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Матвей\Desktop\работа\"/>
    </mc:Choice>
  </mc:AlternateContent>
  <bookViews>
    <workbookView xWindow="0" yWindow="0" windowWidth="23016" windowHeight="8592" firstSheet="1" activeTab="1"/>
  </bookViews>
  <sheets>
    <sheet name="OZON" sheetId="1" r:id="rId1"/>
    <sheet name="ОДДС" sheetId="2" r:id="rId2"/>
    <sheet name="БАЛАНС" sheetId="3" r:id="rId3"/>
    <sheet name="Журнал" sheetId="4" r:id="rId4"/>
    <sheet name="Закупки" sheetId="5" r:id="rId5"/>
    <sheet name="WB" sheetId="6" state="hidden" r:id="rId6"/>
    <sheet name="PNL" sheetId="7" state="hidden" r:id="rId7"/>
    <sheet name="wb_reports_ext" sheetId="8" state="hidden" r:id="rId8"/>
    <sheet name="ozonSV" sheetId="9" r:id="rId9"/>
    <sheet name="wbSV" sheetId="10" state="hidden" r:id="rId10"/>
    <sheet name="Справочник" sheetId="11" r:id="rId11"/>
    <sheet name="realization" sheetId="12" r:id="rId12"/>
    <sheet name="Себестоимость" sheetId="13" r:id="rId13"/>
    <sheet name="УтильВыкупы" sheetId="14" r:id="rId14"/>
    <sheet name="Остатки1st" sheetId="15" r:id="rId15"/>
    <sheet name="transactions" sheetId="16" state="hidden" r:id="rId16"/>
    <sheet name="Регламент" sheetId="17" r:id="rId17"/>
    <sheet name="stocks" sheetId="18" state="hidden" r:id="rId18"/>
    <sheet name="Себес отстатки" sheetId="19" r:id="rId19"/>
  </sheets>
  <definedNames>
    <definedName name="_xlnm._FilterDatabase" localSheetId="9" hidden="1">wbSV!$A$1:$FD$1000</definedName>
    <definedName name="_xlnm._FilterDatabase" localSheetId="3" hidden="1">Журнал!$A$2:$AA$1005</definedName>
    <definedName name="_xlnm._FilterDatabase" localSheetId="12" hidden="1">Себестоимость!$A$1:$N$1000</definedName>
  </definedNames>
  <calcPr calcId="162913"/>
  <fileRecoveryPr repairLoad="1"/>
</workbook>
</file>

<file path=xl/calcChain.xml><?xml version="1.0" encoding="utf-8"?>
<calcChain xmlns="http://schemas.openxmlformats.org/spreadsheetml/2006/main">
  <c r="J81" i="14" l="1"/>
  <c r="M96" i="7"/>
  <c r="M97" i="7" s="1"/>
  <c r="L96" i="7"/>
  <c r="N85" i="7"/>
  <c r="M85" i="7"/>
  <c r="L85" i="7"/>
  <c r="K85" i="7"/>
  <c r="N79" i="7"/>
  <c r="N80" i="7" s="1"/>
  <c r="M79" i="7"/>
  <c r="M80" i="7" s="1"/>
  <c r="L79" i="7"/>
  <c r="L80" i="7" s="1"/>
  <c r="K79" i="7"/>
  <c r="N34" i="7"/>
  <c r="M34" i="7"/>
  <c r="N24" i="7"/>
  <c r="M24" i="7"/>
  <c r="L24" i="7"/>
  <c r="K24" i="7"/>
  <c r="J24" i="7"/>
  <c r="N23" i="7"/>
  <c r="M23" i="7"/>
  <c r="L23" i="7"/>
  <c r="K23" i="7"/>
  <c r="J23" i="7"/>
  <c r="I23" i="7"/>
  <c r="H23" i="7"/>
  <c r="G23" i="7"/>
  <c r="F23" i="7"/>
  <c r="E23" i="7"/>
  <c r="D23" i="7"/>
  <c r="N22" i="7"/>
  <c r="M22" i="7"/>
  <c r="L22" i="7"/>
  <c r="K22" i="7"/>
  <c r="J22" i="7"/>
  <c r="N17" i="7"/>
  <c r="N18" i="7" s="1"/>
  <c r="M17" i="7"/>
  <c r="M18" i="7" s="1"/>
  <c r="L17" i="7"/>
  <c r="K17" i="7"/>
  <c r="N15" i="7"/>
  <c r="N16" i="7" s="1"/>
  <c r="M15" i="7"/>
  <c r="M16" i="7" s="1"/>
  <c r="L15" i="7"/>
  <c r="L16" i="7" s="1"/>
  <c r="K15" i="7"/>
  <c r="K16" i="7" s="1"/>
  <c r="J15" i="7"/>
  <c r="J16" i="7" s="1"/>
  <c r="I15" i="7"/>
  <c r="I16" i="7" s="1"/>
  <c r="H15" i="7"/>
  <c r="H16" i="7" s="1"/>
  <c r="G15" i="7"/>
  <c r="G16" i="7" s="1"/>
  <c r="F15" i="7"/>
  <c r="F16" i="7" s="1"/>
  <c r="E15" i="7"/>
  <c r="E16" i="7" s="1"/>
  <c r="D15" i="7"/>
  <c r="D16" i="7" s="1"/>
  <c r="N6" i="7"/>
  <c r="M6" i="7"/>
  <c r="N5" i="7"/>
  <c r="M5" i="7"/>
  <c r="L5" i="7"/>
  <c r="K5" i="7"/>
  <c r="J5" i="7"/>
  <c r="I5" i="7"/>
  <c r="H5" i="7"/>
  <c r="G5" i="7"/>
  <c r="F5" i="7"/>
  <c r="E5" i="7"/>
  <c r="D5" i="7"/>
  <c r="N4" i="7"/>
  <c r="M4" i="7"/>
  <c r="K229" i="6"/>
  <c r="K96" i="7" s="1"/>
  <c r="N189" i="6"/>
  <c r="N51" i="7" s="1"/>
  <c r="M189" i="6"/>
  <c r="L189" i="6"/>
  <c r="K189" i="6"/>
  <c r="L172" i="6"/>
  <c r="L34" i="7" s="1"/>
  <c r="K172" i="6"/>
  <c r="K34" i="7" s="1"/>
  <c r="L164" i="6"/>
  <c r="K164" i="6"/>
  <c r="J164" i="6"/>
  <c r="I164" i="6"/>
  <c r="H164" i="6"/>
  <c r="G164" i="6"/>
  <c r="F164" i="6"/>
  <c r="E164" i="6"/>
  <c r="D164" i="6"/>
  <c r="C164" i="6"/>
  <c r="L147" i="6"/>
  <c r="K147" i="6"/>
  <c r="J147" i="6"/>
  <c r="I147" i="6"/>
  <c r="H147" i="6"/>
  <c r="G147" i="6"/>
  <c r="F147" i="6"/>
  <c r="E147" i="6"/>
  <c r="D147" i="6"/>
  <c r="C147" i="6"/>
  <c r="L146" i="6"/>
  <c r="K146" i="6"/>
  <c r="J146" i="6"/>
  <c r="I146" i="6"/>
  <c r="H146" i="6"/>
  <c r="G146" i="6"/>
  <c r="G144" i="6" s="1"/>
  <c r="F146" i="6"/>
  <c r="E146" i="6"/>
  <c r="D146" i="6"/>
  <c r="C146" i="6"/>
  <c r="C144" i="6" s="1"/>
  <c r="I144" i="6"/>
  <c r="H144" i="6"/>
  <c r="H145" i="6" s="1"/>
  <c r="F144" i="6"/>
  <c r="E144" i="6"/>
  <c r="D144" i="6"/>
  <c r="L138" i="6"/>
  <c r="H137" i="6"/>
  <c r="G137" i="6"/>
  <c r="C137" i="6"/>
  <c r="L131" i="6"/>
  <c r="K131" i="6"/>
  <c r="J131" i="6"/>
  <c r="I131" i="6"/>
  <c r="I129" i="6" s="1"/>
  <c r="H131" i="6"/>
  <c r="H129" i="6" s="1"/>
  <c r="G131" i="6"/>
  <c r="F131" i="6"/>
  <c r="F129" i="6" s="1"/>
  <c r="E131" i="6"/>
  <c r="E129" i="6" s="1"/>
  <c r="E137" i="6" s="1"/>
  <c r="D131" i="6"/>
  <c r="D129" i="6" s="1"/>
  <c r="C131" i="6"/>
  <c r="J129" i="6"/>
  <c r="G129" i="6"/>
  <c r="C129" i="6"/>
  <c r="I124" i="6"/>
  <c r="I125" i="6" s="1"/>
  <c r="E124" i="6"/>
  <c r="E125" i="6" s="1"/>
  <c r="M67" i="6"/>
  <c r="L67" i="6"/>
  <c r="K67" i="6"/>
  <c r="J67" i="6"/>
  <c r="I67" i="6"/>
  <c r="H67" i="6"/>
  <c r="G67" i="6"/>
  <c r="F67" i="6"/>
  <c r="E67" i="6"/>
  <c r="D67" i="6"/>
  <c r="C67" i="6"/>
  <c r="M66" i="6"/>
  <c r="L66" i="6"/>
  <c r="K66" i="6"/>
  <c r="J66" i="6"/>
  <c r="J64" i="6" s="1"/>
  <c r="I66" i="6"/>
  <c r="H66" i="6"/>
  <c r="G66" i="6"/>
  <c r="G64" i="6" s="1"/>
  <c r="F66" i="6"/>
  <c r="F64" i="6" s="1"/>
  <c r="E66" i="6"/>
  <c r="E64" i="6" s="1"/>
  <c r="D66" i="6"/>
  <c r="C66" i="6"/>
  <c r="C64" i="6" s="1"/>
  <c r="I64" i="6"/>
  <c r="H64" i="6"/>
  <c r="D64" i="6"/>
  <c r="J48" i="6"/>
  <c r="I48" i="6"/>
  <c r="I46" i="6" s="1"/>
  <c r="H48" i="6"/>
  <c r="G48" i="6"/>
  <c r="G46" i="6" s="1"/>
  <c r="F48" i="6"/>
  <c r="F46" i="6" s="1"/>
  <c r="E48" i="6"/>
  <c r="D48" i="6"/>
  <c r="D46" i="6" s="1"/>
  <c r="C48" i="6"/>
  <c r="K46" i="6"/>
  <c r="J46" i="6"/>
  <c r="H46" i="6"/>
  <c r="E46" i="6"/>
  <c r="C46" i="6"/>
  <c r="L38" i="6"/>
  <c r="K38" i="6"/>
  <c r="K36" i="6" s="1"/>
  <c r="J38" i="6"/>
  <c r="I38" i="6"/>
  <c r="H38" i="6"/>
  <c r="H36" i="6" s="1"/>
  <c r="G38" i="6"/>
  <c r="G36" i="6" s="1"/>
  <c r="F38" i="6"/>
  <c r="F36" i="6" s="1"/>
  <c r="E38" i="6"/>
  <c r="D38" i="6"/>
  <c r="D36" i="6" s="1"/>
  <c r="C38" i="6"/>
  <c r="C36" i="6" s="1"/>
  <c r="M36" i="6"/>
  <c r="L36" i="6"/>
  <c r="J36" i="6"/>
  <c r="I36" i="6"/>
  <c r="E36" i="6"/>
  <c r="I20" i="6"/>
  <c r="I18" i="6" s="1"/>
  <c r="H20" i="6"/>
  <c r="H18" i="6" s="1"/>
  <c r="G20" i="6"/>
  <c r="G18" i="6" s="1"/>
  <c r="F20" i="6"/>
  <c r="E20" i="6"/>
  <c r="E18" i="6" s="1"/>
  <c r="D20" i="6"/>
  <c r="D18" i="6" s="1"/>
  <c r="C20" i="6"/>
  <c r="F18" i="6"/>
  <c r="C18" i="6"/>
  <c r="I17" i="6"/>
  <c r="E17" i="6"/>
  <c r="D17" i="6"/>
  <c r="C17" i="6"/>
  <c r="I8" i="6"/>
  <c r="H8" i="6"/>
  <c r="G8" i="6"/>
  <c r="F8" i="6"/>
  <c r="E8" i="6"/>
  <c r="D8" i="6"/>
  <c r="C8" i="6"/>
  <c r="I7" i="6"/>
  <c r="H7" i="6"/>
  <c r="G7" i="6"/>
  <c r="F7" i="6"/>
  <c r="E7" i="6"/>
  <c r="D7" i="6"/>
  <c r="C7" i="6"/>
  <c r="I6" i="6"/>
  <c r="H6" i="6"/>
  <c r="G6" i="6"/>
  <c r="F6" i="6"/>
  <c r="E6" i="6"/>
  <c r="D6" i="6"/>
  <c r="C6" i="6"/>
  <c r="I5" i="6"/>
  <c r="H5" i="6"/>
  <c r="G5" i="6"/>
  <c r="F5" i="6"/>
  <c r="E5" i="6"/>
  <c r="D5" i="6"/>
  <c r="C5" i="6"/>
  <c r="L4" i="6"/>
  <c r="L6" i="7" s="1"/>
  <c r="L4" i="7" s="1"/>
  <c r="K4" i="6"/>
  <c r="J4" i="6"/>
  <c r="I4" i="6"/>
  <c r="I6" i="7" s="1"/>
  <c r="I4" i="7" s="1"/>
  <c r="H4" i="6"/>
  <c r="G4" i="6"/>
  <c r="D47" i="6" s="1"/>
  <c r="F4" i="6"/>
  <c r="E4" i="6"/>
  <c r="D4" i="6"/>
  <c r="C4" i="6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K723" i="4"/>
  <c r="J723" i="4"/>
  <c r="K722" i="4"/>
  <c r="J722" i="4"/>
  <c r="K721" i="4"/>
  <c r="J721" i="4"/>
  <c r="K720" i="4"/>
  <c r="J720" i="4"/>
  <c r="K719" i="4"/>
  <c r="J719" i="4"/>
  <c r="K718" i="4"/>
  <c r="J718" i="4"/>
  <c r="K717" i="4"/>
  <c r="J717" i="4"/>
  <c r="K716" i="4"/>
  <c r="J716" i="4"/>
  <c r="K715" i="4"/>
  <c r="J715" i="4"/>
  <c r="K714" i="4"/>
  <c r="J714" i="4"/>
  <c r="K713" i="4"/>
  <c r="J713" i="4"/>
  <c r="K712" i="4"/>
  <c r="J712" i="4"/>
  <c r="K711" i="4"/>
  <c r="J711" i="4"/>
  <c r="K710" i="4"/>
  <c r="J710" i="4"/>
  <c r="K709" i="4"/>
  <c r="J709" i="4"/>
  <c r="K708" i="4"/>
  <c r="J708" i="4"/>
  <c r="K707" i="4"/>
  <c r="J707" i="4"/>
  <c r="K706" i="4"/>
  <c r="J706" i="4"/>
  <c r="K705" i="4"/>
  <c r="J705" i="4"/>
  <c r="K704" i="4"/>
  <c r="J704" i="4"/>
  <c r="K703" i="4"/>
  <c r="J703" i="4"/>
  <c r="K702" i="4"/>
  <c r="J702" i="4"/>
  <c r="K701" i="4"/>
  <c r="J701" i="4"/>
  <c r="K700" i="4"/>
  <c r="J700" i="4"/>
  <c r="K699" i="4"/>
  <c r="J699" i="4"/>
  <c r="K698" i="4"/>
  <c r="J698" i="4"/>
  <c r="K697" i="4"/>
  <c r="J697" i="4"/>
  <c r="K696" i="4"/>
  <c r="J696" i="4"/>
  <c r="K695" i="4"/>
  <c r="J695" i="4"/>
  <c r="K694" i="4"/>
  <c r="J694" i="4"/>
  <c r="K693" i="4"/>
  <c r="J693" i="4"/>
  <c r="K692" i="4"/>
  <c r="J692" i="4"/>
  <c r="K691" i="4"/>
  <c r="J691" i="4"/>
  <c r="K690" i="4"/>
  <c r="J690" i="4"/>
  <c r="K689" i="4"/>
  <c r="J689" i="4"/>
  <c r="K688" i="4"/>
  <c r="J688" i="4"/>
  <c r="K687" i="4"/>
  <c r="J687" i="4"/>
  <c r="K686" i="4"/>
  <c r="J686" i="4"/>
  <c r="K685" i="4"/>
  <c r="J685" i="4"/>
  <c r="K684" i="4"/>
  <c r="J684" i="4"/>
  <c r="K683" i="4"/>
  <c r="J683" i="4"/>
  <c r="K682" i="4"/>
  <c r="J682" i="4"/>
  <c r="K681" i="4"/>
  <c r="J681" i="4"/>
  <c r="K680" i="4"/>
  <c r="J680" i="4"/>
  <c r="K679" i="4"/>
  <c r="J679" i="4"/>
  <c r="K678" i="4"/>
  <c r="J678" i="4"/>
  <c r="K677" i="4"/>
  <c r="J677" i="4"/>
  <c r="K676" i="4"/>
  <c r="J676" i="4"/>
  <c r="K675" i="4"/>
  <c r="J675" i="4"/>
  <c r="K674" i="4"/>
  <c r="J674" i="4"/>
  <c r="K673" i="4"/>
  <c r="J673" i="4"/>
  <c r="K672" i="4"/>
  <c r="J672" i="4"/>
  <c r="K671" i="4"/>
  <c r="J671" i="4"/>
  <c r="K670" i="4"/>
  <c r="J670" i="4"/>
  <c r="K669" i="4"/>
  <c r="J669" i="4"/>
  <c r="K668" i="4"/>
  <c r="J668" i="4"/>
  <c r="K667" i="4"/>
  <c r="J667" i="4"/>
  <c r="K666" i="4"/>
  <c r="J666" i="4"/>
  <c r="K665" i="4"/>
  <c r="J665" i="4"/>
  <c r="K664" i="4"/>
  <c r="J664" i="4"/>
  <c r="K663" i="4"/>
  <c r="J663" i="4"/>
  <c r="K662" i="4"/>
  <c r="J662" i="4"/>
  <c r="K661" i="4"/>
  <c r="J661" i="4"/>
  <c r="K660" i="4"/>
  <c r="J660" i="4"/>
  <c r="K659" i="4"/>
  <c r="J659" i="4"/>
  <c r="K658" i="4"/>
  <c r="J658" i="4"/>
  <c r="K657" i="4"/>
  <c r="J657" i="4"/>
  <c r="K656" i="4"/>
  <c r="J656" i="4"/>
  <c r="K655" i="4"/>
  <c r="J655" i="4"/>
  <c r="K654" i="4"/>
  <c r="J654" i="4"/>
  <c r="K653" i="4"/>
  <c r="J653" i="4"/>
  <c r="K652" i="4"/>
  <c r="J652" i="4"/>
  <c r="K651" i="4"/>
  <c r="J651" i="4"/>
  <c r="K650" i="4"/>
  <c r="J650" i="4"/>
  <c r="K649" i="4"/>
  <c r="J649" i="4"/>
  <c r="K648" i="4"/>
  <c r="J648" i="4"/>
  <c r="K647" i="4"/>
  <c r="J647" i="4"/>
  <c r="K646" i="4"/>
  <c r="J646" i="4"/>
  <c r="K645" i="4"/>
  <c r="J645" i="4"/>
  <c r="K644" i="4"/>
  <c r="J644" i="4"/>
  <c r="K643" i="4"/>
  <c r="J643" i="4"/>
  <c r="K642" i="4"/>
  <c r="J642" i="4"/>
  <c r="K641" i="4"/>
  <c r="J641" i="4"/>
  <c r="K640" i="4"/>
  <c r="J640" i="4"/>
  <c r="K639" i="4"/>
  <c r="J639" i="4"/>
  <c r="K638" i="4"/>
  <c r="J638" i="4"/>
  <c r="K637" i="4"/>
  <c r="J637" i="4"/>
  <c r="K636" i="4"/>
  <c r="J636" i="4"/>
  <c r="K635" i="4"/>
  <c r="J635" i="4"/>
  <c r="K634" i="4"/>
  <c r="J634" i="4"/>
  <c r="K633" i="4"/>
  <c r="J633" i="4"/>
  <c r="K632" i="4"/>
  <c r="J632" i="4"/>
  <c r="K631" i="4"/>
  <c r="J631" i="4"/>
  <c r="K630" i="4"/>
  <c r="J630" i="4"/>
  <c r="K629" i="4"/>
  <c r="J629" i="4"/>
  <c r="K628" i="4"/>
  <c r="J628" i="4"/>
  <c r="K627" i="4"/>
  <c r="J627" i="4"/>
  <c r="K626" i="4"/>
  <c r="J626" i="4"/>
  <c r="K625" i="4"/>
  <c r="J625" i="4"/>
  <c r="K624" i="4"/>
  <c r="J624" i="4"/>
  <c r="K623" i="4"/>
  <c r="J623" i="4"/>
  <c r="K622" i="4"/>
  <c r="J622" i="4"/>
  <c r="K621" i="4"/>
  <c r="J621" i="4"/>
  <c r="K620" i="4"/>
  <c r="J620" i="4"/>
  <c r="K619" i="4"/>
  <c r="J619" i="4"/>
  <c r="K618" i="4"/>
  <c r="J618" i="4"/>
  <c r="K617" i="4"/>
  <c r="J617" i="4"/>
  <c r="K616" i="4"/>
  <c r="J616" i="4"/>
  <c r="K615" i="4"/>
  <c r="J615" i="4"/>
  <c r="K614" i="4"/>
  <c r="J614" i="4"/>
  <c r="K613" i="4"/>
  <c r="J613" i="4"/>
  <c r="K612" i="4"/>
  <c r="J612" i="4"/>
  <c r="K611" i="4"/>
  <c r="J611" i="4"/>
  <c r="K610" i="4"/>
  <c r="J610" i="4"/>
  <c r="K609" i="4"/>
  <c r="J609" i="4"/>
  <c r="K608" i="4"/>
  <c r="J608" i="4"/>
  <c r="K607" i="4"/>
  <c r="J607" i="4"/>
  <c r="K606" i="4"/>
  <c r="J606" i="4"/>
  <c r="K605" i="4"/>
  <c r="J605" i="4"/>
  <c r="K604" i="4"/>
  <c r="J604" i="4"/>
  <c r="K603" i="4"/>
  <c r="J603" i="4"/>
  <c r="K602" i="4"/>
  <c r="J602" i="4"/>
  <c r="K601" i="4"/>
  <c r="J601" i="4"/>
  <c r="K600" i="4"/>
  <c r="J600" i="4"/>
  <c r="K599" i="4"/>
  <c r="J599" i="4"/>
  <c r="K598" i="4"/>
  <c r="J598" i="4"/>
  <c r="K597" i="4"/>
  <c r="J597" i="4"/>
  <c r="K596" i="4"/>
  <c r="J596" i="4"/>
  <c r="K595" i="4"/>
  <c r="J595" i="4"/>
  <c r="K594" i="4"/>
  <c r="J594" i="4"/>
  <c r="K593" i="4"/>
  <c r="J593" i="4"/>
  <c r="K592" i="4"/>
  <c r="J592" i="4"/>
  <c r="K591" i="4"/>
  <c r="J591" i="4"/>
  <c r="K590" i="4"/>
  <c r="J590" i="4"/>
  <c r="K589" i="4"/>
  <c r="J589" i="4"/>
  <c r="K588" i="4"/>
  <c r="J588" i="4"/>
  <c r="K587" i="4"/>
  <c r="J587" i="4"/>
  <c r="K586" i="4"/>
  <c r="J586" i="4"/>
  <c r="K585" i="4"/>
  <c r="J585" i="4"/>
  <c r="K584" i="4"/>
  <c r="J584" i="4"/>
  <c r="K583" i="4"/>
  <c r="J583" i="4"/>
  <c r="K582" i="4"/>
  <c r="J582" i="4"/>
  <c r="K581" i="4"/>
  <c r="J581" i="4"/>
  <c r="K580" i="4"/>
  <c r="J580" i="4"/>
  <c r="K579" i="4"/>
  <c r="J579" i="4"/>
  <c r="K578" i="4"/>
  <c r="J578" i="4"/>
  <c r="K577" i="4"/>
  <c r="J577" i="4"/>
  <c r="K576" i="4"/>
  <c r="J576" i="4"/>
  <c r="K575" i="4"/>
  <c r="J575" i="4"/>
  <c r="K574" i="4"/>
  <c r="J574" i="4"/>
  <c r="K573" i="4"/>
  <c r="J573" i="4"/>
  <c r="K572" i="4"/>
  <c r="J572" i="4"/>
  <c r="K571" i="4"/>
  <c r="J571" i="4"/>
  <c r="K570" i="4"/>
  <c r="J570" i="4"/>
  <c r="K569" i="4"/>
  <c r="J569" i="4"/>
  <c r="K568" i="4"/>
  <c r="J568" i="4"/>
  <c r="K567" i="4"/>
  <c r="J567" i="4"/>
  <c r="K566" i="4"/>
  <c r="J566" i="4"/>
  <c r="K565" i="4"/>
  <c r="J565" i="4"/>
  <c r="K564" i="4"/>
  <c r="J564" i="4"/>
  <c r="K563" i="4"/>
  <c r="J563" i="4"/>
  <c r="K562" i="4"/>
  <c r="J562" i="4"/>
  <c r="K561" i="4"/>
  <c r="J561" i="4"/>
  <c r="K560" i="4"/>
  <c r="J560" i="4"/>
  <c r="K559" i="4"/>
  <c r="J559" i="4"/>
  <c r="K558" i="4"/>
  <c r="J558" i="4"/>
  <c r="K557" i="4"/>
  <c r="J557" i="4"/>
  <c r="K556" i="4"/>
  <c r="J556" i="4"/>
  <c r="K555" i="4"/>
  <c r="J555" i="4"/>
  <c r="K554" i="4"/>
  <c r="J554" i="4"/>
  <c r="K553" i="4"/>
  <c r="J553" i="4"/>
  <c r="K552" i="4"/>
  <c r="J552" i="4"/>
  <c r="K551" i="4"/>
  <c r="J551" i="4"/>
  <c r="K550" i="4"/>
  <c r="J550" i="4"/>
  <c r="K549" i="4"/>
  <c r="J549" i="4"/>
  <c r="K548" i="4"/>
  <c r="J548" i="4"/>
  <c r="K547" i="4"/>
  <c r="J547" i="4"/>
  <c r="K546" i="4"/>
  <c r="J546" i="4"/>
  <c r="K545" i="4"/>
  <c r="J545" i="4"/>
  <c r="K544" i="4"/>
  <c r="J544" i="4"/>
  <c r="K543" i="4"/>
  <c r="J543" i="4"/>
  <c r="K542" i="4"/>
  <c r="J542" i="4"/>
  <c r="K541" i="4"/>
  <c r="J541" i="4"/>
  <c r="K540" i="4"/>
  <c r="J540" i="4"/>
  <c r="K539" i="4"/>
  <c r="J539" i="4"/>
  <c r="K538" i="4"/>
  <c r="J538" i="4"/>
  <c r="K537" i="4"/>
  <c r="J537" i="4"/>
  <c r="K536" i="4"/>
  <c r="J536" i="4"/>
  <c r="K535" i="4"/>
  <c r="J535" i="4"/>
  <c r="K534" i="4"/>
  <c r="J534" i="4"/>
  <c r="K533" i="4"/>
  <c r="J533" i="4"/>
  <c r="K532" i="4"/>
  <c r="J532" i="4"/>
  <c r="K531" i="4"/>
  <c r="J531" i="4"/>
  <c r="K530" i="4"/>
  <c r="J530" i="4"/>
  <c r="K529" i="4"/>
  <c r="J529" i="4"/>
  <c r="K528" i="4"/>
  <c r="J528" i="4"/>
  <c r="K527" i="4"/>
  <c r="J527" i="4"/>
  <c r="K526" i="4"/>
  <c r="J526" i="4"/>
  <c r="K525" i="4"/>
  <c r="J525" i="4"/>
  <c r="K524" i="4"/>
  <c r="J524" i="4"/>
  <c r="K523" i="4"/>
  <c r="J523" i="4"/>
  <c r="K522" i="4"/>
  <c r="J522" i="4"/>
  <c r="K521" i="4"/>
  <c r="J521" i="4"/>
  <c r="K520" i="4"/>
  <c r="J520" i="4"/>
  <c r="K519" i="4"/>
  <c r="J519" i="4"/>
  <c r="K518" i="4"/>
  <c r="J518" i="4"/>
  <c r="K517" i="4"/>
  <c r="J517" i="4"/>
  <c r="K516" i="4"/>
  <c r="J516" i="4"/>
  <c r="K515" i="4"/>
  <c r="J515" i="4"/>
  <c r="K514" i="4"/>
  <c r="J514" i="4"/>
  <c r="K513" i="4"/>
  <c r="J513" i="4"/>
  <c r="K512" i="4"/>
  <c r="J512" i="4"/>
  <c r="K511" i="4"/>
  <c r="J511" i="4"/>
  <c r="K510" i="4"/>
  <c r="J510" i="4"/>
  <c r="K509" i="4"/>
  <c r="J509" i="4"/>
  <c r="K508" i="4"/>
  <c r="J508" i="4"/>
  <c r="K507" i="4"/>
  <c r="J507" i="4"/>
  <c r="K506" i="4"/>
  <c r="J506" i="4"/>
  <c r="K505" i="4"/>
  <c r="J505" i="4"/>
  <c r="K504" i="4"/>
  <c r="J504" i="4"/>
  <c r="K503" i="4"/>
  <c r="J503" i="4"/>
  <c r="K502" i="4"/>
  <c r="J502" i="4"/>
  <c r="K501" i="4"/>
  <c r="J501" i="4"/>
  <c r="K500" i="4"/>
  <c r="J500" i="4"/>
  <c r="K499" i="4"/>
  <c r="J499" i="4"/>
  <c r="K498" i="4"/>
  <c r="J498" i="4"/>
  <c r="K497" i="4"/>
  <c r="J497" i="4"/>
  <c r="K496" i="4"/>
  <c r="J496" i="4"/>
  <c r="K495" i="4"/>
  <c r="J495" i="4"/>
  <c r="K494" i="4"/>
  <c r="J494" i="4"/>
  <c r="K493" i="4"/>
  <c r="J493" i="4"/>
  <c r="K492" i="4"/>
  <c r="J492" i="4"/>
  <c r="K491" i="4"/>
  <c r="J491" i="4"/>
  <c r="K490" i="4"/>
  <c r="J490" i="4"/>
  <c r="K489" i="4"/>
  <c r="J489" i="4"/>
  <c r="K488" i="4"/>
  <c r="J488" i="4"/>
  <c r="K487" i="4"/>
  <c r="J487" i="4"/>
  <c r="K486" i="4"/>
  <c r="J486" i="4"/>
  <c r="K485" i="4"/>
  <c r="J485" i="4"/>
  <c r="K484" i="4"/>
  <c r="J484" i="4"/>
  <c r="K483" i="4"/>
  <c r="J483" i="4"/>
  <c r="K482" i="4"/>
  <c r="J482" i="4"/>
  <c r="K481" i="4"/>
  <c r="J481" i="4"/>
  <c r="K480" i="4"/>
  <c r="J480" i="4"/>
  <c r="K479" i="4"/>
  <c r="J479" i="4"/>
  <c r="K478" i="4"/>
  <c r="J478" i="4"/>
  <c r="K477" i="4"/>
  <c r="J477" i="4"/>
  <c r="K476" i="4"/>
  <c r="J476" i="4"/>
  <c r="K475" i="4"/>
  <c r="J475" i="4"/>
  <c r="K474" i="4"/>
  <c r="J474" i="4"/>
  <c r="K473" i="4"/>
  <c r="J473" i="4"/>
  <c r="K472" i="4"/>
  <c r="J472" i="4"/>
  <c r="K471" i="4"/>
  <c r="J471" i="4"/>
  <c r="K470" i="4"/>
  <c r="J470" i="4"/>
  <c r="K469" i="4"/>
  <c r="J469" i="4"/>
  <c r="K468" i="4"/>
  <c r="J468" i="4"/>
  <c r="K467" i="4"/>
  <c r="J467" i="4"/>
  <c r="K466" i="4"/>
  <c r="J466" i="4"/>
  <c r="K465" i="4"/>
  <c r="J465" i="4"/>
  <c r="K464" i="4"/>
  <c r="J464" i="4"/>
  <c r="K463" i="4"/>
  <c r="J463" i="4"/>
  <c r="K462" i="4"/>
  <c r="J462" i="4"/>
  <c r="K461" i="4"/>
  <c r="J461" i="4"/>
  <c r="K460" i="4"/>
  <c r="J460" i="4"/>
  <c r="K459" i="4"/>
  <c r="J459" i="4"/>
  <c r="K458" i="4"/>
  <c r="J458" i="4"/>
  <c r="K457" i="4"/>
  <c r="J457" i="4"/>
  <c r="K456" i="4"/>
  <c r="J456" i="4"/>
  <c r="K455" i="4"/>
  <c r="J455" i="4"/>
  <c r="K454" i="4"/>
  <c r="J454" i="4"/>
  <c r="K453" i="4"/>
  <c r="J453" i="4"/>
  <c r="K452" i="4"/>
  <c r="J452" i="4"/>
  <c r="K451" i="4"/>
  <c r="J451" i="4"/>
  <c r="G226" i="1"/>
  <c r="M139" i="3"/>
  <c r="L139" i="3"/>
  <c r="K139" i="3"/>
  <c r="J139" i="3"/>
  <c r="I139" i="3"/>
  <c r="H139" i="3"/>
  <c r="G139" i="3"/>
  <c r="F139" i="3"/>
  <c r="E139" i="3"/>
  <c r="D139" i="3"/>
  <c r="C139" i="3"/>
  <c r="F136" i="3"/>
  <c r="E136" i="3"/>
  <c r="J133" i="3"/>
  <c r="G133" i="3"/>
  <c r="F133" i="3"/>
  <c r="C133" i="3"/>
  <c r="D130" i="3"/>
  <c r="C127" i="3"/>
  <c r="L121" i="3"/>
  <c r="F121" i="3"/>
  <c r="N109" i="3"/>
  <c r="M109" i="3"/>
  <c r="L109" i="3"/>
  <c r="K109" i="3"/>
  <c r="K89" i="3" s="1"/>
  <c r="J109" i="3"/>
  <c r="I109" i="3"/>
  <c r="I89" i="3" s="1"/>
  <c r="H109" i="3"/>
  <c r="G109" i="3"/>
  <c r="F109" i="3"/>
  <c r="E109" i="3"/>
  <c r="D109" i="3"/>
  <c r="N91" i="3"/>
  <c r="M91" i="3"/>
  <c r="M89" i="3" s="1"/>
  <c r="L91" i="3"/>
  <c r="L89" i="3" s="1"/>
  <c r="K91" i="3"/>
  <c r="J91" i="3"/>
  <c r="I91" i="3"/>
  <c r="H91" i="3"/>
  <c r="H89" i="3" s="1"/>
  <c r="G91" i="3"/>
  <c r="F91" i="3"/>
  <c r="E91" i="3"/>
  <c r="D91" i="3"/>
  <c r="G89" i="3"/>
  <c r="G124" i="3" s="1"/>
  <c r="F89" i="3"/>
  <c r="F76" i="3" s="1"/>
  <c r="D89" i="3"/>
  <c r="C89" i="3"/>
  <c r="N86" i="3"/>
  <c r="M86" i="3"/>
  <c r="L86" i="3"/>
  <c r="K86" i="3"/>
  <c r="J86" i="3"/>
  <c r="I86" i="3"/>
  <c r="H86" i="3"/>
  <c r="G86" i="3"/>
  <c r="F86" i="3"/>
  <c r="F130" i="3" s="1"/>
  <c r="E86" i="3"/>
  <c r="E130" i="3" s="1"/>
  <c r="D86" i="3"/>
  <c r="C86" i="3"/>
  <c r="C130" i="3" s="1"/>
  <c r="L80" i="3"/>
  <c r="K80" i="3"/>
  <c r="J80" i="3"/>
  <c r="I80" i="3"/>
  <c r="I77" i="3" s="1"/>
  <c r="H80" i="3"/>
  <c r="G80" i="3"/>
  <c r="F80" i="3"/>
  <c r="E80" i="3"/>
  <c r="D80" i="3"/>
  <c r="C80" i="3"/>
  <c r="N78" i="3"/>
  <c r="M78" i="3"/>
  <c r="L78" i="3"/>
  <c r="K78" i="3"/>
  <c r="J78" i="3"/>
  <c r="J77" i="3" s="1"/>
  <c r="I78" i="3"/>
  <c r="H78" i="3"/>
  <c r="G78" i="3"/>
  <c r="F78" i="3"/>
  <c r="E78" i="3"/>
  <c r="E133" i="3" s="1"/>
  <c r="D78" i="3"/>
  <c r="C78" i="3"/>
  <c r="C136" i="3" s="1"/>
  <c r="L77" i="3"/>
  <c r="H77" i="3"/>
  <c r="G77" i="3"/>
  <c r="G130" i="3" s="1"/>
  <c r="F77" i="3"/>
  <c r="E77" i="3"/>
  <c r="C77" i="3"/>
  <c r="C76" i="3"/>
  <c r="N67" i="3"/>
  <c r="M67" i="3"/>
  <c r="L67" i="3"/>
  <c r="K67" i="3"/>
  <c r="J67" i="3"/>
  <c r="I67" i="3"/>
  <c r="H67" i="3"/>
  <c r="G67" i="3"/>
  <c r="F67" i="3"/>
  <c r="E67" i="3"/>
  <c r="E14" i="3" s="1"/>
  <c r="D67" i="3"/>
  <c r="C67" i="3"/>
  <c r="N51" i="3"/>
  <c r="M51" i="3"/>
  <c r="L51" i="3"/>
  <c r="K51" i="3"/>
  <c r="J51" i="3"/>
  <c r="I51" i="3"/>
  <c r="H51" i="3"/>
  <c r="G51" i="3"/>
  <c r="F51" i="3"/>
  <c r="F14" i="3" s="1"/>
  <c r="E51" i="3"/>
  <c r="D51" i="3"/>
  <c r="C51" i="3"/>
  <c r="N37" i="3"/>
  <c r="M37" i="3"/>
  <c r="L37" i="3"/>
  <c r="K37" i="3"/>
  <c r="J37" i="3"/>
  <c r="I37" i="3"/>
  <c r="I124" i="3" s="1"/>
  <c r="H37" i="3"/>
  <c r="G37" i="3"/>
  <c r="F37" i="3"/>
  <c r="E37" i="3"/>
  <c r="D37" i="3"/>
  <c r="C37" i="3"/>
  <c r="N18" i="3"/>
  <c r="M18" i="3"/>
  <c r="M15" i="3" s="1"/>
  <c r="M14" i="3" s="1"/>
  <c r="L18" i="3"/>
  <c r="N16" i="3"/>
  <c r="N15" i="3" s="1"/>
  <c r="N14" i="3" s="1"/>
  <c r="M16" i="3"/>
  <c r="L16" i="3"/>
  <c r="L15" i="3" s="1"/>
  <c r="L14" i="3" s="1"/>
  <c r="S15" i="3"/>
  <c r="K15" i="3"/>
  <c r="J15" i="3"/>
  <c r="I15" i="3"/>
  <c r="H15" i="3"/>
  <c r="G15" i="3"/>
  <c r="F15" i="3"/>
  <c r="E15" i="3"/>
  <c r="D15" i="3"/>
  <c r="C15" i="3"/>
  <c r="J14" i="3"/>
  <c r="G14" i="3"/>
  <c r="D14" i="3"/>
  <c r="D121" i="3" s="1"/>
  <c r="C14" i="3"/>
  <c r="C11" i="3"/>
  <c r="C10" i="3"/>
  <c r="C9" i="3"/>
  <c r="N8" i="3"/>
  <c r="M8" i="3"/>
  <c r="L8" i="3"/>
  <c r="K8" i="3"/>
  <c r="K5" i="3" s="1"/>
  <c r="J8" i="3"/>
  <c r="J5" i="3" s="1"/>
  <c r="J4" i="3" s="1"/>
  <c r="J136" i="3" s="1"/>
  <c r="I8" i="3"/>
  <c r="I5" i="3" s="1"/>
  <c r="H8" i="3"/>
  <c r="G8" i="3"/>
  <c r="G5" i="3" s="1"/>
  <c r="F8" i="3"/>
  <c r="F5" i="3" s="1"/>
  <c r="E8" i="3"/>
  <c r="D8" i="3"/>
  <c r="D5" i="3" s="1"/>
  <c r="C8" i="3"/>
  <c r="C6" i="3"/>
  <c r="N5" i="3"/>
  <c r="M5" i="3"/>
  <c r="L5" i="3"/>
  <c r="H5" i="3"/>
  <c r="E5" i="3"/>
  <c r="C5" i="3"/>
  <c r="Z4" i="3"/>
  <c r="Y4" i="3"/>
  <c r="X4" i="3"/>
  <c r="W4" i="3"/>
  <c r="V4" i="3"/>
  <c r="U4" i="3"/>
  <c r="T4" i="3"/>
  <c r="S4" i="3"/>
  <c r="C4" i="3"/>
  <c r="Q2" i="3"/>
  <c r="G1127" i="2"/>
  <c r="F1127" i="2"/>
  <c r="G1126" i="2"/>
  <c r="F1126" i="2"/>
  <c r="G1125" i="2"/>
  <c r="F1125" i="2"/>
  <c r="G1124" i="2"/>
  <c r="F1124" i="2"/>
  <c r="G1123" i="2"/>
  <c r="F1123" i="2"/>
  <c r="G1122" i="2"/>
  <c r="F1122" i="2"/>
  <c r="G1121" i="2"/>
  <c r="F1121" i="2"/>
  <c r="G1120" i="2"/>
  <c r="F1120" i="2"/>
  <c r="G1119" i="2"/>
  <c r="F1119" i="2"/>
  <c r="G1118" i="2"/>
  <c r="F1118" i="2"/>
  <c r="G1117" i="2"/>
  <c r="F1117" i="2"/>
  <c r="G1116" i="2"/>
  <c r="F1116" i="2"/>
  <c r="G1115" i="2"/>
  <c r="F1115" i="2"/>
  <c r="G1114" i="2"/>
  <c r="F1114" i="2"/>
  <c r="G1113" i="2"/>
  <c r="F1113" i="2"/>
  <c r="G1112" i="2"/>
  <c r="F1112" i="2"/>
  <c r="G1111" i="2"/>
  <c r="F1111" i="2"/>
  <c r="G1110" i="2"/>
  <c r="F1110" i="2"/>
  <c r="G1109" i="2"/>
  <c r="F1109" i="2"/>
  <c r="G1108" i="2"/>
  <c r="F1108" i="2"/>
  <c r="G1107" i="2"/>
  <c r="F1107" i="2"/>
  <c r="G1106" i="2"/>
  <c r="F1106" i="2"/>
  <c r="G1105" i="2"/>
  <c r="F1105" i="2"/>
  <c r="G1104" i="2"/>
  <c r="F1104" i="2"/>
  <c r="G1103" i="2"/>
  <c r="F1103" i="2"/>
  <c r="G1102" i="2"/>
  <c r="F1102" i="2"/>
  <c r="G1101" i="2"/>
  <c r="F1101" i="2"/>
  <c r="G1100" i="2"/>
  <c r="F1100" i="2"/>
  <c r="G1099" i="2"/>
  <c r="F1099" i="2"/>
  <c r="G1098" i="2"/>
  <c r="F1098" i="2"/>
  <c r="G1097" i="2"/>
  <c r="F1097" i="2"/>
  <c r="G1096" i="2"/>
  <c r="F1096" i="2"/>
  <c r="G1095" i="2"/>
  <c r="F1095" i="2"/>
  <c r="G1094" i="2"/>
  <c r="F1094" i="2"/>
  <c r="G1093" i="2"/>
  <c r="F1093" i="2"/>
  <c r="G1092" i="2"/>
  <c r="F1092" i="2"/>
  <c r="G1091" i="2"/>
  <c r="F1091" i="2"/>
  <c r="G1090" i="2"/>
  <c r="F1090" i="2"/>
  <c r="G1089" i="2"/>
  <c r="F1089" i="2"/>
  <c r="G1088" i="2"/>
  <c r="F1088" i="2"/>
  <c r="G1087" i="2"/>
  <c r="F1087" i="2"/>
  <c r="G1086" i="2"/>
  <c r="F1086" i="2"/>
  <c r="G1085" i="2"/>
  <c r="F1085" i="2"/>
  <c r="G1084" i="2"/>
  <c r="F1084" i="2"/>
  <c r="G1083" i="2"/>
  <c r="F1083" i="2"/>
  <c r="G1082" i="2"/>
  <c r="F1082" i="2"/>
  <c r="G1081" i="2"/>
  <c r="F1081" i="2"/>
  <c r="G1080" i="2"/>
  <c r="F1080" i="2"/>
  <c r="G1079" i="2"/>
  <c r="F1079" i="2"/>
  <c r="G1078" i="2"/>
  <c r="F1078" i="2"/>
  <c r="G1077" i="2"/>
  <c r="F1077" i="2"/>
  <c r="G1076" i="2"/>
  <c r="F1076" i="2"/>
  <c r="G1075" i="2"/>
  <c r="F1075" i="2"/>
  <c r="G1074" i="2"/>
  <c r="F1074" i="2"/>
  <c r="G1073" i="2"/>
  <c r="F1073" i="2"/>
  <c r="G1072" i="2"/>
  <c r="F1072" i="2"/>
  <c r="G1071" i="2"/>
  <c r="F1071" i="2"/>
  <c r="G1070" i="2"/>
  <c r="F1070" i="2"/>
  <c r="G1069" i="2"/>
  <c r="F1069" i="2"/>
  <c r="G1068" i="2"/>
  <c r="F1068" i="2"/>
  <c r="G1067" i="2"/>
  <c r="F1067" i="2"/>
  <c r="G1066" i="2"/>
  <c r="F1066" i="2"/>
  <c r="G1065" i="2"/>
  <c r="F1065" i="2"/>
  <c r="G1064" i="2"/>
  <c r="F1064" i="2"/>
  <c r="G1063" i="2"/>
  <c r="F1063" i="2"/>
  <c r="G1062" i="2"/>
  <c r="F1062" i="2"/>
  <c r="G1061" i="2"/>
  <c r="F1061" i="2"/>
  <c r="G1060" i="2"/>
  <c r="F1060" i="2"/>
  <c r="G1059" i="2"/>
  <c r="F1059" i="2"/>
  <c r="G1058" i="2"/>
  <c r="F1058" i="2"/>
  <c r="G1057" i="2"/>
  <c r="F1057" i="2"/>
  <c r="G1056" i="2"/>
  <c r="F1056" i="2"/>
  <c r="G1055" i="2"/>
  <c r="F1055" i="2"/>
  <c r="G1054" i="2"/>
  <c r="F1054" i="2"/>
  <c r="G1053" i="2"/>
  <c r="F1053" i="2"/>
  <c r="G1052" i="2"/>
  <c r="F1052" i="2"/>
  <c r="G1051" i="2"/>
  <c r="F1051" i="2"/>
  <c r="G1050" i="2"/>
  <c r="F1050" i="2"/>
  <c r="G1049" i="2"/>
  <c r="F1049" i="2"/>
  <c r="G1048" i="2"/>
  <c r="F1048" i="2"/>
  <c r="G1047" i="2"/>
  <c r="F1047" i="2"/>
  <c r="G1046" i="2"/>
  <c r="F1046" i="2"/>
  <c r="G1045" i="2"/>
  <c r="F1045" i="2"/>
  <c r="G1044" i="2"/>
  <c r="F1044" i="2"/>
  <c r="G1043" i="2"/>
  <c r="F1043" i="2"/>
  <c r="G1042" i="2"/>
  <c r="F1042" i="2"/>
  <c r="G1041" i="2"/>
  <c r="F1041" i="2"/>
  <c r="G1040" i="2"/>
  <c r="F1040" i="2"/>
  <c r="G1039" i="2"/>
  <c r="F1039" i="2"/>
  <c r="G1038" i="2"/>
  <c r="F1038" i="2"/>
  <c r="G1037" i="2"/>
  <c r="F1037" i="2"/>
  <c r="G1036" i="2"/>
  <c r="F1036" i="2"/>
  <c r="G1035" i="2"/>
  <c r="F1035" i="2"/>
  <c r="G1034" i="2"/>
  <c r="F1034" i="2"/>
  <c r="G1033" i="2"/>
  <c r="F1033" i="2"/>
  <c r="G1032" i="2"/>
  <c r="F1032" i="2"/>
  <c r="G1031" i="2"/>
  <c r="F1031" i="2"/>
  <c r="G1030" i="2"/>
  <c r="F1030" i="2"/>
  <c r="G1029" i="2"/>
  <c r="F1029" i="2"/>
  <c r="G1028" i="2"/>
  <c r="F1028" i="2"/>
  <c r="G1027" i="2"/>
  <c r="F1027" i="2"/>
  <c r="G1026" i="2"/>
  <c r="F1026" i="2"/>
  <c r="G1025" i="2"/>
  <c r="F1025" i="2"/>
  <c r="G1024" i="2"/>
  <c r="F1024" i="2"/>
  <c r="G1023" i="2"/>
  <c r="F1023" i="2"/>
  <c r="G1022" i="2"/>
  <c r="F1022" i="2"/>
  <c r="G1021" i="2"/>
  <c r="F1021" i="2"/>
  <c r="G1020" i="2"/>
  <c r="F1020" i="2"/>
  <c r="G1019" i="2"/>
  <c r="F1019" i="2"/>
  <c r="G1018" i="2"/>
  <c r="F1018" i="2"/>
  <c r="G1017" i="2"/>
  <c r="F1017" i="2"/>
  <c r="G1016" i="2"/>
  <c r="F1016" i="2"/>
  <c r="G1015" i="2"/>
  <c r="F1015" i="2"/>
  <c r="G1014" i="2"/>
  <c r="F1014" i="2"/>
  <c r="G1013" i="2"/>
  <c r="F1013" i="2"/>
  <c r="G1012" i="2"/>
  <c r="F1012" i="2"/>
  <c r="G1011" i="2"/>
  <c r="F1011" i="2"/>
  <c r="G1010" i="2"/>
  <c r="F1010" i="2"/>
  <c r="G1009" i="2"/>
  <c r="F1009" i="2"/>
  <c r="G1008" i="2"/>
  <c r="F1008" i="2"/>
  <c r="G1007" i="2"/>
  <c r="F1007" i="2"/>
  <c r="G1006" i="2"/>
  <c r="F1006" i="2"/>
  <c r="G1005" i="2"/>
  <c r="F1005" i="2"/>
  <c r="G1004" i="2"/>
  <c r="F1004" i="2"/>
  <c r="G1003" i="2"/>
  <c r="F1003" i="2"/>
  <c r="G1002" i="2"/>
  <c r="F1002" i="2"/>
  <c r="G1001" i="2"/>
  <c r="F1001" i="2"/>
  <c r="G1000" i="2"/>
  <c r="F1000" i="2"/>
  <c r="G999" i="2"/>
  <c r="F999" i="2"/>
  <c r="G998" i="2"/>
  <c r="F998" i="2"/>
  <c r="G997" i="2"/>
  <c r="F997" i="2"/>
  <c r="G996" i="2"/>
  <c r="F996" i="2"/>
  <c r="G995" i="2"/>
  <c r="F995" i="2"/>
  <c r="G994" i="2"/>
  <c r="F994" i="2"/>
  <c r="G993" i="2"/>
  <c r="F993" i="2"/>
  <c r="G992" i="2"/>
  <c r="F992" i="2"/>
  <c r="G991" i="2"/>
  <c r="F991" i="2"/>
  <c r="G990" i="2"/>
  <c r="F990" i="2"/>
  <c r="G989" i="2"/>
  <c r="F989" i="2"/>
  <c r="G988" i="2"/>
  <c r="F988" i="2"/>
  <c r="G987" i="2"/>
  <c r="F987" i="2"/>
  <c r="G986" i="2"/>
  <c r="F986" i="2"/>
  <c r="G985" i="2"/>
  <c r="F985" i="2"/>
  <c r="G984" i="2"/>
  <c r="F984" i="2"/>
  <c r="G983" i="2"/>
  <c r="F983" i="2"/>
  <c r="G982" i="2"/>
  <c r="F982" i="2"/>
  <c r="G981" i="2"/>
  <c r="F981" i="2"/>
  <c r="G980" i="2"/>
  <c r="F980" i="2"/>
  <c r="G979" i="2"/>
  <c r="F979" i="2"/>
  <c r="G978" i="2"/>
  <c r="F978" i="2"/>
  <c r="G977" i="2"/>
  <c r="F977" i="2"/>
  <c r="G976" i="2"/>
  <c r="F976" i="2"/>
  <c r="G975" i="2"/>
  <c r="F975" i="2"/>
  <c r="G974" i="2"/>
  <c r="F974" i="2"/>
  <c r="G973" i="2"/>
  <c r="F973" i="2"/>
  <c r="G972" i="2"/>
  <c r="F972" i="2"/>
  <c r="G971" i="2"/>
  <c r="F971" i="2"/>
  <c r="G970" i="2"/>
  <c r="F970" i="2"/>
  <c r="G969" i="2"/>
  <c r="F969" i="2"/>
  <c r="G968" i="2"/>
  <c r="F968" i="2"/>
  <c r="G967" i="2"/>
  <c r="F967" i="2"/>
  <c r="G966" i="2"/>
  <c r="F966" i="2"/>
  <c r="G965" i="2"/>
  <c r="F965" i="2"/>
  <c r="G964" i="2"/>
  <c r="F964" i="2"/>
  <c r="G963" i="2"/>
  <c r="F963" i="2"/>
  <c r="G962" i="2"/>
  <c r="F962" i="2"/>
  <c r="G961" i="2"/>
  <c r="F961" i="2"/>
  <c r="G960" i="2"/>
  <c r="F960" i="2"/>
  <c r="G959" i="2"/>
  <c r="F959" i="2"/>
  <c r="G958" i="2"/>
  <c r="F958" i="2"/>
  <c r="G957" i="2"/>
  <c r="F957" i="2"/>
  <c r="G956" i="2"/>
  <c r="F956" i="2"/>
  <c r="G955" i="2"/>
  <c r="F955" i="2"/>
  <c r="G954" i="2"/>
  <c r="F954" i="2"/>
  <c r="G953" i="2"/>
  <c r="F953" i="2"/>
  <c r="G952" i="2"/>
  <c r="F952" i="2"/>
  <c r="G951" i="2"/>
  <c r="F951" i="2"/>
  <c r="G950" i="2"/>
  <c r="F950" i="2"/>
  <c r="G949" i="2"/>
  <c r="F949" i="2"/>
  <c r="G948" i="2"/>
  <c r="F948" i="2"/>
  <c r="G947" i="2"/>
  <c r="F947" i="2"/>
  <c r="G946" i="2"/>
  <c r="F946" i="2"/>
  <c r="G945" i="2"/>
  <c r="F945" i="2"/>
  <c r="G944" i="2"/>
  <c r="F944" i="2"/>
  <c r="G943" i="2"/>
  <c r="F943" i="2"/>
  <c r="G942" i="2"/>
  <c r="F942" i="2"/>
  <c r="G941" i="2"/>
  <c r="F941" i="2"/>
  <c r="G940" i="2"/>
  <c r="F940" i="2"/>
  <c r="G939" i="2"/>
  <c r="F939" i="2"/>
  <c r="G938" i="2"/>
  <c r="F938" i="2"/>
  <c r="G937" i="2"/>
  <c r="F937" i="2"/>
  <c r="G936" i="2"/>
  <c r="F936" i="2"/>
  <c r="G935" i="2"/>
  <c r="F935" i="2"/>
  <c r="G934" i="2"/>
  <c r="F934" i="2"/>
  <c r="G933" i="2"/>
  <c r="F933" i="2"/>
  <c r="G932" i="2"/>
  <c r="F932" i="2"/>
  <c r="G931" i="2"/>
  <c r="F931" i="2"/>
  <c r="G930" i="2"/>
  <c r="F930" i="2"/>
  <c r="G929" i="2"/>
  <c r="F929" i="2"/>
  <c r="G928" i="2"/>
  <c r="F928" i="2"/>
  <c r="G927" i="2"/>
  <c r="F927" i="2"/>
  <c r="G926" i="2"/>
  <c r="F926" i="2"/>
  <c r="G925" i="2"/>
  <c r="F925" i="2"/>
  <c r="G924" i="2"/>
  <c r="F924" i="2"/>
  <c r="G923" i="2"/>
  <c r="F923" i="2"/>
  <c r="G922" i="2"/>
  <c r="F922" i="2"/>
  <c r="G921" i="2"/>
  <c r="F921" i="2"/>
  <c r="G920" i="2"/>
  <c r="F920" i="2"/>
  <c r="G919" i="2"/>
  <c r="F919" i="2"/>
  <c r="G918" i="2"/>
  <c r="F918" i="2"/>
  <c r="G917" i="2"/>
  <c r="F917" i="2"/>
  <c r="G916" i="2"/>
  <c r="F916" i="2"/>
  <c r="G915" i="2"/>
  <c r="F915" i="2"/>
  <c r="G914" i="2"/>
  <c r="F914" i="2"/>
  <c r="G913" i="2"/>
  <c r="F913" i="2"/>
  <c r="G912" i="2"/>
  <c r="F912" i="2"/>
  <c r="G911" i="2"/>
  <c r="F911" i="2"/>
  <c r="G910" i="2"/>
  <c r="F910" i="2"/>
  <c r="G909" i="2"/>
  <c r="F909" i="2"/>
  <c r="G908" i="2"/>
  <c r="F908" i="2"/>
  <c r="G907" i="2"/>
  <c r="F907" i="2"/>
  <c r="G906" i="2"/>
  <c r="F906" i="2"/>
  <c r="G905" i="2"/>
  <c r="F905" i="2"/>
  <c r="G904" i="2"/>
  <c r="F904" i="2"/>
  <c r="G903" i="2"/>
  <c r="F903" i="2"/>
  <c r="G902" i="2"/>
  <c r="F902" i="2"/>
  <c r="G901" i="2"/>
  <c r="F901" i="2"/>
  <c r="G900" i="2"/>
  <c r="F900" i="2"/>
  <c r="G899" i="2"/>
  <c r="F899" i="2"/>
  <c r="G898" i="2"/>
  <c r="F898" i="2"/>
  <c r="G897" i="2"/>
  <c r="F897" i="2"/>
  <c r="G896" i="2"/>
  <c r="F896" i="2"/>
  <c r="G895" i="2"/>
  <c r="F895" i="2"/>
  <c r="G894" i="2"/>
  <c r="F894" i="2"/>
  <c r="G893" i="2"/>
  <c r="F893" i="2"/>
  <c r="G892" i="2"/>
  <c r="F892" i="2"/>
  <c r="G891" i="2"/>
  <c r="F891" i="2"/>
  <c r="G890" i="2"/>
  <c r="F890" i="2"/>
  <c r="G889" i="2"/>
  <c r="F889" i="2"/>
  <c r="G888" i="2"/>
  <c r="F888" i="2"/>
  <c r="G887" i="2"/>
  <c r="F887" i="2"/>
  <c r="G886" i="2"/>
  <c r="F886" i="2"/>
  <c r="G885" i="2"/>
  <c r="F885" i="2"/>
  <c r="G884" i="2"/>
  <c r="F884" i="2"/>
  <c r="G883" i="2"/>
  <c r="F883" i="2"/>
  <c r="G882" i="2"/>
  <c r="F882" i="2"/>
  <c r="G881" i="2"/>
  <c r="F881" i="2"/>
  <c r="G880" i="2"/>
  <c r="F880" i="2"/>
  <c r="G879" i="2"/>
  <c r="F879" i="2"/>
  <c r="G878" i="2"/>
  <c r="F878" i="2"/>
  <c r="G877" i="2"/>
  <c r="F877" i="2"/>
  <c r="G876" i="2"/>
  <c r="F876" i="2"/>
  <c r="G875" i="2"/>
  <c r="F875" i="2"/>
  <c r="G874" i="2"/>
  <c r="F874" i="2"/>
  <c r="G873" i="2"/>
  <c r="F873" i="2"/>
  <c r="G872" i="2"/>
  <c r="F872" i="2"/>
  <c r="G871" i="2"/>
  <c r="F871" i="2"/>
  <c r="G870" i="2"/>
  <c r="F870" i="2"/>
  <c r="G869" i="2"/>
  <c r="F869" i="2"/>
  <c r="G868" i="2"/>
  <c r="F868" i="2"/>
  <c r="G867" i="2"/>
  <c r="F867" i="2"/>
  <c r="G866" i="2"/>
  <c r="F866" i="2"/>
  <c r="G865" i="2"/>
  <c r="F865" i="2"/>
  <c r="G864" i="2"/>
  <c r="F864" i="2"/>
  <c r="G863" i="2"/>
  <c r="F863" i="2"/>
  <c r="G862" i="2"/>
  <c r="F862" i="2"/>
  <c r="G861" i="2"/>
  <c r="F861" i="2"/>
  <c r="G860" i="2"/>
  <c r="F860" i="2"/>
  <c r="G859" i="2"/>
  <c r="F859" i="2"/>
  <c r="G858" i="2"/>
  <c r="F858" i="2"/>
  <c r="G857" i="2"/>
  <c r="F857" i="2"/>
  <c r="G856" i="2"/>
  <c r="F856" i="2"/>
  <c r="G855" i="2"/>
  <c r="F855" i="2"/>
  <c r="G854" i="2"/>
  <c r="F854" i="2"/>
  <c r="G853" i="2"/>
  <c r="F853" i="2"/>
  <c r="G852" i="2"/>
  <c r="F852" i="2"/>
  <c r="G851" i="2"/>
  <c r="F851" i="2"/>
  <c r="G850" i="2"/>
  <c r="F850" i="2"/>
  <c r="G849" i="2"/>
  <c r="F849" i="2"/>
  <c r="G848" i="2"/>
  <c r="F848" i="2"/>
  <c r="G847" i="2"/>
  <c r="F847" i="2"/>
  <c r="G846" i="2"/>
  <c r="F846" i="2"/>
  <c r="G845" i="2"/>
  <c r="F845" i="2"/>
  <c r="G844" i="2"/>
  <c r="F844" i="2"/>
  <c r="G843" i="2"/>
  <c r="F843" i="2"/>
  <c r="G842" i="2"/>
  <c r="F842" i="2"/>
  <c r="G841" i="2"/>
  <c r="F841" i="2"/>
  <c r="G840" i="2"/>
  <c r="F840" i="2"/>
  <c r="G839" i="2"/>
  <c r="F839" i="2"/>
  <c r="G838" i="2"/>
  <c r="F838" i="2"/>
  <c r="G837" i="2"/>
  <c r="F837" i="2"/>
  <c r="G836" i="2"/>
  <c r="F836" i="2"/>
  <c r="G835" i="2"/>
  <c r="F835" i="2"/>
  <c r="G834" i="2"/>
  <c r="F834" i="2"/>
  <c r="G833" i="2"/>
  <c r="F833" i="2"/>
  <c r="G832" i="2"/>
  <c r="F832" i="2"/>
  <c r="G831" i="2"/>
  <c r="F831" i="2"/>
  <c r="G830" i="2"/>
  <c r="F830" i="2"/>
  <c r="G829" i="2"/>
  <c r="F829" i="2"/>
  <c r="G828" i="2"/>
  <c r="F828" i="2"/>
  <c r="G827" i="2"/>
  <c r="F827" i="2"/>
  <c r="G826" i="2"/>
  <c r="F826" i="2"/>
  <c r="G825" i="2"/>
  <c r="F825" i="2"/>
  <c r="G824" i="2"/>
  <c r="F824" i="2"/>
  <c r="G823" i="2"/>
  <c r="F823" i="2"/>
  <c r="G822" i="2"/>
  <c r="F822" i="2"/>
  <c r="G821" i="2"/>
  <c r="F821" i="2"/>
  <c r="G820" i="2"/>
  <c r="F820" i="2"/>
  <c r="G819" i="2"/>
  <c r="F819" i="2"/>
  <c r="G818" i="2"/>
  <c r="F818" i="2"/>
  <c r="G817" i="2"/>
  <c r="F817" i="2"/>
  <c r="G816" i="2"/>
  <c r="F816" i="2"/>
  <c r="G815" i="2"/>
  <c r="F815" i="2"/>
  <c r="G814" i="2"/>
  <c r="F814" i="2"/>
  <c r="G813" i="2"/>
  <c r="F813" i="2"/>
  <c r="G812" i="2"/>
  <c r="F812" i="2"/>
  <c r="G811" i="2"/>
  <c r="F811" i="2"/>
  <c r="G810" i="2"/>
  <c r="F810" i="2"/>
  <c r="G809" i="2"/>
  <c r="F809" i="2"/>
  <c r="G808" i="2"/>
  <c r="F808" i="2"/>
  <c r="G807" i="2"/>
  <c r="F807" i="2"/>
  <c r="G806" i="2"/>
  <c r="F806" i="2"/>
  <c r="G805" i="2"/>
  <c r="F805" i="2"/>
  <c r="G804" i="2"/>
  <c r="F804" i="2"/>
  <c r="G803" i="2"/>
  <c r="F803" i="2"/>
  <c r="G802" i="2"/>
  <c r="F802" i="2"/>
  <c r="G801" i="2"/>
  <c r="F801" i="2"/>
  <c r="G800" i="2"/>
  <c r="F800" i="2"/>
  <c r="G799" i="2"/>
  <c r="F799" i="2"/>
  <c r="G798" i="2"/>
  <c r="F798" i="2"/>
  <c r="G797" i="2"/>
  <c r="F797" i="2"/>
  <c r="G796" i="2"/>
  <c r="F796" i="2"/>
  <c r="G795" i="2"/>
  <c r="F795" i="2"/>
  <c r="G794" i="2"/>
  <c r="F794" i="2"/>
  <c r="G793" i="2"/>
  <c r="F793" i="2"/>
  <c r="G792" i="2"/>
  <c r="F792" i="2"/>
  <c r="G791" i="2"/>
  <c r="F791" i="2"/>
  <c r="G790" i="2"/>
  <c r="F790" i="2"/>
  <c r="G789" i="2"/>
  <c r="F789" i="2"/>
  <c r="G788" i="2"/>
  <c r="F788" i="2"/>
  <c r="G787" i="2"/>
  <c r="F787" i="2"/>
  <c r="G786" i="2"/>
  <c r="F786" i="2"/>
  <c r="G785" i="2"/>
  <c r="F785" i="2"/>
  <c r="G784" i="2"/>
  <c r="F784" i="2"/>
  <c r="G783" i="2"/>
  <c r="F783" i="2"/>
  <c r="G782" i="2"/>
  <c r="F782" i="2"/>
  <c r="G781" i="2"/>
  <c r="F781" i="2"/>
  <c r="G780" i="2"/>
  <c r="F780" i="2"/>
  <c r="G779" i="2"/>
  <c r="F779" i="2"/>
  <c r="G778" i="2"/>
  <c r="F778" i="2"/>
  <c r="G777" i="2"/>
  <c r="F777" i="2"/>
  <c r="G776" i="2"/>
  <c r="F776" i="2"/>
  <c r="G775" i="2"/>
  <c r="F775" i="2"/>
  <c r="G774" i="2"/>
  <c r="F774" i="2"/>
  <c r="G773" i="2"/>
  <c r="F773" i="2"/>
  <c r="G772" i="2"/>
  <c r="F772" i="2"/>
  <c r="G771" i="2"/>
  <c r="F771" i="2"/>
  <c r="G770" i="2"/>
  <c r="F770" i="2"/>
  <c r="G769" i="2"/>
  <c r="F769" i="2"/>
  <c r="G768" i="2"/>
  <c r="F768" i="2"/>
  <c r="G767" i="2"/>
  <c r="F767" i="2"/>
  <c r="G766" i="2"/>
  <c r="F766" i="2"/>
  <c r="G765" i="2"/>
  <c r="F765" i="2"/>
  <c r="G764" i="2"/>
  <c r="F764" i="2"/>
  <c r="G763" i="2"/>
  <c r="F763" i="2"/>
  <c r="G762" i="2"/>
  <c r="F762" i="2"/>
  <c r="G761" i="2"/>
  <c r="F761" i="2"/>
  <c r="G760" i="2"/>
  <c r="F760" i="2"/>
  <c r="G759" i="2"/>
  <c r="F759" i="2"/>
  <c r="G758" i="2"/>
  <c r="F758" i="2"/>
  <c r="G757" i="2"/>
  <c r="F757" i="2"/>
  <c r="G756" i="2"/>
  <c r="F756" i="2"/>
  <c r="G755" i="2"/>
  <c r="F755" i="2"/>
  <c r="G754" i="2"/>
  <c r="F754" i="2"/>
  <c r="G753" i="2"/>
  <c r="F753" i="2"/>
  <c r="G752" i="2"/>
  <c r="F752" i="2"/>
  <c r="G751" i="2"/>
  <c r="F751" i="2"/>
  <c r="G750" i="2"/>
  <c r="F750" i="2"/>
  <c r="G749" i="2"/>
  <c r="F749" i="2"/>
  <c r="G748" i="2"/>
  <c r="F748" i="2"/>
  <c r="G747" i="2"/>
  <c r="F747" i="2"/>
  <c r="G746" i="2"/>
  <c r="F746" i="2"/>
  <c r="G745" i="2"/>
  <c r="F745" i="2"/>
  <c r="G744" i="2"/>
  <c r="F744" i="2"/>
  <c r="G743" i="2"/>
  <c r="F743" i="2"/>
  <c r="G742" i="2"/>
  <c r="F742" i="2"/>
  <c r="G741" i="2"/>
  <c r="F741" i="2"/>
  <c r="G740" i="2"/>
  <c r="F740" i="2"/>
  <c r="G739" i="2"/>
  <c r="F739" i="2"/>
  <c r="G738" i="2"/>
  <c r="F738" i="2"/>
  <c r="G737" i="2"/>
  <c r="F737" i="2"/>
  <c r="G736" i="2"/>
  <c r="F736" i="2"/>
  <c r="G735" i="2"/>
  <c r="F735" i="2"/>
  <c r="G734" i="2"/>
  <c r="F734" i="2"/>
  <c r="G733" i="2"/>
  <c r="F733" i="2"/>
  <c r="G732" i="2"/>
  <c r="F732" i="2"/>
  <c r="G731" i="2"/>
  <c r="F731" i="2"/>
  <c r="G730" i="2"/>
  <c r="F730" i="2"/>
  <c r="G729" i="2"/>
  <c r="F729" i="2"/>
  <c r="G728" i="2"/>
  <c r="F728" i="2"/>
  <c r="G727" i="2"/>
  <c r="F727" i="2"/>
  <c r="G726" i="2"/>
  <c r="F726" i="2"/>
  <c r="G725" i="2"/>
  <c r="F725" i="2"/>
  <c r="G724" i="2"/>
  <c r="F724" i="2"/>
  <c r="G723" i="2"/>
  <c r="F723" i="2"/>
  <c r="G722" i="2"/>
  <c r="F722" i="2"/>
  <c r="G721" i="2"/>
  <c r="F721" i="2"/>
  <c r="G720" i="2"/>
  <c r="F720" i="2"/>
  <c r="G719" i="2"/>
  <c r="F719" i="2"/>
  <c r="G718" i="2"/>
  <c r="F718" i="2"/>
  <c r="G717" i="2"/>
  <c r="F717" i="2"/>
  <c r="G716" i="2"/>
  <c r="F716" i="2"/>
  <c r="G715" i="2"/>
  <c r="F715" i="2"/>
  <c r="G714" i="2"/>
  <c r="F714" i="2"/>
  <c r="G713" i="2"/>
  <c r="F713" i="2"/>
  <c r="G712" i="2"/>
  <c r="F712" i="2"/>
  <c r="G711" i="2"/>
  <c r="F711" i="2"/>
  <c r="G710" i="2"/>
  <c r="F710" i="2"/>
  <c r="G709" i="2"/>
  <c r="F709" i="2"/>
  <c r="G708" i="2"/>
  <c r="F708" i="2"/>
  <c r="G707" i="2"/>
  <c r="F707" i="2"/>
  <c r="G706" i="2"/>
  <c r="F706" i="2"/>
  <c r="G705" i="2"/>
  <c r="F705" i="2"/>
  <c r="G704" i="2"/>
  <c r="F704" i="2"/>
  <c r="G703" i="2"/>
  <c r="F703" i="2"/>
  <c r="G702" i="2"/>
  <c r="F702" i="2"/>
  <c r="G701" i="2"/>
  <c r="F701" i="2"/>
  <c r="G700" i="2"/>
  <c r="F700" i="2"/>
  <c r="G699" i="2"/>
  <c r="F699" i="2"/>
  <c r="G698" i="2"/>
  <c r="F698" i="2"/>
  <c r="G697" i="2"/>
  <c r="F697" i="2"/>
  <c r="G696" i="2"/>
  <c r="F696" i="2"/>
  <c r="G695" i="2"/>
  <c r="F695" i="2"/>
  <c r="G694" i="2"/>
  <c r="F694" i="2"/>
  <c r="G693" i="2"/>
  <c r="F693" i="2"/>
  <c r="G692" i="2"/>
  <c r="F692" i="2"/>
  <c r="G691" i="2"/>
  <c r="F691" i="2"/>
  <c r="G690" i="2"/>
  <c r="F690" i="2"/>
  <c r="G689" i="2"/>
  <c r="F689" i="2"/>
  <c r="G688" i="2"/>
  <c r="F688" i="2"/>
  <c r="G687" i="2"/>
  <c r="F687" i="2"/>
  <c r="G686" i="2"/>
  <c r="F686" i="2"/>
  <c r="G685" i="2"/>
  <c r="F685" i="2"/>
  <c r="G684" i="2"/>
  <c r="F684" i="2"/>
  <c r="G683" i="2"/>
  <c r="F683" i="2"/>
  <c r="G682" i="2"/>
  <c r="F682" i="2"/>
  <c r="G681" i="2"/>
  <c r="F681" i="2"/>
  <c r="G680" i="2"/>
  <c r="F680" i="2"/>
  <c r="G679" i="2"/>
  <c r="F679" i="2"/>
  <c r="G678" i="2"/>
  <c r="F678" i="2"/>
  <c r="G677" i="2"/>
  <c r="F677" i="2"/>
  <c r="G676" i="2"/>
  <c r="F676" i="2"/>
  <c r="G675" i="2"/>
  <c r="F675" i="2"/>
  <c r="G674" i="2"/>
  <c r="F674" i="2"/>
  <c r="G673" i="2"/>
  <c r="F673" i="2"/>
  <c r="G672" i="2"/>
  <c r="F672" i="2"/>
  <c r="G671" i="2"/>
  <c r="F671" i="2"/>
  <c r="G670" i="2"/>
  <c r="F670" i="2"/>
  <c r="G669" i="2"/>
  <c r="F669" i="2"/>
  <c r="G668" i="2"/>
  <c r="F668" i="2"/>
  <c r="G667" i="2"/>
  <c r="F667" i="2"/>
  <c r="G666" i="2"/>
  <c r="F666" i="2"/>
  <c r="G665" i="2"/>
  <c r="F665" i="2"/>
  <c r="G664" i="2"/>
  <c r="F664" i="2"/>
  <c r="G663" i="2"/>
  <c r="F663" i="2"/>
  <c r="G662" i="2"/>
  <c r="F662" i="2"/>
  <c r="G661" i="2"/>
  <c r="F661" i="2"/>
  <c r="G660" i="2"/>
  <c r="F660" i="2"/>
  <c r="G659" i="2"/>
  <c r="F659" i="2"/>
  <c r="G658" i="2"/>
  <c r="F658" i="2"/>
  <c r="G657" i="2"/>
  <c r="F657" i="2"/>
  <c r="G656" i="2"/>
  <c r="F656" i="2"/>
  <c r="G655" i="2"/>
  <c r="F655" i="2"/>
  <c r="G654" i="2"/>
  <c r="F654" i="2"/>
  <c r="G653" i="2"/>
  <c r="F653" i="2"/>
  <c r="G652" i="2"/>
  <c r="F652" i="2"/>
  <c r="G651" i="2"/>
  <c r="F651" i="2"/>
  <c r="G650" i="2"/>
  <c r="F650" i="2"/>
  <c r="G649" i="2"/>
  <c r="F649" i="2"/>
  <c r="G648" i="2"/>
  <c r="F648" i="2"/>
  <c r="G647" i="2"/>
  <c r="F647" i="2"/>
  <c r="G646" i="2"/>
  <c r="F646" i="2"/>
  <c r="G645" i="2"/>
  <c r="F645" i="2"/>
  <c r="G644" i="2"/>
  <c r="F644" i="2"/>
  <c r="G643" i="2"/>
  <c r="F643" i="2"/>
  <c r="G642" i="2"/>
  <c r="F642" i="2"/>
  <c r="G641" i="2"/>
  <c r="F641" i="2"/>
  <c r="G640" i="2"/>
  <c r="F640" i="2"/>
  <c r="G639" i="2"/>
  <c r="F639" i="2"/>
  <c r="G638" i="2"/>
  <c r="F638" i="2"/>
  <c r="G637" i="2"/>
  <c r="F637" i="2"/>
  <c r="G636" i="2"/>
  <c r="F636" i="2"/>
  <c r="G635" i="2"/>
  <c r="F635" i="2"/>
  <c r="G634" i="2"/>
  <c r="F634" i="2"/>
  <c r="G633" i="2"/>
  <c r="F633" i="2"/>
  <c r="G632" i="2"/>
  <c r="F632" i="2"/>
  <c r="G631" i="2"/>
  <c r="F631" i="2"/>
  <c r="G630" i="2"/>
  <c r="F630" i="2"/>
  <c r="G629" i="2"/>
  <c r="F629" i="2"/>
  <c r="G628" i="2"/>
  <c r="F628" i="2"/>
  <c r="G627" i="2"/>
  <c r="F627" i="2"/>
  <c r="G626" i="2"/>
  <c r="F626" i="2"/>
  <c r="G625" i="2"/>
  <c r="F625" i="2"/>
  <c r="G624" i="2"/>
  <c r="F624" i="2"/>
  <c r="G623" i="2"/>
  <c r="F623" i="2"/>
  <c r="G622" i="2"/>
  <c r="F622" i="2"/>
  <c r="G621" i="2"/>
  <c r="F621" i="2"/>
  <c r="G620" i="2"/>
  <c r="F620" i="2"/>
  <c r="G619" i="2"/>
  <c r="F619" i="2"/>
  <c r="G618" i="2"/>
  <c r="F618" i="2"/>
  <c r="G617" i="2"/>
  <c r="F617" i="2"/>
  <c r="G616" i="2"/>
  <c r="F616" i="2"/>
  <c r="G615" i="2"/>
  <c r="F615" i="2"/>
  <c r="G614" i="2"/>
  <c r="F614" i="2"/>
  <c r="G613" i="2"/>
  <c r="F613" i="2"/>
  <c r="G612" i="2"/>
  <c r="F612" i="2"/>
  <c r="G611" i="2"/>
  <c r="F611" i="2"/>
  <c r="G610" i="2"/>
  <c r="F610" i="2"/>
  <c r="G609" i="2"/>
  <c r="F609" i="2"/>
  <c r="G608" i="2"/>
  <c r="F608" i="2"/>
  <c r="G607" i="2"/>
  <c r="F607" i="2"/>
  <c r="G606" i="2"/>
  <c r="F606" i="2"/>
  <c r="G605" i="2"/>
  <c r="F605" i="2"/>
  <c r="G604" i="2"/>
  <c r="F604" i="2"/>
  <c r="G603" i="2"/>
  <c r="F603" i="2"/>
  <c r="G602" i="2"/>
  <c r="F602" i="2"/>
  <c r="G601" i="2"/>
  <c r="F601" i="2"/>
  <c r="G600" i="2"/>
  <c r="F600" i="2"/>
  <c r="G599" i="2"/>
  <c r="F599" i="2"/>
  <c r="G598" i="2"/>
  <c r="F598" i="2"/>
  <c r="G597" i="2"/>
  <c r="F597" i="2"/>
  <c r="G596" i="2"/>
  <c r="F596" i="2"/>
  <c r="G595" i="2"/>
  <c r="F595" i="2"/>
  <c r="G594" i="2"/>
  <c r="F594" i="2"/>
  <c r="G593" i="2"/>
  <c r="F593" i="2"/>
  <c r="G592" i="2"/>
  <c r="F592" i="2"/>
  <c r="G591" i="2"/>
  <c r="F591" i="2"/>
  <c r="G590" i="2"/>
  <c r="F590" i="2"/>
  <c r="G589" i="2"/>
  <c r="F589" i="2"/>
  <c r="G588" i="2"/>
  <c r="F588" i="2"/>
  <c r="G587" i="2"/>
  <c r="F587" i="2"/>
  <c r="G586" i="2"/>
  <c r="F586" i="2"/>
  <c r="G585" i="2"/>
  <c r="F585" i="2"/>
  <c r="G584" i="2"/>
  <c r="F584" i="2"/>
  <c r="G583" i="2"/>
  <c r="F583" i="2"/>
  <c r="G582" i="2"/>
  <c r="F582" i="2"/>
  <c r="G581" i="2"/>
  <c r="F581" i="2"/>
  <c r="G580" i="2"/>
  <c r="F580" i="2"/>
  <c r="G579" i="2"/>
  <c r="F579" i="2"/>
  <c r="G578" i="2"/>
  <c r="F578" i="2"/>
  <c r="G577" i="2"/>
  <c r="F577" i="2"/>
  <c r="G576" i="2"/>
  <c r="F576" i="2"/>
  <c r="G575" i="2"/>
  <c r="F575" i="2"/>
  <c r="G574" i="2"/>
  <c r="F574" i="2"/>
  <c r="G573" i="2"/>
  <c r="F573" i="2"/>
  <c r="G572" i="2"/>
  <c r="F572" i="2"/>
  <c r="G571" i="2"/>
  <c r="F571" i="2"/>
  <c r="G570" i="2"/>
  <c r="F570" i="2"/>
  <c r="G569" i="2"/>
  <c r="F569" i="2"/>
  <c r="G568" i="2"/>
  <c r="F568" i="2"/>
  <c r="G567" i="2"/>
  <c r="F567" i="2"/>
  <c r="G566" i="2"/>
  <c r="F566" i="2"/>
  <c r="G565" i="2"/>
  <c r="F565" i="2"/>
  <c r="G564" i="2"/>
  <c r="F564" i="2"/>
  <c r="G563" i="2"/>
  <c r="F563" i="2"/>
  <c r="G562" i="2"/>
  <c r="F562" i="2"/>
  <c r="G561" i="2"/>
  <c r="F561" i="2"/>
  <c r="G560" i="2"/>
  <c r="F560" i="2"/>
  <c r="G559" i="2"/>
  <c r="F559" i="2"/>
  <c r="G558" i="2"/>
  <c r="F558" i="2"/>
  <c r="G557" i="2"/>
  <c r="F557" i="2"/>
  <c r="G556" i="2"/>
  <c r="F556" i="2"/>
  <c r="G555" i="2"/>
  <c r="F555" i="2"/>
  <c r="G554" i="2"/>
  <c r="F554" i="2"/>
  <c r="G553" i="2"/>
  <c r="F553" i="2"/>
  <c r="G552" i="2"/>
  <c r="F552" i="2"/>
  <c r="G551" i="2"/>
  <c r="F551" i="2"/>
  <c r="G550" i="2"/>
  <c r="F550" i="2"/>
  <c r="G549" i="2"/>
  <c r="F549" i="2"/>
  <c r="G548" i="2"/>
  <c r="F548" i="2"/>
  <c r="G547" i="2"/>
  <c r="F547" i="2"/>
  <c r="G546" i="2"/>
  <c r="F546" i="2"/>
  <c r="G545" i="2"/>
  <c r="F545" i="2"/>
  <c r="G544" i="2"/>
  <c r="F544" i="2"/>
  <c r="G543" i="2"/>
  <c r="F543" i="2"/>
  <c r="G542" i="2"/>
  <c r="F542" i="2"/>
  <c r="G541" i="2"/>
  <c r="F541" i="2"/>
  <c r="G540" i="2"/>
  <c r="F540" i="2"/>
  <c r="G539" i="2"/>
  <c r="F539" i="2"/>
  <c r="G538" i="2"/>
  <c r="F538" i="2"/>
  <c r="G537" i="2"/>
  <c r="F537" i="2"/>
  <c r="G536" i="2"/>
  <c r="F536" i="2"/>
  <c r="G535" i="2"/>
  <c r="F535" i="2"/>
  <c r="G534" i="2"/>
  <c r="F534" i="2"/>
  <c r="G533" i="2"/>
  <c r="F533" i="2"/>
  <c r="G532" i="2"/>
  <c r="F532" i="2"/>
  <c r="G531" i="2"/>
  <c r="F531" i="2"/>
  <c r="G530" i="2"/>
  <c r="F530" i="2"/>
  <c r="G529" i="2"/>
  <c r="F529" i="2"/>
  <c r="G528" i="2"/>
  <c r="F528" i="2"/>
  <c r="G527" i="2"/>
  <c r="F527" i="2"/>
  <c r="G526" i="2"/>
  <c r="F526" i="2"/>
  <c r="G525" i="2"/>
  <c r="F525" i="2"/>
  <c r="G524" i="2"/>
  <c r="F524" i="2"/>
  <c r="G523" i="2"/>
  <c r="F523" i="2"/>
  <c r="G522" i="2"/>
  <c r="F522" i="2"/>
  <c r="G521" i="2"/>
  <c r="F521" i="2"/>
  <c r="G520" i="2"/>
  <c r="F520" i="2"/>
  <c r="G519" i="2"/>
  <c r="F519" i="2"/>
  <c r="G518" i="2"/>
  <c r="F518" i="2"/>
  <c r="G517" i="2"/>
  <c r="F517" i="2"/>
  <c r="G516" i="2"/>
  <c r="F516" i="2"/>
  <c r="G515" i="2"/>
  <c r="F515" i="2"/>
  <c r="G514" i="2"/>
  <c r="F514" i="2"/>
  <c r="G513" i="2"/>
  <c r="F513" i="2"/>
  <c r="G512" i="2"/>
  <c r="F512" i="2"/>
  <c r="G511" i="2"/>
  <c r="F511" i="2"/>
  <c r="G510" i="2"/>
  <c r="F510" i="2"/>
  <c r="G509" i="2"/>
  <c r="F509" i="2"/>
  <c r="G508" i="2"/>
  <c r="F508" i="2"/>
  <c r="G507" i="2"/>
  <c r="F507" i="2"/>
  <c r="G506" i="2"/>
  <c r="F506" i="2"/>
  <c r="G505" i="2"/>
  <c r="F505" i="2"/>
  <c r="G504" i="2"/>
  <c r="F504" i="2"/>
  <c r="G503" i="2"/>
  <c r="F503" i="2"/>
  <c r="G502" i="2"/>
  <c r="F502" i="2"/>
  <c r="G501" i="2"/>
  <c r="F501" i="2"/>
  <c r="G500" i="2"/>
  <c r="F500" i="2"/>
  <c r="G499" i="2"/>
  <c r="F499" i="2"/>
  <c r="G498" i="2"/>
  <c r="F498" i="2"/>
  <c r="G497" i="2"/>
  <c r="F497" i="2"/>
  <c r="G496" i="2"/>
  <c r="F496" i="2"/>
  <c r="G495" i="2"/>
  <c r="F495" i="2"/>
  <c r="G494" i="2"/>
  <c r="F494" i="2"/>
  <c r="G493" i="2"/>
  <c r="F493" i="2"/>
  <c r="G492" i="2"/>
  <c r="F492" i="2"/>
  <c r="G491" i="2"/>
  <c r="F491" i="2"/>
  <c r="G490" i="2"/>
  <c r="F490" i="2"/>
  <c r="G489" i="2"/>
  <c r="F489" i="2"/>
  <c r="G488" i="2"/>
  <c r="F488" i="2"/>
  <c r="G487" i="2"/>
  <c r="F487" i="2"/>
  <c r="G486" i="2"/>
  <c r="F486" i="2"/>
  <c r="G485" i="2"/>
  <c r="F485" i="2"/>
  <c r="G484" i="2"/>
  <c r="F484" i="2"/>
  <c r="G483" i="2"/>
  <c r="F483" i="2"/>
  <c r="G482" i="2"/>
  <c r="F482" i="2"/>
  <c r="G481" i="2"/>
  <c r="F481" i="2"/>
  <c r="G480" i="2"/>
  <c r="F480" i="2"/>
  <c r="G479" i="2"/>
  <c r="F479" i="2"/>
  <c r="G478" i="2"/>
  <c r="F478" i="2"/>
  <c r="G477" i="2"/>
  <c r="F477" i="2"/>
  <c r="G476" i="2"/>
  <c r="F476" i="2"/>
  <c r="G475" i="2"/>
  <c r="F475" i="2"/>
  <c r="G474" i="2"/>
  <c r="F474" i="2"/>
  <c r="G473" i="2"/>
  <c r="F473" i="2"/>
  <c r="G472" i="2"/>
  <c r="F472" i="2"/>
  <c r="G471" i="2"/>
  <c r="F471" i="2"/>
  <c r="G470" i="2"/>
  <c r="F470" i="2"/>
  <c r="G469" i="2"/>
  <c r="F469" i="2"/>
  <c r="G468" i="2"/>
  <c r="F468" i="2"/>
  <c r="G467" i="2"/>
  <c r="F467" i="2"/>
  <c r="G466" i="2"/>
  <c r="F466" i="2"/>
  <c r="G465" i="2"/>
  <c r="F465" i="2"/>
  <c r="G464" i="2"/>
  <c r="F464" i="2"/>
  <c r="G463" i="2"/>
  <c r="F463" i="2"/>
  <c r="G462" i="2"/>
  <c r="F462" i="2"/>
  <c r="G461" i="2"/>
  <c r="F461" i="2"/>
  <c r="G460" i="2"/>
  <c r="F460" i="2"/>
  <c r="G459" i="2"/>
  <c r="F459" i="2"/>
  <c r="G458" i="2"/>
  <c r="F458" i="2"/>
  <c r="G457" i="2"/>
  <c r="F457" i="2"/>
  <c r="G456" i="2"/>
  <c r="F456" i="2"/>
  <c r="G455" i="2"/>
  <c r="F455" i="2"/>
  <c r="G454" i="2"/>
  <c r="F454" i="2"/>
  <c r="G453" i="2"/>
  <c r="F453" i="2"/>
  <c r="G452" i="2"/>
  <c r="F452" i="2"/>
  <c r="G451" i="2"/>
  <c r="F451" i="2"/>
  <c r="G450" i="2"/>
  <c r="F450" i="2"/>
  <c r="G449" i="2"/>
  <c r="F449" i="2"/>
  <c r="G448" i="2"/>
  <c r="F448" i="2"/>
  <c r="G447" i="2"/>
  <c r="F447" i="2"/>
  <c r="G446" i="2"/>
  <c r="F446" i="2"/>
  <c r="G445" i="2"/>
  <c r="F445" i="2"/>
  <c r="G444" i="2"/>
  <c r="F444" i="2"/>
  <c r="G443" i="2"/>
  <c r="F443" i="2"/>
  <c r="G442" i="2"/>
  <c r="F442" i="2"/>
  <c r="G441" i="2"/>
  <c r="F441" i="2"/>
  <c r="G440" i="2"/>
  <c r="F440" i="2"/>
  <c r="G439" i="2"/>
  <c r="F439" i="2"/>
  <c r="G438" i="2"/>
  <c r="F438" i="2"/>
  <c r="G437" i="2"/>
  <c r="F437" i="2"/>
  <c r="G436" i="2"/>
  <c r="F436" i="2"/>
  <c r="G435" i="2"/>
  <c r="F435" i="2"/>
  <c r="G434" i="2"/>
  <c r="F434" i="2"/>
  <c r="G433" i="2"/>
  <c r="F433" i="2"/>
  <c r="G432" i="2"/>
  <c r="F432" i="2"/>
  <c r="G431" i="2"/>
  <c r="F431" i="2"/>
  <c r="G430" i="2"/>
  <c r="F430" i="2"/>
  <c r="G429" i="2"/>
  <c r="F429" i="2"/>
  <c r="G428" i="2"/>
  <c r="F428" i="2"/>
  <c r="G427" i="2"/>
  <c r="F427" i="2"/>
  <c r="G426" i="2"/>
  <c r="F426" i="2"/>
  <c r="G425" i="2"/>
  <c r="F425" i="2"/>
  <c r="G424" i="2"/>
  <c r="F424" i="2"/>
  <c r="G423" i="2"/>
  <c r="F423" i="2"/>
  <c r="G422" i="2"/>
  <c r="F422" i="2"/>
  <c r="G421" i="2"/>
  <c r="F421" i="2"/>
  <c r="G420" i="2"/>
  <c r="F420" i="2"/>
  <c r="G419" i="2"/>
  <c r="F419" i="2"/>
  <c r="G418" i="2"/>
  <c r="F418" i="2"/>
  <c r="G417" i="2"/>
  <c r="F417" i="2"/>
  <c r="G416" i="2"/>
  <c r="F416" i="2"/>
  <c r="G415" i="2"/>
  <c r="F415" i="2"/>
  <c r="G414" i="2"/>
  <c r="F414" i="2"/>
  <c r="G413" i="2"/>
  <c r="F413" i="2"/>
  <c r="G412" i="2"/>
  <c r="F412" i="2"/>
  <c r="G411" i="2"/>
  <c r="F411" i="2"/>
  <c r="G410" i="2"/>
  <c r="F410" i="2"/>
  <c r="G409" i="2"/>
  <c r="F409" i="2"/>
  <c r="G408" i="2"/>
  <c r="F408" i="2"/>
  <c r="G407" i="2"/>
  <c r="F407" i="2"/>
  <c r="G406" i="2"/>
  <c r="F406" i="2"/>
  <c r="G405" i="2"/>
  <c r="F405" i="2"/>
  <c r="G404" i="2"/>
  <c r="F404" i="2"/>
  <c r="G403" i="2"/>
  <c r="F403" i="2"/>
  <c r="G402" i="2"/>
  <c r="F402" i="2"/>
  <c r="G401" i="2"/>
  <c r="F401" i="2"/>
  <c r="G400" i="2"/>
  <c r="F400" i="2"/>
  <c r="G399" i="2"/>
  <c r="F399" i="2"/>
  <c r="G398" i="2"/>
  <c r="F398" i="2"/>
  <c r="G397" i="2"/>
  <c r="F397" i="2"/>
  <c r="G396" i="2"/>
  <c r="F396" i="2"/>
  <c r="G395" i="2"/>
  <c r="F395" i="2"/>
  <c r="G394" i="2"/>
  <c r="F394" i="2"/>
  <c r="G393" i="2"/>
  <c r="F393" i="2"/>
  <c r="G392" i="2"/>
  <c r="F392" i="2"/>
  <c r="G391" i="2"/>
  <c r="F391" i="2"/>
  <c r="G390" i="2"/>
  <c r="F390" i="2"/>
  <c r="G389" i="2"/>
  <c r="F389" i="2"/>
  <c r="G388" i="2"/>
  <c r="F388" i="2"/>
  <c r="G387" i="2"/>
  <c r="F387" i="2"/>
  <c r="G386" i="2"/>
  <c r="F386" i="2"/>
  <c r="G385" i="2"/>
  <c r="F385" i="2"/>
  <c r="G384" i="2"/>
  <c r="F384" i="2"/>
  <c r="G383" i="2"/>
  <c r="F383" i="2"/>
  <c r="G382" i="2"/>
  <c r="F382" i="2"/>
  <c r="G381" i="2"/>
  <c r="F381" i="2"/>
  <c r="G380" i="2"/>
  <c r="F380" i="2"/>
  <c r="G379" i="2"/>
  <c r="F379" i="2"/>
  <c r="G378" i="2"/>
  <c r="F378" i="2"/>
  <c r="G377" i="2"/>
  <c r="F377" i="2"/>
  <c r="G376" i="2"/>
  <c r="F376" i="2"/>
  <c r="G375" i="2"/>
  <c r="F375" i="2"/>
  <c r="G374" i="2"/>
  <c r="F374" i="2"/>
  <c r="G373" i="2"/>
  <c r="F373" i="2"/>
  <c r="G372" i="2"/>
  <c r="F372" i="2"/>
  <c r="G371" i="2"/>
  <c r="F371" i="2"/>
  <c r="G370" i="2"/>
  <c r="F370" i="2"/>
  <c r="G369" i="2"/>
  <c r="F369" i="2"/>
  <c r="G368" i="2"/>
  <c r="F368" i="2"/>
  <c r="G367" i="2"/>
  <c r="F367" i="2"/>
  <c r="G366" i="2"/>
  <c r="F366" i="2"/>
  <c r="G365" i="2"/>
  <c r="F365" i="2"/>
  <c r="G364" i="2"/>
  <c r="F364" i="2"/>
  <c r="G363" i="2"/>
  <c r="F363" i="2"/>
  <c r="G362" i="2"/>
  <c r="F362" i="2"/>
  <c r="G361" i="2"/>
  <c r="F361" i="2"/>
  <c r="G360" i="2"/>
  <c r="F360" i="2"/>
  <c r="G359" i="2"/>
  <c r="F359" i="2"/>
  <c r="G358" i="2"/>
  <c r="F358" i="2"/>
  <c r="G357" i="2"/>
  <c r="F357" i="2"/>
  <c r="G356" i="2"/>
  <c r="F356" i="2"/>
  <c r="G355" i="2"/>
  <c r="F355" i="2"/>
  <c r="G354" i="2"/>
  <c r="F354" i="2"/>
  <c r="G353" i="2"/>
  <c r="F353" i="2"/>
  <c r="G352" i="2"/>
  <c r="F352" i="2"/>
  <c r="G351" i="2"/>
  <c r="F351" i="2"/>
  <c r="G350" i="2"/>
  <c r="F350" i="2"/>
  <c r="G349" i="2"/>
  <c r="F349" i="2"/>
  <c r="G348" i="2"/>
  <c r="F348" i="2"/>
  <c r="G347" i="2"/>
  <c r="F347" i="2"/>
  <c r="G346" i="2"/>
  <c r="F346" i="2"/>
  <c r="G345" i="2"/>
  <c r="F345" i="2"/>
  <c r="G344" i="2"/>
  <c r="F344" i="2"/>
  <c r="G343" i="2"/>
  <c r="F343" i="2"/>
  <c r="G342" i="2"/>
  <c r="F342" i="2"/>
  <c r="G341" i="2"/>
  <c r="F341" i="2"/>
  <c r="G340" i="2"/>
  <c r="F340" i="2"/>
  <c r="G339" i="2"/>
  <c r="F339" i="2"/>
  <c r="G338" i="2"/>
  <c r="F338" i="2"/>
  <c r="G337" i="2"/>
  <c r="F337" i="2"/>
  <c r="G336" i="2"/>
  <c r="F336" i="2"/>
  <c r="G335" i="2"/>
  <c r="F335" i="2"/>
  <c r="G334" i="2"/>
  <c r="F334" i="2"/>
  <c r="G333" i="2"/>
  <c r="F333" i="2"/>
  <c r="G332" i="2"/>
  <c r="F332" i="2"/>
  <c r="G331" i="2"/>
  <c r="F331" i="2"/>
  <c r="G330" i="2"/>
  <c r="F330" i="2"/>
  <c r="G329" i="2"/>
  <c r="F329" i="2"/>
  <c r="G328" i="2"/>
  <c r="F328" i="2"/>
  <c r="G327" i="2"/>
  <c r="F327" i="2"/>
  <c r="G326" i="2"/>
  <c r="F326" i="2"/>
  <c r="G325" i="2"/>
  <c r="F325" i="2"/>
  <c r="G324" i="2"/>
  <c r="F324" i="2"/>
  <c r="G323" i="2"/>
  <c r="F323" i="2"/>
  <c r="G322" i="2"/>
  <c r="F322" i="2"/>
  <c r="G321" i="2"/>
  <c r="F321" i="2"/>
  <c r="G320" i="2"/>
  <c r="F320" i="2"/>
  <c r="G319" i="2"/>
  <c r="F319" i="2"/>
  <c r="G318" i="2"/>
  <c r="F318" i="2"/>
  <c r="G317" i="2"/>
  <c r="F317" i="2"/>
  <c r="G316" i="2"/>
  <c r="F316" i="2"/>
  <c r="G315" i="2"/>
  <c r="F315" i="2"/>
  <c r="G314" i="2"/>
  <c r="F314" i="2"/>
  <c r="G313" i="2"/>
  <c r="F313" i="2"/>
  <c r="G312" i="2"/>
  <c r="F312" i="2"/>
  <c r="G311" i="2"/>
  <c r="F311" i="2"/>
  <c r="G310" i="2"/>
  <c r="F310" i="2"/>
  <c r="G309" i="2"/>
  <c r="F309" i="2"/>
  <c r="G308" i="2"/>
  <c r="F308" i="2"/>
  <c r="G307" i="2"/>
  <c r="F307" i="2"/>
  <c r="G306" i="2"/>
  <c r="F306" i="2"/>
  <c r="G305" i="2"/>
  <c r="F305" i="2"/>
  <c r="G304" i="2"/>
  <c r="F304" i="2"/>
  <c r="G303" i="2"/>
  <c r="F303" i="2"/>
  <c r="G302" i="2"/>
  <c r="F302" i="2"/>
  <c r="G301" i="2"/>
  <c r="F301" i="2"/>
  <c r="G300" i="2"/>
  <c r="F300" i="2"/>
  <c r="G299" i="2"/>
  <c r="F299" i="2"/>
  <c r="G298" i="2"/>
  <c r="F298" i="2"/>
  <c r="G297" i="2"/>
  <c r="F297" i="2"/>
  <c r="G296" i="2"/>
  <c r="F296" i="2"/>
  <c r="G295" i="2"/>
  <c r="F295" i="2"/>
  <c r="G294" i="2"/>
  <c r="F294" i="2"/>
  <c r="G293" i="2"/>
  <c r="F293" i="2"/>
  <c r="G292" i="2"/>
  <c r="F292" i="2"/>
  <c r="G291" i="2"/>
  <c r="F291" i="2"/>
  <c r="G290" i="2"/>
  <c r="F290" i="2"/>
  <c r="G289" i="2"/>
  <c r="F289" i="2"/>
  <c r="G288" i="2"/>
  <c r="F288" i="2"/>
  <c r="G287" i="2"/>
  <c r="F287" i="2"/>
  <c r="G286" i="2"/>
  <c r="F286" i="2"/>
  <c r="G285" i="2"/>
  <c r="F285" i="2"/>
  <c r="G284" i="2"/>
  <c r="F284" i="2"/>
  <c r="G283" i="2"/>
  <c r="F283" i="2"/>
  <c r="G282" i="2"/>
  <c r="F282" i="2"/>
  <c r="G281" i="2"/>
  <c r="F281" i="2"/>
  <c r="G280" i="2"/>
  <c r="F280" i="2"/>
  <c r="G279" i="2"/>
  <c r="F279" i="2"/>
  <c r="G278" i="2"/>
  <c r="F278" i="2"/>
  <c r="G277" i="2"/>
  <c r="F277" i="2"/>
  <c r="G276" i="2"/>
  <c r="F276" i="2"/>
  <c r="G275" i="2"/>
  <c r="F275" i="2"/>
  <c r="G274" i="2"/>
  <c r="F274" i="2"/>
  <c r="G273" i="2"/>
  <c r="F273" i="2"/>
  <c r="G272" i="2"/>
  <c r="F272" i="2"/>
  <c r="G271" i="2"/>
  <c r="F271" i="2"/>
  <c r="G270" i="2"/>
  <c r="F270" i="2"/>
  <c r="G269" i="2"/>
  <c r="F269" i="2"/>
  <c r="G268" i="2"/>
  <c r="F268" i="2"/>
  <c r="G267" i="2"/>
  <c r="F267" i="2"/>
  <c r="G266" i="2"/>
  <c r="F266" i="2"/>
  <c r="G265" i="2"/>
  <c r="F265" i="2"/>
  <c r="G264" i="2"/>
  <c r="F264" i="2"/>
  <c r="G263" i="2"/>
  <c r="F263" i="2"/>
  <c r="G262" i="2"/>
  <c r="F262" i="2"/>
  <c r="G261" i="2"/>
  <c r="F261" i="2"/>
  <c r="G260" i="2"/>
  <c r="F260" i="2"/>
  <c r="G259" i="2"/>
  <c r="F259" i="2"/>
  <c r="G258" i="2"/>
  <c r="F258" i="2"/>
  <c r="G257" i="2"/>
  <c r="F257" i="2"/>
  <c r="G256" i="2"/>
  <c r="F256" i="2"/>
  <c r="G255" i="2"/>
  <c r="F255" i="2"/>
  <c r="G254" i="2"/>
  <c r="F254" i="2"/>
  <c r="G253" i="2"/>
  <c r="F253" i="2"/>
  <c r="G252" i="2"/>
  <c r="F252" i="2"/>
  <c r="G251" i="2"/>
  <c r="F251" i="2"/>
  <c r="G250" i="2"/>
  <c r="F250" i="2"/>
  <c r="G249" i="2"/>
  <c r="F249" i="2"/>
  <c r="G248" i="2"/>
  <c r="F248" i="2"/>
  <c r="G247" i="2"/>
  <c r="F247" i="2"/>
  <c r="G246" i="2"/>
  <c r="F246" i="2"/>
  <c r="G245" i="2"/>
  <c r="F245" i="2"/>
  <c r="G244" i="2"/>
  <c r="F244" i="2"/>
  <c r="G243" i="2"/>
  <c r="F243" i="2"/>
  <c r="G242" i="2"/>
  <c r="F242" i="2"/>
  <c r="G241" i="2"/>
  <c r="F241" i="2"/>
  <c r="G240" i="2"/>
  <c r="F240" i="2"/>
  <c r="G239" i="2"/>
  <c r="F239" i="2"/>
  <c r="G238" i="2"/>
  <c r="F238" i="2"/>
  <c r="G237" i="2"/>
  <c r="F237" i="2"/>
  <c r="G236" i="2"/>
  <c r="F236" i="2"/>
  <c r="G235" i="2"/>
  <c r="F235" i="2"/>
  <c r="G234" i="2"/>
  <c r="F234" i="2"/>
  <c r="G233" i="2"/>
  <c r="F233" i="2"/>
  <c r="G232" i="2"/>
  <c r="F232" i="2"/>
  <c r="G231" i="2"/>
  <c r="F231" i="2"/>
  <c r="G230" i="2"/>
  <c r="F230" i="2"/>
  <c r="G229" i="2"/>
  <c r="F229" i="2"/>
  <c r="G228" i="2"/>
  <c r="F228" i="2"/>
  <c r="G227" i="2"/>
  <c r="F227" i="2"/>
  <c r="G226" i="2"/>
  <c r="F226" i="2"/>
  <c r="G225" i="2"/>
  <c r="F225" i="2"/>
  <c r="G224" i="2"/>
  <c r="F224" i="2"/>
  <c r="G223" i="2"/>
  <c r="F223" i="2"/>
  <c r="G222" i="2"/>
  <c r="F222" i="2"/>
  <c r="G221" i="2"/>
  <c r="F221" i="2"/>
  <c r="G220" i="2"/>
  <c r="F220" i="2"/>
  <c r="G219" i="2"/>
  <c r="F219" i="2"/>
  <c r="G218" i="2"/>
  <c r="F218" i="2"/>
  <c r="G217" i="2"/>
  <c r="F217" i="2"/>
  <c r="G216" i="2"/>
  <c r="F216" i="2"/>
  <c r="G215" i="2"/>
  <c r="F215" i="2"/>
  <c r="G214" i="2"/>
  <c r="F214" i="2"/>
  <c r="G213" i="2"/>
  <c r="F213" i="2"/>
  <c r="G212" i="2"/>
  <c r="F212" i="2"/>
  <c r="G211" i="2"/>
  <c r="F211" i="2"/>
  <c r="G210" i="2"/>
  <c r="F210" i="2"/>
  <c r="G209" i="2"/>
  <c r="F209" i="2"/>
  <c r="G208" i="2"/>
  <c r="F208" i="2"/>
  <c r="G207" i="2"/>
  <c r="F207" i="2"/>
  <c r="G206" i="2"/>
  <c r="F206" i="2"/>
  <c r="G205" i="2"/>
  <c r="F205" i="2"/>
  <c r="G204" i="2"/>
  <c r="F204" i="2"/>
  <c r="G203" i="2"/>
  <c r="F203" i="2"/>
  <c r="G202" i="2"/>
  <c r="F202" i="2"/>
  <c r="G201" i="2"/>
  <c r="F201" i="2"/>
  <c r="G200" i="2"/>
  <c r="F200" i="2"/>
  <c r="G199" i="2"/>
  <c r="F199" i="2"/>
  <c r="G198" i="2"/>
  <c r="F198" i="2"/>
  <c r="G197" i="2"/>
  <c r="F197" i="2"/>
  <c r="G196" i="2"/>
  <c r="F196" i="2"/>
  <c r="G195" i="2"/>
  <c r="F195" i="2"/>
  <c r="G194" i="2"/>
  <c r="F194" i="2"/>
  <c r="G193" i="2"/>
  <c r="F193" i="2"/>
  <c r="G192" i="2"/>
  <c r="F192" i="2"/>
  <c r="G191" i="2"/>
  <c r="F191" i="2"/>
  <c r="G190" i="2"/>
  <c r="F190" i="2"/>
  <c r="G189" i="2"/>
  <c r="F189" i="2"/>
  <c r="G188" i="2"/>
  <c r="F188" i="2"/>
  <c r="G187" i="2"/>
  <c r="F187" i="2"/>
  <c r="G186" i="2"/>
  <c r="F186" i="2"/>
  <c r="G185" i="2"/>
  <c r="F185" i="2"/>
  <c r="G184" i="2"/>
  <c r="F184" i="2"/>
  <c r="G183" i="2"/>
  <c r="F183" i="2"/>
  <c r="G182" i="2"/>
  <c r="F182" i="2"/>
  <c r="G181" i="2"/>
  <c r="F181" i="2"/>
  <c r="G180" i="2"/>
  <c r="F180" i="2"/>
  <c r="G179" i="2"/>
  <c r="F179" i="2"/>
  <c r="G178" i="2"/>
  <c r="F178" i="2"/>
  <c r="G177" i="2"/>
  <c r="F177" i="2"/>
  <c r="G176" i="2"/>
  <c r="F176" i="2"/>
  <c r="G175" i="2"/>
  <c r="F175" i="2"/>
  <c r="G174" i="2"/>
  <c r="F174" i="2"/>
  <c r="G173" i="2"/>
  <c r="F173" i="2"/>
  <c r="G172" i="2"/>
  <c r="F172" i="2"/>
  <c r="G171" i="2"/>
  <c r="F171" i="2"/>
  <c r="G170" i="2"/>
  <c r="F170" i="2"/>
  <c r="G169" i="2"/>
  <c r="F169" i="2"/>
  <c r="G168" i="2"/>
  <c r="F168" i="2"/>
  <c r="G167" i="2"/>
  <c r="F167" i="2"/>
  <c r="G166" i="2"/>
  <c r="F166" i="2"/>
  <c r="G165" i="2"/>
  <c r="F165" i="2"/>
  <c r="G164" i="2"/>
  <c r="F164" i="2"/>
  <c r="G163" i="2"/>
  <c r="F163" i="2"/>
  <c r="G162" i="2"/>
  <c r="F162" i="2"/>
  <c r="G161" i="2"/>
  <c r="F161" i="2"/>
  <c r="G160" i="2"/>
  <c r="F160" i="2"/>
  <c r="G159" i="2"/>
  <c r="F159" i="2"/>
  <c r="G158" i="2"/>
  <c r="F158" i="2"/>
  <c r="G157" i="2"/>
  <c r="F157" i="2"/>
  <c r="G156" i="2"/>
  <c r="F156" i="2"/>
  <c r="G155" i="2"/>
  <c r="F155" i="2"/>
  <c r="G154" i="2"/>
  <c r="F154" i="2"/>
  <c r="G153" i="2"/>
  <c r="F153" i="2"/>
  <c r="G152" i="2"/>
  <c r="F152" i="2"/>
  <c r="G151" i="2"/>
  <c r="F151" i="2"/>
  <c r="G150" i="2"/>
  <c r="F150" i="2"/>
  <c r="G149" i="2"/>
  <c r="F149" i="2"/>
  <c r="G148" i="2"/>
  <c r="F148" i="2"/>
  <c r="G147" i="2"/>
  <c r="F147" i="2"/>
  <c r="G146" i="2"/>
  <c r="F146" i="2"/>
  <c r="G145" i="2"/>
  <c r="F145" i="2"/>
  <c r="G144" i="2"/>
  <c r="F144" i="2"/>
  <c r="G143" i="2"/>
  <c r="F143" i="2"/>
  <c r="G142" i="2"/>
  <c r="F142" i="2"/>
  <c r="G141" i="2"/>
  <c r="F141" i="2"/>
  <c r="G140" i="2"/>
  <c r="F140" i="2"/>
  <c r="G139" i="2"/>
  <c r="F139" i="2"/>
  <c r="G138" i="2"/>
  <c r="F138" i="2"/>
  <c r="G137" i="2"/>
  <c r="F137" i="2"/>
  <c r="G136" i="2"/>
  <c r="F136" i="2"/>
  <c r="G135" i="2"/>
  <c r="F135" i="2"/>
  <c r="G134" i="2"/>
  <c r="F134" i="2"/>
  <c r="G133" i="2"/>
  <c r="F133" i="2"/>
  <c r="G132" i="2"/>
  <c r="F132" i="2"/>
  <c r="G131" i="2"/>
  <c r="F131" i="2"/>
  <c r="G130" i="2"/>
  <c r="F130" i="2"/>
  <c r="P77" i="2"/>
  <c r="Q76" i="2"/>
  <c r="P76" i="2"/>
  <c r="O76" i="2"/>
  <c r="N76" i="2"/>
  <c r="N77" i="2" s="1"/>
  <c r="K76" i="2"/>
  <c r="J76" i="2"/>
  <c r="I76" i="2"/>
  <c r="P73" i="2"/>
  <c r="N73" i="2"/>
  <c r="M73" i="2"/>
  <c r="L73" i="2"/>
  <c r="K73" i="2"/>
  <c r="J73" i="2"/>
  <c r="I73" i="2"/>
  <c r="H73" i="2"/>
  <c r="G73" i="2"/>
  <c r="F73" i="2"/>
  <c r="Q63" i="2"/>
  <c r="O63" i="2"/>
  <c r="J63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D48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 s="1"/>
  <c r="D31" i="2" s="1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E30" i="2" s="1"/>
  <c r="D30" i="2" s="1"/>
  <c r="G30" i="2"/>
  <c r="F30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E25" i="2" s="1"/>
  <c r="D25" i="2" s="1"/>
  <c r="K25" i="2"/>
  <c r="J25" i="2"/>
  <c r="I25" i="2"/>
  <c r="H25" i="2"/>
  <c r="G25" i="2"/>
  <c r="F25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E19" i="2" s="1"/>
  <c r="D19" i="2" s="1"/>
  <c r="G19" i="2"/>
  <c r="F19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AA2" i="2"/>
  <c r="AB2" i="2" s="1"/>
  <c r="AC2" i="2" s="1"/>
  <c r="AD2" i="2" s="1"/>
  <c r="Z2" i="2"/>
  <c r="S2" i="2"/>
  <c r="T2" i="2" s="1"/>
  <c r="U2" i="2" s="1"/>
  <c r="V2" i="2" s="1"/>
  <c r="W2" i="2" s="1"/>
  <c r="X2" i="2" s="1"/>
  <c r="Y2" i="2" s="1"/>
  <c r="C227" i="1"/>
  <c r="O226" i="1"/>
  <c r="N226" i="1"/>
  <c r="M226" i="1"/>
  <c r="L226" i="1"/>
  <c r="K226" i="1"/>
  <c r="J226" i="1"/>
  <c r="I226" i="1"/>
  <c r="H226" i="1"/>
  <c r="E226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Z217" i="1"/>
  <c r="Y217" i="1"/>
  <c r="X217" i="1"/>
  <c r="W217" i="1"/>
  <c r="V217" i="1"/>
  <c r="U217" i="1"/>
  <c r="T217" i="1"/>
  <c r="S217" i="1"/>
  <c r="R217" i="1"/>
  <c r="Q217" i="1"/>
  <c r="P217" i="1"/>
  <c r="C217" i="1"/>
  <c r="C214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C204" i="1" s="1"/>
  <c r="N204" i="1"/>
  <c r="M204" i="1"/>
  <c r="L204" i="1"/>
  <c r="K204" i="1"/>
  <c r="J204" i="1"/>
  <c r="I204" i="1"/>
  <c r="H204" i="1"/>
  <c r="G204" i="1"/>
  <c r="F204" i="1"/>
  <c r="E204" i="1"/>
  <c r="D204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Z202" i="1"/>
  <c r="Y202" i="1"/>
  <c r="X202" i="1"/>
  <c r="W202" i="1"/>
  <c r="V202" i="1"/>
  <c r="U202" i="1"/>
  <c r="T202" i="1"/>
  <c r="S202" i="1"/>
  <c r="R202" i="1"/>
  <c r="Q202" i="1"/>
  <c r="P202" i="1"/>
  <c r="E202" i="1"/>
  <c r="D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0" i="1"/>
  <c r="Z199" i="1"/>
  <c r="Y199" i="1"/>
  <c r="X199" i="1"/>
  <c r="W199" i="1"/>
  <c r="V199" i="1"/>
  <c r="U199" i="1"/>
  <c r="T199" i="1"/>
  <c r="S199" i="1"/>
  <c r="R199" i="1"/>
  <c r="Q199" i="1"/>
  <c r="P199" i="1"/>
  <c r="C199" i="1"/>
  <c r="Z198" i="1"/>
  <c r="Y198" i="1"/>
  <c r="X198" i="1"/>
  <c r="W198" i="1"/>
  <c r="V198" i="1"/>
  <c r="U198" i="1"/>
  <c r="T198" i="1"/>
  <c r="S198" i="1"/>
  <c r="Q198" i="1"/>
  <c r="P198" i="1"/>
  <c r="Z197" i="1"/>
  <c r="Y197" i="1"/>
  <c r="X197" i="1"/>
  <c r="W197" i="1"/>
  <c r="V197" i="1"/>
  <c r="U197" i="1"/>
  <c r="T197" i="1"/>
  <c r="S197" i="1"/>
  <c r="R197" i="1"/>
  <c r="Q197" i="1"/>
  <c r="P197" i="1"/>
  <c r="C197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Z195" i="1"/>
  <c r="Y195" i="1"/>
  <c r="X195" i="1"/>
  <c r="W195" i="1"/>
  <c r="V195" i="1"/>
  <c r="U195" i="1"/>
  <c r="T195" i="1"/>
  <c r="S195" i="1"/>
  <c r="R195" i="1"/>
  <c r="Q195" i="1"/>
  <c r="P195" i="1"/>
  <c r="N195" i="1"/>
  <c r="M195" i="1"/>
  <c r="L195" i="1"/>
  <c r="K195" i="1"/>
  <c r="J195" i="1"/>
  <c r="I195" i="1"/>
  <c r="H195" i="1"/>
  <c r="G195" i="1"/>
  <c r="F195" i="1"/>
  <c r="E195" i="1"/>
  <c r="D195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 s="1"/>
  <c r="Z180" i="1"/>
  <c r="Y180" i="1"/>
  <c r="X180" i="1"/>
  <c r="W180" i="1"/>
  <c r="V180" i="1"/>
  <c r="U180" i="1"/>
  <c r="T180" i="1"/>
  <c r="S180" i="1"/>
  <c r="R180" i="1"/>
  <c r="Q180" i="1"/>
  <c r="P180" i="1"/>
  <c r="C180" i="1"/>
  <c r="Z179" i="1"/>
  <c r="Y179" i="1"/>
  <c r="X179" i="1"/>
  <c r="W179" i="1"/>
  <c r="V179" i="1"/>
  <c r="U179" i="1"/>
  <c r="T179" i="1"/>
  <c r="S179" i="1"/>
  <c r="R179" i="1"/>
  <c r="Q179" i="1"/>
  <c r="P179" i="1"/>
  <c r="C179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C178" i="1" s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0" i="1"/>
  <c r="C169" i="1"/>
  <c r="C168" i="1"/>
  <c r="C167" i="1"/>
  <c r="C166" i="1"/>
  <c r="C165" i="1"/>
  <c r="P163" i="1"/>
  <c r="D163" i="1"/>
  <c r="C163" i="1"/>
  <c r="C161" i="1"/>
  <c r="C160" i="1"/>
  <c r="C159" i="1"/>
  <c r="C158" i="1"/>
  <c r="C157" i="1"/>
  <c r="C156" i="1"/>
  <c r="C150" i="1"/>
  <c r="C145" i="1"/>
  <c r="C142" i="1"/>
  <c r="C141" i="1"/>
  <c r="C140" i="1"/>
  <c r="C139" i="1"/>
  <c r="C138" i="1"/>
  <c r="C132" i="1"/>
  <c r="P131" i="1"/>
  <c r="D131" i="1"/>
  <c r="C131" i="1" s="1"/>
  <c r="P130" i="1"/>
  <c r="P128" i="1" s="1"/>
  <c r="P136" i="1" s="1"/>
  <c r="P215" i="1" s="1"/>
  <c r="D130" i="1"/>
  <c r="C130" i="1" s="1"/>
  <c r="C127" i="1"/>
  <c r="C126" i="1"/>
  <c r="C125" i="1"/>
  <c r="Z122" i="1"/>
  <c r="Y122" i="1"/>
  <c r="X122" i="1"/>
  <c r="W122" i="1"/>
  <c r="V122" i="1"/>
  <c r="U122" i="1"/>
  <c r="T122" i="1"/>
  <c r="S122" i="1"/>
  <c r="R122" i="1"/>
  <c r="Q122" i="1"/>
  <c r="P122" i="1"/>
  <c r="C122" i="1"/>
  <c r="Z121" i="1"/>
  <c r="Y121" i="1"/>
  <c r="X121" i="1"/>
  <c r="W121" i="1"/>
  <c r="V121" i="1"/>
  <c r="U121" i="1"/>
  <c r="T121" i="1"/>
  <c r="S121" i="1"/>
  <c r="R121" i="1"/>
  <c r="Q121" i="1"/>
  <c r="P121" i="1"/>
  <c r="C121" i="1"/>
  <c r="Z120" i="1"/>
  <c r="Y120" i="1"/>
  <c r="X120" i="1"/>
  <c r="W120" i="1"/>
  <c r="V120" i="1"/>
  <c r="U120" i="1"/>
  <c r="T120" i="1"/>
  <c r="S120" i="1"/>
  <c r="R120" i="1"/>
  <c r="Q120" i="1"/>
  <c r="P120" i="1"/>
  <c r="C120" i="1"/>
  <c r="Z119" i="1"/>
  <c r="Y119" i="1"/>
  <c r="X119" i="1"/>
  <c r="W119" i="1"/>
  <c r="V119" i="1"/>
  <c r="U119" i="1"/>
  <c r="T119" i="1"/>
  <c r="S119" i="1"/>
  <c r="R119" i="1"/>
  <c r="Q119" i="1"/>
  <c r="P119" i="1"/>
  <c r="C119" i="1"/>
  <c r="Z118" i="1"/>
  <c r="Y118" i="1"/>
  <c r="X118" i="1"/>
  <c r="W118" i="1"/>
  <c r="V118" i="1"/>
  <c r="U118" i="1"/>
  <c r="T118" i="1"/>
  <c r="S118" i="1"/>
  <c r="R118" i="1"/>
  <c r="Q118" i="1"/>
  <c r="P118" i="1"/>
  <c r="C118" i="1"/>
  <c r="Z117" i="1"/>
  <c r="Y117" i="1"/>
  <c r="X117" i="1"/>
  <c r="W117" i="1"/>
  <c r="V117" i="1"/>
  <c r="U117" i="1"/>
  <c r="T117" i="1"/>
  <c r="S117" i="1"/>
  <c r="R117" i="1"/>
  <c r="Q117" i="1"/>
  <c r="P117" i="1"/>
  <c r="C117" i="1"/>
  <c r="Z116" i="1"/>
  <c r="Y116" i="1"/>
  <c r="X116" i="1"/>
  <c r="W116" i="1"/>
  <c r="V116" i="1"/>
  <c r="U116" i="1"/>
  <c r="T116" i="1"/>
  <c r="S116" i="1"/>
  <c r="R116" i="1"/>
  <c r="Q116" i="1"/>
  <c r="P116" i="1"/>
  <c r="C116" i="1"/>
  <c r="Z115" i="1"/>
  <c r="Y115" i="1"/>
  <c r="X115" i="1"/>
  <c r="W115" i="1"/>
  <c r="V115" i="1"/>
  <c r="U115" i="1"/>
  <c r="T115" i="1"/>
  <c r="S115" i="1"/>
  <c r="R115" i="1"/>
  <c r="Q115" i="1"/>
  <c r="P115" i="1"/>
  <c r="C115" i="1"/>
  <c r="Z114" i="1"/>
  <c r="Y114" i="1"/>
  <c r="X114" i="1"/>
  <c r="W114" i="1"/>
  <c r="V114" i="1"/>
  <c r="U114" i="1"/>
  <c r="T114" i="1"/>
  <c r="S114" i="1"/>
  <c r="R114" i="1"/>
  <c r="Q114" i="1"/>
  <c r="P114" i="1"/>
  <c r="C114" i="1"/>
  <c r="Z113" i="1"/>
  <c r="Y113" i="1"/>
  <c r="X113" i="1"/>
  <c r="W113" i="1"/>
  <c r="V113" i="1"/>
  <c r="U113" i="1"/>
  <c r="T113" i="1"/>
  <c r="S113" i="1"/>
  <c r="R113" i="1"/>
  <c r="Q113" i="1"/>
  <c r="P113" i="1"/>
  <c r="C113" i="1"/>
  <c r="Z112" i="1"/>
  <c r="Y112" i="1"/>
  <c r="X112" i="1"/>
  <c r="W112" i="1"/>
  <c r="V112" i="1"/>
  <c r="U112" i="1"/>
  <c r="T112" i="1"/>
  <c r="S112" i="1"/>
  <c r="R112" i="1"/>
  <c r="Q112" i="1"/>
  <c r="P112" i="1"/>
  <c r="C112" i="1"/>
  <c r="C111" i="1"/>
  <c r="Z110" i="1"/>
  <c r="Y110" i="1"/>
  <c r="X110" i="1"/>
  <c r="W110" i="1"/>
  <c r="V110" i="1"/>
  <c r="U110" i="1"/>
  <c r="T110" i="1"/>
  <c r="S110" i="1"/>
  <c r="R110" i="1"/>
  <c r="Q110" i="1"/>
  <c r="P110" i="1"/>
  <c r="C110" i="1"/>
  <c r="Z109" i="1"/>
  <c r="Y109" i="1"/>
  <c r="X109" i="1"/>
  <c r="W109" i="1"/>
  <c r="V109" i="1"/>
  <c r="U109" i="1"/>
  <c r="T109" i="1"/>
  <c r="S109" i="1"/>
  <c r="R109" i="1"/>
  <c r="Q109" i="1"/>
  <c r="P109" i="1"/>
  <c r="C109" i="1"/>
  <c r="Z108" i="1"/>
  <c r="Y108" i="1"/>
  <c r="X108" i="1"/>
  <c r="W108" i="1"/>
  <c r="V108" i="1"/>
  <c r="U108" i="1"/>
  <c r="T108" i="1"/>
  <c r="S108" i="1"/>
  <c r="R108" i="1"/>
  <c r="Q108" i="1"/>
  <c r="P108" i="1"/>
  <c r="C108" i="1"/>
  <c r="Z107" i="1"/>
  <c r="Y107" i="1"/>
  <c r="X107" i="1"/>
  <c r="W107" i="1"/>
  <c r="V107" i="1"/>
  <c r="U107" i="1"/>
  <c r="T107" i="1"/>
  <c r="S107" i="1"/>
  <c r="R107" i="1"/>
  <c r="Q107" i="1"/>
  <c r="P107" i="1"/>
  <c r="C107" i="1"/>
  <c r="Z106" i="1"/>
  <c r="Y106" i="1"/>
  <c r="X106" i="1"/>
  <c r="W106" i="1"/>
  <c r="V106" i="1"/>
  <c r="U106" i="1"/>
  <c r="T106" i="1"/>
  <c r="S106" i="1"/>
  <c r="R106" i="1"/>
  <c r="Q106" i="1"/>
  <c r="P106" i="1"/>
  <c r="C106" i="1"/>
  <c r="Z105" i="1"/>
  <c r="Y105" i="1"/>
  <c r="X105" i="1"/>
  <c r="W105" i="1"/>
  <c r="V105" i="1"/>
  <c r="U105" i="1"/>
  <c r="T105" i="1"/>
  <c r="S105" i="1"/>
  <c r="R105" i="1"/>
  <c r="Q105" i="1"/>
  <c r="P105" i="1"/>
  <c r="C105" i="1"/>
  <c r="Z104" i="1"/>
  <c r="Y104" i="1"/>
  <c r="X104" i="1"/>
  <c r="W104" i="1"/>
  <c r="V104" i="1"/>
  <c r="U104" i="1"/>
  <c r="T104" i="1"/>
  <c r="S104" i="1"/>
  <c r="R104" i="1"/>
  <c r="Q104" i="1"/>
  <c r="P104" i="1"/>
  <c r="D104" i="1"/>
  <c r="C104" i="1" s="1"/>
  <c r="Z103" i="1"/>
  <c r="Y103" i="1"/>
  <c r="X103" i="1"/>
  <c r="W103" i="1"/>
  <c r="V103" i="1"/>
  <c r="U103" i="1"/>
  <c r="T103" i="1"/>
  <c r="S103" i="1"/>
  <c r="R103" i="1"/>
  <c r="Q103" i="1"/>
  <c r="P103" i="1"/>
  <c r="D103" i="1"/>
  <c r="C103" i="1"/>
  <c r="Z102" i="1"/>
  <c r="Y102" i="1"/>
  <c r="X102" i="1"/>
  <c r="W102" i="1"/>
  <c r="V102" i="1"/>
  <c r="U102" i="1"/>
  <c r="T102" i="1"/>
  <c r="S102" i="1"/>
  <c r="R102" i="1"/>
  <c r="Q102" i="1"/>
  <c r="P102" i="1"/>
  <c r="D102" i="1"/>
  <c r="C102" i="1" s="1"/>
  <c r="Q101" i="1"/>
  <c r="P101" i="1"/>
  <c r="D101" i="1"/>
  <c r="C101" i="1" s="1"/>
  <c r="P100" i="1"/>
  <c r="D100" i="1"/>
  <c r="C100" i="1" s="1"/>
  <c r="C95" i="1"/>
  <c r="Z94" i="1"/>
  <c r="Y94" i="1"/>
  <c r="X94" i="1"/>
  <c r="W94" i="1"/>
  <c r="V94" i="1"/>
  <c r="U94" i="1"/>
  <c r="T94" i="1"/>
  <c r="S94" i="1"/>
  <c r="R94" i="1"/>
  <c r="Q94" i="1"/>
  <c r="P94" i="1"/>
  <c r="D94" i="1"/>
  <c r="C94" i="1" s="1"/>
  <c r="Z93" i="1"/>
  <c r="Y93" i="1"/>
  <c r="X93" i="1"/>
  <c r="W93" i="1"/>
  <c r="V93" i="1"/>
  <c r="U93" i="1"/>
  <c r="T93" i="1"/>
  <c r="S93" i="1"/>
  <c r="R93" i="1"/>
  <c r="Q93" i="1"/>
  <c r="P93" i="1"/>
  <c r="D93" i="1"/>
  <c r="C93" i="1" s="1"/>
  <c r="Z92" i="1"/>
  <c r="Y92" i="1"/>
  <c r="X92" i="1"/>
  <c r="W92" i="1"/>
  <c r="V92" i="1"/>
  <c r="U92" i="1"/>
  <c r="T92" i="1"/>
  <c r="S92" i="1"/>
  <c r="R92" i="1"/>
  <c r="Q92" i="1"/>
  <c r="P92" i="1"/>
  <c r="D92" i="1"/>
  <c r="C92" i="1" s="1"/>
  <c r="C65" i="1"/>
  <c r="C62" i="1"/>
  <c r="C61" i="1"/>
  <c r="C60" i="1"/>
  <c r="C59" i="1"/>
  <c r="C58" i="1"/>
  <c r="C57" i="1"/>
  <c r="Z56" i="1"/>
  <c r="Y56" i="1"/>
  <c r="X56" i="1"/>
  <c r="W56" i="1"/>
  <c r="V56" i="1"/>
  <c r="U56" i="1"/>
  <c r="T56" i="1"/>
  <c r="S56" i="1"/>
  <c r="R56" i="1"/>
  <c r="Q56" i="1"/>
  <c r="P56" i="1"/>
  <c r="C56" i="1"/>
  <c r="C47" i="1"/>
  <c r="C44" i="1"/>
  <c r="C43" i="1"/>
  <c r="C42" i="1"/>
  <c r="P41" i="1"/>
  <c r="C41" i="1"/>
  <c r="C37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P20" i="1"/>
  <c r="D20" i="1"/>
  <c r="C20" i="1" s="1"/>
  <c r="P19" i="1"/>
  <c r="D19" i="1"/>
  <c r="D17" i="1" s="1"/>
  <c r="P17" i="1"/>
  <c r="P16" i="1"/>
  <c r="C15" i="1"/>
  <c r="C14" i="1"/>
  <c r="C13" i="1"/>
  <c r="C12" i="1"/>
  <c r="C11" i="1"/>
  <c r="Q9" i="1"/>
  <c r="P9" i="1"/>
  <c r="D9" i="1"/>
  <c r="C8" i="1"/>
  <c r="Q7" i="1"/>
  <c r="P7" i="1"/>
  <c r="D7" i="1"/>
  <c r="C7" i="1" s="1"/>
  <c r="Q2" i="1"/>
  <c r="Q131" i="1" s="1"/>
  <c r="A221" i="6"/>
  <c r="S127" i="5"/>
  <c r="X126" i="5"/>
  <c r="Q125" i="5"/>
  <c r="V124" i="5"/>
  <c r="AA123" i="5"/>
  <c r="O123" i="5"/>
  <c r="Y127" i="5"/>
  <c r="P126" i="5"/>
  <c r="U125" i="5"/>
  <c r="Y124" i="5"/>
  <c r="P123" i="5"/>
  <c r="T122" i="5"/>
  <c r="Y121" i="5"/>
  <c r="R120" i="5"/>
  <c r="W119" i="5"/>
  <c r="AB118" i="5"/>
  <c r="P118" i="5"/>
  <c r="U117" i="5"/>
  <c r="Z116" i="5"/>
  <c r="S115" i="5"/>
  <c r="X114" i="5"/>
  <c r="Q113" i="5"/>
  <c r="V112" i="5"/>
  <c r="AA111" i="5"/>
  <c r="O111" i="5"/>
  <c r="T110" i="5"/>
  <c r="Y109" i="5"/>
  <c r="R108" i="5"/>
  <c r="W107" i="5"/>
  <c r="AB106" i="5"/>
  <c r="P106" i="5"/>
  <c r="U105" i="5"/>
  <c r="Z104" i="5"/>
  <c r="S103" i="5"/>
  <c r="X102" i="5"/>
  <c r="Q101" i="5"/>
  <c r="V100" i="5"/>
  <c r="AA99" i="5"/>
  <c r="O99" i="5"/>
  <c r="T98" i="5"/>
  <c r="Y97" i="5"/>
  <c r="R96" i="5"/>
  <c r="W95" i="5"/>
  <c r="AB94" i="5"/>
  <c r="P94" i="5"/>
  <c r="U93" i="5"/>
  <c r="Z92" i="5"/>
  <c r="S91" i="5"/>
  <c r="X90" i="5"/>
  <c r="Q89" i="5"/>
  <c r="V88" i="5"/>
  <c r="AA87" i="5"/>
  <c r="O87" i="5"/>
  <c r="T86" i="5"/>
  <c r="Y85" i="5"/>
  <c r="R84" i="5"/>
  <c r="W83" i="5"/>
  <c r="AB82" i="5"/>
  <c r="P82" i="5"/>
  <c r="U81" i="5"/>
  <c r="Z80" i="5"/>
  <c r="S79" i="5"/>
  <c r="X78" i="5"/>
  <c r="Q77" i="5"/>
  <c r="V76" i="5"/>
  <c r="AA75" i="5"/>
  <c r="O75" i="5"/>
  <c r="T74" i="5"/>
  <c r="Y73" i="5"/>
  <c r="R72" i="5"/>
  <c r="W71" i="5"/>
  <c r="AB70" i="5"/>
  <c r="P70" i="5"/>
  <c r="U69" i="5"/>
  <c r="Q127" i="5"/>
  <c r="U126" i="5"/>
  <c r="Y125" i="5"/>
  <c r="AB124" i="5"/>
  <c r="R123" i="5"/>
  <c r="U122" i="5"/>
  <c r="X121" i="5"/>
  <c r="P120" i="5"/>
  <c r="T119" i="5"/>
  <c r="X118" i="5"/>
  <c r="AB117" i="5"/>
  <c r="O117" i="5"/>
  <c r="S116" i="5"/>
  <c r="W115" i="5"/>
  <c r="AA114" i="5"/>
  <c r="S113" i="5"/>
  <c r="W112" i="5"/>
  <c r="Z111" i="5"/>
  <c r="Q110" i="5"/>
  <c r="U109" i="5"/>
  <c r="Z108" i="5"/>
  <c r="Q107" i="5"/>
  <c r="U106" i="5"/>
  <c r="Y105" i="5"/>
  <c r="P104" i="5"/>
  <c r="T103" i="5"/>
  <c r="W102" i="5"/>
  <c r="AB101" i="5"/>
  <c r="O101" i="5"/>
  <c r="S100" i="5"/>
  <c r="W99" i="5"/>
  <c r="AA98" i="5"/>
  <c r="R97" i="5"/>
  <c r="W96" i="5"/>
  <c r="AA95" i="5"/>
  <c r="R94" i="5"/>
  <c r="V93" i="5"/>
  <c r="Y92" i="5"/>
  <c r="P91" i="5"/>
  <c r="T90" i="5"/>
  <c r="Y89" i="5"/>
  <c r="P88" i="5"/>
  <c r="T87" i="5"/>
  <c r="X86" i="5"/>
  <c r="AB85" i="5"/>
  <c r="O85" i="5"/>
  <c r="T84" i="5"/>
  <c r="X83" i="5"/>
  <c r="AA82" i="5"/>
  <c r="R81" i="5"/>
  <c r="V80" i="5"/>
  <c r="Z79" i="5"/>
  <c r="Q78" i="5"/>
  <c r="V77" i="5"/>
  <c r="Z76" i="5"/>
  <c r="Q75" i="5"/>
  <c r="U74" i="5"/>
  <c r="X73" i="5"/>
  <c r="P72" i="5"/>
  <c r="T71" i="5"/>
  <c r="X70" i="5"/>
  <c r="AB69" i="5"/>
  <c r="O69" i="5"/>
  <c r="AB127" i="5"/>
  <c r="R126" i="5"/>
  <c r="V125" i="5"/>
  <c r="X124" i="5"/>
  <c r="AB123" i="5"/>
  <c r="Q122" i="5"/>
  <c r="U121" i="5"/>
  <c r="Z120" i="5"/>
  <c r="Q119" i="5"/>
  <c r="U118" i="5"/>
  <c r="Y117" i="5"/>
  <c r="P116" i="5"/>
  <c r="T115" i="5"/>
  <c r="W114" i="5"/>
  <c r="AB113" i="5"/>
  <c r="O113" i="5"/>
  <c r="S112" i="5"/>
  <c r="W111" i="5"/>
  <c r="AA110" i="5"/>
  <c r="R109" i="5"/>
  <c r="W108" i="5"/>
  <c r="AA107" i="5"/>
  <c r="R106" i="5"/>
  <c r="V105" i="5"/>
  <c r="Y104" i="5"/>
  <c r="P103" i="5"/>
  <c r="T102" i="5"/>
  <c r="Y101" i="5"/>
  <c r="P100" i="5"/>
  <c r="T99" i="5"/>
  <c r="X98" i="5"/>
  <c r="AB97" i="5"/>
  <c r="O97" i="5"/>
  <c r="T96" i="5"/>
  <c r="X95" i="5"/>
  <c r="AA94" i="5"/>
  <c r="R93" i="5"/>
  <c r="V92" i="5"/>
  <c r="Z91" i="5"/>
  <c r="Q90" i="5"/>
  <c r="V89" i="5"/>
  <c r="Z88" i="5"/>
  <c r="Q87" i="5"/>
  <c r="U86" i="5"/>
  <c r="X85" i="5"/>
  <c r="P84" i="5"/>
  <c r="T83" i="5"/>
  <c r="X82" i="5"/>
  <c r="AB81" i="5"/>
  <c r="O81" i="5"/>
  <c r="S80" i="5"/>
  <c r="W79" i="5"/>
  <c r="AA78" i="5"/>
  <c r="S77" i="5"/>
  <c r="W76" i="5"/>
  <c r="Z75" i="5"/>
  <c r="Q74" i="5"/>
  <c r="U73" i="5"/>
  <c r="Z72" i="5"/>
  <c r="Q71" i="5"/>
  <c r="U70" i="5"/>
  <c r="Y69" i="5"/>
  <c r="U127" i="5"/>
  <c r="V126" i="5"/>
  <c r="W125" i="5"/>
  <c r="U124" i="5"/>
  <c r="W123" i="5"/>
  <c r="Y122" i="5"/>
  <c r="AA121" i="5"/>
  <c r="P119" i="5"/>
  <c r="R118" i="5"/>
  <c r="S117" i="5"/>
  <c r="V116" i="5"/>
  <c r="X115" i="5"/>
  <c r="Y114" i="5"/>
  <c r="Z113" i="5"/>
  <c r="AB112" i="5"/>
  <c r="P110" i="5"/>
  <c r="Q109" i="5"/>
  <c r="T108" i="5"/>
  <c r="V107" i="5"/>
  <c r="X106" i="5"/>
  <c r="Z105" i="5"/>
  <c r="AB104" i="5"/>
  <c r="P102" i="5"/>
  <c r="S101" i="5"/>
  <c r="U100" i="5"/>
  <c r="V99" i="5"/>
  <c r="W98" i="5"/>
  <c r="X97" i="5"/>
  <c r="AA96" i="5"/>
  <c r="O93" i="5"/>
  <c r="Q92" i="5"/>
  <c r="T91" i="5"/>
  <c r="V90" i="5"/>
  <c r="X89" i="5"/>
  <c r="AA88" i="5"/>
  <c r="O86" i="5"/>
  <c r="Q85" i="5"/>
  <c r="U84" i="5"/>
  <c r="U83" i="5"/>
  <c r="V82" i="5"/>
  <c r="X81" i="5"/>
  <c r="Y80" i="5"/>
  <c r="AA79" i="5"/>
  <c r="O77" i="5"/>
  <c r="Q76" i="5"/>
  <c r="T75" i="5"/>
  <c r="W74" i="5"/>
  <c r="W73" i="5"/>
  <c r="AA72" i="5"/>
  <c r="O70" i="5"/>
  <c r="Q69" i="5"/>
  <c r="X127" i="5"/>
  <c r="Y126" i="5"/>
  <c r="X125" i="5"/>
  <c r="T124" i="5"/>
  <c r="U123" i="5"/>
  <c r="V122" i="5"/>
  <c r="T121" i="5"/>
  <c r="X120" i="5"/>
  <c r="Z119" i="5"/>
  <c r="Z118" i="5"/>
  <c r="Z117" i="5"/>
  <c r="AA116" i="5"/>
  <c r="AA115" i="5"/>
  <c r="AB114" i="5"/>
  <c r="AA113" i="5"/>
  <c r="AA112" i="5"/>
  <c r="O107" i="5"/>
  <c r="O105" i="5"/>
  <c r="Q104" i="5"/>
  <c r="R103" i="5"/>
  <c r="R102" i="5"/>
  <c r="T101" i="5"/>
  <c r="T100" i="5"/>
  <c r="S99" i="5"/>
  <c r="S98" i="5"/>
  <c r="T97" i="5"/>
  <c r="U96" i="5"/>
  <c r="U95" i="5"/>
  <c r="W94" i="5"/>
  <c r="Y93" i="5"/>
  <c r="X92" i="5"/>
  <c r="Y91" i="5"/>
  <c r="AA90" i="5"/>
  <c r="AB89" i="5"/>
  <c r="P86" i="5"/>
  <c r="P85" i="5"/>
  <c r="Q84" i="5"/>
  <c r="Q83" i="5"/>
  <c r="R82" i="5"/>
  <c r="Q81" i="5"/>
  <c r="Q80" i="5"/>
  <c r="Q79" i="5"/>
  <c r="T78" i="5"/>
  <c r="W77" i="5"/>
  <c r="U76" i="5"/>
  <c r="W75" i="5"/>
  <c r="Y74" i="5"/>
  <c r="Z73" i="5"/>
  <c r="Y72" i="5"/>
  <c r="AB71" i="5"/>
  <c r="R127" i="5"/>
  <c r="O126" i="5"/>
  <c r="AA122" i="5"/>
  <c r="Z121" i="5"/>
  <c r="AA120" i="5"/>
  <c r="AA119" i="5"/>
  <c r="Y118" i="5"/>
  <c r="W117" i="5"/>
  <c r="W116" i="5"/>
  <c r="U115" i="5"/>
  <c r="S114" i="5"/>
  <c r="T113" i="5"/>
  <c r="Q112" i="5"/>
  <c r="S111" i="5"/>
  <c r="U110" i="5"/>
  <c r="T109" i="5"/>
  <c r="U108" i="5"/>
  <c r="T107" i="5"/>
  <c r="S106" i="5"/>
  <c r="Q105" i="5"/>
  <c r="R104" i="5"/>
  <c r="Q103" i="5"/>
  <c r="O102" i="5"/>
  <c r="AB96" i="5"/>
  <c r="AB95" i="5"/>
  <c r="Z94" i="5"/>
  <c r="AA93" i="5"/>
  <c r="AA92" i="5"/>
  <c r="X91" i="5"/>
  <c r="Y90" i="5"/>
  <c r="W89" i="5"/>
  <c r="X88" i="5"/>
  <c r="Z87" i="5"/>
  <c r="AA86" i="5"/>
  <c r="Z85" i="5"/>
  <c r="Z84" i="5"/>
  <c r="Z83" i="5"/>
  <c r="W82" i="5"/>
  <c r="V81" i="5"/>
  <c r="T80" i="5"/>
  <c r="R79" i="5"/>
  <c r="S78" i="5"/>
  <c r="T77" i="5"/>
  <c r="R76" i="5"/>
  <c r="R75" i="5"/>
  <c r="P74" i="5"/>
  <c r="P73" i="5"/>
  <c r="Q72" i="5"/>
  <c r="R71" i="5"/>
  <c r="R70" i="5"/>
  <c r="R69" i="5"/>
  <c r="O127" i="5"/>
  <c r="Y123" i="5"/>
  <c r="X122" i="5"/>
  <c r="V121" i="5"/>
  <c r="W120" i="5"/>
  <c r="X119" i="5"/>
  <c r="V118" i="5"/>
  <c r="T117" i="5"/>
  <c r="T116" i="5"/>
  <c r="Q115" i="5"/>
  <c r="Q114" i="5"/>
  <c r="P113" i="5"/>
  <c r="O112" i="5"/>
  <c r="Q111" i="5"/>
  <c r="R110" i="5"/>
  <c r="P109" i="5"/>
  <c r="Q108" i="5"/>
  <c r="R107" i="5"/>
  <c r="O106" i="5"/>
  <c r="AB98" i="5"/>
  <c r="Z97" i="5"/>
  <c r="Y96" i="5"/>
  <c r="Y95" i="5"/>
  <c r="X94" i="5"/>
  <c r="X93" i="5"/>
  <c r="U92" i="5"/>
  <c r="V91" i="5"/>
  <c r="U90" i="5"/>
  <c r="T89" i="5"/>
  <c r="U88" i="5"/>
  <c r="X87" i="5"/>
  <c r="Y86" i="5"/>
  <c r="V85" i="5"/>
  <c r="X84" i="5"/>
  <c r="V83" i="5"/>
  <c r="T82" i="5"/>
  <c r="S81" i="5"/>
  <c r="P80" i="5"/>
  <c r="O79" i="5"/>
  <c r="P78" i="5"/>
  <c r="P77" i="5"/>
  <c r="O76" i="5"/>
  <c r="O71" i="5"/>
  <c r="AA124" i="5"/>
  <c r="X123" i="5"/>
  <c r="W122" i="5"/>
  <c r="S121" i="5"/>
  <c r="V120" i="5"/>
  <c r="V119" i="5"/>
  <c r="T118" i="5"/>
  <c r="R117" i="5"/>
  <c r="R116" i="5"/>
  <c r="P115" i="5"/>
  <c r="P114" i="5"/>
  <c r="P111" i="5"/>
  <c r="O110" i="5"/>
  <c r="O109" i="5"/>
  <c r="P108" i="5"/>
  <c r="P107" i="5"/>
  <c r="AB100" i="5"/>
  <c r="AB99" i="5"/>
  <c r="Z98" i="5"/>
  <c r="W97" i="5"/>
  <c r="X96" i="5"/>
  <c r="V95" i="5"/>
  <c r="V94" i="5"/>
  <c r="W93" i="5"/>
  <c r="T92" i="5"/>
  <c r="U91" i="5"/>
  <c r="S90" i="5"/>
  <c r="S89" i="5"/>
  <c r="T88" i="5"/>
  <c r="W87" i="5"/>
  <c r="W86" i="5"/>
  <c r="U85" i="5"/>
  <c r="W84" i="5"/>
  <c r="S83" i="5"/>
  <c r="S82" i="5"/>
  <c r="P81" i="5"/>
  <c r="O80" i="5"/>
  <c r="O78" i="5"/>
  <c r="AA127" i="5"/>
  <c r="Z126" i="5"/>
  <c r="T125" i="5"/>
  <c r="R124" i="5"/>
  <c r="Q123" i="5"/>
  <c r="O122" i="5"/>
  <c r="O121" i="5"/>
  <c r="Q120" i="5"/>
  <c r="O119" i="5"/>
  <c r="Y113" i="5"/>
  <c r="Y112" i="5"/>
  <c r="Y111" i="5"/>
  <c r="Z110" i="5"/>
  <c r="AA109" i="5"/>
  <c r="AB108" i="5"/>
  <c r="AB107" i="5"/>
  <c r="Z106" i="5"/>
  <c r="X105" i="5"/>
  <c r="W104" i="5"/>
  <c r="Y103" i="5"/>
  <c r="Y102" i="5"/>
  <c r="W101" i="5"/>
  <c r="X100" i="5"/>
  <c r="U99" i="5"/>
  <c r="R98" i="5"/>
  <c r="Q97" i="5"/>
  <c r="P96" i="5"/>
  <c r="Q95" i="5"/>
  <c r="Q94" i="5"/>
  <c r="P93" i="5"/>
  <c r="O92" i="5"/>
  <c r="O88" i="5"/>
  <c r="R87" i="5"/>
  <c r="Q86" i="5"/>
  <c r="AB80" i="5"/>
  <c r="Y79" i="5"/>
  <c r="Z78" i="5"/>
  <c r="AA77" i="5"/>
  <c r="AA76" i="5"/>
  <c r="Y75" i="5"/>
  <c r="Z74" i="5"/>
  <c r="V73" i="5"/>
  <c r="W72" i="5"/>
  <c r="Y71" i="5"/>
  <c r="Y70" i="5"/>
  <c r="X69" i="5"/>
  <c r="W126" i="5"/>
  <c r="P125" i="5"/>
  <c r="Z123" i="5"/>
  <c r="Y120" i="5"/>
  <c r="V117" i="5"/>
  <c r="V114" i="5"/>
  <c r="X111" i="5"/>
  <c r="S110" i="5"/>
  <c r="AA108" i="5"/>
  <c r="S107" i="5"/>
  <c r="AA105" i="5"/>
  <c r="U104" i="5"/>
  <c r="U103" i="5"/>
  <c r="Z100" i="5"/>
  <c r="Q99" i="5"/>
  <c r="Q96" i="5"/>
  <c r="Q93" i="5"/>
  <c r="AA91" i="5"/>
  <c r="O90" i="5"/>
  <c r="Y88" i="5"/>
  <c r="S87" i="5"/>
  <c r="AA85" i="5"/>
  <c r="S84" i="5"/>
  <c r="Z82" i="5"/>
  <c r="V79" i="5"/>
  <c r="R78" i="5"/>
  <c r="Y76" i="5"/>
  <c r="P75" i="5"/>
  <c r="AB73" i="5"/>
  <c r="V72" i="5"/>
  <c r="U71" i="5"/>
  <c r="S126" i="5"/>
  <c r="T123" i="5"/>
  <c r="T120" i="5"/>
  <c r="P117" i="5"/>
  <c r="AB115" i="5"/>
  <c r="T114" i="5"/>
  <c r="Z112" i="5"/>
  <c r="U111" i="5"/>
  <c r="X108" i="5"/>
  <c r="T105" i="5"/>
  <c r="S104" i="5"/>
  <c r="AA101" i="5"/>
  <c r="W100" i="5"/>
  <c r="V97" i="5"/>
  <c r="U94" i="5"/>
  <c r="R91" i="5"/>
  <c r="S88" i="5"/>
  <c r="T85" i="5"/>
  <c r="U82" i="5"/>
  <c r="T79" i="5"/>
  <c r="T76" i="5"/>
  <c r="T73" i="5"/>
  <c r="T72" i="5"/>
  <c r="P71" i="5"/>
  <c r="Z127" i="5"/>
  <c r="Q126" i="5"/>
  <c r="S123" i="5"/>
  <c r="AB121" i="5"/>
  <c r="S120" i="5"/>
  <c r="AA118" i="5"/>
  <c r="Z115" i="5"/>
  <c r="R114" i="5"/>
  <c r="X112" i="5"/>
  <c r="T111" i="5"/>
  <c r="AB109" i="5"/>
  <c r="V108" i="5"/>
  <c r="AA106" i="5"/>
  <c r="S105" i="5"/>
  <c r="O104" i="5"/>
  <c r="Z101" i="5"/>
  <c r="R100" i="5"/>
  <c r="U97" i="5"/>
  <c r="T94" i="5"/>
  <c r="Q91" i="5"/>
  <c r="AA89" i="5"/>
  <c r="R88" i="5"/>
  <c r="S85" i="5"/>
  <c r="Q82" i="5"/>
  <c r="AA80" i="5"/>
  <c r="P79" i="5"/>
  <c r="AB77" i="5"/>
  <c r="S76" i="5"/>
  <c r="AB74" i="5"/>
  <c r="S73" i="5"/>
  <c r="S72" i="5"/>
  <c r="AA69" i="5"/>
  <c r="W127" i="5"/>
  <c r="Z124" i="5"/>
  <c r="W121" i="5"/>
  <c r="O120" i="5"/>
  <c r="W118" i="5"/>
  <c r="Y115" i="5"/>
  <c r="O114" i="5"/>
  <c r="U112" i="5"/>
  <c r="R111" i="5"/>
  <c r="Z109" i="5"/>
  <c r="S108" i="5"/>
  <c r="Y106" i="5"/>
  <c r="R105" i="5"/>
  <c r="AB102" i="5"/>
  <c r="X101" i="5"/>
  <c r="Q100" i="5"/>
  <c r="S97" i="5"/>
  <c r="S94" i="5"/>
  <c r="AB92" i="5"/>
  <c r="O91" i="5"/>
  <c r="Z89" i="5"/>
  <c r="Q88" i="5"/>
  <c r="AB86" i="5"/>
  <c r="R85" i="5"/>
  <c r="AB83" i="5"/>
  <c r="O82" i="5"/>
  <c r="X80" i="5"/>
  <c r="Z77" i="5"/>
  <c r="P76" i="5"/>
  <c r="AA74" i="5"/>
  <c r="R73" i="5"/>
  <c r="O72" i="5"/>
  <c r="Z69" i="5"/>
  <c r="V127" i="5"/>
  <c r="W124" i="5"/>
  <c r="R121" i="5"/>
  <c r="S118" i="5"/>
  <c r="V115" i="5"/>
  <c r="AB126" i="5"/>
  <c r="S125" i="5"/>
  <c r="R122" i="5"/>
  <c r="S119" i="5"/>
  <c r="AA117" i="5"/>
  <c r="Q116" i="5"/>
  <c r="U113" i="5"/>
  <c r="W110" i="5"/>
  <c r="X107" i="5"/>
  <c r="X104" i="5"/>
  <c r="W103" i="5"/>
  <c r="Q102" i="5"/>
  <c r="X99" i="5"/>
  <c r="O98" i="5"/>
  <c r="V96" i="5"/>
  <c r="O95" i="5"/>
  <c r="T93" i="5"/>
  <c r="R90" i="5"/>
  <c r="V87" i="5"/>
  <c r="Y84" i="5"/>
  <c r="W81" i="5"/>
  <c r="AB79" i="5"/>
  <c r="V78" i="5"/>
  <c r="U75" i="5"/>
  <c r="AB72" i="5"/>
  <c r="X71" i="5"/>
  <c r="S70" i="5"/>
  <c r="AA125" i="5"/>
  <c r="V123" i="5"/>
  <c r="Q118" i="5"/>
  <c r="U116" i="5"/>
  <c r="W109" i="5"/>
  <c r="U107" i="5"/>
  <c r="V103" i="5"/>
  <c r="V101" i="5"/>
  <c r="Y99" i="5"/>
  <c r="T95" i="5"/>
  <c r="S93" i="5"/>
  <c r="AB84" i="5"/>
  <c r="R80" i="5"/>
  <c r="AB75" i="5"/>
  <c r="AA71" i="5"/>
  <c r="T127" i="5"/>
  <c r="R125" i="5"/>
  <c r="AB120" i="5"/>
  <c r="W113" i="5"/>
  <c r="V111" i="5"/>
  <c r="S109" i="5"/>
  <c r="R101" i="5"/>
  <c r="P99" i="5"/>
  <c r="P97" i="5"/>
  <c r="R95" i="5"/>
  <c r="AB90" i="5"/>
  <c r="AB88" i="5"/>
  <c r="V86" i="5"/>
  <c r="V84" i="5"/>
  <c r="Y77" i="5"/>
  <c r="V75" i="5"/>
  <c r="Q73" i="5"/>
  <c r="V71" i="5"/>
  <c r="P127" i="5"/>
  <c r="O125" i="5"/>
  <c r="AB122" i="5"/>
  <c r="U120" i="5"/>
  <c r="V113" i="5"/>
  <c r="W106" i="5"/>
  <c r="AA104" i="5"/>
  <c r="P101" i="5"/>
  <c r="P95" i="5"/>
  <c r="Z90" i="5"/>
  <c r="W88" i="5"/>
  <c r="S86" i="5"/>
  <c r="O84" i="5"/>
  <c r="X79" i="5"/>
  <c r="X77" i="5"/>
  <c r="S75" i="5"/>
  <c r="O73" i="5"/>
  <c r="S71" i="5"/>
  <c r="W69" i="5"/>
  <c r="Z122" i="5"/>
  <c r="X117" i="5"/>
  <c r="R115" i="5"/>
  <c r="R113" i="5"/>
  <c r="V106" i="5"/>
  <c r="V104" i="5"/>
  <c r="AA102" i="5"/>
  <c r="W92" i="5"/>
  <c r="W90" i="5"/>
  <c r="R86" i="5"/>
  <c r="AA81" i="5"/>
  <c r="U79" i="5"/>
  <c r="U77" i="5"/>
  <c r="V69" i="5"/>
  <c r="S122" i="5"/>
  <c r="Q117" i="5"/>
  <c r="O115" i="5"/>
  <c r="AB110" i="5"/>
  <c r="T106" i="5"/>
  <c r="T104" i="5"/>
  <c r="Z102" i="5"/>
  <c r="S92" i="5"/>
  <c r="P90" i="5"/>
  <c r="Z81" i="5"/>
  <c r="R77" i="5"/>
  <c r="T69" i="5"/>
  <c r="AA126" i="5"/>
  <c r="S124" i="5"/>
  <c r="P122" i="5"/>
  <c r="AB119" i="5"/>
  <c r="Y110" i="5"/>
  <c r="Y108" i="5"/>
  <c r="Q106" i="5"/>
  <c r="V102" i="5"/>
  <c r="AA100" i="5"/>
  <c r="Y98" i="5"/>
  <c r="Z96" i="5"/>
  <c r="Y94" i="5"/>
  <c r="R92" i="5"/>
  <c r="AA83" i="5"/>
  <c r="Y81" i="5"/>
  <c r="X74" i="5"/>
  <c r="AA70" i="5"/>
  <c r="S69" i="5"/>
  <c r="T126" i="5"/>
  <c r="Q124" i="5"/>
  <c r="Y119" i="5"/>
  <c r="T112" i="5"/>
  <c r="X110" i="5"/>
  <c r="O108" i="5"/>
  <c r="U102" i="5"/>
  <c r="Y100" i="5"/>
  <c r="V98" i="5"/>
  <c r="S96" i="5"/>
  <c r="O94" i="5"/>
  <c r="P92" i="5"/>
  <c r="AB87" i="5"/>
  <c r="Y83" i="5"/>
  <c r="T81" i="5"/>
  <c r="V74" i="5"/>
  <c r="X72" i="5"/>
  <c r="Z70" i="5"/>
  <c r="P69" i="5"/>
  <c r="O124" i="5"/>
  <c r="Q121" i="5"/>
  <c r="R119" i="5"/>
  <c r="AB116" i="5"/>
  <c r="Z114" i="5"/>
  <c r="P112" i="5"/>
  <c r="AB105" i="5"/>
  <c r="AA103" i="5"/>
  <c r="Q98" i="5"/>
  <c r="R89" i="5"/>
  <c r="U87" i="5"/>
  <c r="P83" i="5"/>
  <c r="Y78" i="5"/>
  <c r="X76" i="5"/>
  <c r="R74" i="5"/>
  <c r="V70" i="5"/>
  <c r="P121" i="5"/>
  <c r="Y116" i="5"/>
  <c r="U114" i="5"/>
  <c r="Z107" i="5"/>
  <c r="W105" i="5"/>
  <c r="Z103" i="5"/>
  <c r="P98" i="5"/>
  <c r="AB93" i="5"/>
  <c r="AB91" i="5"/>
  <c r="P89" i="5"/>
  <c r="P87" i="5"/>
  <c r="O83" i="5"/>
  <c r="W80" i="5"/>
  <c r="W78" i="5"/>
  <c r="O74" i="5"/>
  <c r="T70" i="5"/>
  <c r="Z99" i="5"/>
  <c r="U80" i="5"/>
  <c r="AB76" i="5"/>
  <c r="V227" i="1"/>
  <c r="T225" i="1"/>
  <c r="S224" i="1"/>
  <c r="S223" i="1"/>
  <c r="S222" i="1"/>
  <c r="S221" i="1"/>
  <c r="S220" i="1"/>
  <c r="A190" i="1"/>
  <c r="O118" i="5"/>
  <c r="V110" i="5"/>
  <c r="R99" i="5"/>
  <c r="AA84" i="5"/>
  <c r="U72" i="5"/>
  <c r="U227" i="1"/>
  <c r="S225" i="1"/>
  <c r="R224" i="1"/>
  <c r="R223" i="1"/>
  <c r="R222" i="1"/>
  <c r="R221" i="1"/>
  <c r="R220" i="1"/>
  <c r="A148" i="1"/>
  <c r="A96" i="1"/>
  <c r="A85" i="1"/>
  <c r="A79" i="1"/>
  <c r="A73" i="1"/>
  <c r="A67" i="1"/>
  <c r="A39" i="1"/>
  <c r="S102" i="5"/>
  <c r="Z95" i="5"/>
  <c r="W91" i="5"/>
  <c r="Y87" i="5"/>
  <c r="C8" i="2"/>
  <c r="T227" i="1"/>
  <c r="R225" i="1"/>
  <c r="Q224" i="1"/>
  <c r="Q223" i="1"/>
  <c r="Q222" i="1"/>
  <c r="Q221" i="1"/>
  <c r="Q220" i="1"/>
  <c r="X113" i="5"/>
  <c r="P105" i="5"/>
  <c r="S95" i="5"/>
  <c r="X75" i="5"/>
  <c r="S227" i="1"/>
  <c r="Q225" i="1"/>
  <c r="P224" i="1"/>
  <c r="P223" i="1"/>
  <c r="P222" i="1"/>
  <c r="P221" i="1"/>
  <c r="P220" i="1"/>
  <c r="A147" i="1"/>
  <c r="X109" i="5"/>
  <c r="R83" i="5"/>
  <c r="R227" i="1"/>
  <c r="P225" i="1"/>
  <c r="V109" i="5"/>
  <c r="U98" i="5"/>
  <c r="Z86" i="5"/>
  <c r="Z71" i="5"/>
  <c r="C49" i="2"/>
  <c r="C36" i="2"/>
  <c r="Z224" i="1"/>
  <c r="Z223" i="1"/>
  <c r="Z222" i="1"/>
  <c r="Z221" i="1"/>
  <c r="Z220" i="1"/>
  <c r="A220" i="1"/>
  <c r="A146" i="1"/>
  <c r="AB125" i="5"/>
  <c r="R112" i="5"/>
  <c r="U101" i="5"/>
  <c r="AB78" i="5"/>
  <c r="S74" i="5"/>
  <c r="C52" i="2"/>
  <c r="Z225" i="1"/>
  <c r="Y224" i="1"/>
  <c r="Y223" i="1"/>
  <c r="Y222" i="1"/>
  <c r="Y221" i="1"/>
  <c r="Y220" i="1"/>
  <c r="Z125" i="5"/>
  <c r="X116" i="5"/>
  <c r="U89" i="5"/>
  <c r="Y82" i="5"/>
  <c r="U78" i="5"/>
  <c r="P241" i="1"/>
  <c r="Y225" i="1"/>
  <c r="X224" i="1"/>
  <c r="X223" i="1"/>
  <c r="X222" i="1"/>
  <c r="X221" i="1"/>
  <c r="X220" i="1"/>
  <c r="A152" i="1"/>
  <c r="A99" i="1"/>
  <c r="A91" i="1"/>
  <c r="A88" i="1"/>
  <c r="A82" i="1"/>
  <c r="A76" i="1"/>
  <c r="A70" i="1"/>
  <c r="O116" i="5"/>
  <c r="AA97" i="5"/>
  <c r="Z93" i="5"/>
  <c r="O89" i="5"/>
  <c r="W70" i="5"/>
  <c r="C41" i="2"/>
  <c r="Z227" i="1"/>
  <c r="AB103" i="5"/>
  <c r="O100" i="5"/>
  <c r="W85" i="5"/>
  <c r="AA73" i="5"/>
  <c r="Q70" i="5"/>
  <c r="Y227" i="1"/>
  <c r="W225" i="1"/>
  <c r="V224" i="1"/>
  <c r="V223" i="1"/>
  <c r="V222" i="1"/>
  <c r="V221" i="1"/>
  <c r="V220" i="1"/>
  <c r="Y107" i="5"/>
  <c r="W223" i="1"/>
  <c r="C15" i="2"/>
  <c r="U223" i="1"/>
  <c r="T223" i="1"/>
  <c r="AB111" i="5"/>
  <c r="W222" i="1"/>
  <c r="W227" i="1"/>
  <c r="T222" i="1"/>
  <c r="O96" i="5"/>
  <c r="X227" i="1"/>
  <c r="U222" i="1"/>
  <c r="A158" i="1"/>
  <c r="A150" i="1"/>
  <c r="A5" i="1"/>
  <c r="X225" i="1"/>
  <c r="W221" i="1"/>
  <c r="A173" i="1"/>
  <c r="V225" i="1"/>
  <c r="U221" i="1"/>
  <c r="O103" i="5"/>
  <c r="T224" i="1"/>
  <c r="T220" i="1"/>
  <c r="A98" i="1"/>
  <c r="A77" i="1"/>
  <c r="A53" i="1"/>
  <c r="A83" i="1"/>
  <c r="A97" i="1"/>
  <c r="U220" i="1"/>
  <c r="A81" i="1"/>
  <c r="A38" i="1"/>
  <c r="A6" i="1"/>
  <c r="A78" i="1"/>
  <c r="A54" i="1"/>
  <c r="A86" i="1"/>
  <c r="A68" i="1"/>
  <c r="A55" i="1"/>
  <c r="A69" i="1"/>
  <c r="A90" i="1"/>
  <c r="A74" i="1"/>
  <c r="A50" i="1"/>
  <c r="A71" i="1"/>
  <c r="A149" i="1"/>
  <c r="A151" i="1"/>
  <c r="A72" i="1"/>
  <c r="A49" i="1"/>
  <c r="A40" i="1"/>
  <c r="A80" i="1"/>
  <c r="U225" i="1"/>
  <c r="A75" i="1"/>
  <c r="A51" i="1"/>
  <c r="W224" i="1"/>
  <c r="P124" i="5"/>
  <c r="X103" i="5"/>
  <c r="T221" i="1"/>
  <c r="A52" i="1"/>
  <c r="W220" i="1"/>
  <c r="A89" i="1"/>
  <c r="A84" i="1"/>
  <c r="A66" i="1"/>
  <c r="A4" i="1"/>
  <c r="U224" i="1"/>
  <c r="A48" i="1"/>
  <c r="U119" i="5"/>
  <c r="A87" i="1"/>
  <c r="C124" i="3" l="1"/>
  <c r="C121" i="3"/>
  <c r="C205" i="1"/>
  <c r="C221" i="1"/>
  <c r="E21" i="2"/>
  <c r="D21" i="2" s="1"/>
  <c r="E26" i="2"/>
  <c r="D26" i="2" s="1"/>
  <c r="E24" i="2"/>
  <c r="D24" i="2" s="1"/>
  <c r="C195" i="1"/>
  <c r="C187" i="1"/>
  <c r="C211" i="1"/>
  <c r="E46" i="2"/>
  <c r="D46" i="2" s="1"/>
  <c r="E54" i="2"/>
  <c r="D54" i="2" s="1"/>
  <c r="C209" i="1"/>
  <c r="E16" i="2"/>
  <c r="D16" i="2" s="1"/>
  <c r="E23" i="2"/>
  <c r="D23" i="2" s="1"/>
  <c r="E43" i="2"/>
  <c r="D43" i="2" s="1"/>
  <c r="C203" i="1"/>
  <c r="E20" i="2"/>
  <c r="D20" i="2" s="1"/>
  <c r="C175" i="1"/>
  <c r="E18" i="2"/>
  <c r="D18" i="2" s="1"/>
  <c r="C185" i="1"/>
  <c r="C208" i="1"/>
  <c r="C207" i="1"/>
  <c r="E42" i="2"/>
  <c r="D42" i="2" s="1"/>
  <c r="C183" i="1"/>
  <c r="E53" i="2"/>
  <c r="D53" i="2" s="1"/>
  <c r="C206" i="1"/>
  <c r="E28" i="2"/>
  <c r="D28" i="2" s="1"/>
  <c r="D87" i="1"/>
  <c r="C87" i="1" s="1"/>
  <c r="Q87" i="1"/>
  <c r="R87" i="1"/>
  <c r="P87" i="1"/>
  <c r="P48" i="1"/>
  <c r="P45" i="1" s="1"/>
  <c r="Q48" i="1"/>
  <c r="Q45" i="1" s="1"/>
  <c r="R48" i="1"/>
  <c r="R45" i="1" s="1"/>
  <c r="D48" i="1"/>
  <c r="P4" i="1"/>
  <c r="P3" i="1" s="1"/>
  <c r="P137" i="1" s="1"/>
  <c r="D4" i="1"/>
  <c r="Q4" i="1"/>
  <c r="Q3" i="1" s="1"/>
  <c r="Q10" i="1" s="1"/>
  <c r="D66" i="1"/>
  <c r="Q66" i="1"/>
  <c r="Q63" i="1" s="1"/>
  <c r="P66" i="1"/>
  <c r="P63" i="1" s="1"/>
  <c r="D84" i="1"/>
  <c r="C84" i="1" s="1"/>
  <c r="Q84" i="1"/>
  <c r="R84" i="1"/>
  <c r="P84" i="1"/>
  <c r="Q89" i="1"/>
  <c r="P89" i="1"/>
  <c r="D89" i="1"/>
  <c r="C89" i="1" s="1"/>
  <c r="P52" i="1"/>
  <c r="D52" i="1"/>
  <c r="C52" i="1" s="1"/>
  <c r="Q52" i="1"/>
  <c r="P51" i="1"/>
  <c r="D51" i="1"/>
  <c r="C51" i="1" s="1"/>
  <c r="Q51" i="1"/>
  <c r="D75" i="1"/>
  <c r="C75" i="1" s="1"/>
  <c r="P75" i="1"/>
  <c r="Q75" i="1"/>
  <c r="Q80" i="1"/>
  <c r="D80" i="1"/>
  <c r="C80" i="1" s="1"/>
  <c r="R80" i="1"/>
  <c r="P80" i="1"/>
  <c r="Q40" i="1"/>
  <c r="P40" i="1"/>
  <c r="D40" i="1"/>
  <c r="C40" i="1" s="1"/>
  <c r="Q49" i="1"/>
  <c r="D49" i="1"/>
  <c r="C49" i="1" s="1"/>
  <c r="P49" i="1"/>
  <c r="D72" i="1"/>
  <c r="C72" i="1" s="1"/>
  <c r="Q72" i="1"/>
  <c r="R72" i="1"/>
  <c r="P72" i="1"/>
  <c r="Q149" i="1"/>
  <c r="R149" i="1"/>
  <c r="P149" i="1"/>
  <c r="D149" i="1"/>
  <c r="C149" i="1" s="1"/>
  <c r="Q71" i="1"/>
  <c r="P71" i="1"/>
  <c r="D71" i="1"/>
  <c r="C71" i="1" s="1"/>
  <c r="Q50" i="1"/>
  <c r="D50" i="1"/>
  <c r="C50" i="1" s="1"/>
  <c r="P50" i="1"/>
  <c r="Q74" i="1"/>
  <c r="D74" i="1"/>
  <c r="C74" i="1" s="1"/>
  <c r="P74" i="1"/>
  <c r="D90" i="1"/>
  <c r="C90" i="1" s="1"/>
  <c r="P90" i="1"/>
  <c r="Q90" i="1"/>
  <c r="D69" i="1"/>
  <c r="C69" i="1" s="1"/>
  <c r="P69" i="1"/>
  <c r="Q69" i="1"/>
  <c r="Q55" i="1"/>
  <c r="R55" i="1"/>
  <c r="P55" i="1"/>
  <c r="D55" i="1"/>
  <c r="C55" i="1" s="1"/>
  <c r="Q68" i="1"/>
  <c r="D68" i="1"/>
  <c r="C68" i="1" s="1"/>
  <c r="P68" i="1"/>
  <c r="Q86" i="1"/>
  <c r="D86" i="1"/>
  <c r="C86" i="1" s="1"/>
  <c r="R86" i="1"/>
  <c r="P86" i="1"/>
  <c r="P54" i="1"/>
  <c r="Q54" i="1"/>
  <c r="D54" i="1"/>
  <c r="C54" i="1" s="1"/>
  <c r="D78" i="1"/>
  <c r="C78" i="1" s="1"/>
  <c r="Q78" i="1"/>
  <c r="P78" i="1"/>
  <c r="R78" i="1"/>
  <c r="Q6" i="1"/>
  <c r="P6" i="1"/>
  <c r="D6" i="1"/>
  <c r="C6" i="1" s="1"/>
  <c r="D38" i="1"/>
  <c r="P38" i="1"/>
  <c r="P35" i="1" s="1"/>
  <c r="Q38" i="1"/>
  <c r="Q35" i="1" s="1"/>
  <c r="D81" i="1"/>
  <c r="C81" i="1" s="1"/>
  <c r="Q81" i="1"/>
  <c r="P81" i="1"/>
  <c r="Q97" i="1"/>
  <c r="D97" i="1"/>
  <c r="C97" i="1" s="1"/>
  <c r="P97" i="1"/>
  <c r="Q83" i="1"/>
  <c r="D83" i="1"/>
  <c r="C83" i="1" s="1"/>
  <c r="P83" i="1"/>
  <c r="R53" i="1"/>
  <c r="P53" i="1"/>
  <c r="D53" i="1"/>
  <c r="C53" i="1" s="1"/>
  <c r="Q53" i="1"/>
  <c r="Q77" i="1"/>
  <c r="D77" i="1"/>
  <c r="C77" i="1" s="1"/>
  <c r="P77" i="1"/>
  <c r="D98" i="1"/>
  <c r="C98" i="1" s="1"/>
  <c r="P98" i="1"/>
  <c r="Q98" i="1"/>
  <c r="O173" i="1"/>
  <c r="O171" i="1" s="1"/>
  <c r="Y173" i="1"/>
  <c r="M173" i="1"/>
  <c r="M171" i="1" s="1"/>
  <c r="W173" i="1"/>
  <c r="K173" i="1"/>
  <c r="K171" i="1" s="1"/>
  <c r="U173" i="1"/>
  <c r="I173" i="1"/>
  <c r="I171" i="1" s="1"/>
  <c r="H173" i="1"/>
  <c r="H171" i="1" s="1"/>
  <c r="X173" i="1"/>
  <c r="F173" i="1"/>
  <c r="F171" i="1" s="1"/>
  <c r="V173" i="1"/>
  <c r="E173" i="1"/>
  <c r="E171" i="1" s="1"/>
  <c r="S173" i="1"/>
  <c r="R173" i="1"/>
  <c r="Q173" i="1"/>
  <c r="P173" i="1"/>
  <c r="P171" i="1" s="1"/>
  <c r="N173" i="1"/>
  <c r="N171" i="1" s="1"/>
  <c r="D173" i="1"/>
  <c r="L173" i="1"/>
  <c r="L171" i="1" s="1"/>
  <c r="Z173" i="1"/>
  <c r="J173" i="1"/>
  <c r="J171" i="1" s="1"/>
  <c r="G173" i="1"/>
  <c r="G171" i="1" s="1"/>
  <c r="T173" i="1"/>
  <c r="Q5" i="1"/>
  <c r="P5" i="1"/>
  <c r="R5" i="1"/>
  <c r="D5" i="1"/>
  <c r="C5" i="1" s="1"/>
  <c r="P150" i="1"/>
  <c r="Q150" i="1"/>
  <c r="AD15" i="2"/>
  <c r="R15" i="2"/>
  <c r="R14" i="2" s="1"/>
  <c r="AA15" i="2"/>
  <c r="N15" i="2"/>
  <c r="N14" i="2" s="1"/>
  <c r="Z15" i="2"/>
  <c r="M15" i="2"/>
  <c r="M14" i="2" s="1"/>
  <c r="Y15" i="2"/>
  <c r="L15" i="2"/>
  <c r="L14" i="2" s="1"/>
  <c r="X15" i="2"/>
  <c r="K15" i="2"/>
  <c r="K14" i="2" s="1"/>
  <c r="W15" i="2"/>
  <c r="W14" i="2" s="1"/>
  <c r="J15" i="2"/>
  <c r="J14" i="2" s="1"/>
  <c r="V15" i="2"/>
  <c r="V14" i="2" s="1"/>
  <c r="I15" i="2"/>
  <c r="I14" i="2" s="1"/>
  <c r="U15" i="2"/>
  <c r="U14" i="2" s="1"/>
  <c r="H15" i="2"/>
  <c r="H14" i="2" s="1"/>
  <c r="T15" i="2"/>
  <c r="T14" i="2" s="1"/>
  <c r="G15" i="2"/>
  <c r="G14" i="2" s="1"/>
  <c r="AF15" i="2"/>
  <c r="S15" i="2"/>
  <c r="S14" i="2" s="1"/>
  <c r="F15" i="2"/>
  <c r="AE15" i="2"/>
  <c r="Q15" i="2"/>
  <c r="Q14" i="2" s="1"/>
  <c r="O15" i="2"/>
  <c r="O14" i="2" s="1"/>
  <c r="P15" i="2"/>
  <c r="P14" i="2" s="1"/>
  <c r="AC15" i="2"/>
  <c r="AB15" i="2"/>
  <c r="Y41" i="2"/>
  <c r="Y40" i="2" s="1"/>
  <c r="M41" i="2"/>
  <c r="M40" i="2" s="1"/>
  <c r="X41" i="2"/>
  <c r="X40" i="2" s="1"/>
  <c r="K41" i="2"/>
  <c r="K40" i="2" s="1"/>
  <c r="W41" i="2"/>
  <c r="W40" i="2" s="1"/>
  <c r="J41" i="2"/>
  <c r="J40" i="2" s="1"/>
  <c r="V41" i="2"/>
  <c r="V40" i="2" s="1"/>
  <c r="I41" i="2"/>
  <c r="I40" i="2" s="1"/>
  <c r="U41" i="2"/>
  <c r="U40" i="2" s="1"/>
  <c r="H41" i="2"/>
  <c r="H40" i="2" s="1"/>
  <c r="T41" i="2"/>
  <c r="T40" i="2" s="1"/>
  <c r="G41" i="2"/>
  <c r="G40" i="2" s="1"/>
  <c r="AF41" i="2"/>
  <c r="S41" i="2"/>
  <c r="S40" i="2" s="1"/>
  <c r="F41" i="2"/>
  <c r="AE41" i="2"/>
  <c r="R41" i="2"/>
  <c r="R40" i="2" s="1"/>
  <c r="AD41" i="2"/>
  <c r="Q41" i="2"/>
  <c r="Q40" i="2" s="1"/>
  <c r="AC41" i="2"/>
  <c r="AC40" i="2" s="1"/>
  <c r="P41" i="2"/>
  <c r="P40" i="2" s="1"/>
  <c r="AB41" i="2"/>
  <c r="AB40" i="2" s="1"/>
  <c r="O41" i="2"/>
  <c r="O40" i="2" s="1"/>
  <c r="AA41" i="2"/>
  <c r="AA40" i="2" s="1"/>
  <c r="L41" i="2"/>
  <c r="L40" i="2" s="1"/>
  <c r="Z41" i="2"/>
  <c r="Z40" i="2" s="1"/>
  <c r="N41" i="2"/>
  <c r="N40" i="2" s="1"/>
  <c r="R70" i="1"/>
  <c r="P70" i="1"/>
  <c r="Q70" i="1"/>
  <c r="D70" i="1"/>
  <c r="C70" i="1" s="1"/>
  <c r="R76" i="1"/>
  <c r="P76" i="1"/>
  <c r="Q76" i="1"/>
  <c r="D76" i="1"/>
  <c r="C76" i="1" s="1"/>
  <c r="R82" i="1"/>
  <c r="Q82" i="1"/>
  <c r="P82" i="1"/>
  <c r="D82" i="1"/>
  <c r="C82" i="1" s="1"/>
  <c r="M88" i="1"/>
  <c r="Q88" i="1"/>
  <c r="L88" i="1"/>
  <c r="O88" i="1"/>
  <c r="N88" i="1"/>
  <c r="J88" i="1"/>
  <c r="P88" i="1"/>
  <c r="D88" i="1"/>
  <c r="C88" i="1" s="1"/>
  <c r="K88" i="1"/>
  <c r="R91" i="1"/>
  <c r="Q91" i="1"/>
  <c r="P91" i="1"/>
  <c r="D91" i="1"/>
  <c r="C91" i="1" s="1"/>
  <c r="P99" i="1"/>
  <c r="Q99" i="1"/>
  <c r="D99" i="1"/>
  <c r="C99" i="1" s="1"/>
  <c r="X52" i="2"/>
  <c r="X51" i="2" s="1"/>
  <c r="L52" i="2"/>
  <c r="L51" i="2" s="1"/>
  <c r="AC52" i="2"/>
  <c r="AC51" i="2" s="1"/>
  <c r="Q52" i="2"/>
  <c r="Q51" i="2" s="1"/>
  <c r="E52" i="2"/>
  <c r="D52" i="2" s="1"/>
  <c r="Z52" i="2"/>
  <c r="Z51" i="2" s="1"/>
  <c r="N52" i="2"/>
  <c r="N51" i="2" s="1"/>
  <c r="AA52" i="2"/>
  <c r="AA51" i="2" s="1"/>
  <c r="J52" i="2"/>
  <c r="J51" i="2" s="1"/>
  <c r="Y52" i="2"/>
  <c r="Y51" i="2" s="1"/>
  <c r="I52" i="2"/>
  <c r="I51" i="2" s="1"/>
  <c r="W52" i="2"/>
  <c r="W51" i="2" s="1"/>
  <c r="H52" i="2"/>
  <c r="H51" i="2" s="1"/>
  <c r="V52" i="2"/>
  <c r="V51" i="2" s="1"/>
  <c r="G52" i="2"/>
  <c r="G51" i="2" s="1"/>
  <c r="U52" i="2"/>
  <c r="U51" i="2" s="1"/>
  <c r="F52" i="2"/>
  <c r="F51" i="2" s="1"/>
  <c r="T52" i="2"/>
  <c r="T51" i="2" s="1"/>
  <c r="S52" i="2"/>
  <c r="S51" i="2" s="1"/>
  <c r="R52" i="2"/>
  <c r="R51" i="2" s="1"/>
  <c r="AF52" i="2"/>
  <c r="AF51" i="2" s="1"/>
  <c r="P52" i="2"/>
  <c r="P51" i="2" s="1"/>
  <c r="AE52" i="2"/>
  <c r="AE51" i="2" s="1"/>
  <c r="O52" i="2"/>
  <c r="O51" i="2" s="1"/>
  <c r="AD52" i="2"/>
  <c r="AD51" i="2" s="1"/>
  <c r="M52" i="2"/>
  <c r="M51" i="2" s="1"/>
  <c r="AB52" i="2"/>
  <c r="AB51" i="2" s="1"/>
  <c r="K52" i="2"/>
  <c r="K51" i="2" s="1"/>
  <c r="Q146" i="1"/>
  <c r="Q143" i="1" s="1"/>
  <c r="D146" i="1"/>
  <c r="R146" i="1"/>
  <c r="R143" i="1" s="1"/>
  <c r="P146" i="1"/>
  <c r="P143" i="1" s="1"/>
  <c r="P144" i="1" s="1"/>
  <c r="G220" i="1"/>
  <c r="G218" i="1" s="1"/>
  <c r="F220" i="1"/>
  <c r="E220" i="1"/>
  <c r="E218" i="1" s="1"/>
  <c r="D220" i="1"/>
  <c r="O220" i="1"/>
  <c r="O218" i="1" s="1"/>
  <c r="N220" i="1"/>
  <c r="N218" i="1" s="1"/>
  <c r="M220" i="1"/>
  <c r="M218" i="1" s="1"/>
  <c r="L220" i="1"/>
  <c r="L218" i="1" s="1"/>
  <c r="J220" i="1"/>
  <c r="J218" i="1" s="1"/>
  <c r="K220" i="1"/>
  <c r="K218" i="1" s="1"/>
  <c r="I220" i="1"/>
  <c r="I218" i="1" s="1"/>
  <c r="H220" i="1"/>
  <c r="H218" i="1" s="1"/>
  <c r="AD36" i="2"/>
  <c r="R36" i="2"/>
  <c r="R35" i="2" s="1"/>
  <c r="R34" i="2" s="1"/>
  <c r="F36" i="2"/>
  <c r="F35" i="2" s="1"/>
  <c r="X36" i="2"/>
  <c r="K36" i="2"/>
  <c r="K35" i="2" s="1"/>
  <c r="W36" i="2"/>
  <c r="J36" i="2"/>
  <c r="J35" i="2" s="1"/>
  <c r="V36" i="2"/>
  <c r="V35" i="2" s="1"/>
  <c r="I36" i="2"/>
  <c r="I35" i="2" s="1"/>
  <c r="U36" i="2"/>
  <c r="U35" i="2" s="1"/>
  <c r="H36" i="2"/>
  <c r="H35" i="2" s="1"/>
  <c r="T36" i="2"/>
  <c r="T35" i="2" s="1"/>
  <c r="G36" i="2"/>
  <c r="G35" i="2" s="1"/>
  <c r="AF36" i="2"/>
  <c r="S36" i="2"/>
  <c r="S35" i="2" s="1"/>
  <c r="AE36" i="2"/>
  <c r="Q36" i="2"/>
  <c r="Q35" i="2" s="1"/>
  <c r="AC36" i="2"/>
  <c r="P36" i="2"/>
  <c r="P35" i="2" s="1"/>
  <c r="AB36" i="2"/>
  <c r="O36" i="2"/>
  <c r="O35" i="2" s="1"/>
  <c r="AA36" i="2"/>
  <c r="N36" i="2"/>
  <c r="N35" i="2" s="1"/>
  <c r="Z36" i="2"/>
  <c r="Y36" i="2"/>
  <c r="M36" i="2"/>
  <c r="M35" i="2" s="1"/>
  <c r="L36" i="2"/>
  <c r="L35" i="2" s="1"/>
  <c r="AB49" i="2"/>
  <c r="AB48" i="2" s="1"/>
  <c r="P49" i="2"/>
  <c r="P48" i="2" s="1"/>
  <c r="U49" i="2"/>
  <c r="U48" i="2" s="1"/>
  <c r="I49" i="2"/>
  <c r="I48" i="2" s="1"/>
  <c r="AD49" i="2"/>
  <c r="AD48" i="2" s="1"/>
  <c r="R49" i="2"/>
  <c r="R48" i="2" s="1"/>
  <c r="F49" i="2"/>
  <c r="Z49" i="2"/>
  <c r="Z48" i="2" s="1"/>
  <c r="K49" i="2"/>
  <c r="K48" i="2" s="1"/>
  <c r="Y49" i="2"/>
  <c r="Y48" i="2" s="1"/>
  <c r="J49" i="2"/>
  <c r="J48" i="2" s="1"/>
  <c r="X49" i="2"/>
  <c r="X48" i="2" s="1"/>
  <c r="H49" i="2"/>
  <c r="H48" i="2" s="1"/>
  <c r="W49" i="2"/>
  <c r="W48" i="2" s="1"/>
  <c r="G49" i="2"/>
  <c r="G48" i="2" s="1"/>
  <c r="V49" i="2"/>
  <c r="V48" i="2" s="1"/>
  <c r="T49" i="2"/>
  <c r="T48" i="2" s="1"/>
  <c r="S49" i="2"/>
  <c r="S48" i="2" s="1"/>
  <c r="Q49" i="2"/>
  <c r="Q48" i="2" s="1"/>
  <c r="AF49" i="2"/>
  <c r="AF48" i="2" s="1"/>
  <c r="O49" i="2"/>
  <c r="O48" i="2" s="1"/>
  <c r="AE49" i="2"/>
  <c r="AE48" i="2" s="1"/>
  <c r="N49" i="2"/>
  <c r="N48" i="2" s="1"/>
  <c r="AC49" i="2"/>
  <c r="AC48" i="2" s="1"/>
  <c r="AA49" i="2"/>
  <c r="AA48" i="2" s="1"/>
  <c r="L49" i="2"/>
  <c r="L48" i="2" s="1"/>
  <c r="M49" i="2"/>
  <c r="M48" i="2" s="1"/>
  <c r="M47" i="2" s="1"/>
  <c r="D147" i="1"/>
  <c r="C147" i="1" s="1"/>
  <c r="Q147" i="1"/>
  <c r="P147" i="1"/>
  <c r="R147" i="1"/>
  <c r="AC8" i="2"/>
  <c r="Q8" i="2"/>
  <c r="Q7" i="2" s="1"/>
  <c r="AB8" i="2"/>
  <c r="P8" i="2"/>
  <c r="P7" i="2" s="1"/>
  <c r="AA8" i="2"/>
  <c r="O8" i="2"/>
  <c r="O7" i="2" s="1"/>
  <c r="Z8" i="2"/>
  <c r="N8" i="2"/>
  <c r="N7" i="2" s="1"/>
  <c r="Y8" i="2"/>
  <c r="M8" i="2"/>
  <c r="M7" i="2" s="1"/>
  <c r="X8" i="2"/>
  <c r="L8" i="2"/>
  <c r="L7" i="2" s="1"/>
  <c r="W8" i="2"/>
  <c r="W7" i="2" s="1"/>
  <c r="K8" i="2"/>
  <c r="K7" i="2" s="1"/>
  <c r="V8" i="2"/>
  <c r="V7" i="2" s="1"/>
  <c r="J8" i="2"/>
  <c r="J7" i="2" s="1"/>
  <c r="U8" i="2"/>
  <c r="U7" i="2" s="1"/>
  <c r="I8" i="2"/>
  <c r="I7" i="2" s="1"/>
  <c r="AF8" i="2"/>
  <c r="T8" i="2"/>
  <c r="T7" i="2" s="1"/>
  <c r="H8" i="2"/>
  <c r="H7" i="2" s="1"/>
  <c r="AE8" i="2"/>
  <c r="AD8" i="2"/>
  <c r="S8" i="2"/>
  <c r="S7" i="2" s="1"/>
  <c r="F8" i="2"/>
  <c r="R8" i="2"/>
  <c r="R7" i="2" s="1"/>
  <c r="G8" i="2"/>
  <c r="G7" i="2" s="1"/>
  <c r="R39" i="1"/>
  <c r="Q39" i="1"/>
  <c r="D39" i="1"/>
  <c r="C39" i="1" s="1"/>
  <c r="P39" i="1"/>
  <c r="R67" i="1"/>
  <c r="Q67" i="1"/>
  <c r="D67" i="1"/>
  <c r="C67" i="1" s="1"/>
  <c r="P67" i="1"/>
  <c r="Q73" i="1"/>
  <c r="P73" i="1"/>
  <c r="D73" i="1"/>
  <c r="C73" i="1" s="1"/>
  <c r="Q79" i="1"/>
  <c r="P79" i="1"/>
  <c r="D79" i="1"/>
  <c r="C79" i="1" s="1"/>
  <c r="P85" i="1"/>
  <c r="D85" i="1"/>
  <c r="C85" i="1" s="1"/>
  <c r="Q85" i="1"/>
  <c r="R96" i="1"/>
  <c r="Q96" i="1"/>
  <c r="D96" i="1"/>
  <c r="C96" i="1" s="1"/>
  <c r="P96" i="1"/>
  <c r="P148" i="1"/>
  <c r="D148" i="1"/>
  <c r="C148" i="1" s="1"/>
  <c r="Q148" i="1"/>
  <c r="Z190" i="1"/>
  <c r="N190" i="1"/>
  <c r="N188" i="1" s="1"/>
  <c r="Y190" i="1"/>
  <c r="M190" i="1"/>
  <c r="M188" i="1" s="1"/>
  <c r="X190" i="1"/>
  <c r="L190" i="1"/>
  <c r="L188" i="1" s="1"/>
  <c r="W190" i="1"/>
  <c r="K190" i="1"/>
  <c r="K188" i="1" s="1"/>
  <c r="U190" i="1"/>
  <c r="I190" i="1"/>
  <c r="I188" i="1" s="1"/>
  <c r="S190" i="1"/>
  <c r="G190" i="1"/>
  <c r="G188" i="1" s="1"/>
  <c r="Q190" i="1"/>
  <c r="E190" i="1"/>
  <c r="E188" i="1" s="1"/>
  <c r="V190" i="1"/>
  <c r="T190" i="1"/>
  <c r="R190" i="1"/>
  <c r="P190" i="1"/>
  <c r="P188" i="1" s="1"/>
  <c r="J190" i="1"/>
  <c r="J188" i="1" s="1"/>
  <c r="O190" i="1"/>
  <c r="O188" i="1" s="1"/>
  <c r="D190" i="1"/>
  <c r="H190" i="1"/>
  <c r="H188" i="1" s="1"/>
  <c r="F190" i="1"/>
  <c r="F188" i="1" s="1"/>
  <c r="F221" i="6"/>
  <c r="D221" i="6"/>
  <c r="C221" i="6"/>
  <c r="K221" i="6"/>
  <c r="J221" i="6"/>
  <c r="I221" i="6"/>
  <c r="H221" i="6"/>
  <c r="G221" i="6"/>
  <c r="E221" i="6"/>
  <c r="C17" i="1"/>
  <c r="Q182" i="1"/>
  <c r="P228" i="1"/>
  <c r="C210" i="1"/>
  <c r="C194" i="1"/>
  <c r="C19" i="1"/>
  <c r="C193" i="1"/>
  <c r="E4" i="3"/>
  <c r="H124" i="3"/>
  <c r="H76" i="3"/>
  <c r="Q130" i="1"/>
  <c r="Q128" i="1" s="1"/>
  <c r="Q212" i="1"/>
  <c r="Q163" i="1"/>
  <c r="Q41" i="1"/>
  <c r="Q184" i="1"/>
  <c r="Q201" i="1"/>
  <c r="Q186" i="1"/>
  <c r="R2" i="1"/>
  <c r="R4" i="1" s="1"/>
  <c r="R3" i="1" s="1"/>
  <c r="Q181" i="1"/>
  <c r="Q183" i="1"/>
  <c r="Q100" i="1"/>
  <c r="C192" i="1"/>
  <c r="C191" i="1"/>
  <c r="Q19" i="1"/>
  <c r="Q17" i="1" s="1"/>
  <c r="Q20" i="1"/>
  <c r="C9" i="1"/>
  <c r="Q185" i="1"/>
  <c r="C202" i="1"/>
  <c r="C223" i="1"/>
  <c r="E29" i="2"/>
  <c r="D29" i="2" s="1"/>
  <c r="C212" i="1"/>
  <c r="C224" i="1"/>
  <c r="E27" i="2"/>
  <c r="D27" i="2" s="1"/>
  <c r="E55" i="2"/>
  <c r="D55" i="2" s="1"/>
  <c r="E127" i="3"/>
  <c r="D128" i="1"/>
  <c r="C177" i="1"/>
  <c r="C186" i="1"/>
  <c r="E17" i="2"/>
  <c r="D17" i="2" s="1"/>
  <c r="E33" i="2"/>
  <c r="D33" i="2" s="1"/>
  <c r="C222" i="1"/>
  <c r="C176" i="1"/>
  <c r="C201" i="1"/>
  <c r="C213" i="1"/>
  <c r="C184" i="1"/>
  <c r="C174" i="1"/>
  <c r="C196" i="1"/>
  <c r="E50" i="2"/>
  <c r="D50" i="2" s="1"/>
  <c r="C182" i="1"/>
  <c r="E22" i="2"/>
  <c r="D22" i="2" s="1"/>
  <c r="E56" i="2"/>
  <c r="D56" i="2" s="1"/>
  <c r="F124" i="6"/>
  <c r="F125" i="6" s="1"/>
  <c r="F6" i="7"/>
  <c r="F4" i="7" s="1"/>
  <c r="F163" i="6"/>
  <c r="F24" i="7" s="1"/>
  <c r="F22" i="7" s="1"/>
  <c r="M121" i="3"/>
  <c r="H133" i="3"/>
  <c r="H130" i="3"/>
  <c r="I130" i="3"/>
  <c r="I133" i="3"/>
  <c r="D124" i="3"/>
  <c r="I76" i="3"/>
  <c r="M76" i="2"/>
  <c r="K124" i="3"/>
  <c r="L133" i="3"/>
  <c r="L130" i="3"/>
  <c r="L127" i="3"/>
  <c r="M124" i="3"/>
  <c r="J141" i="3"/>
  <c r="J143" i="3"/>
  <c r="D133" i="3"/>
  <c r="D77" i="3"/>
  <c r="D127" i="3" s="1"/>
  <c r="D136" i="3"/>
  <c r="M4" i="3"/>
  <c r="F226" i="1"/>
  <c r="E45" i="2"/>
  <c r="D45" i="2" s="1"/>
  <c r="G4" i="3"/>
  <c r="G121" i="3"/>
  <c r="E89" i="3"/>
  <c r="E76" i="3" s="1"/>
  <c r="E32" i="2"/>
  <c r="D32" i="2" s="1"/>
  <c r="E58" i="2"/>
  <c r="D58" i="2" s="1"/>
  <c r="L124" i="3"/>
  <c r="L76" i="3"/>
  <c r="K80" i="7"/>
  <c r="N89" i="3"/>
  <c r="F4" i="3"/>
  <c r="F127" i="3" s="1"/>
  <c r="R2" i="3"/>
  <c r="F124" i="3"/>
  <c r="O73" i="2"/>
  <c r="Q73" i="2"/>
  <c r="L4" i="3"/>
  <c r="H14" i="3"/>
  <c r="G226" i="6"/>
  <c r="C224" i="6"/>
  <c r="I222" i="6"/>
  <c r="G213" i="6"/>
  <c r="C212" i="6"/>
  <c r="G210" i="6"/>
  <c r="C209" i="6"/>
  <c r="G207" i="6"/>
  <c r="C206" i="6"/>
  <c r="G204" i="6"/>
  <c r="C203" i="6"/>
  <c r="G187" i="6"/>
  <c r="C186" i="6"/>
  <c r="G184" i="6"/>
  <c r="C183" i="6"/>
  <c r="K227" i="6"/>
  <c r="F226" i="6"/>
  <c r="J227" i="6"/>
  <c r="E226" i="6"/>
  <c r="J223" i="6"/>
  <c r="G222" i="6"/>
  <c r="I214" i="6"/>
  <c r="E213" i="6"/>
  <c r="I211" i="6"/>
  <c r="E210" i="6"/>
  <c r="I208" i="6"/>
  <c r="E207" i="6"/>
  <c r="I205" i="6"/>
  <c r="E204" i="6"/>
  <c r="I188" i="6"/>
  <c r="E187" i="6"/>
  <c r="I185" i="6"/>
  <c r="E184" i="6"/>
  <c r="I182" i="6"/>
  <c r="I227" i="6"/>
  <c r="D226" i="6"/>
  <c r="I223" i="6"/>
  <c r="F222" i="6"/>
  <c r="H214" i="6"/>
  <c r="D213" i="6"/>
  <c r="H211" i="6"/>
  <c r="D210" i="6"/>
  <c r="H208" i="6"/>
  <c r="D207" i="6"/>
  <c r="H205" i="6"/>
  <c r="D204" i="6"/>
  <c r="H188" i="6"/>
  <c r="D187" i="6"/>
  <c r="H185" i="6"/>
  <c r="D184" i="6"/>
  <c r="H182" i="6"/>
  <c r="H227" i="6"/>
  <c r="C226" i="6"/>
  <c r="H223" i="6"/>
  <c r="E222" i="6"/>
  <c r="G214" i="6"/>
  <c r="C213" i="6"/>
  <c r="G211" i="6"/>
  <c r="C210" i="6"/>
  <c r="G208" i="6"/>
  <c r="C207" i="6"/>
  <c r="G205" i="6"/>
  <c r="C204" i="6"/>
  <c r="G188" i="6"/>
  <c r="C187" i="6"/>
  <c r="G185" i="6"/>
  <c r="C184" i="6"/>
  <c r="G182" i="6"/>
  <c r="G227" i="6"/>
  <c r="K224" i="6"/>
  <c r="G223" i="6"/>
  <c r="D222" i="6"/>
  <c r="F214" i="6"/>
  <c r="J212" i="6"/>
  <c r="F211" i="6"/>
  <c r="J209" i="6"/>
  <c r="F208" i="6"/>
  <c r="J206" i="6"/>
  <c r="F205" i="6"/>
  <c r="J203" i="6"/>
  <c r="F188" i="6"/>
  <c r="J186" i="6"/>
  <c r="F185" i="6"/>
  <c r="J183" i="6"/>
  <c r="F182" i="6"/>
  <c r="F227" i="6"/>
  <c r="J224" i="6"/>
  <c r="F223" i="6"/>
  <c r="C222" i="6"/>
  <c r="E214" i="6"/>
  <c r="I212" i="6"/>
  <c r="E211" i="6"/>
  <c r="I209" i="6"/>
  <c r="E208" i="6"/>
  <c r="I206" i="6"/>
  <c r="E205" i="6"/>
  <c r="I203" i="6"/>
  <c r="E188" i="6"/>
  <c r="I186" i="6"/>
  <c r="E185" i="6"/>
  <c r="I183" i="6"/>
  <c r="E182" i="6"/>
  <c r="E227" i="6"/>
  <c r="I224" i="6"/>
  <c r="E223" i="6"/>
  <c r="D214" i="6"/>
  <c r="H212" i="6"/>
  <c r="D211" i="6"/>
  <c r="H209" i="6"/>
  <c r="D208" i="6"/>
  <c r="H206" i="6"/>
  <c r="D205" i="6"/>
  <c r="H203" i="6"/>
  <c r="D188" i="6"/>
  <c r="H186" i="6"/>
  <c r="D185" i="6"/>
  <c r="H183" i="6"/>
  <c r="D182" i="6"/>
  <c r="D227" i="6"/>
  <c r="H224" i="6"/>
  <c r="D223" i="6"/>
  <c r="C214" i="6"/>
  <c r="G212" i="6"/>
  <c r="C211" i="6"/>
  <c r="G209" i="6"/>
  <c r="C208" i="6"/>
  <c r="G206" i="6"/>
  <c r="C205" i="6"/>
  <c r="G203" i="6"/>
  <c r="C188" i="6"/>
  <c r="G186" i="6"/>
  <c r="C185" i="6"/>
  <c r="G183" i="6"/>
  <c r="C182" i="6"/>
  <c r="C227" i="6"/>
  <c r="F224" i="6"/>
  <c r="C223" i="6"/>
  <c r="J213" i="6"/>
  <c r="F212" i="6"/>
  <c r="J210" i="6"/>
  <c r="F209" i="6"/>
  <c r="J207" i="6"/>
  <c r="F206" i="6"/>
  <c r="J204" i="6"/>
  <c r="F203" i="6"/>
  <c r="J187" i="6"/>
  <c r="F186" i="6"/>
  <c r="J184" i="6"/>
  <c r="F183" i="6"/>
  <c r="I226" i="6"/>
  <c r="E224" i="6"/>
  <c r="K222" i="6"/>
  <c r="I213" i="6"/>
  <c r="E212" i="6"/>
  <c r="I210" i="6"/>
  <c r="E209" i="6"/>
  <c r="I207" i="6"/>
  <c r="E206" i="6"/>
  <c r="I204" i="6"/>
  <c r="E203" i="6"/>
  <c r="I187" i="6"/>
  <c r="E186" i="6"/>
  <c r="I184" i="6"/>
  <c r="E183" i="6"/>
  <c r="H226" i="6"/>
  <c r="D224" i="6"/>
  <c r="J222" i="6"/>
  <c r="H213" i="6"/>
  <c r="D212" i="6"/>
  <c r="H210" i="6"/>
  <c r="D209" i="6"/>
  <c r="H207" i="6"/>
  <c r="D206" i="6"/>
  <c r="H204" i="6"/>
  <c r="D203" i="6"/>
  <c r="H187" i="6"/>
  <c r="D186" i="6"/>
  <c r="H184" i="6"/>
  <c r="D183" i="6"/>
  <c r="J211" i="6"/>
  <c r="F187" i="6"/>
  <c r="F210" i="6"/>
  <c r="J185" i="6"/>
  <c r="J208" i="6"/>
  <c r="F184" i="6"/>
  <c r="F207" i="6"/>
  <c r="J182" i="6"/>
  <c r="J205" i="6"/>
  <c r="K223" i="6"/>
  <c r="F204" i="6"/>
  <c r="F213" i="6"/>
  <c r="J188" i="6"/>
  <c r="H222" i="6"/>
  <c r="J214" i="6"/>
  <c r="N4" i="3"/>
  <c r="G76" i="3"/>
  <c r="C124" i="6"/>
  <c r="C125" i="6" s="1"/>
  <c r="C6" i="7"/>
  <c r="C163" i="6"/>
  <c r="C24" i="7" s="1"/>
  <c r="I14" i="3"/>
  <c r="I121" i="3" s="1"/>
  <c r="J127" i="3"/>
  <c r="K77" i="3"/>
  <c r="J89" i="3"/>
  <c r="K14" i="3"/>
  <c r="L76" i="2"/>
  <c r="D6" i="7"/>
  <c r="D4" i="7" s="1"/>
  <c r="D124" i="6"/>
  <c r="D125" i="6" s="1"/>
  <c r="D163" i="6"/>
  <c r="D24" i="7" s="1"/>
  <c r="D22" i="7" s="1"/>
  <c r="G17" i="6"/>
  <c r="G19" i="6"/>
  <c r="I137" i="6"/>
  <c r="I130" i="6"/>
  <c r="I145" i="6"/>
  <c r="H19" i="6"/>
  <c r="H17" i="6"/>
  <c r="G37" i="6"/>
  <c r="N190" i="6"/>
  <c r="I19" i="6"/>
  <c r="H37" i="6"/>
  <c r="E65" i="6"/>
  <c r="G6" i="7"/>
  <c r="G4" i="7" s="1"/>
  <c r="L173" i="6"/>
  <c r="D65" i="6"/>
  <c r="C47" i="6"/>
  <c r="G124" i="6"/>
  <c r="G125" i="6" s="1"/>
  <c r="G163" i="6"/>
  <c r="G24" i="7" s="1"/>
  <c r="G22" i="7" s="1"/>
  <c r="F145" i="6"/>
  <c r="I65" i="6"/>
  <c r="H47" i="6"/>
  <c r="F65" i="6"/>
  <c r="H6" i="7"/>
  <c r="H4" i="7" s="1"/>
  <c r="H163" i="6"/>
  <c r="H24" i="7" s="1"/>
  <c r="H22" i="7" s="1"/>
  <c r="H124" i="6"/>
  <c r="H125" i="6" s="1"/>
  <c r="F47" i="6"/>
  <c r="G65" i="6"/>
  <c r="J137" i="6"/>
  <c r="J130" i="6"/>
  <c r="C216" i="6"/>
  <c r="C17" i="7"/>
  <c r="C18" i="7" s="1"/>
  <c r="C138" i="6"/>
  <c r="G130" i="6"/>
  <c r="G145" i="6"/>
  <c r="J124" i="6"/>
  <c r="J125" i="6" s="1"/>
  <c r="J6" i="7"/>
  <c r="J4" i="7" s="1"/>
  <c r="K230" i="6"/>
  <c r="K130" i="6"/>
  <c r="K124" i="6"/>
  <c r="K125" i="6" s="1"/>
  <c r="K6" i="7"/>
  <c r="K4" i="7" s="1"/>
  <c r="K138" i="6"/>
  <c r="C19" i="6"/>
  <c r="I47" i="6"/>
  <c r="F37" i="6"/>
  <c r="E47" i="6"/>
  <c r="D19" i="6"/>
  <c r="C37" i="6"/>
  <c r="E19" i="6"/>
  <c r="F137" i="6"/>
  <c r="F130" i="6"/>
  <c r="D145" i="6"/>
  <c r="C130" i="6"/>
  <c r="E37" i="6"/>
  <c r="H65" i="6"/>
  <c r="G17" i="7"/>
  <c r="G18" i="7" s="1"/>
  <c r="G216" i="6"/>
  <c r="G138" i="6"/>
  <c r="F19" i="6"/>
  <c r="F17" i="6"/>
  <c r="I37" i="6"/>
  <c r="H17" i="7"/>
  <c r="H216" i="6"/>
  <c r="H138" i="6"/>
  <c r="K190" i="6"/>
  <c r="D130" i="6"/>
  <c r="D137" i="6"/>
  <c r="L190" i="6"/>
  <c r="M190" i="6"/>
  <c r="D37" i="6"/>
  <c r="E130" i="6"/>
  <c r="E17" i="7"/>
  <c r="E216" i="6"/>
  <c r="E138" i="6"/>
  <c r="C145" i="6"/>
  <c r="C165" i="6"/>
  <c r="D165" i="6"/>
  <c r="L13" i="7"/>
  <c r="L14" i="7" s="1"/>
  <c r="E165" i="6"/>
  <c r="M13" i="7"/>
  <c r="M14" i="7" s="1"/>
  <c r="E163" i="6"/>
  <c r="E24" i="7" s="1"/>
  <c r="E22" i="7" s="1"/>
  <c r="E6" i="7"/>
  <c r="E4" i="7" s="1"/>
  <c r="H130" i="6"/>
  <c r="N13" i="7"/>
  <c r="N14" i="7" s="1"/>
  <c r="L97" i="7"/>
  <c r="G165" i="6"/>
  <c r="G47" i="6"/>
  <c r="C65" i="6"/>
  <c r="E145" i="6"/>
  <c r="L18" i="7"/>
  <c r="I163" i="6"/>
  <c r="I24" i="7" s="1"/>
  <c r="I22" i="7" s="1"/>
  <c r="K173" i="6"/>
  <c r="K51" i="7"/>
  <c r="L51" i="7"/>
  <c r="M51" i="7"/>
  <c r="O34" i="2" l="1"/>
  <c r="T61" i="2"/>
  <c r="T34" i="2"/>
  <c r="H47" i="2"/>
  <c r="X47" i="2"/>
  <c r="Q188" i="1"/>
  <c r="Q189" i="1" s="1"/>
  <c r="G34" i="2"/>
  <c r="P129" i="1"/>
  <c r="J172" i="6"/>
  <c r="P10" i="1"/>
  <c r="P189" i="1"/>
  <c r="N34" i="2"/>
  <c r="P216" i="1"/>
  <c r="P18" i="1"/>
  <c r="O61" i="2"/>
  <c r="P172" i="1"/>
  <c r="P36" i="1"/>
  <c r="P64" i="1"/>
  <c r="G219" i="6"/>
  <c r="G220" i="6" s="1"/>
  <c r="L34" i="2"/>
  <c r="S34" i="2"/>
  <c r="N47" i="2"/>
  <c r="J47" i="2"/>
  <c r="M34" i="2"/>
  <c r="F218" i="1"/>
  <c r="F219" i="1" s="1"/>
  <c r="S61" i="2"/>
  <c r="Y47" i="2"/>
  <c r="O47" i="2"/>
  <c r="K47" i="2"/>
  <c r="Q226" i="1"/>
  <c r="Q218" i="1" s="1"/>
  <c r="Q219" i="1" s="1"/>
  <c r="Q47" i="2"/>
  <c r="U34" i="2"/>
  <c r="Q144" i="1"/>
  <c r="Q46" i="1"/>
  <c r="Q36" i="1"/>
  <c r="U47" i="2"/>
  <c r="L47" i="2"/>
  <c r="W47" i="2"/>
  <c r="P47" i="2"/>
  <c r="Q64" i="1"/>
  <c r="R162" i="1"/>
  <c r="R123" i="1"/>
  <c r="R124" i="1" s="1"/>
  <c r="D50" i="7"/>
  <c r="E189" i="1"/>
  <c r="I72" i="2"/>
  <c r="I74" i="2" s="1"/>
  <c r="I6" i="2"/>
  <c r="O60" i="2"/>
  <c r="O72" i="2"/>
  <c r="O74" i="2" s="1"/>
  <c r="O6" i="2"/>
  <c r="J72" i="2"/>
  <c r="J74" i="2" s="1"/>
  <c r="J6" i="2"/>
  <c r="P72" i="2"/>
  <c r="P74" i="2" s="1"/>
  <c r="P60" i="2"/>
  <c r="P6" i="2"/>
  <c r="F84" i="7"/>
  <c r="G219" i="1"/>
  <c r="E124" i="3"/>
  <c r="G136" i="3"/>
  <c r="G143" i="3" s="1"/>
  <c r="G127" i="3"/>
  <c r="C219" i="6"/>
  <c r="E50" i="7"/>
  <c r="F189" i="1"/>
  <c r="G72" i="2"/>
  <c r="G74" i="2" s="1"/>
  <c r="G6" i="2"/>
  <c r="V6" i="2"/>
  <c r="H34" i="2"/>
  <c r="G84" i="7"/>
  <c r="H219" i="1"/>
  <c r="E41" i="2"/>
  <c r="D41" i="2" s="1"/>
  <c r="F40" i="2"/>
  <c r="E40" i="2" s="1"/>
  <c r="D40" i="2" s="1"/>
  <c r="M33" i="7"/>
  <c r="M31" i="7" s="1"/>
  <c r="M32" i="7" s="1"/>
  <c r="N172" i="1"/>
  <c r="N215" i="1"/>
  <c r="J33" i="7"/>
  <c r="K215" i="1"/>
  <c r="K172" i="1"/>
  <c r="R71" i="1"/>
  <c r="H219" i="6"/>
  <c r="I33" i="7"/>
  <c r="J172" i="1"/>
  <c r="J215" i="1"/>
  <c r="J130" i="3"/>
  <c r="J121" i="3"/>
  <c r="J76" i="3"/>
  <c r="N73" i="3"/>
  <c r="H189" i="6"/>
  <c r="C48" i="1"/>
  <c r="D45" i="1"/>
  <c r="U60" i="2"/>
  <c r="U6" i="2"/>
  <c r="R46" i="1"/>
  <c r="E217" i="6"/>
  <c r="E79" i="7"/>
  <c r="E80" i="7" s="1"/>
  <c r="E229" i="6"/>
  <c r="Q123" i="1"/>
  <c r="Q124" i="1" s="1"/>
  <c r="Q162" i="1"/>
  <c r="Q164" i="1" s="1"/>
  <c r="D17" i="7"/>
  <c r="D216" i="6"/>
  <c r="D138" i="6"/>
  <c r="C229" i="6"/>
  <c r="C217" i="6"/>
  <c r="C79" i="7"/>
  <c r="C80" i="7" s="1"/>
  <c r="K133" i="3"/>
  <c r="K130" i="3"/>
  <c r="K76" i="3"/>
  <c r="S2" i="3"/>
  <c r="T2" i="3" s="1"/>
  <c r="U2" i="3" s="1"/>
  <c r="V2" i="3" s="1"/>
  <c r="W2" i="3" s="1"/>
  <c r="X2" i="3" s="1"/>
  <c r="Y2" i="3" s="1"/>
  <c r="Z2" i="3" s="1"/>
  <c r="AA2" i="3" s="1"/>
  <c r="C172" i="6"/>
  <c r="F189" i="6"/>
  <c r="F172" i="6"/>
  <c r="D76" i="3"/>
  <c r="D219" i="6"/>
  <c r="H50" i="7"/>
  <c r="I189" i="1"/>
  <c r="H84" i="7"/>
  <c r="I219" i="1"/>
  <c r="E18" i="7"/>
  <c r="H79" i="7"/>
  <c r="H80" i="7" s="1"/>
  <c r="H229" i="6"/>
  <c r="H217" i="6"/>
  <c r="H121" i="3"/>
  <c r="H4" i="3"/>
  <c r="I4" i="3"/>
  <c r="R131" i="1"/>
  <c r="R212" i="1"/>
  <c r="R187" i="1"/>
  <c r="R186" i="1"/>
  <c r="R185" i="1"/>
  <c r="R184" i="1"/>
  <c r="R183" i="1"/>
  <c r="R182" i="1"/>
  <c r="R181" i="1"/>
  <c r="R201" i="1"/>
  <c r="S2" i="1"/>
  <c r="R19" i="1"/>
  <c r="R17" i="1" s="1"/>
  <c r="R20" i="1"/>
  <c r="R7" i="1"/>
  <c r="R130" i="1"/>
  <c r="R128" i="1" s="1"/>
  <c r="R163" i="1"/>
  <c r="R9" i="1"/>
  <c r="R10" i="1" s="1"/>
  <c r="E121" i="3"/>
  <c r="F219" i="6"/>
  <c r="D188" i="1"/>
  <c r="C190" i="1"/>
  <c r="R148" i="1"/>
  <c r="R85" i="1"/>
  <c r="E8" i="2"/>
  <c r="D8" i="2" s="1"/>
  <c r="F7" i="2"/>
  <c r="S47" i="2"/>
  <c r="R47" i="2"/>
  <c r="I34" i="2"/>
  <c r="J84" i="7"/>
  <c r="K219" i="1"/>
  <c r="R99" i="1"/>
  <c r="R88" i="1"/>
  <c r="Q171" i="1"/>
  <c r="Q172" i="1" s="1"/>
  <c r="L33" i="7"/>
  <c r="L31" i="7" s="1"/>
  <c r="L32" i="7" s="1"/>
  <c r="M215" i="1"/>
  <c r="M172" i="1"/>
  <c r="R98" i="1"/>
  <c r="R97" i="1"/>
  <c r="R90" i="1"/>
  <c r="R74" i="1"/>
  <c r="R75" i="1"/>
  <c r="R51" i="1"/>
  <c r="R52" i="1"/>
  <c r="D143" i="1"/>
  <c r="C146" i="1"/>
  <c r="F50" i="7"/>
  <c r="G189" i="1"/>
  <c r="J216" i="6"/>
  <c r="J138" i="6"/>
  <c r="J17" i="7"/>
  <c r="I189" i="6"/>
  <c r="G50" i="7"/>
  <c r="H189" i="1"/>
  <c r="R60" i="2"/>
  <c r="R6" i="2"/>
  <c r="K72" i="2"/>
  <c r="K74" i="2" s="1"/>
  <c r="K6" i="2"/>
  <c r="Q72" i="2"/>
  <c r="Q74" i="2" s="1"/>
  <c r="Q60" i="2"/>
  <c r="Q6" i="2"/>
  <c r="F48" i="2"/>
  <c r="F47" i="2" s="1"/>
  <c r="E49" i="2"/>
  <c r="D49" i="2" s="1"/>
  <c r="H165" i="6"/>
  <c r="E13" i="7"/>
  <c r="E14" i="7" s="1"/>
  <c r="H18" i="7"/>
  <c r="H13" i="7"/>
  <c r="H14" i="7" s="1"/>
  <c r="C189" i="6"/>
  <c r="L136" i="3"/>
  <c r="L143" i="3" s="1"/>
  <c r="L73" i="3"/>
  <c r="M73" i="3"/>
  <c r="N50" i="7"/>
  <c r="N48" i="7" s="1"/>
  <c r="N49" i="7" s="1"/>
  <c r="O189" i="1"/>
  <c r="J50" i="7"/>
  <c r="K189" i="1"/>
  <c r="R79" i="1"/>
  <c r="R73" i="1"/>
  <c r="S60" i="2"/>
  <c r="S6" i="2"/>
  <c r="L72" i="2"/>
  <c r="L74" i="2" s="1"/>
  <c r="L6" i="2"/>
  <c r="T47" i="2"/>
  <c r="V34" i="2"/>
  <c r="I84" i="7"/>
  <c r="J219" i="1"/>
  <c r="N61" i="2"/>
  <c r="R150" i="1"/>
  <c r="R171" i="1"/>
  <c r="R172" i="1" s="1"/>
  <c r="R68" i="1"/>
  <c r="R69" i="1"/>
  <c r="R89" i="1"/>
  <c r="G217" i="6"/>
  <c r="G79" i="7"/>
  <c r="G80" i="7" s="1"/>
  <c r="G229" i="6"/>
  <c r="K121" i="3"/>
  <c r="K4" i="3"/>
  <c r="K127" i="3" s="1"/>
  <c r="Q129" i="1"/>
  <c r="Q136" i="1"/>
  <c r="M50" i="7"/>
  <c r="M48" i="7" s="1"/>
  <c r="M49" i="7" s="1"/>
  <c r="N189" i="1"/>
  <c r="K33" i="7"/>
  <c r="K31" i="7" s="1"/>
  <c r="K32" i="7" s="1"/>
  <c r="L172" i="1"/>
  <c r="L215" i="1"/>
  <c r="E51" i="2"/>
  <c r="D51" i="2" s="1"/>
  <c r="C173" i="1"/>
  <c r="D171" i="1"/>
  <c r="I165" i="6"/>
  <c r="J124" i="3"/>
  <c r="D172" i="6"/>
  <c r="I172" i="6"/>
  <c r="C128" i="1"/>
  <c r="I50" i="7"/>
  <c r="J189" i="1"/>
  <c r="V47" i="2"/>
  <c r="I47" i="2"/>
  <c r="P34" i="2"/>
  <c r="J34" i="2"/>
  <c r="K84" i="7"/>
  <c r="K82" i="7" s="1"/>
  <c r="K83" i="7" s="1"/>
  <c r="L219" i="1"/>
  <c r="U61" i="2"/>
  <c r="N33" i="7"/>
  <c r="N31" i="7" s="1"/>
  <c r="N32" i="7" s="1"/>
  <c r="O215" i="1"/>
  <c r="O172" i="1"/>
  <c r="R38" i="1"/>
  <c r="R35" i="1" s="1"/>
  <c r="R36" i="1" s="1"/>
  <c r="R40" i="1"/>
  <c r="E172" i="6"/>
  <c r="J219" i="6"/>
  <c r="F14" i="2"/>
  <c r="E14" i="2" s="1"/>
  <c r="D14" i="2" s="1"/>
  <c r="E15" i="2"/>
  <c r="D15" i="2" s="1"/>
  <c r="H33" i="7"/>
  <c r="I215" i="1"/>
  <c r="I172" i="1"/>
  <c r="F165" i="6"/>
  <c r="H172" i="6"/>
  <c r="G189" i="6"/>
  <c r="K50" i="7"/>
  <c r="K48" i="7" s="1"/>
  <c r="K49" i="7" s="1"/>
  <c r="L189" i="1"/>
  <c r="M72" i="2"/>
  <c r="M74" i="2" s="1"/>
  <c r="M6" i="2"/>
  <c r="G47" i="2"/>
  <c r="L84" i="7"/>
  <c r="L82" i="7" s="1"/>
  <c r="L83" i="7" s="1"/>
  <c r="M219" i="1"/>
  <c r="R61" i="2"/>
  <c r="D33" i="7"/>
  <c r="E215" i="1"/>
  <c r="E172" i="1"/>
  <c r="R50" i="1"/>
  <c r="R66" i="1"/>
  <c r="R63" i="1" s="1"/>
  <c r="R64" i="1" s="1"/>
  <c r="C220" i="1"/>
  <c r="E189" i="6"/>
  <c r="I17" i="7"/>
  <c r="I216" i="6"/>
  <c r="I138" i="6"/>
  <c r="J189" i="6"/>
  <c r="G172" i="6"/>
  <c r="E219" i="6"/>
  <c r="R188" i="1"/>
  <c r="R189" i="1" s="1"/>
  <c r="H6" i="2"/>
  <c r="H72" i="2"/>
  <c r="H74" i="2" s="1"/>
  <c r="Q34" i="2"/>
  <c r="K34" i="2"/>
  <c r="M84" i="7"/>
  <c r="M82" i="7" s="1"/>
  <c r="M83" i="7" s="1"/>
  <c r="N219" i="1"/>
  <c r="P61" i="2"/>
  <c r="C38" i="1"/>
  <c r="D35" i="1"/>
  <c r="C4" i="1"/>
  <c r="D3" i="1"/>
  <c r="D129" i="1" s="1"/>
  <c r="P136" i="3"/>
  <c r="P229" i="1"/>
  <c r="E35" i="2"/>
  <c r="D35" i="2" s="1"/>
  <c r="Q61" i="2"/>
  <c r="I219" i="6"/>
  <c r="D84" i="7"/>
  <c r="E219" i="1"/>
  <c r="G33" i="7"/>
  <c r="H215" i="1"/>
  <c r="H172" i="1"/>
  <c r="K18" i="7"/>
  <c r="K13" i="7" s="1"/>
  <c r="K14" i="7" s="1"/>
  <c r="K97" i="7"/>
  <c r="F17" i="7"/>
  <c r="F216" i="6"/>
  <c r="F138" i="6"/>
  <c r="J34" i="7"/>
  <c r="J173" i="6"/>
  <c r="D189" i="6"/>
  <c r="G13" i="7"/>
  <c r="G14" i="7" s="1"/>
  <c r="Q18" i="1"/>
  <c r="Q16" i="1"/>
  <c r="L50" i="7"/>
  <c r="L48" i="7" s="1"/>
  <c r="L49" i="7" s="1"/>
  <c r="M189" i="1"/>
  <c r="T60" i="2"/>
  <c r="T6" i="2"/>
  <c r="N72" i="2"/>
  <c r="N74" i="2" s="1"/>
  <c r="N60" i="2"/>
  <c r="N6" i="2"/>
  <c r="N84" i="7"/>
  <c r="N82" i="7" s="1"/>
  <c r="N83" i="7" s="1"/>
  <c r="O219" i="1"/>
  <c r="R144" i="1"/>
  <c r="F33" i="7"/>
  <c r="G215" i="1"/>
  <c r="G172" i="1"/>
  <c r="E33" i="7"/>
  <c r="F215" i="1"/>
  <c r="F172" i="1"/>
  <c r="R77" i="1"/>
  <c r="R83" i="1"/>
  <c r="R81" i="1"/>
  <c r="R6" i="1"/>
  <c r="R54" i="1"/>
  <c r="R49" i="1"/>
  <c r="C66" i="1"/>
  <c r="D63" i="1"/>
  <c r="P226" i="1"/>
  <c r="P123" i="1"/>
  <c r="P124" i="1" s="1"/>
  <c r="P162" i="1"/>
  <c r="P164" i="1" s="1"/>
  <c r="P46" i="1"/>
  <c r="D16" i="1" l="1"/>
  <c r="C16" i="1" s="1"/>
  <c r="R226" i="1"/>
  <c r="R218" i="1" s="1"/>
  <c r="R219" i="1" s="1"/>
  <c r="F34" i="2"/>
  <c r="R59" i="2"/>
  <c r="M59" i="2"/>
  <c r="E84" i="7"/>
  <c r="N59" i="2"/>
  <c r="S59" i="2"/>
  <c r="J31" i="7"/>
  <c r="J32" i="7" s="1"/>
  <c r="O59" i="2"/>
  <c r="O64" i="2" s="1"/>
  <c r="O77" i="2" s="1"/>
  <c r="H59" i="2"/>
  <c r="G85" i="7"/>
  <c r="G82" i="7" s="1"/>
  <c r="G83" i="7" s="1"/>
  <c r="R164" i="1"/>
  <c r="U59" i="2"/>
  <c r="L59" i="2"/>
  <c r="K59" i="2"/>
  <c r="J59" i="2"/>
  <c r="J64" i="2" s="1"/>
  <c r="J77" i="2" s="1"/>
  <c r="I34" i="7"/>
  <c r="I31" i="7" s="1"/>
  <c r="I32" i="7" s="1"/>
  <c r="I173" i="6"/>
  <c r="R16" i="1"/>
  <c r="R18" i="1"/>
  <c r="D85" i="7"/>
  <c r="D82" i="7" s="1"/>
  <c r="D83" i="7" s="1"/>
  <c r="D220" i="6"/>
  <c r="J77" i="7"/>
  <c r="K216" i="1"/>
  <c r="K228" i="1"/>
  <c r="E85" i="7"/>
  <c r="E220" i="6"/>
  <c r="J220" i="6"/>
  <c r="J85" i="7"/>
  <c r="J82" i="7" s="1"/>
  <c r="J83" i="7" s="1"/>
  <c r="D144" i="1"/>
  <c r="C143" i="1"/>
  <c r="F85" i="7"/>
  <c r="F82" i="7" s="1"/>
  <c r="F83" i="7" s="1"/>
  <c r="F220" i="6"/>
  <c r="C33" i="7"/>
  <c r="D172" i="1"/>
  <c r="C171" i="1"/>
  <c r="H96" i="7"/>
  <c r="H97" i="7" s="1"/>
  <c r="H230" i="6"/>
  <c r="D217" i="6"/>
  <c r="D79" i="7"/>
  <c r="D80" i="7" s="1"/>
  <c r="D229" i="6"/>
  <c r="C45" i="1"/>
  <c r="D46" i="1"/>
  <c r="C190" i="6"/>
  <c r="C51" i="7"/>
  <c r="S130" i="1"/>
  <c r="S128" i="1" s="1"/>
  <c r="S101" i="1"/>
  <c r="S100" i="1"/>
  <c r="S212" i="1"/>
  <c r="S163" i="1"/>
  <c r="S201" i="1"/>
  <c r="S188" i="1" s="1"/>
  <c r="S184" i="1"/>
  <c r="S186" i="1"/>
  <c r="S181" i="1"/>
  <c r="S131" i="1"/>
  <c r="S20" i="1"/>
  <c r="S185" i="1"/>
  <c r="S19" i="1"/>
  <c r="S17" i="1" s="1"/>
  <c r="S9" i="1"/>
  <c r="S7" i="1"/>
  <c r="S182" i="1"/>
  <c r="S187" i="1"/>
  <c r="T2" i="1"/>
  <c r="S183" i="1"/>
  <c r="S41" i="1"/>
  <c r="S80" i="1"/>
  <c r="S150" i="1"/>
  <c r="S90" i="1"/>
  <c r="S5" i="1"/>
  <c r="S39" i="1"/>
  <c r="S38" i="1"/>
  <c r="S35" i="1" s="1"/>
  <c r="S91" i="1"/>
  <c r="S99" i="1"/>
  <c r="S67" i="1"/>
  <c r="S73" i="1"/>
  <c r="S79" i="1"/>
  <c r="S85" i="1"/>
  <c r="S96" i="1"/>
  <c r="S88" i="1"/>
  <c r="S48" i="1"/>
  <c r="S45" i="1" s="1"/>
  <c r="S149" i="1"/>
  <c r="S69" i="1"/>
  <c r="S68" i="1"/>
  <c r="S70" i="1"/>
  <c r="S76" i="1"/>
  <c r="S89" i="1"/>
  <c r="S49" i="1"/>
  <c r="S72" i="1"/>
  <c r="S71" i="1"/>
  <c r="S97" i="1"/>
  <c r="S98" i="1"/>
  <c r="S146" i="1"/>
  <c r="S143" i="1" s="1"/>
  <c r="S50" i="1"/>
  <c r="S74" i="1"/>
  <c r="S55" i="1"/>
  <c r="S54" i="1"/>
  <c r="S78" i="1"/>
  <c r="S40" i="1"/>
  <c r="S83" i="1"/>
  <c r="S87" i="1"/>
  <c r="S66" i="1"/>
  <c r="S63" i="1" s="1"/>
  <c r="S84" i="1"/>
  <c r="S81" i="1"/>
  <c r="S53" i="1"/>
  <c r="S77" i="1"/>
  <c r="S82" i="1"/>
  <c r="S147" i="1"/>
  <c r="S6" i="1"/>
  <c r="S148" i="1"/>
  <c r="S51" i="1"/>
  <c r="S75" i="1"/>
  <c r="S86" i="1"/>
  <c r="S52" i="1"/>
  <c r="S4" i="1"/>
  <c r="S3" i="1" s="1"/>
  <c r="I136" i="3"/>
  <c r="I127" i="3"/>
  <c r="K136" i="3"/>
  <c r="K73" i="3"/>
  <c r="D18" i="7"/>
  <c r="D13" i="7"/>
  <c r="D14" i="7" s="1"/>
  <c r="I59" i="2"/>
  <c r="G77" i="7"/>
  <c r="H216" i="1"/>
  <c r="H228" i="1"/>
  <c r="D36" i="1"/>
  <c r="C35" i="1"/>
  <c r="C50" i="7"/>
  <c r="C48" i="7" s="1"/>
  <c r="C188" i="1"/>
  <c r="D189" i="1"/>
  <c r="F51" i="7"/>
  <c r="F48" i="7" s="1"/>
  <c r="F49" i="7" s="1"/>
  <c r="F190" i="6"/>
  <c r="C230" i="6"/>
  <c r="C96" i="7"/>
  <c r="C97" i="7" s="1"/>
  <c r="E48" i="7"/>
  <c r="E49" i="7" s="1"/>
  <c r="E77" i="7"/>
  <c r="F216" i="1"/>
  <c r="F228" i="1"/>
  <c r="D51" i="7"/>
  <c r="D190" i="6"/>
  <c r="G34" i="7"/>
  <c r="G31" i="7" s="1"/>
  <c r="G32" i="7" s="1"/>
  <c r="G173" i="6"/>
  <c r="H34" i="7"/>
  <c r="H31" i="7" s="1"/>
  <c r="H32" i="7" s="1"/>
  <c r="H173" i="6"/>
  <c r="E34" i="7"/>
  <c r="E31" i="7" s="1"/>
  <c r="E32" i="7" s="1"/>
  <c r="E173" i="6"/>
  <c r="P218" i="1"/>
  <c r="P219" i="1" s="1"/>
  <c r="D64" i="1"/>
  <c r="C63" i="1"/>
  <c r="F77" i="7"/>
  <c r="G216" i="1"/>
  <c r="G228" i="1"/>
  <c r="I79" i="7"/>
  <c r="I80" i="7" s="1"/>
  <c r="I229" i="6"/>
  <c r="I217" i="6"/>
  <c r="H77" i="7"/>
  <c r="I228" i="1"/>
  <c r="I216" i="1"/>
  <c r="I51" i="7"/>
  <c r="I190" i="6"/>
  <c r="H51" i="7"/>
  <c r="H190" i="6"/>
  <c r="D34" i="7"/>
  <c r="D31" i="7" s="1"/>
  <c r="D32" i="7" s="1"/>
  <c r="D173" i="6"/>
  <c r="Q215" i="1"/>
  <c r="Q137" i="1"/>
  <c r="H136" i="3"/>
  <c r="H127" i="3"/>
  <c r="F34" i="7"/>
  <c r="F31" i="7" s="1"/>
  <c r="F32" i="7" s="1"/>
  <c r="F173" i="6"/>
  <c r="M77" i="7"/>
  <c r="N216" i="1"/>
  <c r="N228" i="1"/>
  <c r="T59" i="2"/>
  <c r="D77" i="7"/>
  <c r="E216" i="1"/>
  <c r="E228" i="1"/>
  <c r="G51" i="7"/>
  <c r="G48" i="7" s="1"/>
  <c r="G49" i="7" s="1"/>
  <c r="G190" i="6"/>
  <c r="C34" i="7"/>
  <c r="C173" i="6"/>
  <c r="I77" i="7"/>
  <c r="J228" i="1"/>
  <c r="J216" i="1"/>
  <c r="C220" i="6"/>
  <c r="C85" i="7"/>
  <c r="I85" i="7"/>
  <c r="I82" i="7" s="1"/>
  <c r="I83" i="7" s="1"/>
  <c r="I220" i="6"/>
  <c r="J190" i="6"/>
  <c r="J51" i="7"/>
  <c r="J48" i="7" s="1"/>
  <c r="J49" i="7" s="1"/>
  <c r="F79" i="7"/>
  <c r="F80" i="7" s="1"/>
  <c r="F229" i="6"/>
  <c r="F217" i="6"/>
  <c r="E34" i="2"/>
  <c r="D34" i="2" s="1"/>
  <c r="I18" i="7"/>
  <c r="I13" i="7"/>
  <c r="I14" i="7" s="1"/>
  <c r="N77" i="7"/>
  <c r="O216" i="1"/>
  <c r="O228" i="1"/>
  <c r="O229" i="1" s="1"/>
  <c r="I48" i="7"/>
  <c r="I49" i="7" s="1"/>
  <c r="K77" i="7"/>
  <c r="L228" i="1"/>
  <c r="L216" i="1"/>
  <c r="G96" i="7"/>
  <c r="G97" i="7" s="1"/>
  <c r="G230" i="6"/>
  <c r="E47" i="2"/>
  <c r="D47" i="2" s="1"/>
  <c r="J18" i="7"/>
  <c r="J13" i="7"/>
  <c r="J14" i="7" s="1"/>
  <c r="J229" i="6"/>
  <c r="J217" i="6"/>
  <c r="J79" i="7"/>
  <c r="J80" i="7" s="1"/>
  <c r="F18" i="7"/>
  <c r="F13" i="7"/>
  <c r="F14" i="7" s="1"/>
  <c r="E51" i="7"/>
  <c r="E190" i="6"/>
  <c r="Q59" i="2"/>
  <c r="Q64" i="2" s="1"/>
  <c r="F72" i="2"/>
  <c r="F74" i="2" s="1"/>
  <c r="D74" i="2" s="1"/>
  <c r="C3" i="2" s="1"/>
  <c r="F6" i="2"/>
  <c r="E7" i="2"/>
  <c r="D7" i="2" s="1"/>
  <c r="R129" i="1"/>
  <c r="R136" i="1"/>
  <c r="H85" i="7"/>
  <c r="H82" i="7" s="1"/>
  <c r="H83" i="7" s="1"/>
  <c r="H220" i="6"/>
  <c r="D48" i="7"/>
  <c r="D49" i="7" s="1"/>
  <c r="E230" i="6"/>
  <c r="E96" i="7"/>
  <c r="E97" i="7" s="1"/>
  <c r="P59" i="2"/>
  <c r="C5" i="7"/>
  <c r="C4" i="7" s="1"/>
  <c r="D226" i="1"/>
  <c r="C3" i="1"/>
  <c r="C129" i="1" s="1"/>
  <c r="D123" i="1"/>
  <c r="D162" i="1"/>
  <c r="D10" i="1"/>
  <c r="D18" i="1"/>
  <c r="L77" i="7"/>
  <c r="M216" i="1"/>
  <c r="M228" i="1"/>
  <c r="H48" i="7"/>
  <c r="H49" i="7" s="1"/>
  <c r="G59" i="2"/>
  <c r="S226" i="1" l="1"/>
  <c r="S218" i="1" s="1"/>
  <c r="S219" i="1" s="1"/>
  <c r="E82" i="7"/>
  <c r="E83" i="7" s="1"/>
  <c r="K63" i="2"/>
  <c r="K64" i="2" s="1"/>
  <c r="C64" i="1"/>
  <c r="C172" i="1"/>
  <c r="S144" i="1"/>
  <c r="S46" i="1"/>
  <c r="S64" i="1"/>
  <c r="L63" i="2"/>
  <c r="L64" i="2" s="1"/>
  <c r="K77" i="2"/>
  <c r="C31" i="7"/>
  <c r="C32" i="7" s="1"/>
  <c r="J78" i="7"/>
  <c r="J75" i="7" s="1"/>
  <c r="D94" i="7"/>
  <c r="D95" i="7" s="1"/>
  <c r="E229" i="1"/>
  <c r="I143" i="3"/>
  <c r="I141" i="3"/>
  <c r="S18" i="1"/>
  <c r="S16" i="1"/>
  <c r="L78" i="7"/>
  <c r="L75" i="7" s="1"/>
  <c r="N78" i="7"/>
  <c r="N75" i="7" s="1"/>
  <c r="Q216" i="1"/>
  <c r="Q228" i="1"/>
  <c r="I96" i="7"/>
  <c r="I97" i="7" s="1"/>
  <c r="I230" i="6"/>
  <c r="S123" i="1"/>
  <c r="S124" i="1" s="1"/>
  <c r="S162" i="1"/>
  <c r="S164" i="1" s="1"/>
  <c r="S171" i="1"/>
  <c r="S172" i="1" s="1"/>
  <c r="F59" i="2"/>
  <c r="F64" i="2" s="1"/>
  <c r="G63" i="2" s="1"/>
  <c r="G64" i="2" s="1"/>
  <c r="H63" i="2" s="1"/>
  <c r="H64" i="2" s="1"/>
  <c r="I63" i="2" s="1"/>
  <c r="E6" i="2"/>
  <c r="K78" i="7"/>
  <c r="K75" i="7" s="1"/>
  <c r="G94" i="7"/>
  <c r="G95" i="7" s="1"/>
  <c r="H229" i="1"/>
  <c r="D230" i="6"/>
  <c r="D96" i="7"/>
  <c r="D97" i="7" s="1"/>
  <c r="L94" i="7"/>
  <c r="L95" i="7" s="1"/>
  <c r="M229" i="1"/>
  <c r="Q77" i="2"/>
  <c r="H143" i="3"/>
  <c r="H141" i="3"/>
  <c r="H78" i="7"/>
  <c r="H75" i="7" s="1"/>
  <c r="G78" i="7"/>
  <c r="G75" i="7" s="1"/>
  <c r="C46" i="1"/>
  <c r="C144" i="1"/>
  <c r="F94" i="7"/>
  <c r="F95" i="7" s="1"/>
  <c r="G229" i="1"/>
  <c r="M94" i="7"/>
  <c r="M95" i="7" s="1"/>
  <c r="N229" i="1"/>
  <c r="T212" i="1"/>
  <c r="T187" i="1"/>
  <c r="T186" i="1"/>
  <c r="T185" i="1"/>
  <c r="T184" i="1"/>
  <c r="T183" i="1"/>
  <c r="T182" i="1"/>
  <c r="T181" i="1"/>
  <c r="T171" i="1" s="1"/>
  <c r="T201" i="1"/>
  <c r="T188" i="1" s="1"/>
  <c r="T131" i="1"/>
  <c r="T41" i="1"/>
  <c r="T9" i="1"/>
  <c r="T19" i="1"/>
  <c r="T17" i="1" s="1"/>
  <c r="T100" i="1"/>
  <c r="U2" i="1"/>
  <c r="T20" i="1"/>
  <c r="T7" i="1"/>
  <c r="T163" i="1"/>
  <c r="T101" i="1"/>
  <c r="T88" i="1"/>
  <c r="T39" i="1"/>
  <c r="T79" i="1"/>
  <c r="T52" i="1"/>
  <c r="T67" i="1"/>
  <c r="T54" i="1"/>
  <c r="T73" i="1"/>
  <c r="T48" i="1"/>
  <c r="T45" i="1" s="1"/>
  <c r="T49" i="1"/>
  <c r="T55" i="1"/>
  <c r="T148" i="1"/>
  <c r="T87" i="1"/>
  <c r="T84" i="1"/>
  <c r="T70" i="1"/>
  <c r="T89" i="1"/>
  <c r="T72" i="1"/>
  <c r="T71" i="1"/>
  <c r="T150" i="1"/>
  <c r="T146" i="1"/>
  <c r="T143" i="1" s="1"/>
  <c r="T91" i="1"/>
  <c r="T38" i="1"/>
  <c r="T35" i="1" s="1"/>
  <c r="T77" i="1"/>
  <c r="T66" i="1"/>
  <c r="T63" i="1" s="1"/>
  <c r="T51" i="1"/>
  <c r="T75" i="1"/>
  <c r="T50" i="1"/>
  <c r="T74" i="1"/>
  <c r="T90" i="1"/>
  <c r="T99" i="1"/>
  <c r="T149" i="1"/>
  <c r="T83" i="1"/>
  <c r="T80" i="1"/>
  <c r="T81" i="1"/>
  <c r="T76" i="1"/>
  <c r="T96" i="1"/>
  <c r="T69" i="1"/>
  <c r="T68" i="1"/>
  <c r="T86" i="1"/>
  <c r="T82" i="1"/>
  <c r="T4" i="1"/>
  <c r="T3" i="1" s="1"/>
  <c r="T78" i="1"/>
  <c r="T98" i="1"/>
  <c r="T5" i="1"/>
  <c r="T40" i="1"/>
  <c r="T6" i="1"/>
  <c r="T147" i="1"/>
  <c r="T85" i="1"/>
  <c r="T97" i="1"/>
  <c r="T53" i="1"/>
  <c r="S189" i="1"/>
  <c r="D78" i="7"/>
  <c r="D75" i="7" s="1"/>
  <c r="C23" i="7"/>
  <c r="C22" i="7" s="1"/>
  <c r="C162" i="1"/>
  <c r="D164" i="1"/>
  <c r="C164" i="1" s="1"/>
  <c r="F78" i="7"/>
  <c r="F75" i="7" s="1"/>
  <c r="C189" i="1"/>
  <c r="C123" i="1"/>
  <c r="C124" i="1" s="1"/>
  <c r="D124" i="1"/>
  <c r="D136" i="1"/>
  <c r="R215" i="1"/>
  <c r="R137" i="1"/>
  <c r="I94" i="7"/>
  <c r="I95" i="7" s="1"/>
  <c r="J229" i="1"/>
  <c r="M78" i="7"/>
  <c r="M75" i="7" s="1"/>
  <c r="C49" i="7"/>
  <c r="C10" i="1"/>
  <c r="C18" i="1"/>
  <c r="F230" i="6"/>
  <c r="F96" i="7"/>
  <c r="F97" i="7" s="1"/>
  <c r="I78" i="7"/>
  <c r="I75" i="7" s="1"/>
  <c r="C36" i="1"/>
  <c r="K141" i="3"/>
  <c r="K143" i="3"/>
  <c r="S136" i="1"/>
  <c r="S129" i="1"/>
  <c r="J94" i="7"/>
  <c r="J95" i="7" s="1"/>
  <c r="K229" i="1"/>
  <c r="H94" i="7"/>
  <c r="H95" i="7" s="1"/>
  <c r="I229" i="1"/>
  <c r="E78" i="7"/>
  <c r="E75" i="7" s="1"/>
  <c r="C226" i="1"/>
  <c r="D218" i="1"/>
  <c r="J96" i="7"/>
  <c r="J97" i="7" s="1"/>
  <c r="J230" i="6"/>
  <c r="K94" i="7"/>
  <c r="K95" i="7" s="1"/>
  <c r="L229" i="1"/>
  <c r="E94" i="7"/>
  <c r="E95" i="7" s="1"/>
  <c r="F229" i="1"/>
  <c r="S36" i="1"/>
  <c r="S10" i="1"/>
  <c r="T64" i="1" l="1"/>
  <c r="T36" i="1"/>
  <c r="T130" i="1"/>
  <c r="T128" i="1" s="1"/>
  <c r="T129" i="1" s="1"/>
  <c r="T172" i="1"/>
  <c r="L92" i="7"/>
  <c r="L76" i="7"/>
  <c r="E92" i="7"/>
  <c r="E93" i="7" s="1"/>
  <c r="E76" i="7"/>
  <c r="I92" i="7"/>
  <c r="I93" i="7" s="1"/>
  <c r="I76" i="7"/>
  <c r="M92" i="7"/>
  <c r="M76" i="7"/>
  <c r="T46" i="1"/>
  <c r="T144" i="1"/>
  <c r="U212" i="1"/>
  <c r="U163" i="1"/>
  <c r="U201" i="1"/>
  <c r="U188" i="1" s="1"/>
  <c r="U186" i="1"/>
  <c r="U181" i="1"/>
  <c r="U41" i="1"/>
  <c r="U9" i="1"/>
  <c r="U100" i="1"/>
  <c r="U20" i="1"/>
  <c r="U183" i="1"/>
  <c r="U185" i="1"/>
  <c r="U101" i="1"/>
  <c r="V2" i="1"/>
  <c r="U184" i="1"/>
  <c r="U7" i="1"/>
  <c r="U131" i="1"/>
  <c r="U187" i="1"/>
  <c r="U182" i="1"/>
  <c r="U19" i="1"/>
  <c r="U17" i="1" s="1"/>
  <c r="U87" i="1"/>
  <c r="U86" i="1"/>
  <c r="U82" i="1"/>
  <c r="U66" i="1"/>
  <c r="U63" i="1" s="1"/>
  <c r="U84" i="1"/>
  <c r="U75" i="1"/>
  <c r="U90" i="1"/>
  <c r="U69" i="1"/>
  <c r="U81" i="1"/>
  <c r="U97" i="1"/>
  <c r="U89" i="1"/>
  <c r="U72" i="1"/>
  <c r="U149" i="1"/>
  <c r="U78" i="1"/>
  <c r="U98" i="1"/>
  <c r="U70" i="1"/>
  <c r="U146" i="1"/>
  <c r="U143" i="1" s="1"/>
  <c r="U79" i="1"/>
  <c r="U85" i="1"/>
  <c r="U4" i="1"/>
  <c r="U3" i="1" s="1"/>
  <c r="U5" i="1"/>
  <c r="U51" i="1"/>
  <c r="U49" i="1"/>
  <c r="U50" i="1"/>
  <c r="U74" i="1"/>
  <c r="U73" i="1"/>
  <c r="U148" i="1"/>
  <c r="U52" i="1"/>
  <c r="U54" i="1"/>
  <c r="U96" i="1"/>
  <c r="U147" i="1"/>
  <c r="U40" i="1"/>
  <c r="U68" i="1"/>
  <c r="U53" i="1"/>
  <c r="U77" i="1"/>
  <c r="U91" i="1"/>
  <c r="U71" i="1"/>
  <c r="U38" i="1"/>
  <c r="U35" i="1" s="1"/>
  <c r="U36" i="1" s="1"/>
  <c r="U83" i="1"/>
  <c r="U76" i="1"/>
  <c r="U88" i="1"/>
  <c r="U55" i="1"/>
  <c r="U99" i="1"/>
  <c r="U39" i="1"/>
  <c r="U67" i="1"/>
  <c r="U48" i="1"/>
  <c r="U45" i="1" s="1"/>
  <c r="U6" i="1"/>
  <c r="U80" i="1"/>
  <c r="U150" i="1"/>
  <c r="G92" i="7"/>
  <c r="G93" i="7" s="1"/>
  <c r="G76" i="7"/>
  <c r="S215" i="1"/>
  <c r="S137" i="1"/>
  <c r="T16" i="1"/>
  <c r="T18" i="1"/>
  <c r="H92" i="7"/>
  <c r="H93" i="7" s="1"/>
  <c r="H76" i="7"/>
  <c r="Q136" i="3"/>
  <c r="Q139" i="3" s="1"/>
  <c r="Q229" i="1"/>
  <c r="J92" i="7"/>
  <c r="J93" i="7" s="1"/>
  <c r="J76" i="7"/>
  <c r="T162" i="1"/>
  <c r="T164" i="1" s="1"/>
  <c r="T123" i="1"/>
  <c r="T124" i="1" s="1"/>
  <c r="T10" i="1"/>
  <c r="T226" i="1"/>
  <c r="T218" i="1" s="1"/>
  <c r="T219" i="1" s="1"/>
  <c r="C84" i="7"/>
  <c r="C82" i="7" s="1"/>
  <c r="C83" i="7" s="1"/>
  <c r="D219" i="1"/>
  <c r="C219" i="1" s="1"/>
  <c r="C218" i="1"/>
  <c r="D92" i="7"/>
  <c r="D93" i="7" s="1"/>
  <c r="D76" i="7"/>
  <c r="R216" i="1"/>
  <c r="R228" i="1"/>
  <c r="K92" i="7"/>
  <c r="K93" i="7" s="1"/>
  <c r="K76" i="7"/>
  <c r="N92" i="7"/>
  <c r="N76" i="7"/>
  <c r="C15" i="7"/>
  <c r="D137" i="1"/>
  <c r="C136" i="1"/>
  <c r="C137" i="1" s="1"/>
  <c r="D215" i="1"/>
  <c r="F92" i="7"/>
  <c r="F93" i="7" s="1"/>
  <c r="F76" i="7"/>
  <c r="T189" i="1"/>
  <c r="E59" i="2"/>
  <c r="D6" i="2"/>
  <c r="M63" i="2"/>
  <c r="M64" i="2" s="1"/>
  <c r="L77" i="2"/>
  <c r="U46" i="1" l="1"/>
  <c r="T136" i="1"/>
  <c r="T215" i="1" s="1"/>
  <c r="T216" i="1" s="1"/>
  <c r="U64" i="1"/>
  <c r="M93" i="7"/>
  <c r="N82" i="3"/>
  <c r="C16" i="7"/>
  <c r="C13" i="7"/>
  <c r="C14" i="7" s="1"/>
  <c r="U10" i="1"/>
  <c r="U18" i="1"/>
  <c r="U16" i="1"/>
  <c r="T228" i="1"/>
  <c r="T229" i="1" s="1"/>
  <c r="U162" i="1"/>
  <c r="U123" i="1"/>
  <c r="U124" i="1" s="1"/>
  <c r="U226" i="1"/>
  <c r="U218" i="1" s="1"/>
  <c r="U219" i="1" s="1"/>
  <c r="U171" i="1"/>
  <c r="U172" i="1" s="1"/>
  <c r="U189" i="1"/>
  <c r="C77" i="7"/>
  <c r="D216" i="1"/>
  <c r="C215" i="1"/>
  <c r="C216" i="1" s="1"/>
  <c r="D228" i="1"/>
  <c r="N63" i="2"/>
  <c r="M77" i="2"/>
  <c r="R136" i="3"/>
  <c r="R139" i="3" s="1"/>
  <c r="R229" i="1"/>
  <c r="U144" i="1"/>
  <c r="V212" i="1"/>
  <c r="V20" i="1"/>
  <c r="V187" i="1"/>
  <c r="V186" i="1"/>
  <c r="V185" i="1"/>
  <c r="V184" i="1"/>
  <c r="V183" i="1"/>
  <c r="V182" i="1"/>
  <c r="V181" i="1"/>
  <c r="V201" i="1"/>
  <c r="V188" i="1" s="1"/>
  <c r="V100" i="1"/>
  <c r="V7" i="1"/>
  <c r="V19" i="1"/>
  <c r="V17" i="1" s="1"/>
  <c r="W2" i="1"/>
  <c r="V41" i="1"/>
  <c r="V101" i="1"/>
  <c r="V131" i="1"/>
  <c r="V9" i="1"/>
  <c r="V163" i="1"/>
  <c r="V71" i="1"/>
  <c r="V74" i="1"/>
  <c r="V69" i="1"/>
  <c r="V85" i="1"/>
  <c r="V48" i="1"/>
  <c r="V45" i="1" s="1"/>
  <c r="V51" i="1"/>
  <c r="V99" i="1"/>
  <c r="V147" i="1"/>
  <c r="V79" i="1"/>
  <c r="V54" i="1"/>
  <c r="V150" i="1"/>
  <c r="V73" i="1"/>
  <c r="V96" i="1"/>
  <c r="V52" i="1"/>
  <c r="V75" i="1"/>
  <c r="V90" i="1"/>
  <c r="V76" i="1"/>
  <c r="V4" i="1"/>
  <c r="V3" i="1" s="1"/>
  <c r="V84" i="1"/>
  <c r="V80" i="1"/>
  <c r="V55" i="1"/>
  <c r="V78" i="1"/>
  <c r="V53" i="1"/>
  <c r="V77" i="1"/>
  <c r="V91" i="1"/>
  <c r="V39" i="1"/>
  <c r="V148" i="1"/>
  <c r="V87" i="1"/>
  <c r="V66" i="1"/>
  <c r="V63" i="1" s="1"/>
  <c r="V89" i="1"/>
  <c r="V86" i="1"/>
  <c r="V38" i="1"/>
  <c r="V35" i="1" s="1"/>
  <c r="V82" i="1"/>
  <c r="V67" i="1"/>
  <c r="V72" i="1"/>
  <c r="V149" i="1"/>
  <c r="V50" i="1"/>
  <c r="V40" i="1"/>
  <c r="V49" i="1"/>
  <c r="V6" i="1"/>
  <c r="V70" i="1"/>
  <c r="V88" i="1"/>
  <c r="V97" i="1"/>
  <c r="V68" i="1"/>
  <c r="V98" i="1"/>
  <c r="V5" i="1"/>
  <c r="V146" i="1"/>
  <c r="V143" i="1" s="1"/>
  <c r="V144" i="1" s="1"/>
  <c r="V83" i="1"/>
  <c r="V81" i="1"/>
  <c r="U164" i="1"/>
  <c r="N93" i="7"/>
  <c r="O136" i="3"/>
  <c r="S216" i="1"/>
  <c r="S228" i="1"/>
  <c r="S229" i="1" s="1"/>
  <c r="U130" i="1"/>
  <c r="U128" i="1" s="1"/>
  <c r="L93" i="7"/>
  <c r="M82" i="3"/>
  <c r="T137" i="1" l="1"/>
  <c r="V36" i="1"/>
  <c r="V10" i="1"/>
  <c r="V64" i="1"/>
  <c r="U228" i="1"/>
  <c r="U229" i="1" s="1"/>
  <c r="V46" i="1"/>
  <c r="C94" i="7"/>
  <c r="C95" i="7" s="1"/>
  <c r="D229" i="1"/>
  <c r="C228" i="1"/>
  <c r="C229" i="1" s="1"/>
  <c r="W163" i="1"/>
  <c r="W201" i="1"/>
  <c r="W188" i="1" s="1"/>
  <c r="W186" i="1"/>
  <c r="W181" i="1"/>
  <c r="W183" i="1"/>
  <c r="W20" i="1"/>
  <c r="W19" i="1"/>
  <c r="W17" i="1" s="1"/>
  <c r="W7" i="1"/>
  <c r="W101" i="1"/>
  <c r="W212" i="1"/>
  <c r="X2" i="1"/>
  <c r="W100" i="1"/>
  <c r="W184" i="1"/>
  <c r="W131" i="1"/>
  <c r="W182" i="1"/>
  <c r="W9" i="1"/>
  <c r="W187" i="1"/>
  <c r="W41" i="1"/>
  <c r="W185" i="1"/>
  <c r="W89" i="1"/>
  <c r="W80" i="1"/>
  <c r="W40" i="1"/>
  <c r="W149" i="1"/>
  <c r="W74" i="1"/>
  <c r="W68" i="1"/>
  <c r="W86" i="1"/>
  <c r="W96" i="1"/>
  <c r="W148" i="1"/>
  <c r="W71" i="1"/>
  <c r="W6" i="1"/>
  <c r="W97" i="1"/>
  <c r="W76" i="1"/>
  <c r="W50" i="1"/>
  <c r="W69" i="1"/>
  <c r="W4" i="1"/>
  <c r="W3" i="1" s="1"/>
  <c r="W226" i="1" s="1"/>
  <c r="W218" i="1" s="1"/>
  <c r="W219" i="1" s="1"/>
  <c r="W55" i="1"/>
  <c r="W54" i="1"/>
  <c r="W78" i="1"/>
  <c r="W83" i="1"/>
  <c r="W77" i="1"/>
  <c r="W70" i="1"/>
  <c r="W39" i="1"/>
  <c r="W67" i="1"/>
  <c r="W38" i="1"/>
  <c r="W35" i="1" s="1"/>
  <c r="W49" i="1"/>
  <c r="W87" i="1"/>
  <c r="W81" i="1"/>
  <c r="W85" i="1"/>
  <c r="W66" i="1"/>
  <c r="W63" i="1" s="1"/>
  <c r="W147" i="1"/>
  <c r="W73" i="1"/>
  <c r="W90" i="1"/>
  <c r="W72" i="1"/>
  <c r="W79" i="1"/>
  <c r="W99" i="1"/>
  <c r="W146" i="1"/>
  <c r="W143" i="1" s="1"/>
  <c r="W51" i="1"/>
  <c r="W75" i="1"/>
  <c r="W5" i="1"/>
  <c r="W150" i="1"/>
  <c r="W82" i="1"/>
  <c r="W48" i="1"/>
  <c r="W45" i="1" s="1"/>
  <c r="W52" i="1"/>
  <c r="W53" i="1"/>
  <c r="W88" i="1"/>
  <c r="W91" i="1"/>
  <c r="W84" i="1"/>
  <c r="W98" i="1"/>
  <c r="C78" i="7"/>
  <c r="C75" i="7" s="1"/>
  <c r="V162" i="1"/>
  <c r="V164" i="1" s="1"/>
  <c r="V123" i="1"/>
  <c r="V124" i="1" s="1"/>
  <c r="V226" i="1"/>
  <c r="V218" i="1" s="1"/>
  <c r="V219" i="1" s="1"/>
  <c r="V18" i="1"/>
  <c r="V16" i="1"/>
  <c r="M136" i="3"/>
  <c r="M143" i="3" s="1"/>
  <c r="M85" i="3"/>
  <c r="M80" i="3" s="1"/>
  <c r="U136" i="1"/>
  <c r="U129" i="1"/>
  <c r="V130" i="1" s="1"/>
  <c r="V128" i="1" s="1"/>
  <c r="V189" i="1"/>
  <c r="N136" i="3"/>
  <c r="N143" i="3" s="1"/>
  <c r="V171" i="1"/>
  <c r="V172" i="1" s="1"/>
  <c r="W46" i="1" l="1"/>
  <c r="W144" i="1"/>
  <c r="W64" i="1"/>
  <c r="V228" i="1"/>
  <c r="V229" i="1" s="1"/>
  <c r="W10" i="1"/>
  <c r="N81" i="3"/>
  <c r="M77" i="3"/>
  <c r="W18" i="1"/>
  <c r="W16" i="1"/>
  <c r="W189" i="1"/>
  <c r="V136" i="1"/>
  <c r="V129" i="1"/>
  <c r="W130" i="1" s="1"/>
  <c r="W128" i="1" s="1"/>
  <c r="W123" i="1"/>
  <c r="W124" i="1" s="1"/>
  <c r="W162" i="1"/>
  <c r="W164" i="1" s="1"/>
  <c r="W171" i="1"/>
  <c r="W172" i="1" s="1"/>
  <c r="U137" i="1"/>
  <c r="U215" i="1"/>
  <c r="U216" i="1" s="1"/>
  <c r="C92" i="7"/>
  <c r="C93" i="7" s="1"/>
  <c r="C76" i="7"/>
  <c r="X41" i="1"/>
  <c r="X187" i="1"/>
  <c r="X186" i="1"/>
  <c r="X185" i="1"/>
  <c r="X184" i="1"/>
  <c r="X183" i="1"/>
  <c r="X182" i="1"/>
  <c r="X181" i="1"/>
  <c r="X171" i="1" s="1"/>
  <c r="X201" i="1"/>
  <c r="X188" i="1" s="1"/>
  <c r="X131" i="1"/>
  <c r="X101" i="1"/>
  <c r="X212" i="1"/>
  <c r="X20" i="1"/>
  <c r="X7" i="1"/>
  <c r="X100" i="1"/>
  <c r="X19" i="1"/>
  <c r="X17" i="1" s="1"/>
  <c r="X9" i="1"/>
  <c r="X163" i="1"/>
  <c r="Y2" i="1"/>
  <c r="X51" i="1"/>
  <c r="X78" i="1"/>
  <c r="X147" i="1"/>
  <c r="X74" i="1"/>
  <c r="X75" i="1"/>
  <c r="X86" i="1"/>
  <c r="X150" i="1"/>
  <c r="X50" i="1"/>
  <c r="X6" i="1"/>
  <c r="X98" i="1"/>
  <c r="X70" i="1"/>
  <c r="X91" i="1"/>
  <c r="X79" i="1"/>
  <c r="X148" i="1"/>
  <c r="X66" i="1"/>
  <c r="X63" i="1" s="1"/>
  <c r="X85" i="1"/>
  <c r="X71" i="1"/>
  <c r="X84" i="1"/>
  <c r="X80" i="1"/>
  <c r="X81" i="1"/>
  <c r="X53" i="1"/>
  <c r="X73" i="1"/>
  <c r="X89" i="1"/>
  <c r="X76" i="1"/>
  <c r="X88" i="1"/>
  <c r="X39" i="1"/>
  <c r="X52" i="1"/>
  <c r="X38" i="1"/>
  <c r="X35" i="1" s="1"/>
  <c r="X87" i="1"/>
  <c r="X4" i="1"/>
  <c r="X3" i="1" s="1"/>
  <c r="X40" i="1"/>
  <c r="X83" i="1"/>
  <c r="X5" i="1"/>
  <c r="X146" i="1"/>
  <c r="X143" i="1" s="1"/>
  <c r="X49" i="1"/>
  <c r="X82" i="1"/>
  <c r="X48" i="1"/>
  <c r="X45" i="1" s="1"/>
  <c r="X55" i="1"/>
  <c r="X68" i="1"/>
  <c r="X67" i="1"/>
  <c r="X54" i="1"/>
  <c r="X99" i="1"/>
  <c r="X72" i="1"/>
  <c r="X149" i="1"/>
  <c r="X90" i="1"/>
  <c r="X69" i="1"/>
  <c r="X77" i="1"/>
  <c r="X96" i="1"/>
  <c r="X97" i="1"/>
  <c r="W228" i="1"/>
  <c r="W229" i="1" s="1"/>
  <c r="W36" i="1"/>
  <c r="X144" i="1" l="1"/>
  <c r="X172" i="1"/>
  <c r="W136" i="1"/>
  <c r="W129" i="1"/>
  <c r="X130" i="1" s="1"/>
  <c r="X128" i="1" s="1"/>
  <c r="X18" i="1"/>
  <c r="X16" i="1"/>
  <c r="X162" i="1"/>
  <c r="X164" i="1" s="1"/>
  <c r="X123" i="1"/>
  <c r="X124" i="1" s="1"/>
  <c r="V137" i="1"/>
  <c r="V215" i="1"/>
  <c r="V216" i="1" s="1"/>
  <c r="X64" i="1"/>
  <c r="X226" i="1"/>
  <c r="X218" i="1" s="1"/>
  <c r="X219" i="1" s="1"/>
  <c r="X10" i="1"/>
  <c r="X46" i="1"/>
  <c r="M127" i="3"/>
  <c r="M130" i="3"/>
  <c r="M76" i="3"/>
  <c r="M133" i="3"/>
  <c r="X36" i="1"/>
  <c r="Y187" i="1"/>
  <c r="Y186" i="1"/>
  <c r="Y185" i="1"/>
  <c r="Y184" i="1"/>
  <c r="Y183" i="1"/>
  <c r="Y182" i="1"/>
  <c r="Y181" i="1"/>
  <c r="Y201" i="1"/>
  <c r="Y188" i="1" s="1"/>
  <c r="Y101" i="1"/>
  <c r="Y100" i="1"/>
  <c r="Y212" i="1"/>
  <c r="Y20" i="1"/>
  <c r="Y9" i="1"/>
  <c r="Y7" i="1"/>
  <c r="Y131" i="1"/>
  <c r="Y41" i="1"/>
  <c r="Y163" i="1"/>
  <c r="Y19" i="1"/>
  <c r="Y17" i="1" s="1"/>
  <c r="Z2" i="1"/>
  <c r="Y40" i="1"/>
  <c r="Y50" i="1"/>
  <c r="Y55" i="1"/>
  <c r="Y68" i="1"/>
  <c r="Y53" i="1"/>
  <c r="Y98" i="1"/>
  <c r="Y54" i="1"/>
  <c r="Y78" i="1"/>
  <c r="Y51" i="1"/>
  <c r="Y4" i="1"/>
  <c r="Y3" i="1" s="1"/>
  <c r="Y226" i="1" s="1"/>
  <c r="Y218" i="1" s="1"/>
  <c r="Y219" i="1" s="1"/>
  <c r="Y84" i="1"/>
  <c r="Y97" i="1"/>
  <c r="Y70" i="1"/>
  <c r="Y76" i="1"/>
  <c r="Y82" i="1"/>
  <c r="Y90" i="1"/>
  <c r="Y87" i="1"/>
  <c r="Y5" i="1"/>
  <c r="Y91" i="1"/>
  <c r="Y99" i="1"/>
  <c r="Y88" i="1"/>
  <c r="Y75" i="1"/>
  <c r="Y86" i="1"/>
  <c r="Y83" i="1"/>
  <c r="Y147" i="1"/>
  <c r="Y79" i="1"/>
  <c r="Y69" i="1"/>
  <c r="Y150" i="1"/>
  <c r="Y48" i="1"/>
  <c r="Y45" i="1" s="1"/>
  <c r="Y149" i="1"/>
  <c r="Y6" i="1"/>
  <c r="Y49" i="1"/>
  <c r="Y71" i="1"/>
  <c r="Y74" i="1"/>
  <c r="Y38" i="1"/>
  <c r="Y35" i="1" s="1"/>
  <c r="Y77" i="1"/>
  <c r="Y52" i="1"/>
  <c r="Y72" i="1"/>
  <c r="Y67" i="1"/>
  <c r="Y73" i="1"/>
  <c r="Y85" i="1"/>
  <c r="Y148" i="1"/>
  <c r="Y66" i="1"/>
  <c r="Y63" i="1" s="1"/>
  <c r="Y89" i="1"/>
  <c r="Y80" i="1"/>
  <c r="Y81" i="1"/>
  <c r="Y39" i="1"/>
  <c r="Y96" i="1"/>
  <c r="Y146" i="1"/>
  <c r="Y143" i="1" s="1"/>
  <c r="X189" i="1"/>
  <c r="N139" i="3"/>
  <c r="N85" i="3"/>
  <c r="N80" i="3" s="1"/>
  <c r="Y10" i="1" l="1"/>
  <c r="Y46" i="1"/>
  <c r="Y64" i="1"/>
  <c r="Y144" i="1"/>
  <c r="Y36" i="1"/>
  <c r="X228" i="1"/>
  <c r="X229" i="1" s="1"/>
  <c r="N77" i="3"/>
  <c r="Y228" i="1"/>
  <c r="Y229" i="1" s="1"/>
  <c r="Z187" i="1"/>
  <c r="Z186" i="1"/>
  <c r="Z185" i="1"/>
  <c r="Z184" i="1"/>
  <c r="Z183" i="1"/>
  <c r="Z182" i="1"/>
  <c r="Z181" i="1"/>
  <c r="Z201" i="1"/>
  <c r="Z188" i="1" s="1"/>
  <c r="Z131" i="1"/>
  <c r="Z212" i="1"/>
  <c r="Z163" i="1"/>
  <c r="Z100" i="1"/>
  <c r="Z9" i="1"/>
  <c r="Z7" i="1"/>
  <c r="Z41" i="1"/>
  <c r="Z101" i="1"/>
  <c r="Z19" i="1"/>
  <c r="Z17" i="1" s="1"/>
  <c r="Z20" i="1"/>
  <c r="Z75" i="1"/>
  <c r="Z72" i="1"/>
  <c r="Z91" i="1"/>
  <c r="Z99" i="1"/>
  <c r="Z148" i="1"/>
  <c r="Z68" i="1"/>
  <c r="Z49" i="1"/>
  <c r="Z55" i="1"/>
  <c r="Z76" i="1"/>
  <c r="Z73" i="1"/>
  <c r="Z87" i="1"/>
  <c r="Z52" i="1"/>
  <c r="Z5" i="1"/>
  <c r="Z88" i="1"/>
  <c r="Z89" i="1"/>
  <c r="Z81" i="1"/>
  <c r="Z4" i="1"/>
  <c r="Z3" i="1" s="1"/>
  <c r="Z51" i="1"/>
  <c r="Z40" i="1"/>
  <c r="Z86" i="1"/>
  <c r="Z53" i="1"/>
  <c r="Z98" i="1"/>
  <c r="Z85" i="1"/>
  <c r="Z66" i="1"/>
  <c r="Z63" i="1" s="1"/>
  <c r="Z6" i="1"/>
  <c r="Z67" i="1"/>
  <c r="Z80" i="1"/>
  <c r="Z90" i="1"/>
  <c r="Z70" i="1"/>
  <c r="Z39" i="1"/>
  <c r="Z146" i="1"/>
  <c r="Z143" i="1" s="1"/>
  <c r="Z96" i="1"/>
  <c r="Z48" i="1"/>
  <c r="Z45" i="1" s="1"/>
  <c r="Z149" i="1"/>
  <c r="Z69" i="1"/>
  <c r="Z77" i="1"/>
  <c r="Z150" i="1"/>
  <c r="Z71" i="1"/>
  <c r="Z84" i="1"/>
  <c r="Z50" i="1"/>
  <c r="Z74" i="1"/>
  <c r="Z38" i="1"/>
  <c r="Z35" i="1" s="1"/>
  <c r="Z36" i="1" s="1"/>
  <c r="Z97" i="1"/>
  <c r="Z83" i="1"/>
  <c r="Z82" i="1"/>
  <c r="Z79" i="1"/>
  <c r="Z54" i="1"/>
  <c r="Z78" i="1"/>
  <c r="Z147" i="1"/>
  <c r="Y16" i="1"/>
  <c r="Y18" i="1"/>
  <c r="Y189" i="1"/>
  <c r="Y162" i="1"/>
  <c r="Y164" i="1" s="1"/>
  <c r="Y123" i="1"/>
  <c r="Y124" i="1" s="1"/>
  <c r="Y171" i="1"/>
  <c r="Y172" i="1" s="1"/>
  <c r="X136" i="1"/>
  <c r="X129" i="1"/>
  <c r="Y130" i="1" s="1"/>
  <c r="Y128" i="1" s="1"/>
  <c r="W137" i="1"/>
  <c r="W215" i="1"/>
  <c r="W216" i="1" s="1"/>
  <c r="Z144" i="1" l="1"/>
  <c r="Z46" i="1"/>
  <c r="Z171" i="1"/>
  <c r="Z172" i="1" s="1"/>
  <c r="Z64" i="1"/>
  <c r="Y129" i="1"/>
  <c r="Z130" i="1" s="1"/>
  <c r="Z128" i="1" s="1"/>
  <c r="Y136" i="1"/>
  <c r="Z189" i="1"/>
  <c r="Z16" i="1"/>
  <c r="Z18" i="1"/>
  <c r="X137" i="1"/>
  <c r="X215" i="1"/>
  <c r="X216" i="1" s="1"/>
  <c r="Z10" i="1"/>
  <c r="Z123" i="1"/>
  <c r="Z124" i="1" s="1"/>
  <c r="Z162" i="1"/>
  <c r="Z164" i="1" s="1"/>
  <c r="Z226" i="1"/>
  <c r="Z218" i="1" s="1"/>
  <c r="Z219" i="1" s="1"/>
  <c r="N130" i="3"/>
  <c r="N76" i="3"/>
  <c r="N74" i="3" s="1"/>
  <c r="N133" i="3"/>
  <c r="Z228" i="1" l="1"/>
  <c r="Z229" i="1" s="1"/>
  <c r="Y137" i="1"/>
  <c r="Y215" i="1"/>
  <c r="Y216" i="1" s="1"/>
  <c r="Z136" i="1"/>
  <c r="Z129" i="1"/>
  <c r="Z215" i="1" l="1"/>
  <c r="Z216" i="1" s="1"/>
  <c r="Z137" i="1"/>
</calcChain>
</file>

<file path=xl/comments1.xml><?xml version="1.0" encoding="utf-8"?>
<comments xmlns="http://schemas.openxmlformats.org/spreadsheetml/2006/main">
  <authors>
    <author/>
  </authors>
  <commentList>
    <comment ref="A121" authorId="0" shapeId="0">
      <text>
        <r>
          <rPr>
            <sz val="10"/>
            <color rgb="FF000000"/>
            <rFont val="Arial"/>
            <scheme val="minor"/>
          </rPr>
          <t>Показывает, какая часть текущих обязательств может быть погашена за счет всех оборотных средств.</t>
        </r>
      </text>
    </comment>
    <comment ref="A124" authorId="0" shapeId="0">
      <text>
        <r>
          <rPr>
            <sz val="10"/>
            <color rgb="FF000000"/>
            <rFont val="Arial"/>
            <scheme val="minor"/>
          </rPr>
          <t>Показывает, какая часть краткосрочных обязательств может быть немедленно погашена за счет денежных средств и фин. вложений.</t>
        </r>
      </text>
    </comment>
    <comment ref="A126" authorId="0" shapeId="0">
      <text>
        <r>
          <rPr>
            <sz val="10"/>
            <color rgb="FF000000"/>
            <rFont val="Arial"/>
            <scheme val="minor"/>
          </rPr>
          <t>Показывает, какая часть активов финансируется за счет устойчивых источников</t>
        </r>
      </text>
    </comment>
    <comment ref="A129" authorId="0" shapeId="0">
      <text>
        <r>
          <rPr>
            <sz val="10"/>
            <color rgb="FF000000"/>
            <rFont val="Arial"/>
            <scheme val="minor"/>
          </rPr>
          <t>Показывает удельный вес собственных средств в общей сумме источников финансирования.</t>
        </r>
      </text>
    </comment>
    <comment ref="A132" authorId="0" shapeId="0">
      <text>
        <r>
          <rPr>
            <sz val="10"/>
            <color rgb="FF000000"/>
            <rFont val="Arial"/>
            <scheme val="minor"/>
          </rPr>
          <t>Показывает сколько приносит каждый вложенный рубль собственных средств прибыли</t>
        </r>
      </text>
    </comment>
    <comment ref="A135" authorId="0" shapeId="0">
      <text>
        <r>
          <rPr>
            <sz val="10"/>
            <color rgb="FF000000"/>
            <rFont val="Arial"/>
            <scheme val="minor"/>
          </rPr>
          <t>Показывает сколько приносит каждый рубль активов прибыли</t>
        </r>
      </text>
    </comment>
    <comment ref="A137" authorId="0" shapeId="0">
      <text>
        <r>
          <rPr>
            <sz val="10"/>
            <color rgb="FF000000"/>
            <rFont val="Arial"/>
            <scheme val="minor"/>
          </rPr>
          <t>Рекомендуемого значения нет, поэтому следует установить своё.</t>
        </r>
      </text>
    </comment>
    <comment ref="A138" authorId="0" shapeId="0">
      <text>
        <r>
          <rPr>
            <sz val="10"/>
            <color rgb="FF000000"/>
            <rFont val="Arial"/>
            <scheme val="minor"/>
          </rPr>
          <t>Показывает сколько приносит каждый рубль активов прибыли</t>
        </r>
      </text>
    </comment>
    <comment ref="A140" authorId="0" shapeId="0">
      <text>
        <r>
          <rPr>
            <sz val="10"/>
            <color rgb="FF000000"/>
            <rFont val="Arial"/>
            <scheme val="minor"/>
          </rPr>
          <t>Рекомендуемого значения нет, поэтому следует установить своё.</t>
        </r>
      </text>
    </comment>
  </commentList>
</comments>
</file>

<file path=xl/sharedStrings.xml><?xml version="1.0" encoding="utf-8"?>
<sst xmlns="http://schemas.openxmlformats.org/spreadsheetml/2006/main" count="18380" uniqueCount="1756">
  <si>
    <t>Столбец "Итого"</t>
  </si>
  <si>
    <t>Магазин</t>
  </si>
  <si>
    <t>Все</t>
  </si>
  <si>
    <t>Продажи</t>
  </si>
  <si>
    <t>Бонусы ОЗОН (справочно)</t>
  </si>
  <si>
    <t>Бонусы % (справочно)</t>
  </si>
  <si>
    <t>Удержания маркетплейса</t>
  </si>
  <si>
    <t>Торговые комиссии</t>
  </si>
  <si>
    <t>Торговые комиссии %</t>
  </si>
  <si>
    <t>Комиссия маркетплейса</t>
  </si>
  <si>
    <t>Эквайринг</t>
  </si>
  <si>
    <t>Логистика МП</t>
  </si>
  <si>
    <t>Логистика МП %</t>
  </si>
  <si>
    <t>Услуги</t>
  </si>
  <si>
    <t>Внутренний маркетинг</t>
  </si>
  <si>
    <t>Внутренний маркетинг %</t>
  </si>
  <si>
    <t>Операции</t>
  </si>
  <si>
    <t>Сервисные удержания</t>
  </si>
  <si>
    <t>Сервисные удержания %</t>
  </si>
  <si>
    <t>Маржа без себестоимости</t>
  </si>
  <si>
    <t>Рентабельность по маржинальному доходу, %</t>
  </si>
  <si>
    <t>Себестоимость</t>
  </si>
  <si>
    <t>Себестоимость %</t>
  </si>
  <si>
    <t>Себестоимость продаж (продажи-возвраты)</t>
  </si>
  <si>
    <t xml:space="preserve">Себестоимость самовыкупов </t>
  </si>
  <si>
    <t>Маржинальная прибыль</t>
  </si>
  <si>
    <t>Рентабельность по маржинальной прибыли, %</t>
  </si>
  <si>
    <t>Корректировки и компенсации</t>
  </si>
  <si>
    <t>Корректировки и компенсации %</t>
  </si>
  <si>
    <t>К выплате по калькуляции (справочно)</t>
  </si>
  <si>
    <t>К выплате по отчету  (справочно)</t>
  </si>
  <si>
    <t>Разница (контроль)</t>
  </si>
  <si>
    <t>Архив</t>
  </si>
  <si>
    <t>Прямые постоянные</t>
  </si>
  <si>
    <t>Прямые постоянные %</t>
  </si>
  <si>
    <t>Косвенные расходы</t>
  </si>
  <si>
    <t>Косвенные расходы %</t>
  </si>
  <si>
    <t xml:space="preserve"> </t>
  </si>
  <si>
    <t>Ручные статьи</t>
  </si>
  <si>
    <t>Утилизированные товары (себестоимость)</t>
  </si>
  <si>
    <t>Операционная прибыль</t>
  </si>
  <si>
    <t>Рентабельность по операционной прибыли, %</t>
  </si>
  <si>
    <t>Прочие расходы (ниже EBITDA)</t>
  </si>
  <si>
    <t>Прочие расходы (ниже EBITDA)%</t>
  </si>
  <si>
    <t>Налог УСН (начисление)</t>
  </si>
  <si>
    <t>Страховые взносы ИП (Начисление)</t>
  </si>
  <si>
    <t>Чистая прибыль</t>
  </si>
  <si>
    <t>Рентабельность по чистой прибыли, %</t>
  </si>
  <si>
    <t>ОТЧЕТ О ДВИЖЕНИИ ДЕНЕЖНЫХ СРЕДСТВ</t>
  </si>
  <si>
    <t>ИТОГО</t>
  </si>
  <si>
    <t>Операционная деятельность</t>
  </si>
  <si>
    <t>&lt;</t>
  </si>
  <si>
    <t>Поступления от операционной деятельности</t>
  </si>
  <si>
    <t>Платежи по операционной деятельности</t>
  </si>
  <si>
    <t>Финансовая деятельность</t>
  </si>
  <si>
    <t>Поступления от финансовой деятельности</t>
  </si>
  <si>
    <t>Платежи по финансовой деятельности</t>
  </si>
  <si>
    <t>Инвестиционная деятельность</t>
  </si>
  <si>
    <t>Поступления от инвестиционных операций</t>
  </si>
  <si>
    <t>Платежи по инвестиционным операциям</t>
  </si>
  <si>
    <t>ВНУТРЕННИЕ ПЕРЕВОДЫ</t>
  </si>
  <si>
    <t>Перемещение денег</t>
  </si>
  <si>
    <t>ИТОГО САЛЬДО ДЕНЕЖНЫХ ПОТОКОВ</t>
  </si>
  <si>
    <t>Все поступления</t>
  </si>
  <si>
    <t>Все списания</t>
  </si>
  <si>
    <t>Остаток денежных средств на начало отчетного периода</t>
  </si>
  <si>
    <t>Остаток денежных средств на конец отчетного периода</t>
  </si>
  <si>
    <t>СВЕРКА</t>
  </si>
  <si>
    <t>Сверка движений</t>
  </si>
  <si>
    <t>Общие движения денег за месяц по ДДС</t>
  </si>
  <si>
    <t>Общее движения денег за месяц по Журналу</t>
  </si>
  <si>
    <t>Отклонение</t>
  </si>
  <si>
    <t>Сверка остатков</t>
  </si>
  <si>
    <t>ФАКТ из баланса</t>
  </si>
  <si>
    <t>Сумма расхождения</t>
  </si>
  <si>
    <t>АКТИВ</t>
  </si>
  <si>
    <t>I. ВНЕОБОРОТНЫЕ АКТИВЫ</t>
  </si>
  <si>
    <t>Нематериальные активы</t>
  </si>
  <si>
    <t>Основные средства</t>
  </si>
  <si>
    <t>- производственное оборудование</t>
  </si>
  <si>
    <t>- компьютеры и оргтехника</t>
  </si>
  <si>
    <t>- мебель и офисное оборудование</t>
  </si>
  <si>
    <t>II.ОБОРОТНЫЕ АКТИВЫ</t>
  </si>
  <si>
    <t>Запасы</t>
  </si>
  <si>
    <t>GR</t>
  </si>
  <si>
    <t>В пути от ФФ на ОЗОН</t>
  </si>
  <si>
    <t>На складе ФФ</t>
  </si>
  <si>
    <t>В пути от поставщика на ФФ</t>
  </si>
  <si>
    <t>На складе подрядчика по самовыкупам</t>
  </si>
  <si>
    <t>Денежные средства и денежные эквиваленты</t>
  </si>
  <si>
    <t>Р\сч Модульбанк</t>
  </si>
  <si>
    <t>физ карта Сбербанк</t>
  </si>
  <si>
    <t>физкарта Альфа</t>
  </si>
  <si>
    <t>Дебиторская задолженность</t>
  </si>
  <si>
    <t>Должен OZON по GR</t>
  </si>
  <si>
    <t>Долг поставщиков</t>
  </si>
  <si>
    <t>Долг прочих контрагентов</t>
  </si>
  <si>
    <t>Прочие оборотные активы</t>
  </si>
  <si>
    <t>- Расходы будущих периодов</t>
  </si>
  <si>
    <t>- Прочее</t>
  </si>
  <si>
    <t>Изменение капитала</t>
  </si>
  <si>
    <t>Сумма расхождения актив\пассив</t>
  </si>
  <si>
    <t>ПАССИВ</t>
  </si>
  <si>
    <t>III. КАПИТАЛ И РЕЗЕРВЫ</t>
  </si>
  <si>
    <t>Уставный капитал (складочный капитал, уставный фонд, вклады товарищей)</t>
  </si>
  <si>
    <t>Взносы учредителя</t>
  </si>
  <si>
    <t>Нераспределенная прибыль (непокрытый убыток)</t>
  </si>
  <si>
    <t>- прошлых периодов</t>
  </si>
  <si>
    <t>- текущих периодов</t>
  </si>
  <si>
    <t>Вывод дивидендов</t>
  </si>
  <si>
    <t>Коррекция (убрать по возможности)</t>
  </si>
  <si>
    <t>IV.  ДОЛГОСРОЧНЫЕ ОБЯЗАТЕЛЬСТВА</t>
  </si>
  <si>
    <t>Заемные средства (долгосрочные)</t>
  </si>
  <si>
    <t>V. КРАТКОСРОЧНЫЕ ОБЯЗАТЕЛЬСТВА</t>
  </si>
  <si>
    <t>Заемные средства (краткосрочные)</t>
  </si>
  <si>
    <t>Кредиторская задолженность</t>
  </si>
  <si>
    <t>Долги по Зарплате</t>
  </si>
  <si>
    <t>Долг Поставщикам</t>
  </si>
  <si>
    <t xml:space="preserve">Долг Фуллфилменту </t>
  </si>
  <si>
    <t>Задолженность по налогам и сборам</t>
  </si>
  <si>
    <t>Страховые выплаты за ИП</t>
  </si>
  <si>
    <t>Страховые выплаты свыше 1%</t>
  </si>
  <si>
    <t>УСН</t>
  </si>
  <si>
    <t>Текущая ликвидность</t>
  </si>
  <si>
    <t>Коэффициент текущей ликвидности</t>
  </si>
  <si>
    <r>
      <rPr>
        <sz val="10"/>
        <color theme="1"/>
        <rFont val="&quot;Open Sans&quot;"/>
      </rPr>
      <t xml:space="preserve">Целевой коэфициент текущей ликвидности 
</t>
    </r>
    <r>
      <rPr>
        <sz val="8"/>
        <color theme="1"/>
        <rFont val="&quot;Open Sans&quot;"/>
      </rPr>
      <t>150-200%</t>
    </r>
  </si>
  <si>
    <t>Абсолютная ликвидность</t>
  </si>
  <si>
    <t>Коэффициент абсолютной ликвидности</t>
  </si>
  <si>
    <r>
      <rPr>
        <sz val="10"/>
        <color theme="1"/>
        <rFont val="&quot;Open Sans&quot;"/>
      </rPr>
      <t xml:space="preserve">Целевой коэфициент абсолютной ликвидности 
</t>
    </r>
    <r>
      <rPr>
        <sz val="8"/>
        <color theme="1"/>
        <rFont val="&quot;Open Sans&quot;"/>
      </rPr>
      <t>≥ 20%</t>
    </r>
  </si>
  <si>
    <t>Финансовая устойчивость</t>
  </si>
  <si>
    <t>Коэффициент финансовой устойчивости</t>
  </si>
  <si>
    <r>
      <rPr>
        <sz val="10"/>
        <color theme="1"/>
        <rFont val="&quot;Open Sans&quot;"/>
      </rPr>
      <t xml:space="preserve">Целевой коэфицент фин. устойчивости 
</t>
    </r>
    <r>
      <rPr>
        <sz val="8"/>
        <color theme="1"/>
        <rFont val="&quot;Open Sans&quot;"/>
      </rPr>
      <t>≥ 60%</t>
    </r>
  </si>
  <si>
    <t>Финансовая независимость</t>
  </si>
  <si>
    <t>Коэффициент финансовой независимости</t>
  </si>
  <si>
    <r>
      <rPr>
        <sz val="10"/>
        <color theme="1"/>
        <rFont val="&quot;Open Sans&quot;"/>
      </rPr>
      <t xml:space="preserve">Целевой коэфицент фин. независимости
</t>
    </r>
    <r>
      <rPr>
        <sz val="8"/>
        <color theme="1"/>
        <rFont val="&quot;Open Sans&quot;"/>
      </rPr>
      <t>не менее 40% (оптимальное 50% – 70%)</t>
    </r>
  </si>
  <si>
    <t>Рентабельность собственного капитала</t>
  </si>
  <si>
    <t>Рентабельность месячная ROE</t>
  </si>
  <si>
    <t>Рентабельность целевая ROE</t>
  </si>
  <si>
    <t>Рентабельность Активов по чистой прибыли</t>
  </si>
  <si>
    <t>Рентабельность активов месячная</t>
  </si>
  <si>
    <t>Рентабельность активов целевая</t>
  </si>
  <si>
    <t>Рентабельность Средних Активов по чистой прибыли</t>
  </si>
  <si>
    <t>Текстовое описание операции,</t>
  </si>
  <si>
    <t>Месяц исполнения обязательств</t>
  </si>
  <si>
    <t>Месяц\год для ДДС (служебное)</t>
  </si>
  <si>
    <t>Дата</t>
  </si>
  <si>
    <t>Сумма</t>
  </si>
  <si>
    <t>Вид операции</t>
  </si>
  <si>
    <t>Касса</t>
  </si>
  <si>
    <t xml:space="preserve"> за что именно платили, какой период, какой продукт, в каком обьеме</t>
  </si>
  <si>
    <t>Подразделение</t>
  </si>
  <si>
    <t>Статья</t>
  </si>
  <si>
    <t>Контрагент</t>
  </si>
  <si>
    <t>месяц</t>
  </si>
  <si>
    <t>год</t>
  </si>
  <si>
    <t>Расход</t>
  </si>
  <si>
    <t>Кредиты и займы (тело долга)</t>
  </si>
  <si>
    <t>Наличные в кармане</t>
  </si>
  <si>
    <t>Закупка товаров</t>
  </si>
  <si>
    <t>Приход</t>
  </si>
  <si>
    <t/>
  </si>
  <si>
    <t>Артикул</t>
  </si>
  <si>
    <t>Количество</t>
  </si>
  <si>
    <t>Цена товара</t>
  </si>
  <si>
    <t>Транспортно заготовительные расходы (обработка фуллфилментом)</t>
  </si>
  <si>
    <t>Доп расходы на 1 еденицу (например батарейки или карго)</t>
  </si>
  <si>
    <t>Итого Себестоимость 1 еденицы</t>
  </si>
  <si>
    <t>Комментарии</t>
  </si>
  <si>
    <t>Год &gt;</t>
  </si>
  <si>
    <t>Сумма за партию</t>
  </si>
  <si>
    <t>цена 1 шт</t>
  </si>
  <si>
    <t>Артикулы v Месяца &gt;</t>
  </si>
  <si>
    <t>432178</t>
  </si>
  <si>
    <t>караоке колонка</t>
  </si>
  <si>
    <t>13-05-2025-Зонт Popular</t>
  </si>
  <si>
    <t>мини-тренажер для бокса</t>
  </si>
  <si>
    <t>30-06-2025-Пароочиститель Max</t>
  </si>
  <si>
    <t>13-05-2025-Пароочиститель 9 нас</t>
  </si>
  <si>
    <t>04-07-2025-Часы Y66 Оранж</t>
  </si>
  <si>
    <t>04-12-2024-Часы Y66 синие</t>
  </si>
  <si>
    <t>29-07-2025-Смарт часы розовые</t>
  </si>
  <si>
    <t>30-08-2025-Планшет LK Tab30</t>
  </si>
  <si>
    <t>30-08-2025-Часы X6 PRO женские</t>
  </si>
  <si>
    <t>19-09-2025-Смарт часы черные</t>
  </si>
  <si>
    <t>Детский планшет скл</t>
  </si>
  <si>
    <t>Смарт часы женские скл</t>
  </si>
  <si>
    <t>Часы розовые скл</t>
  </si>
  <si>
    <t>Часы Оранж скл</t>
  </si>
  <si>
    <t>14-10-2025-Ледоступы М</t>
  </si>
  <si>
    <t>09-01-2025-Ледоступы L</t>
  </si>
  <si>
    <t>27-10-2025-Перчатки мужские трикотаж мех</t>
  </si>
  <si>
    <t>27-10-2025-Перчатки мужские зимние L</t>
  </si>
  <si>
    <t>27-10-2025-Перчатки мужские зимние XL</t>
  </si>
  <si>
    <t>27-10-2025-Перчатки мужские зимние XXL</t>
  </si>
  <si>
    <t>06-11-2025-Смарт часы 10 черные</t>
  </si>
  <si>
    <t>11-12-2025-Смарт часы голубые</t>
  </si>
  <si>
    <t>05-01-2026-Часы Y66 Оранж 2026</t>
  </si>
  <si>
    <t>10-01-2026-Планшет детский Tab30 синий</t>
  </si>
  <si>
    <t>03-02-2026-Смарт часы LK11MINI+</t>
  </si>
  <si>
    <t>03-02-2026-Смарт часы детские С90 розовые</t>
  </si>
  <si>
    <t>Точка безубыточности по ЧП</t>
  </si>
  <si>
    <t>Продажа</t>
  </si>
  <si>
    <t>Комиссия ВБ</t>
  </si>
  <si>
    <t>Логистика</t>
  </si>
  <si>
    <t>ВБ.Продвижение</t>
  </si>
  <si>
    <t>Хранение</t>
  </si>
  <si>
    <t>Платная приемка</t>
  </si>
  <si>
    <t>Себестоимость продаж</t>
  </si>
  <si>
    <t>Штрафы</t>
  </si>
  <si>
    <t>Удержания</t>
  </si>
  <si>
    <t>К выплате</t>
  </si>
  <si>
    <t>СТАРЫЕ ЗНАЧЕНИЯ ЧИСТАЯ ПРИБЫЛЬ</t>
  </si>
  <si>
    <t>Для аналитики по ДДС</t>
  </si>
  <si>
    <t>Остатки на счетах на начало месяца</t>
  </si>
  <si>
    <t>Выплаты от МП</t>
  </si>
  <si>
    <t>Расходы по ДДС</t>
  </si>
  <si>
    <t>Операции "по журналу"</t>
  </si>
  <si>
    <t>Доставка товара карго (в себестоимость)</t>
  </si>
  <si>
    <t>Остатки на счетах на конец месяца</t>
  </si>
  <si>
    <t>Сравнение долей</t>
  </si>
  <si>
    <t>Доля себестоимости</t>
  </si>
  <si>
    <t>Доля логистики МП</t>
  </si>
  <si>
    <t>Доля комиссии</t>
  </si>
  <si>
    <t>Доля последней мили</t>
  </si>
  <si>
    <t>Доля возвратов</t>
  </si>
  <si>
    <t>Доля рекламных расходов</t>
  </si>
  <si>
    <t>ФОТ</t>
  </si>
  <si>
    <t>Чек лист проверки</t>
  </si>
  <si>
    <t>Сумма в строке "К выплате от МП" совпадает с суммой в балансе ОЗОН</t>
  </si>
  <si>
    <t>Внесли самовыкупы</t>
  </si>
  <si>
    <t>Внесли сумму товаров по утилизации</t>
  </si>
  <si>
    <t>Ozon</t>
  </si>
  <si>
    <t>ВБ</t>
  </si>
  <si>
    <t>Ozon %</t>
  </si>
  <si>
    <t>WB %</t>
  </si>
  <si>
    <t xml:space="preserve">К выплате </t>
  </si>
  <si>
    <t>Общие</t>
  </si>
  <si>
    <t>Ozon%</t>
  </si>
  <si>
    <r>
      <rPr>
        <b/>
        <sz val="10"/>
        <color rgb="FF000000"/>
        <rFont val="Roboto"/>
      </rPr>
      <t>Table name</t>
    </r>
    <r>
      <rPr>
        <sz val="10"/>
        <color rgb="FF000000"/>
        <rFont val="Roboto"/>
      </rPr>
      <t>: wb_reports_ext</t>
    </r>
    <r>
      <rPr>
        <b/>
        <sz val="10"/>
        <color rgb="FF000000"/>
        <rFont val="Roboto"/>
      </rPr>
      <t xml:space="preserve"> Last updated</t>
    </r>
    <r>
      <rPr>
        <sz val="10"/>
        <color rgb="FF000000"/>
        <rFont val="Roboto"/>
      </rPr>
      <t>: May 01, 2026 6:35 AM</t>
    </r>
  </si>
  <si>
    <t>realizationreport_id</t>
  </si>
  <si>
    <t>date_from</t>
  </si>
  <si>
    <t>date_to</t>
  </si>
  <si>
    <t>create_dt</t>
  </si>
  <si>
    <t>currency_name</t>
  </si>
  <si>
    <t>suppliercontract_code</t>
  </si>
  <si>
    <t>rrd_id</t>
  </si>
  <si>
    <t>gi_id</t>
  </si>
  <si>
    <t>dlv_prc</t>
  </si>
  <si>
    <t>fix_tariff_date_from</t>
  </si>
  <si>
    <t>fix_tariff_date_to</t>
  </si>
  <si>
    <t>subject_name</t>
  </si>
  <si>
    <t>nm_id</t>
  </si>
  <si>
    <t>brand_name</t>
  </si>
  <si>
    <t>sa_name</t>
  </si>
  <si>
    <t>title</t>
  </si>
  <si>
    <t>ts_name</t>
  </si>
  <si>
    <t>barcode</t>
  </si>
  <si>
    <t>doc_type_name</t>
  </si>
  <si>
    <t>quantity</t>
  </si>
  <si>
    <t>retail_price</t>
  </si>
  <si>
    <t>retail_amount</t>
  </si>
  <si>
    <t>sale_percent</t>
  </si>
  <si>
    <t>commission_percent</t>
  </si>
  <si>
    <t>office_name</t>
  </si>
  <si>
    <t>supplier_oper_name</t>
  </si>
  <si>
    <t>order_dt</t>
  </si>
  <si>
    <t>sale_dt</t>
  </si>
  <si>
    <t>rr_dt</t>
  </si>
  <si>
    <t>shk_id</t>
  </si>
  <si>
    <t>retail_price_withdisc_rub</t>
  </si>
  <si>
    <t>delivery_amount</t>
  </si>
  <si>
    <t>return_amount</t>
  </si>
  <si>
    <t>delivery_rub</t>
  </si>
  <si>
    <t>gi_box_type_name</t>
  </si>
  <si>
    <t>product_discount_for_report</t>
  </si>
  <si>
    <t>supplier_promo</t>
  </si>
  <si>
    <t>rid</t>
  </si>
  <si>
    <t>ppvz_spp_prc</t>
  </si>
  <si>
    <t>ppvz_kvw_prc_base</t>
  </si>
  <si>
    <t>ppvz_kvw_prc</t>
  </si>
  <si>
    <t>sup_rating_prc_up</t>
  </si>
  <si>
    <t>is_kgvp_v2</t>
  </si>
  <si>
    <t>ppvz_sales_commission</t>
  </si>
  <si>
    <t>ppvz_for_pay</t>
  </si>
  <si>
    <t>ppvz_reward</t>
  </si>
  <si>
    <t>acquiring_fee</t>
  </si>
  <si>
    <t>acquiring_percent</t>
  </si>
  <si>
    <t>payment_processing</t>
  </si>
  <si>
    <t>acquiring_bank</t>
  </si>
  <si>
    <t>ppvz_vw</t>
  </si>
  <si>
    <t>ppvz_vw_nds</t>
  </si>
  <si>
    <t>ppvz_office_name</t>
  </si>
  <si>
    <t>ppvz_office_id</t>
  </si>
  <si>
    <t>ppvz_supplier_id</t>
  </si>
  <si>
    <t>ppvz_supplier_name</t>
  </si>
  <si>
    <t>ppvz_inn</t>
  </si>
  <si>
    <t>declaration_number</t>
  </si>
  <si>
    <t>bonus_type_name</t>
  </si>
  <si>
    <t>sticker_id</t>
  </si>
  <si>
    <t>site_country</t>
  </si>
  <si>
    <t>srv_dbs</t>
  </si>
  <si>
    <t>penalty</t>
  </si>
  <si>
    <t>additional_payment</t>
  </si>
  <si>
    <t>rebill_logistic_cost</t>
  </si>
  <si>
    <t>rebill_logistic_org</t>
  </si>
  <si>
    <t>storage_fee</t>
  </si>
  <si>
    <t>deduction</t>
  </si>
  <si>
    <t>acceptance</t>
  </si>
  <si>
    <t>assembly_id</t>
  </si>
  <si>
    <t>srid</t>
  </si>
  <si>
    <t>report_type</t>
  </si>
  <si>
    <t>is_legal_entity</t>
  </si>
  <si>
    <t>trbx_id</t>
  </si>
  <si>
    <t>installment_cofinancing_amount</t>
  </si>
  <si>
    <t>wibes_wb_discount_percent</t>
  </si>
  <si>
    <t>shop_prefix</t>
  </si>
  <si>
    <t>load_date</t>
  </si>
  <si>
    <t>prodaja</t>
  </si>
  <si>
    <t>vozvrat</t>
  </si>
  <si>
    <t>k_perechisleniyu</t>
  </si>
  <si>
    <t>k_perechisleniyu_vozvrat</t>
  </si>
  <si>
    <t>ekvayring</t>
  </si>
  <si>
    <t>ekvayring_vozvrat</t>
  </si>
  <si>
    <t>k_perech_dobrkomp</t>
  </si>
  <si>
    <t>k_perech_usherb</t>
  </si>
  <si>
    <t>logist_korr</t>
  </si>
  <si>
    <t>lic_pmt</t>
  </si>
  <si>
    <t>wb_prodvizh</t>
  </si>
  <si>
    <t>credit_body</t>
  </si>
  <si>
    <t>credit_proc</t>
  </si>
  <si>
    <t>perevod_zaym</t>
  </si>
  <si>
    <t>dzhem</t>
  </si>
  <si>
    <t>spisanie_otz</t>
  </si>
  <si>
    <t>platn_hr_vozvr</t>
  </si>
  <si>
    <t>razvorot_post</t>
  </si>
  <si>
    <t>rzh_shtraf</t>
  </si>
  <si>
    <t>storno</t>
  </si>
  <si>
    <t>nedovoz_post</t>
  </si>
  <si>
    <t>prodaja_itog</t>
  </si>
  <si>
    <t>k_perech_itog</t>
  </si>
  <si>
    <t>komissiya_itog</t>
  </si>
  <si>
    <t>k_vyplate_itog</t>
  </si>
  <si>
    <t>RUB</t>
  </si>
  <si>
    <t>Возмещение за выдачу и возврат товаров на ПВЗ</t>
  </si>
  <si>
    <t>0</t>
  </si>
  <si>
    <t>DFI43497b59726f46b39270a7dbe0a66856</t>
  </si>
  <si>
    <t>WB_PR</t>
  </si>
  <si>
    <t>dH.bc94b749eca34e9ab830705d2147b26d.0.0</t>
  </si>
  <si>
    <t>5234611614315803623.0.0</t>
  </si>
  <si>
    <t>5179270043892539063.0.0</t>
  </si>
  <si>
    <t>52060101600903272.0.0</t>
  </si>
  <si>
    <t>59956857100786653.0.0</t>
  </si>
  <si>
    <t>dh.ee9dda3e83254b389a3c281c3ba7a7cb.0.0</t>
  </si>
  <si>
    <t>75835491101553838.0.0</t>
  </si>
  <si>
    <t>8995033813954645501.0.0</t>
  </si>
  <si>
    <t>4641334888555137664.0.0</t>
  </si>
  <si>
    <t>8413709247230184702.0.0</t>
  </si>
  <si>
    <t>32270250102295877.0.0</t>
  </si>
  <si>
    <t>8755095250875945402.0.0</t>
  </si>
  <si>
    <t>7664600211599768957.0.0</t>
  </si>
  <si>
    <t>30915511102338672.2.0</t>
  </si>
  <si>
    <t>5774847083089013437.0.0</t>
  </si>
  <si>
    <t>6953272333012831830.1.0</t>
  </si>
  <si>
    <t>5148170413802837521.0.0</t>
  </si>
  <si>
    <t>72544274103289347.0.0</t>
  </si>
  <si>
    <t>6573605075926304301.0.0</t>
  </si>
  <si>
    <t>27676217103540435.0.0</t>
  </si>
  <si>
    <t>5323075960099032921.0.0</t>
  </si>
  <si>
    <t>7431829530656744100.0.0</t>
  </si>
  <si>
    <t>0e4032c172994f67aa48e83297b73c02</t>
  </si>
  <si>
    <t>e2fdbe0635f84ecf965f9a539320c9ed</t>
  </si>
  <si>
    <t>68307763109614695.0.0</t>
  </si>
  <si>
    <t>84277687609639092.0.0</t>
  </si>
  <si>
    <t>84167546609617691.0.0</t>
  </si>
  <si>
    <t>115960427609745054.0.0</t>
  </si>
  <si>
    <t>75589380609724799.0.0</t>
  </si>
  <si>
    <t>14941571109119624.0.0</t>
  </si>
  <si>
    <t>6328216347849415945.0.0</t>
  </si>
  <si>
    <t>f5eacd27ff9f4043b6deb6ed97c30044</t>
  </si>
  <si>
    <t>14326053609264212.0.0</t>
  </si>
  <si>
    <t>28358641609415817.0.0</t>
  </si>
  <si>
    <t>9015065869845137219.0.0</t>
  </si>
  <si>
    <t>7890518078021953509.0.0</t>
  </si>
  <si>
    <t>6106745682483143733.0.0</t>
  </si>
  <si>
    <t>15840082109753117.0.0</t>
  </si>
  <si>
    <t>6393304212097933085.1.0</t>
  </si>
  <si>
    <t>dA.3cf561be53c148acb48cf1d89749bf26.0.0</t>
  </si>
  <si>
    <t>dA.1b1dbadd4e3145f5ba4d43895eec6e94.0.0</t>
  </si>
  <si>
    <t>8928521133110537181.0.0</t>
  </si>
  <si>
    <t>23890779109875600.0.0</t>
  </si>
  <si>
    <t>8543506190462758102.0.0</t>
  </si>
  <si>
    <t>8877777192198721701.0.0</t>
  </si>
  <si>
    <t>23495452609800368.0.0</t>
  </si>
  <si>
    <t>7261222511795017920.0.0</t>
  </si>
  <si>
    <t>5744960894743493551.0.0</t>
  </si>
  <si>
    <t>6336787491523954476.0.0</t>
  </si>
  <si>
    <t>8678321990613206806.0.0</t>
  </si>
  <si>
    <t>dI.bba202237d3e4e1885dfc463ad0eaaaa.0.0</t>
  </si>
  <si>
    <t>7647697952669648344.0.0</t>
  </si>
  <si>
    <t>52218984109849102.0.0</t>
  </si>
  <si>
    <t>6351711736733869109.0.0</t>
  </si>
  <si>
    <t>5617742410978456335.0.0</t>
  </si>
  <si>
    <t>37114682609968984.0.0</t>
  </si>
  <si>
    <t>7526328870905149894.0.0</t>
  </si>
  <si>
    <t>5617742410978456335.0.1</t>
  </si>
  <si>
    <t>131de08d48ed4c858be5fc223ce5f1a1</t>
  </si>
  <si>
    <t>5418854014112637893.0.0</t>
  </si>
  <si>
    <t>5387614068187971183.3.0</t>
  </si>
  <si>
    <t>4681164385947629324.0.0</t>
  </si>
  <si>
    <t>de.75a7ec3fb98b45acae9d95850789ba32.0.2</t>
  </si>
  <si>
    <t>de.75a7ec3fb98b45acae9d95850789ba32.0.0</t>
  </si>
  <si>
    <t>de.75a7ec3fb98b45acae9d95850789ba32.0.1</t>
  </si>
  <si>
    <t>6257975353244066331.0.0</t>
  </si>
  <si>
    <t>dQ.a850eccf3f6c4f3f96d6d8e6c275ad21.0.0</t>
  </si>
  <si>
    <t>7107766676834548098.0.0</t>
  </si>
  <si>
    <t>7947170873254933505.0.0</t>
  </si>
  <si>
    <t>8747548217869239777.0.0</t>
  </si>
  <si>
    <t>25850326610178375.0.0</t>
  </si>
  <si>
    <t>36750463610183354.0.0</t>
  </si>
  <si>
    <t>23928980610190783.0.0</t>
  </si>
  <si>
    <t>21570323610189514.0.0</t>
  </si>
  <si>
    <t>8537063711147020560.0.0</t>
  </si>
  <si>
    <t>17552113610177881.0.0</t>
  </si>
  <si>
    <t>5234284630732726192.0.0</t>
  </si>
  <si>
    <t>7756138715704836629.1.0</t>
  </si>
  <si>
    <t>8629100018118843695.0.0</t>
  </si>
  <si>
    <t>12305920110324037.0.0</t>
  </si>
  <si>
    <t>9096684636663479943.3.0</t>
  </si>
  <si>
    <t>dG.3981ba37720f40c4b4b24c34694c9115.0.0</t>
  </si>
  <si>
    <t>8613085915681788461.0.0</t>
  </si>
  <si>
    <t>6276689890085565179.0.0</t>
  </si>
  <si>
    <t>7864781892463041315.0.0</t>
  </si>
  <si>
    <t>4953019748540148237.18.0</t>
  </si>
  <si>
    <t>7636108363642221288.0.0</t>
  </si>
  <si>
    <t>6015238636580697776.0.0</t>
  </si>
  <si>
    <t>7969122030294631123.0.0</t>
  </si>
  <si>
    <t>9a2fdfe0055f4779afd33b48a5793429</t>
  </si>
  <si>
    <t>d5e1598db9f4434bae1e9f358e8b6f27</t>
  </si>
  <si>
    <t>5858787207839475844.0.0</t>
  </si>
  <si>
    <t>6734142676430733712.0.0</t>
  </si>
  <si>
    <t>42091eac4977470ba4abfd28abb3e912</t>
  </si>
  <si>
    <t>64068924090067448.0.0</t>
  </si>
  <si>
    <t>371fce889f404d7b8913c51ea052532d</t>
  </si>
  <si>
    <t>7e1cdf08dbe0478e882117c477f9349e</t>
  </si>
  <si>
    <t>17929756090146408.0.0</t>
  </si>
  <si>
    <t>6412787067770734719.0.0</t>
  </si>
  <si>
    <t>8339222440311991082.0.0</t>
  </si>
  <si>
    <t>12457643590201843.0.0</t>
  </si>
  <si>
    <t>5277190495162785300.0.0</t>
  </si>
  <si>
    <t>6264928828791996457.0.0</t>
  </si>
  <si>
    <t>d963cb1add3448b1835883b6c834c790</t>
  </si>
  <si>
    <t>29595052589811903.0.0</t>
  </si>
  <si>
    <t>7402829449666076057.0.0</t>
  </si>
  <si>
    <t>7895305965412762130.0.0</t>
  </si>
  <si>
    <t>77069155090866881.0.0</t>
  </si>
  <si>
    <t>5889341606031287121.0.0</t>
  </si>
  <si>
    <t>bcfc5f17c59b42159288b0fd45037a9f</t>
  </si>
  <si>
    <t>8841478785496890638.0.0</t>
  </si>
  <si>
    <t>5359837000445981187.0.0</t>
  </si>
  <si>
    <t>e1bb805b7f46420b93323edef9e8a58c</t>
  </si>
  <si>
    <t>d787469e5cfb4e678dda9c2d40dcdd64</t>
  </si>
  <si>
    <t>6675ffefc6034096bc7e5d1e104d400f</t>
  </si>
  <si>
    <t>8365999686128858441.0.0</t>
  </si>
  <si>
    <t>6678917013396607809.0.0</t>
  </si>
  <si>
    <t>8822774887520366796.0.0</t>
  </si>
  <si>
    <t>8526593496810075113.0.0</t>
  </si>
  <si>
    <t>6828574084946951635.0.0</t>
  </si>
  <si>
    <t>60086707590537939.0.0</t>
  </si>
  <si>
    <t>7861733856570240123.0.0</t>
  </si>
  <si>
    <t>63118892590529782.0.0</t>
  </si>
  <si>
    <t>7812249884665945558.0.0</t>
  </si>
  <si>
    <t>7622577811311399298.0.0</t>
  </si>
  <si>
    <t>7287082490434357825.0.0</t>
  </si>
  <si>
    <t>7507071878939221266.0.0</t>
  </si>
  <si>
    <t>6079803286706636208.0.0</t>
  </si>
  <si>
    <t>59370525090063584.0.0</t>
  </si>
  <si>
    <t>7945387766539540115.0.0</t>
  </si>
  <si>
    <t>27624308590360779.3.0</t>
  </si>
  <si>
    <t>8445236753693182627.0.0</t>
  </si>
  <si>
    <t>4635524395211992242.0.0</t>
  </si>
  <si>
    <t>8415884350732757815.0.0</t>
  </si>
  <si>
    <t>9067632671970305641.1.0</t>
  </si>
  <si>
    <t>8789855617070469321.0.0</t>
  </si>
  <si>
    <t>6430437920393050333.0.0</t>
  </si>
  <si>
    <t>9086942688406889827.0.0</t>
  </si>
  <si>
    <t>60927300590100499.0.0</t>
  </si>
  <si>
    <t>7335945378407999896.0.0</t>
  </si>
  <si>
    <t>26112367090669864.1.0</t>
  </si>
  <si>
    <t>5194352110224273801.2.0</t>
  </si>
  <si>
    <t>c8b4e8375b1f4ddc867ef48b7bcde3ac</t>
  </si>
  <si>
    <t>7348814712294890479.0.0</t>
  </si>
  <si>
    <t>7964536736624668534.0.0</t>
  </si>
  <si>
    <t>58394568090474293.0.0</t>
  </si>
  <si>
    <t>dr.red32f68c972c4d5ba41fb3d4c45a81ed.0.0</t>
  </si>
  <si>
    <t>ec7802e7a8b04252b8d37ad3bb8b5693</t>
  </si>
  <si>
    <t>7646672937350883034.0.0</t>
  </si>
  <si>
    <t>5292748448823048520.0.0</t>
  </si>
  <si>
    <t>44803096590840301.0.0</t>
  </si>
  <si>
    <t>29452494090927596.0.0</t>
  </si>
  <si>
    <t>5640767190792588585.0.0</t>
  </si>
  <si>
    <t>37547012091533647.0.0</t>
  </si>
  <si>
    <t>7167845834536338968.0.0</t>
  </si>
  <si>
    <t>6190413505881284314.0.0</t>
  </si>
  <si>
    <t>5824103323404878627.0.0</t>
  </si>
  <si>
    <t>7162767870610952696.0.0</t>
  </si>
  <si>
    <t>7252968680922427304.2.0</t>
  </si>
  <si>
    <t>30300304591469469.1.0</t>
  </si>
  <si>
    <t>25054118092261049.0.0</t>
  </si>
  <si>
    <t>f83c740eb97043ac82fced9d6609f8e4</t>
  </si>
  <si>
    <t>7765472520751377454.0.0</t>
  </si>
  <si>
    <t>8702461173280634024.0.0</t>
  </si>
  <si>
    <t>5915919664299315320.0.0</t>
  </si>
  <si>
    <t>7018708878947448045.0.0</t>
  </si>
  <si>
    <t>4654980976848626825.0.0</t>
  </si>
  <si>
    <t>6545053512018564541.0.0</t>
  </si>
  <si>
    <t>4867483462185446392.0.0</t>
  </si>
  <si>
    <t>6539906538797620302.0.0</t>
  </si>
  <si>
    <t>7096519565762941365.0.0</t>
  </si>
  <si>
    <t>7536286077492740452.0.0</t>
  </si>
  <si>
    <t>23069976091270760.0.0</t>
  </si>
  <si>
    <t>5116842170481267705.0.0</t>
  </si>
  <si>
    <t>5895049421777821365.0.0</t>
  </si>
  <si>
    <t>8220602184101011168.0.0</t>
  </si>
  <si>
    <t>5843029846762141739.0.0</t>
  </si>
  <si>
    <t>57753996092307771.0.0</t>
  </si>
  <si>
    <t>f898f869617f4083997c458f40eae106</t>
  </si>
  <si>
    <t>8894862082634306825.0.0</t>
  </si>
  <si>
    <t>7783663342218573670.0.0</t>
  </si>
  <si>
    <t>84371156591709097.0.0</t>
  </si>
  <si>
    <t>23809067592182354.7.0</t>
  </si>
  <si>
    <t>8256578179007812229.0.0</t>
  </si>
  <si>
    <t>7677586935997749830.0.0</t>
  </si>
  <si>
    <t>7206376844982070735.0.0</t>
  </si>
  <si>
    <t>5237337567341305164.1.0</t>
  </si>
  <si>
    <t>9077659621181369688.0.0</t>
  </si>
  <si>
    <t>7137365153738367785.0.0</t>
  </si>
  <si>
    <t>4916222947232596360.0.0</t>
  </si>
  <si>
    <t>6f2d5d64a0074971812d6da8781e7bac</t>
  </si>
  <si>
    <t>28433326592316871.0.0</t>
  </si>
  <si>
    <t>6618190350182217858.0.0</t>
  </si>
  <si>
    <t>f6be595a0fc947e6a34e4d1dee101a69</t>
  </si>
  <si>
    <t>6841725259324422934.0.0</t>
  </si>
  <si>
    <t>6103113828901704495.0.0</t>
  </si>
  <si>
    <t>7739710542993925267.0.0</t>
  </si>
  <si>
    <t>131424f1bc7c43378c3dbf0751faa85b</t>
  </si>
  <si>
    <t>6645488361220455410.0.0</t>
  </si>
  <si>
    <t>16584764593093986.0.0</t>
  </si>
  <si>
    <t>5828241280908126372.0.0</t>
  </si>
  <si>
    <t>13773138092741216.0.0</t>
  </si>
  <si>
    <t>85739433592989044.0.0</t>
  </si>
  <si>
    <t>50348837092823423.7.0</t>
  </si>
  <si>
    <t>5275387050681501426.0.0</t>
  </si>
  <si>
    <t>13773138092741216.0.1</t>
  </si>
  <si>
    <t>5039903253316583368.0.0</t>
  </si>
  <si>
    <t>5944828954310691454.0.0</t>
  </si>
  <si>
    <t>8772234716387140594.1.0</t>
  </si>
  <si>
    <t>9121133053769325476.0.0</t>
  </si>
  <si>
    <t>5705958346347662409.0.0</t>
  </si>
  <si>
    <t>8443791005020049935.0.0</t>
  </si>
  <si>
    <t>4643658163386797332.8.0</t>
  </si>
  <si>
    <t>5492695457631684919.0.0</t>
  </si>
  <si>
    <t>8555084473996123143.0.0</t>
  </si>
  <si>
    <t>7978145253063259936.0.0</t>
  </si>
  <si>
    <t>4626078827707117969.0.0</t>
  </si>
  <si>
    <t>32180013093128057.0.0</t>
  </si>
  <si>
    <t>6522913095300383969.0.0</t>
  </si>
  <si>
    <t>5010010123725428610.0.0</t>
  </si>
  <si>
    <t>3db248e158324d30a440fc5a7a1c0b2d</t>
  </si>
  <si>
    <t>79465925594823401.0.0</t>
  </si>
  <si>
    <t>44882976596197648.0.0</t>
  </si>
  <si>
    <t>6211620730665368275.0.0</t>
  </si>
  <si>
    <t>81e6b7f28e3a4fec8514b8f4fa718134</t>
  </si>
  <si>
    <t>5705958346347662409.0.1</t>
  </si>
  <si>
    <t>6265955271016948269.0.0</t>
  </si>
  <si>
    <t>c92e606b06fa41a1bd06ef4ad3a11e08</t>
  </si>
  <si>
    <t>5264840175236618785.0.0</t>
  </si>
  <si>
    <t>6348187768589513639.0.0</t>
  </si>
  <si>
    <t>7543408185558910251.0.0</t>
  </si>
  <si>
    <t>7320298774610805097.0.0</t>
  </si>
  <si>
    <t>33373426094909152.0.0</t>
  </si>
  <si>
    <t>69938876595559293.0.0</t>
  </si>
  <si>
    <t>8643205465282313600.0.0</t>
  </si>
  <si>
    <t>8449045606493495673.0.0</t>
  </si>
  <si>
    <t>4958033713583263387.0.0</t>
  </si>
  <si>
    <t>5612510990756501898.0.0</t>
  </si>
  <si>
    <t>5561587080915890067.0.0</t>
  </si>
  <si>
    <t>8941918013590631912.0.0</t>
  </si>
  <si>
    <t>7320887904084857012.0.0</t>
  </si>
  <si>
    <t>44882976596197648.0.1</t>
  </si>
  <si>
    <t>8478621152293859133.0.0</t>
  </si>
  <si>
    <t>85148588595459064.0.0</t>
  </si>
  <si>
    <t>9123215233709202425.0.0</t>
  </si>
  <si>
    <t>5140427259415927772.0.0</t>
  </si>
  <si>
    <t>9157936285772995652.0.0</t>
  </si>
  <si>
    <t>76981278593832320.0.0</t>
  </si>
  <si>
    <t>7849692526097619287.0.0</t>
  </si>
  <si>
    <t>6710309458994355168.0.0</t>
  </si>
  <si>
    <t>8343693368437918765.0.0</t>
  </si>
  <si>
    <t>6821258987519394415.0.0</t>
  </si>
  <si>
    <t>35117401595562282.0.0</t>
  </si>
  <si>
    <t>7156655968687975040.0.0</t>
  </si>
  <si>
    <t>7962530857143705997.0.0</t>
  </si>
  <si>
    <t>5901933170842803431.0.0</t>
  </si>
  <si>
    <t>4977823838550698184.0.0</t>
  </si>
  <si>
    <t>7152f071e7104f8a8cc4d6f0d7b65302</t>
  </si>
  <si>
    <t>8520410545601547022.2.0</t>
  </si>
  <si>
    <t>5526330504819085394.0.0</t>
  </si>
  <si>
    <t>5874528554477936240.0.0</t>
  </si>
  <si>
    <t>8772234716387140594.0.0</t>
  </si>
  <si>
    <t>5034796026133384735.1.0</t>
  </si>
  <si>
    <t>79761953096911682.0.1</t>
  </si>
  <si>
    <t>4716769613571519868.0.0</t>
  </si>
  <si>
    <t>6677641667767932837.0.0</t>
  </si>
  <si>
    <t>5722717988545793215.0.0</t>
  </si>
  <si>
    <t>8671062870972607892.0.0</t>
  </si>
  <si>
    <t>79761953096911682.0.0</t>
  </si>
  <si>
    <t>b318d5723e98466591a433199fe604fd</t>
  </si>
  <si>
    <t>6679220502605191950.0.0</t>
  </si>
  <si>
    <t>5969230223979162118.0.0</t>
  </si>
  <si>
    <t>62858483096365141.0.0</t>
  </si>
  <si>
    <t>Возмещение издержек по перевозке/по складским операциям с товаром</t>
  </si>
  <si>
    <t>4806878864753386924.0.0</t>
  </si>
  <si>
    <t>ИП "Bridge Trade"</t>
  </si>
  <si>
    <t>dy.i7d0363a36aa63c9fa6a1b6e2dd565638.0.0</t>
  </si>
  <si>
    <t>ООО "ПАРК-АВТОТРАНС"</t>
  </si>
  <si>
    <t>70559459602648168.0.0</t>
  </si>
  <si>
    <t>ИП Спиридонов Павел Олегович</t>
  </si>
  <si>
    <t>4741491650812429622.0.0</t>
  </si>
  <si>
    <t>4727394587681168147.0.0</t>
  </si>
  <si>
    <t>ООО СпейсЛогистик</t>
  </si>
  <si>
    <t>dt.rfcfb3f71a35e4ebab3923f828ac84f9a.0.0</t>
  </si>
  <si>
    <t>Индивидуальный предприниматель Козаева Зарина Эльдаровна</t>
  </si>
  <si>
    <t>5220412774971049807.0.0</t>
  </si>
  <si>
    <t>ИП Медведев Павел Сергеевич</t>
  </si>
  <si>
    <t>35024114102592171.0.0</t>
  </si>
  <si>
    <t>dj.i85b67cc32a1f5406638440e878e3a0eb.0.0</t>
  </si>
  <si>
    <t>ОБЩЕСТВО С ОГРАНИЧЕННОЙ ОТВЕТСТВЕННОСТЬЮ "Добраник"</t>
  </si>
  <si>
    <t>6020633099393607542.0.0</t>
  </si>
  <si>
    <t>ООО "ТРАНСГАРАНТ"</t>
  </si>
  <si>
    <t>8207771572219814368.0.0</t>
  </si>
  <si>
    <t>84666879103286319.0.0</t>
  </si>
  <si>
    <t>Меджидов Ниджат Ниман оглы</t>
  </si>
  <si>
    <t>Трансгрузкарго ООО</t>
  </si>
  <si>
    <t>ИП Закирова Муниса Маруфжоновна</t>
  </si>
  <si>
    <t>7882677410109686260.0.0</t>
  </si>
  <si>
    <t>ООО "РЕЗЕРВ"</t>
  </si>
  <si>
    <t>4984957383735874225.0.0</t>
  </si>
  <si>
    <t>Индивидуальный предприниматель Калмыкова Татьяна Анатольевна</t>
  </si>
  <si>
    <t>28792991603466815.0.0</t>
  </si>
  <si>
    <t>ИП Протасов Анатолий Александрович</t>
  </si>
  <si>
    <t>7613783533775474734.0.0</t>
  </si>
  <si>
    <t>Индивидуальный предприниматель Воробьева Ирина Николаевна</t>
  </si>
  <si>
    <t>ИП Балаева Нелли Самандовна</t>
  </si>
  <si>
    <t>079fd34fc50c46bda8cdd30fcc3ccdfa</t>
  </si>
  <si>
    <t>Блохин Артур Андреевич</t>
  </si>
  <si>
    <t>dF.r5c24649bff054c5b943b1e756a47830c.0.0</t>
  </si>
  <si>
    <t>ИП А4-service</t>
  </si>
  <si>
    <t>dC.27b99d62fb174c6daf100d4437947e11.0.0</t>
  </si>
  <si>
    <t>ИП Архипов Николай Юрьевич</t>
  </si>
  <si>
    <t>ПВ ЛОГИСТИК</t>
  </si>
  <si>
    <t>0c2c38d96148432390d6496b9fcbf1a1</t>
  </si>
  <si>
    <t>d2a3d6b70d0c44918626bafb851a4b37</t>
  </si>
  <si>
    <t>ИП Муталиев Магомед Хайбулаевич</t>
  </si>
  <si>
    <t>ООО "ВЕЛЕС"</t>
  </si>
  <si>
    <t>31793341103882533.0.0</t>
  </si>
  <si>
    <t>dK.f18400dc73864ce28f9f120b0a5c6fbc.0.0</t>
  </si>
  <si>
    <t>ИП ЛИАНА</t>
  </si>
  <si>
    <t>do.i6db0b80034f823f7709b780c8f0ccce5.0.1</t>
  </si>
  <si>
    <t>do.i6db0b80034f823f7709b780c8f0ccce5.0.0</t>
  </si>
  <si>
    <t>Фисенко Игорь Алексеевич</t>
  </si>
  <si>
    <t>ОБЩЕСТВО С ОГРАНИЧЕННОЙ ОТВЕТСТВЕННОСТЬЮ "ЗАБТРАНС 1"</t>
  </si>
  <si>
    <t>ИП Насенова</t>
  </si>
  <si>
    <t>dp.ra454148c656d44359a54e5a6fb8f163f.0.0</t>
  </si>
  <si>
    <t>ИП Мусаев Шайхали Абдулганиевич</t>
  </si>
  <si>
    <t>ИП Азизова Лилия Ильясовна</t>
  </si>
  <si>
    <t>7621568006067086024.0.0</t>
  </si>
  <si>
    <t>6250658742707780416.0.0</t>
  </si>
  <si>
    <t>7114609904063546674.0.0</t>
  </si>
  <si>
    <t>13785566</t>
  </si>
  <si>
    <t>14221145</t>
  </si>
  <si>
    <t>ИП Беляев Игорь Олегович</t>
  </si>
  <si>
    <t>18946932</t>
  </si>
  <si>
    <t>14035209</t>
  </si>
  <si>
    <t>15964299</t>
  </si>
  <si>
    <t>ИП Мамедов Эмиль Расулович</t>
  </si>
  <si>
    <t>6265443403319781906.0.0</t>
  </si>
  <si>
    <t>12864429</t>
  </si>
  <si>
    <t>ООО «ГрейсМайл»</t>
  </si>
  <si>
    <t>dy.ra206defcae594b5382630c48d5a37d0c.0.0</t>
  </si>
  <si>
    <t>ИП Соколова Таисия Ивановна</t>
  </si>
  <si>
    <t>6920962614448749806.0.0</t>
  </si>
  <si>
    <t>10171388</t>
  </si>
  <si>
    <t>16515660</t>
  </si>
  <si>
    <t>16515661</t>
  </si>
  <si>
    <t>8843208395463805266.0.0</t>
  </si>
  <si>
    <t>16151074</t>
  </si>
  <si>
    <t>13103538</t>
  </si>
  <si>
    <t>ООО "ГК РОЗГРУЗ"</t>
  </si>
  <si>
    <t>7560671581886206083.0.0</t>
  </si>
  <si>
    <t>11104402</t>
  </si>
  <si>
    <t>ИП Берсенева Наталья Владимировна</t>
  </si>
  <si>
    <t>ООО "ЛК-СМАРТ"</t>
  </si>
  <si>
    <t>12920608</t>
  </si>
  <si>
    <t>ООО "УМК ЛОГИСТИКА"</t>
  </si>
  <si>
    <t>9918790</t>
  </si>
  <si>
    <t>9963670</t>
  </si>
  <si>
    <t>2043866177712</t>
  </si>
  <si>
    <t>12839533</t>
  </si>
  <si>
    <t>12936363</t>
  </si>
  <si>
    <t>12420410</t>
  </si>
  <si>
    <t>ООО "ВБ ТЭК"</t>
  </si>
  <si>
    <t>28feda7b285d4e5fabe346883cfed19a</t>
  </si>
  <si>
    <t>ООО "ЭКСПРЕСС ТРАНЗИТ"</t>
  </si>
  <si>
    <t>Калёнов Марк Евгеньевич</t>
  </si>
  <si>
    <t>8100005543847412724.0.0</t>
  </si>
  <si>
    <t>5032783899860</t>
  </si>
  <si>
    <t>12335220</t>
  </si>
  <si>
    <t>12262488</t>
  </si>
  <si>
    <t>12261029</t>
  </si>
  <si>
    <t>12263055</t>
  </si>
  <si>
    <t>11619470</t>
  </si>
  <si>
    <t>ИП Заугаров Алексей Дмитриевич</t>
  </si>
  <si>
    <t>11521937</t>
  </si>
  <si>
    <t>7069824585735242741.0.0</t>
  </si>
  <si>
    <t>ИП Королев Николай Владимирович</t>
  </si>
  <si>
    <t>10580954</t>
  </si>
  <si>
    <t>Индивидуальный предприниматель Наумова Анастасия Олеговна</t>
  </si>
  <si>
    <t>9991350</t>
  </si>
  <si>
    <t>10770426</t>
  </si>
  <si>
    <t>10391481</t>
  </si>
  <si>
    <t>10469405</t>
  </si>
  <si>
    <t>ИП Серков Л. Ю.</t>
  </si>
  <si>
    <t>4864503550994386384.0.0</t>
  </si>
  <si>
    <t>Алиев Бахмуд Алиасхабович</t>
  </si>
  <si>
    <t>11080435</t>
  </si>
  <si>
    <t>Общество с ограниченной ответственностью «АДР Союз»</t>
  </si>
  <si>
    <t>dP.r7a92ab8d962a4c158292eb2d19bd5a18.0.0</t>
  </si>
  <si>
    <t>10469402</t>
  </si>
  <si>
    <t>ООО "ТУТИКАР"</t>
  </si>
  <si>
    <t>Шахов Алексей Сергеевич</t>
  </si>
  <si>
    <t>ИП Козлов Егор Сергеевич</t>
  </si>
  <si>
    <t>ОБЩЕСТВО С ОГРАНИЧЕННОЙ ОТВЕТСТВЕННОСТЬЮ "ПАУЭР ГРУПП"</t>
  </si>
  <si>
    <t>Индивидуальный предприниматель Македонская Варвара Александровна</t>
  </si>
  <si>
    <t>6359350933276341035.0.0</t>
  </si>
  <si>
    <t>ОБЩЕСТВО С ОГРАНИЧЕННОЙ ОТВЕТСТВЕННОСТЬЮ "ТАХИОН"</t>
  </si>
  <si>
    <t>7510177056684346807.0.0</t>
  </si>
  <si>
    <t>8772040</t>
  </si>
  <si>
    <t>ИП Давлатов Махмаднаби Махмадиевич</t>
  </si>
  <si>
    <t>59328000610116165.0.0</t>
  </si>
  <si>
    <t>8959461</t>
  </si>
  <si>
    <t>Индивидуальный предприниматель Гуськин Александр Андреевич</t>
  </si>
  <si>
    <t>ИП Якупов Ильяс Рамильевич</t>
  </si>
  <si>
    <t>31318577</t>
  </si>
  <si>
    <t>31654853</t>
  </si>
  <si>
    <t>Петренко Олег Валерьевич ИП</t>
  </si>
  <si>
    <t>36488335</t>
  </si>
  <si>
    <t>34026068</t>
  </si>
  <si>
    <t>Индивидуальный предприниматель Нигматулин Егор Рафикович</t>
  </si>
  <si>
    <t>5106554755436528664.0.0</t>
  </si>
  <si>
    <t>33576208</t>
  </si>
  <si>
    <t>36069815</t>
  </si>
  <si>
    <t>ИП Савельев Андрей Алексеевич</t>
  </si>
  <si>
    <t>ИП Кузьмина Виктория Игоревна</t>
  </si>
  <si>
    <t>ООО Гринлог</t>
  </si>
  <si>
    <t>d7.r443338b881dc4a8e8c3b4ef2909cbf4e.0.0</t>
  </si>
  <si>
    <t>ИП Болатова</t>
  </si>
  <si>
    <t>dX.46085b8ec0b04dffa764bdb2207c6e4d.0.0</t>
  </si>
  <si>
    <t>ООО Азимут НН</t>
  </si>
  <si>
    <t>30353915</t>
  </si>
  <si>
    <t>ИП Сироткина Оксана Юрьевна</t>
  </si>
  <si>
    <t>Мастурбаторы мужские</t>
  </si>
  <si>
    <t>Чем вы тут занимаетесь</t>
  </si>
  <si>
    <t>4vtz-jom-34</t>
  </si>
  <si>
    <t>5032783936850</t>
  </si>
  <si>
    <t>Склад поставщика - везу на склад WB</t>
  </si>
  <si>
    <t>К клиенту при продаже</t>
  </si>
  <si>
    <t>27797760820</t>
  </si>
  <si>
    <t>Россия</t>
  </si>
  <si>
    <t>6266080175331961602.0.0</t>
  </si>
  <si>
    <t>28237088964</t>
  </si>
  <si>
    <t>28618331040</t>
  </si>
  <si>
    <t>28568556220</t>
  </si>
  <si>
    <t>Беларусь</t>
  </si>
  <si>
    <t>28586445873</t>
  </si>
  <si>
    <t>Электросталь</t>
  </si>
  <si>
    <t>Коледино</t>
  </si>
  <si>
    <t>28612854975</t>
  </si>
  <si>
    <t>Казахстан</t>
  </si>
  <si>
    <t>28588579210</t>
  </si>
  <si>
    <t>К клиенту при отмене</t>
  </si>
  <si>
    <t>28272586164</t>
  </si>
  <si>
    <t>От клиента при отмене</t>
  </si>
  <si>
    <t>28127059954</t>
  </si>
  <si>
    <t>dp.i7e8b7e1bd4187c23228b29ff0d54687c.0.1</t>
  </si>
  <si>
    <t>28127059964</t>
  </si>
  <si>
    <t>dp.i7e8b7e1bd4187c23228b29ff0d54687c.0.2</t>
  </si>
  <si>
    <t>28127059944</t>
  </si>
  <si>
    <t>dp.i7e8b7e1bd4187c23228b29ff0d54687c.0.0</t>
  </si>
  <si>
    <t>operation_date - Год и месяц</t>
  </si>
  <si>
    <t>operation_type</t>
  </si>
  <si>
    <t>Сумма продаж accruals_for_sale</t>
  </si>
  <si>
    <t>SUM из sale_commission</t>
  </si>
  <si>
    <t>К перечислению amount</t>
  </si>
  <si>
    <t>Стоимость услуг services.price</t>
  </si>
  <si>
    <t>УСЛУГИ</t>
  </si>
  <si>
    <t>services.name</t>
  </si>
  <si>
    <t>SUM из services.price</t>
  </si>
  <si>
    <t>ПРОДАЖИ</t>
  </si>
  <si>
    <t>stop_date</t>
  </si>
  <si>
    <t>item_offer_id</t>
  </si>
  <si>
    <t>Кол-во Продаж delivery_commission_quantity</t>
  </si>
  <si>
    <t>Кол-во возвратов return_commission_quantity</t>
  </si>
  <si>
    <t>Итого продаж</t>
  </si>
  <si>
    <t>Бонус Соинвест</t>
  </si>
  <si>
    <t>2025-янв.</t>
  </si>
  <si>
    <t>ClientReturnAgentOperation</t>
  </si>
  <si>
    <t>Возврат вознаграждения</t>
  </si>
  <si>
    <t>DefectRateCancellation</t>
  </si>
  <si>
    <t>Услуга за обработку операционных ошибок продавца: отмена</t>
  </si>
  <si>
    <t>MarketplaceRedistributionOfAcquiringOperation</t>
  </si>
  <si>
    <t>DefectRateDeliveryDelayNonInt</t>
  </si>
  <si>
    <t>Услуга за обработку операционных ошибок продавца: просроченная доставка</t>
  </si>
  <si>
    <t>MarketplaceServiceItemDelivToCustomer</t>
  </si>
  <si>
    <t>Последняя миля</t>
  </si>
  <si>
    <t>DefectRateShipmentDelayNonInt</t>
  </si>
  <si>
    <t>Услуга за обработку операционных ошибок продавца: просроченная отгрузка</t>
  </si>
  <si>
    <t>MarketplaceServiceItemDirectFlowLogistic</t>
  </si>
  <si>
    <t>MarketplaceServiceItemRedistributionReturnsPVZ</t>
  </si>
  <si>
    <t>Обработка возвратов, отмен и невыкупов партнёрами</t>
  </si>
  <si>
    <t>MarketplaceSaleReviewsOperation</t>
  </si>
  <si>
    <t>Приобретение отзывов на платформе</t>
  </si>
  <si>
    <t>MarketplaceServiceItemReturnAfterDelivToCustomer</t>
  </si>
  <si>
    <t>Обработка возвратов Ozon</t>
  </si>
  <si>
    <t>MarketplaceSellerReexposureDeliveryReturnOperation</t>
  </si>
  <si>
    <t>Перечисление за доставку от покупателя</t>
  </si>
  <si>
    <t>MarketplaceServiceItemReturnFlowLogistic</t>
  </si>
  <si>
    <t>Обратная логистика</t>
  </si>
  <si>
    <t>MarketplaceServiceItemCrossdocking</t>
  </si>
  <si>
    <t>Кросс-докинг</t>
  </si>
  <si>
    <t>MarketplaceServiceItemReturnNotDelivToCustomer</t>
  </si>
  <si>
    <t>Обработка отменённых и невостребованных товаров</t>
  </si>
  <si>
    <t>MarketplaceServiceItemServiceFeeRFBS</t>
  </si>
  <si>
    <t>Сервисный сбор за интеграцию с логистической платформой</t>
  </si>
  <si>
    <t>2025-февр.</t>
  </si>
  <si>
    <t>OperationAgentDeliveredToCustomer</t>
  </si>
  <si>
    <t>Доставка покупателю</t>
  </si>
  <si>
    <t>OperationAgentStornoDeliveredToCustomer</t>
  </si>
  <si>
    <t>Доставка покупателю — отмена начисления</t>
  </si>
  <si>
    <t>OperationElectronicServiceStencil</t>
  </si>
  <si>
    <t>Трафареты</t>
  </si>
  <si>
    <t>OperationItemReturn</t>
  </si>
  <si>
    <t>MarketplaceServiceItemDisposalDetailed</t>
  </si>
  <si>
    <t>Утилизация товара</t>
  </si>
  <si>
    <t>OperationMarketplaceServiceSupplyInboundCrossZoneAcceptance</t>
  </si>
  <si>
    <t>Сортировка товара по зонам размещения</t>
  </si>
  <si>
    <t>DisposalReasonDamagedPackaging</t>
  </si>
  <si>
    <t>Утилизация товара: Повреждённые из-за упаковки</t>
  </si>
  <si>
    <t>MarketplaceServiceProductMovementFromWarehouse</t>
  </si>
  <si>
    <t>Вывоз товара со Склада силами Ozon</t>
  </si>
  <si>
    <t>2025-мар.</t>
  </si>
  <si>
    <t>OperationElectronicServicesPromotionInSearch</t>
  </si>
  <si>
    <t>Продвижение в поиске</t>
  </si>
  <si>
    <t>OperationGettingToTheTop</t>
  </si>
  <si>
    <t>Вывод в топ</t>
  </si>
  <si>
    <t>OperationMarketplaceServicePreparingToReturn</t>
  </si>
  <si>
    <t>Подготовка товаров к возврату</t>
  </si>
  <si>
    <t>OperationSubscriptionPremium</t>
  </si>
  <si>
    <t>Подписка Premium</t>
  </si>
  <si>
    <t>MarketplaceServiceItemReturnPartGoodsCustomer</t>
  </si>
  <si>
    <t>Обработка частичного невыкупа</t>
  </si>
  <si>
    <t>SellerReturnsDeliveryByCourier</t>
  </si>
  <si>
    <t>Вывоз товара со Склада силами Ozon: Доставка курьером</t>
  </si>
  <si>
    <t>2025-апр.</t>
  </si>
  <si>
    <t>SellerReturnsDeliveryToPickupPoint</t>
  </si>
  <si>
    <t>Вывоз товара со Склада силами Ozon: Доставка до ПВЗ</t>
  </si>
  <si>
    <t>DisposalReasonFailedToPickupOnTime</t>
  </si>
  <si>
    <t>Утилизация товара: Вы не забрали в срок</t>
  </si>
  <si>
    <t>MarketplaceServiceItemTemporaryStorage</t>
  </si>
  <si>
    <t>Временное размещение товара в СЦ/ПВЗ</t>
  </si>
  <si>
    <t>MarketplaceServiceSellerReturnsCargoAssortment</t>
  </si>
  <si>
    <t>Подготовка товара к вывозу</t>
  </si>
  <si>
    <t>2025-мая</t>
  </si>
  <si>
    <t>2025-июн.</t>
  </si>
  <si>
    <t>OperationPointsForReviews</t>
  </si>
  <si>
    <t>Баллы за отзывы</t>
  </si>
  <si>
    <t>OperationSellerReturnsCargoAssortmentInvalid</t>
  </si>
  <si>
    <t>MarketplaceServiceItemRedistributionLastMileCourier</t>
  </si>
  <si>
    <t>TemporaryStorage</t>
  </si>
  <si>
    <t>MarketplaceServiceItemRedistributionLastMilePVZ</t>
  </si>
  <si>
    <t>OperationPromotionWithCostPerOrder</t>
  </si>
  <si>
    <t>Продвижение с оплатой за заказ</t>
  </si>
  <si>
    <t>AccrualWithoutDocs</t>
  </si>
  <si>
    <t>Начисление по спору</t>
  </si>
  <si>
    <t>2025-авг.</t>
  </si>
  <si>
    <t>2025-сент.</t>
  </si>
  <si>
    <t>AccrualInternalClaim</t>
  </si>
  <si>
    <t>Потеря по вине Ozon в логистике</t>
  </si>
  <si>
    <t>OperationMarketplaceServiceSupplyInboundCargoShortage</t>
  </si>
  <si>
    <t>Услуга по бронированию места и персонала для поставки с неполным составом в составе ГМ</t>
  </si>
  <si>
    <t>MarketplaceServiceItemPackageMaterialsProvision</t>
  </si>
  <si>
    <t>Обеспечение материалами для упаковки товара</t>
  </si>
  <si>
    <t>MarketplaceServiceItemPackageRedistribution</t>
  </si>
  <si>
    <t>Упаковка товара партнёрами</t>
  </si>
  <si>
    <t>OperationMarketplaceCostPerClick</t>
  </si>
  <si>
    <t>Оплата за клик</t>
  </si>
  <si>
    <t>OperationMarketplaceServiceProcessingSpoilageSurplus</t>
  </si>
  <si>
    <t>Обработка брака с приемки</t>
  </si>
  <si>
    <t>OperationMarketplaceServiceStorage</t>
  </si>
  <si>
    <t>Услуга размещения товаров на складе</t>
  </si>
  <si>
    <t>DisposalReasonDamagedReturn</t>
  </si>
  <si>
    <t>Утилизация товара: Повреждённые, были у покупателя</t>
  </si>
  <si>
    <t>MarketplaceCorrectionPointOperation</t>
  </si>
  <si>
    <t>Корректировка суммы акта о премии</t>
  </si>
  <si>
    <t>MarketplaceSellerCorrectionOperation</t>
  </si>
  <si>
    <t>Корректировка стоимости услуг</t>
  </si>
  <si>
    <t>OperationMarketplaceSupplyAdditional</t>
  </si>
  <si>
    <t>Обработка товара в составе грузоместа на FBO</t>
  </si>
  <si>
    <t>OperationOtherElectronicServices</t>
  </si>
  <si>
    <t>Иные электронные услуги</t>
  </si>
  <si>
    <t>MarketplaceServiceItemDeliveryToHandoverPlaceOzon</t>
  </si>
  <si>
    <t>OperationMarketplacePackageMaterialsProvision</t>
  </si>
  <si>
    <t>OperationMarketplacePackageRedistribution</t>
  </si>
  <si>
    <t>OperationMarketplaceServicePartialCompensationToClient</t>
  </si>
  <si>
    <t>Перечисления частичных компенсаций покупателям</t>
  </si>
  <si>
    <t>DisposalReasonDeliveryAttemptsExceeded</t>
  </si>
  <si>
    <t>Утилизация товара: Вы не приняли у курьера</t>
  </si>
  <si>
    <t>OperationSellerReturnsCargoAssortmentValid</t>
  </si>
  <si>
    <t>AccrualConsigDefectiveWriteOff</t>
  </si>
  <si>
    <t>Брак по вине Ozon на складе</t>
  </si>
  <si>
    <t>AccrualConsigWriteOff</t>
  </si>
  <si>
    <t>Потеря по вине Ozon на складе</t>
  </si>
  <si>
    <t>DisposalReasonAutomatic</t>
  </si>
  <si>
    <t>Утилизация товара: Автоутилизация со стока</t>
  </si>
  <si>
    <t>DisposalReasonScattered</t>
  </si>
  <si>
    <t>Утилизация товара: Пролились/просыпались из-за упаковки</t>
  </si>
  <si>
    <t>OperationMarketplaceItemTemporaryStorageRedistribution</t>
  </si>
  <si>
    <t>Временное размещение товара партнерами</t>
  </si>
  <si>
    <t>DefectFineCancellation</t>
  </si>
  <si>
    <t>date_to - Год и месяц</t>
  </si>
  <si>
    <t>Значения</t>
  </si>
  <si>
    <t>SUM из delivery_amount</t>
  </si>
  <si>
    <t>SUM из return_amount</t>
  </si>
  <si>
    <t>4vtz-joe-15</t>
  </si>
  <si>
    <t>К перечислению</t>
  </si>
  <si>
    <t>Расходы</t>
  </si>
  <si>
    <t>bi-014218/лиловый</t>
  </si>
  <si>
    <t>SUM из komissiya_itog</t>
  </si>
  <si>
    <t>wb1uuf7vfk</t>
  </si>
  <si>
    <t>Распылитель спрей для масла соуса</t>
  </si>
  <si>
    <t>4vtz-jom-25</t>
  </si>
  <si>
    <t>Мастурбатор мужской вагина резиновая секс игрушка</t>
  </si>
  <si>
    <t>свечки-30/30_зеленый_чай</t>
  </si>
  <si>
    <t>Итоги</t>
  </si>
  <si>
    <t>wb1gu2lbe5</t>
  </si>
  <si>
    <t>Мельница для специй электрическая с подсветкой</t>
  </si>
  <si>
    <t>К выплате ИТОГ</t>
  </si>
  <si>
    <t>Тело кредита</t>
  </si>
  <si>
    <t>КОД В ОТЧЕТАХ OZON</t>
  </si>
  <si>
    <t>Операций на русском</t>
  </si>
  <si>
    <t>Группа в бвлвнсе</t>
  </si>
  <si>
    <t>Раздел ОПиУ</t>
  </si>
  <si>
    <t>Раздел ДДС</t>
  </si>
  <si>
    <t>operation_type_name</t>
  </si>
  <si>
    <t>Журнал операций</t>
  </si>
  <si>
    <t>Ставка УСН</t>
  </si>
  <si>
    <t>Ставка Страховых</t>
  </si>
  <si>
    <t>Места хранения денежных средств</t>
  </si>
  <si>
    <t>Ключевые контрагенты</t>
  </si>
  <si>
    <t>Вид операций для журнала</t>
  </si>
  <si>
    <t>Услуги агентов</t>
  </si>
  <si>
    <t>AccrualConsigWriteOffActForItemsUtilizedInDelivery</t>
  </si>
  <si>
    <t>Брак по вине Ozon в логистике</t>
  </si>
  <si>
    <t>Перемещение</t>
  </si>
  <si>
    <t>Получение возврата, отмены, невыкупа от покупателя</t>
  </si>
  <si>
    <t>AcrrualWriteOffOnInventoryInDelivery</t>
  </si>
  <si>
    <t>Списание недостач в доставке</t>
  </si>
  <si>
    <t>Услуги доставки</t>
  </si>
  <si>
    <t>Превышение индекса ошибок: отмена</t>
  </si>
  <si>
    <t>Услуга за обработку операционных ошибок продавца: отмена - отмена начисления</t>
  </si>
  <si>
    <t>DefectRateDetailed</t>
  </si>
  <si>
    <t>Услуга за обработку операционных ошибок продавца: поздняя отгрузка</t>
  </si>
  <si>
    <t>ItemAdvertisementForSupplierLogistic</t>
  </si>
  <si>
    <t>Транспортно-экспедиционные услуги Кроссдокинг</t>
  </si>
  <si>
    <t>ItemAdvertisementForSupplierLogisticSeller</t>
  </si>
  <si>
    <t>Обработка отправления Pick-up</t>
  </si>
  <si>
    <t>ItemAgentServiceStarsMembership</t>
  </si>
  <si>
    <t>Звёздные товары</t>
  </si>
  <si>
    <t>Повтор статьи</t>
  </si>
  <si>
    <t>MarketplaceAgencyFeeAggregator3PLGlobal</t>
  </si>
  <si>
    <t>Агентское вознаграждение Ozon</t>
  </si>
  <si>
    <t>MarketplaceAgencyFeeAggregator3PLGlobalItem</t>
  </si>
  <si>
    <t>Оплата эквайринга</t>
  </si>
  <si>
    <t>MarketplaceAgencyFeeAggregator3plRFBS</t>
  </si>
  <si>
    <t>Агентское вознаграждение Ozon Агрегатор realFBS</t>
  </si>
  <si>
    <t>Корректировки стоимости услуг</t>
  </si>
  <si>
    <t>MarketplaceDeliveryCostItem</t>
  </si>
  <si>
    <t>Доставка</t>
  </si>
  <si>
    <t>MarketplaceDeliveryOfDefectsAndSurplusesFromDeliveryByOzonItem</t>
  </si>
  <si>
    <t>Доставка брака и излишков с поставки силами Ozon</t>
  </si>
  <si>
    <t>MarketplaceDisposalDeliveryOfDefectsAndSurplusesFromDeliveryByOzonItem</t>
  </si>
  <si>
    <t>Утилизация брака и излишков с поставки силами Ozon</t>
  </si>
  <si>
    <t>MarketplaceDisposalOfDefectsAndSurplusesFromDeliveryByOzonItem</t>
  </si>
  <si>
    <t>MarketplaceElectronicServicePointforReviews</t>
  </si>
  <si>
    <t>MarketplaceGoodsInsuranceItem</t>
  </si>
  <si>
    <t>Защита товаров</t>
  </si>
  <si>
    <t>MarketplaceMarketingActionCostItem</t>
  </si>
  <si>
    <t>Услуги по продвижению товаров</t>
  </si>
  <si>
    <t>Вознаграждение Ozon</t>
  </si>
  <si>
    <t>MarketplaceNotDeliveredCostItem</t>
  </si>
  <si>
    <t>Доставка, возврат или отмена</t>
  </si>
  <si>
    <t>MarketplaceOversizedReturnDisposalServiceFbsItem</t>
  </si>
  <si>
    <t>Утилизация КГТ партнёром Ozon FBS</t>
  </si>
  <si>
    <t>Доставка и обработка возврата, отмены, невыкупа</t>
  </si>
  <si>
    <t>MarketplaceOversizedReturnStorageServiceFbsItem</t>
  </si>
  <si>
    <t>Размещение КГТ партнёром Ozon FBS</t>
  </si>
  <si>
    <t>MarketplaceProductDisposal</t>
  </si>
  <si>
    <t>MarketplaceReturnAfterDeliveryCostItem</t>
  </si>
  <si>
    <t>MarketplaceReturnDisposalServiceFbsItem</t>
  </si>
  <si>
    <t>Утилизация FBS</t>
  </si>
  <si>
    <t>Частичная компенсация покупателю</t>
  </si>
  <si>
    <t>MarketplaceReturnStorageServiceAtThePickupPointFbsItem</t>
  </si>
  <si>
    <t>Краткосрочное размещение возврата FBS</t>
  </si>
  <si>
    <t>MarketplaceReturnStorageServiceInTheWarehouseFbsItem</t>
  </si>
  <si>
    <t>Долгосрочное размещение возврата FBS</t>
  </si>
  <si>
    <t>MarketplaceSaleReviewsItem</t>
  </si>
  <si>
    <t>Возвраты</t>
  </si>
  <si>
    <t>MarketplaceSellerCompensationItemOperation</t>
  </si>
  <si>
    <t>Компенсации за повреждённый на складе товар</t>
  </si>
  <si>
    <t>MarketplaceSellerCompensationLossOfGoodsOperation</t>
  </si>
  <si>
    <t>Компенсация за уничтоженный товар</t>
  </si>
  <si>
    <t>MarketplaceSellerCompensationOperation</t>
  </si>
  <si>
    <t>Прочие компенсации</t>
  </si>
  <si>
    <t>MarketplaceSellerCostOperation</t>
  </si>
  <si>
    <t>Компенсации за утерянный на складе товар</t>
  </si>
  <si>
    <t>Продвижение и реклама</t>
  </si>
  <si>
    <t>MarketplaceSellerDecompensationItemByTypeDocOperation</t>
  </si>
  <si>
    <t>Декомпенсации и возвращение товаров на склад</t>
  </si>
  <si>
    <t>Подготовка товара к вывозу: Брак</t>
  </si>
  <si>
    <t>MarketplaceSellerShippingCompensationReturnOperation</t>
  </si>
  <si>
    <t>Компенсация перечислений за доставку</t>
  </si>
  <si>
    <t>Подготовка товара к вывозу: Валид</t>
  </si>
  <si>
    <t>MarketplaceServiceBrandCommission</t>
  </si>
  <si>
    <t>Продвижение бренда</t>
  </si>
  <si>
    <t>MarketplaceServiceBrandPromotion</t>
  </si>
  <si>
    <t>Подключение продвижения бренда</t>
  </si>
  <si>
    <t>MarketplaceServiceCounterfeitProductsModeration</t>
  </si>
  <si>
    <t>Модерация поддельных товаров</t>
  </si>
  <si>
    <t>MarketplaceServiceDCFlowTrans</t>
  </si>
  <si>
    <t>Магистраль</t>
  </si>
  <si>
    <t>MarketplaceServiceDeliveryGoodsToCustAggregatorGlobalGbs</t>
  </si>
  <si>
    <t>Доставка Партнёром Ozon</t>
  </si>
  <si>
    <t>MarketplaceServiceDeliveryGoodsToCustAggregatorGlobalMeest</t>
  </si>
  <si>
    <t>MarketplaceServiceDeliveryGoodsToCustAgregator</t>
  </si>
  <si>
    <t>MarketplaceServiceDelivRFBSAddGain</t>
  </si>
  <si>
    <t>Доп. вознаграждение за доставку realFBS</t>
  </si>
  <si>
    <t>MarketplaceServiceEarlyPayment</t>
  </si>
  <si>
    <t>Досрочная выплата</t>
  </si>
  <si>
    <t>MarketplaceServiceItemDefectRate</t>
  </si>
  <si>
    <t>Услуга по изменению условий отгрузки</t>
  </si>
  <si>
    <t>MarketplaceServiceItemDefectRateDetailed</t>
  </si>
  <si>
    <t>Обработка операционных ошибок продавца</t>
  </si>
  <si>
    <t>MarketplaceServiceItemDeliveryFLEX</t>
  </si>
  <si>
    <t>Доставка FLEX</t>
  </si>
  <si>
    <t>MarketplaceServiceItemDeliveryKGT</t>
  </si>
  <si>
    <t>MarketplaceServiceItemDeliveryReturnInternational</t>
  </si>
  <si>
    <t>Международная доставка возврата</t>
  </si>
  <si>
    <t>MarketplaceServiceItemDirectFlowLogisticDC</t>
  </si>
  <si>
    <t>MarketplaceServiceItemDirectFlowLogisticVDC</t>
  </si>
  <si>
    <t>MarketplaceServiceItemDirectFlowTrans</t>
  </si>
  <si>
    <t>MarketplaceServiceItemDropoffAPVZ</t>
  </si>
  <si>
    <t>Обработка отправления «Drop-off»</t>
  </si>
  <si>
    <t>MarketplaceServiceItemDropoffFF</t>
  </si>
  <si>
    <t>MarketplaceServiceItemDropoffPPZ</t>
  </si>
  <si>
    <t>MarketplaceServiceItemDropoffPVZ</t>
  </si>
  <si>
    <t>MarketplaceServiceItemDropoffSC</t>
  </si>
  <si>
    <t>MarketplaceServiceItemDropoffSPVZ</t>
  </si>
  <si>
    <t>MarketplaceServiceItemDropoffTSC</t>
  </si>
  <si>
    <t>MarketplaceServiceItemElectronicServicePinReview</t>
  </si>
  <si>
    <t>Закрепление отзыва</t>
  </si>
  <si>
    <t>MarketplaceServiceItemElectronicServicesBrandPromotion</t>
  </si>
  <si>
    <t>MarketplaceServiceItemElectronicServicesBrandShelf</t>
  </si>
  <si>
    <t>Брендовая полка</t>
  </si>
  <si>
    <t>MarketplaceServiceItemElectronicServicesPremiumCashbackIndividualPoints</t>
  </si>
  <si>
    <t>Бонусы продавца</t>
  </si>
  <si>
    <t>MarketplaceServiceItemElectronicServicesPremiumSellerBonusAccrual</t>
  </si>
  <si>
    <t>Бонусы продавца - рассылка</t>
  </si>
  <si>
    <t>MarketplaceServiceItemElectronicServicesPromotionInSearch</t>
  </si>
  <si>
    <t>MarketplaceServiceItemElectronicServiceStencil</t>
  </si>
  <si>
    <t>MarketplaceServiceItemFlexiblePaymentSchedule</t>
  </si>
  <si>
    <t>Гибкий график выплат</t>
  </si>
  <si>
    <t>MarketplaceServiceItemFulfillment</t>
  </si>
  <si>
    <t>Сборка заказа</t>
  </si>
  <si>
    <t>Услуги FBO</t>
  </si>
  <si>
    <t>MarketplaceServiceItemGettingToTheTop</t>
  </si>
  <si>
    <t>MarketplaceServiceItemInstallment</t>
  </si>
  <si>
    <t>Ozon Рассрочка</t>
  </si>
  <si>
    <t>MarketplaceServiceItemInternetSiteAdvertising</t>
  </si>
  <si>
    <t>Реклама в сети Интернет на Сайте</t>
  </si>
  <si>
    <t>MarketplaceServiceItemKzBuyerInstallment</t>
  </si>
  <si>
    <t>Рассрочка для покупателей из Казахстана</t>
  </si>
  <si>
    <t>MarketplaceServiceItemMarketingServices</t>
  </si>
  <si>
    <t>Маркетинговые услуги</t>
  </si>
  <si>
    <t>MarketplaceServiceItemMarkingItems</t>
  </si>
  <si>
    <t>Обязательная маркировка товаров</t>
  </si>
  <si>
    <t>MarketplaceServiceItemOtherAdvertisingService</t>
  </si>
  <si>
    <t>Иные рекламные услуги</t>
  </si>
  <si>
    <t>MarketplaceServiceItemOtherElectronicServices</t>
  </si>
  <si>
    <t>MarketplaceServiceItemOtherMarketAndTechService</t>
  </si>
  <si>
    <t>Иные маркетинговые и технические услуги</t>
  </si>
  <si>
    <t>MarketplaceServiceItemOzonData</t>
  </si>
  <si>
    <t>Ozon Data</t>
  </si>
  <si>
    <t>MarketplaceServiceItemPickup</t>
  </si>
  <si>
    <t>MarketplaceServiceItemPinReview</t>
  </si>
  <si>
    <t>MarketplaceServiceItemPremiumPlusSubscribtion</t>
  </si>
  <si>
    <t>Подписка Premium Plus</t>
  </si>
  <si>
    <t>MarketplaceServiceItemPremiumSubscribtion</t>
  </si>
  <si>
    <t>Premium-подписка</t>
  </si>
  <si>
    <t>MarketplaceServiceItemQuantProcessing</t>
  </si>
  <si>
    <t>Обработка и логистика кванта</t>
  </si>
  <si>
    <t>MarketplaceServiceItemRedistributionDropoff</t>
  </si>
  <si>
    <t>Обработка отправления Drop-off партнерами</t>
  </si>
  <si>
    <t>MarketplaceServiceItemRedistributionDropOffAppz</t>
  </si>
  <si>
    <t>MarketplaceServiceItemRedistributionDropOffApvz</t>
  </si>
  <si>
    <t>Обработка отправления Drop-off партнёрами</t>
  </si>
  <si>
    <t>MarketplaceServiceItemRedistributionOfDeliveryServices</t>
  </si>
  <si>
    <t>Услуги международной доставки</t>
  </si>
  <si>
    <t>MarketplaceServiceItemReplenishment</t>
  </si>
  <si>
    <t>Перемещение товаров между складами Ozon</t>
  </si>
  <si>
    <t>MarketplaceServiceItemReturnFlowTrans</t>
  </si>
  <si>
    <t>Обратная магистраль</t>
  </si>
  <si>
    <t>MarketplaceServiceItemReturnFromStock</t>
  </si>
  <si>
    <t>Комплектация товаров для вывоза продавцом</t>
  </si>
  <si>
    <t>MarketplaceServiceItemReturnKGT</t>
  </si>
  <si>
    <t>MarketplaceServiceItemRFBSEasyReturn</t>
  </si>
  <si>
    <t>Лёгкий возврат</t>
  </si>
  <si>
    <t>MarketplaceServiceItemSellerReturnsGeneral</t>
  </si>
  <si>
    <t>Доставка возвратов до склада продавца силами Ozon</t>
  </si>
  <si>
    <t>MarketplaceServiceItemSubscriptionMarketingServicesCost</t>
  </si>
  <si>
    <t>Абонентское обслуживание по продвижению товаров</t>
  </si>
  <si>
    <t>MarketplaceServiceItemSubscriptionPremium</t>
  </si>
  <si>
    <t>MarketplaceServiceItemSubscriptionPremiumPlus</t>
  </si>
  <si>
    <t>MarketplaceServiceItemSupplyInboundAdditional</t>
  </si>
  <si>
    <t>Обработка товара в составе грузоместа</t>
  </si>
  <si>
    <t>MarketplaceServiceItemSupplyInboundBase</t>
  </si>
  <si>
    <t>Обработка товара со специальными условиями</t>
  </si>
  <si>
    <t>MarketplaceServiceItemSupplyInboundCargoShortage</t>
  </si>
  <si>
    <t>Бронирование места и персонала для поставки с неполным составом в составе грузоместа</t>
  </si>
  <si>
    <t>MarketplaceServiceItemSupplyInboundCargoSurplus</t>
  </si>
  <si>
    <t>Обработка опознанных излишков в составе грузоместа</t>
  </si>
  <si>
    <t>MarketplaceServiceItemSupplyInboundExpirationDateProcessing</t>
  </si>
  <si>
    <t>Обработка срока годности товаров</t>
  </si>
  <si>
    <t>MarketplaceServiceItemSupplyInboundSupplyShortage</t>
  </si>
  <si>
    <t>Бронирование места и персонала для поставки с неполным составом</t>
  </si>
  <si>
    <t>MarketplaceServiceItemSupplyInboundSupplySurplus</t>
  </si>
  <si>
    <t>Обработка опознанных излишков</t>
  </si>
  <si>
    <t>MarketplaceServiceItemTechnicalServicesAndOtherServices</t>
  </si>
  <si>
    <t>Технические услуги и иные услуги</t>
  </si>
  <si>
    <t>MarketplaceServiceItemTransferringCards</t>
  </si>
  <si>
    <t>Перенос карточек товаров</t>
  </si>
  <si>
    <t>MarketplaceServiceItemVideoCover</t>
  </si>
  <si>
    <t>Генерация видеообложки</t>
  </si>
  <si>
    <t>MarketplaceServiceLeadGenerationForCarDealers</t>
  </si>
  <si>
    <t>Лидогенерация для автодилеров</t>
  </si>
  <si>
    <t>MarketplaceServiceModerationCounterfeitGoods</t>
  </si>
  <si>
    <t>MarketplaceServiceModerationProhibitedContent</t>
  </si>
  <si>
    <t>Модерация запрещённого контента</t>
  </si>
  <si>
    <t>MarketplaceServiceModerationProhibitedGoods</t>
  </si>
  <si>
    <t>Модерация запрещённых товаров</t>
  </si>
  <si>
    <t>MarketplaceServicePremiumCashback</t>
  </si>
  <si>
    <t>Услуга продвижения Premium</t>
  </si>
  <si>
    <t>MarketplaceServicePremiumCashbackIndividualPoints</t>
  </si>
  <si>
    <t>MarketplaceServicePremiumPromotion</t>
  </si>
  <si>
    <t>MarketplaceServicePremiumSellerBonusAccrual</t>
  </si>
  <si>
    <t>MarketplaceServicePreparingToReturn</t>
  </si>
  <si>
    <t>MarketplaceServiceProcessingIdentifiedDiscrepancies</t>
  </si>
  <si>
    <t>Бронирование места для размещения на складе</t>
  </si>
  <si>
    <t>MarketplaceServiceProcessingIdentifiedSurplus</t>
  </si>
  <si>
    <t>MarketplaceServiceProcessingNotIdentifiedSurplus</t>
  </si>
  <si>
    <t>Обработка неопознанных излишков</t>
  </si>
  <si>
    <t>MarketplaceServiceProcessingSpoilage</t>
  </si>
  <si>
    <t>Обработка брака</t>
  </si>
  <si>
    <t>MarketplaceServiceProductSortingByStorageArea</t>
  </si>
  <si>
    <t>MarketplaceServiceProhibitedContentModeration</t>
  </si>
  <si>
    <t>MarketplaceServiceProhibitedProductsModeration</t>
  </si>
  <si>
    <t>MarketplaceServiceRedistributionOfDeliveryServicesRFBS</t>
  </si>
  <si>
    <t>Услуги Партнёров Ozon на схеме realFBS</t>
  </si>
  <si>
    <t>MarketplaceServiceRefusalGoodsTransferAgregator</t>
  </si>
  <si>
    <t>Отмена от Партнёра Ozon</t>
  </si>
  <si>
    <t>MarketplaceServiceReturnFromCustAfterDeliveryAgregator</t>
  </si>
  <si>
    <t>MarketplaceServiceReturnPartialNonBuyoutAgregator</t>
  </si>
  <si>
    <t>MarketplaceServiceReturnUnclaimedGoodsAgregator</t>
  </si>
  <si>
    <t>Доставка невостребованного товара Партнёром Ozon</t>
  </si>
  <si>
    <t>MarketplaceServiceStockDisposal</t>
  </si>
  <si>
    <t>Утилизация со стока</t>
  </si>
  <si>
    <t>MarketplaceServiceStorageItem</t>
  </si>
  <si>
    <t>Размещение товаров на складах Ozon</t>
  </si>
  <si>
    <t>MarketplaceServiceVolumeWeightCharacsProcessing</t>
  </si>
  <si>
    <t>Дополнительная обработка ОВХ</t>
  </si>
  <si>
    <t>OperationClaim</t>
  </si>
  <si>
    <t>Начисления по претензиям</t>
  </si>
  <si>
    <t>OperationCommissionSaleAmountCorrection</t>
  </si>
  <si>
    <t>Корректировка суммы реализованного товара</t>
  </si>
  <si>
    <t>OperationCorrectionRealizationReportCommission</t>
  </si>
  <si>
    <t>Корректировка отчёта о реализации</t>
  </si>
  <si>
    <t>OperationCorrectionSeller</t>
  </si>
  <si>
    <t>Инвентаризация взаиморасчетов</t>
  </si>
  <si>
    <t>OperationDefectiveWriteOff</t>
  </si>
  <si>
    <t>OperationLackWriteOff</t>
  </si>
  <si>
    <t>OperationLackWriteOffInDelivery</t>
  </si>
  <si>
    <t>OperationLoyaltyPayoutsAmountCorrection</t>
  </si>
  <si>
    <t>Корректировка суммы по программам Партнёров</t>
  </si>
  <si>
    <t>OperationMarketplacePremiumSubscribtion</t>
  </si>
  <si>
    <t>OperationMarketplaceSellerRewardForSalesVolume</t>
  </si>
  <si>
    <t>Бонус за достижение цели продаж</t>
  </si>
  <si>
    <t>OperationMarketplaceServicePremiumCashbackIndividualPoints</t>
  </si>
  <si>
    <t>OperationMarketplaceServiceProcessingNotIdentifiedSurplus</t>
  </si>
  <si>
    <t>Обработка неопознанных излишков с приемки</t>
  </si>
  <si>
    <t>OperationMarketplaceServiceSupplyInboundCargoSurplus</t>
  </si>
  <si>
    <t>Услуга по обработке опознанных излишков в составе ГМ</t>
  </si>
  <si>
    <t>OperationMarketplaceServiceSupplyInboundSupplyShortage</t>
  </si>
  <si>
    <t>Услуга по бронированию места и персонала для поставки с неполным составом</t>
  </si>
  <si>
    <t>OperationMarketplaceServiceSupplyInboundSupplySurplus</t>
  </si>
  <si>
    <t>Услуга по обработке опознанных излишков</t>
  </si>
  <si>
    <t>OperationMarketplaceWithHoldingForUndeliverableGoods</t>
  </si>
  <si>
    <t>Удержание за недовложение товара</t>
  </si>
  <si>
    <t>OperationPointsAmountCorrection</t>
  </si>
  <si>
    <t>Корректировка суммы начисленных баллов</t>
  </si>
  <si>
    <t>OperationReturnGoodsFBSofRMS</t>
  </si>
  <si>
    <t>OperationSetOff</t>
  </si>
  <si>
    <t>Взаимозачет с другими договорами контрагента</t>
  </si>
  <si>
    <t>OperationSetOffBalance</t>
  </si>
  <si>
    <t>Взаимозачет требований между Договорами</t>
  </si>
  <si>
    <t>OperationWriteOffByUtilizationInDelivery</t>
  </si>
  <si>
    <t>Списание по утилизации в доставке</t>
  </si>
  <si>
    <t>StarsMembership</t>
  </si>
  <si>
    <t>OperationMarketplaceFlexiblePaymentSchedule</t>
  </si>
  <si>
    <t>Начисление за гибкий график выплат</t>
  </si>
  <si>
    <t>OperationMarketPlaceItemPinReview</t>
  </si>
  <si>
    <t>OperationMarketplaceServiceEarlyPaymentAccrual</t>
  </si>
  <si>
    <t>Услуга досрочной выплаты</t>
  </si>
  <si>
    <t>MarketplaceMarketingActionCostOperation</t>
  </si>
  <si>
    <t>Услуги продвижения товаров</t>
  </si>
  <si>
    <r>
      <rPr>
        <b/>
        <sz val="10"/>
        <color rgb="FF000000"/>
        <rFont val="Roboto"/>
      </rPr>
      <t>Table name</t>
    </r>
    <r>
      <rPr>
        <sz val="10"/>
        <color rgb="FF000000"/>
        <rFont val="Roboto"/>
      </rPr>
      <t>: realization</t>
    </r>
    <r>
      <rPr>
        <b/>
        <sz val="10"/>
        <color rgb="FF000000"/>
        <rFont val="Roboto"/>
      </rPr>
      <t xml:space="preserve"> Last updated</t>
    </r>
    <r>
      <rPr>
        <sz val="10"/>
        <color rgb="FF000000"/>
        <rFont val="Roboto"/>
      </rPr>
      <t>: May 01, 2026 6:35 AM</t>
    </r>
  </si>
  <si>
    <t>number</t>
  </si>
  <si>
    <t>doc_date</t>
  </si>
  <si>
    <t>start_date</t>
  </si>
  <si>
    <t>contract_date</t>
  </si>
  <si>
    <t>contract_number</t>
  </si>
  <si>
    <t>payer_name</t>
  </si>
  <si>
    <t>payer_inn</t>
  </si>
  <si>
    <t>payer_kpp</t>
  </si>
  <si>
    <t>receiver_name</t>
  </si>
  <si>
    <t>receiver_inn</t>
  </si>
  <si>
    <t>receiver_kpp</t>
  </si>
  <si>
    <t>doc_amount</t>
  </si>
  <si>
    <t>vat_amount</t>
  </si>
  <si>
    <t>currency_sys_name</t>
  </si>
  <si>
    <t>row_number</t>
  </si>
  <si>
    <t>item_name</t>
  </si>
  <si>
    <t>item_barcode</t>
  </si>
  <si>
    <t>item_sku</t>
  </si>
  <si>
    <t>seller_price_per_instance</t>
  </si>
  <si>
    <t>commission_ratio</t>
  </si>
  <si>
    <t>delivery_commission_price_per_instance</t>
  </si>
  <si>
    <t>delivery_commission_quantity</t>
  </si>
  <si>
    <t>delivery_commission_amount</t>
  </si>
  <si>
    <t>delivery_commission_compensation</t>
  </si>
  <si>
    <t>delivery_commission_commission</t>
  </si>
  <si>
    <t>delivery_commission_bonus</t>
  </si>
  <si>
    <t>delivery_commission_standard_fee</t>
  </si>
  <si>
    <t>delivery_commission_total</t>
  </si>
  <si>
    <t>delivery_commission_stars</t>
  </si>
  <si>
    <t>delivery_commission_bank_coinvestment</t>
  </si>
  <si>
    <t>delivery_commission_pick_up_point_coinvestment</t>
  </si>
  <si>
    <t>return_commission_price_per_instance</t>
  </si>
  <si>
    <t>return_commission_quantity</t>
  </si>
  <si>
    <t>return_commission_amount</t>
  </si>
  <si>
    <t>return_commission_compensation</t>
  </si>
  <si>
    <t>return_commission_commission</t>
  </si>
  <si>
    <t>return_commission_bonus</t>
  </si>
  <si>
    <t>return_commission_standard_fee</t>
  </si>
  <si>
    <t>return_commission_total</t>
  </si>
  <si>
    <t>return_commission_stars</t>
  </si>
  <si>
    <t>return_commission_bank_coinvestment</t>
  </si>
  <si>
    <t>return_commission_pick_up_point_coinvestment</t>
  </si>
  <si>
    <t>Ледоступы на обувь (ледоходы для гололеда) с шипами универсальные</t>
  </si>
  <si>
    <t>OZN1771286425</t>
  </si>
  <si>
    <t>Детские смарт часы (умные, наручные) с сим картой и gps</t>
  </si>
  <si>
    <t>OZN1775789898</t>
  </si>
  <si>
    <t>Большой зонт полный автомат антиветер прочный (антишторм, складной, усиленный ) черный 32 спицы</t>
  </si>
  <si>
    <t>OZN2128277973</t>
  </si>
  <si>
    <t>Универсальный пароочиститель для уборки ручной с насадками</t>
  </si>
  <si>
    <t>OZN2128347385</t>
  </si>
  <si>
    <t>Многофункциональный пароочиститель для уборки (ручной, с насадками) максимально удобная комплектация</t>
  </si>
  <si>
    <t>OZN2382596190</t>
  </si>
  <si>
    <t>Смарт часы детские для девочки с сим картой (розовые)</t>
  </si>
  <si>
    <t>OZN2565648694</t>
  </si>
  <si>
    <t>Смарт часы детские для девочки с сим картой, gps (розовые)</t>
  </si>
  <si>
    <t>OZN2641385250</t>
  </si>
  <si>
    <t>Детский планшет, 7" 6 ГБ/256 ГБ, бирюзовый</t>
  </si>
  <si>
    <t>OZN2782869455</t>
  </si>
  <si>
    <t>Смарт часы женские</t>
  </si>
  <si>
    <t>OZN2783034012</t>
  </si>
  <si>
    <t>GRENAMUR Детский планшет LK Tab 30, 7" 6 ГБ/128 ГБ, бирюзовый</t>
  </si>
  <si>
    <t>OZN2824406015</t>
  </si>
  <si>
    <t>Смарт часы детские с сим картой черные</t>
  </si>
  <si>
    <t>OZN2874176325</t>
  </si>
  <si>
    <t>Ледоступы городские 2 шт</t>
  </si>
  <si>
    <t>OZN2970340394</t>
  </si>
  <si>
    <t>Перчатки GRENAMUR перчатки мужские, 1 пара</t>
  </si>
  <si>
    <t>OZN3028330595</t>
  </si>
  <si>
    <t>Перчатки GRENAMUR, 1 пара</t>
  </si>
  <si>
    <t>OZN3028358907</t>
  </si>
  <si>
    <t>Смарт часы мужские, женские чёрные, 46mm</t>
  </si>
  <si>
    <t>OZN3072886142</t>
  </si>
  <si>
    <t>Смарт часы детские, умные часы детские с сим картой для девочек, для мальчиков, голубые</t>
  </si>
  <si>
    <t>OZN3225771282</t>
  </si>
  <si>
    <t>Детские смарт часы (умные, наручные) с сим картой и gps, оранжевые</t>
  </si>
  <si>
    <t>OZN3344938090</t>
  </si>
  <si>
    <t>GRENAMUR Детский планшет LK Tab 30, 7" 6 ГБ/256 ГБ, синий</t>
  </si>
  <si>
    <t>OZN3362218605</t>
  </si>
  <si>
    <t>Смарт часы детские С90 розовые</t>
  </si>
  <si>
    <t>OZN3495591092</t>
  </si>
  <si>
    <t>Смарт часы женские, для девушек, девочек и подростков серия мини для Android, IOS</t>
  </si>
  <si>
    <t>OZN3497388256</t>
  </si>
  <si>
    <t>04-02-2026-Смарт часы черные скл</t>
  </si>
  <si>
    <t>OZN3498230555</t>
  </si>
  <si>
    <t>Смарт часы детские</t>
  </si>
  <si>
    <t>21-02-2026-Смарт часы детские С90 розовые скл</t>
  </si>
  <si>
    <t>OZN3546766189</t>
  </si>
  <si>
    <t>Смарт часы</t>
  </si>
  <si>
    <t>20-02-2026-Смарт часы LK11MINI+ скл</t>
  </si>
  <si>
    <t>OZN3552019811</t>
  </si>
  <si>
    <t>Перчатки GRENAMUR перчатки</t>
  </si>
  <si>
    <t>OZN3039712899</t>
  </si>
  <si>
    <t>Перчатки GRENAMUR</t>
  </si>
  <si>
    <t>GRENAMUR Детский планшет LK Tab 30 , 7" 6 ГБ/256 ГБ, голубой, светло-синий</t>
  </si>
  <si>
    <t>18-12-2025-Перчатки мужские зимние скл</t>
  </si>
  <si>
    <t>OZN2438824587</t>
  </si>
  <si>
    <t>OZN2824400705</t>
  </si>
  <si>
    <t>Перчатки GRENAMUR перчатки мужские</t>
  </si>
  <si>
    <t>Детская беспроводная караоке система, портативная колонка с двумя микрофонами (блютуз)</t>
  </si>
  <si>
    <t>OZN1973329311</t>
  </si>
  <si>
    <t>Месяц</t>
  </si>
  <si>
    <t>Тип</t>
  </si>
  <si>
    <t>Остатки (сбой выгрузки)</t>
  </si>
  <si>
    <t>Пароочиститель</t>
  </si>
  <si>
    <t>offer_id</t>
  </si>
  <si>
    <t>Всего на складах</t>
  </si>
  <si>
    <t>Товары в пути</t>
  </si>
  <si>
    <r>
      <rPr>
        <b/>
        <sz val="10"/>
        <color rgb="FF000000"/>
        <rFont val="Roboto"/>
      </rPr>
      <t>Table name</t>
    </r>
    <r>
      <rPr>
        <sz val="10"/>
        <color rgb="FF000000"/>
        <rFont val="Roboto"/>
      </rPr>
      <t>: transactions</t>
    </r>
    <r>
      <rPr>
        <b/>
        <sz val="10"/>
        <color rgb="FF000000"/>
        <rFont val="Roboto"/>
      </rPr>
      <t xml:space="preserve"> Last updated</t>
    </r>
    <r>
      <rPr>
        <sz val="10"/>
        <color rgb="FF000000"/>
        <rFont val="Roboto"/>
      </rPr>
      <t>: May 01, 2026 6:35 AM</t>
    </r>
  </si>
  <si>
    <t>operation_id</t>
  </si>
  <si>
    <t>operation_date</t>
  </si>
  <si>
    <t>delivery_charge</t>
  </si>
  <si>
    <t>return_delivery_charge</t>
  </si>
  <si>
    <t>accruals_for_sale</t>
  </si>
  <si>
    <t>sale_commission</t>
  </si>
  <si>
    <t>amount</t>
  </si>
  <si>
    <t>type</t>
  </si>
  <si>
    <t>posting_delivery_schema</t>
  </si>
  <si>
    <t>posting_order_date</t>
  </si>
  <si>
    <t>posting_posting_number</t>
  </si>
  <si>
    <t>posting_warehouse_id</t>
  </si>
  <si>
    <t>item_names</t>
  </si>
  <si>
    <t>item_skus</t>
  </si>
  <si>
    <t>services.price</t>
  </si>
  <si>
    <t>returns</t>
  </si>
  <si>
    <t>FBO</t>
  </si>
  <si>
    <t>35199428-0514-1</t>
  </si>
  <si>
    <t>23903599483000</t>
  </si>
  <si>
    <t>2874176325</t>
  </si>
  <si>
    <t>0131772816-0282-1</t>
  </si>
  <si>
    <t>17717042026000</t>
  </si>
  <si>
    <t>07195710-1133-1</t>
  </si>
  <si>
    <t>1020001853757000</t>
  </si>
  <si>
    <t>3495591092</t>
  </si>
  <si>
    <t>55785944-0042-1</t>
  </si>
  <si>
    <t>23684735180000</t>
  </si>
  <si>
    <t>32589673-0751-1</t>
  </si>
  <si>
    <t>other</t>
  </si>
  <si>
    <t>0127898673-0053-2</t>
  </si>
  <si>
    <t>1020001836200000</t>
  </si>
  <si>
    <t>2128277973</t>
  </si>
  <si>
    <t>11169661-0167-1</t>
  </si>
  <si>
    <t>34484310-0016-1</t>
  </si>
  <si>
    <t>23402539267000</t>
  </si>
  <si>
    <t>94344290-0218-1</t>
  </si>
  <si>
    <t>18044494830000</t>
  </si>
  <si>
    <t>43022733-0323-1</t>
  </si>
  <si>
    <t>1020000241710000</t>
  </si>
  <si>
    <t>0151419164-0015-1</t>
  </si>
  <si>
    <t>23021125185000</t>
  </si>
  <si>
    <t>3072886142</t>
  </si>
  <si>
    <t>0112824646-0059-1</t>
  </si>
  <si>
    <t>1020003110535000</t>
  </si>
  <si>
    <t>82897807-0308-2</t>
  </si>
  <si>
    <t>07195710-1133</t>
  </si>
  <si>
    <t>0185647217-0061</t>
  </si>
  <si>
    <t>3344938090</t>
  </si>
  <si>
    <t>48468583-0227</t>
  </si>
  <si>
    <t>3225771282</t>
  </si>
  <si>
    <t>45416804-0035-1</t>
  </si>
  <si>
    <t>1020001649180000</t>
  </si>
  <si>
    <t>42118974-0390</t>
  </si>
  <si>
    <t>87853995-0035-1</t>
  </si>
  <si>
    <t>18044341087000</t>
  </si>
  <si>
    <t>2565648694</t>
  </si>
  <si>
    <t>0173637650-0061</t>
  </si>
  <si>
    <t>3497388256</t>
  </si>
  <si>
    <t>86088938-0475</t>
  </si>
  <si>
    <t>0152411522-0903</t>
  </si>
  <si>
    <t>0208720237-0006-2</t>
  </si>
  <si>
    <t>38517813-0126</t>
  </si>
  <si>
    <t>16027308-0238</t>
  </si>
  <si>
    <t>orders</t>
  </si>
  <si>
    <t>0244478850-0025-1</t>
  </si>
  <si>
    <t>80567931-0251-3</t>
  </si>
  <si>
    <t>1771286425</t>
  </si>
  <si>
    <t>0124747788-0030-2</t>
  </si>
  <si>
    <t>0145987496-0058-1</t>
  </si>
  <si>
    <t>05886904-1014-1</t>
  </si>
  <si>
    <t>1020001853897000</t>
  </si>
  <si>
    <t>0104523439-0467-1</t>
  </si>
  <si>
    <t>1020002006967000</t>
  </si>
  <si>
    <t>0160861222-0501-1</t>
  </si>
  <si>
    <t>78903710-0192-1</t>
  </si>
  <si>
    <t>15431806189000</t>
  </si>
  <si>
    <t>0152043436-0107-1</t>
  </si>
  <si>
    <t>92881375-0342-1</t>
  </si>
  <si>
    <t>16027308-0238-1</t>
  </si>
  <si>
    <t>23843917228000</t>
  </si>
  <si>
    <t>61689498-0215-1</t>
  </si>
  <si>
    <t>69850159-0044-1</t>
  </si>
  <si>
    <t>45379142-0237-1</t>
  </si>
  <si>
    <t>1020000267736000</t>
  </si>
  <si>
    <t>47258314-0474-1</t>
  </si>
  <si>
    <t>1020000435290000</t>
  </si>
  <si>
    <t>services</t>
  </si>
  <si>
    <t>23308430</t>
  </si>
  <si>
    <t>23308463</t>
  </si>
  <si>
    <t>22358968</t>
  </si>
  <si>
    <t>22198232</t>
  </si>
  <si>
    <t>20381477</t>
  </si>
  <si>
    <t>18213909</t>
  </si>
  <si>
    <t>18129367</t>
  </si>
  <si>
    <t>17745527</t>
  </si>
  <si>
    <t>17599087</t>
  </si>
  <si>
    <t>16827546</t>
  </si>
  <si>
    <t>24342413</t>
  </si>
  <si>
    <t>13622819</t>
  </si>
  <si>
    <t>sr01-bx10075753246</t>
  </si>
  <si>
    <t>1973329311</t>
  </si>
  <si>
    <t>sr01-bx10077900047</t>
  </si>
  <si>
    <t>GRENAMUR Умные часы Smart Baby Watch Y66, 37mm, синий</t>
  </si>
  <si>
    <t>1775789898</t>
  </si>
  <si>
    <t>sr01-bx10088621076</t>
  </si>
  <si>
    <t>GRENAMUR Мини-тренажер тренжер</t>
  </si>
  <si>
    <t>2128313940</t>
  </si>
  <si>
    <t>sr01-bx10088951046</t>
  </si>
  <si>
    <t>GRENAMUR Пароочиститель для уборки 2500 Вт, насадки - 9 шт</t>
  </si>
  <si>
    <t>2128347385</t>
  </si>
  <si>
    <t>sr01-bx10076644339</t>
  </si>
  <si>
    <t>sr01-bx10136524037</t>
  </si>
  <si>
    <t>Умный тренажер для бокса, настенный, музыкальный, для отработки ударов</t>
  </si>
  <si>
    <t>sr01-bx10113540971</t>
  </si>
  <si>
    <t>sr01-bx10065680433</t>
  </si>
  <si>
    <t>sr01-bx10136493799</t>
  </si>
  <si>
    <t>sr01-bx10116302787</t>
  </si>
  <si>
    <t>GRENAMUR Смарт-часы Smart Baby Watch Y66, 38mm, оранжевый</t>
  </si>
  <si>
    <t>2409306419</t>
  </si>
  <si>
    <t>sr01-bx10075584878</t>
  </si>
  <si>
    <t>sr01-bx10130453210</t>
  </si>
  <si>
    <t>sr01-bx10099820235</t>
  </si>
  <si>
    <t>GRENAMUR Зонт Полный автомат</t>
  </si>
  <si>
    <t>sr01-bx10078202736</t>
  </si>
  <si>
    <t>sr01-bx10085325307</t>
  </si>
  <si>
    <t>sr01-bx10117853117</t>
  </si>
  <si>
    <t>GRENAMUR Смарт-часы Smart Baby Watch Y66, 37mm, синий</t>
  </si>
  <si>
    <t>sr01-bx10121264729</t>
  </si>
  <si>
    <t>sr01-bx10090800705</t>
  </si>
  <si>
    <t>15550654</t>
  </si>
  <si>
    <t>14806589</t>
  </si>
  <si>
    <t>13553061</t>
  </si>
  <si>
    <t>13554524</t>
  </si>
  <si>
    <t>13553971</t>
  </si>
  <si>
    <t>16269553</t>
  </si>
  <si>
    <t>14483058</t>
  </si>
  <si>
    <t>13554369</t>
  </si>
  <si>
    <t>15551030</t>
  </si>
  <si>
    <t>13712466</t>
  </si>
  <si>
    <t>16585138</t>
  </si>
  <si>
    <t>15550831</t>
  </si>
  <si>
    <t>16269559</t>
  </si>
  <si>
    <t>14483084</t>
  </si>
  <si>
    <t>13554382</t>
  </si>
  <si>
    <t>16827432</t>
  </si>
  <si>
    <t>sr01-bx10137138389</t>
  </si>
  <si>
    <t>sr01-bx10093972138</t>
  </si>
  <si>
    <t>sr01-bx10078903213</t>
  </si>
  <si>
    <t>sr01-bx10099508388</t>
  </si>
  <si>
    <t>sr01-bx10079773388</t>
  </si>
  <si>
    <t>sr01-bx10093548667</t>
  </si>
  <si>
    <t>sr01-bx10077235506</t>
  </si>
  <si>
    <t>sr01-bx10052325714</t>
  </si>
  <si>
    <t>sr01-bx10162716055</t>
  </si>
  <si>
    <t>2783034012</t>
  </si>
  <si>
    <t>sr01-bx10151897868</t>
  </si>
  <si>
    <t>2382596190</t>
  </si>
  <si>
    <t>sr01-bx10168593941</t>
  </si>
  <si>
    <t>sr01-bx10064371179</t>
  </si>
  <si>
    <t>sr01-bx10070040004</t>
  </si>
  <si>
    <t>sr01-bx10158782137</t>
  </si>
  <si>
    <t>sr01-bx10159695217</t>
  </si>
  <si>
    <t>2782869455</t>
  </si>
  <si>
    <t>sr01-bx10053279640</t>
  </si>
  <si>
    <t>GRENAMUR Снегоуборщик, 25 см</t>
  </si>
  <si>
    <t>1771626218</t>
  </si>
  <si>
    <t>sr01-bx10070090632</t>
  </si>
  <si>
    <t>GRENAMUR Проектор проектор umiio 5G, 1LCD, белый</t>
  </si>
  <si>
    <t>1774732250</t>
  </si>
  <si>
    <t>sr01-bx10077350734</t>
  </si>
  <si>
    <t>sr01-bx10137779004</t>
  </si>
  <si>
    <t>sr01-bx10173017324</t>
  </si>
  <si>
    <t>sr01-bx10126214856</t>
  </si>
  <si>
    <t>sr01-bx10082322086</t>
  </si>
  <si>
    <t>sr01-bx10120493357</t>
  </si>
  <si>
    <t>sr01-bx10135492098</t>
  </si>
  <si>
    <t>sr01-bx10112081070</t>
  </si>
  <si>
    <t>sr01-bx10129185830</t>
  </si>
  <si>
    <t>sr01-bx10173613575</t>
  </si>
  <si>
    <t>Перчатки GRENAMUR перчатки, 1 пара</t>
  </si>
  <si>
    <t>3039712899</t>
  </si>
  <si>
    <t>sr01-bx10109218016</t>
  </si>
  <si>
    <t>sr01-bx10124486917</t>
  </si>
  <si>
    <t>GRENAMUR Компрессор автомобильный, 60 Вт, 20 л/мин</t>
  </si>
  <si>
    <t>1973360603</t>
  </si>
  <si>
    <t>sr01-bx10099821591</t>
  </si>
  <si>
    <t>sr01-bx10076983824</t>
  </si>
  <si>
    <t>sr01-bx10082379743</t>
  </si>
  <si>
    <t>sr01-bx10137494573</t>
  </si>
  <si>
    <t>sr01-bx10130796772</t>
  </si>
  <si>
    <t>sr01-bx10171657446</t>
  </si>
  <si>
    <t>sr01-bx10141683464</t>
  </si>
  <si>
    <t>Беспроводной автомобильный насос, компрессор портативный</t>
  </si>
  <si>
    <t>2871998068</t>
  </si>
  <si>
    <t>sr01-bx5626401111</t>
  </si>
  <si>
    <t>sr01-bx10169127054</t>
  </si>
  <si>
    <t>sr01-bx10121514705</t>
  </si>
  <si>
    <t>sr01-bx10068112191</t>
  </si>
  <si>
    <t>sr01-bx10134952187</t>
  </si>
  <si>
    <t>sr01-bx10169060057</t>
  </si>
  <si>
    <t>3362218605</t>
  </si>
  <si>
    <t>sr01-bx10164054388</t>
  </si>
  <si>
    <t>sr01-bx10137864533</t>
  </si>
  <si>
    <t>sr01-bx10168199045</t>
  </si>
  <si>
    <t>sr01-bx10138927188</t>
  </si>
  <si>
    <t>sr01-bx10111845955</t>
  </si>
  <si>
    <t>sr01-bx10135491610</t>
  </si>
  <si>
    <t>sr01-bx10168133862</t>
  </si>
  <si>
    <t>sr01-bx10074834298</t>
  </si>
  <si>
    <t>sr01-bx10139744619</t>
  </si>
  <si>
    <t>sr01-bx10150068142</t>
  </si>
  <si>
    <t>sr01-bx10143650875</t>
  </si>
  <si>
    <t>sr01-bx10125811983</t>
  </si>
  <si>
    <t>sr01-bx10166678246</t>
  </si>
  <si>
    <t>sr01-bx10136236733</t>
  </si>
  <si>
    <t>sr01-bx10131639656</t>
  </si>
  <si>
    <t>sr01-bx10125490861</t>
  </si>
  <si>
    <t>GRENAMUR Детский планшет LK Tab 30 , 7" 6 ГБ/256 ГБ, голубой, светло-синий; GRENAMUR Детский планшет LK Tab 30 , 7" 6 ГБ/256 ГБ, голубой, светло-синий; GRENAMUR Детский планшет LK Tab 30 , 7" 6 ГБ/256 ГБ, голубой, светло-синий</t>
  </si>
  <si>
    <t>2782869455; 2782869455; 2782869455</t>
  </si>
  <si>
    <t>sr01-bx10157117589</t>
  </si>
  <si>
    <t>3028358907</t>
  </si>
  <si>
    <t>sr01-bx10172542933</t>
  </si>
  <si>
    <t>sr01-bx10125830620</t>
  </si>
  <si>
    <t>GRENAMUR Детский планшет LK Tab 30 , 7" 6 ГБ/256 ГБ, голубой, светло-синий; GRENAMUR Детский планшет LK Tab 30 , 7" 6 ГБ/256 ГБ, голубой, светло-синий</t>
  </si>
  <si>
    <t>2782869455; 2782869455</t>
  </si>
  <si>
    <t>sr01-bx10137402848</t>
  </si>
  <si>
    <t>sr01-bx10141959522</t>
  </si>
  <si>
    <t>sr01-bx10078174467</t>
  </si>
  <si>
    <t>sr01-bx10149425498</t>
  </si>
  <si>
    <t>sr01-bx10137305326</t>
  </si>
  <si>
    <t>sr01-bx10135807549</t>
  </si>
  <si>
    <t>sr01-bx10136190940</t>
  </si>
  <si>
    <t>sr01-bx10109972850</t>
  </si>
  <si>
    <t>sr01-bx10160819923</t>
  </si>
  <si>
    <t>sr01-bx10050586078</t>
  </si>
  <si>
    <t>sr01-bx10076088049</t>
  </si>
  <si>
    <t>sr01-bx10126527800</t>
  </si>
  <si>
    <t>sr01-bx10168235901</t>
  </si>
  <si>
    <t>0117805200-0115-1</t>
  </si>
  <si>
    <t>18044570445000</t>
  </si>
  <si>
    <t>36254405-0323-1</t>
  </si>
  <si>
    <t>22296628035000</t>
  </si>
  <si>
    <t>0138085644-0087-1</t>
  </si>
  <si>
    <t>1020000759116000</t>
  </si>
  <si>
    <t>GRENAMUR Ледоступы размер 37-45</t>
  </si>
  <si>
    <t>0186054147-0037-1</t>
  </si>
  <si>
    <t>23128509046000</t>
  </si>
  <si>
    <t>0113908626-0221-1</t>
  </si>
  <si>
    <t>07538988-0103-1</t>
  </si>
  <si>
    <t>GRENAMUR Смарт-часы детские Y20, 37mm, розовый</t>
  </si>
  <si>
    <t>40687856-0080-1</t>
  </si>
  <si>
    <t>50047906-1001-1</t>
  </si>
  <si>
    <t>18044249781000</t>
  </si>
  <si>
    <t>71711945-0240-1</t>
  </si>
  <si>
    <t>0118930625-0162-1</t>
  </si>
  <si>
    <t>1020001351243000</t>
  </si>
  <si>
    <t>43613186-0055-1</t>
  </si>
  <si>
    <t>0101864621-0048-3</t>
  </si>
  <si>
    <t>1020001853819000</t>
  </si>
  <si>
    <t>78798941-0113-2</t>
  </si>
  <si>
    <t>3039697433</t>
  </si>
  <si>
    <t>31163762-0194-1</t>
  </si>
  <si>
    <t>1774495155</t>
  </si>
  <si>
    <t>89166024-0440-2</t>
  </si>
  <si>
    <t>1020000613861000</t>
  </si>
  <si>
    <t>82497546-0429-1</t>
  </si>
  <si>
    <t>0163929336-0655-1</t>
  </si>
  <si>
    <t>3028330595</t>
  </si>
  <si>
    <t>24603925-0276-2</t>
  </si>
  <si>
    <t>83028170-0203-1</t>
  </si>
  <si>
    <t>1020001836298000</t>
  </si>
  <si>
    <t>56541561-0822-1</t>
  </si>
  <si>
    <t>0189308889-0135-1</t>
  </si>
  <si>
    <t>38633298-0416-1</t>
  </si>
  <si>
    <t>23599177351000</t>
  </si>
  <si>
    <t>Умные часы Series 10, NEW 2025, Premium, 46mm, чёрный</t>
  </si>
  <si>
    <t>0123469019-0149-1</t>
  </si>
  <si>
    <t>06897138-0013-1</t>
  </si>
  <si>
    <t>0240191080-0005-1</t>
  </si>
  <si>
    <t>1020001835468000</t>
  </si>
  <si>
    <t>61633884-0335-2</t>
  </si>
  <si>
    <t>2970340394</t>
  </si>
  <si>
    <t>PNL</t>
  </si>
  <si>
    <t>Загрузка данных скриптами из МП</t>
  </si>
  <si>
    <t>Проверка строк
К выплате по калькуляции (справочно)
К выплате по отчету  (справочно)
Разница (контроль)</t>
  </si>
  <si>
    <t>Если есть расхождения, проверяем статьь на листе справочник, нет ли новых</t>
  </si>
  <si>
    <t>Вносим на лист Утиль Выкупы утиль и выкупы, проверяем, что они подтянулись сами в таблицу</t>
  </si>
  <si>
    <t xml:space="preserve">Отмечаем отклонения по статьям расхода PNL </t>
  </si>
  <si>
    <t>ДДС</t>
  </si>
  <si>
    <t>Проверить, что нет Ошибки по ДДС и все суммы в "проверке" сходятся. Устранить ошибки при наличии</t>
  </si>
  <si>
    <t>Смотрим верность остатков по балансу и по денежному сальдо</t>
  </si>
  <si>
    <t>Баланс</t>
  </si>
  <si>
    <t>Вносим остатки по всем счетам на конец 31 (начало 1)</t>
  </si>
  <si>
    <t>Вносим задолженность маркетплейсов на 31 (баланс)</t>
  </si>
  <si>
    <t>Проверяем верность активов и пассисов</t>
  </si>
  <si>
    <t>Вносим банковские выписки по всем счетам, расставляя статьи</t>
  </si>
  <si>
    <r>
      <rPr>
        <b/>
        <sz val="10"/>
        <color rgb="FF000000"/>
        <rFont val="Roboto"/>
      </rPr>
      <t>Table name</t>
    </r>
    <r>
      <rPr>
        <sz val="10"/>
        <color rgb="FF000000"/>
        <rFont val="Roboto"/>
      </rPr>
      <t>: stocks</t>
    </r>
    <r>
      <rPr>
        <b/>
        <sz val="10"/>
        <color rgb="FF000000"/>
        <rFont val="Roboto"/>
      </rPr>
      <t xml:space="preserve"> Last updated</t>
    </r>
    <r>
      <rPr>
        <sz val="10"/>
        <color rgb="FF000000"/>
        <rFont val="Roboto"/>
      </rPr>
      <t>: May 01, 2026 6:35 AM</t>
    </r>
  </si>
  <si>
    <t>sku</t>
  </si>
  <si>
    <t>name</t>
  </si>
  <si>
    <t>warehouse_id</t>
  </si>
  <si>
    <t>warehouse_name</t>
  </si>
  <si>
    <t>cluster_id</t>
  </si>
  <si>
    <t>cluster_name</t>
  </si>
  <si>
    <t>item_tags</t>
  </si>
  <si>
    <t>ads</t>
  </si>
  <si>
    <t>days_without_sales</t>
  </si>
  <si>
    <t>turnover_grade</t>
  </si>
  <si>
    <t>idc</t>
  </si>
  <si>
    <t>available_stock_count</t>
  </si>
  <si>
    <t>valid_stock_count</t>
  </si>
  <si>
    <t>waiting_docs_stock_count</t>
  </si>
  <si>
    <t>expiring_stock_count</t>
  </si>
  <si>
    <t>transit_defect_stock_count</t>
  </si>
  <si>
    <t>stock_defect_stock_count</t>
  </si>
  <si>
    <t>excess_stock_count</t>
  </si>
  <si>
    <t>other_stock_count</t>
  </si>
  <si>
    <t>requested_stock_count</t>
  </si>
  <si>
    <t>transit_stock_count</t>
  </si>
  <si>
    <t>return_from_customer_stock_count</t>
  </si>
  <si>
    <t>return_to_seller_stock_count</t>
  </si>
  <si>
    <t>idc_cluster</t>
  </si>
  <si>
    <t>ads_cluster</t>
  </si>
  <si>
    <t>turnover_grade_cluster</t>
  </si>
  <si>
    <t>days_without_sales_cluster</t>
  </si>
  <si>
    <t>day_number</t>
  </si>
  <si>
    <t>Казань</t>
  </si>
  <si>
    <t>WAS_DEFICIT</t>
  </si>
  <si>
    <t>Дальний Восток</t>
  </si>
  <si>
    <t>WAS_NO_SALES</t>
  </si>
  <si>
    <t>ЯРОСЛАВЛЬ_РФЦ</t>
  </si>
  <si>
    <t>Ярославль</t>
  </si>
  <si>
    <t>NO_SALES</t>
  </si>
  <si>
    <t>Новосибирск_РФЦ_НОВЫЙ</t>
  </si>
  <si>
    <t>Новосибирск</t>
  </si>
  <si>
    <t>WAITING_FOR_SUPPLY</t>
  </si>
  <si>
    <t>Санкт-Петербург и СЗО</t>
  </si>
  <si>
    <t>Сибирь</t>
  </si>
  <si>
    <t>DEFICIT</t>
  </si>
  <si>
    <t>Красноярск</t>
  </si>
  <si>
    <t>НИЖНИЙ_НОВГОРОД_РФЦ</t>
  </si>
  <si>
    <t>САМАРА_РФЦ</t>
  </si>
  <si>
    <t>Самара</t>
  </si>
  <si>
    <t>ПУШКИНО_1_РФЦ</t>
  </si>
  <si>
    <t>Москва, МО и Дальние регионы</t>
  </si>
  <si>
    <t>1020000890160000</t>
  </si>
  <si>
    <t>ХАБАРОВСК_2_РФЦ</t>
  </si>
  <si>
    <t>GRENAMUR Ледоступы городские 2 шт</t>
  </si>
  <si>
    <t>ОРЕНБУРГ_РФЦ</t>
  </si>
  <si>
    <t>Уфа</t>
  </si>
  <si>
    <t>SURPLUS</t>
  </si>
  <si>
    <t>РОСТОВ_НА_ДОНУ_2_РФЦ</t>
  </si>
  <si>
    <t>Юг</t>
  </si>
  <si>
    <t>СПБ_ШУШАРЫ_РФЦ</t>
  </si>
  <si>
    <t>1020003111941000</t>
  </si>
  <si>
    <t>МАХАЧКАЛА_РФЦ</t>
  </si>
  <si>
    <t>Кавказ</t>
  </si>
  <si>
    <t>ОМСК_РФЦ</t>
  </si>
  <si>
    <t>ГРИВНО_РФЦ</t>
  </si>
  <si>
    <t>МИНСК_МПСЦ</t>
  </si>
  <si>
    <t>ПЕРМЬ_РФЦ</t>
  </si>
  <si>
    <t>Урал</t>
  </si>
  <si>
    <t>ACTUAL</t>
  </si>
  <si>
    <t>23902289166000</t>
  </si>
  <si>
    <t>ПУШКИНО_2_РФЦ</t>
  </si>
  <si>
    <t>ДОМОДЕДОВО_РФЦ</t>
  </si>
  <si>
    <t>КРАСНОЯРСК_МРФЦ</t>
  </si>
  <si>
    <t>Екатеринбург_РФЦ_НОВЫЙ</t>
  </si>
  <si>
    <t>Екатеринбург</t>
  </si>
  <si>
    <t>Оренбург</t>
  </si>
  <si>
    <t>НОГИНСК_РФЦ</t>
  </si>
  <si>
    <t>22294782253000</t>
  </si>
  <si>
    <t>КАЛИНИНГРАД_МРФЦ</t>
  </si>
  <si>
    <t>Калининград</t>
  </si>
  <si>
    <t>Тверь</t>
  </si>
  <si>
    <t>НЕВИННОМЫССК_РФЦ</t>
  </si>
  <si>
    <t>Невинномысск</t>
  </si>
  <si>
    <t>Пермь</t>
  </si>
  <si>
    <t>АДЫГЕЙСК_РФЦ</t>
  </si>
  <si>
    <t>Краснодар</t>
  </si>
  <si>
    <t>23948599159000</t>
  </si>
  <si>
    <t>ПЕТРОВСКОЕ_РФЦ</t>
  </si>
  <si>
    <t>Саратов</t>
  </si>
  <si>
    <t>ТВЕРЬ_РФЦ</t>
  </si>
  <si>
    <t>1020002007530000</t>
  </si>
  <si>
    <t>ТЮМЕНЬ_РФЦ</t>
  </si>
  <si>
    <t>Тюмень</t>
  </si>
  <si>
    <t>САРАТОВ_РФЦ</t>
  </si>
  <si>
    <t>Ростов</t>
  </si>
  <si>
    <t>WAS_POPULAR</t>
  </si>
  <si>
    <t>Санкт_Петербург_РФЦ</t>
  </si>
  <si>
    <t>1020001007805000</t>
  </si>
  <si>
    <t>ВОРОНЕЖ_2_РФЦ</t>
  </si>
  <si>
    <t>Воронеж</t>
  </si>
  <si>
    <t>POPULAR</t>
  </si>
  <si>
    <t>WAS_ACTUAL</t>
  </si>
  <si>
    <t>1020003111522000</t>
  </si>
  <si>
    <t>КРАСНОДАР_2_РФЦ</t>
  </si>
  <si>
    <t>ИСПОЛНЕНИЕ</t>
  </si>
  <si>
    <t>Год</t>
  </si>
  <si>
    <t>Статья по русски</t>
  </si>
  <si>
    <t>Артикул без архива</t>
  </si>
  <si>
    <t>Раздел выгрузки</t>
  </si>
  <si>
    <t>Встречаются у продавца</t>
  </si>
  <si>
    <t>СУММА на СКЛАДЕ</t>
  </si>
  <si>
    <t>СУММА в ПУТИ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</si>
</sst>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mm&quot;.&quot;yy"/>
    <numFmt numFmtId="165" formatCode="0.0%"/>
    <numFmt numFmtId="166" formatCode="#,##0.00000000000000000"/>
    <numFmt numFmtId="167" formatCode="[$р.-419]#,##0"/>
    <numFmt numFmtId="168" formatCode="dd\.mm\.yyyy"/>
    <numFmt numFmtId="169" formatCode="m/d/yyyy\ h:mm:ss"/>
    <numFmt numFmtId="170" formatCode="dd/mm"/>
  </numFmts>
  <fonts count="54">
    <font>
      <sz val="10"/>
      <color rgb="FF000000"/>
      <name val="Arial"/>
      <scheme val="minor"/>
    </font>
    <font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rgb="FFFFFF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sz val="10"/>
      <color rgb="FF434343"/>
      <name val="Arial"/>
      <family val="2"/>
      <charset val="204"/>
    </font>
    <font>
      <b/>
      <sz val="10"/>
      <color rgb="FF434343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38761D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color theme="1"/>
      <name val="Gill Sans"/>
    </font>
    <font>
      <b/>
      <sz val="10"/>
      <color theme="1"/>
      <name val="Gill Sans"/>
    </font>
    <font>
      <i/>
      <sz val="10"/>
      <color theme="1"/>
      <name val="Gill Sans"/>
    </font>
    <font>
      <b/>
      <i/>
      <sz val="10"/>
      <color theme="1"/>
      <name val="Gill Sans"/>
    </font>
    <font>
      <sz val="10"/>
      <name val="Arial"/>
      <family val="2"/>
      <charset val="204"/>
    </font>
    <font>
      <sz val="12"/>
      <color theme="1"/>
      <name val="Gill Sans"/>
    </font>
    <font>
      <sz val="10"/>
      <color rgb="FF222733"/>
      <name val="Arial"/>
      <family val="2"/>
      <charset val="204"/>
    </font>
    <font>
      <sz val="10"/>
      <color rgb="FF222733"/>
      <name val="Roboto"/>
    </font>
    <font>
      <b/>
      <sz val="10"/>
      <color theme="1"/>
      <name val="Arial"/>
      <family val="2"/>
      <charset val="204"/>
      <scheme val="minor"/>
    </font>
    <font>
      <b/>
      <sz val="10"/>
      <color rgb="FFCC0000"/>
      <name val="Arial"/>
      <family val="2"/>
      <charset val="204"/>
    </font>
    <font>
      <b/>
      <sz val="10"/>
      <color theme="1"/>
      <name val="Rubik"/>
    </font>
    <font>
      <sz val="10"/>
      <color theme="1"/>
      <name val="&quot;Open Sans&quot;"/>
    </font>
    <font>
      <sz val="12"/>
      <color rgb="FF000000"/>
      <name val="Calibri"/>
      <family val="2"/>
      <charset val="204"/>
    </font>
    <font>
      <sz val="9"/>
      <color theme="1"/>
      <name val="Arial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  <scheme val="minor"/>
    </font>
    <font>
      <sz val="11"/>
      <color rgb="FF000000"/>
      <name val="Arial"/>
      <family val="2"/>
      <charset val="204"/>
    </font>
    <font>
      <sz val="9"/>
      <color rgb="FF000000"/>
      <name val="Arial"/>
      <family val="2"/>
      <charset val="204"/>
    </font>
    <font>
      <sz val="8"/>
      <color theme="1"/>
      <name val="Arial"/>
      <family val="2"/>
      <charset val="204"/>
      <scheme val="minor"/>
    </font>
    <font>
      <sz val="10"/>
      <color rgb="FF000000"/>
      <name val="Roboto"/>
    </font>
    <font>
      <sz val="10"/>
      <color rgb="FF000000"/>
      <name val="Arial"/>
      <family val="2"/>
      <charset val="204"/>
    </font>
    <font>
      <sz val="10"/>
      <color rgb="FFFFFF00"/>
      <name val="Arial"/>
      <family val="2"/>
      <charset val="204"/>
      <scheme val="minor"/>
    </font>
    <font>
      <sz val="10"/>
      <color rgb="FFFFFF00"/>
      <name val="Arial"/>
      <family val="2"/>
      <charset val="204"/>
    </font>
    <font>
      <b/>
      <sz val="10"/>
      <color rgb="FFFFE599"/>
      <name val="Arial"/>
      <family val="2"/>
      <charset val="204"/>
    </font>
    <font>
      <b/>
      <sz val="10"/>
      <color rgb="FFEFEFEF"/>
      <name val="Arial"/>
      <family val="2"/>
      <charset val="204"/>
    </font>
    <font>
      <sz val="10"/>
      <color rgb="FF0000FF"/>
      <name val="Arial"/>
      <family val="2"/>
      <charset val="204"/>
    </font>
    <font>
      <sz val="10"/>
      <color rgb="FF0000FF"/>
      <name val="Arial"/>
      <family val="2"/>
      <charset val="204"/>
      <scheme val="minor"/>
    </font>
    <font>
      <sz val="10"/>
      <color rgb="FF9900FF"/>
      <name val="Arial"/>
      <family val="2"/>
      <charset val="204"/>
    </font>
    <font>
      <sz val="10"/>
      <color rgb="FF9900FF"/>
      <name val="Arial"/>
      <family val="2"/>
      <charset val="204"/>
      <scheme val="minor"/>
    </font>
    <font>
      <b/>
      <sz val="13"/>
      <color theme="1"/>
      <name val="Arial"/>
      <family val="2"/>
      <charset val="204"/>
    </font>
    <font>
      <b/>
      <i/>
      <sz val="13"/>
      <color theme="1"/>
      <name val="Arial"/>
      <family val="2"/>
      <charset val="204"/>
    </font>
    <font>
      <b/>
      <sz val="11"/>
      <color rgb="FF202124"/>
      <name val="Roboto Medium"/>
    </font>
    <font>
      <sz val="10"/>
      <color rgb="FF3C4043"/>
      <name val="Roboto"/>
    </font>
    <font>
      <u/>
      <sz val="10"/>
      <color rgb="FF0000FF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8"/>
      <color theme="1"/>
      <name val="&quot;Open Sans&quot;"/>
    </font>
    <font>
      <b/>
      <sz val="10"/>
      <color rgb="FF000000"/>
      <name val="Roboto"/>
    </font>
  </fonts>
  <fills count="26">
    <fill>
      <patternFill patternType="none"/>
    </fill>
    <fill>
      <patternFill patternType="gray125"/>
    </fill>
    <fill>
      <patternFill patternType="solid">
        <fgColor rgb="FFF3F3F3"/>
        <bgColor rgb="FFF3F3F3"/>
      </patternFill>
    </fill>
    <fill>
      <patternFill patternType="solid">
        <fgColor rgb="FF666666"/>
        <bgColor rgb="FF666666"/>
      </patternFill>
    </fill>
    <fill>
      <patternFill patternType="solid">
        <fgColor rgb="FFFFF2CC"/>
        <bgColor rgb="FFFFF2CC"/>
      </patternFill>
    </fill>
    <fill>
      <patternFill patternType="solid">
        <fgColor rgb="FFFFD966"/>
        <bgColor rgb="FFFFD966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FFE599"/>
        <bgColor rgb="FFFFE599"/>
      </patternFill>
    </fill>
    <fill>
      <patternFill patternType="solid">
        <fgColor rgb="FFFFFF00"/>
        <bgColor rgb="FFFFFF00"/>
      </patternFill>
    </fill>
    <fill>
      <patternFill patternType="solid">
        <fgColor rgb="FF93C47D"/>
        <bgColor rgb="FF93C47D"/>
      </patternFill>
    </fill>
    <fill>
      <patternFill patternType="solid">
        <fgColor rgb="FF00FF00"/>
        <bgColor rgb="FF00FF00"/>
      </patternFill>
    </fill>
    <fill>
      <patternFill patternType="solid">
        <fgColor rgb="FFEAD1DC"/>
        <bgColor rgb="FFEAD1DC"/>
      </patternFill>
    </fill>
    <fill>
      <patternFill patternType="solid">
        <fgColor rgb="FFF5F5F6"/>
        <bgColor rgb="FFF5F5F6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F00FF"/>
        <bgColor rgb="FFFF00FF"/>
      </patternFill>
    </fill>
    <fill>
      <patternFill patternType="solid">
        <fgColor rgb="FFFCE5CD"/>
        <bgColor rgb="FFFCE5CD"/>
      </patternFill>
    </fill>
    <fill>
      <patternFill patternType="solid">
        <fgColor rgb="FF434343"/>
        <bgColor rgb="FF434343"/>
      </patternFill>
    </fill>
    <fill>
      <patternFill patternType="solid">
        <fgColor rgb="FFE06666"/>
        <bgColor rgb="FFE06666"/>
      </patternFill>
    </fill>
    <fill>
      <patternFill patternType="solid">
        <fgColor rgb="FFF8F9FA"/>
        <bgColor rgb="FFF8F9FA"/>
      </patternFill>
    </fill>
    <fill>
      <patternFill patternType="solid">
        <fgColor rgb="FFF1F3F4"/>
        <bgColor rgb="FFF1F3F4"/>
      </patternFill>
    </fill>
    <fill>
      <patternFill patternType="solid">
        <fgColor rgb="FFF4F6F8"/>
        <bgColor rgb="FFF4F6F8"/>
      </patternFill>
    </fill>
  </fills>
  <borders count="26">
    <border>
      <left/>
      <right/>
      <top/>
      <bottom/>
      <diagonal/>
    </border>
    <border>
      <left/>
      <right style="double">
        <color rgb="FF000000"/>
      </right>
      <top/>
      <bottom/>
      <diagonal/>
    </border>
    <border>
      <left style="thin">
        <color rgb="FF999999"/>
      </left>
      <right style="double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999999"/>
      </left>
      <right/>
      <top/>
      <bottom/>
      <diagonal/>
    </border>
    <border>
      <left style="thin">
        <color rgb="FFDADCE0"/>
      </left>
      <right style="thin">
        <color rgb="FFDADCE0"/>
      </right>
      <top/>
      <bottom style="thin">
        <color rgb="FFDADCE0"/>
      </bottom>
      <diagonal/>
    </border>
    <border>
      <left style="thin">
        <color rgb="FFFFFFFF"/>
      </left>
      <right style="thin">
        <color rgb="FFFFFFFF"/>
      </right>
      <top/>
      <bottom/>
      <diagonal/>
    </border>
  </borders>
  <cellStyleXfs count="1">
    <xf numFmtId="0" fontId="0" fillId="0" borderId="0"/>
  </cellStyleXfs>
  <cellXfs count="600">
    <xf numFmtId="0" fontId="0" fillId="0" borderId="0" xfId="0" applyFont="1" applyAlignment="1"/>
    <xf numFmtId="0" fontId="1" fillId="0" borderId="0" xfId="0" applyFont="1" applyAlignment="1">
      <alignment horizontal="center" vertical="top"/>
    </xf>
    <xf numFmtId="0" fontId="1" fillId="0" borderId="0" xfId="0" applyFont="1" applyAlignment="1"/>
    <xf numFmtId="3" fontId="1" fillId="0" borderId="1" xfId="0" applyNumberFormat="1" applyFont="1" applyBorder="1" applyAlignment="1"/>
    <xf numFmtId="3" fontId="1" fillId="0" borderId="0" xfId="0" applyNumberFormat="1" applyFont="1" applyAlignment="1"/>
    <xf numFmtId="3" fontId="1" fillId="0" borderId="0" xfId="0" applyNumberFormat="1" applyFont="1" applyAlignment="1"/>
    <xf numFmtId="3" fontId="2" fillId="0" borderId="0" xfId="0" applyNumberFormat="1" applyFont="1" applyAlignment="1"/>
    <xf numFmtId="0" fontId="1" fillId="0" borderId="0" xfId="0" applyFont="1" applyAlignment="1"/>
    <xf numFmtId="0" fontId="1" fillId="2" borderId="0" xfId="0" applyFont="1" applyFill="1" applyAlignment="1">
      <alignment horizontal="center" vertical="top"/>
    </xf>
    <xf numFmtId="3" fontId="3" fillId="2" borderId="2" xfId="0" applyNumberFormat="1" applyFont="1" applyFill="1" applyBorder="1" applyAlignment="1">
      <alignment horizontal="center" vertical="top" wrapText="1"/>
    </xf>
    <xf numFmtId="3" fontId="3" fillId="2" borderId="0" xfId="0" applyNumberFormat="1" applyFont="1" applyFill="1" applyAlignment="1">
      <alignment horizontal="center" vertical="top" wrapText="1"/>
    </xf>
    <xf numFmtId="3" fontId="4" fillId="2" borderId="0" xfId="0" applyNumberFormat="1" applyFont="1" applyFill="1" applyAlignment="1">
      <alignment horizontal="center" vertical="top" wrapText="1"/>
    </xf>
    <xf numFmtId="164" fontId="3" fillId="2" borderId="0" xfId="0" applyNumberFormat="1" applyFont="1" applyFill="1" applyAlignment="1">
      <alignment horizontal="center" vertical="top" wrapText="1"/>
    </xf>
    <xf numFmtId="3" fontId="5" fillId="3" borderId="0" xfId="0" applyNumberFormat="1" applyFont="1" applyFill="1" applyAlignment="1"/>
    <xf numFmtId="0" fontId="5" fillId="3" borderId="0" xfId="0" applyFont="1" applyFill="1" applyAlignment="1"/>
    <xf numFmtId="3" fontId="5" fillId="3" borderId="1" xfId="0" applyNumberFormat="1" applyFont="1" applyFill="1" applyBorder="1" applyAlignment="1"/>
    <xf numFmtId="3" fontId="5" fillId="3" borderId="0" xfId="0" applyNumberFormat="1" applyFont="1" applyFill="1" applyAlignment="1"/>
    <xf numFmtId="3" fontId="5" fillId="3" borderId="0" xfId="0" applyNumberFormat="1" applyFont="1" applyFill="1" applyAlignment="1">
      <alignment horizontal="right"/>
    </xf>
    <xf numFmtId="4" fontId="6" fillId="0" borderId="0" xfId="0" applyNumberFormat="1" applyFont="1" applyAlignment="1"/>
    <xf numFmtId="3" fontId="1" fillId="0" borderId="0" xfId="0" applyNumberFormat="1" applyFont="1" applyAlignment="1">
      <alignment horizontal="right"/>
    </xf>
    <xf numFmtId="3" fontId="7" fillId="0" borderId="0" xfId="0" applyNumberFormat="1" applyFont="1" applyAlignment="1"/>
    <xf numFmtId="3" fontId="7" fillId="4" borderId="0" xfId="0" applyNumberFormat="1" applyFont="1" applyFill="1" applyAlignment="1"/>
    <xf numFmtId="0" fontId="1" fillId="4" borderId="0" xfId="0" applyFont="1" applyFill="1" applyAlignment="1"/>
    <xf numFmtId="3" fontId="1" fillId="4" borderId="1" xfId="0" applyNumberFormat="1" applyFont="1" applyFill="1" applyBorder="1" applyAlignment="1"/>
    <xf numFmtId="3" fontId="1" fillId="4" borderId="0" xfId="0" applyNumberFormat="1" applyFont="1" applyFill="1" applyAlignment="1"/>
    <xf numFmtId="10" fontId="1" fillId="4" borderId="1" xfId="0" applyNumberFormat="1" applyFont="1" applyFill="1" applyBorder="1" applyAlignment="1"/>
    <xf numFmtId="10" fontId="1" fillId="4" borderId="0" xfId="0" applyNumberFormat="1" applyFont="1" applyFill="1" applyAlignment="1"/>
    <xf numFmtId="165" fontId="1" fillId="4" borderId="0" xfId="0" applyNumberFormat="1" applyFont="1" applyFill="1" applyAlignment="1"/>
    <xf numFmtId="165" fontId="2" fillId="4" borderId="0" xfId="0" applyNumberFormat="1" applyFont="1" applyFill="1" applyAlignment="1"/>
    <xf numFmtId="3" fontId="1" fillId="0" borderId="0" xfId="0" applyNumberFormat="1" applyFont="1" applyAlignment="1"/>
    <xf numFmtId="0" fontId="8" fillId="5" borderId="0" xfId="0" applyFont="1" applyFill="1" applyAlignment="1">
      <alignment vertical="top"/>
    </xf>
    <xf numFmtId="0" fontId="1" fillId="5" borderId="0" xfId="0" applyFont="1" applyFill="1" applyAlignment="1"/>
    <xf numFmtId="3" fontId="1" fillId="5" borderId="1" xfId="0" applyNumberFormat="1" applyFont="1" applyFill="1" applyBorder="1" applyAlignment="1"/>
    <xf numFmtId="3" fontId="1" fillId="5" borderId="0" xfId="0" applyNumberFormat="1" applyFont="1" applyFill="1" applyAlignment="1"/>
    <xf numFmtId="3" fontId="2" fillId="5" borderId="0" xfId="0" applyNumberFormat="1" applyFont="1" applyFill="1" applyAlignment="1"/>
    <xf numFmtId="0" fontId="3" fillId="6" borderId="0" xfId="0" applyFont="1" applyFill="1" applyAlignment="1">
      <alignment vertical="top"/>
    </xf>
    <xf numFmtId="0" fontId="1" fillId="6" borderId="0" xfId="0" applyFont="1" applyFill="1" applyAlignment="1"/>
    <xf numFmtId="3" fontId="1" fillId="6" borderId="1" xfId="0" applyNumberFormat="1" applyFont="1" applyFill="1" applyBorder="1" applyAlignment="1"/>
    <xf numFmtId="3" fontId="1" fillId="6" borderId="0" xfId="0" applyNumberFormat="1" applyFont="1" applyFill="1" applyAlignment="1"/>
    <xf numFmtId="3" fontId="2" fillId="6" borderId="0" xfId="0" applyNumberFormat="1" applyFont="1" applyFill="1" applyAlignment="1"/>
    <xf numFmtId="3" fontId="1" fillId="6" borderId="0" xfId="0" applyNumberFormat="1" applyFont="1" applyFill="1" applyAlignment="1">
      <alignment horizontal="right"/>
    </xf>
    <xf numFmtId="10" fontId="3" fillId="6" borderId="0" xfId="0" applyNumberFormat="1" applyFont="1" applyFill="1" applyAlignment="1">
      <alignment vertical="top"/>
    </xf>
    <xf numFmtId="10" fontId="1" fillId="6" borderId="0" xfId="0" applyNumberFormat="1" applyFont="1" applyFill="1" applyAlignment="1"/>
    <xf numFmtId="10" fontId="1" fillId="6" borderId="1" xfId="0" applyNumberFormat="1" applyFont="1" applyFill="1" applyBorder="1" applyAlignment="1"/>
    <xf numFmtId="165" fontId="1" fillId="6" borderId="0" xfId="0" applyNumberFormat="1" applyFont="1" applyFill="1" applyAlignment="1"/>
    <xf numFmtId="165" fontId="2" fillId="6" borderId="0" xfId="0" applyNumberFormat="1" applyFont="1" applyFill="1" applyAlignment="1"/>
    <xf numFmtId="10" fontId="9" fillId="6" borderId="0" xfId="0" applyNumberFormat="1" applyFont="1" applyFill="1" applyAlignment="1">
      <alignment horizontal="right"/>
    </xf>
    <xf numFmtId="3" fontId="7" fillId="0" borderId="0" xfId="0" applyNumberFormat="1" applyFont="1" applyAlignment="1"/>
    <xf numFmtId="3" fontId="8" fillId="0" borderId="0" xfId="0" applyNumberFormat="1" applyFont="1" applyAlignment="1"/>
    <xf numFmtId="0" fontId="1" fillId="0" borderId="0" xfId="0" applyFont="1" applyAlignment="1">
      <alignment vertical="top"/>
    </xf>
    <xf numFmtId="3" fontId="2" fillId="0" borderId="0" xfId="0" applyNumberFormat="1" applyFont="1" applyAlignment="1"/>
    <xf numFmtId="0" fontId="1" fillId="0" borderId="0" xfId="0" applyFont="1" applyAlignment="1"/>
    <xf numFmtId="10" fontId="10" fillId="6" borderId="0" xfId="0" applyNumberFormat="1" applyFont="1" applyFill="1" applyAlignment="1">
      <alignment horizontal="right"/>
    </xf>
    <xf numFmtId="3" fontId="6" fillId="0" borderId="0" xfId="0" applyNumberFormat="1" applyFont="1"/>
    <xf numFmtId="10" fontId="6" fillId="0" borderId="0" xfId="0" applyNumberFormat="1" applyFont="1"/>
    <xf numFmtId="0" fontId="1" fillId="0" borderId="0" xfId="0" applyFont="1" applyAlignment="1">
      <alignment vertical="top"/>
    </xf>
    <xf numFmtId="0" fontId="11" fillId="7" borderId="0" xfId="0" applyFont="1" applyFill="1" applyAlignment="1"/>
    <xf numFmtId="0" fontId="1" fillId="7" borderId="0" xfId="0" applyFont="1" applyFill="1" applyAlignment="1"/>
    <xf numFmtId="3" fontId="1" fillId="7" borderId="1" xfId="0" applyNumberFormat="1" applyFont="1" applyFill="1" applyBorder="1" applyAlignment="1"/>
    <xf numFmtId="3" fontId="1" fillId="7" borderId="0" xfId="0" applyNumberFormat="1" applyFont="1" applyFill="1" applyAlignment="1"/>
    <xf numFmtId="3" fontId="2" fillId="7" borderId="0" xfId="0" applyNumberFormat="1" applyFont="1" applyFill="1" applyAlignment="1"/>
    <xf numFmtId="3" fontId="6" fillId="0" borderId="1" xfId="0" applyNumberFormat="1" applyFont="1" applyBorder="1"/>
    <xf numFmtId="3" fontId="6" fillId="0" borderId="0" xfId="0" applyNumberFormat="1" applyFont="1" applyAlignment="1"/>
    <xf numFmtId="3" fontId="12" fillId="0" borderId="0" xfId="0" applyNumberFormat="1" applyFont="1"/>
    <xf numFmtId="0" fontId="3" fillId="6" borderId="0" xfId="0" applyFont="1" applyFill="1" applyAlignment="1">
      <alignment vertical="top"/>
    </xf>
    <xf numFmtId="0" fontId="2" fillId="0" borderId="0" xfId="0" applyFont="1" applyAlignment="1">
      <alignment vertical="top" wrapText="1"/>
    </xf>
    <xf numFmtId="3" fontId="1" fillId="8" borderId="0" xfId="0" applyNumberFormat="1" applyFont="1" applyFill="1" applyAlignment="1">
      <alignment horizontal="right"/>
    </xf>
    <xf numFmtId="0" fontId="6" fillId="0" borderId="0" xfId="0" applyFont="1"/>
    <xf numFmtId="0" fontId="11" fillId="9" borderId="0" xfId="0" applyFont="1" applyFill="1" applyAlignment="1"/>
    <xf numFmtId="0" fontId="1" fillId="9" borderId="0" xfId="0" applyFont="1" applyFill="1" applyAlignment="1"/>
    <xf numFmtId="3" fontId="1" fillId="9" borderId="1" xfId="0" applyNumberFormat="1" applyFont="1" applyFill="1" applyBorder="1" applyAlignment="1"/>
    <xf numFmtId="3" fontId="1" fillId="9" borderId="0" xfId="0" applyNumberFormat="1" applyFont="1" applyFill="1" applyAlignment="1"/>
    <xf numFmtId="3" fontId="2" fillId="9" borderId="0" xfId="0" applyNumberFormat="1" applyFont="1" applyFill="1" applyAlignment="1"/>
    <xf numFmtId="3" fontId="1" fillId="9" borderId="0" xfId="0" applyNumberFormat="1" applyFont="1" applyFill="1" applyAlignment="1">
      <alignment horizontal="right"/>
    </xf>
    <xf numFmtId="10" fontId="13" fillId="9" borderId="0" xfId="0" applyNumberFormat="1" applyFont="1" applyFill="1" applyAlignment="1">
      <alignment vertical="top"/>
    </xf>
    <xf numFmtId="10" fontId="1" fillId="9" borderId="0" xfId="0" applyNumberFormat="1" applyFont="1" applyFill="1" applyAlignment="1"/>
    <xf numFmtId="10" fontId="1" fillId="9" borderId="1" xfId="0" applyNumberFormat="1" applyFont="1" applyFill="1" applyBorder="1" applyAlignment="1"/>
    <xf numFmtId="10" fontId="9" fillId="9" borderId="0" xfId="0" applyNumberFormat="1" applyFont="1" applyFill="1" applyAlignment="1">
      <alignment horizontal="right"/>
    </xf>
    <xf numFmtId="10" fontId="2" fillId="0" borderId="0" xfId="0" applyNumberFormat="1" applyFont="1" applyAlignment="1"/>
    <xf numFmtId="0" fontId="3" fillId="5" borderId="0" xfId="0" applyFont="1" applyFill="1" applyAlignment="1"/>
    <xf numFmtId="0" fontId="1" fillId="10" borderId="0" xfId="0" applyFont="1" applyFill="1" applyAlignment="1">
      <alignment vertical="top"/>
    </xf>
    <xf numFmtId="0" fontId="1" fillId="10" borderId="0" xfId="0" applyFont="1" applyFill="1" applyAlignment="1"/>
    <xf numFmtId="3" fontId="1" fillId="10" borderId="1" xfId="0" applyNumberFormat="1" applyFont="1" applyFill="1" applyBorder="1" applyAlignment="1"/>
    <xf numFmtId="3" fontId="1" fillId="10" borderId="0" xfId="0" applyNumberFormat="1" applyFont="1" applyFill="1" applyAlignment="1"/>
    <xf numFmtId="3" fontId="2" fillId="10" borderId="0" xfId="0" applyNumberFormat="1" applyFont="1" applyFill="1" applyAlignment="1"/>
    <xf numFmtId="3" fontId="1" fillId="10" borderId="0" xfId="0" applyNumberFormat="1" applyFont="1" applyFill="1" applyAlignment="1">
      <alignment horizontal="right"/>
    </xf>
    <xf numFmtId="0" fontId="6" fillId="4" borderId="0" xfId="0" applyFont="1" applyFill="1" applyAlignment="1"/>
    <xf numFmtId="0" fontId="6" fillId="4" borderId="0" xfId="0" applyFont="1" applyFill="1"/>
    <xf numFmtId="3" fontId="6" fillId="4" borderId="1" xfId="0" applyNumberFormat="1" applyFont="1" applyFill="1" applyBorder="1"/>
    <xf numFmtId="3" fontId="6" fillId="4" borderId="0" xfId="0" applyNumberFormat="1" applyFont="1" applyFill="1"/>
    <xf numFmtId="3" fontId="12" fillId="4" borderId="0" xfId="0" applyNumberFormat="1" applyFont="1" applyFill="1"/>
    <xf numFmtId="3" fontId="1" fillId="4" borderId="0" xfId="0" applyNumberFormat="1" applyFont="1" applyFill="1" applyAlignment="1">
      <alignment horizontal="right"/>
    </xf>
    <xf numFmtId="3" fontId="1" fillId="8" borderId="0" xfId="0" applyNumberFormat="1" applyFont="1" applyFill="1" applyAlignment="1"/>
    <xf numFmtId="3" fontId="1" fillId="11" borderId="0" xfId="0" applyNumberFormat="1" applyFont="1" applyFill="1" applyAlignment="1"/>
    <xf numFmtId="4" fontId="1" fillId="0" borderId="0" xfId="0" applyNumberFormat="1" applyFont="1" applyAlignment="1">
      <alignment vertical="top"/>
    </xf>
    <xf numFmtId="3" fontId="1" fillId="8" borderId="0" xfId="0" applyNumberFormat="1" applyFont="1" applyFill="1" applyAlignment="1"/>
    <xf numFmtId="3" fontId="1" fillId="8" borderId="0" xfId="0" applyNumberFormat="1" applyFont="1" applyFill="1" applyAlignment="1">
      <alignment horizontal="right"/>
    </xf>
    <xf numFmtId="0" fontId="3" fillId="0" borderId="0" xfId="0" applyFont="1" applyAlignment="1">
      <alignment vertical="top"/>
    </xf>
    <xf numFmtId="0" fontId="11" fillId="12" borderId="0" xfId="0" applyFont="1" applyFill="1" applyAlignment="1"/>
    <xf numFmtId="0" fontId="1" fillId="12" borderId="0" xfId="0" applyFont="1" applyFill="1" applyAlignment="1"/>
    <xf numFmtId="3" fontId="1" fillId="12" borderId="1" xfId="0" applyNumberFormat="1" applyFont="1" applyFill="1" applyBorder="1" applyAlignment="1"/>
    <xf numFmtId="3" fontId="1" fillId="12" borderId="0" xfId="0" applyNumberFormat="1" applyFont="1" applyFill="1" applyAlignment="1"/>
    <xf numFmtId="3" fontId="2" fillId="12" borderId="0" xfId="0" applyNumberFormat="1" applyFont="1" applyFill="1" applyAlignment="1"/>
    <xf numFmtId="3" fontId="1" fillId="12" borderId="0" xfId="0" applyNumberFormat="1" applyFont="1" applyFill="1" applyAlignment="1">
      <alignment horizontal="right"/>
    </xf>
    <xf numFmtId="0" fontId="14" fillId="12" borderId="0" xfId="0" applyFont="1" applyFill="1" applyAlignment="1">
      <alignment vertical="top"/>
    </xf>
    <xf numFmtId="10" fontId="1" fillId="12" borderId="1" xfId="0" applyNumberFormat="1" applyFont="1" applyFill="1" applyBorder="1" applyAlignment="1"/>
    <xf numFmtId="10" fontId="1" fillId="12" borderId="0" xfId="0" applyNumberFormat="1" applyFont="1" applyFill="1" applyAlignment="1"/>
    <xf numFmtId="10" fontId="10" fillId="12" borderId="0" xfId="0" applyNumberFormat="1" applyFont="1" applyFill="1" applyAlignment="1">
      <alignment horizontal="right"/>
    </xf>
    <xf numFmtId="0" fontId="3" fillId="4" borderId="0" xfId="0" applyFont="1" applyFill="1" applyAlignment="1">
      <alignment vertical="top"/>
    </xf>
    <xf numFmtId="3" fontId="2" fillId="4" borderId="0" xfId="0" applyNumberFormat="1" applyFont="1" applyFill="1" applyAlignment="1"/>
    <xf numFmtId="0" fontId="3" fillId="4" borderId="0" xfId="0" applyFont="1" applyFill="1" applyAlignment="1">
      <alignment vertical="top"/>
    </xf>
    <xf numFmtId="10" fontId="2" fillId="4" borderId="0" xfId="0" applyNumberFormat="1" applyFont="1" applyFill="1" applyAlignment="1"/>
    <xf numFmtId="10" fontId="1" fillId="4" borderId="0" xfId="0" applyNumberFormat="1" applyFont="1" applyFill="1" applyAlignment="1">
      <alignment horizontal="right"/>
    </xf>
    <xf numFmtId="3" fontId="2" fillId="8" borderId="0" xfId="0" applyNumberFormat="1" applyFont="1" applyFill="1" applyAlignment="1"/>
    <xf numFmtId="0" fontId="11" fillId="13" borderId="0" xfId="0" applyFont="1" applyFill="1" applyAlignment="1"/>
    <xf numFmtId="0" fontId="1" fillId="13" borderId="0" xfId="0" applyFont="1" applyFill="1" applyAlignment="1"/>
    <xf numFmtId="3" fontId="1" fillId="13" borderId="1" xfId="0" applyNumberFormat="1" applyFont="1" applyFill="1" applyBorder="1" applyAlignment="1"/>
    <xf numFmtId="3" fontId="1" fillId="13" borderId="0" xfId="0" applyNumberFormat="1" applyFont="1" applyFill="1" applyAlignment="1"/>
    <xf numFmtId="3" fontId="2" fillId="13" borderId="0" xfId="0" applyNumberFormat="1" applyFont="1" applyFill="1" applyAlignment="1"/>
    <xf numFmtId="3" fontId="1" fillId="13" borderId="0" xfId="0" applyNumberFormat="1" applyFont="1" applyFill="1" applyAlignment="1">
      <alignment horizontal="right"/>
    </xf>
    <xf numFmtId="0" fontId="14" fillId="13" borderId="0" xfId="0" applyFont="1" applyFill="1" applyAlignment="1">
      <alignment vertical="top"/>
    </xf>
    <xf numFmtId="10" fontId="1" fillId="13" borderId="1" xfId="0" applyNumberFormat="1" applyFont="1" applyFill="1" applyBorder="1" applyAlignment="1"/>
    <xf numFmtId="10" fontId="1" fillId="13" borderId="0" xfId="0" applyNumberFormat="1" applyFont="1" applyFill="1" applyAlignment="1"/>
    <xf numFmtId="10" fontId="10" fillId="13" borderId="0" xfId="0" applyNumberFormat="1" applyFont="1" applyFill="1" applyAlignment="1">
      <alignment horizontal="right"/>
    </xf>
    <xf numFmtId="0" fontId="6" fillId="0" borderId="0" xfId="0" applyFont="1" applyAlignment="1"/>
    <xf numFmtId="0" fontId="15" fillId="0" borderId="3" xfId="0" applyFont="1" applyBorder="1"/>
    <xf numFmtId="0" fontId="16" fillId="0" borderId="3" xfId="0" applyFont="1" applyBorder="1" applyAlignment="1"/>
    <xf numFmtId="0" fontId="15" fillId="0" borderId="3" xfId="0" applyFont="1" applyBorder="1" applyAlignment="1">
      <alignment horizontal="right"/>
    </xf>
    <xf numFmtId="0" fontId="15" fillId="0" borderId="4" xfId="0" applyFont="1" applyBorder="1" applyAlignment="1">
      <alignment horizontal="right"/>
    </xf>
    <xf numFmtId="0" fontId="15" fillId="0" borderId="5" xfId="0" applyFont="1" applyBorder="1" applyAlignment="1">
      <alignment horizontal="right"/>
    </xf>
    <xf numFmtId="4" fontId="15" fillId="0" borderId="3" xfId="0" applyNumberFormat="1" applyFont="1" applyBorder="1" applyAlignment="1">
      <alignment horizontal="right"/>
    </xf>
    <xf numFmtId="0" fontId="15" fillId="0" borderId="3" xfId="0" applyFont="1" applyBorder="1" applyAlignment="1"/>
    <xf numFmtId="164" fontId="15" fillId="0" borderId="3" xfId="0" applyNumberFormat="1" applyFont="1" applyBorder="1" applyAlignment="1">
      <alignment horizontal="right"/>
    </xf>
    <xf numFmtId="0" fontId="15" fillId="0" borderId="3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3" fontId="16" fillId="0" borderId="3" xfId="0" applyNumberFormat="1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5" fillId="0" borderId="5" xfId="0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3" fontId="16" fillId="0" borderId="3" xfId="0" applyNumberFormat="1" applyFont="1" applyBorder="1" applyAlignment="1">
      <alignment horizontal="center"/>
    </xf>
    <xf numFmtId="0" fontId="15" fillId="0" borderId="3" xfId="0" applyFont="1" applyBorder="1" applyAlignment="1"/>
    <xf numFmtId="3" fontId="16" fillId="0" borderId="3" xfId="0" applyNumberFormat="1" applyFont="1" applyBorder="1"/>
    <xf numFmtId="3" fontId="16" fillId="0" borderId="4" xfId="0" applyNumberFormat="1" applyFont="1" applyBorder="1"/>
    <xf numFmtId="3" fontId="15" fillId="0" borderId="5" xfId="0" applyNumberFormat="1" applyFont="1" applyBorder="1"/>
    <xf numFmtId="3" fontId="15" fillId="0" borderId="3" xfId="0" applyNumberFormat="1" applyFont="1" applyBorder="1"/>
    <xf numFmtId="4" fontId="15" fillId="0" borderId="3" xfId="0" applyNumberFormat="1" applyFont="1" applyBorder="1"/>
    <xf numFmtId="0" fontId="15" fillId="12" borderId="3" xfId="0" applyFont="1" applyFill="1" applyBorder="1"/>
    <xf numFmtId="0" fontId="15" fillId="12" borderId="3" xfId="0" applyFont="1" applyFill="1" applyBorder="1" applyAlignment="1"/>
    <xf numFmtId="3" fontId="16" fillId="12" borderId="3" xfId="0" applyNumberFormat="1" applyFont="1" applyFill="1" applyBorder="1"/>
    <xf numFmtId="3" fontId="16" fillId="12" borderId="4" xfId="0" applyNumberFormat="1" applyFont="1" applyFill="1" applyBorder="1"/>
    <xf numFmtId="3" fontId="15" fillId="12" borderId="5" xfId="0" applyNumberFormat="1" applyFont="1" applyFill="1" applyBorder="1"/>
    <xf numFmtId="3" fontId="15" fillId="12" borderId="3" xfId="0" applyNumberFormat="1" applyFont="1" applyFill="1" applyBorder="1"/>
    <xf numFmtId="0" fontId="15" fillId="12" borderId="3" xfId="0" applyFont="1" applyFill="1" applyBorder="1" applyAlignment="1">
      <alignment horizontal="right"/>
    </xf>
    <xf numFmtId="0" fontId="15" fillId="7" borderId="3" xfId="0" applyFont="1" applyFill="1" applyBorder="1" applyAlignment="1"/>
    <xf numFmtId="0" fontId="15" fillId="7" borderId="3" xfId="0" applyFont="1" applyFill="1" applyBorder="1"/>
    <xf numFmtId="3" fontId="16" fillId="7" borderId="3" xfId="0" applyNumberFormat="1" applyFont="1" applyFill="1" applyBorder="1"/>
    <xf numFmtId="3" fontId="16" fillId="7" borderId="4" xfId="0" applyNumberFormat="1" applyFont="1" applyFill="1" applyBorder="1"/>
    <xf numFmtId="4" fontId="15" fillId="7" borderId="5" xfId="0" applyNumberFormat="1" applyFont="1" applyFill="1" applyBorder="1"/>
    <xf numFmtId="4" fontId="15" fillId="7" borderId="3" xfId="0" applyNumberFormat="1" applyFont="1" applyFill="1" applyBorder="1"/>
    <xf numFmtId="3" fontId="15" fillId="7" borderId="3" xfId="0" applyNumberFormat="1" applyFont="1" applyFill="1" applyBorder="1"/>
    <xf numFmtId="0" fontId="15" fillId="7" borderId="3" xfId="0" applyFont="1" applyFill="1" applyBorder="1" applyAlignment="1">
      <alignment horizontal="right"/>
    </xf>
    <xf numFmtId="0" fontId="17" fillId="0" borderId="3" xfId="0" applyFont="1" applyBorder="1"/>
    <xf numFmtId="0" fontId="17" fillId="0" borderId="3" xfId="0" applyFont="1" applyBorder="1" applyAlignment="1"/>
    <xf numFmtId="3" fontId="18" fillId="0" borderId="3" xfId="0" applyNumberFormat="1" applyFont="1" applyBorder="1"/>
    <xf numFmtId="3" fontId="18" fillId="0" borderId="4" xfId="0" applyNumberFormat="1" applyFont="1" applyBorder="1"/>
    <xf numFmtId="3" fontId="17" fillId="0" borderId="5" xfId="0" applyNumberFormat="1" applyFont="1" applyBorder="1" applyAlignment="1">
      <alignment horizontal="right"/>
    </xf>
    <xf numFmtId="3" fontId="17" fillId="0" borderId="3" xfId="0" applyNumberFormat="1" applyFont="1" applyBorder="1" applyAlignment="1">
      <alignment horizontal="right"/>
    </xf>
    <xf numFmtId="3" fontId="17" fillId="0" borderId="3" xfId="0" applyNumberFormat="1" applyFont="1" applyBorder="1"/>
    <xf numFmtId="0" fontId="15" fillId="7" borderId="3" xfId="0" applyFont="1" applyFill="1" applyBorder="1" applyAlignment="1"/>
    <xf numFmtId="3" fontId="15" fillId="7" borderId="5" xfId="0" applyNumberFormat="1" applyFont="1" applyFill="1" applyBorder="1" applyAlignment="1">
      <alignment horizontal="right"/>
    </xf>
    <xf numFmtId="3" fontId="15" fillId="7" borderId="3" xfId="0" applyNumberFormat="1" applyFont="1" applyFill="1" applyBorder="1" applyAlignment="1">
      <alignment horizontal="right"/>
    </xf>
    <xf numFmtId="4" fontId="15" fillId="7" borderId="3" xfId="0" applyNumberFormat="1" applyFont="1" applyFill="1" applyBorder="1" applyAlignment="1">
      <alignment horizontal="right"/>
    </xf>
    <xf numFmtId="0" fontId="17" fillId="0" borderId="3" xfId="0" applyFont="1" applyBorder="1" applyAlignment="1"/>
    <xf numFmtId="0" fontId="17" fillId="0" borderId="3" xfId="0" applyFont="1" applyBorder="1" applyAlignment="1"/>
    <xf numFmtId="0" fontId="17" fillId="8" borderId="3" xfId="0" applyFont="1" applyFill="1" applyBorder="1" applyAlignment="1"/>
    <xf numFmtId="3" fontId="17" fillId="8" borderId="3" xfId="0" applyNumberFormat="1" applyFont="1" applyFill="1" applyBorder="1" applyAlignment="1">
      <alignment horizontal="right"/>
    </xf>
    <xf numFmtId="0" fontId="15" fillId="7" borderId="3" xfId="0" applyFont="1" applyFill="1" applyBorder="1" applyAlignment="1"/>
    <xf numFmtId="0" fontId="15" fillId="7" borderId="3" xfId="0" applyFont="1" applyFill="1" applyBorder="1" applyAlignment="1"/>
    <xf numFmtId="3" fontId="15" fillId="7" borderId="5" xfId="0" applyNumberFormat="1" applyFont="1" applyFill="1" applyBorder="1"/>
    <xf numFmtId="3" fontId="15" fillId="7" borderId="3" xfId="0" applyNumberFormat="1" applyFont="1" applyFill="1" applyBorder="1" applyAlignment="1"/>
    <xf numFmtId="3" fontId="18" fillId="0" borderId="3" xfId="0" applyNumberFormat="1" applyFont="1" applyBorder="1" applyAlignment="1"/>
    <xf numFmtId="3" fontId="18" fillId="0" borderId="4" xfId="0" applyNumberFormat="1" applyFont="1" applyBorder="1" applyAlignment="1"/>
    <xf numFmtId="0" fontId="15" fillId="0" borderId="3" xfId="0" applyFont="1" applyBorder="1" applyAlignment="1"/>
    <xf numFmtId="0" fontId="15" fillId="0" borderId="3" xfId="0" applyFont="1" applyBorder="1" applyAlignment="1"/>
    <xf numFmtId="3" fontId="15" fillId="7" borderId="5" xfId="0" applyNumberFormat="1" applyFont="1" applyFill="1" applyBorder="1" applyAlignment="1"/>
    <xf numFmtId="3" fontId="18" fillId="0" borderId="4" xfId="0" applyNumberFormat="1" applyFont="1" applyBorder="1" applyAlignment="1"/>
    <xf numFmtId="0" fontId="15" fillId="12" borderId="3" xfId="0" applyFont="1" applyFill="1" applyBorder="1" applyAlignment="1"/>
    <xf numFmtId="0" fontId="15" fillId="12" borderId="3" xfId="0" applyFont="1" applyFill="1" applyBorder="1" applyAlignment="1"/>
    <xf numFmtId="4" fontId="15" fillId="12" borderId="3" xfId="0" applyNumberFormat="1" applyFont="1" applyFill="1" applyBorder="1"/>
    <xf numFmtId="4" fontId="17" fillId="0" borderId="5" xfId="0" applyNumberFormat="1" applyFont="1" applyBorder="1"/>
    <xf numFmtId="4" fontId="17" fillId="0" borderId="3" xfId="0" applyNumberFormat="1" applyFont="1" applyBorder="1"/>
    <xf numFmtId="3" fontId="15" fillId="0" borderId="5" xfId="0" applyNumberFormat="1" applyFont="1" applyBorder="1" applyAlignment="1"/>
    <xf numFmtId="0" fontId="15" fillId="0" borderId="3" xfId="0" applyFont="1" applyBorder="1" applyAlignment="1"/>
    <xf numFmtId="0" fontId="15" fillId="2" borderId="3" xfId="0" applyFont="1" applyFill="1" applyBorder="1"/>
    <xf numFmtId="0" fontId="15" fillId="2" borderId="3" xfId="0" applyFont="1" applyFill="1" applyBorder="1" applyAlignment="1"/>
    <xf numFmtId="3" fontId="16" fillId="2" borderId="3" xfId="0" applyNumberFormat="1" applyFont="1" applyFill="1" applyBorder="1"/>
    <xf numFmtId="3" fontId="16" fillId="2" borderId="4" xfId="0" applyNumberFormat="1" applyFont="1" applyFill="1" applyBorder="1"/>
    <xf numFmtId="3" fontId="15" fillId="2" borderId="5" xfId="0" applyNumberFormat="1" applyFont="1" applyFill="1" applyBorder="1"/>
    <xf numFmtId="3" fontId="15" fillId="2" borderId="3" xfId="0" applyNumberFormat="1" applyFont="1" applyFill="1" applyBorder="1"/>
    <xf numFmtId="3" fontId="15" fillId="2" borderId="3" xfId="0" applyNumberFormat="1" applyFont="1" applyFill="1" applyBorder="1" applyAlignment="1"/>
    <xf numFmtId="3" fontId="15" fillId="11" borderId="3" xfId="0" applyNumberFormat="1" applyFont="1" applyFill="1" applyBorder="1"/>
    <xf numFmtId="0" fontId="15" fillId="2" borderId="3" xfId="0" applyFont="1" applyFill="1" applyBorder="1" applyAlignment="1">
      <alignment horizontal="right"/>
    </xf>
    <xf numFmtId="0" fontId="6" fillId="2" borderId="0" xfId="0" applyFont="1" applyFill="1"/>
    <xf numFmtId="0" fontId="15" fillId="0" borderId="4" xfId="0" applyFont="1" applyBorder="1"/>
    <xf numFmtId="0" fontId="15" fillId="0" borderId="5" xfId="0" applyFont="1" applyBorder="1"/>
    <xf numFmtId="0" fontId="15" fillId="0" borderId="4" xfId="0" applyFont="1" applyBorder="1" applyAlignment="1"/>
    <xf numFmtId="0" fontId="15" fillId="0" borderId="5" xfId="0" applyFont="1" applyBorder="1" applyAlignment="1"/>
    <xf numFmtId="0" fontId="15" fillId="12" borderId="4" xfId="0" applyFont="1" applyFill="1" applyBorder="1" applyAlignment="1"/>
    <xf numFmtId="0" fontId="15" fillId="12" borderId="5" xfId="0" applyFont="1" applyFill="1" applyBorder="1" applyAlignment="1"/>
    <xf numFmtId="0" fontId="15" fillId="7" borderId="4" xfId="0" applyFont="1" applyFill="1" applyBorder="1" applyAlignment="1"/>
    <xf numFmtId="0" fontId="15" fillId="7" borderId="5" xfId="0" applyFont="1" applyFill="1" applyBorder="1" applyAlignment="1"/>
    <xf numFmtId="0" fontId="15" fillId="0" borderId="4" xfId="0" applyFont="1" applyBorder="1" applyAlignment="1"/>
    <xf numFmtId="4" fontId="15" fillId="0" borderId="5" xfId="0" applyNumberFormat="1" applyFont="1" applyBorder="1" applyAlignment="1"/>
    <xf numFmtId="4" fontId="15" fillId="0" borderId="3" xfId="0" applyNumberFormat="1" applyFont="1" applyBorder="1" applyAlignment="1"/>
    <xf numFmtId="2" fontId="15" fillId="0" borderId="3" xfId="0" applyNumberFormat="1" applyFont="1" applyBorder="1" applyAlignment="1"/>
    <xf numFmtId="3" fontId="20" fillId="7" borderId="3" xfId="0" applyNumberFormat="1" applyFont="1" applyFill="1" applyBorder="1"/>
    <xf numFmtId="0" fontId="6" fillId="7" borderId="0" xfId="0" applyFont="1" applyFill="1"/>
    <xf numFmtId="3" fontId="20" fillId="0" borderId="3" xfId="0" applyNumberFormat="1" applyFont="1" applyBorder="1"/>
    <xf numFmtId="3" fontId="15" fillId="0" borderId="4" xfId="0" applyNumberFormat="1" applyFont="1" applyBorder="1"/>
    <xf numFmtId="4" fontId="15" fillId="0" borderId="4" xfId="0" applyNumberFormat="1" applyFont="1" applyBorder="1"/>
    <xf numFmtId="4" fontId="15" fillId="0" borderId="5" xfId="0" applyNumberFormat="1" applyFont="1" applyBorder="1"/>
    <xf numFmtId="166" fontId="15" fillId="0" borderId="3" xfId="0" applyNumberFormat="1" applyFont="1" applyBorder="1" applyAlignment="1"/>
    <xf numFmtId="0" fontId="15" fillId="0" borderId="0" xfId="0" applyFont="1"/>
    <xf numFmtId="0" fontId="15" fillId="0" borderId="1" xfId="0" applyFont="1" applyBorder="1"/>
    <xf numFmtId="4" fontId="15" fillId="0" borderId="0" xfId="0" applyNumberFormat="1" applyFont="1"/>
    <xf numFmtId="0" fontId="15" fillId="0" borderId="0" xfId="0" applyFont="1" applyAlignment="1">
      <alignment horizontal="right"/>
    </xf>
    <xf numFmtId="9" fontId="2" fillId="0" borderId="1" xfId="0" applyNumberFormat="1" applyFont="1" applyBorder="1" applyAlignment="1">
      <alignment horizontal="right"/>
    </xf>
    <xf numFmtId="9" fontId="2" fillId="0" borderId="0" xfId="0" applyNumberFormat="1" applyFont="1" applyAlignment="1">
      <alignment horizontal="right"/>
    </xf>
    <xf numFmtId="0" fontId="2" fillId="0" borderId="0" xfId="0" applyFont="1" applyAlignment="1"/>
    <xf numFmtId="9" fontId="2" fillId="0" borderId="1" xfId="0" applyNumberFormat="1" applyFont="1" applyBorder="1" applyAlignment="1"/>
    <xf numFmtId="9" fontId="2" fillId="0" borderId="0" xfId="0" applyNumberFormat="1" applyFont="1" applyAlignment="1"/>
    <xf numFmtId="0" fontId="6" fillId="0" borderId="0" xfId="0" applyFont="1" applyAlignment="1">
      <alignment horizontal="center"/>
    </xf>
    <xf numFmtId="0" fontId="6" fillId="0" borderId="3" xfId="0" applyFont="1" applyBorder="1" applyAlignment="1">
      <alignment horizontal="center"/>
    </xf>
    <xf numFmtId="9" fontId="6" fillId="0" borderId="3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0" fontId="6" fillId="0" borderId="3" xfId="0" applyFont="1" applyBorder="1"/>
    <xf numFmtId="9" fontId="6" fillId="0" borderId="3" xfId="0" applyNumberFormat="1" applyFont="1" applyBorder="1"/>
    <xf numFmtId="3" fontId="6" fillId="0" borderId="3" xfId="0" applyNumberFormat="1" applyFont="1" applyBorder="1"/>
    <xf numFmtId="3" fontId="6" fillId="0" borderId="3" xfId="0" applyNumberFormat="1" applyFont="1" applyBorder="1" applyAlignment="1">
      <alignment horizontal="center"/>
    </xf>
    <xf numFmtId="3" fontId="6" fillId="0" borderId="3" xfId="0" applyNumberFormat="1" applyFont="1" applyBorder="1" applyAlignment="1">
      <alignment horizontal="right"/>
    </xf>
    <xf numFmtId="0" fontId="6" fillId="12" borderId="0" xfId="0" applyFont="1" applyFill="1"/>
    <xf numFmtId="0" fontId="6" fillId="12" borderId="3" xfId="0" applyFont="1" applyFill="1" applyBorder="1"/>
    <xf numFmtId="9" fontId="6" fillId="12" borderId="3" xfId="0" applyNumberFormat="1" applyFont="1" applyFill="1" applyBorder="1"/>
    <xf numFmtId="3" fontId="6" fillId="12" borderId="3" xfId="0" applyNumberFormat="1" applyFont="1" applyFill="1" applyBorder="1"/>
    <xf numFmtId="3" fontId="6" fillId="12" borderId="3" xfId="0" applyNumberFormat="1" applyFont="1" applyFill="1" applyBorder="1" applyAlignment="1">
      <alignment horizontal="center"/>
    </xf>
    <xf numFmtId="3" fontId="6" fillId="12" borderId="3" xfId="0" applyNumberFormat="1" applyFont="1" applyFill="1" applyBorder="1" applyAlignment="1">
      <alignment horizontal="right"/>
    </xf>
    <xf numFmtId="0" fontId="6" fillId="12" borderId="0" xfId="0" applyFont="1" applyFill="1"/>
    <xf numFmtId="3" fontId="6" fillId="9" borderId="0" xfId="0" applyNumberFormat="1" applyFont="1" applyFill="1"/>
    <xf numFmtId="3" fontId="6" fillId="9" borderId="3" xfId="0" applyNumberFormat="1" applyFont="1" applyFill="1" applyBorder="1"/>
    <xf numFmtId="9" fontId="6" fillId="9" borderId="3" xfId="0" applyNumberFormat="1" applyFont="1" applyFill="1" applyBorder="1"/>
    <xf numFmtId="3" fontId="6" fillId="9" borderId="3" xfId="0" applyNumberFormat="1" applyFont="1" applyFill="1" applyBorder="1" applyAlignment="1">
      <alignment horizontal="center"/>
    </xf>
    <xf numFmtId="3" fontId="6" fillId="9" borderId="3" xfId="0" applyNumberFormat="1" applyFont="1" applyFill="1" applyBorder="1" applyAlignment="1">
      <alignment horizontal="right"/>
    </xf>
    <xf numFmtId="3" fontId="6" fillId="7" borderId="0" xfId="0" applyNumberFormat="1" applyFont="1" applyFill="1"/>
    <xf numFmtId="3" fontId="6" fillId="7" borderId="3" xfId="0" applyNumberFormat="1" applyFont="1" applyFill="1" applyBorder="1"/>
    <xf numFmtId="9" fontId="6" fillId="7" borderId="3" xfId="0" applyNumberFormat="1" applyFont="1" applyFill="1" applyBorder="1"/>
    <xf numFmtId="3" fontId="6" fillId="7" borderId="3" xfId="0" applyNumberFormat="1" applyFont="1" applyFill="1" applyBorder="1" applyAlignment="1">
      <alignment horizontal="center"/>
    </xf>
    <xf numFmtId="3" fontId="6" fillId="7" borderId="3" xfId="0" applyNumberFormat="1" applyFont="1" applyFill="1" applyBorder="1" applyAlignment="1">
      <alignment horizontal="right"/>
    </xf>
    <xf numFmtId="3" fontId="6" fillId="0" borderId="3" xfId="0" applyNumberFormat="1" applyFont="1" applyBorder="1" applyAlignment="1"/>
    <xf numFmtId="3" fontId="6" fillId="0" borderId="3" xfId="0" applyNumberFormat="1" applyFont="1" applyBorder="1" applyAlignment="1">
      <alignment horizontal="center"/>
    </xf>
    <xf numFmtId="0" fontId="6" fillId="0" borderId="3" xfId="0" applyFont="1" applyBorder="1"/>
    <xf numFmtId="0" fontId="6" fillId="9" borderId="0" xfId="0" applyFont="1" applyFill="1"/>
    <xf numFmtId="0" fontId="6" fillId="9" borderId="3" xfId="0" applyFont="1" applyFill="1" applyBorder="1"/>
    <xf numFmtId="0" fontId="6" fillId="7" borderId="3" xfId="0" applyFont="1" applyFill="1" applyBorder="1"/>
    <xf numFmtId="167" fontId="6" fillId="0" borderId="3" xfId="0" applyNumberFormat="1" applyFont="1" applyBorder="1" applyAlignment="1"/>
    <xf numFmtId="3" fontId="6" fillId="0" borderId="3" xfId="0" applyNumberFormat="1" applyFont="1" applyBorder="1" applyAlignment="1">
      <alignment horizontal="right"/>
    </xf>
    <xf numFmtId="167" fontId="6" fillId="14" borderId="3" xfId="0" applyNumberFormat="1" applyFont="1" applyFill="1" applyBorder="1" applyAlignment="1"/>
    <xf numFmtId="3" fontId="6" fillId="8" borderId="3" xfId="0" applyNumberFormat="1" applyFont="1" applyFill="1" applyBorder="1" applyAlignment="1">
      <alignment horizontal="right"/>
    </xf>
    <xf numFmtId="0" fontId="6" fillId="0" borderId="0" xfId="0" applyFont="1" applyAlignment="1"/>
    <xf numFmtId="0" fontId="6" fillId="7" borderId="3" xfId="0" applyFont="1" applyFill="1" applyBorder="1" applyAlignment="1"/>
    <xf numFmtId="0" fontId="6" fillId="14" borderId="3" xfId="0" applyFont="1" applyFill="1" applyBorder="1" applyAlignment="1"/>
    <xf numFmtId="3" fontId="6" fillId="8" borderId="3" xfId="0" applyNumberFormat="1" applyFont="1" applyFill="1" applyBorder="1" applyAlignment="1">
      <alignment horizontal="center"/>
    </xf>
    <xf numFmtId="3" fontId="21" fillId="15" borderId="0" xfId="0" applyNumberFormat="1" applyFont="1" applyFill="1" applyAlignment="1">
      <alignment horizontal="right"/>
    </xf>
    <xf numFmtId="3" fontId="22" fillId="15" borderId="0" xfId="0" applyNumberFormat="1" applyFont="1" applyFill="1" applyAlignment="1"/>
    <xf numFmtId="0" fontId="6" fillId="0" borderId="3" xfId="0" applyFont="1" applyBorder="1" applyAlignment="1"/>
    <xf numFmtId="3" fontId="6" fillId="7" borderId="3" xfId="0" applyNumberFormat="1" applyFont="1" applyFill="1" applyBorder="1" applyAlignment="1">
      <alignment horizontal="center"/>
    </xf>
    <xf numFmtId="3" fontId="6" fillId="7" borderId="3" xfId="0" applyNumberFormat="1" applyFont="1" applyFill="1" applyBorder="1" applyAlignment="1">
      <alignment horizontal="right"/>
    </xf>
    <xf numFmtId="0" fontId="6" fillId="0" borderId="7" xfId="0" applyFont="1" applyBorder="1"/>
    <xf numFmtId="9" fontId="6" fillId="0" borderId="7" xfId="0" applyNumberFormat="1" applyFont="1" applyBorder="1"/>
    <xf numFmtId="3" fontId="6" fillId="0" borderId="7" xfId="0" applyNumberFormat="1" applyFont="1" applyBorder="1"/>
    <xf numFmtId="3" fontId="6" fillId="0" borderId="7" xfId="0" applyNumberFormat="1" applyFont="1" applyBorder="1" applyAlignment="1">
      <alignment horizontal="center"/>
    </xf>
    <xf numFmtId="3" fontId="6" fillId="0" borderId="7" xfId="0" applyNumberFormat="1" applyFont="1" applyBorder="1" applyAlignment="1">
      <alignment horizontal="right"/>
    </xf>
    <xf numFmtId="0" fontId="6" fillId="14" borderId="8" xfId="0" applyFont="1" applyFill="1" applyBorder="1"/>
    <xf numFmtId="0" fontId="6" fillId="14" borderId="9" xfId="0" applyFont="1" applyFill="1" applyBorder="1" applyAlignment="1"/>
    <xf numFmtId="9" fontId="6" fillId="14" borderId="9" xfId="0" applyNumberFormat="1" applyFont="1" applyFill="1" applyBorder="1"/>
    <xf numFmtId="3" fontId="6" fillId="14" borderId="9" xfId="0" applyNumberFormat="1" applyFont="1" applyFill="1" applyBorder="1"/>
    <xf numFmtId="3" fontId="6" fillId="14" borderId="9" xfId="0" applyNumberFormat="1" applyFont="1" applyFill="1" applyBorder="1" applyAlignment="1">
      <alignment horizontal="center"/>
    </xf>
    <xf numFmtId="3" fontId="6" fillId="14" borderId="9" xfId="0" applyNumberFormat="1" applyFont="1" applyFill="1" applyBorder="1" applyAlignment="1">
      <alignment horizontal="right"/>
    </xf>
    <xf numFmtId="0" fontId="6" fillId="14" borderId="0" xfId="0" applyFont="1" applyFill="1"/>
    <xf numFmtId="0" fontId="6" fillId="14" borderId="10" xfId="0" applyFont="1" applyFill="1" applyBorder="1"/>
    <xf numFmtId="0" fontId="6" fillId="14" borderId="11" xfId="0" applyFont="1" applyFill="1" applyBorder="1" applyAlignment="1"/>
    <xf numFmtId="9" fontId="6" fillId="14" borderId="11" xfId="0" applyNumberFormat="1" applyFont="1" applyFill="1" applyBorder="1"/>
    <xf numFmtId="3" fontId="6" fillId="14" borderId="11" xfId="0" applyNumberFormat="1" applyFont="1" applyFill="1" applyBorder="1"/>
    <xf numFmtId="3" fontId="6" fillId="14" borderId="11" xfId="0" applyNumberFormat="1" applyFont="1" applyFill="1" applyBorder="1" applyAlignment="1">
      <alignment horizontal="center"/>
    </xf>
    <xf numFmtId="3" fontId="6" fillId="14" borderId="11" xfId="0" applyNumberFormat="1" applyFont="1" applyFill="1" applyBorder="1" applyAlignment="1">
      <alignment horizontal="right"/>
    </xf>
    <xf numFmtId="0" fontId="6" fillId="0" borderId="12" xfId="0" applyFont="1" applyBorder="1"/>
    <xf numFmtId="9" fontId="6" fillId="0" borderId="12" xfId="0" applyNumberFormat="1" applyFont="1" applyBorder="1"/>
    <xf numFmtId="3" fontId="6" fillId="0" borderId="12" xfId="0" applyNumberFormat="1" applyFont="1" applyBorder="1"/>
    <xf numFmtId="3" fontId="6" fillId="0" borderId="12" xfId="0" applyNumberFormat="1" applyFont="1" applyBorder="1" applyAlignment="1">
      <alignment horizontal="center"/>
    </xf>
    <xf numFmtId="3" fontId="6" fillId="0" borderId="12" xfId="0" applyNumberFormat="1" applyFont="1" applyBorder="1" applyAlignment="1">
      <alignment horizontal="right"/>
    </xf>
    <xf numFmtId="0" fontId="6" fillId="16" borderId="0" xfId="0" applyFont="1" applyFill="1"/>
    <xf numFmtId="0" fontId="23" fillId="16" borderId="3" xfId="0" applyFont="1" applyFill="1" applyBorder="1"/>
    <xf numFmtId="9" fontId="6" fillId="16" borderId="3" xfId="0" applyNumberFormat="1" applyFont="1" applyFill="1" applyBorder="1"/>
    <xf numFmtId="3" fontId="6" fillId="16" borderId="3" xfId="0" applyNumberFormat="1" applyFont="1" applyFill="1" applyBorder="1"/>
    <xf numFmtId="3" fontId="6" fillId="16" borderId="3" xfId="0" applyNumberFormat="1" applyFont="1" applyFill="1" applyBorder="1" applyAlignment="1">
      <alignment horizontal="center"/>
    </xf>
    <xf numFmtId="3" fontId="6" fillId="16" borderId="3" xfId="0" applyNumberFormat="1" applyFont="1" applyFill="1" applyBorder="1" applyAlignment="1">
      <alignment horizontal="right"/>
    </xf>
    <xf numFmtId="3" fontId="6" fillId="17" borderId="0" xfId="0" applyNumberFormat="1" applyFont="1" applyFill="1"/>
    <xf numFmtId="3" fontId="6" fillId="17" borderId="3" xfId="0" applyNumberFormat="1" applyFont="1" applyFill="1" applyBorder="1"/>
    <xf numFmtId="9" fontId="6" fillId="17" borderId="3" xfId="0" applyNumberFormat="1" applyFont="1" applyFill="1" applyBorder="1"/>
    <xf numFmtId="3" fontId="6" fillId="17" borderId="3" xfId="0" applyNumberFormat="1" applyFont="1" applyFill="1" applyBorder="1" applyAlignment="1">
      <alignment horizontal="center"/>
    </xf>
    <xf numFmtId="3" fontId="6" fillId="17" borderId="3" xfId="0" applyNumberFormat="1" applyFont="1" applyFill="1" applyBorder="1" applyAlignment="1">
      <alignment horizontal="right"/>
    </xf>
    <xf numFmtId="0" fontId="6" fillId="18" borderId="0" xfId="0" applyFont="1" applyFill="1"/>
    <xf numFmtId="0" fontId="6" fillId="18" borderId="3" xfId="0" applyFont="1" applyFill="1" applyBorder="1"/>
    <xf numFmtId="9" fontId="6" fillId="18" borderId="3" xfId="0" applyNumberFormat="1" applyFont="1" applyFill="1" applyBorder="1"/>
    <xf numFmtId="3" fontId="6" fillId="18" borderId="3" xfId="0" applyNumberFormat="1" applyFont="1" applyFill="1" applyBorder="1"/>
    <xf numFmtId="3" fontId="6" fillId="18" borderId="3" xfId="0" applyNumberFormat="1" applyFont="1" applyFill="1" applyBorder="1" applyAlignment="1">
      <alignment horizontal="center"/>
    </xf>
    <xf numFmtId="3" fontId="6" fillId="18" borderId="3" xfId="0" applyNumberFormat="1" applyFont="1" applyFill="1" applyBorder="1" applyAlignment="1">
      <alignment horizontal="right"/>
    </xf>
    <xf numFmtId="3" fontId="6" fillId="18" borderId="0" xfId="0" applyNumberFormat="1" applyFont="1" applyFill="1"/>
    <xf numFmtId="0" fontId="6" fillId="11" borderId="0" xfId="0" applyFont="1" applyFill="1"/>
    <xf numFmtId="0" fontId="6" fillId="11" borderId="3" xfId="0" applyFont="1" applyFill="1" applyBorder="1" applyAlignment="1"/>
    <xf numFmtId="9" fontId="6" fillId="11" borderId="3" xfId="0" applyNumberFormat="1" applyFont="1" applyFill="1" applyBorder="1"/>
    <xf numFmtId="3" fontId="6" fillId="11" borderId="3" xfId="0" applyNumberFormat="1" applyFont="1" applyFill="1" applyBorder="1" applyAlignment="1"/>
    <xf numFmtId="3" fontId="6" fillId="11" borderId="3" xfId="0" applyNumberFormat="1" applyFont="1" applyFill="1" applyBorder="1" applyAlignment="1">
      <alignment horizontal="center"/>
    </xf>
    <xf numFmtId="3" fontId="6" fillId="11" borderId="3" xfId="0" applyNumberFormat="1" applyFont="1" applyFill="1" applyBorder="1" applyAlignment="1">
      <alignment horizontal="center"/>
    </xf>
    <xf numFmtId="3" fontId="6" fillId="11" borderId="3" xfId="0" applyNumberFormat="1" applyFont="1" applyFill="1" applyBorder="1" applyAlignment="1">
      <alignment horizontal="right"/>
    </xf>
    <xf numFmtId="3" fontId="6" fillId="11" borderId="3" xfId="0" applyNumberFormat="1" applyFont="1" applyFill="1" applyBorder="1"/>
    <xf numFmtId="3" fontId="6" fillId="11" borderId="0" xfId="0" applyNumberFormat="1" applyFont="1" applyFill="1"/>
    <xf numFmtId="0" fontId="1" fillId="0" borderId="0" xfId="0" applyFont="1" applyAlignment="1"/>
    <xf numFmtId="0" fontId="1" fillId="0" borderId="3" xfId="0" applyFont="1" applyBorder="1" applyAlignment="1"/>
    <xf numFmtId="9" fontId="1" fillId="0" borderId="3" xfId="0" applyNumberFormat="1" applyFont="1" applyBorder="1" applyAlignment="1"/>
    <xf numFmtId="3" fontId="24" fillId="0" borderId="3" xfId="0" applyNumberFormat="1" applyFont="1" applyBorder="1" applyAlignment="1">
      <alignment horizontal="right"/>
    </xf>
    <xf numFmtId="3" fontId="1" fillId="0" borderId="3" xfId="0" applyNumberFormat="1" applyFont="1" applyBorder="1" applyAlignment="1"/>
    <xf numFmtId="3" fontId="1" fillId="0" borderId="13" xfId="0" applyNumberFormat="1" applyFont="1" applyBorder="1" applyAlignment="1"/>
    <xf numFmtId="3" fontId="1" fillId="0" borderId="0" xfId="0" applyNumberFormat="1" applyFont="1" applyAlignment="1"/>
    <xf numFmtId="3" fontId="6" fillId="16" borderId="0" xfId="0" applyNumberFormat="1" applyFont="1" applyFill="1"/>
    <xf numFmtId="0" fontId="6" fillId="0" borderId="3" xfId="0" applyFont="1" applyBorder="1" applyAlignment="1">
      <alignment wrapText="1"/>
    </xf>
    <xf numFmtId="167" fontId="6" fillId="18" borderId="3" xfId="0" applyNumberFormat="1" applyFont="1" applyFill="1" applyBorder="1" applyAlignment="1"/>
    <xf numFmtId="3" fontId="25" fillId="0" borderId="0" xfId="0" applyNumberFormat="1" applyFont="1" applyAlignment="1">
      <alignment vertical="top" wrapText="1"/>
    </xf>
    <xf numFmtId="3" fontId="1" fillId="0" borderId="0" xfId="0" applyNumberFormat="1" applyFont="1"/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4" borderId="0" xfId="0" applyNumberFormat="1" applyFont="1" applyFill="1"/>
    <xf numFmtId="3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9" fontId="26" fillId="0" borderId="0" xfId="0" applyNumberFormat="1" applyFont="1" applyAlignment="1">
      <alignment horizontal="right" wrapText="1"/>
    </xf>
    <xf numFmtId="9" fontId="26" fillId="0" borderId="0" xfId="0" applyNumberFormat="1" applyFont="1" applyAlignment="1">
      <alignment horizontal="center" wrapText="1"/>
    </xf>
    <xf numFmtId="9" fontId="26" fillId="9" borderId="0" xfId="0" applyNumberFormat="1" applyFont="1" applyFill="1" applyAlignment="1">
      <alignment horizontal="right" wrapText="1"/>
    </xf>
    <xf numFmtId="9" fontId="26" fillId="9" borderId="0" xfId="0" applyNumberFormat="1" applyFont="1" applyFill="1" applyAlignment="1">
      <alignment horizontal="center" wrapText="1"/>
    </xf>
    <xf numFmtId="9" fontId="1" fillId="4" borderId="0" xfId="0" applyNumberFormat="1" applyFont="1" applyFill="1"/>
    <xf numFmtId="9" fontId="1" fillId="4" borderId="0" xfId="0" applyNumberFormat="1" applyFont="1" applyFill="1" applyAlignment="1">
      <alignment horizontal="center"/>
    </xf>
    <xf numFmtId="9" fontId="1" fillId="4" borderId="0" xfId="0" applyNumberFormat="1" applyFont="1" applyFill="1" applyAlignment="1">
      <alignment horizontal="right"/>
    </xf>
    <xf numFmtId="10" fontId="26" fillId="0" borderId="0" xfId="0" applyNumberFormat="1" applyFont="1" applyAlignment="1">
      <alignment horizontal="center" wrapText="1"/>
    </xf>
    <xf numFmtId="9" fontId="26" fillId="9" borderId="0" xfId="0" applyNumberFormat="1" applyFont="1" applyFill="1" applyAlignment="1">
      <alignment horizontal="right" wrapText="1"/>
    </xf>
    <xf numFmtId="9" fontId="26" fillId="9" borderId="0" xfId="0" applyNumberFormat="1" applyFont="1" applyFill="1" applyAlignment="1">
      <alignment horizontal="center" wrapText="1"/>
    </xf>
    <xf numFmtId="9" fontId="26" fillId="12" borderId="0" xfId="0" applyNumberFormat="1" applyFont="1" applyFill="1" applyAlignment="1">
      <alignment horizontal="right" wrapText="1"/>
    </xf>
    <xf numFmtId="9" fontId="26" fillId="12" borderId="0" xfId="0" applyNumberFormat="1" applyFont="1" applyFill="1" applyAlignment="1">
      <alignment horizontal="center" wrapText="1"/>
    </xf>
    <xf numFmtId="9" fontId="1" fillId="4" borderId="0" xfId="0" applyNumberFormat="1" applyFont="1" applyFill="1" applyAlignment="1">
      <alignment vertical="top"/>
    </xf>
    <xf numFmtId="9" fontId="1" fillId="4" borderId="0" xfId="0" applyNumberFormat="1" applyFont="1" applyFill="1" applyAlignment="1">
      <alignment horizontal="center" vertical="top"/>
    </xf>
    <xf numFmtId="9" fontId="1" fillId="4" borderId="0" xfId="0" applyNumberFormat="1" applyFont="1" applyFill="1" applyAlignment="1">
      <alignment horizontal="right" vertical="top"/>
    </xf>
    <xf numFmtId="10" fontId="26" fillId="0" borderId="0" xfId="0" applyNumberFormat="1" applyFont="1" applyAlignment="1">
      <alignment horizontal="right" wrapText="1"/>
    </xf>
    <xf numFmtId="10" fontId="26" fillId="11" borderId="0" xfId="0" applyNumberFormat="1" applyFont="1" applyFill="1" applyAlignment="1">
      <alignment horizontal="center" wrapText="1"/>
    </xf>
    <xf numFmtId="9" fontId="6" fillId="0" borderId="0" xfId="0" applyNumberFormat="1" applyFont="1"/>
    <xf numFmtId="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10" fontId="6" fillId="0" borderId="0" xfId="0" applyNumberFormat="1" applyFont="1" applyAlignment="1">
      <alignment horizontal="center"/>
    </xf>
    <xf numFmtId="0" fontId="23" fillId="0" borderId="14" xfId="0" applyFont="1" applyBorder="1" applyAlignment="1">
      <alignment horizontal="center" vertical="center" wrapText="1"/>
    </xf>
    <xf numFmtId="4" fontId="23" fillId="0" borderId="7" xfId="0" applyNumberFormat="1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/>
    </xf>
    <xf numFmtId="164" fontId="23" fillId="0" borderId="7" xfId="0" applyNumberFormat="1" applyFont="1" applyBorder="1" applyAlignment="1">
      <alignment horizontal="center" vertical="center" wrapText="1"/>
    </xf>
    <xf numFmtId="0" fontId="23" fillId="0" borderId="0" xfId="0" applyFont="1" applyAlignment="1">
      <alignment wrapText="1"/>
    </xf>
    <xf numFmtId="168" fontId="23" fillId="0" borderId="14" xfId="0" applyNumberFormat="1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6" fillId="0" borderId="0" xfId="0" applyFont="1" applyAlignment="1">
      <alignment wrapText="1"/>
    </xf>
    <xf numFmtId="168" fontId="1" fillId="0" borderId="3" xfId="0" applyNumberFormat="1" applyFont="1" applyBorder="1" applyAlignment="1">
      <alignment horizontal="right"/>
    </xf>
    <xf numFmtId="4" fontId="1" fillId="0" borderId="3" xfId="0" applyNumberFormat="1" applyFont="1" applyBorder="1" applyAlignment="1">
      <alignment horizontal="right"/>
    </xf>
    <xf numFmtId="0" fontId="6" fillId="0" borderId="3" xfId="0" applyFont="1" applyBorder="1" applyAlignment="1"/>
    <xf numFmtId="164" fontId="6" fillId="0" borderId="3" xfId="0" applyNumberFormat="1" applyFont="1" applyBorder="1"/>
    <xf numFmtId="164" fontId="1" fillId="0" borderId="3" xfId="0" applyNumberFormat="1" applyFont="1" applyBorder="1" applyAlignment="1"/>
    <xf numFmtId="0" fontId="1" fillId="0" borderId="3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168" fontId="6" fillId="0" borderId="3" xfId="0" applyNumberFormat="1" applyFont="1" applyBorder="1" applyAlignment="1"/>
    <xf numFmtId="4" fontId="6" fillId="0" borderId="3" xfId="0" applyNumberFormat="1" applyFont="1" applyBorder="1" applyAlignment="1"/>
    <xf numFmtId="168" fontId="6" fillId="0" borderId="3" xfId="0" applyNumberFormat="1" applyFont="1" applyBorder="1" applyAlignment="1"/>
    <xf numFmtId="0" fontId="6" fillId="0" borderId="0" xfId="0" applyFont="1" applyAlignment="1">
      <alignment wrapText="1"/>
    </xf>
    <xf numFmtId="0" fontId="27" fillId="0" borderId="3" xfId="0" applyFont="1" applyBorder="1" applyAlignment="1"/>
    <xf numFmtId="0" fontId="12" fillId="0" borderId="3" xfId="0" applyFont="1" applyBorder="1" applyAlignment="1"/>
    <xf numFmtId="3" fontId="6" fillId="0" borderId="3" xfId="0" applyNumberFormat="1" applyFont="1" applyBorder="1" applyAlignment="1">
      <alignment wrapText="1"/>
    </xf>
    <xf numFmtId="0" fontId="28" fillId="0" borderId="3" xfId="0" applyFont="1" applyBorder="1" applyAlignment="1">
      <alignment wrapText="1"/>
    </xf>
    <xf numFmtId="4" fontId="0" fillId="0" borderId="0" xfId="0" applyNumberFormat="1" applyFont="1" applyAlignment="1"/>
    <xf numFmtId="0" fontId="6" fillId="19" borderId="0" xfId="0" applyFont="1" applyFill="1"/>
    <xf numFmtId="168" fontId="12" fillId="0" borderId="3" xfId="0" applyNumberFormat="1" applyFont="1" applyBorder="1" applyAlignment="1"/>
    <xf numFmtId="0" fontId="12" fillId="0" borderId="3" xfId="0" applyFont="1" applyBorder="1" applyAlignment="1">
      <alignment wrapText="1"/>
    </xf>
    <xf numFmtId="4" fontId="29" fillId="0" borderId="3" xfId="0" applyNumberFormat="1" applyFont="1" applyBorder="1" applyAlignment="1">
      <alignment horizontal="right"/>
    </xf>
    <xf numFmtId="168" fontId="12" fillId="0" borderId="3" xfId="0" applyNumberFormat="1" applyFont="1" applyBorder="1" applyAlignment="1">
      <alignment horizontal="right"/>
    </xf>
    <xf numFmtId="4" fontId="30" fillId="8" borderId="3" xfId="0" applyNumberFormat="1" applyFont="1" applyFill="1" applyBorder="1" applyAlignment="1"/>
    <xf numFmtId="4" fontId="6" fillId="0" borderId="0" xfId="0" applyNumberFormat="1" applyFont="1" applyAlignment="1"/>
    <xf numFmtId="4" fontId="31" fillId="0" borderId="3" xfId="0" applyNumberFormat="1" applyFont="1" applyBorder="1" applyAlignment="1"/>
    <xf numFmtId="4" fontId="29" fillId="0" borderId="0" xfId="0" applyNumberFormat="1" applyFont="1" applyAlignment="1">
      <alignment horizontal="right"/>
    </xf>
    <xf numFmtId="4" fontId="28" fillId="0" borderId="3" xfId="0" applyNumberFormat="1" applyFont="1" applyBorder="1" applyAlignment="1"/>
    <xf numFmtId="4" fontId="30" fillId="0" borderId="3" xfId="0" applyNumberFormat="1" applyFont="1" applyBorder="1" applyAlignment="1"/>
    <xf numFmtId="0" fontId="12" fillId="0" borderId="17" xfId="0" applyFont="1" applyBorder="1" applyAlignment="1"/>
    <xf numFmtId="0" fontId="12" fillId="0" borderId="0" xfId="0" applyFont="1" applyAlignment="1"/>
    <xf numFmtId="4" fontId="29" fillId="0" borderId="3" xfId="0" applyNumberFormat="1" applyFont="1" applyBorder="1" applyAlignment="1"/>
    <xf numFmtId="0" fontId="32" fillId="0" borderId="3" xfId="0" applyFont="1" applyBorder="1" applyAlignment="1"/>
    <xf numFmtId="4" fontId="0" fillId="0" borderId="3" xfId="0" applyNumberFormat="1" applyFont="1" applyBorder="1" applyAlignment="1"/>
    <xf numFmtId="4" fontId="32" fillId="0" borderId="0" xfId="0" applyNumberFormat="1" applyFont="1" applyAlignment="1"/>
    <xf numFmtId="0" fontId="31" fillId="0" borderId="0" xfId="0" applyFont="1" applyAlignment="1"/>
    <xf numFmtId="4" fontId="6" fillId="0" borderId="18" xfId="0" applyNumberFormat="1" applyFont="1" applyBorder="1" applyAlignment="1"/>
    <xf numFmtId="0" fontId="6" fillId="0" borderId="14" xfId="0" applyFont="1" applyBorder="1" applyAlignment="1"/>
    <xf numFmtId="0" fontId="6" fillId="0" borderId="19" xfId="0" applyFont="1" applyBorder="1" applyAlignment="1">
      <alignment wrapText="1"/>
    </xf>
    <xf numFmtId="0" fontId="6" fillId="0" borderId="20" xfId="0" applyFont="1" applyBorder="1" applyAlignment="1">
      <alignment wrapText="1"/>
    </xf>
    <xf numFmtId="4" fontId="6" fillId="0" borderId="3" xfId="0" applyNumberFormat="1" applyFont="1" applyBorder="1" applyAlignment="1">
      <alignment vertical="top"/>
    </xf>
    <xf numFmtId="0" fontId="6" fillId="0" borderId="3" xfId="0" applyFont="1" applyBorder="1" applyAlignment="1">
      <alignment vertical="top"/>
    </xf>
    <xf numFmtId="4" fontId="6" fillId="0" borderId="3" xfId="0" applyNumberFormat="1" applyFont="1" applyBorder="1"/>
    <xf numFmtId="164" fontId="6" fillId="0" borderId="3" xfId="0" applyNumberFormat="1" applyFont="1" applyBorder="1" applyAlignment="1"/>
    <xf numFmtId="0" fontId="33" fillId="8" borderId="0" xfId="0" applyFont="1" applyFill="1" applyAlignment="1"/>
    <xf numFmtId="0" fontId="6" fillId="0" borderId="3" xfId="0" applyFont="1" applyBorder="1" applyAlignment="1"/>
    <xf numFmtId="4" fontId="34" fillId="8" borderId="21" xfId="0" applyNumberFormat="1" applyFont="1" applyFill="1" applyBorder="1" applyAlignment="1"/>
    <xf numFmtId="4" fontId="34" fillId="8" borderId="3" xfId="0" applyNumberFormat="1" applyFont="1" applyFill="1" applyBorder="1" applyAlignment="1"/>
    <xf numFmtId="0" fontId="34" fillId="0" borderId="0" xfId="0" applyFont="1" applyAlignment="1"/>
    <xf numFmtId="0" fontId="34" fillId="0" borderId="21" xfId="0" applyFont="1" applyBorder="1" applyAlignment="1"/>
    <xf numFmtId="4" fontId="31" fillId="8" borderId="0" xfId="0" applyNumberFormat="1" applyFont="1" applyFill="1" applyAlignment="1"/>
    <xf numFmtId="0" fontId="31" fillId="0" borderId="3" xfId="0" applyFont="1" applyBorder="1" applyAlignment="1"/>
    <xf numFmtId="0" fontId="35" fillId="0" borderId="3" xfId="0" applyFont="1" applyBorder="1" applyAlignment="1">
      <alignment vertical="top" wrapText="1"/>
    </xf>
    <xf numFmtId="168" fontId="6" fillId="0" borderId="3" xfId="0" applyNumberFormat="1" applyFont="1" applyBorder="1"/>
    <xf numFmtId="4" fontId="36" fillId="8" borderId="0" xfId="0" applyNumberFormat="1" applyFont="1" applyFill="1" applyAlignment="1"/>
    <xf numFmtId="0" fontId="6" fillId="0" borderId="3" xfId="0" applyFont="1" applyBorder="1" applyAlignment="1">
      <alignment wrapText="1"/>
    </xf>
    <xf numFmtId="168" fontId="6" fillId="0" borderId="0" xfId="0" applyNumberFormat="1" applyFont="1"/>
    <xf numFmtId="0" fontId="6" fillId="0" borderId="0" xfId="0" applyFont="1"/>
    <xf numFmtId="0" fontId="23" fillId="20" borderId="3" xfId="0" applyFont="1" applyFill="1" applyBorder="1" applyAlignment="1">
      <alignment horizontal="center" vertical="center" wrapText="1"/>
    </xf>
    <xf numFmtId="0" fontId="23" fillId="20" borderId="3" xfId="0" applyFont="1" applyFill="1" applyBorder="1" applyAlignment="1">
      <alignment wrapText="1"/>
    </xf>
    <xf numFmtId="0" fontId="6" fillId="8" borderId="0" xfId="0" applyFont="1" applyFill="1"/>
    <xf numFmtId="168" fontId="6" fillId="8" borderId="3" xfId="0" applyNumberFormat="1" applyFont="1" applyFill="1" applyBorder="1" applyAlignment="1"/>
    <xf numFmtId="0" fontId="6" fillId="4" borderId="3" xfId="0" quotePrefix="1" applyFont="1" applyFill="1" applyBorder="1" applyAlignment="1">
      <alignment horizontal="left"/>
    </xf>
    <xf numFmtId="0" fontId="6" fillId="8" borderId="3" xfId="0" applyFont="1" applyFill="1" applyBorder="1" applyAlignment="1"/>
    <xf numFmtId="4" fontId="1" fillId="8" borderId="3" xfId="0" applyNumberFormat="1" applyFont="1" applyFill="1" applyBorder="1" applyAlignment="1">
      <alignment horizontal="right" wrapText="1"/>
    </xf>
    <xf numFmtId="4" fontId="1" fillId="8" borderId="3" xfId="0" applyNumberFormat="1" applyFont="1" applyFill="1" applyBorder="1" applyAlignment="1">
      <alignment horizontal="right" wrapText="1"/>
    </xf>
    <xf numFmtId="3" fontId="6" fillId="8" borderId="3" xfId="0" applyNumberFormat="1" applyFont="1" applyFill="1" applyBorder="1" applyAlignment="1"/>
    <xf numFmtId="0" fontId="6" fillId="8" borderId="3" xfId="0" applyFont="1" applyFill="1" applyBorder="1"/>
    <xf numFmtId="49" fontId="6" fillId="8" borderId="3" xfId="0" applyNumberFormat="1" applyFont="1" applyFill="1" applyBorder="1" applyAlignment="1"/>
    <xf numFmtId="0" fontId="6" fillId="4" borderId="3" xfId="0" applyFont="1" applyFill="1" applyBorder="1" applyAlignment="1">
      <alignment horizontal="left"/>
    </xf>
    <xf numFmtId="4" fontId="1" fillId="0" borderId="3" xfId="0" applyNumberFormat="1" applyFont="1" applyBorder="1" applyAlignment="1">
      <alignment horizontal="right" wrapText="1"/>
    </xf>
    <xf numFmtId="4" fontId="1" fillId="0" borderId="3" xfId="0" applyNumberFormat="1" applyFont="1" applyBorder="1" applyAlignment="1">
      <alignment horizontal="right" wrapText="1"/>
    </xf>
    <xf numFmtId="4" fontId="1" fillId="0" borderId="3" xfId="0" applyNumberFormat="1" applyFont="1" applyBorder="1" applyAlignment="1"/>
    <xf numFmtId="0" fontId="6" fillId="4" borderId="3" xfId="0" applyFont="1" applyFill="1" applyBorder="1" applyAlignment="1"/>
    <xf numFmtId="0" fontId="1" fillId="4" borderId="3" xfId="0" applyFont="1" applyFill="1" applyBorder="1" applyAlignment="1"/>
    <xf numFmtId="0" fontId="1" fillId="0" borderId="3" xfId="0" applyFont="1" applyBorder="1" applyAlignment="1"/>
    <xf numFmtId="0" fontId="37" fillId="2" borderId="3" xfId="0" applyFont="1" applyFill="1" applyBorder="1" applyAlignment="1"/>
    <xf numFmtId="0" fontId="37" fillId="2" borderId="3" xfId="0" quotePrefix="1" applyFont="1" applyFill="1" applyBorder="1" applyAlignment="1"/>
    <xf numFmtId="0" fontId="6" fillId="0" borderId="3" xfId="0" quotePrefix="1" applyFont="1" applyBorder="1" applyAlignment="1">
      <alignment horizontal="left"/>
    </xf>
    <xf numFmtId="4" fontId="1" fillId="0" borderId="3" xfId="0" applyNumberFormat="1" applyFont="1" applyBorder="1" applyAlignment="1"/>
    <xf numFmtId="0" fontId="6" fillId="0" borderId="3" xfId="0" quotePrefix="1" applyFont="1" applyBorder="1" applyAlignment="1"/>
    <xf numFmtId="14" fontId="6" fillId="0" borderId="3" xfId="0" applyNumberFormat="1" applyFont="1" applyBorder="1"/>
    <xf numFmtId="0" fontId="6" fillId="0" borderId="22" xfId="0" applyFont="1" applyBorder="1"/>
    <xf numFmtId="0" fontId="6" fillId="0" borderId="5" xfId="0" applyFont="1" applyBorder="1"/>
    <xf numFmtId="3" fontId="3" fillId="2" borderId="23" xfId="0" applyNumberFormat="1" applyFont="1" applyFill="1" applyBorder="1" applyAlignment="1">
      <alignment horizontal="center" vertical="top" wrapText="1"/>
    </xf>
    <xf numFmtId="0" fontId="1" fillId="8" borderId="0" xfId="0" applyFont="1" applyFill="1" applyAlignment="1">
      <alignment vertical="top"/>
    </xf>
    <xf numFmtId="0" fontId="38" fillId="21" borderId="3" xfId="0" applyFont="1" applyFill="1" applyBorder="1"/>
    <xf numFmtId="0" fontId="5" fillId="21" borderId="0" xfId="0" applyFont="1" applyFill="1" applyAlignment="1"/>
    <xf numFmtId="3" fontId="39" fillId="21" borderId="0" xfId="0" applyNumberFormat="1" applyFont="1" applyFill="1" applyAlignment="1"/>
    <xf numFmtId="3" fontId="5" fillId="21" borderId="0" xfId="0" applyNumberFormat="1" applyFont="1" applyFill="1" applyAlignment="1"/>
    <xf numFmtId="3" fontId="1" fillId="5" borderId="0" xfId="0" applyNumberFormat="1" applyFont="1" applyFill="1" applyAlignment="1"/>
    <xf numFmtId="3" fontId="1" fillId="6" borderId="0" xfId="0" applyNumberFormat="1" applyFont="1" applyFill="1" applyAlignment="1"/>
    <xf numFmtId="10" fontId="1" fillId="6" borderId="0" xfId="0" applyNumberFormat="1" applyFont="1" applyFill="1" applyAlignment="1"/>
    <xf numFmtId="10" fontId="13" fillId="7" borderId="0" xfId="0" applyNumberFormat="1" applyFont="1" applyFill="1" applyAlignment="1">
      <alignment vertical="top"/>
    </xf>
    <xf numFmtId="10" fontId="1" fillId="7" borderId="0" xfId="0" applyNumberFormat="1" applyFont="1" applyFill="1" applyAlignment="1"/>
    <xf numFmtId="10" fontId="3" fillId="6" borderId="0" xfId="0" applyNumberFormat="1" applyFont="1" applyFill="1" applyAlignment="1">
      <alignment vertical="top"/>
    </xf>
    <xf numFmtId="3" fontId="1" fillId="9" borderId="0" xfId="0" applyNumberFormat="1" applyFont="1" applyFill="1" applyAlignment="1"/>
    <xf numFmtId="0" fontId="3" fillId="6" borderId="3" xfId="0" applyFont="1" applyFill="1" applyBorder="1" applyAlignment="1">
      <alignment vertical="top"/>
    </xf>
    <xf numFmtId="0" fontId="1" fillId="6" borderId="3" xfId="0" applyFont="1" applyFill="1" applyBorder="1" applyAlignment="1"/>
    <xf numFmtId="3" fontId="1" fillId="6" borderId="3" xfId="0" applyNumberFormat="1" applyFont="1" applyFill="1" applyBorder="1" applyAlignment="1"/>
    <xf numFmtId="3" fontId="1" fillId="6" borderId="3" xfId="0" applyNumberFormat="1" applyFont="1" applyFill="1" applyBorder="1" applyAlignment="1"/>
    <xf numFmtId="10" fontId="3" fillId="6" borderId="3" xfId="0" applyNumberFormat="1" applyFont="1" applyFill="1" applyBorder="1" applyAlignment="1">
      <alignment vertical="top"/>
    </xf>
    <xf numFmtId="10" fontId="1" fillId="6" borderId="3" xfId="0" applyNumberFormat="1" applyFont="1" applyFill="1" applyBorder="1" applyAlignment="1"/>
    <xf numFmtId="10" fontId="1" fillId="6" borderId="3" xfId="0" applyNumberFormat="1" applyFont="1" applyFill="1" applyBorder="1" applyAlignment="1"/>
    <xf numFmtId="0" fontId="1" fillId="0" borderId="3" xfId="0" applyFont="1" applyBorder="1" applyAlignment="1"/>
    <xf numFmtId="3" fontId="1" fillId="0" borderId="3" xfId="0" applyNumberFormat="1" applyFont="1" applyBorder="1" applyAlignment="1"/>
    <xf numFmtId="4" fontId="1" fillId="10" borderId="0" xfId="0" applyNumberFormat="1" applyFont="1" applyFill="1" applyAlignment="1">
      <alignment vertical="top"/>
    </xf>
    <xf numFmtId="4" fontId="6" fillId="4" borderId="0" xfId="0" applyNumberFormat="1" applyFont="1" applyFill="1"/>
    <xf numFmtId="3" fontId="1" fillId="12" borderId="0" xfId="0" applyNumberFormat="1" applyFont="1" applyFill="1" applyAlignment="1"/>
    <xf numFmtId="3" fontId="1" fillId="4" borderId="0" xfId="0" applyNumberFormat="1" applyFont="1" applyFill="1" applyAlignment="1"/>
    <xf numFmtId="0" fontId="40" fillId="21" borderId="0" xfId="0" applyFont="1" applyFill="1" applyAlignment="1"/>
    <xf numFmtId="0" fontId="1" fillId="7" borderId="0" xfId="0" applyFont="1" applyFill="1" applyAlignment="1"/>
    <xf numFmtId="0" fontId="3" fillId="6" borderId="0" xfId="0" applyFont="1" applyFill="1" applyAlignment="1"/>
    <xf numFmtId="3" fontId="41" fillId="22" borderId="0" xfId="0" applyNumberFormat="1" applyFont="1" applyFill="1" applyAlignment="1"/>
    <xf numFmtId="0" fontId="3" fillId="0" borderId="3" xfId="0" applyFont="1" applyBorder="1" applyAlignme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3" fontId="3" fillId="2" borderId="0" xfId="0" applyNumberFormat="1" applyFont="1" applyFill="1" applyAlignment="1">
      <alignment horizontal="center" vertical="top" wrapText="1"/>
    </xf>
    <xf numFmtId="0" fontId="5" fillId="3" borderId="0" xfId="0" applyFont="1" applyFill="1" applyAlignment="1">
      <alignment horizontal="center"/>
    </xf>
    <xf numFmtId="3" fontId="5" fillId="3" borderId="0" xfId="0" applyNumberFormat="1" applyFont="1" applyFill="1" applyAlignment="1">
      <alignment horizontal="center"/>
    </xf>
    <xf numFmtId="3" fontId="7" fillId="0" borderId="0" xfId="0" applyNumberFormat="1" applyFont="1" applyAlignment="1">
      <alignment wrapText="1"/>
    </xf>
    <xf numFmtId="4" fontId="1" fillId="0" borderId="0" xfId="0" applyNumberFormat="1" applyFont="1" applyAlignment="1">
      <alignment horizontal="center"/>
    </xf>
    <xf numFmtId="0" fontId="1" fillId="9" borderId="0" xfId="0" applyFont="1" applyFill="1" applyAlignment="1">
      <alignment horizontal="center"/>
    </xf>
    <xf numFmtId="3" fontId="1" fillId="9" borderId="0" xfId="0" applyNumberFormat="1" applyFont="1" applyFill="1" applyAlignment="1">
      <alignment horizontal="center"/>
    </xf>
    <xf numFmtId="10" fontId="1" fillId="9" borderId="0" xfId="0" applyNumberFormat="1" applyFont="1" applyFill="1" applyAlignment="1">
      <alignment horizontal="center"/>
    </xf>
    <xf numFmtId="3" fontId="42" fillId="0" borderId="0" xfId="0" applyNumberFormat="1" applyFont="1" applyAlignment="1">
      <alignment wrapText="1"/>
    </xf>
    <xf numFmtId="0" fontId="42" fillId="0" borderId="0" xfId="0" applyFont="1" applyAlignment="1">
      <alignment horizontal="center"/>
    </xf>
    <xf numFmtId="3" fontId="42" fillId="0" borderId="0" xfId="0" applyNumberFormat="1" applyFont="1" applyAlignment="1">
      <alignment horizontal="center"/>
    </xf>
    <xf numFmtId="3" fontId="42" fillId="0" borderId="0" xfId="0" applyNumberFormat="1" applyFont="1" applyAlignment="1"/>
    <xf numFmtId="0" fontId="42" fillId="0" borderId="0" xfId="0" applyFont="1" applyAlignment="1"/>
    <xf numFmtId="0" fontId="43" fillId="0" borderId="0" xfId="0" applyFont="1" applyAlignment="1"/>
    <xf numFmtId="10" fontId="43" fillId="0" borderId="0" xfId="0" applyNumberFormat="1" applyFont="1"/>
    <xf numFmtId="10" fontId="43" fillId="0" borderId="0" xfId="0" applyNumberFormat="1" applyFont="1" applyAlignment="1">
      <alignment horizontal="center"/>
    </xf>
    <xf numFmtId="3" fontId="44" fillId="0" borderId="0" xfId="0" applyNumberFormat="1" applyFont="1" applyAlignment="1">
      <alignment wrapText="1"/>
    </xf>
    <xf numFmtId="0" fontId="44" fillId="0" borderId="0" xfId="0" applyFont="1" applyAlignment="1">
      <alignment horizontal="center"/>
    </xf>
    <xf numFmtId="3" fontId="44" fillId="0" borderId="0" xfId="0" applyNumberFormat="1" applyFont="1" applyAlignment="1">
      <alignment horizontal="center"/>
    </xf>
    <xf numFmtId="3" fontId="44" fillId="0" borderId="0" xfId="0" applyNumberFormat="1" applyFont="1" applyAlignment="1"/>
    <xf numFmtId="0" fontId="44" fillId="0" borderId="0" xfId="0" applyFont="1" applyAlignment="1"/>
    <xf numFmtId="0" fontId="45" fillId="0" borderId="0" xfId="0" applyFont="1" applyAlignment="1"/>
    <xf numFmtId="10" fontId="45" fillId="0" borderId="0" xfId="0" applyNumberFormat="1" applyFont="1"/>
    <xf numFmtId="10" fontId="45" fillId="0" borderId="0" xfId="0" applyNumberFormat="1" applyFont="1" applyAlignment="1">
      <alignment horizontal="center"/>
    </xf>
    <xf numFmtId="0" fontId="1" fillId="5" borderId="0" xfId="0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0" fontId="1" fillId="6" borderId="0" xfId="0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0" fontId="1" fillId="6" borderId="0" xfId="0" applyNumberFormat="1" applyFont="1" applyFill="1" applyAlignment="1">
      <alignment horizontal="center"/>
    </xf>
    <xf numFmtId="0" fontId="1" fillId="0" borderId="0" xfId="0" applyFont="1" applyAlignment="1">
      <alignment vertical="top"/>
    </xf>
    <xf numFmtId="4" fontId="6" fillId="0" borderId="0" xfId="0" applyNumberFormat="1" applyFont="1"/>
    <xf numFmtId="0" fontId="1" fillId="12" borderId="0" xfId="0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10" fontId="1" fillId="12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0" fontId="1" fillId="4" borderId="0" xfId="0" applyNumberFormat="1" applyFont="1" applyFill="1" applyAlignment="1">
      <alignment horizontal="center"/>
    </xf>
    <xf numFmtId="0" fontId="46" fillId="13" borderId="0" xfId="0" applyFont="1" applyFill="1" applyAlignment="1"/>
    <xf numFmtId="0" fontId="46" fillId="13" borderId="0" xfId="0" applyFont="1" applyFill="1" applyAlignment="1">
      <alignment horizontal="center"/>
    </xf>
    <xf numFmtId="3" fontId="46" fillId="13" borderId="0" xfId="0" applyNumberFormat="1" applyFont="1" applyFill="1" applyAlignment="1">
      <alignment horizontal="center"/>
    </xf>
    <xf numFmtId="3" fontId="46" fillId="13" borderId="0" xfId="0" applyNumberFormat="1" applyFont="1" applyFill="1" applyAlignment="1"/>
    <xf numFmtId="0" fontId="46" fillId="13" borderId="0" xfId="0" applyFont="1" applyFill="1" applyAlignment="1"/>
    <xf numFmtId="0" fontId="47" fillId="13" borderId="0" xfId="0" applyFont="1" applyFill="1" applyAlignment="1">
      <alignment vertical="top"/>
    </xf>
    <xf numFmtId="10" fontId="46" fillId="13" borderId="0" xfId="0" applyNumberFormat="1" applyFont="1" applyFill="1" applyAlignment="1">
      <alignment horizontal="center"/>
    </xf>
    <xf numFmtId="0" fontId="36" fillId="8" borderId="0" xfId="0" applyFont="1" applyFill="1" applyAlignment="1">
      <alignment horizontal="left" vertical="center"/>
    </xf>
    <xf numFmtId="0" fontId="48" fillId="23" borderId="24" xfId="0" applyFont="1" applyFill="1" applyBorder="1" applyAlignment="1">
      <alignment horizontal="left" vertical="center"/>
    </xf>
    <xf numFmtId="0" fontId="49" fillId="8" borderId="0" xfId="0" applyFont="1" applyFill="1" applyAlignment="1">
      <alignment horizontal="right" vertical="top"/>
    </xf>
    <xf numFmtId="14" fontId="49" fillId="8" borderId="0" xfId="0" applyNumberFormat="1" applyFont="1" applyFill="1" applyAlignment="1">
      <alignment horizontal="right" vertical="top"/>
    </xf>
    <xf numFmtId="49" fontId="49" fillId="8" borderId="0" xfId="0" applyNumberFormat="1" applyFont="1" applyFill="1" applyAlignment="1">
      <alignment horizontal="left" vertical="top"/>
    </xf>
    <xf numFmtId="169" fontId="49" fillId="8" borderId="0" xfId="0" applyNumberFormat="1" applyFont="1" applyFill="1" applyAlignment="1">
      <alignment horizontal="right" vertical="top"/>
    </xf>
    <xf numFmtId="0" fontId="49" fillId="8" borderId="0" xfId="0" applyFont="1" applyFill="1" applyAlignment="1">
      <alignment horizontal="left" vertical="top"/>
    </xf>
    <xf numFmtId="0" fontId="49" fillId="24" borderId="0" xfId="0" applyFont="1" applyFill="1" applyAlignment="1">
      <alignment horizontal="right" vertical="top"/>
    </xf>
    <xf numFmtId="14" fontId="49" fillId="24" borderId="0" xfId="0" applyNumberFormat="1" applyFont="1" applyFill="1" applyAlignment="1">
      <alignment horizontal="right" vertical="top"/>
    </xf>
    <xf numFmtId="49" fontId="49" fillId="24" borderId="0" xfId="0" applyNumberFormat="1" applyFont="1" applyFill="1" applyAlignment="1">
      <alignment horizontal="left" vertical="top"/>
    </xf>
    <xf numFmtId="169" fontId="49" fillId="24" borderId="0" xfId="0" applyNumberFormat="1" applyFont="1" applyFill="1" applyAlignment="1">
      <alignment horizontal="right" vertical="top"/>
    </xf>
    <xf numFmtId="0" fontId="49" fillId="24" borderId="0" xfId="0" applyFont="1" applyFill="1" applyAlignment="1">
      <alignment horizontal="left" vertical="top"/>
    </xf>
    <xf numFmtId="0" fontId="6" fillId="0" borderId="3" xfId="0" applyFont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0" borderId="0" xfId="0" applyFont="1" applyAlignment="1">
      <alignment horizontal="center" wrapText="1"/>
    </xf>
    <xf numFmtId="0" fontId="50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168" fontId="6" fillId="0" borderId="3" xfId="0" applyNumberFormat="1" applyFont="1" applyBorder="1" applyAlignment="1">
      <alignment horizontal="center" wrapText="1"/>
    </xf>
    <xf numFmtId="49" fontId="6" fillId="0" borderId="3" xfId="0" applyNumberFormat="1" applyFont="1" applyBorder="1"/>
    <xf numFmtId="4" fontId="6" fillId="9" borderId="3" xfId="0" applyNumberFormat="1" applyFont="1" applyFill="1" applyBorder="1"/>
    <xf numFmtId="4" fontId="6" fillId="0" borderId="3" xfId="0" applyNumberFormat="1" applyFont="1" applyBorder="1" applyAlignment="1"/>
    <xf numFmtId="0" fontId="6" fillId="0" borderId="3" xfId="0" applyFont="1" applyBorder="1"/>
    <xf numFmtId="0" fontId="6" fillId="0" borderId="0" xfId="0" applyFont="1"/>
    <xf numFmtId="0" fontId="6" fillId="0" borderId="3" xfId="0" applyFont="1" applyBorder="1" applyAlignment="1"/>
    <xf numFmtId="49" fontId="6" fillId="0" borderId="3" xfId="0" applyNumberFormat="1" applyFont="1" applyBorder="1" applyAlignment="1"/>
    <xf numFmtId="0" fontId="6" fillId="0" borderId="3" xfId="0" applyFont="1" applyBorder="1" applyAlignment="1"/>
    <xf numFmtId="168" fontId="6" fillId="0" borderId="3" xfId="0" applyNumberFormat="1" applyFont="1" applyBorder="1"/>
    <xf numFmtId="0" fontId="6" fillId="0" borderId="0" xfId="0" applyFont="1" applyAlignment="1"/>
    <xf numFmtId="0" fontId="51" fillId="0" borderId="0" xfId="0" applyFont="1" applyAlignment="1"/>
    <xf numFmtId="9" fontId="6" fillId="0" borderId="0" xfId="0" applyNumberFormat="1" applyFont="1" applyAlignment="1"/>
    <xf numFmtId="0" fontId="6" fillId="0" borderId="0" xfId="0" applyFont="1" applyAlignment="1"/>
    <xf numFmtId="0" fontId="1" fillId="8" borderId="0" xfId="0" applyFont="1" applyFill="1" applyAlignment="1"/>
    <xf numFmtId="0" fontId="1" fillId="25" borderId="25" xfId="0" applyFont="1" applyFill="1" applyBorder="1" applyAlignment="1"/>
    <xf numFmtId="168" fontId="6" fillId="0" borderId="0" xfId="0" applyNumberFormat="1" applyFont="1"/>
    <xf numFmtId="14" fontId="6" fillId="0" borderId="0" xfId="0" applyNumberFormat="1" applyFont="1"/>
    <xf numFmtId="168" fontId="6" fillId="0" borderId="0" xfId="0" applyNumberFormat="1" applyFont="1" applyAlignment="1"/>
    <xf numFmtId="2" fontId="6" fillId="0" borderId="0" xfId="0" applyNumberFormat="1" applyFont="1"/>
    <xf numFmtId="0" fontId="30" fillId="0" borderId="0" xfId="0" applyFont="1" applyAlignment="1">
      <alignment horizontal="left"/>
    </xf>
    <xf numFmtId="0" fontId="30" fillId="0" borderId="0" xfId="0" applyFont="1" applyAlignment="1">
      <alignment horizontal="right"/>
    </xf>
    <xf numFmtId="0" fontId="6" fillId="8" borderId="0" xfId="0" applyFont="1" applyFill="1" applyAlignment="1"/>
    <xf numFmtId="4" fontId="1" fillId="0" borderId="0" xfId="0" applyNumberFormat="1" applyFont="1" applyAlignment="1">
      <alignment vertical="top"/>
    </xf>
    <xf numFmtId="4" fontId="1" fillId="0" borderId="3" xfId="0" applyNumberFormat="1" applyFont="1" applyBorder="1" applyAlignment="1"/>
    <xf numFmtId="170" fontId="6" fillId="0" borderId="0" xfId="0" applyNumberFormat="1" applyFont="1" applyAlignment="1"/>
    <xf numFmtId="0" fontId="30" fillId="0" borderId="0" xfId="0" applyFont="1" applyAlignment="1">
      <alignment horizontal="right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23" fillId="0" borderId="0" xfId="0" applyFont="1" applyAlignment="1"/>
    <xf numFmtId="0" fontId="15" fillId="7" borderId="6" xfId="0" applyFont="1" applyFill="1" applyBorder="1" applyAlignment="1"/>
    <xf numFmtId="0" fontId="19" fillId="0" borderId="5" xfId="0" applyFont="1" applyBorder="1"/>
    <xf numFmtId="3" fontId="25" fillId="4" borderId="0" xfId="0" applyNumberFormat="1" applyFont="1" applyFill="1" applyAlignment="1">
      <alignment vertical="top" wrapText="1"/>
    </xf>
    <xf numFmtId="0" fontId="0" fillId="0" borderId="0" xfId="0" applyFont="1" applyAlignment="1"/>
    <xf numFmtId="3" fontId="26" fillId="0" borderId="0" xfId="0" applyNumberFormat="1" applyFont="1" applyAlignment="1">
      <alignment vertical="top" wrapText="1"/>
    </xf>
    <xf numFmtId="0" fontId="23" fillId="0" borderId="15" xfId="0" applyFont="1" applyBorder="1" applyAlignment="1">
      <alignment horizontal="center" vertical="center" wrapText="1"/>
    </xf>
    <xf numFmtId="0" fontId="19" fillId="0" borderId="16" xfId="0" applyFont="1" applyBorder="1"/>
    <xf numFmtId="0" fontId="23" fillId="0" borderId="6" xfId="0" applyFont="1" applyBorder="1" applyAlignment="1">
      <alignment wrapText="1"/>
    </xf>
    <xf numFmtId="168" fontId="23" fillId="20" borderId="7" xfId="0" applyNumberFormat="1" applyFont="1" applyFill="1" applyBorder="1" applyAlignment="1">
      <alignment horizontal="center" vertical="center" wrapText="1"/>
    </xf>
    <xf numFmtId="0" fontId="19" fillId="0" borderId="12" xfId="0" applyFont="1" applyBorder="1"/>
    <xf numFmtId="0" fontId="23" fillId="20" borderId="6" xfId="0" applyFont="1" applyFill="1" applyBorder="1" applyAlignment="1">
      <alignment horizontal="center" vertical="center" wrapText="1"/>
    </xf>
    <xf numFmtId="0" fontId="3" fillId="20" borderId="7" xfId="0" applyFont="1" applyFill="1" applyBorder="1" applyAlignment="1">
      <alignment horizontal="center" wrapText="1"/>
    </xf>
    <xf numFmtId="0" fontId="23" fillId="20" borderId="7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13">
    <dxf>
      <fill>
        <patternFill patternType="solid">
          <fgColor rgb="FFEA9999"/>
          <bgColor rgb="FFEA9999"/>
        </patternFill>
      </fill>
    </dxf>
    <dxf>
      <fill>
        <patternFill patternType="solid">
          <fgColor rgb="FFEA9999"/>
          <bgColor rgb="FFEA9999"/>
        </patternFill>
      </fill>
    </dxf>
    <dxf>
      <fill>
        <patternFill patternType="solid">
          <fgColor rgb="FFF4CCCC"/>
          <bgColor rgb="FFF4CC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FF2CC"/>
          <bgColor rgb="FFFFF2CC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b/>
      </font>
      <fill>
        <patternFill patternType="solid">
          <fgColor rgb="FFFF0000"/>
          <bgColor rgb="FFFF0000"/>
        </patternFill>
      </fill>
    </dxf>
    <dxf>
      <font>
        <b/>
        <color rgb="FFFF0000"/>
      </font>
      <fill>
        <patternFill patternType="none"/>
      </fill>
    </dxf>
    <dxf>
      <font>
        <b/>
        <color rgb="FF38761D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38761D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1"/>
  <c:style val="2"/>
  <c:chart>
    <c:title>
      <c:tx>
        <c:rich>
          <a:bodyPr/>
          <a:lstStyle/>
          <a:p>
            <a:pPr lvl="0">
              <a:defRPr sz="1800" b="0">
                <a:solidFill>
                  <a:srgbClr val="DEF4FF"/>
                </a:solidFill>
                <a:latin typeface="Arial Narrow"/>
              </a:defRPr>
            </a:pPr>
            <a:r>
              <a:rPr lang="ru-RU" sz="1800" b="0">
                <a:solidFill>
                  <a:srgbClr val="DEF4FF"/>
                </a:solidFill>
                <a:latin typeface="Arial Narrow"/>
              </a:rPr>
              <a:t>СТРУКТУРА ПАССИВОВ</a:t>
            </a:r>
          </a:p>
        </c:rich>
      </c:tx>
      <c:layout/>
      <c:overlay val="0"/>
    </c:title>
    <c:autoTitleDeleted val="0"/>
    <c:view3D>
      <c:rotX val="50"/>
      <c:rotY val="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val>
            <c:numRef>
              <c:f>#REF!</c:f>
            </c:numRef>
          </c:val>
          <c:extLst>
            <c:ext xmlns:c16="http://schemas.microsoft.com/office/drawing/2014/chart" uri="{C3380CC4-5D6E-409C-BE32-E72D297353CC}">
              <c16:uniqueId val="{00000000-DB06-4033-A3DE-48CFE21D1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/>
      <c:overlay val="0"/>
      <c:txPr>
        <a:bodyPr/>
        <a:lstStyle/>
        <a:p>
          <a:pPr lvl="0">
            <a:defRPr sz="1200" b="0">
              <a:solidFill>
                <a:srgbClr val="DEF4FF"/>
              </a:solidFill>
              <a:latin typeface="Arial Narrow"/>
            </a:defRPr>
          </a:pPr>
          <a:endParaRPr lang="ru-RU"/>
        </a:p>
      </c:txPr>
    </c:legend>
    <c:plotVisOnly val="1"/>
    <c:dispBlanksAs val="zero"/>
    <c:showDLblsOverMax val="1"/>
  </c:chart>
  <c:spPr>
    <a:solidFill>
      <a:srgbClr val="FFFFFF">
        <a:alpha val="0"/>
      </a:srgb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26</xdr:col>
      <xdr:colOff>752475</xdr:colOff>
      <xdr:row>118</xdr:row>
      <xdr:rowOff>161925</xdr:rowOff>
    </xdr:from>
    <xdr:ext cx="5715000" cy="3533775"/>
    <xdr:graphicFrame macro="">
      <xdr:nvGraphicFramePr>
        <xdr:cNvPr id="2" name="Chart 1" title="Диаграмма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persons/person.xml><?xml version="1.0" encoding="utf-8"?>
<x18tc:personList xmlns:x18tc="http://schemas.microsoft.com/office/spreadsheetml/2018/threadedcomments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://services.name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outlinePr summaryBelow="0" summaryRight="0"/>
    <pageSetUpPr fitToPage="1"/>
  </sheetPr>
  <dimension ref="A1:Z111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R5" sqref="R5"/>
    </sheetView>
  </sheetViews>
  <sheetFormatPr defaultColWidth="12.6640625" defaultRowHeight="15.75" customHeight="1" outlineLevelRow="1" outlineLevelCol="1"/>
  <cols>
    <col min="1" max="1" width="42.88671875" customWidth="1"/>
    <col min="3" max="3" width="12.6640625" collapsed="1"/>
    <col min="4" max="10" width="12.6640625" hidden="1" outlineLevel="1"/>
    <col min="11" max="11" width="11.6640625" hidden="1" customWidth="1" outlineLevel="1"/>
    <col min="12" max="15" width="12.6640625" hidden="1" outlineLevel="1"/>
  </cols>
  <sheetData>
    <row r="1" spans="1:26" ht="13.2">
      <c r="A1" s="1" t="s">
        <v>0</v>
      </c>
      <c r="B1" s="2" t="s">
        <v>1</v>
      </c>
      <c r="C1" s="3"/>
      <c r="D1" s="4" t="s">
        <v>2</v>
      </c>
      <c r="E1" s="5"/>
      <c r="F1" s="5"/>
      <c r="G1" s="5"/>
      <c r="H1" s="5"/>
      <c r="I1" s="5"/>
      <c r="J1" s="5"/>
      <c r="K1" s="6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3.2">
      <c r="A2" s="8">
        <v>2025</v>
      </c>
      <c r="B2" s="7"/>
      <c r="C2" s="9">
        <v>2025</v>
      </c>
      <c r="D2" s="10">
        <v>1</v>
      </c>
      <c r="E2" s="10">
        <v>2</v>
      </c>
      <c r="F2" s="10">
        <v>3</v>
      </c>
      <c r="G2" s="10">
        <v>4</v>
      </c>
      <c r="H2" s="10">
        <v>5</v>
      </c>
      <c r="I2" s="10">
        <v>6</v>
      </c>
      <c r="J2" s="10">
        <v>7</v>
      </c>
      <c r="K2" s="11">
        <v>8</v>
      </c>
      <c r="L2" s="10">
        <v>9</v>
      </c>
      <c r="M2" s="10">
        <v>10</v>
      </c>
      <c r="N2" s="10">
        <v>11</v>
      </c>
      <c r="O2" s="10">
        <v>12</v>
      </c>
      <c r="P2" s="12">
        <v>46023</v>
      </c>
      <c r="Q2" s="12">
        <f t="shared" ref="Q2:Z2" si="0">EOMONTH(P2,1)</f>
        <v>46081</v>
      </c>
      <c r="R2" s="12">
        <f t="shared" si="0"/>
        <v>46112</v>
      </c>
      <c r="S2" s="12">
        <f t="shared" si="0"/>
        <v>46142</v>
      </c>
      <c r="T2" s="12">
        <f t="shared" si="0"/>
        <v>46173</v>
      </c>
      <c r="U2" s="12">
        <f t="shared" si="0"/>
        <v>46203</v>
      </c>
      <c r="V2" s="12">
        <f t="shared" si="0"/>
        <v>46234</v>
      </c>
      <c r="W2" s="12">
        <f t="shared" si="0"/>
        <v>46265</v>
      </c>
      <c r="X2" s="12">
        <f t="shared" si="0"/>
        <v>46295</v>
      </c>
      <c r="Y2" s="12">
        <f t="shared" si="0"/>
        <v>46326</v>
      </c>
      <c r="Z2" s="12">
        <f t="shared" si="0"/>
        <v>46356</v>
      </c>
    </row>
    <row r="3" spans="1:26" ht="13.8">
      <c r="A3" s="13" t="s">
        <v>3</v>
      </c>
      <c r="B3" s="14"/>
      <c r="C3" s="15">
        <f t="shared" ref="C3:C9" ca="1" si="1">SUM(D3:O3)</f>
        <v>8864749</v>
      </c>
      <c r="D3" s="16">
        <f ca="1">SUM(D4:D8)</f>
        <v>0</v>
      </c>
      <c r="E3" s="16">
        <v>796381</v>
      </c>
      <c r="F3" s="16">
        <v>590725</v>
      </c>
      <c r="G3" s="16">
        <v>591287</v>
      </c>
      <c r="H3" s="16">
        <v>560562</v>
      </c>
      <c r="I3" s="16">
        <v>730862</v>
      </c>
      <c r="J3" s="16">
        <v>605160</v>
      </c>
      <c r="K3" s="16">
        <v>788423</v>
      </c>
      <c r="L3" s="16">
        <v>730504</v>
      </c>
      <c r="M3" s="16">
        <v>1136260</v>
      </c>
      <c r="N3" s="16">
        <v>650187</v>
      </c>
      <c r="O3" s="16">
        <v>1684398</v>
      </c>
      <c r="P3" s="17" t="e">
        <f t="shared" ref="P3:Z3" ca="1" si="2">SUM(P4:P8)</f>
        <v>#VALUE!</v>
      </c>
      <c r="Q3" s="17" t="e">
        <f t="shared" ca="1" si="2"/>
        <v>#VALUE!</v>
      </c>
      <c r="R3" s="17" t="e">
        <f t="shared" ca="1" si="2"/>
        <v>#VALUE!</v>
      </c>
      <c r="S3" s="17" t="e">
        <f t="shared" ca="1" si="2"/>
        <v>#VALUE!</v>
      </c>
      <c r="T3" s="17" t="e">
        <f t="shared" ca="1" si="2"/>
        <v>#VALUE!</v>
      </c>
      <c r="U3" s="17" t="e">
        <f t="shared" ca="1" si="2"/>
        <v>#VALUE!</v>
      </c>
      <c r="V3" s="17" t="e">
        <f t="shared" ca="1" si="2"/>
        <v>#VALUE!</v>
      </c>
      <c r="W3" s="17" t="e">
        <f t="shared" ca="1" si="2"/>
        <v>#VALUE!</v>
      </c>
      <c r="X3" s="17" t="e">
        <f t="shared" ca="1" si="2"/>
        <v>#VALUE!</v>
      </c>
      <c r="Y3" s="17" t="e">
        <f t="shared" ca="1" si="2"/>
        <v>#VALUE!</v>
      </c>
      <c r="Z3" s="17" t="e">
        <f t="shared" ca="1" si="2"/>
        <v>#VALUE!</v>
      </c>
    </row>
    <row r="4" spans="1:26" ht="13.2">
      <c r="A4" s="18" t="str">
        <f ca="1">IFERROR(__xludf.DUMMYFUNCTION("UNIQUE(FILTER('Справочник'!B:B, 'Справочник'!D:D = A3))"),"Возврат вознаграждения")</f>
        <v>Возврат вознаграждения</v>
      </c>
      <c r="B4" s="7"/>
      <c r="C4" s="3">
        <f t="shared" ca="1" si="1"/>
        <v>-898248</v>
      </c>
      <c r="D4" s="5">
        <f ca="1">SUMPRODUCT(
  (MONTH(ozonSV!$A$2:$A1110) = D$2) *
  (ozonSV!$H$2:$H1110 = $A4) *
  ((ozonSV!$B$2:$B1110 = $D$1) + ($D$1 = "Все")) *
  (ozonSV!$D$2:$D1110)
)</f>
        <v>0</v>
      </c>
      <c r="E4" s="5">
        <v>-86873</v>
      </c>
      <c r="F4" s="5">
        <v>-67320</v>
      </c>
      <c r="G4" s="5">
        <v>-44558</v>
      </c>
      <c r="H4" s="5">
        <v>-55226</v>
      </c>
      <c r="I4" s="5">
        <v>-93296</v>
      </c>
      <c r="J4" s="5">
        <v>-76553</v>
      </c>
      <c r="K4" s="6">
        <v>-62660</v>
      </c>
      <c r="L4" s="5">
        <v>-61315</v>
      </c>
      <c r="M4" s="5">
        <v>-170045</v>
      </c>
      <c r="N4" s="5">
        <v>-77271</v>
      </c>
      <c r="O4" s="5">
        <v>-103131</v>
      </c>
      <c r="P4" s="19" t="e">
        <f ca="1">SUMPRODUCT(
  (EOMONTH(ozonSV!$A$2:$A1110,0)=EOMONTH(P$2,0)) *
  (ozonSV!$H$2:$H1110=$A4) *
  ((ozonSV!$B$2:$B1110=$D$1)+($D$1="Все")) *
  ozonSV!$D$2:$D1110
)</f>
        <v>#VALUE!</v>
      </c>
      <c r="Q4" s="19" t="e">
        <f ca="1">SUMPRODUCT(
  (EOMONTH(ozonSV!$A$2:$A1110,0)=EOMONTH(Q$2,0)) *
  (ozonSV!$H$2:$H1110=$A4) *
  ((ozonSV!$B$2:$B1110=$D$1)+($D$1="Все")) *
  ozonSV!$D$2:$D1110
)</f>
        <v>#VALUE!</v>
      </c>
      <c r="R4" s="19" t="e">
        <f ca="1">SUMPRODUCT(
  (EOMONTH(ozonSV!$A$2:$A1110,0)=EOMONTH(R$2,0)) *
  (ozonSV!$H$2:$H1110=$A4) *
  ((ozonSV!$B$2:$B1110=$D$1)+($D$1="Все")) *
  ozonSV!$D$2:$D1110
)</f>
        <v>#VALUE!</v>
      </c>
      <c r="S4" s="19" t="e">
        <f ca="1">SUMPRODUCT(
  (EOMONTH(ozonSV!$A$2:$A1110,0)=EOMONTH(S$2,0)) *
  (ozonSV!$H$2:$H1110=$A4) *
  ((ozonSV!$B$2:$B1110=$D$1)+($D$1="Все")) *
  ozonSV!$D$2:$D1110
)</f>
        <v>#VALUE!</v>
      </c>
      <c r="T4" s="19" t="e">
        <f ca="1">SUMPRODUCT(
  (EOMONTH(ozonSV!$A$2:$A1110,0)=EOMONTH(T$2,0)) *
  (ozonSV!$H$2:$H1110=$A4) *
  ((ozonSV!$B$2:$B1110=$D$1)+($D$1="Все")) *
  ozonSV!$D$2:$D1110
)</f>
        <v>#VALUE!</v>
      </c>
      <c r="U4" s="19" t="e">
        <f ca="1">SUMPRODUCT(
  (EOMONTH(ozonSV!$A$2:$A1110,0)=EOMONTH(U$2,0)) *
  (ozonSV!$H$2:$H1110=$A4) *
  ((ozonSV!$B$2:$B1110=$D$1)+($D$1="Все")) *
  ozonSV!$D$2:$D1110
)</f>
        <v>#VALUE!</v>
      </c>
      <c r="V4" s="19" t="e">
        <f ca="1">SUMPRODUCT(
  (EOMONTH(ozonSV!$A$2:$A1110,0)=EOMONTH(V$2,0)) *
  (ozonSV!$H$2:$H1110=$A4) *
  ((ozonSV!$B$2:$B1110=$D$1)+($D$1="Все")) *
  ozonSV!$D$2:$D1110
)</f>
        <v>#VALUE!</v>
      </c>
      <c r="W4" s="19" t="e">
        <f ca="1">SUMPRODUCT(
  (EOMONTH(ozonSV!$A$2:$A1110,0)=EOMONTH(W$2,0)) *
  (ozonSV!$H$2:$H1110=$A4) *
  ((ozonSV!$B$2:$B1110=$D$1)+($D$1="Все")) *
  ozonSV!$D$2:$D1110
)</f>
        <v>#VALUE!</v>
      </c>
      <c r="X4" s="19" t="e">
        <f ca="1">SUMPRODUCT(
  (EOMONTH(ozonSV!$A$2:$A1110,0)=EOMONTH(X$2,0)) *
  (ozonSV!$H$2:$H1110=$A4) *
  ((ozonSV!$B$2:$B1110=$D$1)+($D$1="Все")) *
  ozonSV!$D$2:$D1110
)</f>
        <v>#VALUE!</v>
      </c>
      <c r="Y4" s="19" t="e">
        <f ca="1">SUMPRODUCT(
  (EOMONTH(ozonSV!$A$2:$A1110,0)=EOMONTH(Y$2,0)) *
  (ozonSV!$H$2:$H1110=$A4) *
  ((ozonSV!$B$2:$B1110=$D$1)+($D$1="Все")) *
  ozonSV!$D$2:$D1110
)</f>
        <v>#VALUE!</v>
      </c>
      <c r="Z4" s="19" t="e">
        <f ca="1">SUMPRODUCT(
  (EOMONTH(ozonSV!$A$2:$A1110,0)=EOMONTH(Z$2,0)) *
  (ozonSV!$H$2:$H1110=$A4) *
  ((ozonSV!$B$2:$B1110=$D$1)+($D$1="Все")) *
  ozonSV!$D$2:$D1110
)</f>
        <v>#VALUE!</v>
      </c>
    </row>
    <row r="5" spans="1:26" ht="13.2">
      <c r="A5" s="20" t="str">
        <f ca="1">IFERROR(__xludf.DUMMYFUNCTION("""COMPUTED_VALUE"""),"Доставка покупателю")</f>
        <v>Доставка покупателю</v>
      </c>
      <c r="B5" s="7"/>
      <c r="C5" s="3">
        <f t="shared" ca="1" si="1"/>
        <v>9762997</v>
      </c>
      <c r="D5" s="5">
        <f ca="1">SUMPRODUCT(
  (MONTH(ozonSV!$A$2:$A1110) = D$2) *
  (ozonSV!$H$2:$H1110 = $A5) *
  ((ozonSV!$B$2:$B1110 = $D$1) + ($D$1 = "Все")) *
  (ozonSV!$D$2:$D1110)
)</f>
        <v>0</v>
      </c>
      <c r="E5" s="5">
        <v>883254</v>
      </c>
      <c r="F5" s="5">
        <v>658045</v>
      </c>
      <c r="G5" s="5">
        <v>635845</v>
      </c>
      <c r="H5" s="5">
        <v>615788</v>
      </c>
      <c r="I5" s="5">
        <v>824158</v>
      </c>
      <c r="J5" s="5">
        <v>681713</v>
      </c>
      <c r="K5" s="6">
        <v>851083</v>
      </c>
      <c r="L5" s="5">
        <v>791819</v>
      </c>
      <c r="M5" s="5">
        <v>1306305</v>
      </c>
      <c r="N5" s="5">
        <v>727458</v>
      </c>
      <c r="O5" s="5">
        <v>1787529</v>
      </c>
      <c r="P5" s="19" t="e">
        <f ca="1">SUMPRODUCT(
  (EOMONTH(ozonSV!$A$2:$A1110,0)=EOMONTH(P$2,0)) *
  (ozonSV!$H$2:$H1110=$A5) *
  ((ozonSV!$B$2:$B1110=$D$1)+($D$1="Все")) *
  ozonSV!$D$2:$D1110
)</f>
        <v>#VALUE!</v>
      </c>
      <c r="Q5" s="19" t="e">
        <f ca="1">SUMPRODUCT(
  (EOMONTH(ozonSV!$A$2:$A1110,0)=EOMONTH(Q$2,0)) *
  (ozonSV!$H$2:$H1110=$A5) *
  ((ozonSV!$B$2:$B1110=$D$1)+($D$1="Все")) *
  ozonSV!$D$2:$D1110
)</f>
        <v>#VALUE!</v>
      </c>
      <c r="R5" s="19" t="e">
        <f ca="1">SUMPRODUCT(
  (EOMONTH(ozonSV!$A$2:$A1110,0)=EOMONTH(R$2,0)) *
  (ozonSV!$H$2:$H1110=$A5) *
  ((ozonSV!$B$2:$B1110=$D$1)+($D$1="Все")) *
  ozonSV!$D$2:$D1110
)</f>
        <v>#VALUE!</v>
      </c>
      <c r="S5" s="19" t="e">
        <f ca="1">SUMPRODUCT(
  (EOMONTH(ozonSV!$A$2:$A1110,0)=EOMONTH(S$2,0)) *
  (ozonSV!$H$2:$H1110=$A5) *
  ((ozonSV!$B$2:$B1110=$D$1)+($D$1="Все")) *
  ozonSV!$D$2:$D1110
)</f>
        <v>#VALUE!</v>
      </c>
      <c r="T5" s="19" t="e">
        <f ca="1">SUMPRODUCT(
  (EOMONTH(ozonSV!$A$2:$A1110,0)=EOMONTH(T$2,0)) *
  (ozonSV!$H$2:$H1110=$A5) *
  ((ozonSV!$B$2:$B1110=$D$1)+($D$1="Все")) *
  ozonSV!$D$2:$D1110
)</f>
        <v>#VALUE!</v>
      </c>
      <c r="U5" s="19" t="e">
        <f ca="1">SUMPRODUCT(
  (EOMONTH(ozonSV!$A$2:$A1110,0)=EOMONTH(U$2,0)) *
  (ozonSV!$H$2:$H1110=$A5) *
  ((ozonSV!$B$2:$B1110=$D$1)+($D$1="Все")) *
  ozonSV!$D$2:$D1110
)</f>
        <v>#VALUE!</v>
      </c>
      <c r="V5" s="19" t="e">
        <f ca="1">SUMPRODUCT(
  (EOMONTH(ozonSV!$A$2:$A1110,0)=EOMONTH(V$2,0)) *
  (ozonSV!$H$2:$H1110=$A5) *
  ((ozonSV!$B$2:$B1110=$D$1)+($D$1="Все")) *
  ozonSV!$D$2:$D1110
)</f>
        <v>#VALUE!</v>
      </c>
      <c r="W5" s="19" t="e">
        <f ca="1">SUMPRODUCT(
  (EOMONTH(ozonSV!$A$2:$A1110,0)=EOMONTH(W$2,0)) *
  (ozonSV!$H$2:$H1110=$A5) *
  ((ozonSV!$B$2:$B1110=$D$1)+($D$1="Все")) *
  ozonSV!$D$2:$D1110
)</f>
        <v>#VALUE!</v>
      </c>
      <c r="X5" s="19" t="e">
        <f ca="1">SUMPRODUCT(
  (EOMONTH(ozonSV!$A$2:$A1110,0)=EOMONTH(X$2,0)) *
  (ozonSV!$H$2:$H1110=$A5) *
  ((ozonSV!$B$2:$B1110=$D$1)+($D$1="Все")) *
  ozonSV!$D$2:$D1110
)</f>
        <v>#VALUE!</v>
      </c>
      <c r="Y5" s="19" t="e">
        <f ca="1">SUMPRODUCT(
  (EOMONTH(ozonSV!$A$2:$A1110,0)=EOMONTH(Y$2,0)) *
  (ozonSV!$H$2:$H1110=$A5) *
  ((ozonSV!$B$2:$B1110=$D$1)+($D$1="Все")) *
  ozonSV!$D$2:$D1110
)</f>
        <v>#VALUE!</v>
      </c>
      <c r="Z5" s="19" t="e">
        <f ca="1">SUMPRODUCT(
  (EOMONTH(ozonSV!$A$2:$A1110,0)=EOMONTH(Z$2,0)) *
  (ozonSV!$H$2:$H1110=$A5) *
  ((ozonSV!$B$2:$B1110=$D$1)+($D$1="Все")) *
  ozonSV!$D$2:$D1110
)</f>
        <v>#VALUE!</v>
      </c>
    </row>
    <row r="6" spans="1:26" ht="13.2">
      <c r="A6" s="20" t="str">
        <f ca="1">IFERROR(__xludf.DUMMYFUNCTION("""COMPUTED_VALUE"""),"Доставка покупателю — отмена начисления")</f>
        <v>Доставка покупателю — отмена начисления</v>
      </c>
      <c r="B6" s="7"/>
      <c r="C6" s="3">
        <f t="shared" ca="1" si="1"/>
        <v>0</v>
      </c>
      <c r="D6" s="5">
        <f ca="1">SUMPRODUCT(
  (MONTH(ozonSV!$A$2:$A1110) = D$2) *
  (ozonSV!$H$2:$H1110 = $A6) *
  ((ozonSV!$B$2:$B1110 = $D$1) + ($D$1 = "Все")) *
  (ozonSV!$D$2:$D1110)
)</f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6">
        <v>0</v>
      </c>
      <c r="L6" s="5">
        <v>0</v>
      </c>
      <c r="M6" s="5">
        <v>0</v>
      </c>
      <c r="N6" s="5">
        <v>0</v>
      </c>
      <c r="O6" s="5">
        <v>0</v>
      </c>
      <c r="P6" s="19" t="e">
        <f ca="1">SUMPRODUCT(
  (EOMONTH(ozonSV!$A$2:$A1110,0)=EOMONTH(P$2,0)) *
  (ozonSV!$H$2:$H1110=$A6) *
  ((ozonSV!$B$2:$B1110=$D$1)+($D$1="Все")) *
  ozonSV!$D$2:$D1110
)</f>
        <v>#VALUE!</v>
      </c>
      <c r="Q6" s="19" t="e">
        <f ca="1">SUMPRODUCT(
  (EOMONTH(ozonSV!$A$2:$A1110,0)=EOMONTH(Q$2,0)) *
  (ozonSV!$H$2:$H1110=$A6) *
  ((ozonSV!$B$2:$B1110=$D$1)+($D$1="Все")) *
  ozonSV!$D$2:$D1110
)</f>
        <v>#VALUE!</v>
      </c>
      <c r="R6" s="19" t="e">
        <f ca="1">SUMPRODUCT(
  (EOMONTH(ozonSV!$A$2:$A1110,0)=EOMONTH(R$2,0)) *
  (ozonSV!$H$2:$H1110=$A6) *
  ((ozonSV!$B$2:$B1110=$D$1)+($D$1="Все")) *
  ozonSV!$D$2:$D1110
)</f>
        <v>#VALUE!</v>
      </c>
      <c r="S6" s="19" t="e">
        <f ca="1">SUMPRODUCT(
  (EOMONTH(ozonSV!$A$2:$A1110,0)=EOMONTH(S$2,0)) *
  (ozonSV!$H$2:$H1110=$A6) *
  ((ozonSV!$B$2:$B1110=$D$1)+($D$1="Все")) *
  ozonSV!$D$2:$D1110
)</f>
        <v>#VALUE!</v>
      </c>
      <c r="T6" s="19" t="e">
        <f ca="1">SUMPRODUCT(
  (EOMONTH(ozonSV!$A$2:$A1110,0)=EOMONTH(T$2,0)) *
  (ozonSV!$H$2:$H1110=$A6) *
  ((ozonSV!$B$2:$B1110=$D$1)+($D$1="Все")) *
  ozonSV!$D$2:$D1110
)</f>
        <v>#VALUE!</v>
      </c>
      <c r="U6" s="19" t="e">
        <f ca="1">SUMPRODUCT(
  (EOMONTH(ozonSV!$A$2:$A1110,0)=EOMONTH(U$2,0)) *
  (ozonSV!$H$2:$H1110=$A6) *
  ((ozonSV!$B$2:$B1110=$D$1)+($D$1="Все")) *
  ozonSV!$D$2:$D1110
)</f>
        <v>#VALUE!</v>
      </c>
      <c r="V6" s="19" t="e">
        <f ca="1">SUMPRODUCT(
  (EOMONTH(ozonSV!$A$2:$A1110,0)=EOMONTH(V$2,0)) *
  (ozonSV!$H$2:$H1110=$A6) *
  ((ozonSV!$B$2:$B1110=$D$1)+($D$1="Все")) *
  ozonSV!$D$2:$D1110
)</f>
        <v>#VALUE!</v>
      </c>
      <c r="W6" s="19" t="e">
        <f ca="1">SUMPRODUCT(
  (EOMONTH(ozonSV!$A$2:$A1110,0)=EOMONTH(W$2,0)) *
  (ozonSV!$H$2:$H1110=$A6) *
  ((ozonSV!$B$2:$B1110=$D$1)+($D$1="Все")) *
  ozonSV!$D$2:$D1110
)</f>
        <v>#VALUE!</v>
      </c>
      <c r="X6" s="19" t="e">
        <f ca="1">SUMPRODUCT(
  (EOMONTH(ozonSV!$A$2:$A1110,0)=EOMONTH(X$2,0)) *
  (ozonSV!$H$2:$H1110=$A6) *
  ((ozonSV!$B$2:$B1110=$D$1)+($D$1="Все")) *
  ozonSV!$D$2:$D1110
)</f>
        <v>#VALUE!</v>
      </c>
      <c r="Y6" s="19" t="e">
        <f ca="1">SUMPRODUCT(
  (EOMONTH(ozonSV!$A$2:$A1110,0)=EOMONTH(Y$2,0)) *
  (ozonSV!$H$2:$H1110=$A6) *
  ((ozonSV!$B$2:$B1110=$D$1)+($D$1="Все")) *
  ozonSV!$D$2:$D1110
)</f>
        <v>#VALUE!</v>
      </c>
      <c r="Z6" s="19" t="e">
        <f ca="1">SUMPRODUCT(
  (EOMONTH(ozonSV!$A$2:$A1110,0)=EOMONTH(Z$2,0)) *
  (ozonSV!$H$2:$H1110=$A6) *
  ((ozonSV!$B$2:$B1110=$D$1)+($D$1="Все")) *
  ozonSV!$D$2:$D1110
)</f>
        <v>#VALUE!</v>
      </c>
    </row>
    <row r="7" spans="1:26" ht="13.2">
      <c r="A7" s="20"/>
      <c r="B7" s="7"/>
      <c r="C7" s="3">
        <f t="shared" si="1"/>
        <v>0</v>
      </c>
      <c r="D7" s="5">
        <f>SUMPRODUCT(
  (MONTH(ozonSV!$A$2:$A1110) = D$2) *
  (ozonSV!$H$2:$H1110 = $A7) *
  ((ozonSV!$B$2:$B1110 = $D$1) + ($D$1 = "Все")) *
  (ozonSV!$D$2:$D1110)
)</f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6">
        <v>0</v>
      </c>
      <c r="L7" s="5">
        <v>0</v>
      </c>
      <c r="M7" s="5">
        <v>0</v>
      </c>
      <c r="N7" s="5">
        <v>0</v>
      </c>
      <c r="O7" s="5">
        <v>0</v>
      </c>
      <c r="P7" s="19" t="e">
        <f>SUMPRODUCT(
  (EOMONTH(ozonSV!$A$2:$A1110,0)=EOMONTH(P$2,0)) *
  (ozonSV!$H$2:$H1110=$A7) *
  ((ozonSV!$B$2:$B1110=$D$1)+($D$1="Все")) *
  ozonSV!$D$2:$D1110
)</f>
        <v>#VALUE!</v>
      </c>
      <c r="Q7" s="19" t="e">
        <f>SUMPRODUCT(
  (EOMONTH(ozonSV!$A$2:$A1110,0)=EOMONTH(Q$2,0)) *
  (ozonSV!$H$2:$H1110=$A7) *
  ((ozonSV!$B$2:$B1110=$D$1)+($D$1="Все")) *
  ozonSV!$D$2:$D1110
)</f>
        <v>#VALUE!</v>
      </c>
      <c r="R7" s="19" t="e">
        <f>SUMPRODUCT(
  (EOMONTH(ozonSV!$A$2:$A1110,0)=EOMONTH(R$2,0)) *
  (ozonSV!$H$2:$H1110=$A7) *
  ((ozonSV!$B$2:$B1110=$D$1)+($D$1="Все")) *
  ozonSV!$D$2:$D1110
)</f>
        <v>#VALUE!</v>
      </c>
      <c r="S7" s="19" t="e">
        <f>SUMPRODUCT(
  (EOMONTH(ozonSV!$A$2:$A1110,0)=EOMONTH(S$2,0)) *
  (ozonSV!$H$2:$H1110=$A7) *
  ((ozonSV!$B$2:$B1110=$D$1)+($D$1="Все")) *
  ozonSV!$D$2:$D1110
)</f>
        <v>#VALUE!</v>
      </c>
      <c r="T7" s="19" t="e">
        <f>SUMPRODUCT(
  (EOMONTH(ozonSV!$A$2:$A1110,0)=EOMONTH(T$2,0)) *
  (ozonSV!$H$2:$H1110=$A7) *
  ((ozonSV!$B$2:$B1110=$D$1)+($D$1="Все")) *
  ozonSV!$D$2:$D1110
)</f>
        <v>#VALUE!</v>
      </c>
      <c r="U7" s="19" t="e">
        <f>SUMPRODUCT(
  (EOMONTH(ozonSV!$A$2:$A1110,0)=EOMONTH(U$2,0)) *
  (ozonSV!$H$2:$H1110=$A7) *
  ((ozonSV!$B$2:$B1110=$D$1)+($D$1="Все")) *
  ozonSV!$D$2:$D1110
)</f>
        <v>#VALUE!</v>
      </c>
      <c r="V7" s="19" t="e">
        <f>SUMPRODUCT(
  (EOMONTH(ozonSV!$A$2:$A1110,0)=EOMONTH(V$2,0)) *
  (ozonSV!$H$2:$H1110=$A7) *
  ((ozonSV!$B$2:$B1110=$D$1)+($D$1="Все")) *
  ozonSV!$D$2:$D1110
)</f>
        <v>#VALUE!</v>
      </c>
      <c r="W7" s="19" t="e">
        <f>SUMPRODUCT(
  (EOMONTH(ozonSV!$A$2:$A1110,0)=EOMONTH(W$2,0)) *
  (ozonSV!$H$2:$H1110=$A7) *
  ((ozonSV!$B$2:$B1110=$D$1)+($D$1="Все")) *
  ozonSV!$D$2:$D1110
)</f>
        <v>#VALUE!</v>
      </c>
      <c r="X7" s="19" t="e">
        <f>SUMPRODUCT(
  (EOMONTH(ozonSV!$A$2:$A1110,0)=EOMONTH(X$2,0)) *
  (ozonSV!$H$2:$H1110=$A7) *
  ((ozonSV!$B$2:$B1110=$D$1)+($D$1="Все")) *
  ozonSV!$D$2:$D1110
)</f>
        <v>#VALUE!</v>
      </c>
      <c r="Y7" s="19" t="e">
        <f>SUMPRODUCT(
  (EOMONTH(ozonSV!$A$2:$A1110,0)=EOMONTH(Y$2,0)) *
  (ozonSV!$H$2:$H1110=$A7) *
  ((ozonSV!$B$2:$B1110=$D$1)+($D$1="Все")) *
  ozonSV!$D$2:$D1110
)</f>
        <v>#VALUE!</v>
      </c>
      <c r="Z7" s="19" t="e">
        <f>SUMPRODUCT(
  (EOMONTH(ozonSV!$A$2:$A1110,0)=EOMONTH(Z$2,0)) *
  (ozonSV!$H$2:$H1110=$A7) *
  ((ozonSV!$B$2:$B1110=$D$1)+($D$1="Все")) *
  ozonSV!$D$2:$D1110
)</f>
        <v>#VALUE!</v>
      </c>
    </row>
    <row r="8" spans="1:26" ht="13.2" collapsed="1">
      <c r="A8" s="20"/>
      <c r="B8" s="7"/>
      <c r="C8" s="3">
        <f t="shared" si="1"/>
        <v>0</v>
      </c>
      <c r="D8" s="5"/>
      <c r="E8" s="5"/>
      <c r="F8" s="5"/>
      <c r="G8" s="5"/>
      <c r="H8" s="5"/>
      <c r="I8" s="5"/>
      <c r="J8" s="5"/>
      <c r="K8" s="6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3.2" hidden="1" outlineLevel="1">
      <c r="A9" s="21" t="s">
        <v>4</v>
      </c>
      <c r="B9" s="22"/>
      <c r="C9" s="23">
        <f t="shared" si="1"/>
        <v>2870681.67</v>
      </c>
      <c r="D9" s="24">
        <f>SUMPRODUCT(
  (MONTH(ozonSV!$S2:$S1110)=D$2)*
  (YEAR(ozonSV!$S2:$S1110)=2025)*
  ozonSV!$Y2:$Y1110
)</f>
        <v>0</v>
      </c>
      <c r="E9" s="24">
        <v>120407.45999999999</v>
      </c>
      <c r="F9" s="24">
        <v>156476.71000000002</v>
      </c>
      <c r="G9" s="24">
        <v>153910.98000000004</v>
      </c>
      <c r="H9" s="24">
        <v>142486.85</v>
      </c>
      <c r="I9" s="24">
        <v>241231.71</v>
      </c>
      <c r="J9" s="24">
        <v>199983.96999999997</v>
      </c>
      <c r="K9" s="24">
        <v>244428.91</v>
      </c>
      <c r="L9" s="24">
        <v>249602.35000000003</v>
      </c>
      <c r="M9" s="24">
        <v>414407.03</v>
      </c>
      <c r="N9" s="24">
        <v>262640.15000000002</v>
      </c>
      <c r="O9" s="24">
        <v>685105.55</v>
      </c>
      <c r="P9" s="24" t="e">
        <f>SUMPRODUCT(
  (EOMONTH(ozonSV!$S$2:$S1110,0)=EOMONTH(P$2,0))*
  ozonSV!$Y$2:$Y1110
)</f>
        <v>#VALUE!</v>
      </c>
      <c r="Q9" s="24" t="e">
        <f>SUMPRODUCT(
  (EOMONTH(ozonSV!$S$2:$S1110,0)=EOMONTH(Q$2,0))*
  ozonSV!$Y$2:$Y1110
)</f>
        <v>#VALUE!</v>
      </c>
      <c r="R9" s="24" t="e">
        <f>SUMPRODUCT(
  (EOMONTH(ozonSV!$S$2:$S1110,0)=EOMONTH(R$2,0))*
  ozonSV!$Y$2:$Y1110
)</f>
        <v>#VALUE!</v>
      </c>
      <c r="S9" s="24" t="e">
        <f>SUMPRODUCT(
  (EOMONTH(ozonSV!$S$2:$S1110,0)=EOMONTH(S$2,0))*
  ozonSV!$Y$2:$Y1110
)</f>
        <v>#VALUE!</v>
      </c>
      <c r="T9" s="24" t="e">
        <f>SUMPRODUCT(
  (EOMONTH(ozonSV!$S$2:$S1110,0)=EOMONTH(T$2,0))*
  ozonSV!$Y$2:$Y1110
)</f>
        <v>#VALUE!</v>
      </c>
      <c r="U9" s="24" t="e">
        <f>SUMPRODUCT(
  (EOMONTH(ozonSV!$S$2:$S1110,0)=EOMONTH(U$2,0))*
  ozonSV!$Y$2:$Y1110
)</f>
        <v>#VALUE!</v>
      </c>
      <c r="V9" s="24" t="e">
        <f>SUMPRODUCT(
  (EOMONTH(ozonSV!$S$2:$S1110,0)=EOMONTH(V$2,0))*
  ozonSV!$Y$2:$Y1110
)</f>
        <v>#VALUE!</v>
      </c>
      <c r="W9" s="24" t="e">
        <f>SUMPRODUCT(
  (EOMONTH(ozonSV!$S$2:$S1110,0)=EOMONTH(W$2,0))*
  ozonSV!$Y$2:$Y1110
)</f>
        <v>#VALUE!</v>
      </c>
      <c r="X9" s="24" t="e">
        <f>SUMPRODUCT(
  (EOMONTH(ozonSV!$S$2:$S1110,0)=EOMONTH(X$2,0))*
  ozonSV!$Y$2:$Y1110
)</f>
        <v>#VALUE!</v>
      </c>
      <c r="Y9" s="24" t="e">
        <f>SUMPRODUCT(
  (EOMONTH(ozonSV!$S$2:$S1110,0)=EOMONTH(Y$2,0))*
  ozonSV!$Y$2:$Y1110
)</f>
        <v>#VALUE!</v>
      </c>
      <c r="Z9" s="24" t="e">
        <f>SUMPRODUCT(
  (EOMONTH(ozonSV!$S$2:$S1110,0)=EOMONTH(Z$2,0))*
  ozonSV!$Y$2:$Y1110
)</f>
        <v>#VALUE!</v>
      </c>
    </row>
    <row r="10" spans="1:26" ht="13.2" hidden="1" outlineLevel="1">
      <c r="A10" s="21" t="s">
        <v>5</v>
      </c>
      <c r="B10" s="22"/>
      <c r="C10" s="25">
        <f t="shared" ref="C10:D10" ca="1" si="3">IFERROR(C9/C$3,"")</f>
        <v>0.32383112821355686</v>
      </c>
      <c r="D10" s="26" t="str">
        <f t="shared" ca="1" si="3"/>
        <v/>
      </c>
      <c r="E10" s="26">
        <v>0.15119328562584994</v>
      </c>
      <c r="F10" s="26">
        <v>0.2648892631935334</v>
      </c>
      <c r="G10" s="26">
        <v>0.260298264632911</v>
      </c>
      <c r="H10" s="26">
        <v>0.25418571005526597</v>
      </c>
      <c r="I10" s="27">
        <v>0.33006464968762911</v>
      </c>
      <c r="J10" s="27">
        <v>0.33046462092669704</v>
      </c>
      <c r="K10" s="28">
        <v>0.31002255134616824</v>
      </c>
      <c r="L10" s="27">
        <v>0.34168512424298847</v>
      </c>
      <c r="M10" s="26">
        <v>0.3647114480840653</v>
      </c>
      <c r="N10" s="26">
        <v>0.40394555720123598</v>
      </c>
      <c r="O10" s="26">
        <v>0.40673614549530457</v>
      </c>
      <c r="P10" s="26" t="str">
        <f t="shared" ref="P10:Z10" ca="1" si="4">IFERROR(P9/P$3,"")</f>
        <v/>
      </c>
      <c r="Q10" s="26" t="str">
        <f t="shared" ca="1" si="4"/>
        <v/>
      </c>
      <c r="R10" s="26" t="str">
        <f t="shared" ca="1" si="4"/>
        <v/>
      </c>
      <c r="S10" s="26" t="str">
        <f t="shared" ca="1" si="4"/>
        <v/>
      </c>
      <c r="T10" s="26" t="str">
        <f t="shared" ca="1" si="4"/>
        <v/>
      </c>
      <c r="U10" s="26" t="str">
        <f t="shared" ca="1" si="4"/>
        <v/>
      </c>
      <c r="V10" s="26" t="str">
        <f t="shared" ca="1" si="4"/>
        <v/>
      </c>
      <c r="W10" s="26" t="str">
        <f t="shared" ca="1" si="4"/>
        <v/>
      </c>
      <c r="X10" s="26" t="str">
        <f t="shared" ca="1" si="4"/>
        <v/>
      </c>
      <c r="Y10" s="26" t="str">
        <f t="shared" ca="1" si="4"/>
        <v/>
      </c>
      <c r="Z10" s="26" t="str">
        <f t="shared" ca="1" si="4"/>
        <v/>
      </c>
    </row>
    <row r="11" spans="1:26" ht="13.2" hidden="1" outlineLevel="1">
      <c r="A11" s="29"/>
      <c r="B11" s="7"/>
      <c r="C11" s="3">
        <f t="shared" ref="C11:C17" si="5">SUM(D11:O11)</f>
        <v>0</v>
      </c>
      <c r="D11" s="5"/>
      <c r="E11" s="5"/>
      <c r="F11" s="5"/>
      <c r="G11" s="5"/>
      <c r="H11" s="5"/>
      <c r="I11" s="5"/>
      <c r="J11" s="5"/>
      <c r="K11" s="6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3.2" hidden="1" outlineLevel="1">
      <c r="A12" s="20"/>
      <c r="B12" s="7"/>
      <c r="C12" s="3">
        <f t="shared" si="5"/>
        <v>0</v>
      </c>
      <c r="D12" s="5"/>
      <c r="E12" s="5"/>
      <c r="F12" s="5"/>
      <c r="G12" s="5"/>
      <c r="H12" s="5"/>
      <c r="I12" s="5"/>
      <c r="J12" s="5"/>
      <c r="K12" s="6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3.2" hidden="1" outlineLevel="1">
      <c r="A13" s="20"/>
      <c r="B13" s="7"/>
      <c r="C13" s="3">
        <f t="shared" si="5"/>
        <v>0</v>
      </c>
      <c r="D13" s="5"/>
      <c r="E13" s="5"/>
      <c r="F13" s="5"/>
      <c r="G13" s="5"/>
      <c r="H13" s="5"/>
      <c r="I13" s="5"/>
      <c r="J13" s="5"/>
      <c r="K13" s="6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3.2" hidden="1" outlineLevel="1">
      <c r="A14" s="20"/>
      <c r="B14" s="7"/>
      <c r="C14" s="3">
        <f t="shared" si="5"/>
        <v>0</v>
      </c>
      <c r="D14" s="5"/>
      <c r="E14" s="5"/>
      <c r="F14" s="5"/>
      <c r="G14" s="5"/>
      <c r="H14" s="5"/>
      <c r="I14" s="5"/>
      <c r="J14" s="5"/>
      <c r="K14" s="6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3.2" hidden="1" outlineLevel="1">
      <c r="A15" s="29"/>
      <c r="B15" s="7"/>
      <c r="C15" s="3">
        <f t="shared" si="5"/>
        <v>0</v>
      </c>
      <c r="D15" s="5"/>
      <c r="E15" s="5"/>
      <c r="F15" s="5"/>
      <c r="G15" s="5"/>
      <c r="H15" s="5"/>
      <c r="I15" s="5"/>
      <c r="J15" s="5"/>
      <c r="K15" s="6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3.2">
      <c r="A16" s="30" t="s">
        <v>6</v>
      </c>
      <c r="B16" s="31"/>
      <c r="C16" s="32">
        <f t="shared" ca="1" si="5"/>
        <v>-3879972.8699999982</v>
      </c>
      <c r="D16" s="33">
        <f ca="1">SUM(D17,D35,D45,D63,D143)</f>
        <v>0</v>
      </c>
      <c r="E16" s="33">
        <v>-404802.41000000027</v>
      </c>
      <c r="F16" s="33">
        <v>-243559.98999999987</v>
      </c>
      <c r="G16" s="33">
        <v>-253448.58000000013</v>
      </c>
      <c r="H16" s="33">
        <v>-216333.32</v>
      </c>
      <c r="I16" s="33">
        <v>-268275.41000000021</v>
      </c>
      <c r="J16" s="33">
        <v>-272991.17000000004</v>
      </c>
      <c r="K16" s="34">
        <v>-284352.64000000001</v>
      </c>
      <c r="L16" s="33">
        <v>-300340.84000000008</v>
      </c>
      <c r="M16" s="33">
        <v>-433923.76000000036</v>
      </c>
      <c r="N16" s="33">
        <v>-347129.25999999919</v>
      </c>
      <c r="O16" s="33">
        <v>-854815.48999999813</v>
      </c>
      <c r="P16" s="33" t="e">
        <f t="shared" ref="P16:Z16" si="6">SUM(P17,P35,P45,P63,P143)</f>
        <v>#VALUE!</v>
      </c>
      <c r="Q16" s="33" t="e">
        <f t="shared" si="6"/>
        <v>#VALUE!</v>
      </c>
      <c r="R16" s="33" t="e">
        <f t="shared" si="6"/>
        <v>#VALUE!</v>
      </c>
      <c r="S16" s="33" t="e">
        <f t="shared" si="6"/>
        <v>#VALUE!</v>
      </c>
      <c r="T16" s="33" t="e">
        <f t="shared" si="6"/>
        <v>#VALUE!</v>
      </c>
      <c r="U16" s="33" t="e">
        <f t="shared" si="6"/>
        <v>#VALUE!</v>
      </c>
      <c r="V16" s="33" t="e">
        <f t="shared" si="6"/>
        <v>#VALUE!</v>
      </c>
      <c r="W16" s="33" t="e">
        <f t="shared" si="6"/>
        <v>#VALUE!</v>
      </c>
      <c r="X16" s="33" t="e">
        <f t="shared" si="6"/>
        <v>#VALUE!</v>
      </c>
      <c r="Y16" s="33" t="e">
        <f t="shared" si="6"/>
        <v>#VALUE!</v>
      </c>
      <c r="Z16" s="33" t="e">
        <f t="shared" si="6"/>
        <v>#VALUE!</v>
      </c>
    </row>
    <row r="17" spans="1:26" ht="13.2">
      <c r="A17" s="35" t="s">
        <v>7</v>
      </c>
      <c r="B17" s="36"/>
      <c r="C17" s="37">
        <f t="shared" si="5"/>
        <v>-2183434.1499999985</v>
      </c>
      <c r="D17" s="38">
        <f>SUM(D19:D34)</f>
        <v>0</v>
      </c>
      <c r="E17" s="38">
        <v>-180130.00000000032</v>
      </c>
      <c r="F17" s="38">
        <v>-103142.46999999987</v>
      </c>
      <c r="G17" s="38">
        <v>-102986.96000000015</v>
      </c>
      <c r="H17" s="38">
        <v>-96389.449999999983</v>
      </c>
      <c r="I17" s="38">
        <v>-149434.20000000022</v>
      </c>
      <c r="J17" s="38">
        <v>-132521.04000000007</v>
      </c>
      <c r="K17" s="39">
        <v>-180377.62000000005</v>
      </c>
      <c r="L17" s="38">
        <v>-164177.93000000005</v>
      </c>
      <c r="M17" s="38">
        <v>-263918.04000000027</v>
      </c>
      <c r="N17" s="38">
        <v>-217755.52999999942</v>
      </c>
      <c r="O17" s="38">
        <v>-592600.90999999829</v>
      </c>
      <c r="P17" s="40" t="e">
        <f t="shared" ref="P17:Z17" si="7">SUM(P19:P34)</f>
        <v>#VALUE!</v>
      </c>
      <c r="Q17" s="40" t="e">
        <f t="shared" si="7"/>
        <v>#VALUE!</v>
      </c>
      <c r="R17" s="40" t="e">
        <f t="shared" si="7"/>
        <v>#VALUE!</v>
      </c>
      <c r="S17" s="40" t="e">
        <f t="shared" si="7"/>
        <v>#VALUE!</v>
      </c>
      <c r="T17" s="40" t="e">
        <f t="shared" si="7"/>
        <v>#VALUE!</v>
      </c>
      <c r="U17" s="40" t="e">
        <f t="shared" si="7"/>
        <v>#VALUE!</v>
      </c>
      <c r="V17" s="40" t="e">
        <f t="shared" si="7"/>
        <v>#VALUE!</v>
      </c>
      <c r="W17" s="40" t="e">
        <f t="shared" si="7"/>
        <v>#VALUE!</v>
      </c>
      <c r="X17" s="40" t="e">
        <f t="shared" si="7"/>
        <v>#VALUE!</v>
      </c>
      <c r="Y17" s="40" t="e">
        <f t="shared" si="7"/>
        <v>#VALUE!</v>
      </c>
      <c r="Z17" s="40" t="e">
        <f t="shared" si="7"/>
        <v>#VALUE!</v>
      </c>
    </row>
    <row r="18" spans="1:26" ht="13.2">
      <c r="A18" s="41" t="s">
        <v>8</v>
      </c>
      <c r="B18" s="42"/>
      <c r="C18" s="43">
        <f t="shared" ref="C18:D18" ca="1" si="8">IFERROR(C17/C$3,"")</f>
        <v>-0.24630524225784606</v>
      </c>
      <c r="D18" s="42" t="str">
        <f t="shared" ca="1" si="8"/>
        <v/>
      </c>
      <c r="E18" s="42">
        <v>-0.22618570759473208</v>
      </c>
      <c r="F18" s="42">
        <v>-0.17460319099411717</v>
      </c>
      <c r="G18" s="42">
        <v>-0.17417423349405645</v>
      </c>
      <c r="H18" s="42">
        <v>-0.17195145229252068</v>
      </c>
      <c r="I18" s="44">
        <v>-0.20446294922981387</v>
      </c>
      <c r="J18" s="44">
        <v>-0.21898512790005961</v>
      </c>
      <c r="K18" s="45">
        <v>-0.22878279806652019</v>
      </c>
      <c r="L18" s="44">
        <v>-0.22474610679749879</v>
      </c>
      <c r="M18" s="42">
        <v>-0.23226905813810242</v>
      </c>
      <c r="N18" s="42">
        <v>-0.33491215604126107</v>
      </c>
      <c r="O18" s="42">
        <v>-0.35181762861271404</v>
      </c>
      <c r="P18" s="46" t="str">
        <f t="shared" ref="P18:Z18" ca="1" si="9">IFERROR(P17/P$3,"")</f>
        <v/>
      </c>
      <c r="Q18" s="46" t="str">
        <f t="shared" ca="1" si="9"/>
        <v/>
      </c>
      <c r="R18" s="46" t="str">
        <f t="shared" ca="1" si="9"/>
        <v/>
      </c>
      <c r="S18" s="46" t="str">
        <f t="shared" ca="1" si="9"/>
        <v/>
      </c>
      <c r="T18" s="46" t="str">
        <f t="shared" ca="1" si="9"/>
        <v/>
      </c>
      <c r="U18" s="46" t="str">
        <f t="shared" ca="1" si="9"/>
        <v/>
      </c>
      <c r="V18" s="46" t="str">
        <f t="shared" ca="1" si="9"/>
        <v/>
      </c>
      <c r="W18" s="46" t="str">
        <f t="shared" ca="1" si="9"/>
        <v/>
      </c>
      <c r="X18" s="46" t="str">
        <f t="shared" ca="1" si="9"/>
        <v/>
      </c>
      <c r="Y18" s="46" t="str">
        <f t="shared" ca="1" si="9"/>
        <v/>
      </c>
      <c r="Z18" s="46" t="str">
        <f t="shared" ca="1" si="9"/>
        <v/>
      </c>
    </row>
    <row r="19" spans="1:26" ht="13.2">
      <c r="A19" s="20" t="s">
        <v>9</v>
      </c>
      <c r="B19" s="7"/>
      <c r="C19" s="3">
        <f t="shared" ref="C19:C35" si="10">SUM(D19:O19)</f>
        <v>-2090126.3199999984</v>
      </c>
      <c r="D19" s="5">
        <f>SUMPRODUCT(
  (MONTH(ozonSV!$A$2:$A1110) = D$2) *
  ((ozonSV!$B$2:$B1110 = $D$1) + ($D$1 = "Все")) *
  (ozonSV!$E$2:$E1110)
)</f>
        <v>0</v>
      </c>
      <c r="E19" s="5">
        <v>-170666.52000000031</v>
      </c>
      <c r="F19" s="5">
        <v>-98286.309999999867</v>
      </c>
      <c r="G19" s="5">
        <v>-97833.410000000149</v>
      </c>
      <c r="H19" s="5">
        <v>-90031.00999999998</v>
      </c>
      <c r="I19" s="5">
        <v>-140753.7200000002</v>
      </c>
      <c r="J19" s="5">
        <v>-126280.63000000008</v>
      </c>
      <c r="K19" s="6">
        <v>-170567.17000000004</v>
      </c>
      <c r="L19" s="5">
        <v>-156254.21000000005</v>
      </c>
      <c r="M19" s="5">
        <v>-251664.01000000027</v>
      </c>
      <c r="N19" s="5">
        <v>-211401.30999999942</v>
      </c>
      <c r="O19" s="5">
        <v>-576388.01999999827</v>
      </c>
      <c r="P19" s="19" t="e">
        <f>SUMPRODUCT(
  (EOMONTH(ozonSV!$A$2:$A1110,0)=EOMONTH(P$2,0)) *
  ((ozonSV!$B$2:$B1110=$D$1)+($D$1="Все")) *
  ozonSV!$E$2:$E1110
)</f>
        <v>#VALUE!</v>
      </c>
      <c r="Q19" s="19" t="e">
        <f>SUMPRODUCT(
  (EOMONTH(ozonSV!$A$2:$A1110,0)=EOMONTH(Q$2,0)) *
  ((ozonSV!$B$2:$B1110=$D$1)+($D$1="Все")) *
  ozonSV!$E$2:$E1110
)</f>
        <v>#VALUE!</v>
      </c>
      <c r="R19" s="19" t="e">
        <f>SUMPRODUCT(
  (EOMONTH(ozonSV!$A$2:$A1110,0)=EOMONTH(R$2,0)) *
  ((ozonSV!$B$2:$B1110=$D$1)+($D$1="Все")) *
  ozonSV!$E$2:$E1110
)</f>
        <v>#VALUE!</v>
      </c>
      <c r="S19" s="19" t="e">
        <f>SUMPRODUCT(
  (EOMONTH(ozonSV!$A$2:$A1110,0)=EOMONTH(S$2,0)) *
  ((ozonSV!$B$2:$B1110=$D$1)+($D$1="Все")) *
  ozonSV!$E$2:$E1110
)</f>
        <v>#VALUE!</v>
      </c>
      <c r="T19" s="19" t="e">
        <f>SUMPRODUCT(
  (EOMONTH(ozonSV!$A$2:$A1110,0)=EOMONTH(T$2,0)) *
  ((ozonSV!$B$2:$B1110=$D$1)+($D$1="Все")) *
  ozonSV!$E$2:$E1110
)</f>
        <v>#VALUE!</v>
      </c>
      <c r="U19" s="19" t="e">
        <f>SUMPRODUCT(
  (EOMONTH(ozonSV!$A$2:$A1110,0)=EOMONTH(U$2,0)) *
  ((ozonSV!$B$2:$B1110=$D$1)+($D$1="Все")) *
  ozonSV!$E$2:$E1110
)</f>
        <v>#VALUE!</v>
      </c>
      <c r="V19" s="19" t="e">
        <f>SUMPRODUCT(
  (EOMONTH(ozonSV!$A$2:$A1110,0)=EOMONTH(V$2,0)) *
  ((ozonSV!$B$2:$B1110=$D$1)+($D$1="Все")) *
  ozonSV!$E$2:$E1110
)</f>
        <v>#VALUE!</v>
      </c>
      <c r="W19" s="19" t="e">
        <f>SUMPRODUCT(
  (EOMONTH(ozonSV!$A$2:$A1110,0)=EOMONTH(W$2,0)) *
  ((ozonSV!$B$2:$B1110=$D$1)+($D$1="Все")) *
  ozonSV!$E$2:$E1110
)</f>
        <v>#VALUE!</v>
      </c>
      <c r="X19" s="19" t="e">
        <f>SUMPRODUCT(
  (EOMONTH(ozonSV!$A$2:$A1110,0)=EOMONTH(X$2,0)) *
  ((ozonSV!$B$2:$B1110=$D$1)+($D$1="Все")) *
  ozonSV!$E$2:$E1110
)</f>
        <v>#VALUE!</v>
      </c>
      <c r="Y19" s="19" t="e">
        <f>SUMPRODUCT(
  (EOMONTH(ozonSV!$A$2:$A1110,0)=EOMONTH(Y$2,0)) *
  ((ozonSV!$B$2:$B1110=$D$1)+($D$1="Все")) *
  ozonSV!$E$2:$E1110
)</f>
        <v>#VALUE!</v>
      </c>
      <c r="Z19" s="19" t="e">
        <f>SUMPRODUCT(
  (EOMONTH(ozonSV!$A$2:$A1110,0)=EOMONTH(Z$2,0)) *
  ((ozonSV!$B$2:$B1110=$D$1)+($D$1="Все")) *
  ozonSV!$E$2:$E1110
)</f>
        <v>#VALUE!</v>
      </c>
    </row>
    <row r="20" spans="1:26" ht="13.2">
      <c r="A20" s="47" t="s">
        <v>10</v>
      </c>
      <c r="B20" s="7"/>
      <c r="C20" s="3">
        <f t="shared" si="10"/>
        <v>-93307.829999999987</v>
      </c>
      <c r="D20" s="5">
        <f>SUMPRODUCT(
  (MONTH(ozonSV!$A$2:$A1110) = D$2) *
  (ozonSV!$H$2:$H1110 = $A20) *
  ((ozonSV!$B$2:$B1110 = $D$1) + ($D$1 = "Все")) *
  (ozonSV!$F$2:$F1110)
)</f>
        <v>0</v>
      </c>
      <c r="E20" s="5">
        <v>-9463.4800000000014</v>
      </c>
      <c r="F20" s="5">
        <v>-4856.159999999998</v>
      </c>
      <c r="G20" s="5">
        <v>-5153.5499999999975</v>
      </c>
      <c r="H20" s="5">
        <v>-6358.4399999999978</v>
      </c>
      <c r="I20" s="5">
        <v>-8680.4800000000014</v>
      </c>
      <c r="J20" s="5">
        <v>-6240.4099999999989</v>
      </c>
      <c r="K20" s="6">
        <v>-9810.4500000000025</v>
      </c>
      <c r="L20" s="5">
        <v>-7923.7199999999975</v>
      </c>
      <c r="M20" s="5">
        <v>-12254.029999999995</v>
      </c>
      <c r="N20" s="5">
        <v>-6354.219999999993</v>
      </c>
      <c r="O20" s="5">
        <v>-16212.890000000007</v>
      </c>
      <c r="P20" s="19" t="e">
        <f>SUMPRODUCT(
  (EOMONTH(ozonSV!$A$2:$A1110,0)=EOMONTH(P$2,0))*
  (ozonSV!$H$2:$H1110=$A20)*
  ((ozonSV!$B$2:$B1110=$D$1)+($D$1="Все"))*
  ozonSV!$F$2:$F1110
)</f>
        <v>#VALUE!</v>
      </c>
      <c r="Q20" s="19" t="e">
        <f>SUMPRODUCT(
  (EOMONTH(ozonSV!$A$2:$A1110,0)=EOMONTH(Q$2,0))*
  (ozonSV!$H$2:$H1110=$A20)*
  ((ozonSV!$B$2:$B1110=$D$1)+($D$1="Все"))*
  ozonSV!$F$2:$F1110
)</f>
        <v>#VALUE!</v>
      </c>
      <c r="R20" s="19" t="e">
        <f>SUMPRODUCT(
  (EOMONTH(ozonSV!$A$2:$A1110,0)=EOMONTH(R$2,0))*
  (ozonSV!$H$2:$H1110=$A20)*
  ((ozonSV!$B$2:$B1110=$D$1)+($D$1="Все"))*
  ozonSV!$F$2:$F1110
)</f>
        <v>#VALUE!</v>
      </c>
      <c r="S20" s="19" t="e">
        <f>SUMPRODUCT(
  (EOMONTH(ozonSV!$A$2:$A1110,0)=EOMONTH(S$2,0))*
  (ozonSV!$H$2:$H1110=$A20)*
  ((ozonSV!$B$2:$B1110=$D$1)+($D$1="Все"))*
  ozonSV!$F$2:$F1110
)</f>
        <v>#VALUE!</v>
      </c>
      <c r="T20" s="19" t="e">
        <f>SUMPRODUCT(
  (EOMONTH(ozonSV!$A$2:$A1110,0)=EOMONTH(T$2,0))*
  (ozonSV!$H$2:$H1110=$A20)*
  ((ozonSV!$B$2:$B1110=$D$1)+($D$1="Все"))*
  ozonSV!$F$2:$F1110
)</f>
        <v>#VALUE!</v>
      </c>
      <c r="U20" s="19" t="e">
        <f>SUMPRODUCT(
  (EOMONTH(ozonSV!$A$2:$A1110,0)=EOMONTH(U$2,0))*
  (ozonSV!$H$2:$H1110=$A20)*
  ((ozonSV!$B$2:$B1110=$D$1)+($D$1="Все"))*
  ozonSV!$F$2:$F1110
)</f>
        <v>#VALUE!</v>
      </c>
      <c r="V20" s="19" t="e">
        <f>SUMPRODUCT(
  (EOMONTH(ozonSV!$A$2:$A1110,0)=EOMONTH(V$2,0))*
  (ozonSV!$H$2:$H1110=$A20)*
  ((ozonSV!$B$2:$B1110=$D$1)+($D$1="Все"))*
  ozonSV!$F$2:$F1110
)</f>
        <v>#VALUE!</v>
      </c>
      <c r="W20" s="19" t="e">
        <f>SUMPRODUCT(
  (EOMONTH(ozonSV!$A$2:$A1110,0)=EOMONTH(W$2,0))*
  (ozonSV!$H$2:$H1110=$A20)*
  ((ozonSV!$B$2:$B1110=$D$1)+($D$1="Все"))*
  ozonSV!$F$2:$F1110
)</f>
        <v>#VALUE!</v>
      </c>
      <c r="X20" s="19" t="e">
        <f>SUMPRODUCT(
  (EOMONTH(ozonSV!$A$2:$A1110,0)=EOMONTH(X$2,0))*
  (ozonSV!$H$2:$H1110=$A20)*
  ((ozonSV!$B$2:$B1110=$D$1)+($D$1="Все"))*
  ozonSV!$F$2:$F1110
)</f>
        <v>#VALUE!</v>
      </c>
      <c r="Y20" s="19" t="e">
        <f>SUMPRODUCT(
  (EOMONTH(ozonSV!$A$2:$A1110,0)=EOMONTH(Y$2,0))*
  (ozonSV!$H$2:$H1110=$A20)*
  ((ozonSV!$B$2:$B1110=$D$1)+($D$1="Все"))*
  ozonSV!$F$2:$F1110
)</f>
        <v>#VALUE!</v>
      </c>
      <c r="Z20" s="19" t="e">
        <f>SUMPRODUCT(
  (EOMONTH(ozonSV!$A$2:$A1110,0)=EOMONTH(Z$2,0))*
  (ozonSV!$H$2:$H1110=$A20)*
  ((ozonSV!$B$2:$B1110=$D$1)+($D$1="Все"))*
  ozonSV!$F$2:$F1110
)</f>
        <v>#VALUE!</v>
      </c>
    </row>
    <row r="21" spans="1:26" ht="13.2">
      <c r="A21" s="20"/>
      <c r="B21" s="7"/>
      <c r="C21" s="3">
        <f t="shared" si="10"/>
        <v>0</v>
      </c>
      <c r="D21" s="5"/>
      <c r="E21" s="5"/>
      <c r="F21" s="5"/>
      <c r="G21" s="5"/>
      <c r="H21" s="5"/>
      <c r="I21" s="5"/>
      <c r="J21" s="5"/>
      <c r="K21" s="6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3.2" collapsed="1">
      <c r="A22" s="20"/>
      <c r="B22" s="7"/>
      <c r="C22" s="3">
        <f t="shared" si="10"/>
        <v>0</v>
      </c>
      <c r="D22" s="5"/>
      <c r="E22" s="5"/>
      <c r="F22" s="5"/>
      <c r="G22" s="5"/>
      <c r="H22" s="5"/>
      <c r="I22" s="5"/>
      <c r="J22" s="5"/>
      <c r="K22" s="6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3.2" hidden="1" outlineLevel="1">
      <c r="A23" s="20"/>
      <c r="B23" s="7"/>
      <c r="C23" s="3">
        <f t="shared" si="10"/>
        <v>0</v>
      </c>
      <c r="D23" s="5"/>
      <c r="E23" s="5"/>
      <c r="F23" s="5"/>
      <c r="G23" s="5"/>
      <c r="H23" s="5"/>
      <c r="I23" s="5"/>
      <c r="J23" s="5"/>
      <c r="K23" s="6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3.2" hidden="1" outlineLevel="1">
      <c r="A24" s="20"/>
      <c r="B24" s="7"/>
      <c r="C24" s="3">
        <f t="shared" si="10"/>
        <v>0</v>
      </c>
      <c r="D24" s="5"/>
      <c r="E24" s="5"/>
      <c r="F24" s="5"/>
      <c r="G24" s="5"/>
      <c r="H24" s="5"/>
      <c r="I24" s="5"/>
      <c r="J24" s="5"/>
      <c r="K24" s="6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3.2" hidden="1" outlineLevel="1">
      <c r="A25" s="20"/>
      <c r="B25" s="7"/>
      <c r="C25" s="3">
        <f t="shared" si="10"/>
        <v>0</v>
      </c>
      <c r="D25" s="5"/>
      <c r="E25" s="5"/>
      <c r="F25" s="5"/>
      <c r="G25" s="5"/>
      <c r="H25" s="5"/>
      <c r="I25" s="5"/>
      <c r="J25" s="5"/>
      <c r="K25" s="6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3.2" hidden="1" outlineLevel="1">
      <c r="A26" s="20"/>
      <c r="B26" s="7"/>
      <c r="C26" s="3">
        <f t="shared" si="10"/>
        <v>0</v>
      </c>
      <c r="D26" s="5"/>
      <c r="E26" s="5"/>
      <c r="F26" s="5"/>
      <c r="G26" s="5"/>
      <c r="H26" s="5"/>
      <c r="I26" s="5"/>
      <c r="J26" s="5"/>
      <c r="K26" s="6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3.2" hidden="1" outlineLevel="1">
      <c r="A27" s="20"/>
      <c r="B27" s="7"/>
      <c r="C27" s="3">
        <f t="shared" si="10"/>
        <v>0</v>
      </c>
      <c r="D27" s="5"/>
      <c r="E27" s="5"/>
      <c r="F27" s="5"/>
      <c r="G27" s="5"/>
      <c r="H27" s="5"/>
      <c r="I27" s="5"/>
      <c r="J27" s="5"/>
      <c r="K27" s="6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3.2" hidden="1" outlineLevel="1">
      <c r="A28" s="20"/>
      <c r="B28" s="7"/>
      <c r="C28" s="3">
        <f t="shared" si="10"/>
        <v>0</v>
      </c>
      <c r="D28" s="5"/>
      <c r="E28" s="5"/>
      <c r="F28" s="5"/>
      <c r="G28" s="5"/>
      <c r="H28" s="5"/>
      <c r="I28" s="5"/>
      <c r="J28" s="5"/>
      <c r="K28" s="6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3.2" hidden="1" outlineLevel="1">
      <c r="A29" s="20"/>
      <c r="B29" s="7"/>
      <c r="C29" s="3">
        <f t="shared" si="10"/>
        <v>0</v>
      </c>
      <c r="D29" s="5"/>
      <c r="E29" s="5"/>
      <c r="F29" s="5"/>
      <c r="G29" s="5"/>
      <c r="H29" s="5"/>
      <c r="I29" s="5"/>
      <c r="J29" s="5"/>
      <c r="K29" s="6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3.2" hidden="1" outlineLevel="1">
      <c r="A30" s="20"/>
      <c r="B30" s="7"/>
      <c r="C30" s="3">
        <f t="shared" si="10"/>
        <v>0</v>
      </c>
      <c r="D30" s="5"/>
      <c r="E30" s="5"/>
      <c r="F30" s="5"/>
      <c r="G30" s="5"/>
      <c r="H30" s="5"/>
      <c r="I30" s="5"/>
      <c r="J30" s="5"/>
      <c r="K30" s="6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3.2" hidden="1" outlineLevel="1">
      <c r="A31" s="20"/>
      <c r="B31" s="7"/>
      <c r="C31" s="3">
        <f t="shared" si="10"/>
        <v>0</v>
      </c>
      <c r="D31" s="5"/>
      <c r="E31" s="5"/>
      <c r="F31" s="5"/>
      <c r="G31" s="5"/>
      <c r="H31" s="5"/>
      <c r="I31" s="5"/>
      <c r="J31" s="5"/>
      <c r="K31" s="6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3.2" hidden="1" outlineLevel="1">
      <c r="A32" s="20"/>
      <c r="B32" s="7"/>
      <c r="C32" s="3">
        <f t="shared" si="10"/>
        <v>0</v>
      </c>
      <c r="D32" s="5"/>
      <c r="E32" s="5"/>
      <c r="F32" s="5"/>
      <c r="G32" s="5"/>
      <c r="H32" s="5"/>
      <c r="I32" s="5"/>
      <c r="J32" s="5"/>
      <c r="K32" s="6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3.2" hidden="1" outlineLevel="1">
      <c r="A33" s="20"/>
      <c r="B33" s="7"/>
      <c r="C33" s="3">
        <f t="shared" si="10"/>
        <v>0</v>
      </c>
      <c r="D33" s="5"/>
      <c r="E33" s="5"/>
      <c r="F33" s="5"/>
      <c r="G33" s="5"/>
      <c r="H33" s="5"/>
      <c r="I33" s="5"/>
      <c r="J33" s="5"/>
      <c r="K33" s="6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3.2" hidden="1" outlineLevel="1">
      <c r="A34" s="20"/>
      <c r="B34" s="7"/>
      <c r="C34" s="3">
        <f t="shared" si="10"/>
        <v>0</v>
      </c>
      <c r="D34" s="5"/>
      <c r="E34" s="5"/>
      <c r="F34" s="5"/>
      <c r="G34" s="5"/>
      <c r="H34" s="5"/>
      <c r="I34" s="5"/>
      <c r="J34" s="5"/>
      <c r="K34" s="6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3.2">
      <c r="A35" s="35" t="s">
        <v>11</v>
      </c>
      <c r="B35" s="36"/>
      <c r="C35" s="37">
        <f t="shared" ca="1" si="10"/>
        <v>-703563.66999999981</v>
      </c>
      <c r="D35" s="38">
        <f ca="1">SUM(D38:D44)</f>
        <v>0</v>
      </c>
      <c r="E35" s="38">
        <v>-82076.329999999914</v>
      </c>
      <c r="F35" s="38">
        <v>-49272.919999999991</v>
      </c>
      <c r="G35" s="38">
        <v>-42142.659999999989</v>
      </c>
      <c r="H35" s="38">
        <v>-52479.530000000013</v>
      </c>
      <c r="I35" s="38">
        <v>-37216.020000000004</v>
      </c>
      <c r="J35" s="38">
        <v>-68861.359999999928</v>
      </c>
      <c r="K35" s="39">
        <v>-43367.839999999997</v>
      </c>
      <c r="L35" s="38">
        <v>-50529.530000000042</v>
      </c>
      <c r="M35" s="38">
        <v>-72392.090000000127</v>
      </c>
      <c r="N35" s="38">
        <v>-65229.50999999982</v>
      </c>
      <c r="O35" s="38">
        <v>-139995.87999999989</v>
      </c>
      <c r="P35" s="40" t="e">
        <f t="shared" ref="P35:Z35" ca="1" si="11">SUM(P38:P44)</f>
        <v>#VALUE!</v>
      </c>
      <c r="Q35" s="40" t="e">
        <f t="shared" ca="1" si="11"/>
        <v>#VALUE!</v>
      </c>
      <c r="R35" s="40" t="e">
        <f t="shared" ca="1" si="11"/>
        <v>#VALUE!</v>
      </c>
      <c r="S35" s="40" t="e">
        <f t="shared" ca="1" si="11"/>
        <v>#VALUE!</v>
      </c>
      <c r="T35" s="40" t="e">
        <f t="shared" ca="1" si="11"/>
        <v>#VALUE!</v>
      </c>
      <c r="U35" s="40" t="e">
        <f t="shared" ca="1" si="11"/>
        <v>#VALUE!</v>
      </c>
      <c r="V35" s="40" t="e">
        <f t="shared" ca="1" si="11"/>
        <v>#VALUE!</v>
      </c>
      <c r="W35" s="40" t="e">
        <f t="shared" ca="1" si="11"/>
        <v>#VALUE!</v>
      </c>
      <c r="X35" s="40" t="e">
        <f t="shared" ca="1" si="11"/>
        <v>#VALUE!</v>
      </c>
      <c r="Y35" s="40" t="e">
        <f t="shared" ca="1" si="11"/>
        <v>#VALUE!</v>
      </c>
      <c r="Z35" s="40" t="e">
        <f t="shared" ca="1" si="11"/>
        <v>#VALUE!</v>
      </c>
    </row>
    <row r="36" spans="1:26" ht="13.2">
      <c r="A36" s="41" t="s">
        <v>12</v>
      </c>
      <c r="B36" s="42"/>
      <c r="C36" s="43">
        <f t="shared" ref="C36:D36" ca="1" si="12">IFERROR(C35/C$3,"")</f>
        <v>-7.9366451323100051E-2</v>
      </c>
      <c r="D36" s="42" t="str">
        <f t="shared" ca="1" si="12"/>
        <v/>
      </c>
      <c r="E36" s="42">
        <v>-0.10306163758301606</v>
      </c>
      <c r="F36" s="42">
        <v>-8.3410927250412617E-2</v>
      </c>
      <c r="G36" s="42">
        <v>-7.1272766017179454E-2</v>
      </c>
      <c r="H36" s="42">
        <v>-9.3619492580660144E-2</v>
      </c>
      <c r="I36" s="44">
        <v>-5.0920721011627375E-2</v>
      </c>
      <c r="J36" s="44">
        <v>-0.11379033643994965</v>
      </c>
      <c r="K36" s="45">
        <v>-5.5005802722650148E-2</v>
      </c>
      <c r="L36" s="42">
        <v>-6.9170777983419723E-2</v>
      </c>
      <c r="M36" s="42">
        <v>-6.3710849629486324E-2</v>
      </c>
      <c r="N36" s="42">
        <v>-0.10032422979850385</v>
      </c>
      <c r="O36" s="42">
        <v>-8.311330220054873E-2</v>
      </c>
      <c r="P36" s="46" t="str">
        <f t="shared" ref="P36:Z36" ca="1" si="13">IFERROR(P35/P$3,"")</f>
        <v/>
      </c>
      <c r="Q36" s="46" t="str">
        <f t="shared" ca="1" si="13"/>
        <v/>
      </c>
      <c r="R36" s="46" t="str">
        <f t="shared" ca="1" si="13"/>
        <v/>
      </c>
      <c r="S36" s="46" t="str">
        <f t="shared" ca="1" si="13"/>
        <v/>
      </c>
      <c r="T36" s="46" t="str">
        <f t="shared" ca="1" si="13"/>
        <v/>
      </c>
      <c r="U36" s="46" t="str">
        <f t="shared" ca="1" si="13"/>
        <v/>
      </c>
      <c r="V36" s="46" t="str">
        <f t="shared" ca="1" si="13"/>
        <v/>
      </c>
      <c r="W36" s="46" t="str">
        <f t="shared" ca="1" si="13"/>
        <v/>
      </c>
      <c r="X36" s="46" t="str">
        <f t="shared" ca="1" si="13"/>
        <v/>
      </c>
      <c r="Y36" s="46" t="str">
        <f t="shared" ca="1" si="13"/>
        <v/>
      </c>
      <c r="Z36" s="46" t="str">
        <f t="shared" ca="1" si="13"/>
        <v/>
      </c>
    </row>
    <row r="37" spans="1:26" ht="13.2">
      <c r="A37" s="48" t="s">
        <v>13</v>
      </c>
      <c r="B37" s="7"/>
      <c r="C37" s="3">
        <f t="shared" ref="C37:C45" si="14">SUM(D37:O37)</f>
        <v>0</v>
      </c>
      <c r="D37" s="5"/>
      <c r="E37" s="5"/>
      <c r="F37" s="5"/>
      <c r="G37" s="5"/>
      <c r="H37" s="5"/>
      <c r="I37" s="5"/>
      <c r="J37" s="5"/>
      <c r="K37" s="6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3.2">
      <c r="A38" s="49" t="str">
        <f ca="1">IFERROR(__xludf.DUMMYFUNCTION("UNIQUE(
  FILTER(
    'Справочник'!$B$2:$B1110,
    ('Справочник'!$D$2:$D1110 = $A35) *
    ('Справочник'!$G$2:$G1110 = TRUE) *
    ('Справочник'!$F$2:$F1110 = $A37)
  )
)"),"Последняя миля")</f>
        <v>Последняя миля</v>
      </c>
      <c r="B38" s="7"/>
      <c r="C38" s="3">
        <f t="shared" ca="1" si="14"/>
        <v>-121711.44999999998</v>
      </c>
      <c r="D38" s="5">
        <f ca="1">SUMPRODUCT(
  (MONTH(ozonSV!$K$2:$K1110) = D$2) *
  (ozonSV!$O$2:$O1110 = $A38) *
  ((ozonSV!$L$2:$L1110 = $D$1) + ($D$1 = "Все")) *
  (ozonSV!$N$2:$N1110)
)</f>
        <v>0</v>
      </c>
      <c r="E38" s="5">
        <v>-20645.709999999988</v>
      </c>
      <c r="F38" s="5">
        <v>-24077.669999999995</v>
      </c>
      <c r="G38" s="5">
        <v>-24449.579999999991</v>
      </c>
      <c r="H38" s="5">
        <v>-22739.569999999996</v>
      </c>
      <c r="I38" s="5">
        <v>-5468.2699999999995</v>
      </c>
      <c r="J38" s="5">
        <v>-3539.91</v>
      </c>
      <c r="K38" s="6">
        <v>-3333.2300000000027</v>
      </c>
      <c r="L38" s="5">
        <v>-3398.8</v>
      </c>
      <c r="M38" s="5">
        <v>-4110.6400000000021</v>
      </c>
      <c r="N38" s="5">
        <v>-2720.3799999999992</v>
      </c>
      <c r="O38" s="5">
        <v>-7227.6900000000023</v>
      </c>
      <c r="P38" s="19" t="e">
        <f ca="1">SUMPRODUCT(
  (EOMONTH(ozonSV!$K$2:$K1110,0)=EOMONTH(P$2,0))*
  (ozonSV!$O$2:$O1110=$A38)*
  ((ozonSV!$L$2:$L1110=$D$1)+($D$1="Все"))*
  ozonSV!$N$2:$N1110
)</f>
        <v>#VALUE!</v>
      </c>
      <c r="Q38" s="19" t="e">
        <f ca="1">SUMPRODUCT(
  (EOMONTH(ozonSV!$K$2:$K1110,0)=EOMONTH(Q$2,0))*
  (ozonSV!$O$2:$O1110=$A38)*
  ((ozonSV!$L$2:$L1110=$D$1)+($D$1="Все"))*
  ozonSV!$N$2:$N1110
)</f>
        <v>#VALUE!</v>
      </c>
      <c r="R38" s="19" t="e">
        <f ca="1">SUMPRODUCT(
  (EOMONTH(ozonSV!$K$2:$K1110,0)=EOMONTH(R$2,0))*
  (ozonSV!$O$2:$O1110=$A38)*
  ((ozonSV!$L$2:$L1110=$D$1)+($D$1="Все"))*
  ozonSV!$N$2:$N1110
)</f>
        <v>#VALUE!</v>
      </c>
      <c r="S38" s="19" t="e">
        <f ca="1">SUMPRODUCT(
  (EOMONTH(ozonSV!$K$2:$K1110,0)=EOMONTH(S$2,0))*
  (ozonSV!$O$2:$O1110=$A38)*
  ((ozonSV!$L$2:$L1110=$D$1)+($D$1="Все"))*
  ozonSV!$N$2:$N1110
)</f>
        <v>#VALUE!</v>
      </c>
      <c r="T38" s="19" t="e">
        <f ca="1">SUMPRODUCT(
  (EOMONTH(ozonSV!$K$2:$K1110,0)=EOMONTH(T$2,0))*
  (ozonSV!$O$2:$O1110=$A38)*
  ((ozonSV!$L$2:$L1110=$D$1)+($D$1="Все"))*
  ozonSV!$N$2:$N1110
)</f>
        <v>#VALUE!</v>
      </c>
      <c r="U38" s="19" t="e">
        <f ca="1">SUMPRODUCT(
  (EOMONTH(ozonSV!$K$2:$K1110,0)=EOMONTH(U$2,0))*
  (ozonSV!$O$2:$O1110=$A38)*
  ((ozonSV!$L$2:$L1110=$D$1)+($D$1="Все"))*
  ozonSV!$N$2:$N1110
)</f>
        <v>#VALUE!</v>
      </c>
      <c r="V38" s="19" t="e">
        <f ca="1">SUMPRODUCT(
  (EOMONTH(ozonSV!$K$2:$K1110,0)=EOMONTH(V$2,0))*
  (ozonSV!$O$2:$O1110=$A38)*
  ((ozonSV!$L$2:$L1110=$D$1)+($D$1="Все"))*
  ozonSV!$N$2:$N1110
)</f>
        <v>#VALUE!</v>
      </c>
      <c r="W38" s="19" t="e">
        <f ca="1">SUMPRODUCT(
  (EOMONTH(ozonSV!$K$2:$K1110,0)=EOMONTH(W$2,0))*
  (ozonSV!$O$2:$O1110=$A38)*
  ((ozonSV!$L$2:$L1110=$D$1)+($D$1="Все"))*
  ozonSV!$N$2:$N1110
)</f>
        <v>#VALUE!</v>
      </c>
      <c r="X38" s="19" t="e">
        <f ca="1">SUMPRODUCT(
  (EOMONTH(ozonSV!$K$2:$K1110,0)=EOMONTH(X$2,0))*
  (ozonSV!$O$2:$O1110=$A38)*
  ((ozonSV!$L$2:$L1110=$D$1)+($D$1="Все"))*
  ozonSV!$N$2:$N1110
)</f>
        <v>#VALUE!</v>
      </c>
      <c r="Y38" s="19" t="e">
        <f ca="1">SUMPRODUCT(
  (EOMONTH(ozonSV!$K$2:$K1110,0)=EOMONTH(Y$2,0))*
  (ozonSV!$O$2:$O1110=$A38)*
  ((ozonSV!$L$2:$L1110=$D$1)+($D$1="Все"))*
  ozonSV!$N$2:$N1110
)</f>
        <v>#VALUE!</v>
      </c>
      <c r="Z38" s="19" t="e">
        <f ca="1">SUMPRODUCT(
  (EOMONTH(ozonSV!$K$2:$K1110,0)=EOMONTH(Z$2,0))*
  (ozonSV!$O$2:$O1110=$A38)*
  ((ozonSV!$L$2:$L1110=$D$1)+($D$1="Все"))*
  ozonSV!$N$2:$N1110
)</f>
        <v>#VALUE!</v>
      </c>
    </row>
    <row r="39" spans="1:26" ht="13.2">
      <c r="A39" s="20" t="str">
        <f ca="1">IFERROR(__xludf.DUMMYFUNCTION("""COMPUTED_VALUE"""),"Логистика")</f>
        <v>Логистика</v>
      </c>
      <c r="B39" s="7"/>
      <c r="C39" s="3">
        <f t="shared" ca="1" si="14"/>
        <v>-533433.76999999979</v>
      </c>
      <c r="D39" s="5">
        <f ca="1">SUMPRODUCT(
  (MONTH(ozonSV!$K$2:$K1110) = D$2) *
  (ozonSV!$O$2:$O1110 = $A39) *
  ((ozonSV!$L$2:$L1110 = $D$1) + ($D$1 = "Все")) *
  (ozonSV!$N$2:$N1110)
)</f>
        <v>0</v>
      </c>
      <c r="E39" s="5">
        <v>-54919.599999999926</v>
      </c>
      <c r="F39" s="5">
        <v>-21040.249999999996</v>
      </c>
      <c r="G39" s="5">
        <v>-16155.079999999994</v>
      </c>
      <c r="H39" s="5">
        <v>-26898.960000000014</v>
      </c>
      <c r="I39" s="5">
        <v>-27542.750000000004</v>
      </c>
      <c r="J39" s="5">
        <v>-56967.449999999924</v>
      </c>
      <c r="K39" s="6">
        <v>-36437.609999999993</v>
      </c>
      <c r="L39" s="5">
        <v>-43740.73000000004</v>
      </c>
      <c r="M39" s="5">
        <v>-64061.450000000121</v>
      </c>
      <c r="N39" s="5">
        <v>-59597.129999999823</v>
      </c>
      <c r="O39" s="5">
        <v>-126072.75999999991</v>
      </c>
      <c r="P39" s="19" t="e">
        <f ca="1">SUMPRODUCT(
  (EOMONTH(ozonSV!$K$2:$K1110,0)=EOMONTH(P$2,0))*
  (ozonSV!$O$2:$O1110=$A39)*
  ((ozonSV!$L$2:$L1110=$D$1)+($D$1="Все"))*
  ozonSV!$N$2:$N1110
)</f>
        <v>#VALUE!</v>
      </c>
      <c r="Q39" s="19" t="e">
        <f ca="1">SUMPRODUCT(
  (EOMONTH(ozonSV!$K$2:$K1110,0)=EOMONTH(Q$2,0))*
  (ozonSV!$O$2:$O1110=$A39)*
  ((ozonSV!$L$2:$L1110=$D$1)+($D$1="Все"))*
  ozonSV!$N$2:$N1110
)</f>
        <v>#VALUE!</v>
      </c>
      <c r="R39" s="19" t="e">
        <f ca="1">SUMPRODUCT(
  (EOMONTH(ozonSV!$K$2:$K1110,0)=EOMONTH(R$2,0))*
  (ozonSV!$O$2:$O1110=$A39)*
  ((ozonSV!$L$2:$L1110=$D$1)+($D$1="Все"))*
  ozonSV!$N$2:$N1110
)</f>
        <v>#VALUE!</v>
      </c>
      <c r="S39" s="19" t="e">
        <f ca="1">SUMPRODUCT(
  (EOMONTH(ozonSV!$K$2:$K1110,0)=EOMONTH(S$2,0))*
  (ozonSV!$O$2:$O1110=$A39)*
  ((ozonSV!$L$2:$L1110=$D$1)+($D$1="Все"))*
  ozonSV!$N$2:$N1110
)</f>
        <v>#VALUE!</v>
      </c>
      <c r="T39" s="19" t="e">
        <f ca="1">SUMPRODUCT(
  (EOMONTH(ozonSV!$K$2:$K1110,0)=EOMONTH(T$2,0))*
  (ozonSV!$O$2:$O1110=$A39)*
  ((ozonSV!$L$2:$L1110=$D$1)+($D$1="Все"))*
  ozonSV!$N$2:$N1110
)</f>
        <v>#VALUE!</v>
      </c>
      <c r="U39" s="19" t="e">
        <f ca="1">SUMPRODUCT(
  (EOMONTH(ozonSV!$K$2:$K1110,0)=EOMONTH(U$2,0))*
  (ozonSV!$O$2:$O1110=$A39)*
  ((ozonSV!$L$2:$L1110=$D$1)+($D$1="Все"))*
  ozonSV!$N$2:$N1110
)</f>
        <v>#VALUE!</v>
      </c>
      <c r="V39" s="19" t="e">
        <f ca="1">SUMPRODUCT(
  (EOMONTH(ozonSV!$K$2:$K1110,0)=EOMONTH(V$2,0))*
  (ozonSV!$O$2:$O1110=$A39)*
  ((ozonSV!$L$2:$L1110=$D$1)+($D$1="Все"))*
  ozonSV!$N$2:$N1110
)</f>
        <v>#VALUE!</v>
      </c>
      <c r="W39" s="19" t="e">
        <f ca="1">SUMPRODUCT(
  (EOMONTH(ozonSV!$K$2:$K1110,0)=EOMONTH(W$2,0))*
  (ozonSV!$O$2:$O1110=$A39)*
  ((ozonSV!$L$2:$L1110=$D$1)+($D$1="Все"))*
  ozonSV!$N$2:$N1110
)</f>
        <v>#VALUE!</v>
      </c>
      <c r="X39" s="19" t="e">
        <f ca="1">SUMPRODUCT(
  (EOMONTH(ozonSV!$K$2:$K1110,0)=EOMONTH(X$2,0))*
  (ozonSV!$O$2:$O1110=$A39)*
  ((ozonSV!$L$2:$L1110=$D$1)+($D$1="Все"))*
  ozonSV!$N$2:$N1110
)</f>
        <v>#VALUE!</v>
      </c>
      <c r="Y39" s="19" t="e">
        <f ca="1">SUMPRODUCT(
  (EOMONTH(ozonSV!$K$2:$K1110,0)=EOMONTH(Y$2,0))*
  (ozonSV!$O$2:$O1110=$A39)*
  ((ozonSV!$L$2:$L1110=$D$1)+($D$1="Все"))*
  ozonSV!$N$2:$N1110
)</f>
        <v>#VALUE!</v>
      </c>
      <c r="Z39" s="19" t="e">
        <f ca="1">SUMPRODUCT(
  (EOMONTH(ozonSV!$K$2:$K1110,0)=EOMONTH(Z$2,0))*
  (ozonSV!$O$2:$O1110=$A39)*
  ((ozonSV!$L$2:$L1110=$D$1)+($D$1="Все"))*
  ozonSV!$N$2:$N1110
)</f>
        <v>#VALUE!</v>
      </c>
    </row>
    <row r="40" spans="1:26" ht="13.2">
      <c r="A40" s="20" t="str">
        <f ca="1">IFERROR(__xludf.DUMMYFUNCTION("""COMPUTED_VALUE"""),"Обратная логистика")</f>
        <v>Обратная логистика</v>
      </c>
      <c r="B40" s="7"/>
      <c r="C40" s="3">
        <f t="shared" ca="1" si="14"/>
        <v>-48418.450000000004</v>
      </c>
      <c r="D40" s="5">
        <f ca="1">SUMPRODUCT(
  (MONTH(ozonSV!$K$2:$K1110) = D$2) *
  (ozonSV!$O$2:$O1110 = $A40) *
  ((ozonSV!$L$2:$L1110 = $D$1) + ($D$1 = "Все")) *
  (ozonSV!$N$2:$N1110)
)</f>
        <v>0</v>
      </c>
      <c r="E40" s="5">
        <v>-6511.02</v>
      </c>
      <c r="F40" s="5">
        <v>-4155</v>
      </c>
      <c r="G40" s="5">
        <v>-1538</v>
      </c>
      <c r="H40" s="5">
        <v>-2841</v>
      </c>
      <c r="I40" s="5">
        <v>-4205</v>
      </c>
      <c r="J40" s="5">
        <v>-8354</v>
      </c>
      <c r="K40" s="6">
        <v>-3597</v>
      </c>
      <c r="L40" s="5">
        <v>-3390</v>
      </c>
      <c r="M40" s="5">
        <v>-4220</v>
      </c>
      <c r="N40" s="5">
        <v>-2912</v>
      </c>
      <c r="O40" s="5">
        <v>-6695.4299999999994</v>
      </c>
      <c r="P40" s="19" t="e">
        <f ca="1">SUMPRODUCT(
  (EOMONTH(ozonSV!$K$2:$K1110,0)=EOMONTH(P$2,0))*
  (ozonSV!$O$2:$O1110=$A40)*
  ((ozonSV!$L$2:$L1110=$D$1)+($D$1="Все"))*
  ozonSV!$N$2:$N1110
)</f>
        <v>#VALUE!</v>
      </c>
      <c r="Q40" s="19" t="e">
        <f ca="1">SUMPRODUCT(
  (EOMONTH(ozonSV!$K$2:$K1110,0)=EOMONTH(Q$2,0))*
  (ozonSV!$O$2:$O1110=$A40)*
  ((ozonSV!$L$2:$L1110=$D$1)+($D$1="Все"))*
  ozonSV!$N$2:$N1110
)</f>
        <v>#VALUE!</v>
      </c>
      <c r="R40" s="19" t="e">
        <f ca="1">SUMPRODUCT(
  (EOMONTH(ozonSV!$K$2:$K1110,0)=EOMONTH(R$2,0))*
  (ozonSV!$O$2:$O1110=$A40)*
  ((ozonSV!$L$2:$L1110=$D$1)+($D$1="Все"))*
  ozonSV!$N$2:$N1110
)</f>
        <v>#VALUE!</v>
      </c>
      <c r="S40" s="19" t="e">
        <f ca="1">SUMPRODUCT(
  (EOMONTH(ozonSV!$K$2:$K1110,0)=EOMONTH(S$2,0))*
  (ozonSV!$O$2:$O1110=$A40)*
  ((ozonSV!$L$2:$L1110=$D$1)+($D$1="Все"))*
  ozonSV!$N$2:$N1110
)</f>
        <v>#VALUE!</v>
      </c>
      <c r="T40" s="19" t="e">
        <f ca="1">SUMPRODUCT(
  (EOMONTH(ozonSV!$K$2:$K1110,0)=EOMONTH(T$2,0))*
  (ozonSV!$O$2:$O1110=$A40)*
  ((ozonSV!$L$2:$L1110=$D$1)+($D$1="Все"))*
  ozonSV!$N$2:$N1110
)</f>
        <v>#VALUE!</v>
      </c>
      <c r="U40" s="19" t="e">
        <f ca="1">SUMPRODUCT(
  (EOMONTH(ozonSV!$K$2:$K1110,0)=EOMONTH(U$2,0))*
  (ozonSV!$O$2:$O1110=$A40)*
  ((ozonSV!$L$2:$L1110=$D$1)+($D$1="Все"))*
  ozonSV!$N$2:$N1110
)</f>
        <v>#VALUE!</v>
      </c>
      <c r="V40" s="19" t="e">
        <f ca="1">SUMPRODUCT(
  (EOMONTH(ozonSV!$K$2:$K1110,0)=EOMONTH(V$2,0))*
  (ozonSV!$O$2:$O1110=$A40)*
  ((ozonSV!$L$2:$L1110=$D$1)+($D$1="Все"))*
  ozonSV!$N$2:$N1110
)</f>
        <v>#VALUE!</v>
      </c>
      <c r="W40" s="19" t="e">
        <f ca="1">SUMPRODUCT(
  (EOMONTH(ozonSV!$K$2:$K1110,0)=EOMONTH(W$2,0))*
  (ozonSV!$O$2:$O1110=$A40)*
  ((ozonSV!$L$2:$L1110=$D$1)+($D$1="Все"))*
  ozonSV!$N$2:$N1110
)</f>
        <v>#VALUE!</v>
      </c>
      <c r="X40" s="19" t="e">
        <f ca="1">SUMPRODUCT(
  (EOMONTH(ozonSV!$K$2:$K1110,0)=EOMONTH(X$2,0))*
  (ozonSV!$O$2:$O1110=$A40)*
  ((ozonSV!$L$2:$L1110=$D$1)+($D$1="Все"))*
  ozonSV!$N$2:$N1110
)</f>
        <v>#VALUE!</v>
      </c>
      <c r="Y40" s="19" t="e">
        <f ca="1">SUMPRODUCT(
  (EOMONTH(ozonSV!$K$2:$K1110,0)=EOMONTH(Y$2,0))*
  (ozonSV!$O$2:$O1110=$A40)*
  ((ozonSV!$L$2:$L1110=$D$1)+($D$1="Все"))*
  ozonSV!$N$2:$N1110
)</f>
        <v>#VALUE!</v>
      </c>
      <c r="Z40" s="19" t="e">
        <f ca="1">SUMPRODUCT(
  (EOMONTH(ozonSV!$K$2:$K1110,0)=EOMONTH(Z$2,0))*
  (ozonSV!$O$2:$O1110=$A40)*
  ((ozonSV!$L$2:$L1110=$D$1)+($D$1="Все"))*
  ozonSV!$N$2:$N1110
)</f>
        <v>#VALUE!</v>
      </c>
    </row>
    <row r="41" spans="1:26" ht="13.2">
      <c r="A41" s="20"/>
      <c r="B41" s="7"/>
      <c r="C41" s="3">
        <f t="shared" si="14"/>
        <v>0</v>
      </c>
      <c r="D41" s="5"/>
      <c r="E41" s="5"/>
      <c r="F41" s="5"/>
      <c r="G41" s="5"/>
      <c r="H41" s="4"/>
      <c r="I41" s="4"/>
      <c r="J41" s="4"/>
      <c r="K41" s="50"/>
      <c r="L41" s="4"/>
      <c r="M41" s="4"/>
      <c r="N41" s="4"/>
      <c r="O41" s="4"/>
      <c r="P41" s="19" t="e">
        <f>SUMPRODUCT(
  (EOMONTH(ozonSV!$K$2:$K1110,0)=EOMONTH(P$2,0))*
  (ozonSV!$O$2:$O1110=$A41)*
  ((ozonSV!$L$2:$L1110=$D$1)+($D$1="Все"))*
  ozonSV!$N$2:$N1110
)</f>
        <v>#VALUE!</v>
      </c>
      <c r="Q41" s="19" t="e">
        <f>SUMPRODUCT(
  (EOMONTH(ozonSV!$K$2:$K1110,0)=EOMONTH(Q$2,0))*
  (ozonSV!$O$2:$O1110=$A41)*
  ((ozonSV!$L$2:$L1110=$D$1)+($D$1="Все"))*
  ozonSV!$N$2:$N1110
)</f>
        <v>#VALUE!</v>
      </c>
      <c r="R41" s="19"/>
      <c r="S41" s="19" t="e">
        <f>SUMPRODUCT(
  (EOMONTH(ozonSV!$K$2:$K1110,0)=EOMONTH(S$2,0))*
  (ozonSV!$O$2:$O1110=$A41)*
  ((ozonSV!$L$2:$L1110=$D$1)+($D$1="Все"))*
  ozonSV!$N$2:$N1110
)</f>
        <v>#VALUE!</v>
      </c>
      <c r="T41" s="19" t="e">
        <f>SUMPRODUCT(
  (EOMONTH(ozonSV!$K$2:$K1110,0)=EOMONTH(T$2,0))*
  (ozonSV!$O$2:$O1110=$A41)*
  ((ozonSV!$L$2:$L1110=$D$1)+($D$1="Все"))*
  ozonSV!$N$2:$N1110
)</f>
        <v>#VALUE!</v>
      </c>
      <c r="U41" s="19" t="e">
        <f>SUMPRODUCT(
  (EOMONTH(ozonSV!$K$2:$K1110,0)=EOMONTH(U$2,0))*
  (ozonSV!$O$2:$O1110=$A41)*
  ((ozonSV!$L$2:$L1110=$D$1)+($D$1="Все"))*
  ozonSV!$N$2:$N1110
)</f>
        <v>#VALUE!</v>
      </c>
      <c r="V41" s="19" t="e">
        <f>SUMPRODUCT(
  (EOMONTH(ozonSV!$K$2:$K1110,0)=EOMONTH(V$2,0))*
  (ozonSV!$O$2:$O1110=$A41)*
  ((ozonSV!$L$2:$L1110=$D$1)+($D$1="Все"))*
  ozonSV!$N$2:$N1110
)</f>
        <v>#VALUE!</v>
      </c>
      <c r="W41" s="19" t="e">
        <f>SUMPRODUCT(
  (EOMONTH(ozonSV!$K$2:$K1110,0)=EOMONTH(W$2,0))*
  (ozonSV!$O$2:$O1110=$A41)*
  ((ozonSV!$L$2:$L1110=$D$1)+($D$1="Все"))*
  ozonSV!$N$2:$N1110
)</f>
        <v>#VALUE!</v>
      </c>
      <c r="X41" s="19" t="e">
        <f>SUMPRODUCT(
  (EOMONTH(ozonSV!$K$2:$K1110,0)=EOMONTH(X$2,0))*
  (ozonSV!$O$2:$O1110=$A41)*
  ((ozonSV!$L$2:$L1110=$D$1)+($D$1="Все"))*
  ozonSV!$N$2:$N1110
)</f>
        <v>#VALUE!</v>
      </c>
      <c r="Y41" s="19" t="e">
        <f>SUMPRODUCT(
  (EOMONTH(ozonSV!$K$2:$K1110,0)=EOMONTH(Y$2,0))*
  (ozonSV!$O$2:$O1110=$A41)*
  ((ozonSV!$L$2:$L1110=$D$1)+($D$1="Все"))*
  ozonSV!$N$2:$N1110
)</f>
        <v>#VALUE!</v>
      </c>
      <c r="Z41" s="19" t="e">
        <f>SUMPRODUCT(
  (EOMONTH(ozonSV!$K$2:$K1110,0)=EOMONTH(Z$2,0))*
  (ozonSV!$O$2:$O1110=$A41)*
  ((ozonSV!$L$2:$L1110=$D$1)+($D$1="Все"))*
  ozonSV!$N$2:$N1110
)</f>
        <v>#VALUE!</v>
      </c>
    </row>
    <row r="42" spans="1:26" ht="13.2" collapsed="1">
      <c r="A42" s="51"/>
      <c r="B42" s="7"/>
      <c r="C42" s="3">
        <f t="shared" si="14"/>
        <v>0</v>
      </c>
      <c r="D42" s="5"/>
      <c r="E42" s="5"/>
      <c r="F42" s="5"/>
      <c r="G42" s="5"/>
      <c r="H42" s="4"/>
      <c r="I42" s="4"/>
      <c r="J42" s="4"/>
      <c r="K42" s="50"/>
      <c r="L42" s="4"/>
      <c r="M42" s="4"/>
      <c r="N42" s="4"/>
      <c r="O42" s="4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3.2" hidden="1" outlineLevel="1">
      <c r="A43" s="51"/>
      <c r="B43" s="7"/>
      <c r="C43" s="3">
        <f t="shared" si="14"/>
        <v>0</v>
      </c>
      <c r="D43" s="5"/>
      <c r="E43" s="5"/>
      <c r="F43" s="5"/>
      <c r="G43" s="5"/>
      <c r="H43" s="4"/>
      <c r="I43" s="4"/>
      <c r="J43" s="4"/>
      <c r="K43" s="50"/>
      <c r="L43" s="4"/>
      <c r="M43" s="4"/>
      <c r="N43" s="4"/>
      <c r="O43" s="4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3.2" hidden="1" outlineLevel="1">
      <c r="A44" s="51"/>
      <c r="B44" s="7"/>
      <c r="C44" s="3">
        <f t="shared" si="14"/>
        <v>0</v>
      </c>
      <c r="D44" s="5"/>
      <c r="E44" s="5"/>
      <c r="F44" s="5"/>
      <c r="G44" s="5"/>
      <c r="H44" s="5"/>
      <c r="I44" s="5"/>
      <c r="J44" s="5"/>
      <c r="K44" s="6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3.2">
      <c r="A45" s="35" t="s">
        <v>14</v>
      </c>
      <c r="B45" s="36"/>
      <c r="C45" s="37">
        <f t="shared" ca="1" si="14"/>
        <v>-895319.46000000008</v>
      </c>
      <c r="D45" s="38">
        <f ca="1">SUM(D48:D62)</f>
        <v>0</v>
      </c>
      <c r="E45" s="38">
        <v>-134822.81</v>
      </c>
      <c r="F45" s="38">
        <v>-81049.599999999991</v>
      </c>
      <c r="G45" s="38">
        <v>-103544.95999999999</v>
      </c>
      <c r="H45" s="38">
        <v>-58362.340000000011</v>
      </c>
      <c r="I45" s="38">
        <v>-78222.38</v>
      </c>
      <c r="J45" s="38">
        <v>-61800.180000000008</v>
      </c>
      <c r="K45" s="39">
        <v>-62970.600000000035</v>
      </c>
      <c r="L45" s="38">
        <v>-72506.039999999979</v>
      </c>
      <c r="M45" s="38">
        <v>-86457.779999999941</v>
      </c>
      <c r="N45" s="38">
        <v>-51114.289999999994</v>
      </c>
      <c r="O45" s="38">
        <v>-104468.47999999997</v>
      </c>
      <c r="P45" s="40" t="e">
        <f t="shared" ref="P45:Z45" ca="1" si="15">SUM(P48:P57)</f>
        <v>#VALUE!</v>
      </c>
      <c r="Q45" s="40" t="e">
        <f t="shared" ca="1" si="15"/>
        <v>#VALUE!</v>
      </c>
      <c r="R45" s="40" t="e">
        <f t="shared" ca="1" si="15"/>
        <v>#VALUE!</v>
      </c>
      <c r="S45" s="40" t="e">
        <f t="shared" ca="1" si="15"/>
        <v>#VALUE!</v>
      </c>
      <c r="T45" s="40" t="e">
        <f t="shared" ca="1" si="15"/>
        <v>#VALUE!</v>
      </c>
      <c r="U45" s="40" t="e">
        <f t="shared" ca="1" si="15"/>
        <v>#VALUE!</v>
      </c>
      <c r="V45" s="40" t="e">
        <f t="shared" ca="1" si="15"/>
        <v>#VALUE!</v>
      </c>
      <c r="W45" s="40" t="e">
        <f t="shared" ca="1" si="15"/>
        <v>#VALUE!</v>
      </c>
      <c r="X45" s="40" t="e">
        <f t="shared" ca="1" si="15"/>
        <v>#VALUE!</v>
      </c>
      <c r="Y45" s="40" t="e">
        <f t="shared" ca="1" si="15"/>
        <v>#VALUE!</v>
      </c>
      <c r="Z45" s="40" t="e">
        <f t="shared" ca="1" si="15"/>
        <v>#VALUE!</v>
      </c>
    </row>
    <row r="46" spans="1:26" ht="13.2">
      <c r="A46" s="41" t="s">
        <v>15</v>
      </c>
      <c r="B46" s="42"/>
      <c r="C46" s="43">
        <f t="shared" ref="C46:D46" ca="1" si="16">IFERROR(C45/C$3,"")</f>
        <v>-0.10099772255255057</v>
      </c>
      <c r="D46" s="42" t="str">
        <f t="shared" ca="1" si="16"/>
        <v/>
      </c>
      <c r="E46" s="42">
        <v>-0.16929435785132996</v>
      </c>
      <c r="F46" s="42">
        <v>-0.1372036057387109</v>
      </c>
      <c r="G46" s="42">
        <v>-0.17511793765125902</v>
      </c>
      <c r="H46" s="42">
        <v>-0.10411397847160531</v>
      </c>
      <c r="I46" s="44">
        <v>-0.10702756471125877</v>
      </c>
      <c r="J46" s="44">
        <v>-0.10212205036684514</v>
      </c>
      <c r="K46" s="45">
        <v>-7.9869055063081659E-2</v>
      </c>
      <c r="L46" s="42">
        <v>-9.9254815853164369E-2</v>
      </c>
      <c r="M46" s="42">
        <v>-7.6089785788463857E-2</v>
      </c>
      <c r="N46" s="42">
        <v>-7.8614752371240881E-2</v>
      </c>
      <c r="O46" s="42">
        <v>-6.2021256258912659E-2</v>
      </c>
      <c r="P46" s="46" t="str">
        <f t="shared" ref="P46:Z46" ca="1" si="17">IFERROR(P45/P$3,"")</f>
        <v/>
      </c>
      <c r="Q46" s="46" t="str">
        <f t="shared" ca="1" si="17"/>
        <v/>
      </c>
      <c r="R46" s="46" t="str">
        <f t="shared" ca="1" si="17"/>
        <v/>
      </c>
      <c r="S46" s="46" t="str">
        <f t="shared" ca="1" si="17"/>
        <v/>
      </c>
      <c r="T46" s="46" t="str">
        <f t="shared" ca="1" si="17"/>
        <v/>
      </c>
      <c r="U46" s="46" t="str">
        <f t="shared" ca="1" si="17"/>
        <v/>
      </c>
      <c r="V46" s="46" t="str">
        <f t="shared" ca="1" si="17"/>
        <v/>
      </c>
      <c r="W46" s="52" t="str">
        <f t="shared" ca="1" si="17"/>
        <v/>
      </c>
      <c r="X46" s="52" t="str">
        <f t="shared" ca="1" si="17"/>
        <v/>
      </c>
      <c r="Y46" s="52" t="str">
        <f t="shared" ca="1" si="17"/>
        <v/>
      </c>
      <c r="Z46" s="52" t="str">
        <f t="shared" ca="1" si="17"/>
        <v/>
      </c>
    </row>
    <row r="47" spans="1:26" ht="13.2">
      <c r="A47" s="48" t="s">
        <v>16</v>
      </c>
      <c r="B47" s="7"/>
      <c r="C47" s="3">
        <f t="shared" ref="C47:C63" si="18">SUM(D47:O47)</f>
        <v>0</v>
      </c>
      <c r="D47" s="5"/>
      <c r="E47" s="5"/>
      <c r="F47" s="5"/>
      <c r="G47" s="5"/>
      <c r="H47" s="5"/>
      <c r="I47" s="5"/>
      <c r="J47" s="5"/>
      <c r="K47" s="6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3.2">
      <c r="A48" s="49" t="str">
        <f ca="1">IFERROR(__xludf.DUMMYFUNCTION("UNIQUE(
  FILTER(
    'Справочник'!$B$2:$B1110,
    ('Справочник'!$D$2:$D1110 = $A45) *
    ('Справочник'!$G$2:$G1110 = TRUE) *
    ('Справочник'!$F$2:$F1110 = $A47)
  )
)"),"Трафареты")</f>
        <v>Трафареты</v>
      </c>
      <c r="B48" s="7"/>
      <c r="C48" s="3">
        <f t="shared" ca="1" si="18"/>
        <v>-301739.75000000006</v>
      </c>
      <c r="D48" s="5">
        <f ca="1">SUMPRODUCT(
  (MONTH(ozonSV!$A$2:$A1110) = D$2) *
  (ozonSV!$H$2:$H1110 = $A48) *
  ((ozonSV!$B$2:$B1110 = $D$1) + ($D$1 = "Все")) *
  (LEN(ozonSV!$H$2:$H1110) &gt; 0) *
  (ozonSV!$F$2:$F1110)
)</f>
        <v>0</v>
      </c>
      <c r="E48" s="5">
        <v>-34322.079999999994</v>
      </c>
      <c r="F48" s="5">
        <v>-33285.189999999995</v>
      </c>
      <c r="G48" s="5">
        <v>-36985.009999999995</v>
      </c>
      <c r="H48" s="5">
        <v>-32115.780000000006</v>
      </c>
      <c r="I48" s="5">
        <v>-54986.170000000006</v>
      </c>
      <c r="J48" s="5">
        <v>-49717.73</v>
      </c>
      <c r="K48" s="6">
        <v>-60327.790000000037</v>
      </c>
      <c r="L48" s="5">
        <v>0</v>
      </c>
      <c r="M48" s="5">
        <v>0</v>
      </c>
      <c r="N48" s="5">
        <v>0</v>
      </c>
      <c r="O48" s="5">
        <v>0</v>
      </c>
      <c r="P48" s="19" t="e">
        <f ca="1">IF($A48="","",SUMPRODUCT(
  (EOMONTH(ozonSV!$A$2:$A1110,0)=EOMONTH(P$2,0))*
  (ozonSV!$H$2:$H1110=$A48)*
  ((ozonSV!$B$2:$B1110=$D$1)+($D$1="Все"))*
  ozonSV!$F$2:$F1110
))</f>
        <v>#VALUE!</v>
      </c>
      <c r="Q48" s="19" t="e">
        <f ca="1">IF($A48="","",SUMPRODUCT(
  (EOMONTH(ozonSV!$A$2:$A1110,0)=EOMONTH(Q$2,0))*
  (ozonSV!$H$2:$H1110=$A48)*
  ((ozonSV!$B$2:$B1110=$D$1)+($D$1="Все"))*
  ozonSV!$F$2:$F1110
))</f>
        <v>#VALUE!</v>
      </c>
      <c r="R48" s="19" t="e">
        <f ca="1">IF($A48="","",SUMPRODUCT(
  (EOMONTH(ozonSV!$A$2:$A1110,0)=EOMONTH(R$2,0))*
  (ozonSV!$H$2:$H1110=$A48)*
  ((ozonSV!$B$2:$B1110=$D$1)+($D$1="Все"))*
  ozonSV!$F$2:$F1110
))</f>
        <v>#VALUE!</v>
      </c>
      <c r="S48" s="19" t="e">
        <f ca="1">IF($A48="","",SUMPRODUCT(
  (EOMONTH(ozonSV!$A$2:$A1110,0)=EOMONTH(S$2,0))*
  (ozonSV!$H$2:$H1110=$A48)*
  ((ozonSV!$B$2:$B1110=$D$1)+($D$1="Все"))*
  ozonSV!$F$2:$F1110
))</f>
        <v>#VALUE!</v>
      </c>
      <c r="T48" s="19" t="e">
        <f ca="1">IF($A48="","",SUMPRODUCT(
  (EOMONTH(ozonSV!$A$2:$A1110,0)=EOMONTH(T$2,0))*
  (ozonSV!$H$2:$H1110=$A48)*
  ((ozonSV!$B$2:$B1110=$D$1)+($D$1="Все"))*
  ozonSV!$F$2:$F1110
))</f>
        <v>#VALUE!</v>
      </c>
      <c r="U48" s="19" t="e">
        <f ca="1">IF($A48="","",SUMPRODUCT(
  (EOMONTH(ozonSV!$A$2:$A1110,0)=EOMONTH(U$2,0))*
  (ozonSV!$H$2:$H1110=$A48)*
  ((ozonSV!$B$2:$B1110=$D$1)+($D$1="Все"))*
  ozonSV!$F$2:$F1110
))</f>
        <v>#VALUE!</v>
      </c>
      <c r="V48" s="19" t="e">
        <f ca="1">IF($A48="","",SUMPRODUCT(
  (EOMONTH(ozonSV!$A$2:$A1110,0)=EOMONTH(V$2,0))*
  (ozonSV!$H$2:$H1110=$A48)*
  ((ozonSV!$B$2:$B1110=$D$1)+($D$1="Все"))*
  ozonSV!$F$2:$F1110
))</f>
        <v>#VALUE!</v>
      </c>
      <c r="W48" s="19" t="e">
        <f ca="1">IF($A48="","",SUMPRODUCT(
  (EOMONTH(ozonSV!$A$2:$A1110,0)=EOMONTH(W$2,0))*
  (ozonSV!$H$2:$H1110=$A48)*
  ((ozonSV!$B$2:$B1110=$D$1)+($D$1="Все"))*
  ozonSV!$F$2:$F1110
))</f>
        <v>#VALUE!</v>
      </c>
      <c r="X48" s="19" t="e">
        <f ca="1">IF($A48="","",SUMPRODUCT(
  (EOMONTH(ozonSV!$A$2:$A1110,0)=EOMONTH(X$2,0))*
  (ozonSV!$H$2:$H1110=$A48)*
  ((ozonSV!$B$2:$B1110=$D$1)+($D$1="Все"))*
  ozonSV!$F$2:$F1110
))</f>
        <v>#VALUE!</v>
      </c>
      <c r="Y48" s="19" t="e">
        <f ca="1">IF($A48="","",SUMPRODUCT(
  (EOMONTH(ozonSV!$A$2:$A1110,0)=EOMONTH(Y$2,0))*
  (ozonSV!$H$2:$H1110=$A48)*
  ((ozonSV!$B$2:$B1110=$D$1)+($D$1="Все"))*
  ozonSV!$F$2:$F1110
))</f>
        <v>#VALUE!</v>
      </c>
      <c r="Z48" s="19" t="e">
        <f ca="1">IF($A48="","",SUMPRODUCT(
  (EOMONTH(ozonSV!$A$2:$A1110,0)=EOMONTH(Z$2,0))*
  (ozonSV!$H$2:$H1110=$A48)*
  ((ozonSV!$B$2:$B1110=$D$1)+($D$1="Все"))*
  ozonSV!$F$2:$F1110
))</f>
        <v>#VALUE!</v>
      </c>
    </row>
    <row r="49" spans="1:26" ht="13.2">
      <c r="A49" s="20" t="str">
        <f ca="1">IFERROR(__xludf.DUMMYFUNCTION("""COMPUTED_VALUE"""),"Вывод в топ")</f>
        <v>Вывод в топ</v>
      </c>
      <c r="B49" s="7"/>
      <c r="C49" s="3">
        <f t="shared" ca="1" si="18"/>
        <v>-143600.75</v>
      </c>
      <c r="D49" s="5">
        <f ca="1">SUMPRODUCT(
  (MONTH(ozonSV!$A$2:$A1110) = D$2) *
  (ozonSV!$H$2:$H1110 = $A49) *
  ((ozonSV!$B$2:$B1110 = $D$1) + ($D$1 = "Все")) *
  (LEN(ozonSV!$H$2:$H1110) &gt; 0) *
  (ozonSV!$F$2:$F1110)
)</f>
        <v>0</v>
      </c>
      <c r="E49" s="5">
        <v>-38512.530000000006</v>
      </c>
      <c r="F49" s="5">
        <v>-31045.96</v>
      </c>
      <c r="G49" s="5">
        <v>-42252.450000000004</v>
      </c>
      <c r="H49" s="5">
        <v>-20953.060000000001</v>
      </c>
      <c r="I49" s="5">
        <v>-6488.6900000000005</v>
      </c>
      <c r="J49" s="5">
        <v>-4304.4299999999994</v>
      </c>
      <c r="K49" s="6">
        <v>-43.629999999999995</v>
      </c>
      <c r="L49" s="5">
        <v>0</v>
      </c>
      <c r="M49" s="5">
        <v>0</v>
      </c>
      <c r="N49" s="5">
        <v>0</v>
      </c>
      <c r="O49" s="5">
        <v>0</v>
      </c>
      <c r="P49" s="19" t="e">
        <f ca="1">IF($A49="","",SUMPRODUCT(
  (EOMONTH(ozonSV!$A$2:$A1110,0)=EOMONTH(P$2,0))*
  (ozonSV!$H$2:$H1110=$A49)*
  ((ozonSV!$B$2:$B1110=$D$1)+($D$1="Все"))*
  ozonSV!$F$2:$F1110
))</f>
        <v>#VALUE!</v>
      </c>
      <c r="Q49" s="19" t="e">
        <f ca="1">IF($A49="","",SUMPRODUCT(
  (EOMONTH(ozonSV!$A$2:$A1110,0)=EOMONTH(Q$2,0))*
  (ozonSV!$H$2:$H1110=$A49)*
  ((ozonSV!$B$2:$B1110=$D$1)+($D$1="Все"))*
  ozonSV!$F$2:$F1110
))</f>
        <v>#VALUE!</v>
      </c>
      <c r="R49" s="19" t="e">
        <f ca="1">IF($A49="","",SUMPRODUCT(
  (EOMONTH(ozonSV!$A$2:$A1110,0)=EOMONTH(R$2,0))*
  (ozonSV!$H$2:$H1110=$A49)*
  ((ozonSV!$B$2:$B1110=$D$1)+($D$1="Все"))*
  ozonSV!$F$2:$F1110
))</f>
        <v>#VALUE!</v>
      </c>
      <c r="S49" s="19" t="e">
        <f ca="1">IF($A49="","",SUMPRODUCT(
  (EOMONTH(ozonSV!$A$2:$A1110,0)=EOMONTH(S$2,0))*
  (ozonSV!$H$2:$H1110=$A49)*
  ((ozonSV!$B$2:$B1110=$D$1)+($D$1="Все"))*
  ozonSV!$F$2:$F1110
))</f>
        <v>#VALUE!</v>
      </c>
      <c r="T49" s="19" t="e">
        <f ca="1">IF($A49="","",SUMPRODUCT(
  (EOMONTH(ozonSV!$A$2:$A1110,0)=EOMONTH(T$2,0))*
  (ozonSV!$H$2:$H1110=$A49)*
  ((ozonSV!$B$2:$B1110=$D$1)+($D$1="Все"))*
  ozonSV!$F$2:$F1110
))</f>
        <v>#VALUE!</v>
      </c>
      <c r="U49" s="19" t="e">
        <f ca="1">IF($A49="","",SUMPRODUCT(
  (EOMONTH(ozonSV!$A$2:$A1110,0)=EOMONTH(U$2,0))*
  (ozonSV!$H$2:$H1110=$A49)*
  ((ozonSV!$B$2:$B1110=$D$1)+($D$1="Все"))*
  ozonSV!$F$2:$F1110
))</f>
        <v>#VALUE!</v>
      </c>
      <c r="V49" s="19" t="e">
        <f ca="1">IF($A49="","",SUMPRODUCT(
  (EOMONTH(ozonSV!$A$2:$A1110,0)=EOMONTH(V$2,0))*
  (ozonSV!$H$2:$H1110=$A49)*
  ((ozonSV!$B$2:$B1110=$D$1)+($D$1="Все"))*
  ozonSV!$F$2:$F1110
))</f>
        <v>#VALUE!</v>
      </c>
      <c r="W49" s="19" t="e">
        <f ca="1">IF($A49="","",SUMPRODUCT(
  (EOMONTH(ozonSV!$A$2:$A1110,0)=EOMONTH(W$2,0))*
  (ozonSV!$H$2:$H1110=$A49)*
  ((ozonSV!$B$2:$B1110=$D$1)+($D$1="Все"))*
  ozonSV!$F$2:$F1110
))</f>
        <v>#VALUE!</v>
      </c>
      <c r="X49" s="19" t="e">
        <f ca="1">IF($A49="","",SUMPRODUCT(
  (EOMONTH(ozonSV!$A$2:$A1110,0)=EOMONTH(X$2,0))*
  (ozonSV!$H$2:$H1110=$A49)*
  ((ozonSV!$B$2:$B1110=$D$1)+($D$1="Все"))*
  ozonSV!$F$2:$F1110
))</f>
        <v>#VALUE!</v>
      </c>
      <c r="Y49" s="19" t="e">
        <f ca="1">IF($A49="","",SUMPRODUCT(
  (EOMONTH(ozonSV!$A$2:$A1110,0)=EOMONTH(Y$2,0))*
  (ozonSV!$H$2:$H1110=$A49)*
  ((ozonSV!$B$2:$B1110=$D$1)+($D$1="Все"))*
  ozonSV!$F$2:$F1110
))</f>
        <v>#VALUE!</v>
      </c>
      <c r="Z49" s="19" t="e">
        <f ca="1">IF($A49="","",SUMPRODUCT(
  (EOMONTH(ozonSV!$A$2:$A1110,0)=EOMONTH(Z$2,0))*
  (ozonSV!$H$2:$H1110=$A49)*
  ((ozonSV!$B$2:$B1110=$D$1)+($D$1="Все"))*
  ozonSV!$F$2:$F1110
))</f>
        <v>#VALUE!</v>
      </c>
    </row>
    <row r="50" spans="1:26" ht="13.2">
      <c r="A50" s="20" t="str">
        <f ca="1">IFERROR(__xludf.DUMMYFUNCTION("""COMPUTED_VALUE"""),"Продвижение с оплатой за заказ")</f>
        <v>Продвижение с оплатой за заказ</v>
      </c>
      <c r="B50" s="7"/>
      <c r="C50" s="3">
        <f t="shared" ca="1" si="18"/>
        <v>-28534.5</v>
      </c>
      <c r="D50" s="5">
        <f ca="1">SUMPRODUCT(
  (MONTH(ozonSV!$A$2:$A1110) = D$2) *
  (ozonSV!$H$2:$H1110 = $A50) *
  ((ozonSV!$B$2:$B1110 = $D$1) + ($D$1 = "Все")) *
  (LEN(ozonSV!$H$2:$H1110) &gt; 0) *
  (ozonSV!$F$2:$F1110)
)</f>
        <v>0</v>
      </c>
      <c r="E50" s="5">
        <v>0</v>
      </c>
      <c r="F50" s="5">
        <v>0</v>
      </c>
      <c r="G50" s="5">
        <v>0</v>
      </c>
      <c r="H50" s="5">
        <v>-3205.5</v>
      </c>
      <c r="I50" s="5">
        <v>-3427.52</v>
      </c>
      <c r="J50" s="5">
        <v>-7778.02</v>
      </c>
      <c r="K50" s="6">
        <v>-2599.1799999999998</v>
      </c>
      <c r="L50" s="5">
        <v>-1978</v>
      </c>
      <c r="M50" s="5">
        <v>-2889.2799999999997</v>
      </c>
      <c r="N50" s="5">
        <v>-960</v>
      </c>
      <c r="O50" s="5">
        <v>-5697</v>
      </c>
      <c r="P50" s="19" t="e">
        <f ca="1">IF($A50="","",SUMPRODUCT(
  (EOMONTH(ozonSV!$A$2:$A1110,0)=EOMONTH(P$2,0))*
  (ozonSV!$H$2:$H1110=$A50)*
  ((ozonSV!$B$2:$B1110=$D$1)+($D$1="Все"))*
  ozonSV!$F$2:$F1110
))</f>
        <v>#VALUE!</v>
      </c>
      <c r="Q50" s="19" t="e">
        <f ca="1">IF($A50="","",SUMPRODUCT(
  (EOMONTH(ozonSV!$A$2:$A1110,0)=EOMONTH(Q$2,0))*
  (ozonSV!$H$2:$H1110=$A50)*
  ((ozonSV!$B$2:$B1110=$D$1)+($D$1="Все"))*
  ozonSV!$F$2:$F1110
))</f>
        <v>#VALUE!</v>
      </c>
      <c r="R50" s="19" t="e">
        <f ca="1">IF($A50="","",SUMPRODUCT(
  (EOMONTH(ozonSV!$A$2:$A1110,0)=EOMONTH(R$2,0))*
  (ozonSV!$H$2:$H1110=$A50)*
  ((ozonSV!$B$2:$B1110=$D$1)+($D$1="Все"))*
  ozonSV!$F$2:$F1110
))</f>
        <v>#VALUE!</v>
      </c>
      <c r="S50" s="19" t="e">
        <f ca="1">IF($A50="","",SUMPRODUCT(
  (EOMONTH(ozonSV!$A$2:$A1110,0)=EOMONTH(S$2,0))*
  (ozonSV!$H$2:$H1110=$A50)*
  ((ozonSV!$B$2:$B1110=$D$1)+($D$1="Все"))*
  ozonSV!$F$2:$F1110
))</f>
        <v>#VALUE!</v>
      </c>
      <c r="T50" s="19" t="e">
        <f ca="1">IF($A50="","",SUMPRODUCT(
  (EOMONTH(ozonSV!$A$2:$A1110,0)=EOMONTH(T$2,0))*
  (ozonSV!$H$2:$H1110=$A50)*
  ((ozonSV!$B$2:$B1110=$D$1)+($D$1="Все"))*
  ozonSV!$F$2:$F1110
))</f>
        <v>#VALUE!</v>
      </c>
      <c r="U50" s="19" t="e">
        <f ca="1">IF($A50="","",SUMPRODUCT(
  (EOMONTH(ozonSV!$A$2:$A1110,0)=EOMONTH(U$2,0))*
  (ozonSV!$H$2:$H1110=$A50)*
  ((ozonSV!$B$2:$B1110=$D$1)+($D$1="Все"))*
  ozonSV!$F$2:$F1110
))</f>
        <v>#VALUE!</v>
      </c>
      <c r="V50" s="19" t="e">
        <f ca="1">IF($A50="","",SUMPRODUCT(
  (EOMONTH(ozonSV!$A$2:$A1110,0)=EOMONTH(V$2,0))*
  (ozonSV!$H$2:$H1110=$A50)*
  ((ozonSV!$B$2:$B1110=$D$1)+($D$1="Все"))*
  ozonSV!$F$2:$F1110
))</f>
        <v>#VALUE!</v>
      </c>
      <c r="W50" s="19" t="e">
        <f ca="1">IF($A50="","",SUMPRODUCT(
  (EOMONTH(ozonSV!$A$2:$A1110,0)=EOMONTH(W$2,0))*
  (ozonSV!$H$2:$H1110=$A50)*
  ((ozonSV!$B$2:$B1110=$D$1)+($D$1="Все"))*
  ozonSV!$F$2:$F1110
))</f>
        <v>#VALUE!</v>
      </c>
      <c r="X50" s="19" t="e">
        <f ca="1">IF($A50="","",SUMPRODUCT(
  (EOMONTH(ozonSV!$A$2:$A1110,0)=EOMONTH(X$2,0))*
  (ozonSV!$H$2:$H1110=$A50)*
  ((ozonSV!$B$2:$B1110=$D$1)+($D$1="Все"))*
  ozonSV!$F$2:$F1110
))</f>
        <v>#VALUE!</v>
      </c>
      <c r="Y50" s="19" t="e">
        <f ca="1">IF($A50="","",SUMPRODUCT(
  (EOMONTH(ozonSV!$A$2:$A1110,0)=EOMONTH(Y$2,0))*
  (ozonSV!$H$2:$H1110=$A50)*
  ((ozonSV!$B$2:$B1110=$D$1)+($D$1="Все"))*
  ozonSV!$F$2:$F1110
))</f>
        <v>#VALUE!</v>
      </c>
      <c r="Z50" s="19" t="e">
        <f ca="1">IF($A50="","",SUMPRODUCT(
  (EOMONTH(ozonSV!$A$2:$A1110,0)=EOMONTH(Z$2,0))*
  (ozonSV!$H$2:$H1110=$A50)*
  ((ozonSV!$B$2:$B1110=$D$1)+($D$1="Все"))*
  ozonSV!$F$2:$F1110
))</f>
        <v>#VALUE!</v>
      </c>
    </row>
    <row r="51" spans="1:26" ht="13.2">
      <c r="A51" s="20" t="str">
        <f ca="1">IFERROR(__xludf.DUMMYFUNCTION("""COMPUTED_VALUE"""),"Приобретение отзывов на платформе")</f>
        <v>Приобретение отзывов на платформе</v>
      </c>
      <c r="B51" s="7"/>
      <c r="C51" s="3">
        <f t="shared" ca="1" si="18"/>
        <v>0</v>
      </c>
      <c r="D51" s="5">
        <f ca="1">SUMPRODUCT(
  (MONTH(ozonSV!$A$2:$A1110) = D$2) *
  (ozonSV!$H$2:$H1110 = $A51) *
  ((ozonSV!$B$2:$B1110 = $D$1) + ($D$1 = "Все")) *
  (LEN(ozonSV!$H$2:$H1110) &gt; 0) *
  (ozonSV!$F$2:$F1110)
)</f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6">
        <v>0</v>
      </c>
      <c r="L51" s="5">
        <v>0</v>
      </c>
      <c r="M51" s="5">
        <v>0</v>
      </c>
      <c r="N51" s="5">
        <v>0</v>
      </c>
      <c r="O51" s="5">
        <v>0</v>
      </c>
      <c r="P51" s="19" t="e">
        <f ca="1">IF($A51="","",SUMPRODUCT(
  (EOMONTH(ozonSV!$A$2:$A1110,0)=EOMONTH(P$2,0))*
  (ozonSV!$H$2:$H1110=$A51)*
  ((ozonSV!$B$2:$B1110=$D$1)+($D$1="Все"))*
  ozonSV!$F$2:$F1110
))</f>
        <v>#VALUE!</v>
      </c>
      <c r="Q51" s="19" t="e">
        <f ca="1">IF($A51="","",SUMPRODUCT(
  (EOMONTH(ozonSV!$A$2:$A1110,0)=EOMONTH(Q$2,0))*
  (ozonSV!$H$2:$H1110=$A51)*
  ((ozonSV!$B$2:$B1110=$D$1)+($D$1="Все"))*
  ozonSV!$F$2:$F1110
))</f>
        <v>#VALUE!</v>
      </c>
      <c r="R51" s="19" t="e">
        <f ca="1">IF($A51="","",SUMPRODUCT(
  (EOMONTH(ozonSV!$A$2:$A1110,0)=EOMONTH(R$2,0))*
  (ozonSV!$H$2:$H1110=$A51)*
  ((ozonSV!$B$2:$B1110=$D$1)+($D$1="Все"))*
  ozonSV!$F$2:$F1110
))</f>
        <v>#VALUE!</v>
      </c>
      <c r="S51" s="19" t="e">
        <f ca="1">IF($A51="","",SUMPRODUCT(
  (EOMONTH(ozonSV!$A$2:$A1110,0)=EOMONTH(S$2,0))*
  (ozonSV!$H$2:$H1110=$A51)*
  ((ozonSV!$B$2:$B1110=$D$1)+($D$1="Все"))*
  ozonSV!$F$2:$F1110
))</f>
        <v>#VALUE!</v>
      </c>
      <c r="T51" s="19" t="e">
        <f ca="1">IF($A51="","",SUMPRODUCT(
  (EOMONTH(ozonSV!$A$2:$A1110,0)=EOMONTH(T$2,0))*
  (ozonSV!$H$2:$H1110=$A51)*
  ((ozonSV!$B$2:$B1110=$D$1)+($D$1="Все"))*
  ozonSV!$F$2:$F1110
))</f>
        <v>#VALUE!</v>
      </c>
      <c r="U51" s="19" t="e">
        <f ca="1">IF($A51="","",SUMPRODUCT(
  (EOMONTH(ozonSV!$A$2:$A1110,0)=EOMONTH(U$2,0))*
  (ozonSV!$H$2:$H1110=$A51)*
  ((ozonSV!$B$2:$B1110=$D$1)+($D$1="Все"))*
  ozonSV!$F$2:$F1110
))</f>
        <v>#VALUE!</v>
      </c>
      <c r="V51" s="19" t="e">
        <f ca="1">IF($A51="","",SUMPRODUCT(
  (EOMONTH(ozonSV!$A$2:$A1110,0)=EOMONTH(V$2,0))*
  (ozonSV!$H$2:$H1110=$A51)*
  ((ozonSV!$B$2:$B1110=$D$1)+($D$1="Все"))*
  ozonSV!$F$2:$F1110
))</f>
        <v>#VALUE!</v>
      </c>
      <c r="W51" s="19" t="e">
        <f ca="1">IF($A51="","",SUMPRODUCT(
  (EOMONTH(ozonSV!$A$2:$A1110,0)=EOMONTH(W$2,0))*
  (ozonSV!$H$2:$H1110=$A51)*
  ((ozonSV!$B$2:$B1110=$D$1)+($D$1="Все"))*
  ozonSV!$F$2:$F1110
))</f>
        <v>#VALUE!</v>
      </c>
      <c r="X51" s="19" t="e">
        <f ca="1">IF($A51="","",SUMPRODUCT(
  (EOMONTH(ozonSV!$A$2:$A1110,0)=EOMONTH(X$2,0))*
  (ozonSV!$H$2:$H1110=$A51)*
  ((ozonSV!$B$2:$B1110=$D$1)+($D$1="Все"))*
  ozonSV!$F$2:$F1110
))</f>
        <v>#VALUE!</v>
      </c>
      <c r="Y51" s="19" t="e">
        <f ca="1">IF($A51="","",SUMPRODUCT(
  (EOMONTH(ozonSV!$A$2:$A1110,0)=EOMONTH(Y$2,0))*
  (ozonSV!$H$2:$H1110=$A51)*
  ((ozonSV!$B$2:$B1110=$D$1)+($D$1="Все"))*
  ozonSV!$F$2:$F1110
))</f>
        <v>#VALUE!</v>
      </c>
      <c r="Z51" s="19" t="e">
        <f ca="1">IF($A51="","",SUMPRODUCT(
  (EOMONTH(ozonSV!$A$2:$A1110,0)=EOMONTH(Z$2,0))*
  (ozonSV!$H$2:$H1110=$A51)*
  ((ozonSV!$B$2:$B1110=$D$1)+($D$1="Все"))*
  ozonSV!$F$2:$F1110
))</f>
        <v>#VALUE!</v>
      </c>
    </row>
    <row r="52" spans="1:26" ht="13.2">
      <c r="A52" s="49" t="str">
        <f ca="1">IFERROR(__xludf.DUMMYFUNCTION("""COMPUTED_VALUE"""),"Продвижение в поиске")</f>
        <v>Продвижение в поиске</v>
      </c>
      <c r="B52" s="7"/>
      <c r="C52" s="3">
        <f t="shared" ca="1" si="18"/>
        <v>-50203.33</v>
      </c>
      <c r="D52" s="5">
        <f ca="1">SUMPRODUCT(
  (MONTH(ozonSV!$A$2:$A1110) = D$2) *
  (ozonSV!$H$2:$H1110 = $A52) *
  ((ozonSV!$B$2:$B1110 = $D$1) + ($D$1 = "Все")) *
  (LEN(ozonSV!$H$2:$H1110) &gt; 0) *
  (ozonSV!$F$2:$F1110)
)</f>
        <v>0</v>
      </c>
      <c r="E52" s="5">
        <v>-22785.38</v>
      </c>
      <c r="F52" s="5">
        <v>-16718.45</v>
      </c>
      <c r="G52" s="5">
        <v>-10699.5</v>
      </c>
      <c r="H52" s="5">
        <v>0</v>
      </c>
      <c r="I52" s="5">
        <v>0</v>
      </c>
      <c r="J52" s="5">
        <v>0</v>
      </c>
      <c r="K52" s="6">
        <v>0</v>
      </c>
      <c r="L52" s="5">
        <v>0</v>
      </c>
      <c r="M52" s="5">
        <v>0</v>
      </c>
      <c r="N52" s="5">
        <v>0</v>
      </c>
      <c r="O52" s="5">
        <v>0</v>
      </c>
      <c r="P52" s="19" t="e">
        <f ca="1">IF($A52="","",SUMPRODUCT(
  (EOMONTH(ozonSV!$A$2:$A1110,0)=EOMONTH(P$2,0))*
  (ozonSV!$H$2:$H1110=$A52)*
  ((ozonSV!$B$2:$B1110=$D$1)+($D$1="Все"))*
  ozonSV!$F$2:$F1110
))</f>
        <v>#VALUE!</v>
      </c>
      <c r="Q52" s="19" t="e">
        <f ca="1">IF($A52="","",SUMPRODUCT(
  (EOMONTH(ozonSV!$A$2:$A1110,0)=EOMONTH(Q$2,0))*
  (ozonSV!$H$2:$H1110=$A52)*
  ((ozonSV!$B$2:$B1110=$D$1)+($D$1="Все"))*
  ozonSV!$F$2:$F1110
))</f>
        <v>#VALUE!</v>
      </c>
      <c r="R52" s="19" t="e">
        <f ca="1">IF($A52="","",SUMPRODUCT(
  (EOMONTH(ozonSV!$A$2:$A1110,0)=EOMONTH(R$2,0))*
  (ozonSV!$H$2:$H1110=$A52)*
  ((ozonSV!$B$2:$B1110=$D$1)+($D$1="Все"))*
  ozonSV!$F$2:$F1110
))</f>
        <v>#VALUE!</v>
      </c>
      <c r="S52" s="19" t="e">
        <f ca="1">IF($A52="","",SUMPRODUCT(
  (EOMONTH(ozonSV!$A$2:$A1110,0)=EOMONTH(S$2,0))*
  (ozonSV!$H$2:$H1110=$A52)*
  ((ozonSV!$B$2:$B1110=$D$1)+($D$1="Все"))*
  ozonSV!$F$2:$F1110
))</f>
        <v>#VALUE!</v>
      </c>
      <c r="T52" s="19" t="e">
        <f ca="1">IF($A52="","",SUMPRODUCT(
  (EOMONTH(ozonSV!$A$2:$A1110,0)=EOMONTH(T$2,0))*
  (ozonSV!$H$2:$H1110=$A52)*
  ((ozonSV!$B$2:$B1110=$D$1)+($D$1="Все"))*
  ozonSV!$F$2:$F1110
))</f>
        <v>#VALUE!</v>
      </c>
      <c r="U52" s="19" t="e">
        <f ca="1">IF($A52="","",SUMPRODUCT(
  (EOMONTH(ozonSV!$A$2:$A1110,0)=EOMONTH(U$2,0))*
  (ozonSV!$H$2:$H1110=$A52)*
  ((ozonSV!$B$2:$B1110=$D$1)+($D$1="Все"))*
  ozonSV!$F$2:$F1110
))</f>
        <v>#VALUE!</v>
      </c>
      <c r="V52" s="19" t="e">
        <f ca="1">IF($A52="","",SUMPRODUCT(
  (EOMONTH(ozonSV!$A$2:$A1110,0)=EOMONTH(V$2,0))*
  (ozonSV!$H$2:$H1110=$A52)*
  ((ozonSV!$B$2:$B1110=$D$1)+($D$1="Все"))*
  ozonSV!$F$2:$F1110
))</f>
        <v>#VALUE!</v>
      </c>
      <c r="W52" s="19" t="e">
        <f ca="1">IF($A52="","",SUMPRODUCT(
  (EOMONTH(ozonSV!$A$2:$A1110,0)=EOMONTH(W$2,0))*
  (ozonSV!$H$2:$H1110=$A52)*
  ((ozonSV!$B$2:$B1110=$D$1)+($D$1="Все"))*
  ozonSV!$F$2:$F1110
))</f>
        <v>#VALUE!</v>
      </c>
      <c r="X52" s="19" t="e">
        <f ca="1">IF($A52="","",SUMPRODUCT(
  (EOMONTH(ozonSV!$A$2:$A1110,0)=EOMONTH(X$2,0))*
  (ozonSV!$H$2:$H1110=$A52)*
  ((ozonSV!$B$2:$B1110=$D$1)+($D$1="Все"))*
  ozonSV!$F$2:$F1110
))</f>
        <v>#VALUE!</v>
      </c>
      <c r="Y52" s="19" t="e">
        <f ca="1">IF($A52="","",SUMPRODUCT(
  (EOMONTH(ozonSV!$A$2:$A1110,0)=EOMONTH(Y$2,0))*
  (ozonSV!$H$2:$H1110=$A52)*
  ((ozonSV!$B$2:$B1110=$D$1)+($D$1="Все"))*
  ozonSV!$F$2:$F1110
))</f>
        <v>#VALUE!</v>
      </c>
      <c r="Z52" s="19" t="e">
        <f ca="1">IF($A52="","",SUMPRODUCT(
  (EOMONTH(ozonSV!$A$2:$A1110,0)=EOMONTH(Z$2,0))*
  (ozonSV!$H$2:$H1110=$A52)*
  ((ozonSV!$B$2:$B1110=$D$1)+($D$1="Все"))*
  ozonSV!$F$2:$F1110
))</f>
        <v>#VALUE!</v>
      </c>
    </row>
    <row r="53" spans="1:26" ht="13.2">
      <c r="A53" s="49" t="str">
        <f ca="1">IFERROR(__xludf.DUMMYFUNCTION("""COMPUTED_VALUE"""),"Баллы за отзывы")</f>
        <v>Баллы за отзывы</v>
      </c>
      <c r="B53" s="7"/>
      <c r="C53" s="3">
        <f t="shared" ca="1" si="18"/>
        <v>-31536</v>
      </c>
      <c r="D53" s="5">
        <f ca="1">SUMPRODUCT(
  (MONTH(ozonSV!$A$2:$A1110) = D$2) *
  (ozonSV!$H$2:$H1110 = $A53) *
  ((ozonSV!$B$2:$B1110 = $D$1) + ($D$1 = "Все")) *
  (LEN(ozonSV!$H$2:$H1110) &gt; 0) *
  (ozonSV!$F$2:$F1110)
)</f>
        <v>0</v>
      </c>
      <c r="E53" s="5">
        <v>0</v>
      </c>
      <c r="F53" s="5">
        <v>0</v>
      </c>
      <c r="G53" s="5">
        <v>-13608</v>
      </c>
      <c r="H53" s="5">
        <v>-2088</v>
      </c>
      <c r="I53" s="5">
        <v>-13320</v>
      </c>
      <c r="J53" s="5">
        <v>0</v>
      </c>
      <c r="K53" s="6">
        <v>0</v>
      </c>
      <c r="L53" s="5">
        <v>-2520</v>
      </c>
      <c r="M53" s="5">
        <v>0</v>
      </c>
      <c r="N53" s="5">
        <v>0</v>
      </c>
      <c r="O53" s="5">
        <v>0</v>
      </c>
      <c r="P53" s="19" t="e">
        <f ca="1">IF($A53="","",SUMPRODUCT(
  (EOMONTH(ozonSV!$A$2:$A1110,0)=EOMONTH(P$2,0))*
  (ozonSV!$H$2:$H1110=$A53)*
  ((ozonSV!$B$2:$B1110=$D$1)+($D$1="Все"))*
  ozonSV!$F$2:$F1110
))</f>
        <v>#VALUE!</v>
      </c>
      <c r="Q53" s="19" t="e">
        <f ca="1">IF($A53="","",SUMPRODUCT(
  (EOMONTH(ozonSV!$A$2:$A1110,0)=EOMONTH(Q$2,0))*
  (ozonSV!$H$2:$H1110=$A53)*
  ((ozonSV!$B$2:$B1110=$D$1)+($D$1="Все"))*
  ozonSV!$F$2:$F1110
))</f>
        <v>#VALUE!</v>
      </c>
      <c r="R53" s="19" t="e">
        <f ca="1">IF($A53="","",SUMPRODUCT(
  (EOMONTH(ozonSV!$A$2:$A1110,0)=EOMONTH(R$2,0))*
  (ozonSV!$H$2:$H1110=$A53)*
  ((ozonSV!$B$2:$B1110=$D$1)+($D$1="Все"))*
  ozonSV!$F$2:$F1110
))</f>
        <v>#VALUE!</v>
      </c>
      <c r="S53" s="19" t="e">
        <f ca="1">IF($A53="","",SUMPRODUCT(
  (EOMONTH(ozonSV!$A$2:$A1110,0)=EOMONTH(S$2,0))*
  (ozonSV!$H$2:$H1110=$A53)*
  ((ozonSV!$B$2:$B1110=$D$1)+($D$1="Все"))*
  ozonSV!$F$2:$F1110
))</f>
        <v>#VALUE!</v>
      </c>
      <c r="T53" s="19" t="e">
        <f ca="1">IF($A53="","",SUMPRODUCT(
  (EOMONTH(ozonSV!$A$2:$A1110,0)=EOMONTH(T$2,0))*
  (ozonSV!$H$2:$H1110=$A53)*
  ((ozonSV!$B$2:$B1110=$D$1)+($D$1="Все"))*
  ozonSV!$F$2:$F1110
))</f>
        <v>#VALUE!</v>
      </c>
      <c r="U53" s="19" t="e">
        <f ca="1">IF($A53="","",SUMPRODUCT(
  (EOMONTH(ozonSV!$A$2:$A1110,0)=EOMONTH(U$2,0))*
  (ozonSV!$H$2:$H1110=$A53)*
  ((ozonSV!$B$2:$B1110=$D$1)+($D$1="Все"))*
  ozonSV!$F$2:$F1110
))</f>
        <v>#VALUE!</v>
      </c>
      <c r="V53" s="19" t="e">
        <f ca="1">IF($A53="","",SUMPRODUCT(
  (EOMONTH(ozonSV!$A$2:$A1110,0)=EOMONTH(V$2,0))*
  (ozonSV!$H$2:$H1110=$A53)*
  ((ozonSV!$B$2:$B1110=$D$1)+($D$1="Все"))*
  ozonSV!$F$2:$F1110
))</f>
        <v>#VALUE!</v>
      </c>
      <c r="W53" s="19" t="e">
        <f ca="1">IF($A53="","",SUMPRODUCT(
  (EOMONTH(ozonSV!$A$2:$A1110,0)=EOMONTH(W$2,0))*
  (ozonSV!$H$2:$H1110=$A53)*
  ((ozonSV!$B$2:$B1110=$D$1)+($D$1="Все"))*
  ozonSV!$F$2:$F1110
))</f>
        <v>#VALUE!</v>
      </c>
      <c r="X53" s="19" t="e">
        <f ca="1">IF($A53="","",SUMPRODUCT(
  (EOMONTH(ozonSV!$A$2:$A1110,0)=EOMONTH(X$2,0))*
  (ozonSV!$H$2:$H1110=$A53)*
  ((ozonSV!$B$2:$B1110=$D$1)+($D$1="Все"))*
  ozonSV!$F$2:$F1110
))</f>
        <v>#VALUE!</v>
      </c>
      <c r="Y53" s="19" t="e">
        <f ca="1">IF($A53="","",SUMPRODUCT(
  (EOMONTH(ozonSV!$A$2:$A1110,0)=EOMONTH(Y$2,0))*
  (ozonSV!$H$2:$H1110=$A53)*
  ((ozonSV!$B$2:$B1110=$D$1)+($D$1="Все"))*
  ozonSV!$F$2:$F1110
))</f>
        <v>#VALUE!</v>
      </c>
      <c r="Z53" s="19" t="e">
        <f ca="1">IF($A53="","",SUMPRODUCT(
  (EOMONTH(ozonSV!$A$2:$A1110,0)=EOMONTH(Z$2,0))*
  (ozonSV!$H$2:$H1110=$A53)*
  ((ozonSV!$B$2:$B1110=$D$1)+($D$1="Все"))*
  ozonSV!$F$2:$F1110
))</f>
        <v>#VALUE!</v>
      </c>
    </row>
    <row r="54" spans="1:26" ht="13.2">
      <c r="A54" s="49" t="str">
        <f ca="1">IFERROR(__xludf.DUMMYFUNCTION("""COMPUTED_VALUE"""),"Оплата за клик")</f>
        <v>Оплата за клик</v>
      </c>
      <c r="B54" s="7"/>
      <c r="C54" s="3">
        <f t="shared" ca="1" si="18"/>
        <v>-339690.24999999988</v>
      </c>
      <c r="D54" s="5">
        <f ca="1">SUMPRODUCT(
  (MONTH(ozonSV!$A$2:$A1110) = D$2) *
  (ozonSV!$H$2:$H1110 = $A54) *
  ((ozonSV!$B$2:$B1110 = $D$1) + ($D$1 = "Все")) *
  (LEN(ozonSV!$H$2:$H1110) &gt; 0) *
  (ozonSV!$F$2:$F1110)
)</f>
        <v>0</v>
      </c>
      <c r="E54" s="5">
        <v>-39202.82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6">
        <v>0</v>
      </c>
      <c r="L54" s="5">
        <v>-68008.039999999979</v>
      </c>
      <c r="M54" s="5">
        <v>-83553.619999999937</v>
      </c>
      <c r="N54" s="5">
        <v>-50154.289999999994</v>
      </c>
      <c r="O54" s="5">
        <v>-98771.479999999967</v>
      </c>
      <c r="P54" s="19" t="e">
        <f ca="1">IF($A54="","",SUMPRODUCT(
  (EOMONTH(ozonSV!$A$2:$A1110,0)=EOMONTH(P$2,0))*
  (ozonSV!$H$2:$H1110=$A54)*
  ((ozonSV!$B$2:$B1110=$D$1)+($D$1="Все"))*
  ozonSV!$F$2:$F1110
))</f>
        <v>#VALUE!</v>
      </c>
      <c r="Q54" s="19" t="e">
        <f ca="1">IF($A54="","",SUMPRODUCT(
  (EOMONTH(ozonSV!$A$2:$A1110,0)=EOMONTH(Q$2,0))*
  (ozonSV!$H$2:$H1110=$A54)*
  ((ozonSV!$B$2:$B1110=$D$1)+($D$1="Все"))*
  ozonSV!$F$2:$F1110
))</f>
        <v>#VALUE!</v>
      </c>
      <c r="R54" s="19" t="e">
        <f ca="1">IF($A54="","",SUMPRODUCT(
  (EOMONTH(ozonSV!$A$2:$A1110,0)=EOMONTH(R$2,0))*
  (ozonSV!$H$2:$H1110=$A54)*
  ((ozonSV!$B$2:$B1110=$D$1)+($D$1="Все"))*
  ozonSV!$F$2:$F1110
))</f>
        <v>#VALUE!</v>
      </c>
      <c r="S54" s="19" t="e">
        <f ca="1">IF($A54="","",SUMPRODUCT(
  (EOMONTH(ozonSV!$A$2:$A1110,0)=EOMONTH(S$2,0))*
  (ozonSV!$H$2:$H1110=$A54)*
  ((ozonSV!$B$2:$B1110=$D$1)+($D$1="Все"))*
  ozonSV!$F$2:$F1110
))</f>
        <v>#VALUE!</v>
      </c>
      <c r="T54" s="19" t="e">
        <f ca="1">IF($A54="","",SUMPRODUCT(
  (EOMONTH(ozonSV!$A$2:$A1110,0)=EOMONTH(T$2,0))*
  (ozonSV!$H$2:$H1110=$A54)*
  ((ozonSV!$B$2:$B1110=$D$1)+($D$1="Все"))*
  ozonSV!$F$2:$F1110
))</f>
        <v>#VALUE!</v>
      </c>
      <c r="U54" s="19" t="e">
        <f ca="1">IF($A54="","",SUMPRODUCT(
  (EOMONTH(ozonSV!$A$2:$A1110,0)=EOMONTH(U$2,0))*
  (ozonSV!$H$2:$H1110=$A54)*
  ((ozonSV!$B$2:$B1110=$D$1)+($D$1="Все"))*
  ozonSV!$F$2:$F1110
))</f>
        <v>#VALUE!</v>
      </c>
      <c r="V54" s="19" t="e">
        <f ca="1">IF($A54="","",SUMPRODUCT(
  (EOMONTH(ozonSV!$A$2:$A1110,0)=EOMONTH(V$2,0))*
  (ozonSV!$H$2:$H1110=$A54)*
  ((ozonSV!$B$2:$B1110=$D$1)+($D$1="Все"))*
  ozonSV!$F$2:$F1110
))</f>
        <v>#VALUE!</v>
      </c>
      <c r="W54" s="19" t="e">
        <f ca="1">IF($A54="","",SUMPRODUCT(
  (EOMONTH(ozonSV!$A$2:$A1110,0)=EOMONTH(W$2,0))*
  (ozonSV!$H$2:$H1110=$A54)*
  ((ozonSV!$B$2:$B1110=$D$1)+($D$1="Все"))*
  ozonSV!$F$2:$F1110
))</f>
        <v>#VALUE!</v>
      </c>
      <c r="X54" s="19" t="e">
        <f ca="1">IF($A54="","",SUMPRODUCT(
  (EOMONTH(ozonSV!$A$2:$A1110,0)=EOMONTH(X$2,0))*
  (ozonSV!$H$2:$H1110=$A54)*
  ((ozonSV!$B$2:$B1110=$D$1)+($D$1="Все"))*
  ozonSV!$F$2:$F1110
))</f>
        <v>#VALUE!</v>
      </c>
      <c r="Y54" s="19" t="e">
        <f ca="1">IF($A54="","",SUMPRODUCT(
  (EOMONTH(ozonSV!$A$2:$A1110,0)=EOMONTH(Y$2,0))*
  (ozonSV!$H$2:$H1110=$A54)*
  ((ozonSV!$B$2:$B1110=$D$1)+($D$1="Все"))*
  ozonSV!$F$2:$F1110
))</f>
        <v>#VALUE!</v>
      </c>
      <c r="Z54" s="19" t="e">
        <f ca="1">IF($A54="","",SUMPRODUCT(
  (EOMONTH(ozonSV!$A$2:$A1110,0)=EOMONTH(Z$2,0))*
  (ozonSV!$H$2:$H1110=$A54)*
  ((ozonSV!$B$2:$B1110=$D$1)+($D$1="Все"))*
  ozonSV!$F$2:$F1110
))</f>
        <v>#VALUE!</v>
      </c>
    </row>
    <row r="55" spans="1:26" ht="13.2">
      <c r="A55" s="49" t="str">
        <f ca="1">IFERROR(__xludf.DUMMYFUNCTION("""COMPUTED_VALUE"""),"Иные электронные услуги")</f>
        <v>Иные электронные услуги</v>
      </c>
      <c r="B55" s="7"/>
      <c r="C55" s="3">
        <f t="shared" ca="1" si="18"/>
        <v>-14.88</v>
      </c>
      <c r="D55" s="5">
        <f ca="1">SUMPRODUCT(
  (MONTH(ozonSV!$A$2:$A1110) = D$2) *
  (ozonSV!$H$2:$H1110 = $A55) *
  ((ozonSV!$B$2:$B1110 = $D$1) + ($D$1 = "Все")) *
  (LEN(ozonSV!$H$2:$H1110) &gt; 0) *
  (ozonSV!$F$2:$F1110)
)</f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6">
        <v>0</v>
      </c>
      <c r="L55" s="5">
        <v>0</v>
      </c>
      <c r="M55" s="5">
        <v>-14.88</v>
      </c>
      <c r="N55" s="5">
        <v>0</v>
      </c>
      <c r="O55" s="5">
        <v>0</v>
      </c>
      <c r="P55" s="5" t="e">
        <f ca="1">IF($A55="","",SUMPRODUCT(
  (EOMONTH(ozonSV!$A$2:$A1110,0)=EOMONTH(P$2,0))*
  (ozonSV!$H$2:$H1110=$A55)*
  ((ozonSV!$B$2:$B1110=$D$1)+($D$1="Все"))*
  ozonSV!$F$2:$F1110
))</f>
        <v>#VALUE!</v>
      </c>
      <c r="Q55" s="5" t="e">
        <f ca="1">IF($A55="","",SUMPRODUCT(
  (EOMONTH(ozonSV!$A$2:$A1110,0)=EOMONTH(Q$2,0))*
  (ozonSV!$H$2:$H1110=$A55)*
  ((ozonSV!$B$2:$B1110=$D$1)+($D$1="Все"))*
  ozonSV!$F$2:$F1110
))</f>
        <v>#VALUE!</v>
      </c>
      <c r="R55" s="5" t="e">
        <f ca="1">IF($A55="","",SUMPRODUCT(
  (EOMONTH(ozonSV!$A$2:$A1110,0)=EOMONTH(R$2,0))*
  (ozonSV!$H$2:$H1110=$A55)*
  ((ozonSV!$B$2:$B1110=$D$1)+($D$1="Все"))*
  ozonSV!$F$2:$F1110
))</f>
        <v>#VALUE!</v>
      </c>
      <c r="S55" s="5" t="e">
        <f ca="1">IF($A55="","",SUMPRODUCT(
  (EOMONTH(ozonSV!$A$2:$A1110,0)=EOMONTH(S$2,0))*
  (ozonSV!$H$2:$H1110=$A55)*
  ((ozonSV!$B$2:$B1110=$D$1)+($D$1="Все"))*
  ozonSV!$F$2:$F1110
))</f>
        <v>#VALUE!</v>
      </c>
      <c r="T55" s="5" t="e">
        <f ca="1">IF($A55="","",SUMPRODUCT(
  (EOMONTH(ozonSV!$A$2:$A1110,0)=EOMONTH(T$2,0))*
  (ozonSV!$H$2:$H1110=$A55)*
  ((ozonSV!$B$2:$B1110=$D$1)+($D$1="Все"))*
  ozonSV!$F$2:$F1110
))</f>
        <v>#VALUE!</v>
      </c>
      <c r="U55" s="5" t="e">
        <f ca="1">IF($A55="","",SUMPRODUCT(
  (EOMONTH(ozonSV!$A$2:$A1110,0)=EOMONTH(U$2,0))*
  (ozonSV!$H$2:$H1110=$A55)*
  ((ozonSV!$B$2:$B1110=$D$1)+($D$1="Все"))*
  ozonSV!$F$2:$F1110
))</f>
        <v>#VALUE!</v>
      </c>
      <c r="V55" s="5" t="e">
        <f ca="1">IF($A55="","",SUMPRODUCT(
  (EOMONTH(ozonSV!$A$2:$A1110,0)=EOMONTH(V$2,0))*
  (ozonSV!$H$2:$H1110=$A55)*
  ((ozonSV!$B$2:$B1110=$D$1)+($D$1="Все"))*
  ozonSV!$F$2:$F1110
))</f>
        <v>#VALUE!</v>
      </c>
      <c r="W55" s="5" t="e">
        <f ca="1">IF($A55="","",SUMPRODUCT(
  (EOMONTH(ozonSV!$A$2:$A1110,0)=EOMONTH(W$2,0))*
  (ozonSV!$H$2:$H1110=$A55)*
  ((ozonSV!$B$2:$B1110=$D$1)+($D$1="Все"))*
  ozonSV!$F$2:$F1110
))</f>
        <v>#VALUE!</v>
      </c>
      <c r="X55" s="5" t="e">
        <f ca="1">IF($A55="","",SUMPRODUCT(
  (EOMONTH(ozonSV!$A$2:$A1110,0)=EOMONTH(X$2,0))*
  (ozonSV!$H$2:$H1110=$A55)*
  ((ozonSV!$B$2:$B1110=$D$1)+($D$1="Все"))*
  ozonSV!$F$2:$F1110
))</f>
        <v>#VALUE!</v>
      </c>
      <c r="Y55" s="5" t="e">
        <f ca="1">IF($A55="","",SUMPRODUCT(
  (EOMONTH(ozonSV!$A$2:$A1110,0)=EOMONTH(Y$2,0))*
  (ozonSV!$H$2:$H1110=$A55)*
  ((ozonSV!$B$2:$B1110=$D$1)+($D$1="Все"))*
  ozonSV!$F$2:$F1110
))</f>
        <v>#VALUE!</v>
      </c>
      <c r="Z55" s="5" t="e">
        <f ca="1">IF($A55="","",SUMPRODUCT(
  (EOMONTH(ozonSV!$A$2:$A1110,0)=EOMONTH(Z$2,0))*
  (ozonSV!$H$2:$H1110=$A55)*
  ((ozonSV!$B$2:$B1110=$D$1)+($D$1="Все"))*
  ozonSV!$F$2:$F1110
))</f>
        <v>#VALUE!</v>
      </c>
    </row>
    <row r="56" spans="1:26" ht="13.2" collapsed="1">
      <c r="A56" s="49"/>
      <c r="B56" s="7"/>
      <c r="C56" s="3">
        <f t="shared" si="18"/>
        <v>0</v>
      </c>
      <c r="D56" s="5"/>
      <c r="E56" s="5"/>
      <c r="F56" s="5"/>
      <c r="G56" s="5"/>
      <c r="H56" s="5"/>
      <c r="I56" s="5"/>
      <c r="J56" s="5"/>
      <c r="K56" s="6"/>
      <c r="L56" s="5"/>
      <c r="M56" s="5"/>
      <c r="N56" s="5"/>
      <c r="O56" s="5"/>
      <c r="P56" s="5" t="str">
        <f>IF($A56="","",SUMPRODUCT(
  (EOMONTH(ozonSV!$A$2:$A1110,0)=EOMONTH(P$2,0))*
  (ozonSV!$H$2:$H1110=$A56)*
  ((ozonSV!$B$2:$B1110=$D$1)+($D$1="Все"))*
  ozonSV!$F$2:$F1110
))</f>
        <v/>
      </c>
      <c r="Q56" s="5" t="str">
        <f>IF($A56="","",SUMPRODUCT(
  (EOMONTH(ozonSV!$A$2:$A1110,0)=EOMONTH(Q$2,0))*
  (ozonSV!$H$2:$H1110=$A56)*
  ((ozonSV!$B$2:$B1110=$D$1)+($D$1="Все"))*
  ozonSV!$F$2:$F1110
))</f>
        <v/>
      </c>
      <c r="R56" s="5" t="str">
        <f>IF($A56="","",SUMPRODUCT(
  (EOMONTH(ozonSV!$A$2:$A1110,0)=EOMONTH(R$2,0))*
  (ozonSV!$H$2:$H1110=$A56)*
  ((ozonSV!$B$2:$B1110=$D$1)+($D$1="Все"))*
  ozonSV!$F$2:$F1110
))</f>
        <v/>
      </c>
      <c r="S56" s="5" t="str">
        <f>IF($A56="","",SUMPRODUCT(
  (EOMONTH(ozonSV!$A$2:$A1110,0)=EOMONTH(S$2,0))*
  (ozonSV!$H$2:$H1110=$A56)*
  ((ozonSV!$B$2:$B1110=$D$1)+($D$1="Все"))*
  ozonSV!$F$2:$F1110
))</f>
        <v/>
      </c>
      <c r="T56" s="5" t="str">
        <f>IF($A56="","",SUMPRODUCT(
  (EOMONTH(ozonSV!$A$2:$A1110,0)=EOMONTH(T$2,0))*
  (ozonSV!$H$2:$H1110=$A56)*
  ((ozonSV!$B$2:$B1110=$D$1)+($D$1="Все"))*
  ozonSV!$F$2:$F1110
))</f>
        <v/>
      </c>
      <c r="U56" s="5" t="str">
        <f>IF($A56="","",SUMPRODUCT(
  (EOMONTH(ozonSV!$A$2:$A1110,0)=EOMONTH(U$2,0))*
  (ozonSV!$H$2:$H1110=$A56)*
  ((ozonSV!$B$2:$B1110=$D$1)+($D$1="Все"))*
  ozonSV!$F$2:$F1110
))</f>
        <v/>
      </c>
      <c r="V56" s="5" t="str">
        <f>IF($A56="","",SUMPRODUCT(
  (EOMONTH(ozonSV!$A$2:$A1110,0)=EOMONTH(V$2,0))*
  (ozonSV!$H$2:$H1110=$A56)*
  ((ozonSV!$B$2:$B1110=$D$1)+($D$1="Все"))*
  ozonSV!$F$2:$F1110
))</f>
        <v/>
      </c>
      <c r="W56" s="5" t="str">
        <f>IF($A56="","",SUMPRODUCT(
  (EOMONTH(ozonSV!$A$2:$A1110,0)=EOMONTH(W$2,0))*
  (ozonSV!$H$2:$H1110=$A56)*
  ((ozonSV!$B$2:$B1110=$D$1)+($D$1="Все"))*
  ozonSV!$F$2:$F1110
))</f>
        <v/>
      </c>
      <c r="X56" s="5" t="str">
        <f>IF($A56="","",SUMPRODUCT(
  (EOMONTH(ozonSV!$A$2:$A1110,0)=EOMONTH(X$2,0))*
  (ozonSV!$H$2:$H1110=$A56)*
  ((ozonSV!$B$2:$B1110=$D$1)+($D$1="Все"))*
  ozonSV!$F$2:$F1110
))</f>
        <v/>
      </c>
      <c r="Y56" s="5" t="str">
        <f>IF($A56="","",SUMPRODUCT(
  (EOMONTH(ozonSV!$A$2:$A1110,0)=EOMONTH(Y$2,0))*
  (ozonSV!$H$2:$H1110=$A56)*
  ((ozonSV!$B$2:$B1110=$D$1)+($D$1="Все"))*
  ozonSV!$F$2:$F1110
))</f>
        <v/>
      </c>
      <c r="Z56" s="5" t="str">
        <f>IF($A56="","",SUMPRODUCT(
  (EOMONTH(ozonSV!$A$2:$A1110,0)=EOMONTH(Z$2,0))*
  (ozonSV!$H$2:$H1110=$A56)*
  ((ozonSV!$B$2:$B1110=$D$1)+($D$1="Все"))*
  ozonSV!$F$2:$F1110
))</f>
        <v/>
      </c>
    </row>
    <row r="57" spans="1:26" ht="13.2" hidden="1" outlineLevel="1">
      <c r="A57" s="49"/>
      <c r="B57" s="7"/>
      <c r="C57" s="3">
        <f t="shared" si="18"/>
        <v>0</v>
      </c>
      <c r="D57" s="5"/>
      <c r="E57" s="5"/>
      <c r="F57" s="5"/>
      <c r="G57" s="5"/>
      <c r="H57" s="5"/>
      <c r="I57" s="5"/>
      <c r="J57" s="5"/>
      <c r="K57" s="6"/>
      <c r="L57" s="5"/>
      <c r="M57" s="5"/>
      <c r="N57" s="5"/>
      <c r="O57" s="53"/>
      <c r="P57" s="53"/>
      <c r="Q57" s="53"/>
      <c r="R57" s="53"/>
      <c r="S57" s="53"/>
      <c r="T57" s="53"/>
      <c r="U57" s="53"/>
      <c r="V57" s="53"/>
      <c r="W57" s="53"/>
      <c r="X57" s="53"/>
      <c r="Y57" s="53"/>
      <c r="Z57" s="53"/>
    </row>
    <row r="58" spans="1:26" ht="13.2" hidden="1" outlineLevel="1">
      <c r="A58" s="49"/>
      <c r="B58" s="7"/>
      <c r="C58" s="3">
        <f t="shared" si="18"/>
        <v>0</v>
      </c>
      <c r="D58" s="5"/>
      <c r="E58" s="5"/>
      <c r="F58" s="5"/>
      <c r="G58" s="5"/>
      <c r="H58" s="5"/>
      <c r="I58" s="5"/>
      <c r="J58" s="5"/>
      <c r="K58" s="6"/>
      <c r="L58" s="5"/>
      <c r="M58" s="5"/>
      <c r="N58" s="5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</row>
    <row r="59" spans="1:26" ht="13.2" hidden="1" outlineLevel="1">
      <c r="A59" s="49"/>
      <c r="B59" s="7"/>
      <c r="C59" s="3">
        <f t="shared" si="18"/>
        <v>0</v>
      </c>
      <c r="D59" s="5"/>
      <c r="E59" s="5"/>
      <c r="F59" s="5"/>
      <c r="G59" s="5"/>
      <c r="H59" s="5"/>
      <c r="I59" s="5"/>
      <c r="J59" s="5"/>
      <c r="K59" s="6"/>
      <c r="L59" s="5"/>
      <c r="M59" s="5"/>
      <c r="N59" s="5"/>
      <c r="O59" s="53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</row>
    <row r="60" spans="1:26" ht="13.2" hidden="1" outlineLevel="1">
      <c r="A60" s="20"/>
      <c r="B60" s="7"/>
      <c r="C60" s="3">
        <f t="shared" si="18"/>
        <v>0</v>
      </c>
      <c r="D60" s="5"/>
      <c r="E60" s="5"/>
      <c r="F60" s="5"/>
      <c r="G60" s="5"/>
      <c r="H60" s="5"/>
      <c r="I60" s="5"/>
      <c r="J60" s="5"/>
      <c r="K60" s="6"/>
      <c r="L60" s="5"/>
      <c r="M60" s="5"/>
      <c r="N60" s="5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</row>
    <row r="61" spans="1:26" ht="13.2" hidden="1" outlineLevel="1">
      <c r="A61" s="20"/>
      <c r="B61" s="7"/>
      <c r="C61" s="3">
        <f t="shared" si="18"/>
        <v>0</v>
      </c>
      <c r="D61" s="5"/>
      <c r="E61" s="5"/>
      <c r="F61" s="5"/>
      <c r="G61" s="5"/>
      <c r="H61" s="5"/>
      <c r="I61" s="5"/>
      <c r="J61" s="5"/>
      <c r="K61" s="6"/>
      <c r="L61" s="5"/>
      <c r="M61" s="5"/>
      <c r="N61" s="5"/>
      <c r="O61" s="53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</row>
    <row r="62" spans="1:26" ht="13.2" hidden="1" outlineLevel="1">
      <c r="A62" s="20"/>
      <c r="B62" s="7"/>
      <c r="C62" s="3">
        <f t="shared" si="18"/>
        <v>0</v>
      </c>
      <c r="D62" s="5"/>
      <c r="E62" s="5"/>
      <c r="F62" s="5"/>
      <c r="G62" s="5"/>
      <c r="H62" s="5"/>
      <c r="I62" s="5"/>
      <c r="J62" s="5"/>
      <c r="K62" s="6"/>
      <c r="L62" s="5"/>
      <c r="M62" s="5"/>
      <c r="N62" s="5"/>
      <c r="O62" s="53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</row>
    <row r="63" spans="1:26" ht="13.2">
      <c r="A63" s="35" t="s">
        <v>17</v>
      </c>
      <c r="B63" s="36"/>
      <c r="C63" s="37">
        <f t="shared" ca="1" si="18"/>
        <v>-112868.86000000002</v>
      </c>
      <c r="D63" s="38">
        <f ca="1">SUM(D65:D122)</f>
        <v>0</v>
      </c>
      <c r="E63" s="38">
        <v>-7773.2699999999995</v>
      </c>
      <c r="F63" s="38">
        <v>-10095</v>
      </c>
      <c r="G63" s="38">
        <v>-4774</v>
      </c>
      <c r="H63" s="38">
        <v>-9102</v>
      </c>
      <c r="I63" s="38">
        <v>-6362</v>
      </c>
      <c r="J63" s="38">
        <v>-12906.650000000001</v>
      </c>
      <c r="K63" s="39">
        <v>-6792.6</v>
      </c>
      <c r="L63" s="38">
        <v>-13127.34</v>
      </c>
      <c r="M63" s="38">
        <v>-11155.85</v>
      </c>
      <c r="N63" s="38">
        <v>-13029.93</v>
      </c>
      <c r="O63" s="38">
        <v>-17750.22</v>
      </c>
      <c r="P63" s="40" t="e">
        <f t="shared" ref="P63:Z63" ca="1" si="19">SUM(P65:P122)</f>
        <v>#VALUE!</v>
      </c>
      <c r="Q63" s="40" t="e">
        <f t="shared" ca="1" si="19"/>
        <v>#VALUE!</v>
      </c>
      <c r="R63" s="40" t="e">
        <f t="shared" ca="1" si="19"/>
        <v>#VALUE!</v>
      </c>
      <c r="S63" s="40" t="e">
        <f t="shared" ca="1" si="19"/>
        <v>#VALUE!</v>
      </c>
      <c r="T63" s="40" t="e">
        <f t="shared" ca="1" si="19"/>
        <v>#VALUE!</v>
      </c>
      <c r="U63" s="40" t="e">
        <f t="shared" ca="1" si="19"/>
        <v>#VALUE!</v>
      </c>
      <c r="V63" s="40" t="e">
        <f t="shared" ca="1" si="19"/>
        <v>#VALUE!</v>
      </c>
      <c r="W63" s="40" t="e">
        <f t="shared" ca="1" si="19"/>
        <v>#VALUE!</v>
      </c>
      <c r="X63" s="40" t="e">
        <f t="shared" ca="1" si="19"/>
        <v>#VALUE!</v>
      </c>
      <c r="Y63" s="40" t="e">
        <f t="shared" ca="1" si="19"/>
        <v>#VALUE!</v>
      </c>
      <c r="Z63" s="40" t="e">
        <f t="shared" ca="1" si="19"/>
        <v>#VALUE!</v>
      </c>
    </row>
    <row r="64" spans="1:26" ht="13.2">
      <c r="A64" s="41" t="s">
        <v>18</v>
      </c>
      <c r="B64" s="42"/>
      <c r="C64" s="43">
        <f t="shared" ref="C64:D64" ca="1" si="20">IFERROR(C63/C$3,"")</f>
        <v>-1.2732324400837521E-2</v>
      </c>
      <c r="D64" s="42" t="str">
        <f t="shared" ca="1" si="20"/>
        <v/>
      </c>
      <c r="E64" s="42">
        <v>-9.7607426596063931E-3</v>
      </c>
      <c r="F64" s="42">
        <v>-1.7089170087604216E-2</v>
      </c>
      <c r="G64" s="42">
        <v>-8.0739133449576946E-3</v>
      </c>
      <c r="H64" s="42">
        <v>-1.6237276162137285E-2</v>
      </c>
      <c r="I64" s="44">
        <v>-8.7047896866987197E-3</v>
      </c>
      <c r="J64" s="44">
        <v>-2.1327665410800452E-2</v>
      </c>
      <c r="K64" s="45">
        <v>-8.6154259832602557E-3</v>
      </c>
      <c r="L64" s="44">
        <v>-1.7970250676245442E-2</v>
      </c>
      <c r="M64" s="42">
        <v>-9.818043405558587E-3</v>
      </c>
      <c r="N64" s="42">
        <v>-2.0040280719239235E-2</v>
      </c>
      <c r="O64" s="42">
        <v>-1.0538020111636324E-2</v>
      </c>
      <c r="P64" s="46" t="str">
        <f t="shared" ref="P64:Z64" ca="1" si="21">IFERROR(P63/P$3,"")</f>
        <v/>
      </c>
      <c r="Q64" s="46" t="str">
        <f t="shared" ca="1" si="21"/>
        <v/>
      </c>
      <c r="R64" s="46" t="str">
        <f t="shared" ca="1" si="21"/>
        <v/>
      </c>
      <c r="S64" s="46" t="str">
        <f t="shared" ca="1" si="21"/>
        <v/>
      </c>
      <c r="T64" s="46" t="str">
        <f t="shared" ca="1" si="21"/>
        <v/>
      </c>
      <c r="U64" s="46" t="str">
        <f t="shared" ca="1" si="21"/>
        <v/>
      </c>
      <c r="V64" s="46" t="str">
        <f t="shared" ca="1" si="21"/>
        <v/>
      </c>
      <c r="W64" s="46" t="str">
        <f t="shared" ca="1" si="21"/>
        <v/>
      </c>
      <c r="X64" s="46" t="str">
        <f t="shared" ca="1" si="21"/>
        <v/>
      </c>
      <c r="Y64" s="46" t="str">
        <f t="shared" ca="1" si="21"/>
        <v/>
      </c>
      <c r="Z64" s="46" t="str">
        <f t="shared" ca="1" si="21"/>
        <v/>
      </c>
    </row>
    <row r="65" spans="1:26" ht="13.2">
      <c r="A65" s="48" t="s">
        <v>16</v>
      </c>
      <c r="B65" s="7"/>
      <c r="C65" s="3">
        <f t="shared" ref="C65:C123" si="22">SUM(D65:O65)</f>
        <v>0</v>
      </c>
      <c r="D65" s="5"/>
      <c r="E65" s="5"/>
      <c r="F65" s="5"/>
      <c r="G65" s="5"/>
      <c r="H65" s="5"/>
      <c r="I65" s="5"/>
      <c r="J65" s="5"/>
      <c r="K65" s="6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3.2">
      <c r="A66" s="49" t="str">
        <f ca="1">IFERROR(__xludf.DUMMYFUNCTION("UNIQUE(
  FILTER(
    'Справочник'!$B$2:$B1110,
    ('Справочник'!$D$2:$D1110 = $A63) *
    ('Справочник'!$G$2:$G1110 = TRUE) *
    ('Справочник'!$F$2:$F1110 = $A65)
  )
)"),"Услуга за обработку операционных ошибок продавца: отмена")</f>
        <v>Услуга за обработку операционных ошибок продавца: отмена</v>
      </c>
      <c r="B66" s="7"/>
      <c r="C66" s="3">
        <f t="shared" ca="1" si="22"/>
        <v>0</v>
      </c>
      <c r="D66" s="5">
        <f ca="1">SUMPRODUCT(
  (MONTH(ozonSV!$A$2:$A1110) = D$2) *
  (ozonSV!$H$2:$H1110 = $A66) *
  ((ozonSV!$B$2:$B1110 = $D$1) + ($D$1 = "Все")) *
  (ozonSV!$F$2:$F1110)
)</f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6">
        <v>0</v>
      </c>
      <c r="L66" s="5">
        <v>0</v>
      </c>
      <c r="M66" s="5">
        <v>0</v>
      </c>
      <c r="N66" s="5">
        <v>0</v>
      </c>
      <c r="O66" s="5">
        <v>0</v>
      </c>
      <c r="P66" s="19" t="e">
        <f ca="1">IF($A66="","",SUMPRODUCT(
  (EOMONTH(ozonSV!$A$2:$A1110,0)=EOMONTH(P$2,0))*
  (ozonSV!$H$2:$H1110=$A66)*
  ((ozonSV!$B$2:$B1110=$D$1)+($D$1="Все"))*
  ozonSV!$F$2:$F1110
))</f>
        <v>#VALUE!</v>
      </c>
      <c r="Q66" s="19" t="e">
        <f ca="1">IF($A66="","",SUMPRODUCT(
  (EOMONTH(ozonSV!$A$2:$A1110,0)=EOMONTH(Q$2,0))*
  (ozonSV!$H$2:$H1110=$A66)*
  ((ozonSV!$B$2:$B1110=$D$1)+($D$1="Все"))*
  ozonSV!$F$2:$F1110
))</f>
        <v>#VALUE!</v>
      </c>
      <c r="R66" s="19" t="e">
        <f ca="1">IF($A66="","",SUMPRODUCT(
  (EOMONTH(ozonSV!$A$2:$A1110,0)=EOMONTH(R$2,0))*
  (ozonSV!$H$2:$H1110=$A66)*
  ((ozonSV!$B$2:$B1110=$D$1)+($D$1="Все"))*
  ozonSV!$F$2:$F1110
))</f>
        <v>#VALUE!</v>
      </c>
      <c r="S66" s="19" t="e">
        <f ca="1">IF($A66="","",SUMPRODUCT(
  (EOMONTH(ozonSV!$A$2:$A1110,0)=EOMONTH(S$2,0))*
  (ozonSV!$H$2:$H1110=$A66)*
  ((ozonSV!$B$2:$B1110=$D$1)+($D$1="Все"))*
  ozonSV!$F$2:$F1110
))</f>
        <v>#VALUE!</v>
      </c>
      <c r="T66" s="19" t="e">
        <f ca="1">IF($A66="","",SUMPRODUCT(
  (EOMONTH(ozonSV!$A$2:$A1110,0)=EOMONTH(T$2,0))*
  (ozonSV!$H$2:$H1110=$A66)*
  ((ozonSV!$B$2:$B1110=$D$1)+($D$1="Все"))*
  ozonSV!$F$2:$F1110
))</f>
        <v>#VALUE!</v>
      </c>
      <c r="U66" s="19" t="e">
        <f ca="1">IF($A66="","",SUMPRODUCT(
  (EOMONTH(ozonSV!$A$2:$A1110,0)=EOMONTH(U$2,0))*
  (ozonSV!$H$2:$H1110=$A66)*
  ((ozonSV!$B$2:$B1110=$D$1)+($D$1="Все"))*
  ozonSV!$F$2:$F1110
))</f>
        <v>#VALUE!</v>
      </c>
      <c r="V66" s="19" t="e">
        <f ca="1">IF($A66="","",SUMPRODUCT(
  (EOMONTH(ozonSV!$A$2:$A1110,0)=EOMONTH(V$2,0))*
  (ozonSV!$H$2:$H1110=$A66)*
  ((ozonSV!$B$2:$B1110=$D$1)+($D$1="Все"))*
  ozonSV!$F$2:$F1110
))</f>
        <v>#VALUE!</v>
      </c>
      <c r="W66" s="19" t="e">
        <f ca="1">IF($A66="","",SUMPRODUCT(
  (EOMONTH(ozonSV!$A$2:$A1110,0)=EOMONTH(W$2,0))*
  (ozonSV!$H$2:$H1110=$A66)*
  ((ozonSV!$B$2:$B1110=$D$1)+($D$1="Все"))*
  ozonSV!$F$2:$F1110
))</f>
        <v>#VALUE!</v>
      </c>
      <c r="X66" s="19" t="e">
        <f ca="1">IF($A66="","",SUMPRODUCT(
  (EOMONTH(ozonSV!$A$2:$A1110,0)=EOMONTH(X$2,0))*
  (ozonSV!$H$2:$H1110=$A66)*
  ((ozonSV!$B$2:$B1110=$D$1)+($D$1="Все"))*
  ozonSV!$F$2:$F1110
))</f>
        <v>#VALUE!</v>
      </c>
      <c r="Y66" s="19" t="e">
        <f ca="1">IF($A66="","",SUMPRODUCT(
  (EOMONTH(ozonSV!$A$2:$A1110,0)=EOMONTH(Y$2,0))*
  (ozonSV!$H$2:$H1110=$A66)*
  ((ozonSV!$B$2:$B1110=$D$1)+($D$1="Все"))*
  ozonSV!$F$2:$F1110
))</f>
        <v>#VALUE!</v>
      </c>
      <c r="Z66" s="19" t="e">
        <f ca="1">IF($A66="","",SUMPRODUCT(
  (EOMONTH(ozonSV!$A$2:$A1110,0)=EOMONTH(Z$2,0))*
  (ozonSV!$H$2:$H1110=$A66)*
  ((ozonSV!$B$2:$B1110=$D$1)+($D$1="Все"))*
  ozonSV!$F$2:$F1110
))</f>
        <v>#VALUE!</v>
      </c>
    </row>
    <row r="67" spans="1:26" ht="13.2">
      <c r="A67" s="49" t="str">
        <f ca="1">IFERROR(__xludf.DUMMYFUNCTION("""COMPUTED_VALUE"""),"Услуга за обработку операционных ошибок продавца: просроченная доставка")</f>
        <v>Услуга за обработку операционных ошибок продавца: просроченная доставка</v>
      </c>
      <c r="B67" s="7"/>
      <c r="C67" s="3">
        <f t="shared" ca="1" si="22"/>
        <v>-273</v>
      </c>
      <c r="D67" s="5">
        <f ca="1">SUMPRODUCT(
  (MONTH(ozonSV!$A$2:$A1110) = D$2) *
  (ozonSV!$H$2:$H1110 = $A67) *
  ((ozonSV!$B$2:$B1110 = $D$1) + ($D$1 = "Все")) *
  (ozonSV!$F$2:$F1110)
)</f>
        <v>0</v>
      </c>
      <c r="E67" s="5">
        <v>-50</v>
      </c>
      <c r="F67" s="5">
        <v>0</v>
      </c>
      <c r="G67" s="5">
        <v>-100</v>
      </c>
      <c r="H67" s="5">
        <v>0</v>
      </c>
      <c r="I67" s="5">
        <v>0</v>
      </c>
      <c r="J67" s="5">
        <v>0</v>
      </c>
      <c r="K67" s="6">
        <v>0</v>
      </c>
      <c r="L67" s="5">
        <v>0</v>
      </c>
      <c r="M67" s="5">
        <v>0</v>
      </c>
      <c r="N67" s="5">
        <v>0</v>
      </c>
      <c r="O67" s="5">
        <v>-123</v>
      </c>
      <c r="P67" s="19" t="e">
        <f ca="1">IF($A67="","",SUMPRODUCT(
  (EOMONTH(ozonSV!$A$2:$A1110,0)=EOMONTH(P$2,0))*
  (ozonSV!$H$2:$H1110=$A67)*
  ((ozonSV!$B$2:$B1110=$D$1)+($D$1="Все"))*
  ozonSV!$F$2:$F1110
))</f>
        <v>#VALUE!</v>
      </c>
      <c r="Q67" s="19" t="e">
        <f ca="1">IF($A67="","",SUMPRODUCT(
  (EOMONTH(ozonSV!$A$2:$A1110,0)=EOMONTH(Q$2,0))*
  (ozonSV!$H$2:$H1110=$A67)*
  ((ozonSV!$B$2:$B1110=$D$1)+($D$1="Все"))*
  ozonSV!$F$2:$F1110
))</f>
        <v>#VALUE!</v>
      </c>
      <c r="R67" s="19" t="e">
        <f ca="1">IF($A67="","",SUMPRODUCT(
  (EOMONTH(ozonSV!$A$2:$A1110,0)=EOMONTH(R$2,0))*
  (ozonSV!$H$2:$H1110=$A67)*
  ((ozonSV!$B$2:$B1110=$D$1)+($D$1="Все"))*
  ozonSV!$F$2:$F1110
))</f>
        <v>#VALUE!</v>
      </c>
      <c r="S67" s="19" t="e">
        <f ca="1">IF($A67="","",SUMPRODUCT(
  (EOMONTH(ozonSV!$A$2:$A1110,0)=EOMONTH(S$2,0))*
  (ozonSV!$H$2:$H1110=$A67)*
  ((ozonSV!$B$2:$B1110=$D$1)+($D$1="Все"))*
  ozonSV!$F$2:$F1110
))</f>
        <v>#VALUE!</v>
      </c>
      <c r="T67" s="19" t="e">
        <f ca="1">IF($A67="","",SUMPRODUCT(
  (EOMONTH(ozonSV!$A$2:$A1110,0)=EOMONTH(T$2,0))*
  (ozonSV!$H$2:$H1110=$A67)*
  ((ozonSV!$B$2:$B1110=$D$1)+($D$1="Все"))*
  ozonSV!$F$2:$F1110
))</f>
        <v>#VALUE!</v>
      </c>
      <c r="U67" s="19" t="e">
        <f ca="1">IF($A67="","",SUMPRODUCT(
  (EOMONTH(ozonSV!$A$2:$A1110,0)=EOMONTH(U$2,0))*
  (ozonSV!$H$2:$H1110=$A67)*
  ((ozonSV!$B$2:$B1110=$D$1)+($D$1="Все"))*
  ozonSV!$F$2:$F1110
))</f>
        <v>#VALUE!</v>
      </c>
      <c r="V67" s="19" t="e">
        <f ca="1">IF($A67="","",SUMPRODUCT(
  (EOMONTH(ozonSV!$A$2:$A1110,0)=EOMONTH(V$2,0))*
  (ozonSV!$H$2:$H1110=$A67)*
  ((ozonSV!$B$2:$B1110=$D$1)+($D$1="Все"))*
  ozonSV!$F$2:$F1110
))</f>
        <v>#VALUE!</v>
      </c>
      <c r="W67" s="19" t="e">
        <f ca="1">IF($A67="","",SUMPRODUCT(
  (EOMONTH(ozonSV!$A$2:$A1110,0)=EOMONTH(W$2,0))*
  (ozonSV!$H$2:$H1110=$A67)*
  ((ozonSV!$B$2:$B1110=$D$1)+($D$1="Все"))*
  ozonSV!$F$2:$F1110
))</f>
        <v>#VALUE!</v>
      </c>
      <c r="X67" s="19" t="e">
        <f ca="1">IF($A67="","",SUMPRODUCT(
  (EOMONTH(ozonSV!$A$2:$A1110,0)=EOMONTH(X$2,0))*
  (ozonSV!$H$2:$H1110=$A67)*
  ((ozonSV!$B$2:$B1110=$D$1)+($D$1="Все"))*
  ozonSV!$F$2:$F1110
))</f>
        <v>#VALUE!</v>
      </c>
      <c r="Y67" s="19" t="e">
        <f ca="1">IF($A67="","",SUMPRODUCT(
  (EOMONTH(ozonSV!$A$2:$A1110,0)=EOMONTH(Y$2,0))*
  (ozonSV!$H$2:$H1110=$A67)*
  ((ozonSV!$B$2:$B1110=$D$1)+($D$1="Все"))*
  ozonSV!$F$2:$F1110
))</f>
        <v>#VALUE!</v>
      </c>
      <c r="Z67" s="19" t="e">
        <f ca="1">IF($A67="","",SUMPRODUCT(
  (EOMONTH(ozonSV!$A$2:$A1110,0)=EOMONTH(Z$2,0))*
  (ozonSV!$H$2:$H1110=$A67)*
  ((ozonSV!$B$2:$B1110=$D$1)+($D$1="Все"))*
  ozonSV!$F$2:$F1110
))</f>
        <v>#VALUE!</v>
      </c>
    </row>
    <row r="68" spans="1:26" ht="13.2">
      <c r="A68" s="49" t="str">
        <f ca="1">IFERROR(__xludf.DUMMYFUNCTION("""COMPUTED_VALUE"""),"Утилизация товара: Повреждённые из-за упаковки")</f>
        <v>Утилизация товара: Повреждённые из-за упаковки</v>
      </c>
      <c r="B68" s="7"/>
      <c r="C68" s="3">
        <f t="shared" ca="1" si="22"/>
        <v>-306.75</v>
      </c>
      <c r="D68" s="5">
        <f ca="1">SUMPRODUCT(
  (MONTH(ozonSV!$A$2:$A1110) = D$2) *
  (ozonSV!$H$2:$H1110 = $A68) *
  ((ozonSV!$B$2:$B1110 = $D$1) + ($D$1 = "Все")) *
  (ozonSV!$F$2:$F1110)
)</f>
        <v>0</v>
      </c>
      <c r="E68" s="5">
        <v>-75</v>
      </c>
      <c r="F68" s="5">
        <v>0</v>
      </c>
      <c r="G68" s="5">
        <v>0</v>
      </c>
      <c r="H68" s="5">
        <v>0</v>
      </c>
      <c r="I68" s="5">
        <v>-75</v>
      </c>
      <c r="J68" s="5">
        <v>0</v>
      </c>
      <c r="K68" s="6">
        <v>0</v>
      </c>
      <c r="L68" s="5">
        <v>-156.75</v>
      </c>
      <c r="M68" s="5">
        <v>0</v>
      </c>
      <c r="N68" s="5">
        <v>0</v>
      </c>
      <c r="O68" s="5">
        <v>0</v>
      </c>
      <c r="P68" s="19" t="e">
        <f ca="1">IF($A68="","",SUMPRODUCT(
  (EOMONTH(ozonSV!$A$2:$A1110,0)=EOMONTH(P$2,0))*
  (ozonSV!$H$2:$H1110=$A68)*
  ((ozonSV!$B$2:$B1110=$D$1)+($D$1="Все"))*
  ozonSV!$F$2:$F1110
))</f>
        <v>#VALUE!</v>
      </c>
      <c r="Q68" s="19" t="e">
        <f ca="1">IF($A68="","",SUMPRODUCT(
  (EOMONTH(ozonSV!$A$2:$A1110,0)=EOMONTH(Q$2,0))*
  (ozonSV!$H$2:$H1110=$A68)*
  ((ozonSV!$B$2:$B1110=$D$1)+($D$1="Все"))*
  ozonSV!$F$2:$F1110
))</f>
        <v>#VALUE!</v>
      </c>
      <c r="R68" s="19" t="e">
        <f ca="1">IF($A68="","",SUMPRODUCT(
  (EOMONTH(ozonSV!$A$2:$A1110,0)=EOMONTH(R$2,0))*
  (ozonSV!$H$2:$H1110=$A68)*
  ((ozonSV!$B$2:$B1110=$D$1)+($D$1="Все"))*
  ozonSV!$F$2:$F1110
))</f>
        <v>#VALUE!</v>
      </c>
      <c r="S68" s="19" t="e">
        <f ca="1">IF($A68="","",SUMPRODUCT(
  (EOMONTH(ozonSV!$A$2:$A1110,0)=EOMONTH(S$2,0))*
  (ozonSV!$H$2:$H1110=$A68)*
  ((ozonSV!$B$2:$B1110=$D$1)+($D$1="Все"))*
  ozonSV!$F$2:$F1110
))</f>
        <v>#VALUE!</v>
      </c>
      <c r="T68" s="19" t="e">
        <f ca="1">IF($A68="","",SUMPRODUCT(
  (EOMONTH(ozonSV!$A$2:$A1110,0)=EOMONTH(T$2,0))*
  (ozonSV!$H$2:$H1110=$A68)*
  ((ozonSV!$B$2:$B1110=$D$1)+($D$1="Все"))*
  ozonSV!$F$2:$F1110
))</f>
        <v>#VALUE!</v>
      </c>
      <c r="U68" s="19" t="e">
        <f ca="1">IF($A68="","",SUMPRODUCT(
  (EOMONTH(ozonSV!$A$2:$A1110,0)=EOMONTH(U$2,0))*
  (ozonSV!$H$2:$H1110=$A68)*
  ((ozonSV!$B$2:$B1110=$D$1)+($D$1="Все"))*
  ozonSV!$F$2:$F1110
))</f>
        <v>#VALUE!</v>
      </c>
      <c r="V68" s="19" t="e">
        <f ca="1">IF($A68="","",SUMPRODUCT(
  (EOMONTH(ozonSV!$A$2:$A1110,0)=EOMONTH(V$2,0))*
  (ozonSV!$H$2:$H1110=$A68)*
  ((ozonSV!$B$2:$B1110=$D$1)+($D$1="Все"))*
  ozonSV!$F$2:$F1110
))</f>
        <v>#VALUE!</v>
      </c>
      <c r="W68" s="19" t="e">
        <f ca="1">IF($A68="","",SUMPRODUCT(
  (EOMONTH(ozonSV!$A$2:$A1110,0)=EOMONTH(W$2,0))*
  (ozonSV!$H$2:$H1110=$A68)*
  ((ozonSV!$B$2:$B1110=$D$1)+($D$1="Все"))*
  ozonSV!$F$2:$F1110
))</f>
        <v>#VALUE!</v>
      </c>
      <c r="X68" s="19" t="e">
        <f ca="1">IF($A68="","",SUMPRODUCT(
  (EOMONTH(ozonSV!$A$2:$A1110,0)=EOMONTH(X$2,0))*
  (ozonSV!$H$2:$H1110=$A68)*
  ((ozonSV!$B$2:$B1110=$D$1)+($D$1="Все"))*
  ozonSV!$F$2:$F1110
))</f>
        <v>#VALUE!</v>
      </c>
      <c r="Y68" s="19" t="e">
        <f ca="1">IF($A68="","",SUMPRODUCT(
  (EOMONTH(ozonSV!$A$2:$A1110,0)=EOMONTH(Y$2,0))*
  (ozonSV!$H$2:$H1110=$A68)*
  ((ozonSV!$B$2:$B1110=$D$1)+($D$1="Все"))*
  ozonSV!$F$2:$F1110
))</f>
        <v>#VALUE!</v>
      </c>
      <c r="Z68" s="19" t="e">
        <f ca="1">IF($A68="","",SUMPRODUCT(
  (EOMONTH(ozonSV!$A$2:$A1110,0)=EOMONTH(Z$2,0))*
  (ozonSV!$H$2:$H1110=$A68)*
  ((ozonSV!$B$2:$B1110=$D$1)+($D$1="Все"))*
  ozonSV!$F$2:$F1110
))</f>
        <v>#VALUE!</v>
      </c>
    </row>
    <row r="69" spans="1:26" ht="13.2">
      <c r="A69" s="49" t="str">
        <f ca="1">IFERROR(__xludf.DUMMYFUNCTION("""COMPUTED_VALUE"""),"Утилизация товара: Повреждённые, были у покупателя")</f>
        <v>Утилизация товара: Повреждённые, были у покупателя</v>
      </c>
      <c r="B69" s="7"/>
      <c r="C69" s="3">
        <f t="shared" ca="1" si="22"/>
        <v>-25</v>
      </c>
      <c r="D69" s="5">
        <f ca="1">SUMPRODUCT(
  (MONTH(ozonSV!$A$2:$A1110) = D$2) *
  (ozonSV!$H$2:$H1110 = $A69) *
  ((ozonSV!$B$2:$B1110 = $D$1) + ($D$1 = "Все")) *
  (ozonSV!$F$2:$F1110)
)</f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6">
        <v>0</v>
      </c>
      <c r="L69" s="5">
        <v>0</v>
      </c>
      <c r="M69" s="5">
        <v>-25</v>
      </c>
      <c r="N69" s="5">
        <v>0</v>
      </c>
      <c r="O69" s="5">
        <v>0</v>
      </c>
      <c r="P69" s="19" t="e">
        <f ca="1">IF($A69="","",SUMPRODUCT(
  (EOMONTH(ozonSV!$A$2:$A1110,0)=EOMONTH(P$2,0))*
  (ozonSV!$H$2:$H1110=$A69)*
  ((ozonSV!$B$2:$B1110=$D$1)+($D$1="Все"))*
  ozonSV!$F$2:$F1110
))</f>
        <v>#VALUE!</v>
      </c>
      <c r="Q69" s="19" t="e">
        <f ca="1">IF($A69="","",SUMPRODUCT(
  (EOMONTH(ozonSV!$A$2:$A1110,0)=EOMONTH(Q$2,0))*
  (ozonSV!$H$2:$H1110=$A69)*
  ((ozonSV!$B$2:$B1110=$D$1)+($D$1="Все"))*
  ozonSV!$F$2:$F1110
))</f>
        <v>#VALUE!</v>
      </c>
      <c r="R69" s="19" t="e">
        <f ca="1">IF($A69="","",SUMPRODUCT(
  (EOMONTH(ozonSV!$A$2:$A1110,0)=EOMONTH(R$2,0))*
  (ozonSV!$H$2:$H1110=$A69)*
  ((ozonSV!$B$2:$B1110=$D$1)+($D$1="Все"))*
  ozonSV!$F$2:$F1110
))</f>
        <v>#VALUE!</v>
      </c>
      <c r="S69" s="19" t="e">
        <f ca="1">IF($A69="","",SUMPRODUCT(
  (EOMONTH(ozonSV!$A$2:$A1110,0)=EOMONTH(S$2,0))*
  (ozonSV!$H$2:$H1110=$A69)*
  ((ozonSV!$B$2:$B1110=$D$1)+($D$1="Все"))*
  ozonSV!$F$2:$F1110
))</f>
        <v>#VALUE!</v>
      </c>
      <c r="T69" s="19" t="e">
        <f ca="1">IF($A69="","",SUMPRODUCT(
  (EOMONTH(ozonSV!$A$2:$A1110,0)=EOMONTH(T$2,0))*
  (ozonSV!$H$2:$H1110=$A69)*
  ((ozonSV!$B$2:$B1110=$D$1)+($D$1="Все"))*
  ozonSV!$F$2:$F1110
))</f>
        <v>#VALUE!</v>
      </c>
      <c r="U69" s="19" t="e">
        <f ca="1">IF($A69="","",SUMPRODUCT(
  (EOMONTH(ozonSV!$A$2:$A1110,0)=EOMONTH(U$2,0))*
  (ozonSV!$H$2:$H1110=$A69)*
  ((ozonSV!$B$2:$B1110=$D$1)+($D$1="Все"))*
  ozonSV!$F$2:$F1110
))</f>
        <v>#VALUE!</v>
      </c>
      <c r="V69" s="19" t="e">
        <f ca="1">IF($A69="","",SUMPRODUCT(
  (EOMONTH(ozonSV!$A$2:$A1110,0)=EOMONTH(V$2,0))*
  (ozonSV!$H$2:$H1110=$A69)*
  ((ozonSV!$B$2:$B1110=$D$1)+($D$1="Все"))*
  ozonSV!$F$2:$F1110
))</f>
        <v>#VALUE!</v>
      </c>
      <c r="W69" s="19" t="e">
        <f ca="1">IF($A69="","",SUMPRODUCT(
  (EOMONTH(ozonSV!$A$2:$A1110,0)=EOMONTH(W$2,0))*
  (ozonSV!$H$2:$H1110=$A69)*
  ((ozonSV!$B$2:$B1110=$D$1)+($D$1="Все"))*
  ozonSV!$F$2:$F1110
))</f>
        <v>#VALUE!</v>
      </c>
      <c r="X69" s="19" t="e">
        <f ca="1">IF($A69="","",SUMPRODUCT(
  (EOMONTH(ozonSV!$A$2:$A1110,0)=EOMONTH(X$2,0))*
  (ozonSV!$H$2:$H1110=$A69)*
  ((ozonSV!$B$2:$B1110=$D$1)+($D$1="Все"))*
  ozonSV!$F$2:$F1110
))</f>
        <v>#VALUE!</v>
      </c>
      <c r="Y69" s="19" t="e">
        <f ca="1">IF($A69="","",SUMPRODUCT(
  (EOMONTH(ozonSV!$A$2:$A1110,0)=EOMONTH(Y$2,0))*
  (ozonSV!$H$2:$H1110=$A69)*
  ((ozonSV!$B$2:$B1110=$D$1)+($D$1="Все"))*
  ozonSV!$F$2:$F1110
))</f>
        <v>#VALUE!</v>
      </c>
      <c r="Z69" s="19" t="e">
        <f ca="1">IF($A69="","",SUMPRODUCT(
  (EOMONTH(ozonSV!$A$2:$A1110,0)=EOMONTH(Z$2,0))*
  (ozonSV!$H$2:$H1110=$A69)*
  ((ozonSV!$B$2:$B1110=$D$1)+($D$1="Все"))*
  ozonSV!$F$2:$F1110
))</f>
        <v>#VALUE!</v>
      </c>
    </row>
    <row r="70" spans="1:26" ht="13.2">
      <c r="A70" s="49" t="str">
        <f ca="1">IFERROR(__xludf.DUMMYFUNCTION("""COMPUTED_VALUE"""),"Утилизация товара: Вы не забрали в срок")</f>
        <v>Утилизация товара: Вы не забрали в срок</v>
      </c>
      <c r="B70" s="7"/>
      <c r="C70" s="3">
        <f t="shared" ca="1" si="22"/>
        <v>-4239</v>
      </c>
      <c r="D70" s="5">
        <f ca="1">SUMPRODUCT(
  (MONTH(ozonSV!$A$2:$A1110) = D$2) *
  (ozonSV!$H$2:$H1110 = $A70) *
  ((ozonSV!$B$2:$B1110 = $D$1) + ($D$1 = "Все")) *
  (ozonSV!$F$2:$F1110)
)</f>
        <v>0</v>
      </c>
      <c r="E70" s="5">
        <v>0</v>
      </c>
      <c r="F70" s="5">
        <v>-75</v>
      </c>
      <c r="G70" s="5">
        <v>0</v>
      </c>
      <c r="H70" s="5">
        <v>-600</v>
      </c>
      <c r="I70" s="5">
        <v>-975</v>
      </c>
      <c r="J70" s="5">
        <v>-1182</v>
      </c>
      <c r="K70" s="6">
        <v>-500.25</v>
      </c>
      <c r="L70" s="5">
        <v>-606.75</v>
      </c>
      <c r="M70" s="5">
        <v>-150</v>
      </c>
      <c r="N70" s="5">
        <v>-150</v>
      </c>
      <c r="O70" s="5">
        <v>0</v>
      </c>
      <c r="P70" s="19" t="e">
        <f ca="1">IF($A70="","",SUMPRODUCT(
  (EOMONTH(ozonSV!$A$2:$A1110,0)=EOMONTH(P$2,0))*
  (ozonSV!$H$2:$H1110=$A70)*
  ((ozonSV!$B$2:$B1110=$D$1)+($D$1="Все"))*
  ozonSV!$F$2:$F1110
))</f>
        <v>#VALUE!</v>
      </c>
      <c r="Q70" s="19" t="e">
        <f ca="1">IF($A70="","",SUMPRODUCT(
  (EOMONTH(ozonSV!$A$2:$A1110,0)=EOMONTH(Q$2,0))*
  (ozonSV!$H$2:$H1110=$A70)*
  ((ozonSV!$B$2:$B1110=$D$1)+($D$1="Все"))*
  ozonSV!$F$2:$F1110
))</f>
        <v>#VALUE!</v>
      </c>
      <c r="R70" s="19" t="e">
        <f ca="1">IF($A70="","",SUMPRODUCT(
  (EOMONTH(ozonSV!$A$2:$A1110,0)=EOMONTH(R$2,0))*
  (ozonSV!$H$2:$H1110=$A70)*
  ((ozonSV!$B$2:$B1110=$D$1)+($D$1="Все"))*
  ozonSV!$F$2:$F1110
))</f>
        <v>#VALUE!</v>
      </c>
      <c r="S70" s="19" t="e">
        <f ca="1">IF($A70="","",SUMPRODUCT(
  (EOMONTH(ozonSV!$A$2:$A1110,0)=EOMONTH(S$2,0))*
  (ozonSV!$H$2:$H1110=$A70)*
  ((ozonSV!$B$2:$B1110=$D$1)+($D$1="Все"))*
  ozonSV!$F$2:$F1110
))</f>
        <v>#VALUE!</v>
      </c>
      <c r="T70" s="19" t="e">
        <f ca="1">IF($A70="","",SUMPRODUCT(
  (EOMONTH(ozonSV!$A$2:$A1110,0)=EOMONTH(T$2,0))*
  (ozonSV!$H$2:$H1110=$A70)*
  ((ozonSV!$B$2:$B1110=$D$1)+($D$1="Все"))*
  ozonSV!$F$2:$F1110
))</f>
        <v>#VALUE!</v>
      </c>
      <c r="U70" s="19" t="e">
        <f ca="1">IF($A70="","",SUMPRODUCT(
  (EOMONTH(ozonSV!$A$2:$A1110,0)=EOMONTH(U$2,0))*
  (ozonSV!$H$2:$H1110=$A70)*
  ((ozonSV!$B$2:$B1110=$D$1)+($D$1="Все"))*
  ozonSV!$F$2:$F1110
))</f>
        <v>#VALUE!</v>
      </c>
      <c r="V70" s="19" t="e">
        <f ca="1">IF($A70="","",SUMPRODUCT(
  (EOMONTH(ozonSV!$A$2:$A1110,0)=EOMONTH(V$2,0))*
  (ozonSV!$H$2:$H1110=$A70)*
  ((ozonSV!$B$2:$B1110=$D$1)+($D$1="Все"))*
  ozonSV!$F$2:$F1110
))</f>
        <v>#VALUE!</v>
      </c>
      <c r="W70" s="19" t="e">
        <f ca="1">IF($A70="","",SUMPRODUCT(
  (EOMONTH(ozonSV!$A$2:$A1110,0)=EOMONTH(W$2,0))*
  (ozonSV!$H$2:$H1110=$A70)*
  ((ozonSV!$B$2:$B1110=$D$1)+($D$1="Все"))*
  ozonSV!$F$2:$F1110
))</f>
        <v>#VALUE!</v>
      </c>
      <c r="X70" s="19" t="e">
        <f ca="1">IF($A70="","",SUMPRODUCT(
  (EOMONTH(ozonSV!$A$2:$A1110,0)=EOMONTH(X$2,0))*
  (ozonSV!$H$2:$H1110=$A70)*
  ((ozonSV!$B$2:$B1110=$D$1)+($D$1="Все"))*
  ozonSV!$F$2:$F1110
))</f>
        <v>#VALUE!</v>
      </c>
      <c r="Y70" s="19" t="e">
        <f ca="1">IF($A70="","",SUMPRODUCT(
  (EOMONTH(ozonSV!$A$2:$A1110,0)=EOMONTH(Y$2,0))*
  (ozonSV!$H$2:$H1110=$A70)*
  ((ozonSV!$B$2:$B1110=$D$1)+($D$1="Все"))*
  ozonSV!$F$2:$F1110
))</f>
        <v>#VALUE!</v>
      </c>
      <c r="Z70" s="19" t="e">
        <f ca="1">IF($A70="","",SUMPRODUCT(
  (EOMONTH(ozonSV!$A$2:$A1110,0)=EOMONTH(Z$2,0))*
  (ozonSV!$H$2:$H1110=$A70)*
  ((ozonSV!$B$2:$B1110=$D$1)+($D$1="Все"))*
  ozonSV!$F$2:$F1110
))</f>
        <v>#VALUE!</v>
      </c>
    </row>
    <row r="71" spans="1:26" ht="13.2">
      <c r="A71" s="49" t="str">
        <f ca="1">IFERROR(__xludf.DUMMYFUNCTION("""COMPUTED_VALUE"""),"Перечисление за доставку от покупателя")</f>
        <v>Перечисление за доставку от покупателя</v>
      </c>
      <c r="B71" s="7"/>
      <c r="C71" s="3">
        <f t="shared" ca="1" si="22"/>
        <v>54725</v>
      </c>
      <c r="D71" s="5">
        <f ca="1">SUMPRODUCT(
  (MONTH(ozonSV!$A$2:$A1110) = D$2) *
  (ozonSV!$H$2:$H1110 = $A71) *
  ((ozonSV!$B$2:$B1110 = $D$1) + ($D$1 = "Все")) *
  (ozonSV!$F$2:$F1110)
)</f>
        <v>0</v>
      </c>
      <c r="E71" s="5">
        <v>2388</v>
      </c>
      <c r="F71" s="5">
        <v>0</v>
      </c>
      <c r="G71" s="5">
        <v>8159</v>
      </c>
      <c r="H71" s="5">
        <v>10945</v>
      </c>
      <c r="I71" s="5">
        <v>6567</v>
      </c>
      <c r="J71" s="5">
        <v>4179</v>
      </c>
      <c r="K71" s="6">
        <v>6567</v>
      </c>
      <c r="L71" s="5">
        <v>1990</v>
      </c>
      <c r="M71" s="5">
        <v>4975</v>
      </c>
      <c r="N71" s="5">
        <v>4975</v>
      </c>
      <c r="O71" s="5">
        <v>3980</v>
      </c>
      <c r="P71" s="19" t="e">
        <f ca="1">IF($A71="","",SUMPRODUCT(
  (EOMONTH(ozonSV!$A$2:$A1110,0)=EOMONTH(P$2,0))*
  (ozonSV!$H$2:$H1110=$A71)*
  ((ozonSV!$B$2:$B1110=$D$1)+($D$1="Все"))*
  ozonSV!$F$2:$F1110
))</f>
        <v>#VALUE!</v>
      </c>
      <c r="Q71" s="19" t="e">
        <f ca="1">IF($A71="","",SUMPRODUCT(
  (EOMONTH(ozonSV!$A$2:$A1110,0)=EOMONTH(Q$2,0))*
  (ozonSV!$H$2:$H1110=$A71)*
  ((ozonSV!$B$2:$B1110=$D$1)+($D$1="Все"))*
  ozonSV!$F$2:$F1110
))</f>
        <v>#VALUE!</v>
      </c>
      <c r="R71" s="19" t="e">
        <f ca="1">IF($A71="","",SUMPRODUCT(
  (EOMONTH(ozonSV!$A$2:$A1110,0)=EOMONTH(R$2,0))*
  (ozonSV!$H$2:$H1110=$A71)*
  ((ozonSV!$B$2:$B1110=$D$1)+($D$1="Все"))*
  ozonSV!$F$2:$F1110
))</f>
        <v>#VALUE!</v>
      </c>
      <c r="S71" s="19" t="e">
        <f ca="1">IF($A71="","",SUMPRODUCT(
  (EOMONTH(ozonSV!$A$2:$A1110,0)=EOMONTH(S$2,0))*
  (ozonSV!$H$2:$H1110=$A71)*
  ((ozonSV!$B$2:$B1110=$D$1)+($D$1="Все"))*
  ozonSV!$F$2:$F1110
))</f>
        <v>#VALUE!</v>
      </c>
      <c r="T71" s="19" t="e">
        <f ca="1">IF($A71="","",SUMPRODUCT(
  (EOMONTH(ozonSV!$A$2:$A1110,0)=EOMONTH(T$2,0))*
  (ozonSV!$H$2:$H1110=$A71)*
  ((ozonSV!$B$2:$B1110=$D$1)+($D$1="Все"))*
  ozonSV!$F$2:$F1110
))</f>
        <v>#VALUE!</v>
      </c>
      <c r="U71" s="19" t="e">
        <f ca="1">IF($A71="","",SUMPRODUCT(
  (EOMONTH(ozonSV!$A$2:$A1110,0)=EOMONTH(U$2,0))*
  (ozonSV!$H$2:$H1110=$A71)*
  ((ozonSV!$B$2:$B1110=$D$1)+($D$1="Все"))*
  ozonSV!$F$2:$F1110
))</f>
        <v>#VALUE!</v>
      </c>
      <c r="V71" s="19" t="e">
        <f ca="1">IF($A71="","",SUMPRODUCT(
  (EOMONTH(ozonSV!$A$2:$A1110,0)=EOMONTH(V$2,0))*
  (ozonSV!$H$2:$H1110=$A71)*
  ((ozonSV!$B$2:$B1110=$D$1)+($D$1="Все"))*
  ozonSV!$F$2:$F1110
))</f>
        <v>#VALUE!</v>
      </c>
      <c r="W71" s="19" t="e">
        <f ca="1">IF($A71="","",SUMPRODUCT(
  (EOMONTH(ozonSV!$A$2:$A1110,0)=EOMONTH(W$2,0))*
  (ozonSV!$H$2:$H1110=$A71)*
  ((ozonSV!$B$2:$B1110=$D$1)+($D$1="Все"))*
  ozonSV!$F$2:$F1110
))</f>
        <v>#VALUE!</v>
      </c>
      <c r="X71" s="19" t="e">
        <f ca="1">IF($A71="","",SUMPRODUCT(
  (EOMONTH(ozonSV!$A$2:$A1110,0)=EOMONTH(X$2,0))*
  (ozonSV!$H$2:$H1110=$A71)*
  ((ozonSV!$B$2:$B1110=$D$1)+($D$1="Все"))*
  ozonSV!$F$2:$F1110
))</f>
        <v>#VALUE!</v>
      </c>
      <c r="Y71" s="19" t="e">
        <f ca="1">IF($A71="","",SUMPRODUCT(
  (EOMONTH(ozonSV!$A$2:$A1110,0)=EOMONTH(Y$2,0))*
  (ozonSV!$H$2:$H1110=$A71)*
  ((ozonSV!$B$2:$B1110=$D$1)+($D$1="Все"))*
  ozonSV!$F$2:$F1110
))</f>
        <v>#VALUE!</v>
      </c>
      <c r="Z71" s="19" t="e">
        <f ca="1">IF($A71="","",SUMPRODUCT(
  (EOMONTH(ozonSV!$A$2:$A1110,0)=EOMONTH(Z$2,0))*
  (ozonSV!$H$2:$H1110=$A71)*
  ((ozonSV!$B$2:$B1110=$D$1)+($D$1="Все"))*
  ozonSV!$F$2:$F1110
))</f>
        <v>#VALUE!</v>
      </c>
    </row>
    <row r="72" spans="1:26" ht="13.2">
      <c r="A72" s="49" t="str">
        <f ca="1">IFERROR(__xludf.DUMMYFUNCTION("""COMPUTED_VALUE"""),"Кросс-докинг")</f>
        <v>Кросс-докинг</v>
      </c>
      <c r="B72" s="7"/>
      <c r="C72" s="3">
        <f t="shared" ca="1" si="22"/>
        <v>-47137.9</v>
      </c>
      <c r="D72" s="5">
        <f ca="1">SUMPRODUCT(
  (MONTH(ozonSV!$A$2:$A1110) = D$2) *
  (ozonSV!$H$2:$H1110 = $A72) *
  ((ozonSV!$B$2:$B1110 = $D$1) + ($D$1 = "Все")) *
  (ozonSV!$F$2:$F1110)
)</f>
        <v>0</v>
      </c>
      <c r="E72" s="5">
        <v>-3165.75</v>
      </c>
      <c r="F72" s="5">
        <v>-4700</v>
      </c>
      <c r="G72" s="5">
        <v>-5900</v>
      </c>
      <c r="H72" s="5">
        <v>-7900</v>
      </c>
      <c r="I72" s="5">
        <v>-2700</v>
      </c>
      <c r="J72" s="5">
        <v>-4057.6500000000005</v>
      </c>
      <c r="K72" s="53">
        <v>-1237.3500000000001</v>
      </c>
      <c r="L72" s="53">
        <v>-2623.9</v>
      </c>
      <c r="M72" s="53">
        <v>-2951.8499999999995</v>
      </c>
      <c r="N72" s="5">
        <v>-4722.9000000000005</v>
      </c>
      <c r="O72" s="5">
        <v>-7178.5000000000018</v>
      </c>
      <c r="P72" s="19" t="e">
        <f ca="1">IF($A72="","",SUMPRODUCT(
  (EOMONTH(ozonSV!$A$2:$A1110,0)=EOMONTH(P$2,0))*
  (ozonSV!$H$2:$H1110=$A72)*
  ((ozonSV!$B$2:$B1110=$D$1)+($D$1="Все"))*
  ozonSV!$F$2:$F1110
))</f>
        <v>#VALUE!</v>
      </c>
      <c r="Q72" s="19" t="e">
        <f ca="1">IF($A72="","",SUMPRODUCT(
  (EOMONTH(ozonSV!$A$2:$A1110,0)=EOMONTH(Q$2,0))*
  (ozonSV!$H$2:$H1110=$A72)*
  ((ozonSV!$B$2:$B1110=$D$1)+($D$1="Все"))*
  ozonSV!$F$2:$F1110
))</f>
        <v>#VALUE!</v>
      </c>
      <c r="R72" s="19" t="e">
        <f ca="1">IF($A72="","",SUMPRODUCT(
  (EOMONTH(ozonSV!$A$2:$A1110,0)=EOMONTH(R$2,0))*
  (ozonSV!$H$2:$H1110=$A72)*
  ((ozonSV!$B$2:$B1110=$D$1)+($D$1="Все"))*
  ozonSV!$F$2:$F1110
))</f>
        <v>#VALUE!</v>
      </c>
      <c r="S72" s="19" t="e">
        <f ca="1">IF($A72="","",SUMPRODUCT(
  (EOMONTH(ozonSV!$A$2:$A1110,0)=EOMONTH(S$2,0))*
  (ozonSV!$H$2:$H1110=$A72)*
  ((ozonSV!$B$2:$B1110=$D$1)+($D$1="Все"))*
  ozonSV!$F$2:$F1110
))</f>
        <v>#VALUE!</v>
      </c>
      <c r="T72" s="19" t="e">
        <f ca="1">IF($A72="","",SUMPRODUCT(
  (EOMONTH(ozonSV!$A$2:$A1110,0)=EOMONTH(T$2,0))*
  (ozonSV!$H$2:$H1110=$A72)*
  ((ozonSV!$B$2:$B1110=$D$1)+($D$1="Все"))*
  ozonSV!$F$2:$F1110
))</f>
        <v>#VALUE!</v>
      </c>
      <c r="U72" s="19" t="e">
        <f ca="1">IF($A72="","",SUMPRODUCT(
  (EOMONTH(ozonSV!$A$2:$A1110,0)=EOMONTH(U$2,0))*
  (ozonSV!$H$2:$H1110=$A72)*
  ((ozonSV!$B$2:$B1110=$D$1)+($D$1="Все"))*
  ozonSV!$F$2:$F1110
))</f>
        <v>#VALUE!</v>
      </c>
      <c r="V72" s="19" t="e">
        <f ca="1">IF($A72="","",SUMPRODUCT(
  (EOMONTH(ozonSV!$A$2:$A1110,0)=EOMONTH(V$2,0))*
  (ozonSV!$H$2:$H1110=$A72)*
  ((ozonSV!$B$2:$B1110=$D$1)+($D$1="Все"))*
  ozonSV!$F$2:$F1110
))</f>
        <v>#VALUE!</v>
      </c>
      <c r="W72" s="19" t="e">
        <f ca="1">IF($A72="","",SUMPRODUCT(
  (EOMONTH(ozonSV!$A$2:$A1110,0)=EOMONTH(W$2,0))*
  (ozonSV!$H$2:$H1110=$A72)*
  ((ozonSV!$B$2:$B1110=$D$1)+($D$1="Все"))*
  ozonSV!$F$2:$F1110
))</f>
        <v>#VALUE!</v>
      </c>
      <c r="X72" s="19" t="e">
        <f ca="1">IF($A72="","",SUMPRODUCT(
  (EOMONTH(ozonSV!$A$2:$A1110,0)=EOMONTH(X$2,0))*
  (ozonSV!$H$2:$H1110=$A72)*
  ((ozonSV!$B$2:$B1110=$D$1)+($D$1="Все"))*
  ozonSV!$F$2:$F1110
))</f>
        <v>#VALUE!</v>
      </c>
      <c r="Y72" s="19" t="e">
        <f ca="1">IF($A72="","",SUMPRODUCT(
  (EOMONTH(ozonSV!$A$2:$A1110,0)=EOMONTH(Y$2,0))*
  (ozonSV!$H$2:$H1110=$A72)*
  ((ozonSV!$B$2:$B1110=$D$1)+($D$1="Все"))*
  ozonSV!$F$2:$F1110
))</f>
        <v>#VALUE!</v>
      </c>
      <c r="Z72" s="19" t="e">
        <f ca="1">IF($A72="","",SUMPRODUCT(
  (EOMONTH(ozonSV!$A$2:$A1110,0)=EOMONTH(Z$2,0))*
  (ozonSV!$H$2:$H1110=$A72)*
  ((ozonSV!$B$2:$B1110=$D$1)+($D$1="Все"))*
  ozonSV!$F$2:$F1110
))</f>
        <v>#VALUE!</v>
      </c>
    </row>
    <row r="73" spans="1:26" ht="13.2">
      <c r="A73" s="49" t="str">
        <f ca="1">IFERROR(__xludf.DUMMYFUNCTION("""COMPUTED_VALUE"""),"Сервисный сбор за интеграцию с логистической платформой")</f>
        <v>Сервисный сбор за интеграцию с логистической платформой</v>
      </c>
      <c r="B73" s="7"/>
      <c r="C73" s="3">
        <f t="shared" ca="1" si="22"/>
        <v>-4170</v>
      </c>
      <c r="D73" s="5">
        <f ca="1">SUMPRODUCT(
  (MONTH(ozonSV!$A$2:$A1110) = D$2) *
  (ozonSV!$H$2:$H1110 = $A73) *
  ((ozonSV!$B$2:$B1110 = $D$1) + ($D$1 = "Все")) *
  (ozonSV!$F$2:$F1110)
)</f>
        <v>0</v>
      </c>
      <c r="E73" s="5">
        <v>-225</v>
      </c>
      <c r="F73" s="5">
        <v>0</v>
      </c>
      <c r="G73" s="5">
        <v>-615</v>
      </c>
      <c r="H73" s="5">
        <v>-825</v>
      </c>
      <c r="I73" s="5">
        <v>-495</v>
      </c>
      <c r="J73" s="5">
        <v>-315</v>
      </c>
      <c r="K73" s="53">
        <v>-495</v>
      </c>
      <c r="L73" s="53">
        <v>-150</v>
      </c>
      <c r="M73" s="53">
        <v>-375</v>
      </c>
      <c r="N73" s="5">
        <v>-375</v>
      </c>
      <c r="O73" s="5">
        <v>-300</v>
      </c>
      <c r="P73" s="19" t="e">
        <f ca="1">IF($A73="","",SUMPRODUCT(
  (EOMONTH(ozonSV!$A$2:$A1110,0)=EOMONTH(P$2,0))*
  (ozonSV!$H$2:$H1110=$A73)*
  ((ozonSV!$B$2:$B1110=$D$1)+($D$1="Все"))*
  ozonSV!$F$2:$F1110
))</f>
        <v>#VALUE!</v>
      </c>
      <c r="Q73" s="19" t="e">
        <f ca="1">IF($A73="","",SUMPRODUCT(
  (EOMONTH(ozonSV!$A$2:$A1110,0)=EOMONTH(Q$2,0))*
  (ozonSV!$H$2:$H1110=$A73)*
  ((ozonSV!$B$2:$B1110=$D$1)+($D$1="Все"))*
  ozonSV!$F$2:$F1110
))</f>
        <v>#VALUE!</v>
      </c>
      <c r="R73" s="19" t="e">
        <f ca="1">IF($A73="","",SUMPRODUCT(
  (EOMONTH(ozonSV!$A$2:$A1110,0)=EOMONTH(R$2,0))*
  (ozonSV!$H$2:$H1110=$A73)*
  ((ozonSV!$B$2:$B1110=$D$1)+($D$1="Все"))*
  ozonSV!$F$2:$F1110
))</f>
        <v>#VALUE!</v>
      </c>
      <c r="S73" s="19" t="e">
        <f ca="1">IF($A73="","",SUMPRODUCT(
  (EOMONTH(ozonSV!$A$2:$A1110,0)=EOMONTH(S$2,0))*
  (ozonSV!$H$2:$H1110=$A73)*
  ((ozonSV!$B$2:$B1110=$D$1)+($D$1="Все"))*
  ozonSV!$F$2:$F1110
))</f>
        <v>#VALUE!</v>
      </c>
      <c r="T73" s="19" t="e">
        <f ca="1">IF($A73="","",SUMPRODUCT(
  (EOMONTH(ozonSV!$A$2:$A1110,0)=EOMONTH(T$2,0))*
  (ozonSV!$H$2:$H1110=$A73)*
  ((ozonSV!$B$2:$B1110=$D$1)+($D$1="Все"))*
  ozonSV!$F$2:$F1110
))</f>
        <v>#VALUE!</v>
      </c>
      <c r="U73" s="19" t="e">
        <f ca="1">IF($A73="","",SUMPRODUCT(
  (EOMONTH(ozonSV!$A$2:$A1110,0)=EOMONTH(U$2,0))*
  (ozonSV!$H$2:$H1110=$A73)*
  ((ozonSV!$B$2:$B1110=$D$1)+($D$1="Все"))*
  ozonSV!$F$2:$F1110
))</f>
        <v>#VALUE!</v>
      </c>
      <c r="V73" s="19" t="e">
        <f ca="1">IF($A73="","",SUMPRODUCT(
  (EOMONTH(ozonSV!$A$2:$A1110,0)=EOMONTH(V$2,0))*
  (ozonSV!$H$2:$H1110=$A73)*
  ((ozonSV!$B$2:$B1110=$D$1)+($D$1="Все"))*
  ozonSV!$F$2:$F1110
))</f>
        <v>#VALUE!</v>
      </c>
      <c r="W73" s="19" t="e">
        <f ca="1">IF($A73="","",SUMPRODUCT(
  (EOMONTH(ozonSV!$A$2:$A1110,0)=EOMONTH(W$2,0))*
  (ozonSV!$H$2:$H1110=$A73)*
  ((ozonSV!$B$2:$B1110=$D$1)+($D$1="Все"))*
  ozonSV!$F$2:$F1110
))</f>
        <v>#VALUE!</v>
      </c>
      <c r="X73" s="19" t="e">
        <f ca="1">IF($A73="","",SUMPRODUCT(
  (EOMONTH(ozonSV!$A$2:$A1110,0)=EOMONTH(X$2,0))*
  (ozonSV!$H$2:$H1110=$A73)*
  ((ozonSV!$B$2:$B1110=$D$1)+($D$1="Все"))*
  ozonSV!$F$2:$F1110
))</f>
        <v>#VALUE!</v>
      </c>
      <c r="Y73" s="19" t="e">
        <f ca="1">IF($A73="","",SUMPRODUCT(
  (EOMONTH(ozonSV!$A$2:$A1110,0)=EOMONTH(Y$2,0))*
  (ozonSV!$H$2:$H1110=$A73)*
  ((ozonSV!$B$2:$B1110=$D$1)+($D$1="Все"))*
  ozonSV!$F$2:$F1110
))</f>
        <v>#VALUE!</v>
      </c>
      <c r="Z73" s="19" t="e">
        <f ca="1">IF($A73="","",SUMPRODUCT(
  (EOMONTH(ozonSV!$A$2:$A1110,0)=EOMONTH(Z$2,0))*
  (ozonSV!$H$2:$H1110=$A73)*
  ((ozonSV!$B$2:$B1110=$D$1)+($D$1="Все"))*
  ozonSV!$F$2:$F1110
))</f>
        <v>#VALUE!</v>
      </c>
    </row>
    <row r="74" spans="1:26" ht="13.2">
      <c r="A74" s="49" t="str">
        <f ca="1">IFERROR(__xludf.DUMMYFUNCTION("""COMPUTED_VALUE"""),"Услуга размещения товаров на складе")</f>
        <v>Услуга размещения товаров на складе</v>
      </c>
      <c r="B74" s="7"/>
      <c r="C74" s="3">
        <f t="shared" ca="1" si="22"/>
        <v>-139.81</v>
      </c>
      <c r="D74" s="5">
        <f ca="1">SUMPRODUCT(
  (MONTH(ozonSV!$A$2:$A1110) = D$2) *
  (ozonSV!$H$2:$H1110 = $A74) *
  ((ozonSV!$B$2:$B1110 = $D$1) + ($D$1 = "Все")) *
  (ozonSV!$F$2:$F1110)
)</f>
        <v>0</v>
      </c>
      <c r="E74" s="5">
        <v>-45.120000000000005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3">
        <v>0</v>
      </c>
      <c r="L74" s="53">
        <v>-10.14</v>
      </c>
      <c r="M74" s="53">
        <v>-33.799999999999997</v>
      </c>
      <c r="N74" s="5">
        <v>-5.63</v>
      </c>
      <c r="O74" s="5">
        <v>-45.120000000000005</v>
      </c>
      <c r="P74" s="19" t="e">
        <f ca="1">IF($A74="","",SUMPRODUCT(
  (EOMONTH(ozonSV!$A$2:$A1110,0)=EOMONTH(P$2,0))*
  (ozonSV!$H$2:$H1110=$A74)*
  ((ozonSV!$B$2:$B1110=$D$1)+($D$1="Все"))*
  ozonSV!$F$2:$F1110
))</f>
        <v>#VALUE!</v>
      </c>
      <c r="Q74" s="19" t="e">
        <f ca="1">IF($A74="","",SUMPRODUCT(
  (EOMONTH(ozonSV!$A$2:$A1110,0)=EOMONTH(Q$2,0))*
  (ozonSV!$H$2:$H1110=$A74)*
  ((ozonSV!$B$2:$B1110=$D$1)+($D$1="Все"))*
  ozonSV!$F$2:$F1110
))</f>
        <v>#VALUE!</v>
      </c>
      <c r="R74" s="19" t="e">
        <f ca="1">IF($A74="","",SUMPRODUCT(
  (EOMONTH(ozonSV!$A$2:$A1110,0)=EOMONTH(R$2,0))*
  (ozonSV!$H$2:$H1110=$A74)*
  ((ozonSV!$B$2:$B1110=$D$1)+($D$1="Все"))*
  ozonSV!$F$2:$F1110
))</f>
        <v>#VALUE!</v>
      </c>
      <c r="S74" s="19" t="e">
        <f ca="1">IF($A74="","",SUMPRODUCT(
  (EOMONTH(ozonSV!$A$2:$A1110,0)=EOMONTH(S$2,0))*
  (ozonSV!$H$2:$H1110=$A74)*
  ((ozonSV!$B$2:$B1110=$D$1)+($D$1="Все"))*
  ozonSV!$F$2:$F1110
))</f>
        <v>#VALUE!</v>
      </c>
      <c r="T74" s="19" t="e">
        <f ca="1">IF($A74="","",SUMPRODUCT(
  (EOMONTH(ozonSV!$A$2:$A1110,0)=EOMONTH(T$2,0))*
  (ozonSV!$H$2:$H1110=$A74)*
  ((ozonSV!$B$2:$B1110=$D$1)+($D$1="Все"))*
  ozonSV!$F$2:$F1110
))</f>
        <v>#VALUE!</v>
      </c>
      <c r="U74" s="19" t="e">
        <f ca="1">IF($A74="","",SUMPRODUCT(
  (EOMONTH(ozonSV!$A$2:$A1110,0)=EOMONTH(U$2,0))*
  (ozonSV!$H$2:$H1110=$A74)*
  ((ozonSV!$B$2:$B1110=$D$1)+($D$1="Все"))*
  ozonSV!$F$2:$F1110
))</f>
        <v>#VALUE!</v>
      </c>
      <c r="V74" s="19" t="e">
        <f ca="1">IF($A74="","",SUMPRODUCT(
  (EOMONTH(ozonSV!$A$2:$A1110,0)=EOMONTH(V$2,0))*
  (ozonSV!$H$2:$H1110=$A74)*
  ((ozonSV!$B$2:$B1110=$D$1)+($D$1="Все"))*
  ozonSV!$F$2:$F1110
))</f>
        <v>#VALUE!</v>
      </c>
      <c r="W74" s="19" t="e">
        <f ca="1">IF($A74="","",SUMPRODUCT(
  (EOMONTH(ozonSV!$A$2:$A1110,0)=EOMONTH(W$2,0))*
  (ozonSV!$H$2:$H1110=$A74)*
  ((ozonSV!$B$2:$B1110=$D$1)+($D$1="Все"))*
  ozonSV!$F$2:$F1110
))</f>
        <v>#VALUE!</v>
      </c>
      <c r="X74" s="19" t="e">
        <f ca="1">IF($A74="","",SUMPRODUCT(
  (EOMONTH(ozonSV!$A$2:$A1110,0)=EOMONTH(X$2,0))*
  (ozonSV!$H$2:$H1110=$A74)*
  ((ozonSV!$B$2:$B1110=$D$1)+($D$1="Все"))*
  ozonSV!$F$2:$F1110
))</f>
        <v>#VALUE!</v>
      </c>
      <c r="Y74" s="19" t="e">
        <f ca="1">IF($A74="","",SUMPRODUCT(
  (EOMONTH(ozonSV!$A$2:$A1110,0)=EOMONTH(Y$2,0))*
  (ozonSV!$H$2:$H1110=$A74)*
  ((ozonSV!$B$2:$B1110=$D$1)+($D$1="Все"))*
  ozonSV!$F$2:$F1110
))</f>
        <v>#VALUE!</v>
      </c>
      <c r="Z74" s="19" t="e">
        <f ca="1">IF($A74="","",SUMPRODUCT(
  (EOMONTH(ozonSV!$A$2:$A1110,0)=EOMONTH(Z$2,0))*
  (ozonSV!$H$2:$H1110=$A74)*
  ((ozonSV!$B$2:$B1110=$D$1)+($D$1="Все"))*
  ozonSV!$F$2:$F1110
))</f>
        <v>#VALUE!</v>
      </c>
    </row>
    <row r="75" spans="1:26" ht="13.2">
      <c r="A75" s="49" t="str">
        <f ca="1">IFERROR(__xludf.DUMMYFUNCTION("""COMPUTED_VALUE"""),"Услуга по бронированию места и персонала для поставки с неполным составом в составе ГМ")</f>
        <v>Услуга по бронированию места и персонала для поставки с неполным составом в составе ГМ</v>
      </c>
      <c r="B75" s="7"/>
      <c r="C75" s="3">
        <f t="shared" ca="1" si="22"/>
        <v>-245</v>
      </c>
      <c r="D75" s="5">
        <f ca="1">SUMPRODUCT(
  (MONTH(ozonSV!$A$2:$A1110) = D$2) *
  (ozonSV!$H$2:$H1110 = $A75) *
  ((ozonSV!$B$2:$B1110 = $D$1) + ($D$1 = "Все")) *
  (ozonSV!$F$2:$F1110)
)</f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3">
        <v>-230</v>
      </c>
      <c r="L75" s="53">
        <v>-5</v>
      </c>
      <c r="M75" s="53">
        <v>-5</v>
      </c>
      <c r="N75" s="5">
        <v>0</v>
      </c>
      <c r="O75" s="5">
        <v>-5</v>
      </c>
      <c r="P75" s="19" t="e">
        <f ca="1">IF($A75="","",SUMPRODUCT(
  (EOMONTH(ozonSV!$A$2:$A1110,0)=EOMONTH(P$2,0))*
  (ozonSV!$H$2:$H1110=$A75)*
  ((ozonSV!$B$2:$B1110=$D$1)+($D$1="Все"))*
  ozonSV!$F$2:$F1110
))</f>
        <v>#VALUE!</v>
      </c>
      <c r="Q75" s="19" t="e">
        <f ca="1">IF($A75="","",SUMPRODUCT(
  (EOMONTH(ozonSV!$A$2:$A1110,0)=EOMONTH(Q$2,0))*
  (ozonSV!$H$2:$H1110=$A75)*
  ((ozonSV!$B$2:$B1110=$D$1)+($D$1="Все"))*
  ozonSV!$F$2:$F1110
))</f>
        <v>#VALUE!</v>
      </c>
      <c r="R75" s="19" t="e">
        <f ca="1">IF($A75="","",SUMPRODUCT(
  (EOMONTH(ozonSV!$A$2:$A1110,0)=EOMONTH(R$2,0))*
  (ozonSV!$H$2:$H1110=$A75)*
  ((ozonSV!$B$2:$B1110=$D$1)+($D$1="Все"))*
  ozonSV!$F$2:$F1110
))</f>
        <v>#VALUE!</v>
      </c>
      <c r="S75" s="19" t="e">
        <f ca="1">IF($A75="","",SUMPRODUCT(
  (EOMONTH(ozonSV!$A$2:$A1110,0)=EOMONTH(S$2,0))*
  (ozonSV!$H$2:$H1110=$A75)*
  ((ozonSV!$B$2:$B1110=$D$1)+($D$1="Все"))*
  ozonSV!$F$2:$F1110
))</f>
        <v>#VALUE!</v>
      </c>
      <c r="T75" s="19" t="e">
        <f ca="1">IF($A75="","",SUMPRODUCT(
  (EOMONTH(ozonSV!$A$2:$A1110,0)=EOMONTH(T$2,0))*
  (ozonSV!$H$2:$H1110=$A75)*
  ((ozonSV!$B$2:$B1110=$D$1)+($D$1="Все"))*
  ozonSV!$F$2:$F1110
))</f>
        <v>#VALUE!</v>
      </c>
      <c r="U75" s="19" t="e">
        <f ca="1">IF($A75="","",SUMPRODUCT(
  (EOMONTH(ozonSV!$A$2:$A1110,0)=EOMONTH(U$2,0))*
  (ozonSV!$H$2:$H1110=$A75)*
  ((ozonSV!$B$2:$B1110=$D$1)+($D$1="Все"))*
  ozonSV!$F$2:$F1110
))</f>
        <v>#VALUE!</v>
      </c>
      <c r="V75" s="19" t="e">
        <f ca="1">IF($A75="","",SUMPRODUCT(
  (EOMONTH(ozonSV!$A$2:$A1110,0)=EOMONTH(V$2,0))*
  (ozonSV!$H$2:$H1110=$A75)*
  ((ozonSV!$B$2:$B1110=$D$1)+($D$1="Все"))*
  ozonSV!$F$2:$F1110
))</f>
        <v>#VALUE!</v>
      </c>
      <c r="W75" s="19" t="e">
        <f ca="1">IF($A75="","",SUMPRODUCT(
  (EOMONTH(ozonSV!$A$2:$A1110,0)=EOMONTH(W$2,0))*
  (ozonSV!$H$2:$H1110=$A75)*
  ((ozonSV!$B$2:$B1110=$D$1)+($D$1="Все"))*
  ozonSV!$F$2:$F1110
))</f>
        <v>#VALUE!</v>
      </c>
      <c r="X75" s="19" t="e">
        <f ca="1">IF($A75="","",SUMPRODUCT(
  (EOMONTH(ozonSV!$A$2:$A1110,0)=EOMONTH(X$2,0))*
  (ozonSV!$H$2:$H1110=$A75)*
  ((ozonSV!$B$2:$B1110=$D$1)+($D$1="Все"))*
  ozonSV!$F$2:$F1110
))</f>
        <v>#VALUE!</v>
      </c>
      <c r="Y75" s="19" t="e">
        <f ca="1">IF($A75="","",SUMPRODUCT(
  (EOMONTH(ozonSV!$A$2:$A1110,0)=EOMONTH(Y$2,0))*
  (ozonSV!$H$2:$H1110=$A75)*
  ((ozonSV!$B$2:$B1110=$D$1)+($D$1="Все"))*
  ozonSV!$F$2:$F1110
))</f>
        <v>#VALUE!</v>
      </c>
      <c r="Z75" s="19" t="e">
        <f ca="1">IF($A75="","",SUMPRODUCT(
  (EOMONTH(ozonSV!$A$2:$A1110,0)=EOMONTH(Z$2,0))*
  (ozonSV!$H$2:$H1110=$A75)*
  ((ozonSV!$B$2:$B1110=$D$1)+($D$1="Все"))*
  ozonSV!$F$2:$F1110
))</f>
        <v>#VALUE!</v>
      </c>
    </row>
    <row r="76" spans="1:26" ht="13.2">
      <c r="A76" s="49" t="str">
        <f ca="1">IFERROR(__xludf.DUMMYFUNCTION("""COMPUTED_VALUE"""),"Обработка товара в составе грузоместа на FBO")</f>
        <v>Обработка товара в составе грузоместа на FBO</v>
      </c>
      <c r="B76" s="7"/>
      <c r="C76" s="3">
        <f t="shared" ca="1" si="22"/>
        <v>-4348</v>
      </c>
      <c r="D76" s="5">
        <f ca="1">SUMPRODUCT(
  (MONTH(ozonSV!$A$2:$A1110) = D$2) *
  (ozonSV!$H$2:$H1110 = $A76) *
  ((ozonSV!$B$2:$B1110 = $D$1) + ($D$1 = "Все")) *
  (ozonSV!$F$2:$F1110)
)</f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3">
        <v>0</v>
      </c>
      <c r="L76" s="53">
        <v>0</v>
      </c>
      <c r="M76" s="53">
        <v>-189</v>
      </c>
      <c r="N76" s="5">
        <v>-1793</v>
      </c>
      <c r="O76" s="5">
        <v>-2366</v>
      </c>
      <c r="P76" s="19" t="e">
        <f ca="1">IF($A76="","",SUMPRODUCT(
  (EOMONTH(ozonSV!$A$2:$A1110,0)=EOMONTH(P$2,0))*
  (ozonSV!$H$2:$H1110=$A76)*
  ((ozonSV!$B$2:$B1110=$D$1)+($D$1="Все"))*
  ozonSV!$F$2:$F1110
))</f>
        <v>#VALUE!</v>
      </c>
      <c r="Q76" s="19" t="e">
        <f ca="1">IF($A76="","",SUMPRODUCT(
  (EOMONTH(ozonSV!$A$2:$A1110,0)=EOMONTH(Q$2,0))*
  (ozonSV!$H$2:$H1110=$A76)*
  ((ozonSV!$B$2:$B1110=$D$1)+($D$1="Все"))*
  ozonSV!$F$2:$F1110
))</f>
        <v>#VALUE!</v>
      </c>
      <c r="R76" s="19" t="e">
        <f ca="1">IF($A76="","",SUMPRODUCT(
  (EOMONTH(ozonSV!$A$2:$A1110,0)=EOMONTH(R$2,0))*
  (ozonSV!$H$2:$H1110=$A76)*
  ((ozonSV!$B$2:$B1110=$D$1)+($D$1="Все"))*
  ozonSV!$F$2:$F1110
))</f>
        <v>#VALUE!</v>
      </c>
      <c r="S76" s="19" t="e">
        <f ca="1">IF($A76="","",SUMPRODUCT(
  (EOMONTH(ozonSV!$A$2:$A1110,0)=EOMONTH(S$2,0))*
  (ozonSV!$H$2:$H1110=$A76)*
  ((ozonSV!$B$2:$B1110=$D$1)+($D$1="Все"))*
  ozonSV!$F$2:$F1110
))</f>
        <v>#VALUE!</v>
      </c>
      <c r="T76" s="19" t="e">
        <f ca="1">IF($A76="","",SUMPRODUCT(
  (EOMONTH(ozonSV!$A$2:$A1110,0)=EOMONTH(T$2,0))*
  (ozonSV!$H$2:$H1110=$A76)*
  ((ozonSV!$B$2:$B1110=$D$1)+($D$1="Все"))*
  ozonSV!$F$2:$F1110
))</f>
        <v>#VALUE!</v>
      </c>
      <c r="U76" s="19" t="e">
        <f ca="1">IF($A76="","",SUMPRODUCT(
  (EOMONTH(ozonSV!$A$2:$A1110,0)=EOMONTH(U$2,0))*
  (ozonSV!$H$2:$H1110=$A76)*
  ((ozonSV!$B$2:$B1110=$D$1)+($D$1="Все"))*
  ozonSV!$F$2:$F1110
))</f>
        <v>#VALUE!</v>
      </c>
      <c r="V76" s="19" t="e">
        <f ca="1">IF($A76="","",SUMPRODUCT(
  (EOMONTH(ozonSV!$A$2:$A1110,0)=EOMONTH(V$2,0))*
  (ozonSV!$H$2:$H1110=$A76)*
  ((ozonSV!$B$2:$B1110=$D$1)+($D$1="Все"))*
  ozonSV!$F$2:$F1110
))</f>
        <v>#VALUE!</v>
      </c>
      <c r="W76" s="19" t="e">
        <f ca="1">IF($A76="","",SUMPRODUCT(
  (EOMONTH(ozonSV!$A$2:$A1110,0)=EOMONTH(W$2,0))*
  (ozonSV!$H$2:$H1110=$A76)*
  ((ozonSV!$B$2:$B1110=$D$1)+($D$1="Все"))*
  ozonSV!$F$2:$F1110
))</f>
        <v>#VALUE!</v>
      </c>
      <c r="X76" s="19" t="e">
        <f ca="1">IF($A76="","",SUMPRODUCT(
  (EOMONTH(ozonSV!$A$2:$A1110,0)=EOMONTH(X$2,0))*
  (ozonSV!$H$2:$H1110=$A76)*
  ((ozonSV!$B$2:$B1110=$D$1)+($D$1="Все"))*
  ozonSV!$F$2:$F1110
))</f>
        <v>#VALUE!</v>
      </c>
      <c r="Y76" s="19" t="e">
        <f ca="1">IF($A76="","",SUMPRODUCT(
  (EOMONTH(ozonSV!$A$2:$A1110,0)=EOMONTH(Y$2,0))*
  (ozonSV!$H$2:$H1110=$A76)*
  ((ozonSV!$B$2:$B1110=$D$1)+($D$1="Все"))*
  ozonSV!$F$2:$F1110
))</f>
        <v>#VALUE!</v>
      </c>
      <c r="Z76" s="19" t="e">
        <f ca="1">IF($A76="","",SUMPRODUCT(
  (EOMONTH(ozonSV!$A$2:$A1110,0)=EOMONTH(Z$2,0))*
  (ozonSV!$H$2:$H1110=$A76)*
  ((ozonSV!$B$2:$B1110=$D$1)+($D$1="Все"))*
  ozonSV!$F$2:$F1110
))</f>
        <v>#VALUE!</v>
      </c>
    </row>
    <row r="77" spans="1:26" ht="13.2">
      <c r="A77" s="49" t="str">
        <f ca="1">IFERROR(__xludf.DUMMYFUNCTION("""COMPUTED_VALUE"""),"Подготовка товара к вывозу")</f>
        <v>Подготовка товара к вывозу</v>
      </c>
      <c r="B77" s="7"/>
      <c r="C77" s="3">
        <f t="shared" ca="1" si="22"/>
        <v>-2062</v>
      </c>
      <c r="D77" s="5">
        <f ca="1">SUMPRODUCT(
  (MONTH(ozonSV!$A$2:$A1110) = D$2) *
  (ozonSV!$H$2:$H1110 = $A77) *
  ((ozonSV!$B$2:$B1110 = $D$1) + ($D$1 = "Все")) *
  (ozonSV!$F$2:$F1110)
)</f>
        <v>0</v>
      </c>
      <c r="E77" s="5">
        <v>-142</v>
      </c>
      <c r="F77" s="5">
        <v>0</v>
      </c>
      <c r="G77" s="5">
        <v>-95</v>
      </c>
      <c r="H77" s="5">
        <v>-345</v>
      </c>
      <c r="I77" s="5">
        <v>-95</v>
      </c>
      <c r="J77" s="5">
        <v>-220</v>
      </c>
      <c r="K77" s="53">
        <v>-140</v>
      </c>
      <c r="L77" s="53">
        <v>-179</v>
      </c>
      <c r="M77" s="53">
        <v>-626</v>
      </c>
      <c r="N77" s="5">
        <v>-192</v>
      </c>
      <c r="O77" s="5">
        <v>-28</v>
      </c>
      <c r="P77" s="19" t="e">
        <f ca="1">IF($A77="","",SUMPRODUCT(
  (EOMONTH(ozonSV!$A$2:$A1110,0)=EOMONTH(P$2,0))*
  (ozonSV!$H$2:$H1110=$A77)*
  ((ozonSV!$B$2:$B1110=$D$1)+($D$1="Все"))*
  ozonSV!$F$2:$F1110
))</f>
        <v>#VALUE!</v>
      </c>
      <c r="Q77" s="19" t="e">
        <f ca="1">IF($A77="","",SUMPRODUCT(
  (EOMONTH(ozonSV!$A$2:$A1110,0)=EOMONTH(Q$2,0))*
  (ozonSV!$H$2:$H1110=$A77)*
  ((ozonSV!$B$2:$B1110=$D$1)+($D$1="Все"))*
  ozonSV!$F$2:$F1110
))</f>
        <v>#VALUE!</v>
      </c>
      <c r="R77" s="19" t="e">
        <f ca="1">IF($A77="","",SUMPRODUCT(
  (EOMONTH(ozonSV!$A$2:$A1110,0)=EOMONTH(R$2,0))*
  (ozonSV!$H$2:$H1110=$A77)*
  ((ozonSV!$B$2:$B1110=$D$1)+($D$1="Все"))*
  ozonSV!$F$2:$F1110
))</f>
        <v>#VALUE!</v>
      </c>
      <c r="S77" s="19" t="e">
        <f ca="1">IF($A77="","",SUMPRODUCT(
  (EOMONTH(ozonSV!$A$2:$A1110,0)=EOMONTH(S$2,0))*
  (ozonSV!$H$2:$H1110=$A77)*
  ((ozonSV!$B$2:$B1110=$D$1)+($D$1="Все"))*
  ozonSV!$F$2:$F1110
))</f>
        <v>#VALUE!</v>
      </c>
      <c r="T77" s="19" t="e">
        <f ca="1">IF($A77="","",SUMPRODUCT(
  (EOMONTH(ozonSV!$A$2:$A1110,0)=EOMONTH(T$2,0))*
  (ozonSV!$H$2:$H1110=$A77)*
  ((ozonSV!$B$2:$B1110=$D$1)+($D$1="Все"))*
  ozonSV!$F$2:$F1110
))</f>
        <v>#VALUE!</v>
      </c>
      <c r="U77" s="19" t="e">
        <f ca="1">IF($A77="","",SUMPRODUCT(
  (EOMONTH(ozonSV!$A$2:$A1110,0)=EOMONTH(U$2,0))*
  (ozonSV!$H$2:$H1110=$A77)*
  ((ozonSV!$B$2:$B1110=$D$1)+($D$1="Все"))*
  ozonSV!$F$2:$F1110
))</f>
        <v>#VALUE!</v>
      </c>
      <c r="V77" s="19" t="e">
        <f ca="1">IF($A77="","",SUMPRODUCT(
  (EOMONTH(ozonSV!$A$2:$A1110,0)=EOMONTH(V$2,0))*
  (ozonSV!$H$2:$H1110=$A77)*
  ((ozonSV!$B$2:$B1110=$D$1)+($D$1="Все"))*
  ozonSV!$F$2:$F1110
))</f>
        <v>#VALUE!</v>
      </c>
      <c r="W77" s="19" t="e">
        <f ca="1">IF($A77="","",SUMPRODUCT(
  (EOMONTH(ozonSV!$A$2:$A1110,0)=EOMONTH(W$2,0))*
  (ozonSV!$H$2:$H1110=$A77)*
  ((ozonSV!$B$2:$B1110=$D$1)+($D$1="Все"))*
  ozonSV!$F$2:$F1110
))</f>
        <v>#VALUE!</v>
      </c>
      <c r="X77" s="19" t="e">
        <f ca="1">IF($A77="","",SUMPRODUCT(
  (EOMONTH(ozonSV!$A$2:$A1110,0)=EOMONTH(X$2,0))*
  (ozonSV!$H$2:$H1110=$A77)*
  ((ozonSV!$B$2:$B1110=$D$1)+($D$1="Все"))*
  ozonSV!$F$2:$F1110
))</f>
        <v>#VALUE!</v>
      </c>
      <c r="Y77" s="19" t="e">
        <f ca="1">IF($A77="","",SUMPRODUCT(
  (EOMONTH(ozonSV!$A$2:$A1110,0)=EOMONTH(Y$2,0))*
  (ozonSV!$H$2:$H1110=$A77)*
  ((ozonSV!$B$2:$B1110=$D$1)+($D$1="Все"))*
  ozonSV!$F$2:$F1110
))</f>
        <v>#VALUE!</v>
      </c>
      <c r="Z77" s="19" t="e">
        <f ca="1">IF($A77="","",SUMPRODUCT(
  (EOMONTH(ozonSV!$A$2:$A1110,0)=EOMONTH(Z$2,0))*
  (ozonSV!$H$2:$H1110=$A77)*
  ((ozonSV!$B$2:$B1110=$D$1)+($D$1="Все"))*
  ozonSV!$F$2:$F1110
))</f>
        <v>#VALUE!</v>
      </c>
    </row>
    <row r="78" spans="1:26" ht="13.2">
      <c r="A78" s="49" t="str">
        <f ca="1">IFERROR(__xludf.DUMMYFUNCTION("""COMPUTED_VALUE"""),"Подписка Premium")</f>
        <v>Подписка Premium</v>
      </c>
      <c r="B78" s="7"/>
      <c r="C78" s="3">
        <f t="shared" ca="1" si="22"/>
        <v>-84890</v>
      </c>
      <c r="D78" s="5">
        <f ca="1">SUMPRODUCT(
  (MONTH(ozonSV!$A$2:$A1110) = D$2) *
  (ozonSV!$H$2:$H1110 = $A78) *
  ((ozonSV!$B$2:$B1110 = $D$1) + ($D$1 = "Все")) *
  (ozonSV!$F$2:$F1110)
)</f>
        <v>0</v>
      </c>
      <c r="E78" s="5">
        <v>-4990</v>
      </c>
      <c r="F78" s="5">
        <v>-4990</v>
      </c>
      <c r="G78" s="5">
        <v>-4990</v>
      </c>
      <c r="H78" s="5">
        <v>-4990</v>
      </c>
      <c r="I78" s="5">
        <v>-4990</v>
      </c>
      <c r="J78" s="5">
        <v>-9990</v>
      </c>
      <c r="K78" s="53">
        <v>-9990</v>
      </c>
      <c r="L78" s="53">
        <v>-9990</v>
      </c>
      <c r="M78" s="53">
        <v>-9990</v>
      </c>
      <c r="N78" s="5">
        <v>-9990</v>
      </c>
      <c r="O78" s="5">
        <v>-9990</v>
      </c>
      <c r="P78" s="19" t="e">
        <f ca="1">IF($A78="","",SUMPRODUCT(
  (EOMONTH(ozonSV!$A$2:$A1110,0)=EOMONTH(P$2,0))*
  (ozonSV!$H$2:$H1110=$A78)*
  ((ozonSV!$B$2:$B1110=$D$1)+($D$1="Все"))*
  ozonSV!$F$2:$F1110
))</f>
        <v>#VALUE!</v>
      </c>
      <c r="Q78" s="19" t="e">
        <f ca="1">IF($A78="","",SUMPRODUCT(
  (EOMONTH(ozonSV!$A$2:$A1110,0)=EOMONTH(Q$2,0))*
  (ozonSV!$H$2:$H1110=$A78)*
  ((ozonSV!$B$2:$B1110=$D$1)+($D$1="Все"))*
  ozonSV!$F$2:$F1110
))</f>
        <v>#VALUE!</v>
      </c>
      <c r="R78" s="19" t="e">
        <f ca="1">IF($A78="","",SUMPRODUCT(
  (EOMONTH(ozonSV!$A$2:$A1110,0)=EOMONTH(R$2,0))*
  (ozonSV!$H$2:$H1110=$A78)*
  ((ozonSV!$B$2:$B1110=$D$1)+($D$1="Все"))*
  ozonSV!$F$2:$F1110
))</f>
        <v>#VALUE!</v>
      </c>
      <c r="S78" s="19" t="e">
        <f ca="1">IF($A78="","",SUMPRODUCT(
  (EOMONTH(ozonSV!$A$2:$A1110,0)=EOMONTH(S$2,0))*
  (ozonSV!$H$2:$H1110=$A78)*
  ((ozonSV!$B$2:$B1110=$D$1)+($D$1="Все"))*
  ozonSV!$F$2:$F1110
))</f>
        <v>#VALUE!</v>
      </c>
      <c r="T78" s="19" t="e">
        <f ca="1">IF($A78="","",SUMPRODUCT(
  (EOMONTH(ozonSV!$A$2:$A1110,0)=EOMONTH(T$2,0))*
  (ozonSV!$H$2:$H1110=$A78)*
  ((ozonSV!$B$2:$B1110=$D$1)+($D$1="Все"))*
  ozonSV!$F$2:$F1110
))</f>
        <v>#VALUE!</v>
      </c>
      <c r="U78" s="19" t="e">
        <f ca="1">IF($A78="","",SUMPRODUCT(
  (EOMONTH(ozonSV!$A$2:$A1110,0)=EOMONTH(U$2,0))*
  (ozonSV!$H$2:$H1110=$A78)*
  ((ozonSV!$B$2:$B1110=$D$1)+($D$1="Все"))*
  ozonSV!$F$2:$F1110
))</f>
        <v>#VALUE!</v>
      </c>
      <c r="V78" s="19" t="e">
        <f ca="1">IF($A78="","",SUMPRODUCT(
  (EOMONTH(ozonSV!$A$2:$A1110,0)=EOMONTH(V$2,0))*
  (ozonSV!$H$2:$H1110=$A78)*
  ((ozonSV!$B$2:$B1110=$D$1)+($D$1="Все"))*
  ozonSV!$F$2:$F1110
))</f>
        <v>#VALUE!</v>
      </c>
      <c r="W78" s="19" t="e">
        <f ca="1">IF($A78="","",SUMPRODUCT(
  (EOMONTH(ozonSV!$A$2:$A1110,0)=EOMONTH(W$2,0))*
  (ozonSV!$H$2:$H1110=$A78)*
  ((ozonSV!$B$2:$B1110=$D$1)+($D$1="Все"))*
  ozonSV!$F$2:$F1110
))</f>
        <v>#VALUE!</v>
      </c>
      <c r="X78" s="19" t="e">
        <f ca="1">IF($A78="","",SUMPRODUCT(
  (EOMONTH(ozonSV!$A$2:$A1110,0)=EOMONTH(X$2,0))*
  (ozonSV!$H$2:$H1110=$A78)*
  ((ozonSV!$B$2:$B1110=$D$1)+($D$1="Все"))*
  ozonSV!$F$2:$F1110
))</f>
        <v>#VALUE!</v>
      </c>
      <c r="Y78" s="19" t="e">
        <f ca="1">IF($A78="","",SUMPRODUCT(
  (EOMONTH(ozonSV!$A$2:$A1110,0)=EOMONTH(Y$2,0))*
  (ozonSV!$H$2:$H1110=$A78)*
  ((ozonSV!$B$2:$B1110=$D$1)+($D$1="Все"))*
  ozonSV!$F$2:$F1110
))</f>
        <v>#VALUE!</v>
      </c>
      <c r="Z78" s="19" t="e">
        <f ca="1">IF($A78="","",SUMPRODUCT(
  (EOMONTH(ozonSV!$A$2:$A1110,0)=EOMONTH(Z$2,0))*
  (ozonSV!$H$2:$H1110=$A78)*
  ((ozonSV!$B$2:$B1110=$D$1)+($D$1="Все"))*
  ozonSV!$F$2:$F1110
))</f>
        <v>#VALUE!</v>
      </c>
    </row>
    <row r="79" spans="1:26" ht="13.2">
      <c r="A79" s="49" t="str">
        <f ca="1">IFERROR(__xludf.DUMMYFUNCTION("""COMPUTED_VALUE"""),"Вывоз товара со Склада силами Ozon: Доставка курьером")</f>
        <v>Вывоз товара со Склада силами Ozon: Доставка курьером</v>
      </c>
      <c r="B79" s="7"/>
      <c r="C79" s="3">
        <f t="shared" ca="1" si="22"/>
        <v>-2780.4</v>
      </c>
      <c r="D79" s="5">
        <f ca="1">SUMPRODUCT(
  (MONTH(ozonSV!$A$2:$A1110) = D$2) *
  (ozonSV!$H$2:$H1110 = $A79) *
  ((ozonSV!$B$2:$B1110 = $D$1) + ($D$1 = "Все")) *
  (ozonSV!$F$2:$F1110)
)</f>
        <v>0</v>
      </c>
      <c r="E79" s="5">
        <v>-438.4</v>
      </c>
      <c r="F79" s="5">
        <v>0</v>
      </c>
      <c r="G79" s="5">
        <v>-679</v>
      </c>
      <c r="H79" s="5">
        <v>-206</v>
      </c>
      <c r="I79" s="5">
        <v>0</v>
      </c>
      <c r="J79" s="5">
        <v>-97</v>
      </c>
      <c r="K79" s="53">
        <v>-153</v>
      </c>
      <c r="L79" s="53">
        <v>-193.79999999999998</v>
      </c>
      <c r="M79" s="53">
        <v>-777.20000000000016</v>
      </c>
      <c r="N79" s="5">
        <v>-206.39999999999998</v>
      </c>
      <c r="O79" s="5">
        <v>-29.6</v>
      </c>
      <c r="P79" s="19" t="e">
        <f ca="1">IF($A79="","",SUMPRODUCT(
  (EOMONTH(ozonSV!$A$2:$A1110,0)=EOMONTH(P$2,0))*
  (ozonSV!$H$2:$H1110=$A79)*
  ((ozonSV!$B$2:$B1110=$D$1)+($D$1="Все"))*
  ozonSV!$F$2:$F1110
))</f>
        <v>#VALUE!</v>
      </c>
      <c r="Q79" s="19" t="e">
        <f ca="1">IF($A79="","",SUMPRODUCT(
  (EOMONTH(ozonSV!$A$2:$A1110,0)=EOMONTH(Q$2,0))*
  (ozonSV!$H$2:$H1110=$A79)*
  ((ozonSV!$B$2:$B1110=$D$1)+($D$1="Все"))*
  ozonSV!$F$2:$F1110
))</f>
        <v>#VALUE!</v>
      </c>
      <c r="R79" s="19" t="e">
        <f ca="1">IF($A79="","",SUMPRODUCT(
  (EOMONTH(ozonSV!$A$2:$A1110,0)=EOMONTH(R$2,0))*
  (ozonSV!$H$2:$H1110=$A79)*
  ((ozonSV!$B$2:$B1110=$D$1)+($D$1="Все"))*
  ozonSV!$F$2:$F1110
))</f>
        <v>#VALUE!</v>
      </c>
      <c r="S79" s="19" t="e">
        <f ca="1">IF($A79="","",SUMPRODUCT(
  (EOMONTH(ozonSV!$A$2:$A1110,0)=EOMONTH(S$2,0))*
  (ozonSV!$H$2:$H1110=$A79)*
  ((ozonSV!$B$2:$B1110=$D$1)+($D$1="Все"))*
  ozonSV!$F$2:$F1110
))</f>
        <v>#VALUE!</v>
      </c>
      <c r="T79" s="19" t="e">
        <f ca="1">IF($A79="","",SUMPRODUCT(
  (EOMONTH(ozonSV!$A$2:$A1110,0)=EOMONTH(T$2,0))*
  (ozonSV!$H$2:$H1110=$A79)*
  ((ozonSV!$B$2:$B1110=$D$1)+($D$1="Все"))*
  ozonSV!$F$2:$F1110
))</f>
        <v>#VALUE!</v>
      </c>
      <c r="U79" s="19" t="e">
        <f ca="1">IF($A79="","",SUMPRODUCT(
  (EOMONTH(ozonSV!$A$2:$A1110,0)=EOMONTH(U$2,0))*
  (ozonSV!$H$2:$H1110=$A79)*
  ((ozonSV!$B$2:$B1110=$D$1)+($D$1="Все"))*
  ozonSV!$F$2:$F1110
))</f>
        <v>#VALUE!</v>
      </c>
      <c r="V79" s="19" t="e">
        <f ca="1">IF($A79="","",SUMPRODUCT(
  (EOMONTH(ozonSV!$A$2:$A1110,0)=EOMONTH(V$2,0))*
  (ozonSV!$H$2:$H1110=$A79)*
  ((ozonSV!$B$2:$B1110=$D$1)+($D$1="Все"))*
  ozonSV!$F$2:$F1110
))</f>
        <v>#VALUE!</v>
      </c>
      <c r="W79" s="19" t="e">
        <f ca="1">IF($A79="","",SUMPRODUCT(
  (EOMONTH(ozonSV!$A$2:$A1110,0)=EOMONTH(W$2,0))*
  (ozonSV!$H$2:$H1110=$A79)*
  ((ozonSV!$B$2:$B1110=$D$1)+($D$1="Все"))*
  ozonSV!$F$2:$F1110
))</f>
        <v>#VALUE!</v>
      </c>
      <c r="X79" s="19" t="e">
        <f ca="1">IF($A79="","",SUMPRODUCT(
  (EOMONTH(ozonSV!$A$2:$A1110,0)=EOMONTH(X$2,0))*
  (ozonSV!$H$2:$H1110=$A79)*
  ((ozonSV!$B$2:$B1110=$D$1)+($D$1="Все"))*
  ozonSV!$F$2:$F1110
))</f>
        <v>#VALUE!</v>
      </c>
      <c r="Y79" s="19" t="e">
        <f ca="1">IF($A79="","",SUMPRODUCT(
  (EOMONTH(ozonSV!$A$2:$A1110,0)=EOMONTH(Y$2,0))*
  (ozonSV!$H$2:$H1110=$A79)*
  ((ozonSV!$B$2:$B1110=$D$1)+($D$1="Все"))*
  ozonSV!$F$2:$F1110
))</f>
        <v>#VALUE!</v>
      </c>
      <c r="Z79" s="19" t="e">
        <f ca="1">IF($A79="","",SUMPRODUCT(
  (EOMONTH(ozonSV!$A$2:$A1110,0)=EOMONTH(Z$2,0))*
  (ozonSV!$H$2:$H1110=$A79)*
  ((ozonSV!$B$2:$B1110=$D$1)+($D$1="Все"))*
  ozonSV!$F$2:$F1110
))</f>
        <v>#VALUE!</v>
      </c>
    </row>
    <row r="80" spans="1:26" ht="13.2">
      <c r="A80" s="49" t="str">
        <f ca="1">IFERROR(__xludf.DUMMYFUNCTION("""COMPUTED_VALUE"""),"Вывоз товара со Склада силами Ozon: Доставка до ПВЗ")</f>
        <v>Вывоз товара со Склада силами Ozon: Доставка до ПВЗ</v>
      </c>
      <c r="B80" s="7"/>
      <c r="C80" s="3">
        <f t="shared" ca="1" si="22"/>
        <v>-323</v>
      </c>
      <c r="D80" s="5">
        <f ca="1">SUMPRODUCT(
  (MONTH(ozonSV!$A$2:$A1110) = D$2) *
  (ozonSV!$H$2:$H1110 = $A80) *
  ((ozonSV!$B$2:$B1110 = $D$1) + ($D$1 = "Все")) *
  (ozonSV!$F$2:$F1110)
)</f>
        <v>0</v>
      </c>
      <c r="E80" s="5">
        <v>-15</v>
      </c>
      <c r="F80" s="5">
        <v>0</v>
      </c>
      <c r="G80" s="5">
        <v>0</v>
      </c>
      <c r="H80" s="5">
        <v>-92</v>
      </c>
      <c r="I80" s="5">
        <v>-60</v>
      </c>
      <c r="J80" s="5">
        <v>-84</v>
      </c>
      <c r="K80" s="53">
        <v>0</v>
      </c>
      <c r="L80" s="53">
        <v>0</v>
      </c>
      <c r="M80" s="53">
        <v>-72</v>
      </c>
      <c r="N80" s="5">
        <v>0</v>
      </c>
      <c r="O80" s="5">
        <v>0</v>
      </c>
      <c r="P80" s="19" t="e">
        <f ca="1">IF($A80="","",SUMPRODUCT(
  (EOMONTH(ozonSV!$A$2:$A1110,0)=EOMONTH(P$2,0))*
  (ozonSV!$H$2:$H1110=$A80)*
  ((ozonSV!$B$2:$B1110=$D$1)+($D$1="Все"))*
  ozonSV!$F$2:$F1110
))</f>
        <v>#VALUE!</v>
      </c>
      <c r="Q80" s="19" t="e">
        <f ca="1">IF($A80="","",SUMPRODUCT(
  (EOMONTH(ozonSV!$A$2:$A1110,0)=EOMONTH(Q$2,0))*
  (ozonSV!$H$2:$H1110=$A80)*
  ((ozonSV!$B$2:$B1110=$D$1)+($D$1="Все"))*
  ozonSV!$F$2:$F1110
))</f>
        <v>#VALUE!</v>
      </c>
      <c r="R80" s="19" t="e">
        <f ca="1">IF($A80="","",SUMPRODUCT(
  (EOMONTH(ozonSV!$A$2:$A1110,0)=EOMONTH(R$2,0))*
  (ozonSV!$H$2:$H1110=$A80)*
  ((ozonSV!$B$2:$B1110=$D$1)+($D$1="Все"))*
  ozonSV!$F$2:$F1110
))</f>
        <v>#VALUE!</v>
      </c>
      <c r="S80" s="19" t="e">
        <f ca="1">IF($A80="","",SUMPRODUCT(
  (EOMONTH(ozonSV!$A$2:$A1110,0)=EOMONTH(S$2,0))*
  (ozonSV!$H$2:$H1110=$A80)*
  ((ozonSV!$B$2:$B1110=$D$1)+($D$1="Все"))*
  ozonSV!$F$2:$F1110
))</f>
        <v>#VALUE!</v>
      </c>
      <c r="T80" s="19" t="e">
        <f ca="1">IF($A80="","",SUMPRODUCT(
  (EOMONTH(ozonSV!$A$2:$A1110,0)=EOMONTH(T$2,0))*
  (ozonSV!$H$2:$H1110=$A80)*
  ((ozonSV!$B$2:$B1110=$D$1)+($D$1="Все"))*
  ozonSV!$F$2:$F1110
))</f>
        <v>#VALUE!</v>
      </c>
      <c r="U80" s="19" t="e">
        <f ca="1">IF($A80="","",SUMPRODUCT(
  (EOMONTH(ozonSV!$A$2:$A1110,0)=EOMONTH(U$2,0))*
  (ozonSV!$H$2:$H1110=$A80)*
  ((ozonSV!$B$2:$B1110=$D$1)+($D$1="Все"))*
  ozonSV!$F$2:$F1110
))</f>
        <v>#VALUE!</v>
      </c>
      <c r="V80" s="19" t="e">
        <f ca="1">IF($A80="","",SUMPRODUCT(
  (EOMONTH(ozonSV!$A$2:$A1110,0)=EOMONTH(V$2,0))*
  (ozonSV!$H$2:$H1110=$A80)*
  ((ozonSV!$B$2:$B1110=$D$1)+($D$1="Все"))*
  ozonSV!$F$2:$F1110
))</f>
        <v>#VALUE!</v>
      </c>
      <c r="W80" s="19" t="e">
        <f ca="1">IF($A80="","",SUMPRODUCT(
  (EOMONTH(ozonSV!$A$2:$A1110,0)=EOMONTH(W$2,0))*
  (ozonSV!$H$2:$H1110=$A80)*
  ((ozonSV!$B$2:$B1110=$D$1)+($D$1="Все"))*
  ozonSV!$F$2:$F1110
))</f>
        <v>#VALUE!</v>
      </c>
      <c r="X80" s="19" t="e">
        <f ca="1">IF($A80="","",SUMPRODUCT(
  (EOMONTH(ozonSV!$A$2:$A1110,0)=EOMONTH(X$2,0))*
  (ozonSV!$H$2:$H1110=$A80)*
  ((ozonSV!$B$2:$B1110=$D$1)+($D$1="Все"))*
  ozonSV!$F$2:$F1110
))</f>
        <v>#VALUE!</v>
      </c>
      <c r="Y80" s="19" t="e">
        <f ca="1">IF($A80="","",SUMPRODUCT(
  (EOMONTH(ozonSV!$A$2:$A1110,0)=EOMONTH(Y$2,0))*
  (ozonSV!$H$2:$H1110=$A80)*
  ((ozonSV!$B$2:$B1110=$D$1)+($D$1="Все"))*
  ozonSV!$F$2:$F1110
))</f>
        <v>#VALUE!</v>
      </c>
      <c r="Z80" s="19" t="e">
        <f ca="1">IF($A80="","",SUMPRODUCT(
  (EOMONTH(ozonSV!$A$2:$A1110,0)=EOMONTH(Z$2,0))*
  (ozonSV!$H$2:$H1110=$A80)*
  ((ozonSV!$B$2:$B1110=$D$1)+($D$1="Все"))*
  ozonSV!$F$2:$F1110
))</f>
        <v>#VALUE!</v>
      </c>
    </row>
    <row r="81" spans="1:26" ht="13.2">
      <c r="A81" s="49" t="str">
        <f ca="1">IFERROR(__xludf.DUMMYFUNCTION("""COMPUTED_VALUE"""),"Временное размещение товара в СЦ/ПВЗ")</f>
        <v>Временное размещение товара в СЦ/ПВЗ</v>
      </c>
      <c r="B81" s="7"/>
      <c r="C81" s="3">
        <f t="shared" ca="1" si="22"/>
        <v>-1689</v>
      </c>
      <c r="D81" s="5">
        <f ca="1">SUMPRODUCT(
  (MONTH(ozonSV!$A$2:$A1110) = D$2) *
  (ozonSV!$H$2:$H1110 = $A81) *
  ((ozonSV!$B$2:$B1110 = $D$1) + ($D$1 = "Все")) *
  (ozonSV!$F$2:$F1110)
)</f>
        <v>0</v>
      </c>
      <c r="E81" s="5">
        <v>0</v>
      </c>
      <c r="F81" s="5">
        <v>0</v>
      </c>
      <c r="G81" s="5">
        <v>-84</v>
      </c>
      <c r="H81" s="5">
        <v>-324</v>
      </c>
      <c r="I81" s="5">
        <v>-609</v>
      </c>
      <c r="J81" s="5">
        <v>-60</v>
      </c>
      <c r="K81" s="53">
        <v>-84</v>
      </c>
      <c r="L81" s="53">
        <v>-252</v>
      </c>
      <c r="M81" s="53">
        <v>-276</v>
      </c>
      <c r="N81" s="5">
        <v>0</v>
      </c>
      <c r="O81" s="5">
        <v>0</v>
      </c>
      <c r="P81" s="19" t="e">
        <f ca="1">IF($A81="","",SUMPRODUCT(
  (EOMONTH(ozonSV!$A$2:$A1110,0)=EOMONTH(P$2,0))*
  (ozonSV!$H$2:$H1110=$A81)*
  ((ozonSV!$B$2:$B1110=$D$1)+($D$1="Все"))*
  ozonSV!$F$2:$F1110
))</f>
        <v>#VALUE!</v>
      </c>
      <c r="Q81" s="19" t="e">
        <f ca="1">IF($A81="","",SUMPRODUCT(
  (EOMONTH(ozonSV!$A$2:$A1110,0)=EOMONTH(Q$2,0))*
  (ozonSV!$H$2:$H1110=$A81)*
  ((ozonSV!$B$2:$B1110=$D$1)+($D$1="Все"))*
  ozonSV!$F$2:$F1110
))</f>
        <v>#VALUE!</v>
      </c>
      <c r="R81" s="19" t="e">
        <f ca="1">IF($A81="","",SUMPRODUCT(
  (EOMONTH(ozonSV!$A$2:$A1110,0)=EOMONTH(R$2,0))*
  (ozonSV!$H$2:$H1110=$A81)*
  ((ozonSV!$B$2:$B1110=$D$1)+($D$1="Все"))*
  ozonSV!$F$2:$F1110
))</f>
        <v>#VALUE!</v>
      </c>
      <c r="S81" s="19" t="e">
        <f ca="1">IF($A81="","",SUMPRODUCT(
  (EOMONTH(ozonSV!$A$2:$A1110,0)=EOMONTH(S$2,0))*
  (ozonSV!$H$2:$H1110=$A81)*
  ((ozonSV!$B$2:$B1110=$D$1)+($D$1="Все"))*
  ozonSV!$F$2:$F1110
))</f>
        <v>#VALUE!</v>
      </c>
      <c r="T81" s="19" t="e">
        <f ca="1">IF($A81="","",SUMPRODUCT(
  (EOMONTH(ozonSV!$A$2:$A1110,0)=EOMONTH(T$2,0))*
  (ozonSV!$H$2:$H1110=$A81)*
  ((ozonSV!$B$2:$B1110=$D$1)+($D$1="Все"))*
  ozonSV!$F$2:$F1110
))</f>
        <v>#VALUE!</v>
      </c>
      <c r="U81" s="19" t="e">
        <f ca="1">IF($A81="","",SUMPRODUCT(
  (EOMONTH(ozonSV!$A$2:$A1110,0)=EOMONTH(U$2,0))*
  (ozonSV!$H$2:$H1110=$A81)*
  ((ozonSV!$B$2:$B1110=$D$1)+($D$1="Все"))*
  ozonSV!$F$2:$F1110
))</f>
        <v>#VALUE!</v>
      </c>
      <c r="V81" s="19" t="e">
        <f ca="1">IF($A81="","",SUMPRODUCT(
  (EOMONTH(ozonSV!$A$2:$A1110,0)=EOMONTH(V$2,0))*
  (ozonSV!$H$2:$H1110=$A81)*
  ((ozonSV!$B$2:$B1110=$D$1)+($D$1="Все"))*
  ozonSV!$F$2:$F1110
))</f>
        <v>#VALUE!</v>
      </c>
      <c r="W81" s="19" t="e">
        <f ca="1">IF($A81="","",SUMPRODUCT(
  (EOMONTH(ozonSV!$A$2:$A1110,0)=EOMONTH(W$2,0))*
  (ozonSV!$H$2:$H1110=$A81)*
  ((ozonSV!$B$2:$B1110=$D$1)+($D$1="Все"))*
  ozonSV!$F$2:$F1110
))</f>
        <v>#VALUE!</v>
      </c>
      <c r="X81" s="19" t="e">
        <f ca="1">IF($A81="","",SUMPRODUCT(
  (EOMONTH(ozonSV!$A$2:$A1110,0)=EOMONTH(X$2,0))*
  (ozonSV!$H$2:$H1110=$A81)*
  ((ozonSV!$B$2:$B1110=$D$1)+($D$1="Все"))*
  ozonSV!$F$2:$F1110
))</f>
        <v>#VALUE!</v>
      </c>
      <c r="Y81" s="19" t="e">
        <f ca="1">IF($A81="","",SUMPRODUCT(
  (EOMONTH(ozonSV!$A$2:$A1110,0)=EOMONTH(Y$2,0))*
  (ozonSV!$H$2:$H1110=$A81)*
  ((ozonSV!$B$2:$B1110=$D$1)+($D$1="Все"))*
  ozonSV!$F$2:$F1110
))</f>
        <v>#VALUE!</v>
      </c>
      <c r="Z81" s="19" t="e">
        <f ca="1">IF($A81="","",SUMPRODUCT(
  (EOMONTH(ozonSV!$A$2:$A1110,0)=EOMONTH(Z$2,0))*
  (ozonSV!$H$2:$H1110=$A81)*
  ((ozonSV!$B$2:$B1110=$D$1)+($D$1="Все"))*
  ozonSV!$F$2:$F1110
))</f>
        <v>#VALUE!</v>
      </c>
    </row>
    <row r="82" spans="1:26" ht="13.2">
      <c r="A82" s="49" t="str">
        <f ca="1">IFERROR(__xludf.DUMMYFUNCTION("""COMPUTED_VALUE"""),"Обработка брака с приемки")</f>
        <v>Обработка брака с приемки</v>
      </c>
      <c r="B82" s="7"/>
      <c r="C82" s="3">
        <f t="shared" ca="1" si="22"/>
        <v>-150</v>
      </c>
      <c r="D82" s="5">
        <f ca="1">SUMPRODUCT(
  (MONTH(ozonSV!$A$2:$A1110) = D$2) *
  (ozonSV!$H$2:$H1110 = $A82) *
  ((ozonSV!$B$2:$B1110 = $D$1) + ($D$1 = "Все")) *
  (ozonSV!$F$2:$F1110)
)</f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3">
        <v>0</v>
      </c>
      <c r="L82" s="53">
        <v>-150</v>
      </c>
      <c r="M82" s="53">
        <v>0</v>
      </c>
      <c r="N82" s="5">
        <v>0</v>
      </c>
      <c r="O82" s="5">
        <v>0</v>
      </c>
      <c r="P82" s="19" t="e">
        <f ca="1">IF($A82="","",SUMPRODUCT(
  (EOMONTH(ozonSV!$A$2:$A1110,0)=EOMONTH(P$2,0))*
  (ozonSV!$H$2:$H1110=$A82)*
  ((ozonSV!$B$2:$B1110=$D$1)+($D$1="Все"))*
  ozonSV!$F$2:$F1110
))</f>
        <v>#VALUE!</v>
      </c>
      <c r="Q82" s="19" t="e">
        <f ca="1">IF($A82="","",SUMPRODUCT(
  (EOMONTH(ozonSV!$A$2:$A1110,0)=EOMONTH(Q$2,0))*
  (ozonSV!$H$2:$H1110=$A82)*
  ((ozonSV!$B$2:$B1110=$D$1)+($D$1="Все"))*
  ozonSV!$F$2:$F1110
))</f>
        <v>#VALUE!</v>
      </c>
      <c r="R82" s="19" t="e">
        <f ca="1">IF($A82="","",SUMPRODUCT(
  (EOMONTH(ozonSV!$A$2:$A1110,0)=EOMONTH(R$2,0))*
  (ozonSV!$H$2:$H1110=$A82)*
  ((ozonSV!$B$2:$B1110=$D$1)+($D$1="Все"))*
  ozonSV!$F$2:$F1110
))</f>
        <v>#VALUE!</v>
      </c>
      <c r="S82" s="19" t="e">
        <f ca="1">IF($A82="","",SUMPRODUCT(
  (EOMONTH(ozonSV!$A$2:$A1110,0)=EOMONTH(S$2,0))*
  (ozonSV!$H$2:$H1110=$A82)*
  ((ozonSV!$B$2:$B1110=$D$1)+($D$1="Все"))*
  ozonSV!$F$2:$F1110
))</f>
        <v>#VALUE!</v>
      </c>
      <c r="T82" s="19" t="e">
        <f ca="1">IF($A82="","",SUMPRODUCT(
  (EOMONTH(ozonSV!$A$2:$A1110,0)=EOMONTH(T$2,0))*
  (ozonSV!$H$2:$H1110=$A82)*
  ((ozonSV!$B$2:$B1110=$D$1)+($D$1="Все"))*
  ozonSV!$F$2:$F1110
))</f>
        <v>#VALUE!</v>
      </c>
      <c r="U82" s="19" t="e">
        <f ca="1">IF($A82="","",SUMPRODUCT(
  (EOMONTH(ozonSV!$A$2:$A1110,0)=EOMONTH(U$2,0))*
  (ozonSV!$H$2:$H1110=$A82)*
  ((ozonSV!$B$2:$B1110=$D$1)+($D$1="Все"))*
  ozonSV!$F$2:$F1110
))</f>
        <v>#VALUE!</v>
      </c>
      <c r="V82" s="19" t="e">
        <f ca="1">IF($A82="","",SUMPRODUCT(
  (EOMONTH(ozonSV!$A$2:$A1110,0)=EOMONTH(V$2,0))*
  (ozonSV!$H$2:$H1110=$A82)*
  ((ozonSV!$B$2:$B1110=$D$1)+($D$1="Все"))*
  ozonSV!$F$2:$F1110
))</f>
        <v>#VALUE!</v>
      </c>
      <c r="W82" s="19" t="e">
        <f ca="1">IF($A82="","",SUMPRODUCT(
  (EOMONTH(ozonSV!$A$2:$A1110,0)=EOMONTH(W$2,0))*
  (ozonSV!$H$2:$H1110=$A82)*
  ((ozonSV!$B$2:$B1110=$D$1)+($D$1="Все"))*
  ozonSV!$F$2:$F1110
))</f>
        <v>#VALUE!</v>
      </c>
      <c r="X82" s="19" t="e">
        <f ca="1">IF($A82="","",SUMPRODUCT(
  (EOMONTH(ozonSV!$A$2:$A1110,0)=EOMONTH(X$2,0))*
  (ozonSV!$H$2:$H1110=$A82)*
  ((ozonSV!$B$2:$B1110=$D$1)+($D$1="Все"))*
  ozonSV!$F$2:$F1110
))</f>
        <v>#VALUE!</v>
      </c>
      <c r="Y82" s="19" t="e">
        <f ca="1">IF($A82="","",SUMPRODUCT(
  (EOMONTH(ozonSV!$A$2:$A1110,0)=EOMONTH(Y$2,0))*
  (ozonSV!$H$2:$H1110=$A82)*
  ((ozonSV!$B$2:$B1110=$D$1)+($D$1="Все"))*
  ozonSV!$F$2:$F1110
))</f>
        <v>#VALUE!</v>
      </c>
      <c r="Z82" s="19" t="e">
        <f ca="1">IF($A82="","",SUMPRODUCT(
  (EOMONTH(ozonSV!$A$2:$A1110,0)=EOMONTH(Z$2,0))*
  (ozonSV!$H$2:$H1110=$A82)*
  ((ozonSV!$B$2:$B1110=$D$1)+($D$1="Все"))*
  ozonSV!$F$2:$F1110
))</f>
        <v>#VALUE!</v>
      </c>
    </row>
    <row r="83" spans="1:26" ht="13.2">
      <c r="A83" s="49" t="str">
        <f ca="1">IFERROR(__xludf.DUMMYFUNCTION("""COMPUTED_VALUE"""),"Утилизация товара: Пролились/просыпались из-за упаковки")</f>
        <v>Утилизация товара: Пролились/просыпались из-за упаковки</v>
      </c>
      <c r="B83" s="7"/>
      <c r="C83" s="3">
        <f t="shared" ca="1" si="22"/>
        <v>-350</v>
      </c>
      <c r="D83" s="5">
        <f ca="1">SUMPRODUCT(
  (MONTH(ozonSV!$A$2:$A1110) = D$2) *
  (ozonSV!$H$2:$H1110 = $A83) *
  ((ozonSV!$B$2:$B1110 = $D$1) + ($D$1 = "Все")) *
  (ozonSV!$F$2:$F1110)
)</f>
        <v>0</v>
      </c>
      <c r="E83" s="5">
        <v>-100</v>
      </c>
      <c r="F83" s="5">
        <v>0</v>
      </c>
      <c r="G83" s="5">
        <v>-200</v>
      </c>
      <c r="H83" s="5">
        <v>-50</v>
      </c>
      <c r="I83" s="5">
        <v>0</v>
      </c>
      <c r="J83" s="5">
        <v>0</v>
      </c>
      <c r="K83" s="53">
        <v>0</v>
      </c>
      <c r="L83" s="53">
        <v>0</v>
      </c>
      <c r="M83" s="53">
        <v>0</v>
      </c>
      <c r="N83" s="5">
        <v>0</v>
      </c>
      <c r="O83" s="5">
        <v>0</v>
      </c>
      <c r="P83" s="19" t="e">
        <f ca="1">IF($A83="","",SUMPRODUCT(
  (EOMONTH(ozonSV!$A$2:$A1110,0)=EOMONTH(P$2,0))*
  (ozonSV!$H$2:$H1110=$A83)*
  ((ozonSV!$B$2:$B1110=$D$1)+($D$1="Все"))*
  ozonSV!$F$2:$F1110
))</f>
        <v>#VALUE!</v>
      </c>
      <c r="Q83" s="19" t="e">
        <f ca="1">IF($A83="","",SUMPRODUCT(
  (EOMONTH(ozonSV!$A$2:$A1110,0)=EOMONTH(Q$2,0))*
  (ozonSV!$H$2:$H1110=$A83)*
  ((ozonSV!$B$2:$B1110=$D$1)+($D$1="Все"))*
  ozonSV!$F$2:$F1110
))</f>
        <v>#VALUE!</v>
      </c>
      <c r="R83" s="19" t="e">
        <f ca="1">IF($A83="","",SUMPRODUCT(
  (EOMONTH(ozonSV!$A$2:$A1110,0)=EOMONTH(R$2,0))*
  (ozonSV!$H$2:$H1110=$A83)*
  ((ozonSV!$B$2:$B1110=$D$1)+($D$1="Все"))*
  ozonSV!$F$2:$F1110
))</f>
        <v>#VALUE!</v>
      </c>
      <c r="S83" s="19" t="e">
        <f ca="1">IF($A83="","",SUMPRODUCT(
  (EOMONTH(ozonSV!$A$2:$A1110,0)=EOMONTH(S$2,0))*
  (ozonSV!$H$2:$H1110=$A83)*
  ((ozonSV!$B$2:$B1110=$D$1)+($D$1="Все"))*
  ozonSV!$F$2:$F1110
))</f>
        <v>#VALUE!</v>
      </c>
      <c r="T83" s="19" t="e">
        <f ca="1">IF($A83="","",SUMPRODUCT(
  (EOMONTH(ozonSV!$A$2:$A1110,0)=EOMONTH(T$2,0))*
  (ozonSV!$H$2:$H1110=$A83)*
  ((ozonSV!$B$2:$B1110=$D$1)+($D$1="Все"))*
  ozonSV!$F$2:$F1110
))</f>
        <v>#VALUE!</v>
      </c>
      <c r="U83" s="19" t="e">
        <f ca="1">IF($A83="","",SUMPRODUCT(
  (EOMONTH(ozonSV!$A$2:$A1110,0)=EOMONTH(U$2,0))*
  (ozonSV!$H$2:$H1110=$A83)*
  ((ozonSV!$B$2:$B1110=$D$1)+($D$1="Все"))*
  ozonSV!$F$2:$F1110
))</f>
        <v>#VALUE!</v>
      </c>
      <c r="V83" s="19" t="e">
        <f ca="1">IF($A83="","",SUMPRODUCT(
  (EOMONTH(ozonSV!$A$2:$A1110,0)=EOMONTH(V$2,0))*
  (ozonSV!$H$2:$H1110=$A83)*
  ((ozonSV!$B$2:$B1110=$D$1)+($D$1="Все"))*
  ozonSV!$F$2:$F1110
))</f>
        <v>#VALUE!</v>
      </c>
      <c r="W83" s="19" t="e">
        <f ca="1">IF($A83="","",SUMPRODUCT(
  (EOMONTH(ozonSV!$A$2:$A1110,0)=EOMONTH(W$2,0))*
  (ozonSV!$H$2:$H1110=$A83)*
  ((ozonSV!$B$2:$B1110=$D$1)+($D$1="Все"))*
  ozonSV!$F$2:$F1110
))</f>
        <v>#VALUE!</v>
      </c>
      <c r="X83" s="19" t="e">
        <f ca="1">IF($A83="","",SUMPRODUCT(
  (EOMONTH(ozonSV!$A$2:$A1110,0)=EOMONTH(X$2,0))*
  (ozonSV!$H$2:$H1110=$A83)*
  ((ozonSV!$B$2:$B1110=$D$1)+($D$1="Все"))*
  ozonSV!$F$2:$F1110
))</f>
        <v>#VALUE!</v>
      </c>
      <c r="Y83" s="19" t="e">
        <f ca="1">IF($A83="","",SUMPRODUCT(
  (EOMONTH(ozonSV!$A$2:$A1110,0)=EOMONTH(Y$2,0))*
  (ozonSV!$H$2:$H1110=$A83)*
  ((ozonSV!$B$2:$B1110=$D$1)+($D$1="Все"))*
  ozonSV!$F$2:$F1110
))</f>
        <v>#VALUE!</v>
      </c>
      <c r="Z83" s="19" t="e">
        <f ca="1">IF($A83="","",SUMPRODUCT(
  (EOMONTH(ozonSV!$A$2:$A1110,0)=EOMONTH(Z$2,0))*
  (ozonSV!$H$2:$H1110=$A83)*
  ((ozonSV!$B$2:$B1110=$D$1)+($D$1="Все"))*
  ozonSV!$F$2:$F1110
))</f>
        <v>#VALUE!</v>
      </c>
    </row>
    <row r="84" spans="1:26" ht="13.2">
      <c r="A84" s="49" t="str">
        <f ca="1">IFERROR(__xludf.DUMMYFUNCTION("""COMPUTED_VALUE"""),"Подготовка товаров к возврату")</f>
        <v>Подготовка товаров к возврату</v>
      </c>
      <c r="B84" s="7"/>
      <c r="C84" s="3">
        <f t="shared" ca="1" si="22"/>
        <v>-150</v>
      </c>
      <c r="D84" s="5">
        <f ca="1">SUMPRODUCT(
  (MONTH(ozonSV!$A$2:$A1110) = D$2) *
  (ozonSV!$H$2:$H1110 = $A84) *
  ((ozonSV!$B$2:$B1110 = $D$1) + ($D$1 = "Все")) *
  (ozonSV!$F$2:$F1110)
)</f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3">
        <v>0</v>
      </c>
      <c r="L84" s="53">
        <v>0</v>
      </c>
      <c r="M84" s="53">
        <v>0</v>
      </c>
      <c r="N84" s="5">
        <v>-150</v>
      </c>
      <c r="O84" s="5">
        <v>0</v>
      </c>
      <c r="P84" s="19" t="e">
        <f ca="1">IF($A84="","",SUMPRODUCT(
  (EOMONTH(ozonSV!$A$2:$A1110,0)=EOMONTH(P$2,0))*
  (ozonSV!$H$2:$H1110=$A84)*
  ((ozonSV!$B$2:$B1110=$D$1)+($D$1="Все"))*
  ozonSV!$F$2:$F1110
))</f>
        <v>#VALUE!</v>
      </c>
      <c r="Q84" s="19" t="e">
        <f ca="1">IF($A84="","",SUMPRODUCT(
  (EOMONTH(ozonSV!$A$2:$A1110,0)=EOMONTH(Q$2,0))*
  (ozonSV!$H$2:$H1110=$A84)*
  ((ozonSV!$B$2:$B1110=$D$1)+($D$1="Все"))*
  ozonSV!$F$2:$F1110
))</f>
        <v>#VALUE!</v>
      </c>
      <c r="R84" s="19" t="e">
        <f ca="1">IF($A84="","",SUMPRODUCT(
  (EOMONTH(ozonSV!$A$2:$A1110,0)=EOMONTH(R$2,0))*
  (ozonSV!$H$2:$H1110=$A84)*
  ((ozonSV!$B$2:$B1110=$D$1)+($D$1="Все"))*
  ozonSV!$F$2:$F1110
))</f>
        <v>#VALUE!</v>
      </c>
      <c r="S84" s="19" t="e">
        <f ca="1">IF($A84="","",SUMPRODUCT(
  (EOMONTH(ozonSV!$A$2:$A1110,0)=EOMONTH(S$2,0))*
  (ozonSV!$H$2:$H1110=$A84)*
  ((ozonSV!$B$2:$B1110=$D$1)+($D$1="Все"))*
  ozonSV!$F$2:$F1110
))</f>
        <v>#VALUE!</v>
      </c>
      <c r="T84" s="19" t="e">
        <f ca="1">IF($A84="","",SUMPRODUCT(
  (EOMONTH(ozonSV!$A$2:$A1110,0)=EOMONTH(T$2,0))*
  (ozonSV!$H$2:$H1110=$A84)*
  ((ozonSV!$B$2:$B1110=$D$1)+($D$1="Все"))*
  ozonSV!$F$2:$F1110
))</f>
        <v>#VALUE!</v>
      </c>
      <c r="U84" s="19" t="e">
        <f ca="1">IF($A84="","",SUMPRODUCT(
  (EOMONTH(ozonSV!$A$2:$A1110,0)=EOMONTH(U$2,0))*
  (ozonSV!$H$2:$H1110=$A84)*
  ((ozonSV!$B$2:$B1110=$D$1)+($D$1="Все"))*
  ozonSV!$F$2:$F1110
))</f>
        <v>#VALUE!</v>
      </c>
      <c r="V84" s="19" t="e">
        <f ca="1">IF($A84="","",SUMPRODUCT(
  (EOMONTH(ozonSV!$A$2:$A1110,0)=EOMONTH(V$2,0))*
  (ozonSV!$H$2:$H1110=$A84)*
  ((ozonSV!$B$2:$B1110=$D$1)+($D$1="Все"))*
  ozonSV!$F$2:$F1110
))</f>
        <v>#VALUE!</v>
      </c>
      <c r="W84" s="19" t="e">
        <f ca="1">IF($A84="","",SUMPRODUCT(
  (EOMONTH(ozonSV!$A$2:$A1110,0)=EOMONTH(W$2,0))*
  (ozonSV!$H$2:$H1110=$A84)*
  ((ozonSV!$B$2:$B1110=$D$1)+($D$1="Все"))*
  ozonSV!$F$2:$F1110
))</f>
        <v>#VALUE!</v>
      </c>
      <c r="X84" s="19" t="e">
        <f ca="1">IF($A84="","",SUMPRODUCT(
  (EOMONTH(ozonSV!$A$2:$A1110,0)=EOMONTH(X$2,0))*
  (ozonSV!$H$2:$H1110=$A84)*
  ((ozonSV!$B$2:$B1110=$D$1)+($D$1="Все"))*
  ozonSV!$F$2:$F1110
))</f>
        <v>#VALUE!</v>
      </c>
      <c r="Y84" s="19" t="e">
        <f ca="1">IF($A84="","",SUMPRODUCT(
  (EOMONTH(ozonSV!$A$2:$A1110,0)=EOMONTH(Y$2,0))*
  (ozonSV!$H$2:$H1110=$A84)*
  ((ozonSV!$B$2:$B1110=$D$1)+($D$1="Все"))*
  ozonSV!$F$2:$F1110
))</f>
        <v>#VALUE!</v>
      </c>
      <c r="Z84" s="19" t="e">
        <f ca="1">IF($A84="","",SUMPRODUCT(
  (EOMONTH(ozonSV!$A$2:$A1110,0)=EOMONTH(Z$2,0))*
  (ozonSV!$H$2:$H1110=$A84)*
  ((ozonSV!$B$2:$B1110=$D$1)+($D$1="Все"))*
  ozonSV!$F$2:$F1110
))</f>
        <v>#VALUE!</v>
      </c>
    </row>
    <row r="85" spans="1:26" ht="13.2">
      <c r="A85" s="49" t="str">
        <f ca="1">IFERROR(__xludf.DUMMYFUNCTION("""COMPUTED_VALUE"""),"Услуга за обработку операционных ошибок продавца: просроченная отгрузка")</f>
        <v>Услуга за обработку операционных ошибок продавца: просроченная отгрузка</v>
      </c>
      <c r="B85" s="7"/>
      <c r="C85" s="3">
        <f t="shared" ca="1" si="22"/>
        <v>-6950</v>
      </c>
      <c r="D85" s="5">
        <f ca="1">SUMPRODUCT(
  (MONTH(ozonSV!$A$2:$A1110) = D$2) *
  (ozonSV!$H$2:$H1110 = $A85) *
  ((ozonSV!$B$2:$B1110 = $D$1) + ($D$1 = "Все")) *
  (ozonSV!$F$2:$F1110)
)</f>
        <v>0</v>
      </c>
      <c r="E85" s="5">
        <v>0</v>
      </c>
      <c r="F85" s="5">
        <v>0</v>
      </c>
      <c r="G85" s="5">
        <v>0</v>
      </c>
      <c r="H85" s="5">
        <v>-4175</v>
      </c>
      <c r="I85" s="5">
        <v>-2300</v>
      </c>
      <c r="J85" s="5">
        <v>-270</v>
      </c>
      <c r="K85" s="53">
        <v>-35</v>
      </c>
      <c r="L85" s="53">
        <v>-170</v>
      </c>
      <c r="M85" s="53">
        <v>0</v>
      </c>
      <c r="N85" s="5">
        <v>0</v>
      </c>
      <c r="O85" s="5">
        <v>0</v>
      </c>
      <c r="P85" s="19" t="e">
        <f ca="1">IF($A85="","",SUMPRODUCT(
  (EOMONTH(ozonSV!$A$2:$A1110,0)=EOMONTH(P$2,0))*
  (ozonSV!$H$2:$H1110=$A85)*
  ((ozonSV!$B$2:$B1110=$D$1)+($D$1="Все"))*
  ozonSV!$F$2:$F1110
))</f>
        <v>#VALUE!</v>
      </c>
      <c r="Q85" s="19" t="e">
        <f ca="1">IF($A85="","",SUMPRODUCT(
  (EOMONTH(ozonSV!$A$2:$A1110,0)=EOMONTH(Q$2,0))*
  (ozonSV!$H$2:$H1110=$A85)*
  ((ozonSV!$B$2:$B1110=$D$1)+($D$1="Все"))*
  ozonSV!$F$2:$F1110
))</f>
        <v>#VALUE!</v>
      </c>
      <c r="R85" s="19" t="e">
        <f ca="1">IF($A85="","",SUMPRODUCT(
  (EOMONTH(ozonSV!$A$2:$A1110,0)=EOMONTH(R$2,0))*
  (ozonSV!$H$2:$H1110=$A85)*
  ((ozonSV!$B$2:$B1110=$D$1)+($D$1="Все"))*
  ozonSV!$F$2:$F1110
))</f>
        <v>#VALUE!</v>
      </c>
      <c r="S85" s="19" t="e">
        <f ca="1">IF($A85="","",SUMPRODUCT(
  (EOMONTH(ozonSV!$A$2:$A1110,0)=EOMONTH(S$2,0))*
  (ozonSV!$H$2:$H1110=$A85)*
  ((ozonSV!$B$2:$B1110=$D$1)+($D$1="Все"))*
  ozonSV!$F$2:$F1110
))</f>
        <v>#VALUE!</v>
      </c>
      <c r="T85" s="19" t="e">
        <f ca="1">IF($A85="","",SUMPRODUCT(
  (EOMONTH(ozonSV!$A$2:$A1110,0)=EOMONTH(T$2,0))*
  (ozonSV!$H$2:$H1110=$A85)*
  ((ozonSV!$B$2:$B1110=$D$1)+($D$1="Все"))*
  ozonSV!$F$2:$F1110
))</f>
        <v>#VALUE!</v>
      </c>
      <c r="U85" s="19" t="e">
        <f ca="1">IF($A85="","",SUMPRODUCT(
  (EOMONTH(ozonSV!$A$2:$A1110,0)=EOMONTH(U$2,0))*
  (ozonSV!$H$2:$H1110=$A85)*
  ((ozonSV!$B$2:$B1110=$D$1)+($D$1="Все"))*
  ozonSV!$F$2:$F1110
))</f>
        <v>#VALUE!</v>
      </c>
      <c r="V85" s="19" t="e">
        <f ca="1">IF($A85="","",SUMPRODUCT(
  (EOMONTH(ozonSV!$A$2:$A1110,0)=EOMONTH(V$2,0))*
  (ozonSV!$H$2:$H1110=$A85)*
  ((ozonSV!$B$2:$B1110=$D$1)+($D$1="Все"))*
  ozonSV!$F$2:$F1110
))</f>
        <v>#VALUE!</v>
      </c>
      <c r="W85" s="19" t="e">
        <f ca="1">IF($A85="","",SUMPRODUCT(
  (EOMONTH(ozonSV!$A$2:$A1110,0)=EOMONTH(W$2,0))*
  (ozonSV!$H$2:$H1110=$A85)*
  ((ozonSV!$B$2:$B1110=$D$1)+($D$1="Все"))*
  ozonSV!$F$2:$F1110
))</f>
        <v>#VALUE!</v>
      </c>
      <c r="X85" s="19" t="e">
        <f ca="1">IF($A85="","",SUMPRODUCT(
  (EOMONTH(ozonSV!$A$2:$A1110,0)=EOMONTH(X$2,0))*
  (ozonSV!$H$2:$H1110=$A85)*
  ((ozonSV!$B$2:$B1110=$D$1)+($D$1="Все"))*
  ozonSV!$F$2:$F1110
))</f>
        <v>#VALUE!</v>
      </c>
      <c r="Y85" s="19" t="e">
        <f ca="1">IF($A85="","",SUMPRODUCT(
  (EOMONTH(ozonSV!$A$2:$A1110,0)=EOMONTH(Y$2,0))*
  (ozonSV!$H$2:$H1110=$A85)*
  ((ozonSV!$B$2:$B1110=$D$1)+($D$1="Все"))*
  ozonSV!$F$2:$F1110
))</f>
        <v>#VALUE!</v>
      </c>
      <c r="Z85" s="19" t="e">
        <f ca="1">IF($A85="","",SUMPRODUCT(
  (EOMONTH(ozonSV!$A$2:$A1110,0)=EOMONTH(Z$2,0))*
  (ozonSV!$H$2:$H1110=$A85)*
  ((ozonSV!$B$2:$B1110=$D$1)+($D$1="Все"))*
  ozonSV!$F$2:$F1110
))</f>
        <v>#VALUE!</v>
      </c>
    </row>
    <row r="86" spans="1:26" ht="13.2">
      <c r="A86" s="49" t="str">
        <f ca="1">IFERROR(__xludf.DUMMYFUNCTION("""COMPUTED_VALUE"""),"Сортировка товара по зонам размещения")</f>
        <v>Сортировка товара по зонам размещения</v>
      </c>
      <c r="B86" s="7"/>
      <c r="C86" s="3">
        <f t="shared" ca="1" si="22"/>
        <v>-100</v>
      </c>
      <c r="D86" s="5">
        <f ca="1">SUMPRODUCT(
  (MONTH(ozonSV!$A$2:$A1110) = D$2) *
  (ozonSV!$H$2:$H1110 = $A86) *
  ((ozonSV!$B$2:$B1110 = $D$1) + ($D$1 = "Все")) *
  (ozonSV!$F$2:$F1110)
)</f>
        <v>0</v>
      </c>
      <c r="E86" s="5">
        <v>-10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3">
        <v>0</v>
      </c>
      <c r="L86" s="53">
        <v>0</v>
      </c>
      <c r="M86" s="53">
        <v>0</v>
      </c>
      <c r="N86" s="5">
        <v>0</v>
      </c>
      <c r="O86" s="5">
        <v>-90</v>
      </c>
      <c r="P86" s="19" t="e">
        <f ca="1">IF($A86="","",SUMPRODUCT(
  (EOMONTH(ozonSV!$A$2:$A1110,0)=EOMONTH(P$2,0))*
  (ozonSV!$H$2:$H1110=$A86)*
  ((ozonSV!$B$2:$B1110=$D$1)+($D$1="Все"))*
  ozonSV!$F$2:$F1110
))</f>
        <v>#VALUE!</v>
      </c>
      <c r="Q86" s="19" t="e">
        <f ca="1">IF($A86="","",SUMPRODUCT(
  (EOMONTH(ozonSV!$A$2:$A1110,0)=EOMONTH(Q$2,0))*
  (ozonSV!$H$2:$H1110=$A86)*
  ((ozonSV!$B$2:$B1110=$D$1)+($D$1="Все"))*
  ozonSV!$F$2:$F1110
))</f>
        <v>#VALUE!</v>
      </c>
      <c r="R86" s="19" t="e">
        <f ca="1">IF($A86="","",SUMPRODUCT(
  (EOMONTH(ozonSV!$A$2:$A1110,0)=EOMONTH(R$2,0))*
  (ozonSV!$H$2:$H1110=$A86)*
  ((ozonSV!$B$2:$B1110=$D$1)+($D$1="Все"))*
  ozonSV!$F$2:$F1110
))</f>
        <v>#VALUE!</v>
      </c>
      <c r="S86" s="19" t="e">
        <f ca="1">IF($A86="","",SUMPRODUCT(
  (EOMONTH(ozonSV!$A$2:$A1110,0)=EOMONTH(S$2,0))*
  (ozonSV!$H$2:$H1110=$A86)*
  ((ozonSV!$B$2:$B1110=$D$1)+($D$1="Все"))*
  ozonSV!$F$2:$F1110
))</f>
        <v>#VALUE!</v>
      </c>
      <c r="T86" s="19" t="e">
        <f ca="1">IF($A86="","",SUMPRODUCT(
  (EOMONTH(ozonSV!$A$2:$A1110,0)=EOMONTH(T$2,0))*
  (ozonSV!$H$2:$H1110=$A86)*
  ((ozonSV!$B$2:$B1110=$D$1)+($D$1="Все"))*
  ozonSV!$F$2:$F1110
))</f>
        <v>#VALUE!</v>
      </c>
      <c r="U86" s="19" t="e">
        <f ca="1">IF($A86="","",SUMPRODUCT(
  (EOMONTH(ozonSV!$A$2:$A1110,0)=EOMONTH(U$2,0))*
  (ozonSV!$H$2:$H1110=$A86)*
  ((ozonSV!$B$2:$B1110=$D$1)+($D$1="Все"))*
  ozonSV!$F$2:$F1110
))</f>
        <v>#VALUE!</v>
      </c>
      <c r="V86" s="19" t="e">
        <f ca="1">IF($A86="","",SUMPRODUCT(
  (EOMONTH(ozonSV!$A$2:$A1110,0)=EOMONTH(V$2,0))*
  (ozonSV!$H$2:$H1110=$A86)*
  ((ozonSV!$B$2:$B1110=$D$1)+($D$1="Все"))*
  ozonSV!$F$2:$F1110
))</f>
        <v>#VALUE!</v>
      </c>
      <c r="W86" s="19" t="e">
        <f ca="1">IF($A86="","",SUMPRODUCT(
  (EOMONTH(ozonSV!$A$2:$A1110,0)=EOMONTH(W$2,0))*
  (ozonSV!$H$2:$H1110=$A86)*
  ((ozonSV!$B$2:$B1110=$D$1)+($D$1="Все"))*
  ozonSV!$F$2:$F1110
))</f>
        <v>#VALUE!</v>
      </c>
      <c r="X86" s="19" t="e">
        <f ca="1">IF($A86="","",SUMPRODUCT(
  (EOMONTH(ozonSV!$A$2:$A1110,0)=EOMONTH(X$2,0))*
  (ozonSV!$H$2:$H1110=$A86)*
  ((ozonSV!$B$2:$B1110=$D$1)+($D$1="Все"))*
  ozonSV!$F$2:$F1110
))</f>
        <v>#VALUE!</v>
      </c>
      <c r="Y86" s="19" t="e">
        <f ca="1">IF($A86="","",SUMPRODUCT(
  (EOMONTH(ozonSV!$A$2:$A1110,0)=EOMONTH(Y$2,0))*
  (ozonSV!$H$2:$H1110=$A86)*
  ((ozonSV!$B$2:$B1110=$D$1)+($D$1="Все"))*
  ozonSV!$F$2:$F1110
))</f>
        <v>#VALUE!</v>
      </c>
      <c r="Z86" s="19" t="e">
        <f ca="1">IF($A86="","",SUMPRODUCT(
  (EOMONTH(ozonSV!$A$2:$A1110,0)=EOMONTH(Z$2,0))*
  (ozonSV!$H$2:$H1110=$A86)*
  ((ozonSV!$B$2:$B1110=$D$1)+($D$1="Все"))*
  ozonSV!$F$2:$F1110
))</f>
        <v>#VALUE!</v>
      </c>
    </row>
    <row r="87" spans="1:26" ht="13.2">
      <c r="A87" s="49" t="str">
        <f ca="1">IFERROR(__xludf.DUMMYFUNCTION("""COMPUTED_VALUE"""),"Обеспечение материалами для упаковки товара")</f>
        <v>Обеспечение материалами для упаковки товара</v>
      </c>
      <c r="B87" s="7"/>
      <c r="C87" s="3">
        <f t="shared" ca="1" si="22"/>
        <v>-200</v>
      </c>
      <c r="D87" s="5">
        <f ca="1">SUMPRODUCT(
  (MONTH(ozonSV!$A$2:$A1110) = D$2) *
  (ozonSV!$H$2:$H1110 = $A87) *
  ((ozonSV!$B$2:$B1110 = $D$1) + ($D$1 = "Все")) *
  (ozonSV!$F$2:$F1110)
)</f>
        <v>0</v>
      </c>
      <c r="E87" s="5">
        <v>-20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3">
        <v>0</v>
      </c>
      <c r="L87" s="53">
        <v>0</v>
      </c>
      <c r="M87" s="53">
        <v>0</v>
      </c>
      <c r="N87" s="5">
        <v>0</v>
      </c>
      <c r="O87" s="5">
        <v>-180</v>
      </c>
      <c r="P87" s="19" t="e">
        <f ca="1">IF($A87="","",SUMPRODUCT(
  (EOMONTH(ozonSV!$A$2:$A1110,0)=EOMONTH(P$2,0))*
  (ozonSV!$H$2:$H1110=$A87)*
  ((ozonSV!$B$2:$B1110=$D$1)+($D$1="Все"))*
  ozonSV!$F$2:$F1110
))</f>
        <v>#VALUE!</v>
      </c>
      <c r="Q87" s="19" t="e">
        <f ca="1">IF($A87="","",SUMPRODUCT(
  (EOMONTH(ozonSV!$A$2:$A1110,0)=EOMONTH(Q$2,0))*
  (ozonSV!$H$2:$H1110=$A87)*
  ((ozonSV!$B$2:$B1110=$D$1)+($D$1="Все"))*
  ozonSV!$F$2:$F1110
))</f>
        <v>#VALUE!</v>
      </c>
      <c r="R87" s="19" t="e">
        <f ca="1">IF($A87="","",SUMPRODUCT(
  (EOMONTH(ozonSV!$A$2:$A1110,0)=EOMONTH(R$2,0))*
  (ozonSV!$H$2:$H1110=$A87)*
  ((ozonSV!$B$2:$B1110=$D$1)+($D$1="Все"))*
  ozonSV!$F$2:$F1110
))</f>
        <v>#VALUE!</v>
      </c>
      <c r="S87" s="19" t="e">
        <f ca="1">IF($A87="","",SUMPRODUCT(
  (EOMONTH(ozonSV!$A$2:$A1110,0)=EOMONTH(S$2,0))*
  (ozonSV!$H$2:$H1110=$A87)*
  ((ozonSV!$B$2:$B1110=$D$1)+($D$1="Все"))*
  ozonSV!$F$2:$F1110
))</f>
        <v>#VALUE!</v>
      </c>
      <c r="T87" s="19" t="e">
        <f ca="1">IF($A87="","",SUMPRODUCT(
  (EOMONTH(ozonSV!$A$2:$A1110,0)=EOMONTH(T$2,0))*
  (ozonSV!$H$2:$H1110=$A87)*
  ((ozonSV!$B$2:$B1110=$D$1)+($D$1="Все"))*
  ozonSV!$F$2:$F1110
))</f>
        <v>#VALUE!</v>
      </c>
      <c r="U87" s="19" t="e">
        <f ca="1">IF($A87="","",SUMPRODUCT(
  (EOMONTH(ozonSV!$A$2:$A1110,0)=EOMONTH(U$2,0))*
  (ozonSV!$H$2:$H1110=$A87)*
  ((ozonSV!$B$2:$B1110=$D$1)+($D$1="Все"))*
  ozonSV!$F$2:$F1110
))</f>
        <v>#VALUE!</v>
      </c>
      <c r="V87" s="19" t="e">
        <f ca="1">IF($A87="","",SUMPRODUCT(
  (EOMONTH(ozonSV!$A$2:$A1110,0)=EOMONTH(V$2,0))*
  (ozonSV!$H$2:$H1110=$A87)*
  ((ozonSV!$B$2:$B1110=$D$1)+($D$1="Все"))*
  ozonSV!$F$2:$F1110
))</f>
        <v>#VALUE!</v>
      </c>
      <c r="W87" s="19" t="e">
        <f ca="1">IF($A87="","",SUMPRODUCT(
  (EOMONTH(ozonSV!$A$2:$A1110,0)=EOMONTH(W$2,0))*
  (ozonSV!$H$2:$H1110=$A87)*
  ((ozonSV!$B$2:$B1110=$D$1)+($D$1="Все"))*
  ozonSV!$F$2:$F1110
))</f>
        <v>#VALUE!</v>
      </c>
      <c r="X87" s="19" t="e">
        <f ca="1">IF($A87="","",SUMPRODUCT(
  (EOMONTH(ozonSV!$A$2:$A1110,0)=EOMONTH(X$2,0))*
  (ozonSV!$H$2:$H1110=$A87)*
  ((ozonSV!$B$2:$B1110=$D$1)+($D$1="Все"))*
  ozonSV!$F$2:$F1110
))</f>
        <v>#VALUE!</v>
      </c>
      <c r="Y87" s="19" t="e">
        <f ca="1">IF($A87="","",SUMPRODUCT(
  (EOMONTH(ozonSV!$A$2:$A1110,0)=EOMONTH(Y$2,0))*
  (ozonSV!$H$2:$H1110=$A87)*
  ((ozonSV!$B$2:$B1110=$D$1)+($D$1="Все"))*
  ozonSV!$F$2:$F1110
))</f>
        <v>#VALUE!</v>
      </c>
      <c r="Z87" s="19" t="e">
        <f ca="1">IF($A87="","",SUMPRODUCT(
  (EOMONTH(ozonSV!$A$2:$A1110,0)=EOMONTH(Z$2,0))*
  (ozonSV!$H$2:$H1110=$A87)*
  ((ozonSV!$B$2:$B1110=$D$1)+($D$1="Все"))*
  ozonSV!$F$2:$F1110
))</f>
        <v>#VALUE!</v>
      </c>
    </row>
    <row r="88" spans="1:26" ht="13.2">
      <c r="A88" s="49" t="str">
        <f ca="1">IFERROR(__xludf.DUMMYFUNCTION("""COMPUTED_VALUE"""),"Упаковка товара партнёрами")</f>
        <v>Упаковка товара партнёрами</v>
      </c>
      <c r="B88" s="7"/>
      <c r="C88" s="3" t="e">
        <f t="shared" ca="1" si="22"/>
        <v>#VALUE!</v>
      </c>
      <c r="D88" s="5">
        <f ca="1">SUMPRODUCT(
  (MONTH(ozonSV!$A$2:$A1110) = D$2) *
  (ozonSV!$H$2:$H1110 = $A88) *
  ((ozonSV!$B$2:$B1110 = $D$1) + ($D$1 = "Все")) *
  (ozonSV!$F$2:$F1110)
)</f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19" t="e">
        <f ca="1">IF($A88="","",SUMPRODUCT(
  (EOMONTH(ozonSV!$A$2:$A1110,0)=EOMONTH(J$2,0))*
  (ozonSV!$H$2:$H1110=$A88)*
  ((ozonSV!$B$2:$B1110=$D$1)+($D$1="Все"))*
  ozonSV!$F$2:$F1110
))</f>
        <v>#VALUE!</v>
      </c>
      <c r="K88" s="19" t="e">
        <f ca="1">IF($A88="","",SUMPRODUCT(
  (EOMONTH(ozonSV!$A$2:$A1110,0)=EOMONTH(K$2,0))*
  (ozonSV!$H$2:$H1110=$A88)*
  ((ozonSV!$B$2:$B1110=$D$1)+($D$1="Все"))*
  ozonSV!$F$2:$F1110
))</f>
        <v>#VALUE!</v>
      </c>
      <c r="L88" s="19" t="e">
        <f ca="1">IF($A88="","",SUMPRODUCT(
  (EOMONTH(ozonSV!$A$2:$A1110,0)=EOMONTH(L$2,0))*
  (ozonSV!$H$2:$H1110=$A88)*
  ((ozonSV!$B$2:$B1110=$D$1)+($D$1="Все"))*
  ozonSV!$F$2:$F1110
))</f>
        <v>#VALUE!</v>
      </c>
      <c r="M88" s="19" t="e">
        <f ca="1">IF($A88="","",SUMPRODUCT(
  (EOMONTH(ozonSV!$A$2:$A1110,0)=EOMONTH(M$2,0))*
  (ozonSV!$H$2:$H1110=$A88)*
  ((ozonSV!$B$2:$B1110=$D$1)+($D$1="Все"))*
  ozonSV!$F$2:$F1110
))</f>
        <v>#VALUE!</v>
      </c>
      <c r="N88" s="19" t="e">
        <f ca="1">IF($A88="","",SUMPRODUCT(
  (EOMONTH(ozonSV!$A$2:$A1110,0)=EOMONTH(N$2,0))*
  (ozonSV!$H$2:$H1110=$A88)*
  ((ozonSV!$B$2:$B1110=$D$1)+($D$1="Все"))*
  ozonSV!$F$2:$F1110
))</f>
        <v>#VALUE!</v>
      </c>
      <c r="O88" s="19" t="e">
        <f ca="1">IF($A88="","",SUMPRODUCT(
  (EOMONTH(ozonSV!$A$2:$A1110,0)=EOMONTH(O$2,0))*
  (ozonSV!$H$2:$H1110=$A88)*
  ((ozonSV!$B$2:$B1110=$D$1)+($D$1="Все"))*
  ozonSV!$F$2:$F1110
))</f>
        <v>#VALUE!</v>
      </c>
      <c r="P88" s="19" t="e">
        <f ca="1">IF($A88="","",SUMPRODUCT(
  (EOMONTH(ozonSV!$A$2:$A1110,0)=EOMONTH(P$2,0))*
  (ozonSV!$H$2:$H1110=$A88)*
  ((ozonSV!$B$2:$B1110=$D$1)+($D$1="Все"))*
  ozonSV!$F$2:$F1110
))</f>
        <v>#VALUE!</v>
      </c>
      <c r="Q88" s="19" t="e">
        <f ca="1">IF($A88="","",SUMPRODUCT(
  (EOMONTH(ozonSV!$A$2:$A1110,0)=EOMONTH(Q$2,0))*
  (ozonSV!$H$2:$H1110=$A88)*
  ((ozonSV!$B$2:$B1110=$D$1)+($D$1="Все"))*
  ozonSV!$F$2:$F1110
))</f>
        <v>#VALUE!</v>
      </c>
      <c r="R88" s="19" t="e">
        <f ca="1">IF($A88="","",SUMPRODUCT(
  (EOMONTH(ozonSV!$A$2:$A1110,0)=EOMONTH(R$2,0))*
  (ozonSV!$H$2:$H1110=$A88)*
  ((ozonSV!$B$2:$B1110=$D$1)+($D$1="Все"))*
  ozonSV!$F$2:$F1110
))</f>
        <v>#VALUE!</v>
      </c>
      <c r="S88" s="19" t="e">
        <f ca="1">IF($A88="","",SUMPRODUCT(
  (EOMONTH(ozonSV!$A$2:$A1110,0)=EOMONTH(S$2,0))*
  (ozonSV!$H$2:$H1110=$A88)*
  ((ozonSV!$B$2:$B1110=$D$1)+($D$1="Все"))*
  ozonSV!$F$2:$F1110
))</f>
        <v>#VALUE!</v>
      </c>
      <c r="T88" s="19" t="e">
        <f ca="1">IF($A88="","",SUMPRODUCT(
  (EOMONTH(ozonSV!$A$2:$A1110,0)=EOMONTH(T$2,0))*
  (ozonSV!$H$2:$H1110=$A88)*
  ((ozonSV!$B$2:$B1110=$D$1)+($D$1="Все"))*
  ozonSV!$F$2:$F1110
))</f>
        <v>#VALUE!</v>
      </c>
      <c r="U88" s="19" t="e">
        <f ca="1">IF($A88="","",SUMPRODUCT(
  (EOMONTH(ozonSV!$A$2:$A1110,0)=EOMONTH(U$2,0))*
  (ozonSV!$H$2:$H1110=$A88)*
  ((ozonSV!$B$2:$B1110=$D$1)+($D$1="Все"))*
  ozonSV!$F$2:$F1110
))</f>
        <v>#VALUE!</v>
      </c>
      <c r="V88" s="19" t="e">
        <f ca="1">IF($A88="","",SUMPRODUCT(
  (EOMONTH(ozonSV!$A$2:$A1110,0)=EOMONTH(V$2,0))*
  (ozonSV!$H$2:$H1110=$A88)*
  ((ozonSV!$B$2:$B1110=$D$1)+($D$1="Все"))*
  ozonSV!$F$2:$F1110
))</f>
        <v>#VALUE!</v>
      </c>
      <c r="W88" s="19" t="e">
        <f ca="1">IF($A88="","",SUMPRODUCT(
  (EOMONTH(ozonSV!$A$2:$A1110,0)=EOMONTH(W$2,0))*
  (ozonSV!$H$2:$H1110=$A88)*
  ((ozonSV!$B$2:$B1110=$D$1)+($D$1="Все"))*
  ozonSV!$F$2:$F1110
))</f>
        <v>#VALUE!</v>
      </c>
      <c r="X88" s="19" t="e">
        <f ca="1">IF($A88="","",SUMPRODUCT(
  (EOMONTH(ozonSV!$A$2:$A1110,0)=EOMONTH(X$2,0))*
  (ozonSV!$H$2:$H1110=$A88)*
  ((ozonSV!$B$2:$B1110=$D$1)+($D$1="Все"))*
  ozonSV!$F$2:$F1110
))</f>
        <v>#VALUE!</v>
      </c>
      <c r="Y88" s="19" t="e">
        <f ca="1">IF($A88="","",SUMPRODUCT(
  (EOMONTH(ozonSV!$A$2:$A1110,0)=EOMONTH(Y$2,0))*
  (ozonSV!$H$2:$H1110=$A88)*
  ((ozonSV!$B$2:$B1110=$D$1)+($D$1="Все"))*
  ozonSV!$F$2:$F1110
))</f>
        <v>#VALUE!</v>
      </c>
      <c r="Z88" s="19" t="e">
        <f ca="1">IF($A88="","",SUMPRODUCT(
  (EOMONTH(ozonSV!$A$2:$A1110,0)=EOMONTH(Z$2,0))*
  (ozonSV!$H$2:$H1110=$A88)*
  ((ozonSV!$B$2:$B1110=$D$1)+($D$1="Все"))*
  ozonSV!$F$2:$F1110
))</f>
        <v>#VALUE!</v>
      </c>
    </row>
    <row r="89" spans="1:26" ht="13.2">
      <c r="A89" s="49" t="str">
        <f ca="1">IFERROR(__xludf.DUMMYFUNCTION("""COMPUTED_VALUE"""),"Утилизация товара: Вы не приняли у курьера")</f>
        <v>Утилизация товара: Вы не приняли у курьера</v>
      </c>
      <c r="B89" s="7"/>
      <c r="C89" s="3">
        <f t="shared" ca="1" si="22"/>
        <v>0</v>
      </c>
      <c r="D89" s="5">
        <f ca="1">SUMPRODUCT(
  (MONTH(ozonSV!$A$2:$A1110) = D$2) *
  (ozonSV!$H$2:$H1110 = $A89) *
  ((ozonSV!$B$2:$B1110 = $D$1) + ($D$1 = "Все")) *
  (ozonSV!$F$2:$F1110)
)</f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3"/>
      <c r="L89" s="53"/>
      <c r="M89" s="53"/>
      <c r="N89" s="5"/>
      <c r="O89" s="5"/>
      <c r="P89" s="19" t="e">
        <f ca="1">IF($A89="","",SUMPRODUCT(
  (EOMONTH(ozonSV!$A$2:$A1110,0)=EOMONTH(P$2,0))*
  (ozonSV!$H$2:$H1110=$A89)*
  ((ozonSV!$B$2:$B1110=$D$1)+($D$1="Все"))*
  ozonSV!$F$2:$F1110
))</f>
        <v>#VALUE!</v>
      </c>
      <c r="Q89" s="19" t="e">
        <f ca="1">IF($A89="","",SUMPRODUCT(
  (EOMONTH(ozonSV!$A$2:$A1110,0)=EOMONTH(Q$2,0))*
  (ozonSV!$H$2:$H1110=$A89)*
  ((ozonSV!$B$2:$B1110=$D$1)+($D$1="Все"))*
  ozonSV!$F$2:$F1110
))</f>
        <v>#VALUE!</v>
      </c>
      <c r="R89" s="19" t="e">
        <f ca="1">IF($A89="","",SUMPRODUCT(
  (EOMONTH(ozonSV!$A$2:$A1110,0)=EOMONTH(R$2,0))*
  (ozonSV!$H$2:$H1110=$A89)*
  ((ozonSV!$B$2:$B1110=$D$1)+($D$1="Все"))*
  ozonSV!$F$2:$F1110
))</f>
        <v>#VALUE!</v>
      </c>
      <c r="S89" s="19" t="e">
        <f ca="1">IF($A89="","",SUMPRODUCT(
  (EOMONTH(ozonSV!$A$2:$A1110,0)=EOMONTH(S$2,0))*
  (ozonSV!$H$2:$H1110=$A89)*
  ((ozonSV!$B$2:$B1110=$D$1)+($D$1="Все"))*
  ozonSV!$F$2:$F1110
))</f>
        <v>#VALUE!</v>
      </c>
      <c r="T89" s="19" t="e">
        <f ca="1">IF($A89="","",SUMPRODUCT(
  (EOMONTH(ozonSV!$A$2:$A1110,0)=EOMONTH(T$2,0))*
  (ozonSV!$H$2:$H1110=$A89)*
  ((ozonSV!$B$2:$B1110=$D$1)+($D$1="Все"))*
  ozonSV!$F$2:$F1110
))</f>
        <v>#VALUE!</v>
      </c>
      <c r="U89" s="19" t="e">
        <f ca="1">IF($A89="","",SUMPRODUCT(
  (EOMONTH(ozonSV!$A$2:$A1110,0)=EOMONTH(U$2,0))*
  (ozonSV!$H$2:$H1110=$A89)*
  ((ozonSV!$B$2:$B1110=$D$1)+($D$1="Все"))*
  ozonSV!$F$2:$F1110
))</f>
        <v>#VALUE!</v>
      </c>
      <c r="V89" s="19" t="e">
        <f ca="1">IF($A89="","",SUMPRODUCT(
  (EOMONTH(ozonSV!$A$2:$A1110,0)=EOMONTH(V$2,0))*
  (ozonSV!$H$2:$H1110=$A89)*
  ((ozonSV!$B$2:$B1110=$D$1)+($D$1="Все"))*
  ozonSV!$F$2:$F1110
))</f>
        <v>#VALUE!</v>
      </c>
      <c r="W89" s="19" t="e">
        <f ca="1">IF($A89="","",SUMPRODUCT(
  (EOMONTH(ozonSV!$A$2:$A1110,0)=EOMONTH(W$2,0))*
  (ozonSV!$H$2:$H1110=$A89)*
  ((ozonSV!$B$2:$B1110=$D$1)+($D$1="Все"))*
  ozonSV!$F$2:$F1110
))</f>
        <v>#VALUE!</v>
      </c>
      <c r="X89" s="19" t="e">
        <f ca="1">IF($A89="","",SUMPRODUCT(
  (EOMONTH(ozonSV!$A$2:$A1110,0)=EOMONTH(X$2,0))*
  (ozonSV!$H$2:$H1110=$A89)*
  ((ozonSV!$B$2:$B1110=$D$1)+($D$1="Все"))*
  ozonSV!$F$2:$F1110
))</f>
        <v>#VALUE!</v>
      </c>
      <c r="Y89" s="19" t="e">
        <f ca="1">IF($A89="","",SUMPRODUCT(
  (EOMONTH(ozonSV!$A$2:$A1110,0)=EOMONTH(Y$2,0))*
  (ozonSV!$H$2:$H1110=$A89)*
  ((ozonSV!$B$2:$B1110=$D$1)+($D$1="Все"))*
  ozonSV!$F$2:$F1110
))</f>
        <v>#VALUE!</v>
      </c>
      <c r="Z89" s="19" t="e">
        <f ca="1">IF($A89="","",SUMPRODUCT(
  (EOMONTH(ozonSV!$A$2:$A1110,0)=EOMONTH(Z$2,0))*
  (ozonSV!$H$2:$H1110=$A89)*
  ((ozonSV!$B$2:$B1110=$D$1)+($D$1="Все"))*
  ozonSV!$F$2:$F1110
))</f>
        <v>#VALUE!</v>
      </c>
    </row>
    <row r="90" spans="1:26" ht="13.2">
      <c r="A90" s="49" t="str">
        <f ca="1">IFERROR(__xludf.DUMMYFUNCTION("""COMPUTED_VALUE"""),"Утилизация товара: Автоутилизация со стока")</f>
        <v>Утилизация товара: Автоутилизация со стока</v>
      </c>
      <c r="B90" s="7"/>
      <c r="C90" s="3">
        <f t="shared" ca="1" si="22"/>
        <v>0</v>
      </c>
      <c r="D90" s="5">
        <f ca="1">SUMPRODUCT(
  (MONTH(ozonSV!$A$2:$A1110) = D$2) *
  (ozonSV!$H$2:$H1110 = $A90) *
  ((ozonSV!$B$2:$B1110 = $D$1) + ($D$1 = "Все")) *
  (ozonSV!$F$2:$F1110)
)</f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3"/>
      <c r="L90" s="53"/>
      <c r="M90" s="53"/>
      <c r="N90" s="5"/>
      <c r="O90" s="5"/>
      <c r="P90" s="19" t="e">
        <f ca="1">IF($A90="","",SUMPRODUCT(
  (EOMONTH(ozonSV!$A$2:$A1110,0)=EOMONTH(P$2,0))*
  (ozonSV!$H$2:$H1110=$A90)*
  ((ozonSV!$B$2:$B1110=$D$1)+($D$1="Все"))*
  ozonSV!$F$2:$F1110
))</f>
        <v>#VALUE!</v>
      </c>
      <c r="Q90" s="19" t="e">
        <f ca="1">IF($A90="","",SUMPRODUCT(
  (EOMONTH(ozonSV!$A$2:$A1110,0)=EOMONTH(Q$2,0))*
  (ozonSV!$H$2:$H1110=$A90)*
  ((ozonSV!$B$2:$B1110=$D$1)+($D$1="Все"))*
  ozonSV!$F$2:$F1110
))</f>
        <v>#VALUE!</v>
      </c>
      <c r="R90" s="19" t="e">
        <f ca="1">IF($A90="","",SUMPRODUCT(
  (EOMONTH(ozonSV!$A$2:$A1110,0)=EOMONTH(R$2,0))*
  (ozonSV!$H$2:$H1110=$A90)*
  ((ozonSV!$B$2:$B1110=$D$1)+($D$1="Все"))*
  ozonSV!$F$2:$F1110
))</f>
        <v>#VALUE!</v>
      </c>
      <c r="S90" s="19" t="e">
        <f ca="1">IF($A90="","",SUMPRODUCT(
  (EOMONTH(ozonSV!$A$2:$A1110,0)=EOMONTH(S$2,0))*
  (ozonSV!$H$2:$H1110=$A90)*
  ((ozonSV!$B$2:$B1110=$D$1)+($D$1="Все"))*
  ozonSV!$F$2:$F1110
))</f>
        <v>#VALUE!</v>
      </c>
      <c r="T90" s="19" t="e">
        <f ca="1">IF($A90="","",SUMPRODUCT(
  (EOMONTH(ozonSV!$A$2:$A1110,0)=EOMONTH(T$2,0))*
  (ozonSV!$H$2:$H1110=$A90)*
  ((ozonSV!$B$2:$B1110=$D$1)+($D$1="Все"))*
  ozonSV!$F$2:$F1110
))</f>
        <v>#VALUE!</v>
      </c>
      <c r="U90" s="19" t="e">
        <f ca="1">IF($A90="","",SUMPRODUCT(
  (EOMONTH(ozonSV!$A$2:$A1110,0)=EOMONTH(U$2,0))*
  (ozonSV!$H$2:$H1110=$A90)*
  ((ozonSV!$B$2:$B1110=$D$1)+($D$1="Все"))*
  ozonSV!$F$2:$F1110
))</f>
        <v>#VALUE!</v>
      </c>
      <c r="V90" s="19" t="e">
        <f ca="1">IF($A90="","",SUMPRODUCT(
  (EOMONTH(ozonSV!$A$2:$A1110,0)=EOMONTH(V$2,0))*
  (ozonSV!$H$2:$H1110=$A90)*
  ((ozonSV!$B$2:$B1110=$D$1)+($D$1="Все"))*
  ozonSV!$F$2:$F1110
))</f>
        <v>#VALUE!</v>
      </c>
      <c r="W90" s="19" t="e">
        <f ca="1">IF($A90="","",SUMPRODUCT(
  (EOMONTH(ozonSV!$A$2:$A1110,0)=EOMONTH(W$2,0))*
  (ozonSV!$H$2:$H1110=$A90)*
  ((ozonSV!$B$2:$B1110=$D$1)+($D$1="Все"))*
  ozonSV!$F$2:$F1110
))</f>
        <v>#VALUE!</v>
      </c>
      <c r="X90" s="19" t="e">
        <f ca="1">IF($A90="","",SUMPRODUCT(
  (EOMONTH(ozonSV!$A$2:$A1110,0)=EOMONTH(X$2,0))*
  (ozonSV!$H$2:$H1110=$A90)*
  ((ozonSV!$B$2:$B1110=$D$1)+($D$1="Все"))*
  ozonSV!$F$2:$F1110
))</f>
        <v>#VALUE!</v>
      </c>
      <c r="Y90" s="19" t="e">
        <f ca="1">IF($A90="","",SUMPRODUCT(
  (EOMONTH(ozonSV!$A$2:$A1110,0)=EOMONTH(Y$2,0))*
  (ozonSV!$H$2:$H1110=$A90)*
  ((ozonSV!$B$2:$B1110=$D$1)+($D$1="Все"))*
  ozonSV!$F$2:$F1110
))</f>
        <v>#VALUE!</v>
      </c>
      <c r="Z90" s="19" t="e">
        <f ca="1">IF($A90="","",SUMPRODUCT(
  (EOMONTH(ozonSV!$A$2:$A1110,0)=EOMONTH(Z$2,0))*
  (ozonSV!$H$2:$H1110=$A90)*
  ((ozonSV!$B$2:$B1110=$D$1)+($D$1="Все"))*
  ozonSV!$F$2:$F1110
))</f>
        <v>#VALUE!</v>
      </c>
    </row>
    <row r="91" spans="1:26" ht="13.2">
      <c r="A91" s="49" t="str">
        <f ca="1">IFERROR(__xludf.DUMMYFUNCTION("""COMPUTED_VALUE"""),"Временное размещение товара партнерами")</f>
        <v>Временное размещение товара партнерами</v>
      </c>
      <c r="B91" s="7"/>
      <c r="C91" s="3">
        <f t="shared" ca="1" si="22"/>
        <v>0</v>
      </c>
      <c r="D91" s="5">
        <f ca="1">SUMPRODUCT(
  (MONTH(ozonSV!$A$2:$A1110) = D$2) *
  (ozonSV!$H$2:$H1110 = $A91) *
  ((ozonSV!$B$2:$B1110 = $D$1) + ($D$1 = "Все")) *
  (ozonSV!$F$2:$F1110)
)</f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3"/>
      <c r="L91" s="53"/>
      <c r="M91" s="53"/>
      <c r="N91" s="5"/>
      <c r="O91" s="5"/>
      <c r="P91" s="19" t="e">
        <f ca="1">IF($A91="","",SUMPRODUCT(
  (EOMONTH(ozonSV!$A$2:$A1110,0)=EOMONTH(P$2,0))*
  (ozonSV!$H$2:$H1110=$A91)*
  ((ozonSV!$B$2:$B1110=$D$1)+($D$1="Все"))*
  ozonSV!$F$2:$F1110
))</f>
        <v>#VALUE!</v>
      </c>
      <c r="Q91" s="19" t="e">
        <f ca="1">IF($A91="","",SUMPRODUCT(
  (EOMONTH(ozonSV!$A$2:$A1110,0)=EOMONTH(Q$2,0))*
  (ozonSV!$H$2:$H1110=$A91)*
  ((ozonSV!$B$2:$B1110=$D$1)+($D$1="Все"))*
  ozonSV!$F$2:$F1110
))</f>
        <v>#VALUE!</v>
      </c>
      <c r="R91" s="19" t="e">
        <f ca="1">IF($A91="","",SUMPRODUCT(
  (EOMONTH(ozonSV!$A$2:$A1110,0)=EOMONTH(R$2,0))*
  (ozonSV!$H$2:$H1110=$A91)*
  ((ozonSV!$B$2:$B1110=$D$1)+($D$1="Все"))*
  ozonSV!$F$2:$F1110
))</f>
        <v>#VALUE!</v>
      </c>
      <c r="S91" s="19" t="e">
        <f ca="1">IF($A91="","",SUMPRODUCT(
  (EOMONTH(ozonSV!$A$2:$A1110,0)=EOMONTH(S$2,0))*
  (ozonSV!$H$2:$H1110=$A91)*
  ((ozonSV!$B$2:$B1110=$D$1)+($D$1="Все"))*
  ozonSV!$F$2:$F1110
))</f>
        <v>#VALUE!</v>
      </c>
      <c r="T91" s="19" t="e">
        <f ca="1">IF($A91="","",SUMPRODUCT(
  (EOMONTH(ozonSV!$A$2:$A1110,0)=EOMONTH(T$2,0))*
  (ozonSV!$H$2:$H1110=$A91)*
  ((ozonSV!$B$2:$B1110=$D$1)+($D$1="Все"))*
  ozonSV!$F$2:$F1110
))</f>
        <v>#VALUE!</v>
      </c>
      <c r="U91" s="19" t="e">
        <f ca="1">IF($A91="","",SUMPRODUCT(
  (EOMONTH(ozonSV!$A$2:$A1110,0)=EOMONTH(U$2,0))*
  (ozonSV!$H$2:$H1110=$A91)*
  ((ozonSV!$B$2:$B1110=$D$1)+($D$1="Все"))*
  ozonSV!$F$2:$F1110
))</f>
        <v>#VALUE!</v>
      </c>
      <c r="V91" s="19" t="e">
        <f ca="1">IF($A91="","",SUMPRODUCT(
  (EOMONTH(ozonSV!$A$2:$A1110,0)=EOMONTH(V$2,0))*
  (ozonSV!$H$2:$H1110=$A91)*
  ((ozonSV!$B$2:$B1110=$D$1)+($D$1="Все"))*
  ozonSV!$F$2:$F1110
))</f>
        <v>#VALUE!</v>
      </c>
      <c r="W91" s="19" t="e">
        <f ca="1">IF($A91="","",SUMPRODUCT(
  (EOMONTH(ozonSV!$A$2:$A1110,0)=EOMONTH(W$2,0))*
  (ozonSV!$H$2:$H1110=$A91)*
  ((ozonSV!$B$2:$B1110=$D$1)+($D$1="Все"))*
  ozonSV!$F$2:$F1110
))</f>
        <v>#VALUE!</v>
      </c>
      <c r="X91" s="19" t="e">
        <f ca="1">IF($A91="","",SUMPRODUCT(
  (EOMONTH(ozonSV!$A$2:$A1110,0)=EOMONTH(X$2,0))*
  (ozonSV!$H$2:$H1110=$A91)*
  ((ozonSV!$B$2:$B1110=$D$1)+($D$1="Все"))*
  ozonSV!$F$2:$F1110
))</f>
        <v>#VALUE!</v>
      </c>
      <c r="Y91" s="19" t="e">
        <f ca="1">IF($A91="","",SUMPRODUCT(
  (EOMONTH(ozonSV!$A$2:$A1110,0)=EOMONTH(Y$2,0))*
  (ozonSV!$H$2:$H1110=$A91)*
  ((ozonSV!$B$2:$B1110=$D$1)+($D$1="Все"))*
  ozonSV!$F$2:$F1110
))</f>
        <v>#VALUE!</v>
      </c>
      <c r="Z91" s="19" t="e">
        <f ca="1">IF($A91="","",SUMPRODUCT(
  (EOMONTH(ozonSV!$A$2:$A1110,0)=EOMONTH(Z$2,0))*
  (ozonSV!$H$2:$H1110=$A91)*
  ((ozonSV!$B$2:$B1110=$D$1)+($D$1="Все"))*
  ozonSV!$F$2:$F1110
))</f>
        <v>#VALUE!</v>
      </c>
    </row>
    <row r="92" spans="1:26" ht="13.2">
      <c r="A92" s="49"/>
      <c r="B92" s="7"/>
      <c r="C92" s="3">
        <f t="shared" si="22"/>
        <v>0</v>
      </c>
      <c r="D92" s="5">
        <f>SUMPRODUCT(
  (MONTH(ozonSV!$A$2:$A1110) = D$2) *
  (ozonSV!$H$2:$H1110 = $A92) *
  ((ozonSV!$B$2:$B1110 = $D$1) + ($D$1 = "Все")) *
  (ozonSV!$F$2:$F1110)
)</f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3"/>
      <c r="L92" s="53"/>
      <c r="M92" s="53"/>
      <c r="N92" s="5"/>
      <c r="O92" s="5"/>
      <c r="P92" s="19" t="str">
        <f>IF($A92="","",SUMPRODUCT(
  (EOMONTH(ozonSV!$A$2:$A1110,0)=EOMONTH(P$2,0))*
  (ozonSV!$H$2:$H1110=$A92)*
  ((ozonSV!$B$2:$B1110=$D$1)+($D$1="Все"))*
  ozonSV!$F$2:$F1110
))</f>
        <v/>
      </c>
      <c r="Q92" s="19" t="str">
        <f>IF($A92="","",SUMPRODUCT(
  (EOMONTH(ozonSV!$A$2:$A1110,0)=EOMONTH(Q$2,0))*
  (ozonSV!$H$2:$H1110=$A92)*
  ((ozonSV!$B$2:$B1110=$D$1)+($D$1="Все"))*
  ozonSV!$F$2:$F1110
))</f>
        <v/>
      </c>
      <c r="R92" s="19" t="str">
        <f>IF($A92="","",SUMPRODUCT(
  (EOMONTH(ozonSV!$A$2:$A1110,0)=EOMONTH(R$2,0))*
  (ozonSV!$H$2:$H1110=$A92)*
  ((ozonSV!$B$2:$B1110=$D$1)+($D$1="Все"))*
  ozonSV!$F$2:$F1110
))</f>
        <v/>
      </c>
      <c r="S92" s="19" t="str">
        <f>IF($A92="","",SUMPRODUCT(
  (EOMONTH(ozonSV!$A$2:$A1110,0)=EOMONTH(S$2,0))*
  (ozonSV!$H$2:$H1110=$A92)*
  ((ozonSV!$B$2:$B1110=$D$1)+($D$1="Все"))*
  ozonSV!$F$2:$F1110
))</f>
        <v/>
      </c>
      <c r="T92" s="19" t="str">
        <f>IF($A92="","",SUMPRODUCT(
  (EOMONTH(ozonSV!$A$2:$A1110,0)=EOMONTH(T$2,0))*
  (ozonSV!$H$2:$H1110=$A92)*
  ((ozonSV!$B$2:$B1110=$D$1)+($D$1="Все"))*
  ozonSV!$F$2:$F1110
))</f>
        <v/>
      </c>
      <c r="U92" s="19" t="str">
        <f>IF($A92="","",SUMPRODUCT(
  (EOMONTH(ozonSV!$A$2:$A1110,0)=EOMONTH(U$2,0))*
  (ozonSV!$H$2:$H1110=$A92)*
  ((ozonSV!$B$2:$B1110=$D$1)+($D$1="Все"))*
  ozonSV!$F$2:$F1110
))</f>
        <v/>
      </c>
      <c r="V92" s="19" t="str">
        <f>IF($A92="","",SUMPRODUCT(
  (EOMONTH(ozonSV!$A$2:$A1110,0)=EOMONTH(V$2,0))*
  (ozonSV!$H$2:$H1110=$A92)*
  ((ozonSV!$B$2:$B1110=$D$1)+($D$1="Все"))*
  ozonSV!$F$2:$F1110
))</f>
        <v/>
      </c>
      <c r="W92" s="19" t="str">
        <f>IF($A92="","",SUMPRODUCT(
  (EOMONTH(ozonSV!$A$2:$A1110,0)=EOMONTH(W$2,0))*
  (ozonSV!$H$2:$H1110=$A92)*
  ((ozonSV!$B$2:$B1110=$D$1)+($D$1="Все"))*
  ozonSV!$F$2:$F1110
))</f>
        <v/>
      </c>
      <c r="X92" s="19" t="str">
        <f>IF($A92="","",SUMPRODUCT(
  (EOMONTH(ozonSV!$A$2:$A1110,0)=EOMONTH(X$2,0))*
  (ozonSV!$H$2:$H1110=$A92)*
  ((ozonSV!$B$2:$B1110=$D$1)+($D$1="Все"))*
  ozonSV!$F$2:$F1110
))</f>
        <v/>
      </c>
      <c r="Y92" s="19" t="str">
        <f>IF($A92="","",SUMPRODUCT(
  (EOMONTH(ozonSV!$A$2:$A1110,0)=EOMONTH(Y$2,0))*
  (ozonSV!$H$2:$H1110=$A92)*
  ((ozonSV!$B$2:$B1110=$D$1)+($D$1="Все"))*
  ozonSV!$F$2:$F1110
))</f>
        <v/>
      </c>
      <c r="Z92" s="19" t="str">
        <f>IF($A92="","",SUMPRODUCT(
  (EOMONTH(ozonSV!$A$2:$A1110,0)=EOMONTH(Z$2,0))*
  (ozonSV!$H$2:$H1110=$A92)*
  ((ozonSV!$B$2:$B1110=$D$1)+($D$1="Все"))*
  ozonSV!$F$2:$F1110
))</f>
        <v/>
      </c>
    </row>
    <row r="93" spans="1:26" ht="13.2">
      <c r="A93" s="49"/>
      <c r="B93" s="7"/>
      <c r="C93" s="3">
        <f t="shared" si="22"/>
        <v>0</v>
      </c>
      <c r="D93" s="5">
        <f>SUMPRODUCT(
  (MONTH(ozonSV!$A$2:$A1110) = D$2) *
  (ozonSV!$H$2:$H1110 = $A93) *
  ((ozonSV!$B$2:$B1110 = $D$1) + ($D$1 = "Все")) *
  (ozonSV!$F$2:$F1110)
)</f>
        <v>0</v>
      </c>
      <c r="E93" s="5"/>
      <c r="F93" s="5"/>
      <c r="G93" s="5"/>
      <c r="H93" s="5"/>
      <c r="I93" s="5"/>
      <c r="J93" s="5"/>
      <c r="K93" s="6"/>
      <c r="L93" s="5"/>
      <c r="M93" s="5"/>
      <c r="N93" s="5"/>
      <c r="O93" s="5"/>
      <c r="P93" s="19" t="str">
        <f>IF($A93="","",SUMPRODUCT(
  (EOMONTH(ozonSV!$A$2:$A1110,0)=EOMONTH(P$2,0))*
  (ozonSV!$H$2:$H1110=$A93)*
  ((ozonSV!$B$2:$B1110=$D$1)+($D$1="Все"))*
  ozonSV!$F$2:$F1110
))</f>
        <v/>
      </c>
      <c r="Q93" s="19" t="str">
        <f>IF($A93="","",SUMPRODUCT(
  (EOMONTH(ozonSV!$A$2:$A1110,0)=EOMONTH(Q$2,0))*
  (ozonSV!$H$2:$H1110=$A93)*
  ((ozonSV!$B$2:$B1110=$D$1)+($D$1="Все"))*
  ozonSV!$F$2:$F1110
))</f>
        <v/>
      </c>
      <c r="R93" s="19" t="str">
        <f>IF($A93="","",SUMPRODUCT(
  (EOMONTH(ozonSV!$A$2:$A1110,0)=EOMONTH(R$2,0))*
  (ozonSV!$H$2:$H1110=$A93)*
  ((ozonSV!$B$2:$B1110=$D$1)+($D$1="Все"))*
  ozonSV!$F$2:$F1110
))</f>
        <v/>
      </c>
      <c r="S93" s="19" t="str">
        <f>IF($A93="","",SUMPRODUCT(
  (EOMONTH(ozonSV!$A$2:$A1110,0)=EOMONTH(S$2,0))*
  (ozonSV!$H$2:$H1110=$A93)*
  ((ozonSV!$B$2:$B1110=$D$1)+($D$1="Все"))*
  ozonSV!$F$2:$F1110
))</f>
        <v/>
      </c>
      <c r="T93" s="19" t="str">
        <f>IF($A93="","",SUMPRODUCT(
  (EOMONTH(ozonSV!$A$2:$A1110,0)=EOMONTH(T$2,0))*
  (ozonSV!$H$2:$H1110=$A93)*
  ((ozonSV!$B$2:$B1110=$D$1)+($D$1="Все"))*
  ozonSV!$F$2:$F1110
))</f>
        <v/>
      </c>
      <c r="U93" s="19" t="str">
        <f>IF($A93="","",SUMPRODUCT(
  (EOMONTH(ozonSV!$A$2:$A1110,0)=EOMONTH(U$2,0))*
  (ozonSV!$H$2:$H1110=$A93)*
  ((ozonSV!$B$2:$B1110=$D$1)+($D$1="Все"))*
  ozonSV!$F$2:$F1110
))</f>
        <v/>
      </c>
      <c r="V93" s="19" t="str">
        <f>IF($A93="","",SUMPRODUCT(
  (EOMONTH(ozonSV!$A$2:$A1110,0)=EOMONTH(V$2,0))*
  (ozonSV!$H$2:$H1110=$A93)*
  ((ozonSV!$B$2:$B1110=$D$1)+($D$1="Все"))*
  ozonSV!$F$2:$F1110
))</f>
        <v/>
      </c>
      <c r="W93" s="19" t="str">
        <f>IF($A93="","",SUMPRODUCT(
  (EOMONTH(ozonSV!$A$2:$A1110,0)=EOMONTH(W$2,0))*
  (ozonSV!$H$2:$H1110=$A93)*
  ((ozonSV!$B$2:$B1110=$D$1)+($D$1="Все"))*
  ozonSV!$F$2:$F1110
))</f>
        <v/>
      </c>
      <c r="X93" s="19" t="str">
        <f>IF($A93="","",SUMPRODUCT(
  (EOMONTH(ozonSV!$A$2:$A1110,0)=EOMONTH(X$2,0))*
  (ozonSV!$H$2:$H1110=$A93)*
  ((ozonSV!$B$2:$B1110=$D$1)+($D$1="Все"))*
  ozonSV!$F$2:$F1110
))</f>
        <v/>
      </c>
      <c r="Y93" s="19" t="str">
        <f>IF($A93="","",SUMPRODUCT(
  (EOMONTH(ozonSV!$A$2:$A1110,0)=EOMONTH(Y$2,0))*
  (ozonSV!$H$2:$H1110=$A93)*
  ((ozonSV!$B$2:$B1110=$D$1)+($D$1="Все"))*
  ozonSV!$F$2:$F1110
))</f>
        <v/>
      </c>
      <c r="Z93" s="19" t="str">
        <f>IF($A93="","",SUMPRODUCT(
  (EOMONTH(ozonSV!$A$2:$A1110,0)=EOMONTH(Z$2,0))*
  (ozonSV!$H$2:$H1110=$A93)*
  ((ozonSV!$B$2:$B1110=$D$1)+($D$1="Все"))*
  ozonSV!$F$2:$F1110
))</f>
        <v/>
      </c>
    </row>
    <row r="94" spans="1:26" ht="13.2">
      <c r="A94" s="49"/>
      <c r="B94" s="7"/>
      <c r="C94" s="3">
        <f t="shared" si="22"/>
        <v>0</v>
      </c>
      <c r="D94" s="5">
        <f>SUMPRODUCT(
  (MONTH(ozonSV!$A$2:$A1110) = D$2) *
  (ozonSV!$H$2:$H1110 = $A94) *
  ((ozonSV!$B$2:$B1110 = $D$1) + ($D$1 = "Все")) *
  (ozonSV!$F$2:$F1110)
)</f>
        <v>0</v>
      </c>
      <c r="E94" s="5"/>
      <c r="F94" s="5"/>
      <c r="G94" s="5"/>
      <c r="H94" s="5"/>
      <c r="I94" s="5"/>
      <c r="J94" s="5"/>
      <c r="K94" s="6"/>
      <c r="L94" s="5"/>
      <c r="M94" s="5"/>
      <c r="N94" s="5"/>
      <c r="O94" s="5"/>
      <c r="P94" s="19" t="str">
        <f>IF($A94="","",SUMPRODUCT(
  (EOMONTH(ozonSV!$A$2:$A1110,0)=EOMONTH(P$2,0))*
  (ozonSV!$H$2:$H1110=$A94)*
  ((ozonSV!$B$2:$B1110=$D$1)+($D$1="Все"))*
  ozonSV!$F$2:$F1110
))</f>
        <v/>
      </c>
      <c r="Q94" s="19" t="str">
        <f>IF($A94="","",SUMPRODUCT(
  (EOMONTH(ozonSV!$A$2:$A1110,0)=EOMONTH(Q$2,0))*
  (ozonSV!$H$2:$H1110=$A94)*
  ((ozonSV!$B$2:$B1110=$D$1)+($D$1="Все"))*
  ozonSV!$F$2:$F1110
))</f>
        <v/>
      </c>
      <c r="R94" s="19" t="str">
        <f>IF($A94="","",SUMPRODUCT(
  (EOMONTH(ozonSV!$A$2:$A1110,0)=EOMONTH(R$2,0))*
  (ozonSV!$H$2:$H1110=$A94)*
  ((ozonSV!$B$2:$B1110=$D$1)+($D$1="Все"))*
  ozonSV!$F$2:$F1110
))</f>
        <v/>
      </c>
      <c r="S94" s="19" t="str">
        <f>IF($A94="","",SUMPRODUCT(
  (EOMONTH(ozonSV!$A$2:$A1110,0)=EOMONTH(S$2,0))*
  (ozonSV!$H$2:$H1110=$A94)*
  ((ozonSV!$B$2:$B1110=$D$1)+($D$1="Все"))*
  ozonSV!$F$2:$F1110
))</f>
        <v/>
      </c>
      <c r="T94" s="19" t="str">
        <f>IF($A94="","",SUMPRODUCT(
  (EOMONTH(ozonSV!$A$2:$A1110,0)=EOMONTH(T$2,0))*
  (ozonSV!$H$2:$H1110=$A94)*
  ((ozonSV!$B$2:$B1110=$D$1)+($D$1="Все"))*
  ozonSV!$F$2:$F1110
))</f>
        <v/>
      </c>
      <c r="U94" s="19" t="str">
        <f>IF($A94="","",SUMPRODUCT(
  (EOMONTH(ozonSV!$A$2:$A1110,0)=EOMONTH(U$2,0))*
  (ozonSV!$H$2:$H1110=$A94)*
  ((ozonSV!$B$2:$B1110=$D$1)+($D$1="Все"))*
  ozonSV!$F$2:$F1110
))</f>
        <v/>
      </c>
      <c r="V94" s="19" t="str">
        <f>IF($A94="","",SUMPRODUCT(
  (EOMONTH(ozonSV!$A$2:$A1110,0)=EOMONTH(V$2,0))*
  (ozonSV!$H$2:$H1110=$A94)*
  ((ozonSV!$B$2:$B1110=$D$1)+($D$1="Все"))*
  ozonSV!$F$2:$F1110
))</f>
        <v/>
      </c>
      <c r="W94" s="19" t="str">
        <f>IF($A94="","",SUMPRODUCT(
  (EOMONTH(ozonSV!$A$2:$A1110,0)=EOMONTH(W$2,0))*
  (ozonSV!$H$2:$H1110=$A94)*
  ((ozonSV!$B$2:$B1110=$D$1)+($D$1="Все"))*
  ozonSV!$F$2:$F1110
))</f>
        <v/>
      </c>
      <c r="X94" s="19" t="str">
        <f>IF($A94="","",SUMPRODUCT(
  (EOMONTH(ozonSV!$A$2:$A1110,0)=EOMONTH(X$2,0))*
  (ozonSV!$H$2:$H1110=$A94)*
  ((ozonSV!$B$2:$B1110=$D$1)+($D$1="Все"))*
  ozonSV!$F$2:$F1110
))</f>
        <v/>
      </c>
      <c r="Y94" s="19" t="str">
        <f>IF($A94="","",SUMPRODUCT(
  (EOMONTH(ozonSV!$A$2:$A1110,0)=EOMONTH(Y$2,0))*
  (ozonSV!$H$2:$H1110=$A94)*
  ((ozonSV!$B$2:$B1110=$D$1)+($D$1="Все"))*
  ozonSV!$F$2:$F1110
))</f>
        <v/>
      </c>
      <c r="Z94" s="19" t="str">
        <f>IF($A94="","",SUMPRODUCT(
  (EOMONTH(ozonSV!$A$2:$A1110,0)=EOMONTH(Z$2,0))*
  (ozonSV!$H$2:$H1110=$A94)*
  ((ozonSV!$B$2:$B1110=$D$1)+($D$1="Все"))*
  ozonSV!$F$2:$F1110
))</f>
        <v/>
      </c>
    </row>
    <row r="95" spans="1:26" ht="13.2">
      <c r="A95" s="48" t="s">
        <v>13</v>
      </c>
      <c r="B95" s="7"/>
      <c r="C95" s="3">
        <f t="shared" si="22"/>
        <v>0</v>
      </c>
      <c r="D95" s="5"/>
      <c r="E95" s="5"/>
      <c r="F95" s="5"/>
      <c r="G95" s="5"/>
      <c r="H95" s="5"/>
      <c r="I95" s="5"/>
      <c r="J95" s="5"/>
      <c r="K95" s="6"/>
      <c r="L95" s="5"/>
      <c r="M95" s="5"/>
      <c r="N95" s="5"/>
      <c r="O95" s="5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</row>
    <row r="96" spans="1:26" ht="13.2">
      <c r="A96" s="49" t="str">
        <f ca="1">IFERROR(__xludf.DUMMYFUNCTION("UNIQUE(
  FILTER(
    'Справочник'!$B$2:$B1110,
    ('Справочник'!$D$2:$D1110 = $A63) *
    ('Справочник'!$G$2:$G1110 = TRUE) *
    ('Справочник'!$F$2:$F1110 = $A95)
  )
)"),"Обработка возвратов, отмен и невыкупов партнёрами")</f>
        <v>Обработка возвратов, отмен и невыкупов партнёрами</v>
      </c>
      <c r="B96" s="7"/>
      <c r="C96" s="3">
        <f t="shared" ca="1" si="22"/>
        <v>-7065</v>
      </c>
      <c r="D96" s="5">
        <f ca="1">SUMPRODUCT(
  (MONTH(ozonSV!$K$2:$K1110) = D$2) *
  (ozonSV!$O$2:$O1110 = $A96) *
  ((ozonSV!$L$2:$L1110 = $D$1) + ($D$1 = "Все")) *
  (LEN(ozonSV!$O$2:$O1110) &gt; 0) *
  (ozonSV!$N$2:$N1110)
)</f>
        <v>0</v>
      </c>
      <c r="E96" s="5">
        <v>-885</v>
      </c>
      <c r="F96" s="5">
        <v>-330</v>
      </c>
      <c r="G96" s="5">
        <v>-270</v>
      </c>
      <c r="H96" s="5">
        <v>-540</v>
      </c>
      <c r="I96" s="5">
        <v>-630</v>
      </c>
      <c r="J96" s="5">
        <v>-810</v>
      </c>
      <c r="K96" s="6">
        <v>-495</v>
      </c>
      <c r="L96" s="5">
        <v>-630</v>
      </c>
      <c r="M96" s="5">
        <v>-660</v>
      </c>
      <c r="N96" s="5">
        <v>-420</v>
      </c>
      <c r="O96" s="5">
        <v>-1395</v>
      </c>
      <c r="P96" s="5" t="e">
        <f ca="1">SUMPRODUCT(
  (EOMONTH(ozonSV!$K$2:$K1110,0)=EOMONTH(P$2,0))*
  (ozonSV!$O$2:$O1110=$A96)*
  ((ozonSV!$L$2:$L1110=$D$1)+($D$1="Все"))*
  ozonSV!$N$2:$N1110
)</f>
        <v>#VALUE!</v>
      </c>
      <c r="Q96" s="5" t="e">
        <f ca="1">SUMPRODUCT(
  (EOMONTH(ozonSV!$K$2:$K1110,0)=EOMONTH(Q$2,0))*
  (ozonSV!$O$2:$O1110=$A96)*
  ((ozonSV!$L$2:$L1110=$D$1)+($D$1="Все"))*
  ozonSV!$N$2:$N1110
)</f>
        <v>#VALUE!</v>
      </c>
      <c r="R96" s="5" t="e">
        <f ca="1">SUMPRODUCT(
  (EOMONTH(ozonSV!$K$2:$K1110,0)=EOMONTH(R$2,0))*
  (ozonSV!$O$2:$O1110=$A96)*
  ((ozonSV!$L$2:$L1110=$D$1)+($D$1="Все"))*
  ozonSV!$N$2:$N1110
)</f>
        <v>#VALUE!</v>
      </c>
      <c r="S96" s="5" t="e">
        <f ca="1">SUMPRODUCT(
  (EOMONTH(ozonSV!$K$2:$K1110,0)=EOMONTH(S$2,0))*
  (ozonSV!$O$2:$O1110=$A96)*
  ((ozonSV!$L$2:$L1110=$D$1)+($D$1="Все"))*
  ozonSV!$N$2:$N1110
)</f>
        <v>#VALUE!</v>
      </c>
      <c r="T96" s="5" t="e">
        <f ca="1">SUMPRODUCT(
  (EOMONTH(ozonSV!$K$2:$K1110,0)=EOMONTH(T$2,0))*
  (ozonSV!$O$2:$O1110=$A96)*
  ((ozonSV!$L$2:$L1110=$D$1)+($D$1="Все"))*
  ozonSV!$N$2:$N1110
)</f>
        <v>#VALUE!</v>
      </c>
      <c r="U96" s="5" t="e">
        <f ca="1">SUMPRODUCT(
  (EOMONTH(ozonSV!$K$2:$K1110,0)=EOMONTH(U$2,0))*
  (ozonSV!$O$2:$O1110=$A96)*
  ((ozonSV!$L$2:$L1110=$D$1)+($D$1="Все"))*
  ozonSV!$N$2:$N1110
)</f>
        <v>#VALUE!</v>
      </c>
      <c r="V96" s="5" t="e">
        <f ca="1">SUMPRODUCT(
  (EOMONTH(ozonSV!$K$2:$K1110,0)=EOMONTH(V$2,0))*
  (ozonSV!$O$2:$O1110=$A96)*
  ((ozonSV!$L$2:$L1110=$D$1)+($D$1="Все"))*
  ozonSV!$N$2:$N1110
)</f>
        <v>#VALUE!</v>
      </c>
      <c r="W96" s="5" t="e">
        <f ca="1">SUMPRODUCT(
  (EOMONTH(ozonSV!$K$2:$K1110,0)=EOMONTH(W$2,0))*
  (ozonSV!$O$2:$O1110=$A96)*
  ((ozonSV!$L$2:$L1110=$D$1)+($D$1="Все"))*
  ozonSV!$N$2:$N1110
)</f>
        <v>#VALUE!</v>
      </c>
      <c r="X96" s="5" t="e">
        <f ca="1">SUMPRODUCT(
  (EOMONTH(ozonSV!$K$2:$K1110,0)=EOMONTH(X$2,0))*
  (ozonSV!$O$2:$O1110=$A96)*
  ((ozonSV!$L$2:$L1110=$D$1)+($D$1="Все"))*
  ozonSV!$N$2:$N1110
)</f>
        <v>#VALUE!</v>
      </c>
      <c r="Y96" s="5" t="e">
        <f ca="1">SUMPRODUCT(
  (EOMONTH(ozonSV!$K$2:$K1110,0)=EOMONTH(Y$2,0))*
  (ozonSV!$O$2:$O1110=$A96)*
  ((ozonSV!$L$2:$L1110=$D$1)+($D$1="Все"))*
  ozonSV!$N$2:$N1110
)</f>
        <v>#VALUE!</v>
      </c>
      <c r="Z96" s="5" t="e">
        <f ca="1">SUMPRODUCT(
  (EOMONTH(ozonSV!$K$2:$K1110,0)=EOMONTH(Z$2,0))*
  (ozonSV!$O$2:$O1110=$A96)*
  ((ozonSV!$L$2:$L1110=$D$1)+($D$1="Все"))*
  ozonSV!$N$2:$N1110
)</f>
        <v>#VALUE!</v>
      </c>
    </row>
    <row r="97" spans="1:26" ht="13.2">
      <c r="A97" s="49" t="str">
        <f ca="1">IFERROR(__xludf.DUMMYFUNCTION("""COMPUTED_VALUE"""),"Обработка возвратов Ozon")</f>
        <v>Обработка возвратов Ozon</v>
      </c>
      <c r="B97" s="7"/>
      <c r="C97" s="3">
        <f t="shared" ca="1" si="22"/>
        <v>0</v>
      </c>
      <c r="D97" s="5">
        <f ca="1">SUMPRODUCT(
  (MONTH(ozonSV!$K$2:$K1110) = D$2) *
  (ozonSV!$O$2:$O1110 = $A97) *
  ((ozonSV!$L$2:$L1110 = $D$1) + ($D$1 = "Все")) *
  (LEN(ozonSV!$O$2:$O1110) &gt; 0) *
  (ozonSV!$N$2:$N1110)
)</f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6">
        <v>0</v>
      </c>
      <c r="L97" s="5">
        <v>0</v>
      </c>
      <c r="M97" s="5">
        <v>0</v>
      </c>
      <c r="N97" s="5">
        <v>0</v>
      </c>
      <c r="O97" s="5">
        <v>0</v>
      </c>
      <c r="P97" s="5" t="e">
        <f ca="1">SUMPRODUCT(
  (EOMONTH(ozonSV!$K$2:$K1110,0)=EOMONTH(P$2,0))*
  (ozonSV!$O$2:$O1110=$A97)*
  ((ozonSV!$L$2:$L1110=$D$1)+($D$1="Все"))*
  ozonSV!$N$2:$N1110
)</f>
        <v>#VALUE!</v>
      </c>
      <c r="Q97" s="5" t="e">
        <f ca="1">SUMPRODUCT(
  (EOMONTH(ozonSV!$K$2:$K1110,0)=EOMONTH(Q$2,0))*
  (ozonSV!$O$2:$O1110=$A97)*
  ((ozonSV!$L$2:$L1110=$D$1)+($D$1="Все"))*
  ozonSV!$N$2:$N1110
)</f>
        <v>#VALUE!</v>
      </c>
      <c r="R97" s="5" t="e">
        <f ca="1">SUMPRODUCT(
  (EOMONTH(ozonSV!$K$2:$K1110,0)=EOMONTH(R$2,0))*
  (ozonSV!$O$2:$O1110=$A97)*
  ((ozonSV!$L$2:$L1110=$D$1)+($D$1="Все"))*
  ozonSV!$N$2:$N1110
)</f>
        <v>#VALUE!</v>
      </c>
      <c r="S97" s="5" t="e">
        <f ca="1">SUMPRODUCT(
  (EOMONTH(ozonSV!$K$2:$K1110,0)=EOMONTH(S$2,0))*
  (ozonSV!$O$2:$O1110=$A97)*
  ((ozonSV!$L$2:$L1110=$D$1)+($D$1="Все"))*
  ozonSV!$N$2:$N1110
)</f>
        <v>#VALUE!</v>
      </c>
      <c r="T97" s="5" t="e">
        <f ca="1">SUMPRODUCT(
  (EOMONTH(ozonSV!$K$2:$K1110,0)=EOMONTH(T$2,0))*
  (ozonSV!$O$2:$O1110=$A97)*
  ((ozonSV!$L$2:$L1110=$D$1)+($D$1="Все"))*
  ozonSV!$N$2:$N1110
)</f>
        <v>#VALUE!</v>
      </c>
      <c r="U97" s="5" t="e">
        <f ca="1">SUMPRODUCT(
  (EOMONTH(ozonSV!$K$2:$K1110,0)=EOMONTH(U$2,0))*
  (ozonSV!$O$2:$O1110=$A97)*
  ((ozonSV!$L$2:$L1110=$D$1)+($D$1="Все"))*
  ozonSV!$N$2:$N1110
)</f>
        <v>#VALUE!</v>
      </c>
      <c r="V97" s="5" t="e">
        <f ca="1">SUMPRODUCT(
  (EOMONTH(ozonSV!$K$2:$K1110,0)=EOMONTH(V$2,0))*
  (ozonSV!$O$2:$O1110=$A97)*
  ((ozonSV!$L$2:$L1110=$D$1)+($D$1="Все"))*
  ozonSV!$N$2:$N1110
)</f>
        <v>#VALUE!</v>
      </c>
      <c r="W97" s="5" t="e">
        <f ca="1">SUMPRODUCT(
  (EOMONTH(ozonSV!$K$2:$K1110,0)=EOMONTH(W$2,0))*
  (ozonSV!$O$2:$O1110=$A97)*
  ((ozonSV!$L$2:$L1110=$D$1)+($D$1="Все"))*
  ozonSV!$N$2:$N1110
)</f>
        <v>#VALUE!</v>
      </c>
      <c r="X97" s="5" t="e">
        <f ca="1">SUMPRODUCT(
  (EOMONTH(ozonSV!$K$2:$K1110,0)=EOMONTH(X$2,0))*
  (ozonSV!$O$2:$O1110=$A97)*
  ((ozonSV!$L$2:$L1110=$D$1)+($D$1="Все"))*
  ozonSV!$N$2:$N1110
)</f>
        <v>#VALUE!</v>
      </c>
      <c r="Y97" s="5" t="e">
        <f ca="1">SUMPRODUCT(
  (EOMONTH(ozonSV!$K$2:$K1110,0)=EOMONTH(Y$2,0))*
  (ozonSV!$O$2:$O1110=$A97)*
  ((ozonSV!$L$2:$L1110=$D$1)+($D$1="Все"))*
  ozonSV!$N$2:$N1110
)</f>
        <v>#VALUE!</v>
      </c>
      <c r="Z97" s="5" t="e">
        <f ca="1">SUMPRODUCT(
  (EOMONTH(ozonSV!$K$2:$K1110,0)=EOMONTH(Z$2,0))*
  (ozonSV!$O$2:$O1110=$A97)*
  ((ozonSV!$L$2:$L1110=$D$1)+($D$1="Все"))*
  ozonSV!$N$2:$N1110
)</f>
        <v>#VALUE!</v>
      </c>
    </row>
    <row r="98" spans="1:26" ht="13.2">
      <c r="A98" s="49" t="str">
        <f ca="1">IFERROR(__xludf.DUMMYFUNCTION("""COMPUTED_VALUE"""),"Обработка отменённых и невостребованных товаров")</f>
        <v>Обработка отменённых и невостребованных товаров</v>
      </c>
      <c r="B98" s="7"/>
      <c r="C98" s="3">
        <f t="shared" ca="1" si="22"/>
        <v>0</v>
      </c>
      <c r="D98" s="5">
        <f ca="1">SUMPRODUCT(
  (MONTH(ozonSV!$K$2:$K1110) = D$2) *
  (ozonSV!$O$2:$O1110 = $A98) *
  ((ozonSV!$L$2:$L1110 = $D$1) + ($D$1 = "Все")) *
  (LEN(ozonSV!$O$2:$O1110) &gt; 0) *
  (ozonSV!$N$2:$N1110)
)</f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6">
        <v>0</v>
      </c>
      <c r="L98" s="5">
        <v>0</v>
      </c>
      <c r="M98" s="5">
        <v>0</v>
      </c>
      <c r="N98" s="5">
        <v>0</v>
      </c>
      <c r="O98" s="5">
        <v>0</v>
      </c>
      <c r="P98" s="5" t="e">
        <f ca="1">SUMPRODUCT(
  (EOMONTH(ozonSV!$K$2:$K1110,0)=EOMONTH(P$2,0))*
  (ozonSV!$O$2:$O1110=$A98)*
  ((ozonSV!$L$2:$L1110=$D$1)+($D$1="Все"))*
  ozonSV!$N$2:$N1110
)</f>
        <v>#VALUE!</v>
      </c>
      <c r="Q98" s="5" t="e">
        <f ca="1">SUMPRODUCT(
  (EOMONTH(ozonSV!$K$2:$K1110,0)=EOMONTH(Q$2,0))*
  (ozonSV!$O$2:$O1110=$A98)*
  ((ozonSV!$L$2:$L1110=$D$1)+($D$1="Все"))*
  ozonSV!$N$2:$N1110
)</f>
        <v>#VALUE!</v>
      </c>
      <c r="R98" s="5" t="e">
        <f ca="1">SUMPRODUCT(
  (EOMONTH(ozonSV!$K$2:$K1110,0)=EOMONTH(R$2,0))*
  (ozonSV!$O$2:$O1110=$A98)*
  ((ozonSV!$L$2:$L1110=$D$1)+($D$1="Все"))*
  ozonSV!$N$2:$N1110
)</f>
        <v>#VALUE!</v>
      </c>
      <c r="S98" s="5" t="e">
        <f ca="1">SUMPRODUCT(
  (EOMONTH(ozonSV!$K$2:$K1110,0)=EOMONTH(S$2,0))*
  (ozonSV!$O$2:$O1110=$A98)*
  ((ozonSV!$L$2:$L1110=$D$1)+($D$1="Все"))*
  ozonSV!$N$2:$N1110
)</f>
        <v>#VALUE!</v>
      </c>
      <c r="T98" s="5" t="e">
        <f ca="1">SUMPRODUCT(
  (EOMONTH(ozonSV!$K$2:$K1110,0)=EOMONTH(T$2,0))*
  (ozonSV!$O$2:$O1110=$A98)*
  ((ozonSV!$L$2:$L1110=$D$1)+($D$1="Все"))*
  ozonSV!$N$2:$N1110
)</f>
        <v>#VALUE!</v>
      </c>
      <c r="U98" s="5" t="e">
        <f ca="1">SUMPRODUCT(
  (EOMONTH(ozonSV!$K$2:$K1110,0)=EOMONTH(U$2,0))*
  (ozonSV!$O$2:$O1110=$A98)*
  ((ozonSV!$L$2:$L1110=$D$1)+($D$1="Все"))*
  ozonSV!$N$2:$N1110
)</f>
        <v>#VALUE!</v>
      </c>
      <c r="V98" s="5" t="e">
        <f ca="1">SUMPRODUCT(
  (EOMONTH(ozonSV!$K$2:$K1110,0)=EOMONTH(V$2,0))*
  (ozonSV!$O$2:$O1110=$A98)*
  ((ozonSV!$L$2:$L1110=$D$1)+($D$1="Все"))*
  ozonSV!$N$2:$N1110
)</f>
        <v>#VALUE!</v>
      </c>
      <c r="W98" s="5" t="e">
        <f ca="1">SUMPRODUCT(
  (EOMONTH(ozonSV!$K$2:$K1110,0)=EOMONTH(W$2,0))*
  (ozonSV!$O$2:$O1110=$A98)*
  ((ozonSV!$L$2:$L1110=$D$1)+($D$1="Все"))*
  ozonSV!$N$2:$N1110
)</f>
        <v>#VALUE!</v>
      </c>
      <c r="X98" s="5" t="e">
        <f ca="1">SUMPRODUCT(
  (EOMONTH(ozonSV!$K$2:$K1110,0)=EOMONTH(X$2,0))*
  (ozonSV!$O$2:$O1110=$A98)*
  ((ozonSV!$L$2:$L1110=$D$1)+($D$1="Все"))*
  ozonSV!$N$2:$N1110
)</f>
        <v>#VALUE!</v>
      </c>
      <c r="Y98" s="5" t="e">
        <f ca="1">SUMPRODUCT(
  (EOMONTH(ozonSV!$K$2:$K1110,0)=EOMONTH(Y$2,0))*
  (ozonSV!$O$2:$O1110=$A98)*
  ((ozonSV!$L$2:$L1110=$D$1)+($D$1="Все"))*
  ozonSV!$N$2:$N1110
)</f>
        <v>#VALUE!</v>
      </c>
      <c r="Z98" s="5" t="e">
        <f ca="1">SUMPRODUCT(
  (EOMONTH(ozonSV!$K$2:$K1110,0)=EOMONTH(Z$2,0))*
  (ozonSV!$O$2:$O1110=$A98)*
  ((ozonSV!$L$2:$L1110=$D$1)+($D$1="Все"))*
  ozonSV!$N$2:$N1110
)</f>
        <v>#VALUE!</v>
      </c>
    </row>
    <row r="99" spans="1:26" ht="13.2">
      <c r="A99" s="49" t="str">
        <f ca="1">IFERROR(__xludf.DUMMYFUNCTION("""COMPUTED_VALUE"""),"Обработка частичного невыкупа")</f>
        <v>Обработка частичного невыкупа</v>
      </c>
      <c r="B99" s="7"/>
      <c r="C99" s="3">
        <f t="shared" ca="1" si="22"/>
        <v>0</v>
      </c>
      <c r="D99" s="5">
        <f ca="1">SUMPRODUCT(
  (MONTH(ozonSV!$K$2:$K1110) = D$2) *
  (ozonSV!$O$2:$O1110 = $A99) *
  ((ozonSV!$L$2:$L1110 = $D$1) + ($D$1 = "Все")) *
  (LEN(ozonSV!$O$2:$O1110) &gt; 0) *
  (ozonSV!$N$2:$N1110)
)</f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6">
        <v>0</v>
      </c>
      <c r="L99" s="5">
        <v>0</v>
      </c>
      <c r="M99" s="5">
        <v>0</v>
      </c>
      <c r="N99" s="5">
        <v>0</v>
      </c>
      <c r="O99" s="5">
        <v>0</v>
      </c>
      <c r="P99" s="5" t="e">
        <f ca="1">SUMPRODUCT(
  (EOMONTH(ozonSV!$K$2:$K1110,0)=EOMONTH(P$2,0))*
  (ozonSV!$O$2:$O1110=$A99)*
  ((ozonSV!$L$2:$L1110=$D$1)+($D$1="Все"))*
  ozonSV!$N$2:$N1110
)</f>
        <v>#VALUE!</v>
      </c>
      <c r="Q99" s="5" t="e">
        <f ca="1">SUMPRODUCT(
  (EOMONTH(ozonSV!$K$2:$K1110,0)=EOMONTH(Q$2,0))*
  (ozonSV!$O$2:$O1110=$A99)*
  ((ozonSV!$L$2:$L1110=$D$1)+($D$1="Все"))*
  ozonSV!$N$2:$N1110
)</f>
        <v>#VALUE!</v>
      </c>
      <c r="R99" s="5" t="e">
        <f ca="1">SUMPRODUCT(
  (EOMONTH(ozonSV!$K$2:$K1110,0)=EOMONTH(R$2,0))*
  (ozonSV!$O$2:$O1110=$A99)*
  ((ozonSV!$L$2:$L1110=$D$1)+($D$1="Все"))*
  ozonSV!$N$2:$N1110
)</f>
        <v>#VALUE!</v>
      </c>
      <c r="S99" s="5" t="e">
        <f ca="1">SUMPRODUCT(
  (EOMONTH(ozonSV!$K$2:$K1110,0)=EOMONTH(S$2,0))*
  (ozonSV!$O$2:$O1110=$A99)*
  ((ozonSV!$L$2:$L1110=$D$1)+($D$1="Все"))*
  ozonSV!$N$2:$N1110
)</f>
        <v>#VALUE!</v>
      </c>
      <c r="T99" s="5" t="e">
        <f ca="1">SUMPRODUCT(
  (EOMONTH(ozonSV!$K$2:$K1110,0)=EOMONTH(T$2,0))*
  (ozonSV!$O$2:$O1110=$A99)*
  ((ozonSV!$L$2:$L1110=$D$1)+($D$1="Все"))*
  ozonSV!$N$2:$N1110
)</f>
        <v>#VALUE!</v>
      </c>
      <c r="U99" s="5" t="e">
        <f ca="1">SUMPRODUCT(
  (EOMONTH(ozonSV!$K$2:$K1110,0)=EOMONTH(U$2,0))*
  (ozonSV!$O$2:$O1110=$A99)*
  ((ozonSV!$L$2:$L1110=$D$1)+($D$1="Все"))*
  ozonSV!$N$2:$N1110
)</f>
        <v>#VALUE!</v>
      </c>
      <c r="V99" s="5" t="e">
        <f ca="1">SUMPRODUCT(
  (EOMONTH(ozonSV!$K$2:$K1110,0)=EOMONTH(V$2,0))*
  (ozonSV!$O$2:$O1110=$A99)*
  ((ozonSV!$L$2:$L1110=$D$1)+($D$1="Все"))*
  ozonSV!$N$2:$N1110
)</f>
        <v>#VALUE!</v>
      </c>
      <c r="W99" s="5" t="e">
        <f ca="1">SUMPRODUCT(
  (EOMONTH(ozonSV!$K$2:$K1110,0)=EOMONTH(W$2,0))*
  (ozonSV!$O$2:$O1110=$A99)*
  ((ozonSV!$L$2:$L1110=$D$1)+($D$1="Все"))*
  ozonSV!$N$2:$N1110
)</f>
        <v>#VALUE!</v>
      </c>
      <c r="X99" s="5" t="e">
        <f ca="1">SUMPRODUCT(
  (EOMONTH(ozonSV!$K$2:$K1110,0)=EOMONTH(X$2,0))*
  (ozonSV!$O$2:$O1110=$A99)*
  ((ozonSV!$L$2:$L1110=$D$1)+($D$1="Все"))*
  ozonSV!$N$2:$N1110
)</f>
        <v>#VALUE!</v>
      </c>
      <c r="Y99" s="5" t="e">
        <f ca="1">SUMPRODUCT(
  (EOMONTH(ozonSV!$K$2:$K1110,0)=EOMONTH(Y$2,0))*
  (ozonSV!$O$2:$O1110=$A99)*
  ((ozonSV!$L$2:$L1110=$D$1)+($D$1="Все"))*
  ozonSV!$N$2:$N1110
)</f>
        <v>#VALUE!</v>
      </c>
      <c r="Z99" s="5" t="e">
        <f ca="1">SUMPRODUCT(
  (EOMONTH(ozonSV!$K$2:$K1110,0)=EOMONTH(Z$2,0))*
  (ozonSV!$O$2:$O1110=$A99)*
  ((ozonSV!$L$2:$L1110=$D$1)+($D$1="Все"))*
  ozonSV!$N$2:$N1110
)</f>
        <v>#VALUE!</v>
      </c>
    </row>
    <row r="100" spans="1:26" ht="13.2">
      <c r="A100" s="49"/>
      <c r="B100" s="7"/>
      <c r="C100" s="3">
        <f t="shared" si="22"/>
        <v>0</v>
      </c>
      <c r="D100" s="5">
        <f>SUMPRODUCT(
  (MONTH(ozonSV!$K$2:$K1110) = D$2) *
  (ozonSV!$O$2:$O1110 = $A100) *
  ((ozonSV!$L$2:$L1110 = $D$1) + ($D$1 = "Все")) *
  (LEN(ozonSV!$O$2:$O1110) &gt; 0) *
  (ozonSV!$N$2:$N1110)
)</f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6">
        <v>0</v>
      </c>
      <c r="L100" s="5">
        <v>0</v>
      </c>
      <c r="M100" s="5">
        <v>0</v>
      </c>
      <c r="N100" s="5">
        <v>0</v>
      </c>
      <c r="O100" s="5">
        <v>0</v>
      </c>
      <c r="P100" s="5" t="e">
        <f>SUMPRODUCT(
  (EOMONTH(ozonSV!$K$2:$K1110,0)=EOMONTH(P$2,0))*
  (ozonSV!$O$2:$O1110=$A100)*
  ((ozonSV!$L$2:$L1110=$D$1)+($D$1="Все"))*
  ozonSV!$N$2:$N1110
)</f>
        <v>#VALUE!</v>
      </c>
      <c r="Q100" s="5" t="e">
        <f>SUMPRODUCT(
  (EOMONTH(ozonSV!$K$2:$K1110,0)=EOMONTH(Q$2,0))*
  (ozonSV!$O$2:$O1110=$A100)*
  ((ozonSV!$L$2:$L1110=$D$1)+($D$1="Все"))*
  ozonSV!$N$2:$N1110
)</f>
        <v>#VALUE!</v>
      </c>
      <c r="R100" s="5"/>
      <c r="S100" s="5" t="e">
        <f>SUMPRODUCT(
  (EOMONTH(ozonSV!$K$2:$K1110,0)=EOMONTH(S$2,0))*
  (ozonSV!$O$2:$O1110=$A100)*
  ((ozonSV!$L$2:$L1110=$D$1)+($D$1="Все"))*
  ozonSV!$N$2:$N1110
)</f>
        <v>#VALUE!</v>
      </c>
      <c r="T100" s="5" t="e">
        <f>SUMPRODUCT(
  (EOMONTH(ozonSV!$K$2:$K1110,0)=EOMONTH(T$2,0))*
  (ozonSV!$O$2:$O1110=$A100)*
  ((ozonSV!$L$2:$L1110=$D$1)+($D$1="Все"))*
  ozonSV!$N$2:$N1110
)</f>
        <v>#VALUE!</v>
      </c>
      <c r="U100" s="5" t="e">
        <f>SUMPRODUCT(
  (EOMONTH(ozonSV!$K$2:$K1110,0)=EOMONTH(U$2,0))*
  (ozonSV!$O$2:$O1110=$A100)*
  ((ozonSV!$L$2:$L1110=$D$1)+($D$1="Все"))*
  ozonSV!$N$2:$N1110
)</f>
        <v>#VALUE!</v>
      </c>
      <c r="V100" s="5" t="e">
        <f>SUMPRODUCT(
  (EOMONTH(ozonSV!$K$2:$K1110,0)=EOMONTH(V$2,0))*
  (ozonSV!$O$2:$O1110=$A100)*
  ((ozonSV!$L$2:$L1110=$D$1)+($D$1="Все"))*
  ozonSV!$N$2:$N1110
)</f>
        <v>#VALUE!</v>
      </c>
      <c r="W100" s="5" t="e">
        <f>SUMPRODUCT(
  (EOMONTH(ozonSV!$K$2:$K1110,0)=EOMONTH(W$2,0))*
  (ozonSV!$O$2:$O1110=$A100)*
  ((ozonSV!$L$2:$L1110=$D$1)+($D$1="Все"))*
  ozonSV!$N$2:$N1110
)</f>
        <v>#VALUE!</v>
      </c>
      <c r="X100" s="5" t="e">
        <f>SUMPRODUCT(
  (EOMONTH(ozonSV!$K$2:$K1110,0)=EOMONTH(X$2,0))*
  (ozonSV!$O$2:$O1110=$A100)*
  ((ozonSV!$L$2:$L1110=$D$1)+($D$1="Все"))*
  ozonSV!$N$2:$N1110
)</f>
        <v>#VALUE!</v>
      </c>
      <c r="Y100" s="5" t="e">
        <f>SUMPRODUCT(
  (EOMONTH(ozonSV!$K$2:$K1110,0)=EOMONTH(Y$2,0))*
  (ozonSV!$O$2:$O1110=$A100)*
  ((ozonSV!$L$2:$L1110=$D$1)+($D$1="Все"))*
  ozonSV!$N$2:$N1110
)</f>
        <v>#VALUE!</v>
      </c>
      <c r="Z100" s="5" t="e">
        <f>SUMPRODUCT(
  (EOMONTH(ozonSV!$K$2:$K1110,0)=EOMONTH(Z$2,0))*
  (ozonSV!$O$2:$O1110=$A100)*
  ((ozonSV!$L$2:$L1110=$D$1)+($D$1="Все"))*
  ozonSV!$N$2:$N1110
)</f>
        <v>#VALUE!</v>
      </c>
    </row>
    <row r="101" spans="1:26" ht="13.2">
      <c r="A101" s="49"/>
      <c r="B101" s="7"/>
      <c r="C101" s="3">
        <f t="shared" si="22"/>
        <v>0</v>
      </c>
      <c r="D101" s="5">
        <f>SUMPRODUCT(
  (MONTH(ozonSV!$K$2:$K1110) = D$2) *
  (ozonSV!$O$2:$O1110 = $A101) *
  ((ozonSV!$L$2:$L1110 = $D$1) + ($D$1 = "Все")) *
  (LEN(ozonSV!$O$2:$O1110) &gt; 0) *
  (ozonSV!$N$2:$N1110)
)</f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6">
        <v>0</v>
      </c>
      <c r="L101" s="5">
        <v>0</v>
      </c>
      <c r="M101" s="5">
        <v>0</v>
      </c>
      <c r="N101" s="5">
        <v>0</v>
      </c>
      <c r="O101" s="5">
        <v>0</v>
      </c>
      <c r="P101" s="5" t="e">
        <f>SUMPRODUCT(
  (EOMONTH(ozonSV!$K$2:$K1110,0)=EOMONTH(P$2,0))*
  (ozonSV!$O$2:$O1110=$A101)*
  ((ozonSV!$L$2:$L1110=$D$1)+($D$1="Все"))*
  ozonSV!$N$2:$N1110
)</f>
        <v>#VALUE!</v>
      </c>
      <c r="Q101" s="5" t="e">
        <f>SUMPRODUCT(
  (EOMONTH(ozonSV!$K$2:$K1110,0)=EOMONTH(Q$2,0))*
  (ozonSV!$O$2:$O1110=$A101)*
  ((ozonSV!$L$2:$L1110=$D$1)+($D$1="Все"))*
  ozonSV!$N$2:$N1110
)</f>
        <v>#VALUE!</v>
      </c>
      <c r="R101" s="5"/>
      <c r="S101" s="5" t="e">
        <f>SUMPRODUCT(
  (EOMONTH(ozonSV!$K$2:$K1110,0)=EOMONTH(S$2,0))*
  (ozonSV!$O$2:$O1110=$A101)*
  ((ozonSV!$L$2:$L1110=$D$1)+($D$1="Все"))*
  ozonSV!$N$2:$N1110
)</f>
        <v>#VALUE!</v>
      </c>
      <c r="T101" s="5" t="e">
        <f>SUMPRODUCT(
  (EOMONTH(ozonSV!$K$2:$K1110,0)=EOMONTH(T$2,0))*
  (ozonSV!$O$2:$O1110=$A101)*
  ((ozonSV!$L$2:$L1110=$D$1)+($D$1="Все"))*
  ozonSV!$N$2:$N1110
)</f>
        <v>#VALUE!</v>
      </c>
      <c r="U101" s="5" t="e">
        <f>SUMPRODUCT(
  (EOMONTH(ozonSV!$K$2:$K1110,0)=EOMONTH(U$2,0))*
  (ozonSV!$O$2:$O1110=$A101)*
  ((ozonSV!$L$2:$L1110=$D$1)+($D$1="Все"))*
  ozonSV!$N$2:$N1110
)</f>
        <v>#VALUE!</v>
      </c>
      <c r="V101" s="5" t="e">
        <f>SUMPRODUCT(
  (EOMONTH(ozonSV!$K$2:$K1110,0)=EOMONTH(V$2,0))*
  (ozonSV!$O$2:$O1110=$A101)*
  ((ozonSV!$L$2:$L1110=$D$1)+($D$1="Все"))*
  ozonSV!$N$2:$N1110
)</f>
        <v>#VALUE!</v>
      </c>
      <c r="W101" s="5" t="e">
        <f>SUMPRODUCT(
  (EOMONTH(ozonSV!$K$2:$K1110,0)=EOMONTH(W$2,0))*
  (ozonSV!$O$2:$O1110=$A101)*
  ((ozonSV!$L$2:$L1110=$D$1)+($D$1="Все"))*
  ozonSV!$N$2:$N1110
)</f>
        <v>#VALUE!</v>
      </c>
      <c r="X101" s="5" t="e">
        <f>SUMPRODUCT(
  (EOMONTH(ozonSV!$K$2:$K1110,0)=EOMONTH(X$2,0))*
  (ozonSV!$O$2:$O1110=$A101)*
  ((ozonSV!$L$2:$L1110=$D$1)+($D$1="Все"))*
  ozonSV!$N$2:$N1110
)</f>
        <v>#VALUE!</v>
      </c>
      <c r="Y101" s="5" t="e">
        <f>SUMPRODUCT(
  (EOMONTH(ozonSV!$K$2:$K1110,0)=EOMONTH(Y$2,0))*
  (ozonSV!$O$2:$O1110=$A101)*
  ((ozonSV!$L$2:$L1110=$D$1)+($D$1="Все"))*
  ozonSV!$N$2:$N1110
)</f>
        <v>#VALUE!</v>
      </c>
      <c r="Z101" s="5" t="e">
        <f>SUMPRODUCT(
  (EOMONTH(ozonSV!$K$2:$K1110,0)=EOMONTH(Z$2,0))*
  (ozonSV!$O$2:$O1110=$A101)*
  ((ozonSV!$L$2:$L1110=$D$1)+($D$1="Все"))*
  ozonSV!$N$2:$N1110
)</f>
        <v>#VALUE!</v>
      </c>
    </row>
    <row r="102" spans="1:26" ht="13.2" collapsed="1">
      <c r="A102" s="49"/>
      <c r="B102" s="7"/>
      <c r="C102" s="3">
        <f t="shared" si="22"/>
        <v>0</v>
      </c>
      <c r="D102" s="5">
        <f>SUMPRODUCT(
  (MONTH(ozonSV!$K$2:$K1110) = D$2) *
  (ozonSV!$O$2:$O1110 = $A102) *
  ((ozonSV!$L$2:$L1110 = $D$1) + ($D$1 = "Все")) *
  (LEN(ozonSV!$O$2:$O1110) &gt; 0) *
  (ozonSV!$N$2:$N1110)
)</f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/>
      <c r="K102" s="6"/>
      <c r="L102" s="5"/>
      <c r="M102" s="5"/>
      <c r="N102" s="5"/>
      <c r="O102" s="5"/>
      <c r="P102" s="19" t="str">
        <f>IF($A102="","",SUMPRODUCT(
  (EOMONTH(ozonSV!$A$2:$A1110,0)=EOMONTH(P$2,0))*
  (ozonSV!$H$2:$H1110=$A102)*
  ((ozonSV!$B$2:$B1110=$D$1)+($D$1="Все"))*
  ozonSV!$F$2:$F1110
))</f>
        <v/>
      </c>
      <c r="Q102" s="19" t="str">
        <f>IF($A102="","",SUMPRODUCT(
  (EOMONTH(ozonSV!$A$2:$A1110,0)=EOMONTH(Q$2,0))*
  (ozonSV!$H$2:$H1110=$A102)*
  ((ozonSV!$B$2:$B1110=$D$1)+($D$1="Все"))*
  ozonSV!$F$2:$F1110
))</f>
        <v/>
      </c>
      <c r="R102" s="19" t="str">
        <f>IF($A102="","",SUMPRODUCT(
  (EOMONTH(ozonSV!$A$2:$A1110,0)=EOMONTH(R$2,0))*
  (ozonSV!$H$2:$H1110=$A102)*
  ((ozonSV!$B$2:$B1110=$D$1)+($D$1="Все"))*
  ozonSV!$F$2:$F1110
))</f>
        <v/>
      </c>
      <c r="S102" s="19" t="str">
        <f>IF($A102="","",SUMPRODUCT(
  (EOMONTH(ozonSV!$A$2:$A1110,0)=EOMONTH(S$2,0))*
  (ozonSV!$H$2:$H1110=$A102)*
  ((ozonSV!$B$2:$B1110=$D$1)+($D$1="Все"))*
  ozonSV!$F$2:$F1110
))</f>
        <v/>
      </c>
      <c r="T102" s="19" t="str">
        <f>IF($A102="","",SUMPRODUCT(
  (EOMONTH(ozonSV!$A$2:$A1110,0)=EOMONTH(T$2,0))*
  (ozonSV!$H$2:$H1110=$A102)*
  ((ozonSV!$B$2:$B1110=$D$1)+($D$1="Все"))*
  ozonSV!$F$2:$F1110
))</f>
        <v/>
      </c>
      <c r="U102" s="19" t="str">
        <f>IF($A102="","",SUMPRODUCT(
  (EOMONTH(ozonSV!$A$2:$A1110,0)=EOMONTH(U$2,0))*
  (ozonSV!$H$2:$H1110=$A102)*
  ((ozonSV!$B$2:$B1110=$D$1)+($D$1="Все"))*
  ozonSV!$F$2:$F1110
))</f>
        <v/>
      </c>
      <c r="V102" s="19" t="str">
        <f>IF($A102="","",SUMPRODUCT(
  (EOMONTH(ozonSV!$A$2:$A1110,0)=EOMONTH(V$2,0))*
  (ozonSV!$H$2:$H1110=$A102)*
  ((ozonSV!$B$2:$B1110=$D$1)+($D$1="Все"))*
  ozonSV!$F$2:$F1110
))</f>
        <v/>
      </c>
      <c r="W102" s="19" t="str">
        <f>IF($A102="","",SUMPRODUCT(
  (EOMONTH(ozonSV!$A$2:$A1110,0)=EOMONTH(W$2,0))*
  (ozonSV!$H$2:$H1110=$A102)*
  ((ozonSV!$B$2:$B1110=$D$1)+($D$1="Все"))*
  ozonSV!$F$2:$F1110
))</f>
        <v/>
      </c>
      <c r="X102" s="19" t="str">
        <f>IF($A102="","",SUMPRODUCT(
  (EOMONTH(ozonSV!$A$2:$A1110,0)=EOMONTH(X$2,0))*
  (ozonSV!$H$2:$H1110=$A102)*
  ((ozonSV!$B$2:$B1110=$D$1)+($D$1="Все"))*
  ozonSV!$F$2:$F1110
))</f>
        <v/>
      </c>
      <c r="Y102" s="19" t="str">
        <f>IF($A102="","",SUMPRODUCT(
  (EOMONTH(ozonSV!$A$2:$A1110,0)=EOMONTH(Y$2,0))*
  (ozonSV!$H$2:$H1110=$A102)*
  ((ozonSV!$B$2:$B1110=$D$1)+($D$1="Все"))*
  ozonSV!$F$2:$F1110
))</f>
        <v/>
      </c>
      <c r="Z102" s="19" t="str">
        <f>IF($A102="","",SUMPRODUCT(
  (EOMONTH(ozonSV!$A$2:$A1110,0)=EOMONTH(Z$2,0))*
  (ozonSV!$H$2:$H1110=$A102)*
  ((ozonSV!$B$2:$B1110=$D$1)+($D$1="Все"))*
  ozonSV!$F$2:$F1110
))</f>
        <v/>
      </c>
    </row>
    <row r="103" spans="1:26" ht="13.2" hidden="1" outlineLevel="1">
      <c r="A103" s="49"/>
      <c r="B103" s="7"/>
      <c r="C103" s="3">
        <f t="shared" si="22"/>
        <v>0</v>
      </c>
      <c r="D103" s="5">
        <f>SUMPRODUCT(
  (MONTH(ozonSV!$K$2:$K1110) = D$2) *
  (ozonSV!$O$2:$O1110 = $A103) *
  ((ozonSV!$L$2:$L1110 = $D$1) + ($D$1 = "Все")) *
  (LEN(ozonSV!$O$2:$O1110) &gt; 0) *
  (ozonSV!$N$2:$N1110)
)</f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/>
      <c r="K103" s="6"/>
      <c r="L103" s="5"/>
      <c r="M103" s="5"/>
      <c r="N103" s="5"/>
      <c r="O103" s="5"/>
      <c r="P103" s="19" t="str">
        <f>IF($A103="","",SUMPRODUCT(
  (EOMONTH(ozonSV!$A$2:$A1110,0)=EOMONTH(P$2,0))*
  (ozonSV!$H$2:$H1110=$A103)*
  ((ozonSV!$B$2:$B1110=$D$1)+($D$1="Все"))*
  ozonSV!$F$2:$F1110
))</f>
        <v/>
      </c>
      <c r="Q103" s="19" t="str">
        <f>IF($A103="","",SUMPRODUCT(
  (EOMONTH(ozonSV!$A$2:$A1110,0)=EOMONTH(Q$2,0))*
  (ozonSV!$H$2:$H1110=$A103)*
  ((ozonSV!$B$2:$B1110=$D$1)+($D$1="Все"))*
  ozonSV!$F$2:$F1110
))</f>
        <v/>
      </c>
      <c r="R103" s="19" t="str">
        <f>IF($A103="","",SUMPRODUCT(
  (EOMONTH(ozonSV!$A$2:$A1110,0)=EOMONTH(R$2,0))*
  (ozonSV!$H$2:$H1110=$A103)*
  ((ozonSV!$B$2:$B1110=$D$1)+($D$1="Все"))*
  ozonSV!$F$2:$F1110
))</f>
        <v/>
      </c>
      <c r="S103" s="19" t="str">
        <f>IF($A103="","",SUMPRODUCT(
  (EOMONTH(ozonSV!$A$2:$A1110,0)=EOMONTH(S$2,0))*
  (ozonSV!$H$2:$H1110=$A103)*
  ((ozonSV!$B$2:$B1110=$D$1)+($D$1="Все"))*
  ozonSV!$F$2:$F1110
))</f>
        <v/>
      </c>
      <c r="T103" s="19" t="str">
        <f>IF($A103="","",SUMPRODUCT(
  (EOMONTH(ozonSV!$A$2:$A1110,0)=EOMONTH(T$2,0))*
  (ozonSV!$H$2:$H1110=$A103)*
  ((ozonSV!$B$2:$B1110=$D$1)+($D$1="Все"))*
  ozonSV!$F$2:$F1110
))</f>
        <v/>
      </c>
      <c r="U103" s="19" t="str">
        <f>IF($A103="","",SUMPRODUCT(
  (EOMONTH(ozonSV!$A$2:$A1110,0)=EOMONTH(U$2,0))*
  (ozonSV!$H$2:$H1110=$A103)*
  ((ozonSV!$B$2:$B1110=$D$1)+($D$1="Все"))*
  ozonSV!$F$2:$F1110
))</f>
        <v/>
      </c>
      <c r="V103" s="19" t="str">
        <f>IF($A103="","",SUMPRODUCT(
  (EOMONTH(ozonSV!$A$2:$A1110,0)=EOMONTH(V$2,0))*
  (ozonSV!$H$2:$H1110=$A103)*
  ((ozonSV!$B$2:$B1110=$D$1)+($D$1="Все"))*
  ozonSV!$F$2:$F1110
))</f>
        <v/>
      </c>
      <c r="W103" s="19" t="str">
        <f>IF($A103="","",SUMPRODUCT(
  (EOMONTH(ozonSV!$A$2:$A1110,0)=EOMONTH(W$2,0))*
  (ozonSV!$H$2:$H1110=$A103)*
  ((ozonSV!$B$2:$B1110=$D$1)+($D$1="Все"))*
  ozonSV!$F$2:$F1110
))</f>
        <v/>
      </c>
      <c r="X103" s="19" t="str">
        <f>IF($A103="","",SUMPRODUCT(
  (EOMONTH(ozonSV!$A$2:$A1110,0)=EOMONTH(X$2,0))*
  (ozonSV!$H$2:$H1110=$A103)*
  ((ozonSV!$B$2:$B1110=$D$1)+($D$1="Все"))*
  ozonSV!$F$2:$F1110
))</f>
        <v/>
      </c>
      <c r="Y103" s="19" t="str">
        <f>IF($A103="","",SUMPRODUCT(
  (EOMONTH(ozonSV!$A$2:$A1110,0)=EOMONTH(Y$2,0))*
  (ozonSV!$H$2:$H1110=$A103)*
  ((ozonSV!$B$2:$B1110=$D$1)+($D$1="Все"))*
  ozonSV!$F$2:$F1110
))</f>
        <v/>
      </c>
      <c r="Z103" s="19" t="str">
        <f>IF($A103="","",SUMPRODUCT(
  (EOMONTH(ozonSV!$A$2:$A1110,0)=EOMONTH(Z$2,0))*
  (ozonSV!$H$2:$H1110=$A103)*
  ((ozonSV!$B$2:$B1110=$D$1)+($D$1="Все"))*
  ozonSV!$F$2:$F1110
))</f>
        <v/>
      </c>
    </row>
    <row r="104" spans="1:26" ht="13.2" hidden="1" outlineLevel="1">
      <c r="A104" s="49"/>
      <c r="B104" s="7"/>
      <c r="C104" s="3">
        <f t="shared" si="22"/>
        <v>0</v>
      </c>
      <c r="D104" s="5">
        <f>SUMPRODUCT(
  (MONTH(ozonSV!$K$2:$K1110) = D$2) *
  (ozonSV!$O$2:$O1110 = $A104) *
  ((ozonSV!$L$2:$L1110 = $D$1) + ($D$1 = "Все")) *
  (LEN(ozonSV!$O$2:$O1110) &gt; 0) *
  (ozonSV!$N$2:$N1110)
)</f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/>
      <c r="K104" s="6"/>
      <c r="L104" s="5"/>
      <c r="M104" s="5"/>
      <c r="N104" s="5"/>
      <c r="O104" s="5"/>
      <c r="P104" s="5" t="str">
        <f>IF($A104="","",SUMPRODUCT(
  (EOMONTH(ozonSV!$A$2:$A1110,0)=EOMONTH(P$2,0))*
  (ozonSV!$H$2:$H1110=$A104)*
  ((ozonSV!$B$2:$B1110=$D$1)+($D$1="Все"))*
  ozonSV!$F$2:$F1110
))</f>
        <v/>
      </c>
      <c r="Q104" s="5" t="str">
        <f>IF($A104="","",SUMPRODUCT(
  (EOMONTH(ozonSV!$A$2:$A1110,0)=EOMONTH(Q$2,0))*
  (ozonSV!$H$2:$H1110=$A104)*
  ((ozonSV!$B$2:$B1110=$D$1)+($D$1="Все"))*
  ozonSV!$F$2:$F1110
))</f>
        <v/>
      </c>
      <c r="R104" s="5" t="str">
        <f>IF($A104="","",SUMPRODUCT(
  (EOMONTH(ozonSV!$A$2:$A1110,0)=EOMONTH(R$2,0))*
  (ozonSV!$H$2:$H1110=$A104)*
  ((ozonSV!$B$2:$B1110=$D$1)+($D$1="Все"))*
  ozonSV!$F$2:$F1110
))</f>
        <v/>
      </c>
      <c r="S104" s="5" t="str">
        <f>IF($A104="","",SUMPRODUCT(
  (EOMONTH(ozonSV!$A$2:$A1110,0)=EOMONTH(S$2,0))*
  (ozonSV!$H$2:$H1110=$A104)*
  ((ozonSV!$B$2:$B1110=$D$1)+($D$1="Все"))*
  ozonSV!$F$2:$F1110
))</f>
        <v/>
      </c>
      <c r="T104" s="5" t="str">
        <f>IF($A104="","",SUMPRODUCT(
  (EOMONTH(ozonSV!$A$2:$A1110,0)=EOMONTH(T$2,0))*
  (ozonSV!$H$2:$H1110=$A104)*
  ((ozonSV!$B$2:$B1110=$D$1)+($D$1="Все"))*
  ozonSV!$F$2:$F1110
))</f>
        <v/>
      </c>
      <c r="U104" s="5" t="str">
        <f>IF($A104="","",SUMPRODUCT(
  (EOMONTH(ozonSV!$A$2:$A1110,0)=EOMONTH(U$2,0))*
  (ozonSV!$H$2:$H1110=$A104)*
  ((ozonSV!$B$2:$B1110=$D$1)+($D$1="Все"))*
  ozonSV!$F$2:$F1110
))</f>
        <v/>
      </c>
      <c r="V104" s="5" t="str">
        <f>IF($A104="","",SUMPRODUCT(
  (EOMONTH(ozonSV!$A$2:$A1110,0)=EOMONTH(V$2,0))*
  (ozonSV!$H$2:$H1110=$A104)*
  ((ozonSV!$B$2:$B1110=$D$1)+($D$1="Все"))*
  ozonSV!$F$2:$F1110
))</f>
        <v/>
      </c>
      <c r="W104" s="5" t="str">
        <f>IF($A104="","",SUMPRODUCT(
  (EOMONTH(ozonSV!$A$2:$A1110,0)=EOMONTH(W$2,0))*
  (ozonSV!$H$2:$H1110=$A104)*
  ((ozonSV!$B$2:$B1110=$D$1)+($D$1="Все"))*
  ozonSV!$F$2:$F1110
))</f>
        <v/>
      </c>
      <c r="X104" s="5" t="str">
        <f>IF($A104="","",SUMPRODUCT(
  (EOMONTH(ozonSV!$A$2:$A1110,0)=EOMONTH(X$2,0))*
  (ozonSV!$H$2:$H1110=$A104)*
  ((ozonSV!$B$2:$B1110=$D$1)+($D$1="Все"))*
  ozonSV!$F$2:$F1110
))</f>
        <v/>
      </c>
      <c r="Y104" s="5" t="str">
        <f>IF($A104="","",SUMPRODUCT(
  (EOMONTH(ozonSV!$A$2:$A1110,0)=EOMONTH(Y$2,0))*
  (ozonSV!$H$2:$H1110=$A104)*
  ((ozonSV!$B$2:$B1110=$D$1)+($D$1="Все"))*
  ozonSV!$F$2:$F1110
))</f>
        <v/>
      </c>
      <c r="Z104" s="5" t="str">
        <f>IF($A104="","",SUMPRODUCT(
  (EOMONTH(ozonSV!$A$2:$A1110,0)=EOMONTH(Z$2,0))*
  (ozonSV!$H$2:$H1110=$A104)*
  ((ozonSV!$B$2:$B1110=$D$1)+($D$1="Все"))*
  ozonSV!$F$2:$F1110
))</f>
        <v/>
      </c>
    </row>
    <row r="105" spans="1:26" ht="13.2" hidden="1" outlineLevel="1">
      <c r="A105" s="49"/>
      <c r="B105" s="7"/>
      <c r="C105" s="3">
        <f t="shared" si="22"/>
        <v>0</v>
      </c>
      <c r="D105" s="5"/>
      <c r="E105" s="5"/>
      <c r="F105" s="5"/>
      <c r="G105" s="5"/>
      <c r="H105" s="5"/>
      <c r="I105" s="5"/>
      <c r="J105" s="5"/>
      <c r="K105" s="6"/>
      <c r="L105" s="5"/>
      <c r="M105" s="5"/>
      <c r="N105" s="5"/>
      <c r="O105" s="5"/>
      <c r="P105" s="5" t="str">
        <f>IF($A105="","",SUMPRODUCT(
  (EOMONTH(ozonSV!$A$2:$A1110,0)=EOMONTH(P$2,0))*
  (ozonSV!$H$2:$H1110=$A105)*
  ((ozonSV!$B$2:$B1110=$D$1)+($D$1="Все"))*
  ozonSV!$F$2:$F1110
))</f>
        <v/>
      </c>
      <c r="Q105" s="5" t="str">
        <f>IF($A105="","",SUMPRODUCT(
  (EOMONTH(ozonSV!$A$2:$A1110,0)=EOMONTH(Q$2,0))*
  (ozonSV!$H$2:$H1110=$A105)*
  ((ozonSV!$B$2:$B1110=$D$1)+($D$1="Все"))*
  ozonSV!$F$2:$F1110
))</f>
        <v/>
      </c>
      <c r="R105" s="5" t="str">
        <f>IF($A105="","",SUMPRODUCT(
  (EOMONTH(ozonSV!$A$2:$A1110,0)=EOMONTH(R$2,0))*
  (ozonSV!$H$2:$H1110=$A105)*
  ((ozonSV!$B$2:$B1110=$D$1)+($D$1="Все"))*
  ozonSV!$F$2:$F1110
))</f>
        <v/>
      </c>
      <c r="S105" s="5" t="str">
        <f>IF($A105="","",SUMPRODUCT(
  (EOMONTH(ozonSV!$A$2:$A1110,0)=EOMONTH(S$2,0))*
  (ozonSV!$H$2:$H1110=$A105)*
  ((ozonSV!$B$2:$B1110=$D$1)+($D$1="Все"))*
  ozonSV!$F$2:$F1110
))</f>
        <v/>
      </c>
      <c r="T105" s="5" t="str">
        <f>IF($A105="","",SUMPRODUCT(
  (EOMONTH(ozonSV!$A$2:$A1110,0)=EOMONTH(T$2,0))*
  (ozonSV!$H$2:$H1110=$A105)*
  ((ozonSV!$B$2:$B1110=$D$1)+($D$1="Все"))*
  ozonSV!$F$2:$F1110
))</f>
        <v/>
      </c>
      <c r="U105" s="5" t="str">
        <f>IF($A105="","",SUMPRODUCT(
  (EOMONTH(ozonSV!$A$2:$A1110,0)=EOMONTH(U$2,0))*
  (ozonSV!$H$2:$H1110=$A105)*
  ((ozonSV!$B$2:$B1110=$D$1)+($D$1="Все"))*
  ozonSV!$F$2:$F1110
))</f>
        <v/>
      </c>
      <c r="V105" s="5" t="str">
        <f>IF($A105="","",SUMPRODUCT(
  (EOMONTH(ozonSV!$A$2:$A1110,0)=EOMONTH(V$2,0))*
  (ozonSV!$H$2:$H1110=$A105)*
  ((ozonSV!$B$2:$B1110=$D$1)+($D$1="Все"))*
  ozonSV!$F$2:$F1110
))</f>
        <v/>
      </c>
      <c r="W105" s="5" t="str">
        <f>IF($A105="","",SUMPRODUCT(
  (EOMONTH(ozonSV!$A$2:$A1110,0)=EOMONTH(W$2,0))*
  (ozonSV!$H$2:$H1110=$A105)*
  ((ozonSV!$B$2:$B1110=$D$1)+($D$1="Все"))*
  ozonSV!$F$2:$F1110
))</f>
        <v/>
      </c>
      <c r="X105" s="5" t="str">
        <f>IF($A105="","",SUMPRODUCT(
  (EOMONTH(ozonSV!$A$2:$A1110,0)=EOMONTH(X$2,0))*
  (ozonSV!$H$2:$H1110=$A105)*
  ((ozonSV!$B$2:$B1110=$D$1)+($D$1="Все"))*
  ozonSV!$F$2:$F1110
))</f>
        <v/>
      </c>
      <c r="Y105" s="5" t="str">
        <f>IF($A105="","",SUMPRODUCT(
  (EOMONTH(ozonSV!$A$2:$A1110,0)=EOMONTH(Y$2,0))*
  (ozonSV!$H$2:$H1110=$A105)*
  ((ozonSV!$B$2:$B1110=$D$1)+($D$1="Все"))*
  ozonSV!$F$2:$F1110
))</f>
        <v/>
      </c>
      <c r="Z105" s="5" t="str">
        <f>IF($A105="","",SUMPRODUCT(
  (EOMONTH(ozonSV!$A$2:$A1110,0)=EOMONTH(Z$2,0))*
  (ozonSV!$H$2:$H1110=$A105)*
  ((ozonSV!$B$2:$B1110=$D$1)+($D$1="Все"))*
  ozonSV!$F$2:$F1110
))</f>
        <v/>
      </c>
    </row>
    <row r="106" spans="1:26" ht="13.2" hidden="1" outlineLevel="1">
      <c r="A106" s="49"/>
      <c r="B106" s="7"/>
      <c r="C106" s="3">
        <f t="shared" si="22"/>
        <v>0</v>
      </c>
      <c r="D106" s="5"/>
      <c r="E106" s="5"/>
      <c r="F106" s="5"/>
      <c r="G106" s="5"/>
      <c r="H106" s="5"/>
      <c r="I106" s="5"/>
      <c r="J106" s="5"/>
      <c r="K106" s="6"/>
      <c r="L106" s="5"/>
      <c r="M106" s="5"/>
      <c r="N106" s="5"/>
      <c r="O106" s="5"/>
      <c r="P106" s="5" t="str">
        <f>IF($A106="","",SUMPRODUCT(
  (EOMONTH(ozonSV!$A$2:$A1110,0)=EOMONTH(P$2,0))*
  (ozonSV!$H$2:$H1110=$A106)*
  ((ozonSV!$B$2:$B1110=$D$1)+($D$1="Все"))*
  ozonSV!$F$2:$F1110
))</f>
        <v/>
      </c>
      <c r="Q106" s="5" t="str">
        <f>IF($A106="","",SUMPRODUCT(
  (EOMONTH(ozonSV!$A$2:$A1110,0)=EOMONTH(Q$2,0))*
  (ozonSV!$H$2:$H1110=$A106)*
  ((ozonSV!$B$2:$B1110=$D$1)+($D$1="Все"))*
  ozonSV!$F$2:$F1110
))</f>
        <v/>
      </c>
      <c r="R106" s="5" t="str">
        <f>IF($A106="","",SUMPRODUCT(
  (EOMONTH(ozonSV!$A$2:$A1110,0)=EOMONTH(R$2,0))*
  (ozonSV!$H$2:$H1110=$A106)*
  ((ozonSV!$B$2:$B1110=$D$1)+($D$1="Все"))*
  ozonSV!$F$2:$F1110
))</f>
        <v/>
      </c>
      <c r="S106" s="5" t="str">
        <f>IF($A106="","",SUMPRODUCT(
  (EOMONTH(ozonSV!$A$2:$A1110,0)=EOMONTH(S$2,0))*
  (ozonSV!$H$2:$H1110=$A106)*
  ((ozonSV!$B$2:$B1110=$D$1)+($D$1="Все"))*
  ozonSV!$F$2:$F1110
))</f>
        <v/>
      </c>
      <c r="T106" s="5" t="str">
        <f>IF($A106="","",SUMPRODUCT(
  (EOMONTH(ozonSV!$A$2:$A1110,0)=EOMONTH(T$2,0))*
  (ozonSV!$H$2:$H1110=$A106)*
  ((ozonSV!$B$2:$B1110=$D$1)+($D$1="Все"))*
  ozonSV!$F$2:$F1110
))</f>
        <v/>
      </c>
      <c r="U106" s="5" t="str">
        <f>IF($A106="","",SUMPRODUCT(
  (EOMONTH(ozonSV!$A$2:$A1110,0)=EOMONTH(U$2,0))*
  (ozonSV!$H$2:$H1110=$A106)*
  ((ozonSV!$B$2:$B1110=$D$1)+($D$1="Все"))*
  ozonSV!$F$2:$F1110
))</f>
        <v/>
      </c>
      <c r="V106" s="5" t="str">
        <f>IF($A106="","",SUMPRODUCT(
  (EOMONTH(ozonSV!$A$2:$A1110,0)=EOMONTH(V$2,0))*
  (ozonSV!$H$2:$H1110=$A106)*
  ((ozonSV!$B$2:$B1110=$D$1)+($D$1="Все"))*
  ozonSV!$F$2:$F1110
))</f>
        <v/>
      </c>
      <c r="W106" s="5" t="str">
        <f>IF($A106="","",SUMPRODUCT(
  (EOMONTH(ozonSV!$A$2:$A1110,0)=EOMONTH(W$2,0))*
  (ozonSV!$H$2:$H1110=$A106)*
  ((ozonSV!$B$2:$B1110=$D$1)+($D$1="Все"))*
  ozonSV!$F$2:$F1110
))</f>
        <v/>
      </c>
      <c r="X106" s="5" t="str">
        <f>IF($A106="","",SUMPRODUCT(
  (EOMONTH(ozonSV!$A$2:$A1110,0)=EOMONTH(X$2,0))*
  (ozonSV!$H$2:$H1110=$A106)*
  ((ozonSV!$B$2:$B1110=$D$1)+($D$1="Все"))*
  ozonSV!$F$2:$F1110
))</f>
        <v/>
      </c>
      <c r="Y106" s="5" t="str">
        <f>IF($A106="","",SUMPRODUCT(
  (EOMONTH(ozonSV!$A$2:$A1110,0)=EOMONTH(Y$2,0))*
  (ozonSV!$H$2:$H1110=$A106)*
  ((ozonSV!$B$2:$B1110=$D$1)+($D$1="Все"))*
  ozonSV!$F$2:$F1110
))</f>
        <v/>
      </c>
      <c r="Z106" s="5" t="str">
        <f>IF($A106="","",SUMPRODUCT(
  (EOMONTH(ozonSV!$A$2:$A1110,0)=EOMONTH(Z$2,0))*
  (ozonSV!$H$2:$H1110=$A106)*
  ((ozonSV!$B$2:$B1110=$D$1)+($D$1="Все"))*
  ozonSV!$F$2:$F1110
))</f>
        <v/>
      </c>
    </row>
    <row r="107" spans="1:26" ht="13.2" hidden="1" outlineLevel="1">
      <c r="A107" s="49"/>
      <c r="B107" s="7"/>
      <c r="C107" s="3">
        <f t="shared" si="22"/>
        <v>0</v>
      </c>
      <c r="D107" s="5"/>
      <c r="E107" s="5"/>
      <c r="F107" s="5"/>
      <c r="G107" s="5"/>
      <c r="H107" s="5"/>
      <c r="I107" s="5"/>
      <c r="J107" s="5"/>
      <c r="K107" s="6"/>
      <c r="L107" s="5"/>
      <c r="M107" s="5"/>
      <c r="N107" s="5"/>
      <c r="O107" s="5"/>
      <c r="P107" s="5" t="str">
        <f>IF($A107="","",SUMPRODUCT(
  (EOMONTH(ozonSV!$A$2:$A1110,0)=EOMONTH(P$2,0))*
  (ozonSV!$H$2:$H1110=$A107)*
  ((ozonSV!$B$2:$B1110=$D$1)+($D$1="Все"))*
  ozonSV!$F$2:$F1110
))</f>
        <v/>
      </c>
      <c r="Q107" s="5" t="str">
        <f>IF($A107="","",SUMPRODUCT(
  (EOMONTH(ozonSV!$A$2:$A1110,0)=EOMONTH(Q$2,0))*
  (ozonSV!$H$2:$H1110=$A107)*
  ((ozonSV!$B$2:$B1110=$D$1)+($D$1="Все"))*
  ozonSV!$F$2:$F1110
))</f>
        <v/>
      </c>
      <c r="R107" s="5" t="str">
        <f>IF($A107="","",SUMPRODUCT(
  (EOMONTH(ozonSV!$A$2:$A1110,0)=EOMONTH(R$2,0))*
  (ozonSV!$H$2:$H1110=$A107)*
  ((ozonSV!$B$2:$B1110=$D$1)+($D$1="Все"))*
  ozonSV!$F$2:$F1110
))</f>
        <v/>
      </c>
      <c r="S107" s="5" t="str">
        <f>IF($A107="","",SUMPRODUCT(
  (EOMONTH(ozonSV!$A$2:$A1110,0)=EOMONTH(S$2,0))*
  (ozonSV!$H$2:$H1110=$A107)*
  ((ozonSV!$B$2:$B1110=$D$1)+($D$1="Все"))*
  ozonSV!$F$2:$F1110
))</f>
        <v/>
      </c>
      <c r="T107" s="5" t="str">
        <f>IF($A107="","",SUMPRODUCT(
  (EOMONTH(ozonSV!$A$2:$A1110,0)=EOMONTH(T$2,0))*
  (ozonSV!$H$2:$H1110=$A107)*
  ((ozonSV!$B$2:$B1110=$D$1)+($D$1="Все"))*
  ozonSV!$F$2:$F1110
))</f>
        <v/>
      </c>
      <c r="U107" s="5" t="str">
        <f>IF($A107="","",SUMPRODUCT(
  (EOMONTH(ozonSV!$A$2:$A1110,0)=EOMONTH(U$2,0))*
  (ozonSV!$H$2:$H1110=$A107)*
  ((ozonSV!$B$2:$B1110=$D$1)+($D$1="Все"))*
  ozonSV!$F$2:$F1110
))</f>
        <v/>
      </c>
      <c r="V107" s="5" t="str">
        <f>IF($A107="","",SUMPRODUCT(
  (EOMONTH(ozonSV!$A$2:$A1110,0)=EOMONTH(V$2,0))*
  (ozonSV!$H$2:$H1110=$A107)*
  ((ozonSV!$B$2:$B1110=$D$1)+($D$1="Все"))*
  ozonSV!$F$2:$F1110
))</f>
        <v/>
      </c>
      <c r="W107" s="5" t="str">
        <f>IF($A107="","",SUMPRODUCT(
  (EOMONTH(ozonSV!$A$2:$A1110,0)=EOMONTH(W$2,0))*
  (ozonSV!$H$2:$H1110=$A107)*
  ((ozonSV!$B$2:$B1110=$D$1)+($D$1="Все"))*
  ozonSV!$F$2:$F1110
))</f>
        <v/>
      </c>
      <c r="X107" s="5" t="str">
        <f>IF($A107="","",SUMPRODUCT(
  (EOMONTH(ozonSV!$A$2:$A1110,0)=EOMONTH(X$2,0))*
  (ozonSV!$H$2:$H1110=$A107)*
  ((ozonSV!$B$2:$B1110=$D$1)+($D$1="Все"))*
  ozonSV!$F$2:$F1110
))</f>
        <v/>
      </c>
      <c r="Y107" s="5" t="str">
        <f>IF($A107="","",SUMPRODUCT(
  (EOMONTH(ozonSV!$A$2:$A1110,0)=EOMONTH(Y$2,0))*
  (ozonSV!$H$2:$H1110=$A107)*
  ((ozonSV!$B$2:$B1110=$D$1)+($D$1="Все"))*
  ozonSV!$F$2:$F1110
))</f>
        <v/>
      </c>
      <c r="Z107" s="5" t="str">
        <f>IF($A107="","",SUMPRODUCT(
  (EOMONTH(ozonSV!$A$2:$A1110,0)=EOMONTH(Z$2,0))*
  (ozonSV!$H$2:$H1110=$A107)*
  ((ozonSV!$B$2:$B1110=$D$1)+($D$1="Все"))*
  ozonSV!$F$2:$F1110
))</f>
        <v/>
      </c>
    </row>
    <row r="108" spans="1:26" ht="13.2" hidden="1" outlineLevel="1">
      <c r="A108" s="55"/>
      <c r="B108" s="7"/>
      <c r="C108" s="3">
        <f t="shared" si="22"/>
        <v>0</v>
      </c>
      <c r="D108" s="5"/>
      <c r="E108" s="5"/>
      <c r="F108" s="5"/>
      <c r="G108" s="5"/>
      <c r="H108" s="5"/>
      <c r="I108" s="5"/>
      <c r="J108" s="5"/>
      <c r="K108" s="6"/>
      <c r="L108" s="5"/>
      <c r="M108" s="5"/>
      <c r="N108" s="5"/>
      <c r="O108" s="5"/>
      <c r="P108" s="5" t="str">
        <f>IF($A108="","",SUMPRODUCT(
  (EOMONTH(ozonSV!$A$2:$A1110,0)=EOMONTH(P$2,0))*
  (ozonSV!$H$2:$H1110=$A108)*
  ((ozonSV!$B$2:$B1110=$D$1)+($D$1="Все"))*
  ozonSV!$F$2:$F1110
))</f>
        <v/>
      </c>
      <c r="Q108" s="5" t="str">
        <f>IF($A108="","",SUMPRODUCT(
  (EOMONTH(ozonSV!$A$2:$A1110,0)=EOMONTH(Q$2,0))*
  (ozonSV!$H$2:$H1110=$A108)*
  ((ozonSV!$B$2:$B1110=$D$1)+($D$1="Все"))*
  ozonSV!$F$2:$F1110
))</f>
        <v/>
      </c>
      <c r="R108" s="5" t="str">
        <f>IF($A108="","",SUMPRODUCT(
  (EOMONTH(ozonSV!$A$2:$A1110,0)=EOMONTH(R$2,0))*
  (ozonSV!$H$2:$H1110=$A108)*
  ((ozonSV!$B$2:$B1110=$D$1)+($D$1="Все"))*
  ozonSV!$F$2:$F1110
))</f>
        <v/>
      </c>
      <c r="S108" s="5" t="str">
        <f>IF($A108="","",SUMPRODUCT(
  (EOMONTH(ozonSV!$A$2:$A1110,0)=EOMONTH(S$2,0))*
  (ozonSV!$H$2:$H1110=$A108)*
  ((ozonSV!$B$2:$B1110=$D$1)+($D$1="Все"))*
  ozonSV!$F$2:$F1110
))</f>
        <v/>
      </c>
      <c r="T108" s="5" t="str">
        <f>IF($A108="","",SUMPRODUCT(
  (EOMONTH(ozonSV!$A$2:$A1110,0)=EOMONTH(T$2,0))*
  (ozonSV!$H$2:$H1110=$A108)*
  ((ozonSV!$B$2:$B1110=$D$1)+($D$1="Все"))*
  ozonSV!$F$2:$F1110
))</f>
        <v/>
      </c>
      <c r="U108" s="5" t="str">
        <f>IF($A108="","",SUMPRODUCT(
  (EOMONTH(ozonSV!$A$2:$A1110,0)=EOMONTH(U$2,0))*
  (ozonSV!$H$2:$H1110=$A108)*
  ((ozonSV!$B$2:$B1110=$D$1)+($D$1="Все"))*
  ozonSV!$F$2:$F1110
))</f>
        <v/>
      </c>
      <c r="V108" s="5" t="str">
        <f>IF($A108="","",SUMPRODUCT(
  (EOMONTH(ozonSV!$A$2:$A1110,0)=EOMONTH(V$2,0))*
  (ozonSV!$H$2:$H1110=$A108)*
  ((ozonSV!$B$2:$B1110=$D$1)+($D$1="Все"))*
  ozonSV!$F$2:$F1110
))</f>
        <v/>
      </c>
      <c r="W108" s="5" t="str">
        <f>IF($A108="","",SUMPRODUCT(
  (EOMONTH(ozonSV!$A$2:$A1110,0)=EOMONTH(W$2,0))*
  (ozonSV!$H$2:$H1110=$A108)*
  ((ozonSV!$B$2:$B1110=$D$1)+($D$1="Все"))*
  ozonSV!$F$2:$F1110
))</f>
        <v/>
      </c>
      <c r="X108" s="5" t="str">
        <f>IF($A108="","",SUMPRODUCT(
  (EOMONTH(ozonSV!$A$2:$A1110,0)=EOMONTH(X$2,0))*
  (ozonSV!$H$2:$H1110=$A108)*
  ((ozonSV!$B$2:$B1110=$D$1)+($D$1="Все"))*
  ozonSV!$F$2:$F1110
))</f>
        <v/>
      </c>
      <c r="Y108" s="5" t="str">
        <f>IF($A108="","",SUMPRODUCT(
  (EOMONTH(ozonSV!$A$2:$A1110,0)=EOMONTH(Y$2,0))*
  (ozonSV!$H$2:$H1110=$A108)*
  ((ozonSV!$B$2:$B1110=$D$1)+($D$1="Все"))*
  ozonSV!$F$2:$F1110
))</f>
        <v/>
      </c>
      <c r="Z108" s="5" t="str">
        <f>IF($A108="","",SUMPRODUCT(
  (EOMONTH(ozonSV!$A$2:$A1110,0)=EOMONTH(Z$2,0))*
  (ozonSV!$H$2:$H1110=$A108)*
  ((ozonSV!$B$2:$B1110=$D$1)+($D$1="Все"))*
  ozonSV!$F$2:$F1110
))</f>
        <v/>
      </c>
    </row>
    <row r="109" spans="1:26" ht="13.2" hidden="1" outlineLevel="1">
      <c r="A109" s="49"/>
      <c r="B109" s="7"/>
      <c r="C109" s="3">
        <f t="shared" si="22"/>
        <v>0</v>
      </c>
      <c r="D109" s="5"/>
      <c r="E109" s="5"/>
      <c r="F109" s="5"/>
      <c r="G109" s="5"/>
      <c r="H109" s="5"/>
      <c r="I109" s="5"/>
      <c r="J109" s="5"/>
      <c r="K109" s="6"/>
      <c r="L109" s="5"/>
      <c r="M109" s="5"/>
      <c r="N109" s="5"/>
      <c r="O109" s="5"/>
      <c r="P109" s="5" t="str">
        <f>IF($A109="","",SUMPRODUCT(
  (EOMONTH(ozonSV!$A$2:$A1110,0)=EOMONTH(P$2,0))*
  (ozonSV!$H$2:$H1110=$A109)*
  ((ozonSV!$B$2:$B1110=$D$1)+($D$1="Все"))*
  ozonSV!$F$2:$F1110
))</f>
        <v/>
      </c>
      <c r="Q109" s="5" t="str">
        <f>IF($A109="","",SUMPRODUCT(
  (EOMONTH(ozonSV!$A$2:$A1110,0)=EOMONTH(Q$2,0))*
  (ozonSV!$H$2:$H1110=$A109)*
  ((ozonSV!$B$2:$B1110=$D$1)+($D$1="Все"))*
  ozonSV!$F$2:$F1110
))</f>
        <v/>
      </c>
      <c r="R109" s="5" t="str">
        <f>IF($A109="","",SUMPRODUCT(
  (EOMONTH(ozonSV!$A$2:$A1110,0)=EOMONTH(R$2,0))*
  (ozonSV!$H$2:$H1110=$A109)*
  ((ozonSV!$B$2:$B1110=$D$1)+($D$1="Все"))*
  ozonSV!$F$2:$F1110
))</f>
        <v/>
      </c>
      <c r="S109" s="5" t="str">
        <f>IF($A109="","",SUMPRODUCT(
  (EOMONTH(ozonSV!$A$2:$A1110,0)=EOMONTH(S$2,0))*
  (ozonSV!$H$2:$H1110=$A109)*
  ((ozonSV!$B$2:$B1110=$D$1)+($D$1="Все"))*
  ozonSV!$F$2:$F1110
))</f>
        <v/>
      </c>
      <c r="T109" s="5" t="str">
        <f>IF($A109="","",SUMPRODUCT(
  (EOMONTH(ozonSV!$A$2:$A1110,0)=EOMONTH(T$2,0))*
  (ozonSV!$H$2:$H1110=$A109)*
  ((ozonSV!$B$2:$B1110=$D$1)+($D$1="Все"))*
  ozonSV!$F$2:$F1110
))</f>
        <v/>
      </c>
      <c r="U109" s="5" t="str">
        <f>IF($A109="","",SUMPRODUCT(
  (EOMONTH(ozonSV!$A$2:$A1110,0)=EOMONTH(U$2,0))*
  (ozonSV!$H$2:$H1110=$A109)*
  ((ozonSV!$B$2:$B1110=$D$1)+($D$1="Все"))*
  ozonSV!$F$2:$F1110
))</f>
        <v/>
      </c>
      <c r="V109" s="5" t="str">
        <f>IF($A109="","",SUMPRODUCT(
  (EOMONTH(ozonSV!$A$2:$A1110,0)=EOMONTH(V$2,0))*
  (ozonSV!$H$2:$H1110=$A109)*
  ((ozonSV!$B$2:$B1110=$D$1)+($D$1="Все"))*
  ozonSV!$F$2:$F1110
))</f>
        <v/>
      </c>
      <c r="W109" s="5" t="str">
        <f>IF($A109="","",SUMPRODUCT(
  (EOMONTH(ozonSV!$A$2:$A1110,0)=EOMONTH(W$2,0))*
  (ozonSV!$H$2:$H1110=$A109)*
  ((ozonSV!$B$2:$B1110=$D$1)+($D$1="Все"))*
  ozonSV!$F$2:$F1110
))</f>
        <v/>
      </c>
      <c r="X109" s="5" t="str">
        <f>IF($A109="","",SUMPRODUCT(
  (EOMONTH(ozonSV!$A$2:$A1110,0)=EOMONTH(X$2,0))*
  (ozonSV!$H$2:$H1110=$A109)*
  ((ozonSV!$B$2:$B1110=$D$1)+($D$1="Все"))*
  ozonSV!$F$2:$F1110
))</f>
        <v/>
      </c>
      <c r="Y109" s="5" t="str">
        <f>IF($A109="","",SUMPRODUCT(
  (EOMONTH(ozonSV!$A$2:$A1110,0)=EOMONTH(Y$2,0))*
  (ozonSV!$H$2:$H1110=$A109)*
  ((ozonSV!$B$2:$B1110=$D$1)+($D$1="Все"))*
  ozonSV!$F$2:$F1110
))</f>
        <v/>
      </c>
      <c r="Z109" s="5" t="str">
        <f>IF($A109="","",SUMPRODUCT(
  (EOMONTH(ozonSV!$A$2:$A1110,0)=EOMONTH(Z$2,0))*
  (ozonSV!$H$2:$H1110=$A109)*
  ((ozonSV!$B$2:$B1110=$D$1)+($D$1="Все"))*
  ozonSV!$F$2:$F1110
))</f>
        <v/>
      </c>
    </row>
    <row r="110" spans="1:26" ht="13.2" hidden="1" outlineLevel="1">
      <c r="A110" s="49"/>
      <c r="B110" s="7"/>
      <c r="C110" s="3">
        <f t="shared" si="22"/>
        <v>0</v>
      </c>
      <c r="D110" s="5"/>
      <c r="E110" s="5"/>
      <c r="F110" s="5"/>
      <c r="G110" s="5"/>
      <c r="H110" s="5"/>
      <c r="I110" s="5"/>
      <c r="J110" s="5"/>
      <c r="K110" s="6"/>
      <c r="L110" s="5"/>
      <c r="M110" s="5"/>
      <c r="N110" s="5"/>
      <c r="O110" s="5"/>
      <c r="P110" s="5" t="str">
        <f>IF($A110 = "", "", SUMPRODUCT(
  (MONTH(ozonSV!$A$2:$A1110) = P$2) *
  (ozonSV!$H$2:$H1110 = $A110) *
  ((ozonSV!$B$2:$B1110 = $D$1) + ($D$1 = "Все")) *
  (ozonSV!$F$2:$F1110)
))</f>
        <v/>
      </c>
      <c r="Q110" s="5" t="str">
        <f>IF($A110 = "", "", SUMPRODUCT(
  (MONTH(ozonSV!$A$2:$A1110) = Q$2) *
  (ozonSV!$H$2:$H1110 = $A110) *
  ((ozonSV!$B$2:$B1110 = $D$1) + ($D$1 = "Все")) *
  (ozonSV!$F$2:$F1110)
))</f>
        <v/>
      </c>
      <c r="R110" s="5" t="str">
        <f>IF($A110 = "", "", SUMPRODUCT(
  (MONTH(ozonSV!$A$2:$A1110) = R$2) *
  (ozonSV!$H$2:$H1110 = $A110) *
  ((ozonSV!$B$2:$B1110 = $D$1) + ($D$1 = "Все")) *
  (ozonSV!$F$2:$F1110)
))</f>
        <v/>
      </c>
      <c r="S110" s="5" t="str">
        <f>IF($A110 = "", "", SUMPRODUCT(
  (MONTH(ozonSV!$A$2:$A1110) = S$2) *
  (ozonSV!$H$2:$H1110 = $A110) *
  ((ozonSV!$B$2:$B1110 = $D$1) + ($D$1 = "Все")) *
  (ozonSV!$F$2:$F1110)
))</f>
        <v/>
      </c>
      <c r="T110" s="5" t="str">
        <f>IF($A110 = "", "", SUMPRODUCT(
  (MONTH(ozonSV!$A$2:$A1110) = T$2) *
  (ozonSV!$H$2:$H1110 = $A110) *
  ((ozonSV!$B$2:$B1110 = $D$1) + ($D$1 = "Все")) *
  (ozonSV!$F$2:$F1110)
))</f>
        <v/>
      </c>
      <c r="U110" s="5" t="str">
        <f>IF($A110 = "", "", SUMPRODUCT(
  (MONTH(ozonSV!$A$2:$A1110) = U$2) *
  (ozonSV!$H$2:$H1110 = $A110) *
  ((ozonSV!$B$2:$B1110 = $D$1) + ($D$1 = "Все")) *
  (ozonSV!$F$2:$F1110)
))</f>
        <v/>
      </c>
      <c r="V110" s="5" t="str">
        <f>IF($A110 = "", "", SUMPRODUCT(
  (MONTH(ozonSV!$A$2:$A1110) = V$2) *
  (ozonSV!$H$2:$H1110 = $A110) *
  ((ozonSV!$B$2:$B1110 = $D$1) + ($D$1 = "Все")) *
  (ozonSV!$F$2:$F1110)
))</f>
        <v/>
      </c>
      <c r="W110" s="5" t="str">
        <f>IF($A110 = "", "", SUMPRODUCT(
  (MONTH(ozonSV!$A$2:$A1110) = W$2) *
  (ozonSV!$H$2:$H1110 = $A110) *
  ((ozonSV!$B$2:$B1110 = $D$1) + ($D$1 = "Все")) *
  (ozonSV!$F$2:$F1110)
))</f>
        <v/>
      </c>
      <c r="X110" s="5" t="str">
        <f>IF($A110 = "", "", SUMPRODUCT(
  (MONTH(ozonSV!$A$2:$A1110) = X$2) *
  (ozonSV!$H$2:$H1110 = $A110) *
  ((ozonSV!$B$2:$B1110 = $D$1) + ($D$1 = "Все")) *
  (ozonSV!$F$2:$F1110)
))</f>
        <v/>
      </c>
      <c r="Y110" s="5" t="str">
        <f>IF($A110 = "", "", SUMPRODUCT(
  (MONTH(ozonSV!$A$2:$A1110) = Y$2) *
  (ozonSV!$H$2:$H1110 = $A110) *
  ((ozonSV!$B$2:$B1110 = $D$1) + ($D$1 = "Все")) *
  (ozonSV!$F$2:$F1110)
))</f>
        <v/>
      </c>
      <c r="Z110" s="5" t="str">
        <f>IF($A110 = "", "", SUMPRODUCT(
  (MONTH(ozonSV!$A$2:$A1110) = Z$2) *
  (ozonSV!$H$2:$H1110 = $A110) *
  ((ozonSV!$B$2:$B1110 = $D$1) + ($D$1 = "Все")) *
  (ozonSV!$F$2:$F1110)
))</f>
        <v/>
      </c>
    </row>
    <row r="111" spans="1:26" ht="13.2" hidden="1" outlineLevel="1">
      <c r="A111" s="49"/>
      <c r="B111" s="7"/>
      <c r="C111" s="3">
        <f t="shared" si="22"/>
        <v>0</v>
      </c>
      <c r="D111" s="5"/>
      <c r="E111" s="5"/>
      <c r="F111" s="5"/>
      <c r="G111" s="5"/>
      <c r="H111" s="5"/>
      <c r="I111" s="5"/>
      <c r="J111" s="5"/>
      <c r="K111" s="6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3.2" hidden="1" outlineLevel="1">
      <c r="A112" s="49"/>
      <c r="B112" s="7"/>
      <c r="C112" s="3">
        <f t="shared" si="22"/>
        <v>0</v>
      </c>
      <c r="D112" s="5"/>
      <c r="E112" s="5"/>
      <c r="F112" s="5"/>
      <c r="G112" s="5"/>
      <c r="H112" s="5"/>
      <c r="I112" s="5"/>
      <c r="J112" s="5"/>
      <c r="K112" s="6"/>
      <c r="L112" s="5"/>
      <c r="M112" s="5"/>
      <c r="N112" s="5"/>
      <c r="O112" s="5"/>
      <c r="P112" s="19" t="str">
        <f>IF($A112="","",SUMPRODUCT(
  (EOMONTH(ozonSV!$I$2:$I1110,0)=EOMONTH(P$2,0))*
  (ozonSV!$O$2:$O1110=$A112)*
  ((ozonSV!$L$2:$L1110=$D$1)+($D$1="Все"))*
  (LEN(ozonSV!$O$2:$O1110)&gt;0)*
  ozonSV!$N$2:$N1110
))</f>
        <v/>
      </c>
      <c r="Q112" s="19" t="str">
        <f>IF($A112="","",SUMPRODUCT(
  (EOMONTH(ozonSV!$I$2:$I1110,0)=EOMONTH(Q$2,0))*
  (ozonSV!$O$2:$O1110=$A112)*
  ((ozonSV!$L$2:$L1110=$D$1)+($D$1="Все"))*
  (LEN(ozonSV!$O$2:$O1110)&gt;0)*
  ozonSV!$N$2:$N1110
))</f>
        <v/>
      </c>
      <c r="R112" s="19" t="str">
        <f>IF($A112="","",SUMPRODUCT(
  (EOMONTH(ozonSV!$I$2:$I1110,0)=EOMONTH(R$2,0))*
  (ozonSV!$O$2:$O1110=$A112)*
  ((ozonSV!$L$2:$L1110=$D$1)+($D$1="Все"))*
  (LEN(ozonSV!$O$2:$O1110)&gt;0)*
  ozonSV!$N$2:$N1110
))</f>
        <v/>
      </c>
      <c r="S112" s="19" t="str">
        <f>IF($A112="","",SUMPRODUCT(
  (EOMONTH(ozonSV!$I$2:$I1110,0)=EOMONTH(S$2,0))*
  (ozonSV!$O$2:$O1110=$A112)*
  ((ozonSV!$L$2:$L1110=$D$1)+($D$1="Все"))*
  (LEN(ozonSV!$O$2:$O1110)&gt;0)*
  ozonSV!$N$2:$N1110
))</f>
        <v/>
      </c>
      <c r="T112" s="19" t="str">
        <f>IF($A112="","",SUMPRODUCT(
  (EOMONTH(ozonSV!$I$2:$I1110,0)=EOMONTH(T$2,0))*
  (ozonSV!$O$2:$O1110=$A112)*
  ((ozonSV!$L$2:$L1110=$D$1)+($D$1="Все"))*
  (LEN(ozonSV!$O$2:$O1110)&gt;0)*
  ozonSV!$N$2:$N1110
))</f>
        <v/>
      </c>
      <c r="U112" s="19" t="str">
        <f>IF($A112="","",SUMPRODUCT(
  (EOMONTH(ozonSV!$I$2:$I1110,0)=EOMONTH(U$2,0))*
  (ozonSV!$O$2:$O1110=$A112)*
  ((ozonSV!$L$2:$L1110=$D$1)+($D$1="Все"))*
  (LEN(ozonSV!$O$2:$O1110)&gt;0)*
  ozonSV!$N$2:$N1110
))</f>
        <v/>
      </c>
      <c r="V112" s="19" t="str">
        <f>IF($A112="","",SUMPRODUCT(
  (EOMONTH(ozonSV!$I$2:$I1110,0)=EOMONTH(V$2,0))*
  (ozonSV!$O$2:$O1110=$A112)*
  ((ozonSV!$L$2:$L1110=$D$1)+($D$1="Все"))*
  (LEN(ozonSV!$O$2:$O1110)&gt;0)*
  ozonSV!$N$2:$N1110
))</f>
        <v/>
      </c>
      <c r="W112" s="19" t="str">
        <f>IF($A112="","",SUMPRODUCT(
  (EOMONTH(ozonSV!$I$2:$I1110,0)=EOMONTH(W$2,0))*
  (ozonSV!$O$2:$O1110=$A112)*
  ((ozonSV!$L$2:$L1110=$D$1)+($D$1="Все"))*
  (LEN(ozonSV!$O$2:$O1110)&gt;0)*
  ozonSV!$N$2:$N1110
))</f>
        <v/>
      </c>
      <c r="X112" s="19" t="str">
        <f>IF($A112="","",SUMPRODUCT(
  (EOMONTH(ozonSV!$I$2:$I1110,0)=EOMONTH(X$2,0))*
  (ozonSV!$O$2:$O1110=$A112)*
  ((ozonSV!$L$2:$L1110=$D$1)+($D$1="Все"))*
  (LEN(ozonSV!$O$2:$O1110)&gt;0)*
  ozonSV!$N$2:$N1110
))</f>
        <v/>
      </c>
      <c r="Y112" s="19" t="str">
        <f>IF($A112="","",SUMPRODUCT(
  (EOMONTH(ozonSV!$I$2:$I1110,0)=EOMONTH(Y$2,0))*
  (ozonSV!$O$2:$O1110=$A112)*
  ((ozonSV!$L$2:$L1110=$D$1)+($D$1="Все"))*
  (LEN(ozonSV!$O$2:$O1110)&gt;0)*
  ozonSV!$N$2:$N1110
))</f>
        <v/>
      </c>
      <c r="Z112" s="19" t="str">
        <f>IF($A112="","",SUMPRODUCT(
  (EOMONTH(ozonSV!$I$2:$I1110,0)=EOMONTH(Z$2,0))*
  (ozonSV!$O$2:$O1110=$A112)*
  ((ozonSV!$L$2:$L1110=$D$1)+($D$1="Все"))*
  (LEN(ozonSV!$O$2:$O1110)&gt;0)*
  ozonSV!$N$2:$N1110
))</f>
        <v/>
      </c>
    </row>
    <row r="113" spans="1:26" ht="13.2" hidden="1" outlineLevel="1">
      <c r="A113" s="49"/>
      <c r="B113" s="7"/>
      <c r="C113" s="3">
        <f t="shared" si="22"/>
        <v>0</v>
      </c>
      <c r="D113" s="5"/>
      <c r="E113" s="5"/>
      <c r="F113" s="5"/>
      <c r="G113" s="5"/>
      <c r="H113" s="5"/>
      <c r="I113" s="5"/>
      <c r="J113" s="5"/>
      <c r="K113" s="6"/>
      <c r="L113" s="5"/>
      <c r="M113" s="5"/>
      <c r="N113" s="5"/>
      <c r="O113" s="5"/>
      <c r="P113" s="19" t="str">
        <f>IF($A113="","",SUMPRODUCT(
  (EOMONTH(ozonSV!$I$2:$I1110,0)=EOMONTH(P$2,0))*
  (ozonSV!$O$2:$O1110=$A113)*
  ((ozonSV!$L$2:$L1110=$D$1)+($D$1="Все"))*
  (LEN(ozonSV!$O$2:$O1110)&gt;0)*
  ozonSV!$N$2:$N1110
))</f>
        <v/>
      </c>
      <c r="Q113" s="19" t="str">
        <f>IF($A113="","",SUMPRODUCT(
  (EOMONTH(ozonSV!$I$2:$I1110,0)=EOMONTH(Q$2,0))*
  (ozonSV!$O$2:$O1110=$A113)*
  ((ozonSV!$L$2:$L1110=$D$1)+($D$1="Все"))*
  (LEN(ozonSV!$O$2:$O1110)&gt;0)*
  ozonSV!$N$2:$N1110
))</f>
        <v/>
      </c>
      <c r="R113" s="19" t="str">
        <f>IF($A113="","",SUMPRODUCT(
  (EOMONTH(ozonSV!$I$2:$I1110,0)=EOMONTH(R$2,0))*
  (ozonSV!$O$2:$O1110=$A113)*
  ((ozonSV!$L$2:$L1110=$D$1)+($D$1="Все"))*
  (LEN(ozonSV!$O$2:$O1110)&gt;0)*
  ozonSV!$N$2:$N1110
))</f>
        <v/>
      </c>
      <c r="S113" s="19" t="str">
        <f>IF($A113="","",SUMPRODUCT(
  (EOMONTH(ozonSV!$I$2:$I1110,0)=EOMONTH(S$2,0))*
  (ozonSV!$O$2:$O1110=$A113)*
  ((ozonSV!$L$2:$L1110=$D$1)+($D$1="Все"))*
  (LEN(ozonSV!$O$2:$O1110)&gt;0)*
  ozonSV!$N$2:$N1110
))</f>
        <v/>
      </c>
      <c r="T113" s="19" t="str">
        <f>IF($A113="","",SUMPRODUCT(
  (EOMONTH(ozonSV!$I$2:$I1110,0)=EOMONTH(T$2,0))*
  (ozonSV!$O$2:$O1110=$A113)*
  ((ozonSV!$L$2:$L1110=$D$1)+($D$1="Все"))*
  (LEN(ozonSV!$O$2:$O1110)&gt;0)*
  ozonSV!$N$2:$N1110
))</f>
        <v/>
      </c>
      <c r="U113" s="19" t="str">
        <f>IF($A113="","",SUMPRODUCT(
  (EOMONTH(ozonSV!$I$2:$I1110,0)=EOMONTH(U$2,0))*
  (ozonSV!$O$2:$O1110=$A113)*
  ((ozonSV!$L$2:$L1110=$D$1)+($D$1="Все"))*
  (LEN(ozonSV!$O$2:$O1110)&gt;0)*
  ozonSV!$N$2:$N1110
))</f>
        <v/>
      </c>
      <c r="V113" s="19" t="str">
        <f>IF($A113="","",SUMPRODUCT(
  (EOMONTH(ozonSV!$I$2:$I1110,0)=EOMONTH(V$2,0))*
  (ozonSV!$O$2:$O1110=$A113)*
  ((ozonSV!$L$2:$L1110=$D$1)+($D$1="Все"))*
  (LEN(ozonSV!$O$2:$O1110)&gt;0)*
  ozonSV!$N$2:$N1110
))</f>
        <v/>
      </c>
      <c r="W113" s="19" t="str">
        <f>IF($A113="","",SUMPRODUCT(
  (EOMONTH(ozonSV!$I$2:$I1110,0)=EOMONTH(W$2,0))*
  (ozonSV!$O$2:$O1110=$A113)*
  ((ozonSV!$L$2:$L1110=$D$1)+($D$1="Все"))*
  (LEN(ozonSV!$O$2:$O1110)&gt;0)*
  ozonSV!$N$2:$N1110
))</f>
        <v/>
      </c>
      <c r="X113" s="19" t="str">
        <f>IF($A113="","",SUMPRODUCT(
  (EOMONTH(ozonSV!$I$2:$I1110,0)=EOMONTH(X$2,0))*
  (ozonSV!$O$2:$O1110=$A113)*
  ((ozonSV!$L$2:$L1110=$D$1)+($D$1="Все"))*
  (LEN(ozonSV!$O$2:$O1110)&gt;0)*
  ozonSV!$N$2:$N1110
))</f>
        <v/>
      </c>
      <c r="Y113" s="19" t="str">
        <f>IF($A113="","",SUMPRODUCT(
  (EOMONTH(ozonSV!$I$2:$I1110,0)=EOMONTH(Y$2,0))*
  (ozonSV!$O$2:$O1110=$A113)*
  ((ozonSV!$L$2:$L1110=$D$1)+($D$1="Все"))*
  (LEN(ozonSV!$O$2:$O1110)&gt;0)*
  ozonSV!$N$2:$N1110
))</f>
        <v/>
      </c>
      <c r="Z113" s="19" t="str">
        <f>IF($A113="","",SUMPRODUCT(
  (EOMONTH(ozonSV!$I$2:$I1110,0)=EOMONTH(Z$2,0))*
  (ozonSV!$O$2:$O1110=$A113)*
  ((ozonSV!$L$2:$L1110=$D$1)+($D$1="Все"))*
  (LEN(ozonSV!$O$2:$O1110)&gt;0)*
  ozonSV!$N$2:$N1110
))</f>
        <v/>
      </c>
    </row>
    <row r="114" spans="1:26" ht="13.2" hidden="1" outlineLevel="1">
      <c r="A114" s="49"/>
      <c r="B114" s="7"/>
      <c r="C114" s="3">
        <f t="shared" si="22"/>
        <v>0</v>
      </c>
      <c r="D114" s="5"/>
      <c r="E114" s="5"/>
      <c r="F114" s="5"/>
      <c r="G114" s="5"/>
      <c r="H114" s="5"/>
      <c r="I114" s="5"/>
      <c r="J114" s="5"/>
      <c r="K114" s="6"/>
      <c r="L114" s="5"/>
      <c r="M114" s="5"/>
      <c r="N114" s="5"/>
      <c r="O114" s="5"/>
      <c r="P114" s="19" t="str">
        <f>IF($A114="","",SUMPRODUCT(
  (EOMONTH(ozonSV!$I$2:$I1110,0)=EOMONTH(P$2,0))*
  (ozonSV!$O$2:$O1110=$A114)*
  ((ozonSV!$L$2:$L1110=$D$1)+($D$1="Все"))*
  (LEN(ozonSV!$O$2:$O1110)&gt;0)*
  ozonSV!$N$2:$N1110
))</f>
        <v/>
      </c>
      <c r="Q114" s="19" t="str">
        <f>IF($A114="","",SUMPRODUCT(
  (EOMONTH(ozonSV!$I$2:$I1110,0)=EOMONTH(Q$2,0))*
  (ozonSV!$O$2:$O1110=$A114)*
  ((ozonSV!$L$2:$L1110=$D$1)+($D$1="Все"))*
  (LEN(ozonSV!$O$2:$O1110)&gt;0)*
  ozonSV!$N$2:$N1110
))</f>
        <v/>
      </c>
      <c r="R114" s="19" t="str">
        <f>IF($A114="","",SUMPRODUCT(
  (EOMONTH(ozonSV!$I$2:$I1110,0)=EOMONTH(R$2,0))*
  (ozonSV!$O$2:$O1110=$A114)*
  ((ozonSV!$L$2:$L1110=$D$1)+($D$1="Все"))*
  (LEN(ozonSV!$O$2:$O1110)&gt;0)*
  ozonSV!$N$2:$N1110
))</f>
        <v/>
      </c>
      <c r="S114" s="19" t="str">
        <f>IF($A114="","",SUMPRODUCT(
  (EOMONTH(ozonSV!$I$2:$I1110,0)=EOMONTH(S$2,0))*
  (ozonSV!$O$2:$O1110=$A114)*
  ((ozonSV!$L$2:$L1110=$D$1)+($D$1="Все"))*
  (LEN(ozonSV!$O$2:$O1110)&gt;0)*
  ozonSV!$N$2:$N1110
))</f>
        <v/>
      </c>
      <c r="T114" s="19" t="str">
        <f>IF($A114="","",SUMPRODUCT(
  (EOMONTH(ozonSV!$I$2:$I1110,0)=EOMONTH(T$2,0))*
  (ozonSV!$O$2:$O1110=$A114)*
  ((ozonSV!$L$2:$L1110=$D$1)+($D$1="Все"))*
  (LEN(ozonSV!$O$2:$O1110)&gt;0)*
  ozonSV!$N$2:$N1110
))</f>
        <v/>
      </c>
      <c r="U114" s="19" t="str">
        <f>IF($A114="","",SUMPRODUCT(
  (EOMONTH(ozonSV!$I$2:$I1110,0)=EOMONTH(U$2,0))*
  (ozonSV!$O$2:$O1110=$A114)*
  ((ozonSV!$L$2:$L1110=$D$1)+($D$1="Все"))*
  (LEN(ozonSV!$O$2:$O1110)&gt;0)*
  ozonSV!$N$2:$N1110
))</f>
        <v/>
      </c>
      <c r="V114" s="19" t="str">
        <f>IF($A114="","",SUMPRODUCT(
  (EOMONTH(ozonSV!$I$2:$I1110,0)=EOMONTH(V$2,0))*
  (ozonSV!$O$2:$O1110=$A114)*
  ((ozonSV!$L$2:$L1110=$D$1)+($D$1="Все"))*
  (LEN(ozonSV!$O$2:$O1110)&gt;0)*
  ozonSV!$N$2:$N1110
))</f>
        <v/>
      </c>
      <c r="W114" s="19" t="str">
        <f>IF($A114="","",SUMPRODUCT(
  (EOMONTH(ozonSV!$I$2:$I1110,0)=EOMONTH(W$2,0))*
  (ozonSV!$O$2:$O1110=$A114)*
  ((ozonSV!$L$2:$L1110=$D$1)+($D$1="Все"))*
  (LEN(ozonSV!$O$2:$O1110)&gt;0)*
  ozonSV!$N$2:$N1110
))</f>
        <v/>
      </c>
      <c r="X114" s="19" t="str">
        <f>IF($A114="","",SUMPRODUCT(
  (EOMONTH(ozonSV!$I$2:$I1110,0)=EOMONTH(X$2,0))*
  (ozonSV!$O$2:$O1110=$A114)*
  ((ozonSV!$L$2:$L1110=$D$1)+($D$1="Все"))*
  (LEN(ozonSV!$O$2:$O1110)&gt;0)*
  ozonSV!$N$2:$N1110
))</f>
        <v/>
      </c>
      <c r="Y114" s="19" t="str">
        <f>IF($A114="","",SUMPRODUCT(
  (EOMONTH(ozonSV!$I$2:$I1110,0)=EOMONTH(Y$2,0))*
  (ozonSV!$O$2:$O1110=$A114)*
  ((ozonSV!$L$2:$L1110=$D$1)+($D$1="Все"))*
  (LEN(ozonSV!$O$2:$O1110)&gt;0)*
  ozonSV!$N$2:$N1110
))</f>
        <v/>
      </c>
      <c r="Z114" s="19" t="str">
        <f>IF($A114="","",SUMPRODUCT(
  (EOMONTH(ozonSV!$I$2:$I1110,0)=EOMONTH(Z$2,0))*
  (ozonSV!$O$2:$O1110=$A114)*
  ((ozonSV!$L$2:$L1110=$D$1)+($D$1="Все"))*
  (LEN(ozonSV!$O$2:$O1110)&gt;0)*
  ozonSV!$N$2:$N1110
))</f>
        <v/>
      </c>
    </row>
    <row r="115" spans="1:26" ht="13.2" hidden="1" outlineLevel="1">
      <c r="A115" s="49"/>
      <c r="B115" s="7"/>
      <c r="C115" s="3">
        <f t="shared" si="22"/>
        <v>0</v>
      </c>
      <c r="D115" s="5"/>
      <c r="E115" s="5"/>
      <c r="F115" s="5"/>
      <c r="G115" s="5"/>
      <c r="H115" s="5"/>
      <c r="I115" s="5"/>
      <c r="J115" s="5"/>
      <c r="K115" s="6"/>
      <c r="L115" s="5"/>
      <c r="M115" s="5"/>
      <c r="N115" s="5"/>
      <c r="O115" s="5"/>
      <c r="P115" s="19" t="str">
        <f>IF($A115="","",SUMPRODUCT(
  (EOMONTH(ozonSV!$I$2:$I1110,0)=EOMONTH(P$2,0))*
  (ozonSV!$O$2:$O1110=$A115)*
  ((ozonSV!$L$2:$L1110=$D$1)+($D$1="Все"))*
  (LEN(ozonSV!$O$2:$O1110)&gt;0)*
  ozonSV!$N$2:$N1110
))</f>
        <v/>
      </c>
      <c r="Q115" s="19" t="str">
        <f>IF($A115="","",SUMPRODUCT(
  (EOMONTH(ozonSV!$I$2:$I1110,0)=EOMONTH(Q$2,0))*
  (ozonSV!$O$2:$O1110=$A115)*
  ((ozonSV!$L$2:$L1110=$D$1)+($D$1="Все"))*
  (LEN(ozonSV!$O$2:$O1110)&gt;0)*
  ozonSV!$N$2:$N1110
))</f>
        <v/>
      </c>
      <c r="R115" s="19" t="str">
        <f>IF($A115="","",SUMPRODUCT(
  (EOMONTH(ozonSV!$I$2:$I1110,0)=EOMONTH(R$2,0))*
  (ozonSV!$O$2:$O1110=$A115)*
  ((ozonSV!$L$2:$L1110=$D$1)+($D$1="Все"))*
  (LEN(ozonSV!$O$2:$O1110)&gt;0)*
  ozonSV!$N$2:$N1110
))</f>
        <v/>
      </c>
      <c r="S115" s="19" t="str">
        <f>IF($A115="","",SUMPRODUCT(
  (EOMONTH(ozonSV!$I$2:$I1110,0)=EOMONTH(S$2,0))*
  (ozonSV!$O$2:$O1110=$A115)*
  ((ozonSV!$L$2:$L1110=$D$1)+($D$1="Все"))*
  (LEN(ozonSV!$O$2:$O1110)&gt;0)*
  ozonSV!$N$2:$N1110
))</f>
        <v/>
      </c>
      <c r="T115" s="19" t="str">
        <f>IF($A115="","",SUMPRODUCT(
  (EOMONTH(ozonSV!$I$2:$I1110,0)=EOMONTH(T$2,0))*
  (ozonSV!$O$2:$O1110=$A115)*
  ((ozonSV!$L$2:$L1110=$D$1)+($D$1="Все"))*
  (LEN(ozonSV!$O$2:$O1110)&gt;0)*
  ozonSV!$N$2:$N1110
))</f>
        <v/>
      </c>
      <c r="U115" s="19" t="str">
        <f>IF($A115="","",SUMPRODUCT(
  (EOMONTH(ozonSV!$I$2:$I1110,0)=EOMONTH(U$2,0))*
  (ozonSV!$O$2:$O1110=$A115)*
  ((ozonSV!$L$2:$L1110=$D$1)+($D$1="Все"))*
  (LEN(ozonSV!$O$2:$O1110)&gt;0)*
  ozonSV!$N$2:$N1110
))</f>
        <v/>
      </c>
      <c r="V115" s="19" t="str">
        <f>IF($A115="","",SUMPRODUCT(
  (EOMONTH(ozonSV!$I$2:$I1110,0)=EOMONTH(V$2,0))*
  (ozonSV!$O$2:$O1110=$A115)*
  ((ozonSV!$L$2:$L1110=$D$1)+($D$1="Все"))*
  (LEN(ozonSV!$O$2:$O1110)&gt;0)*
  ozonSV!$N$2:$N1110
))</f>
        <v/>
      </c>
      <c r="W115" s="19" t="str">
        <f>IF($A115="","",SUMPRODUCT(
  (EOMONTH(ozonSV!$I$2:$I1110,0)=EOMONTH(W$2,0))*
  (ozonSV!$O$2:$O1110=$A115)*
  ((ozonSV!$L$2:$L1110=$D$1)+($D$1="Все"))*
  (LEN(ozonSV!$O$2:$O1110)&gt;0)*
  ozonSV!$N$2:$N1110
))</f>
        <v/>
      </c>
      <c r="X115" s="19" t="str">
        <f>IF($A115="","",SUMPRODUCT(
  (EOMONTH(ozonSV!$I$2:$I1110,0)=EOMONTH(X$2,0))*
  (ozonSV!$O$2:$O1110=$A115)*
  ((ozonSV!$L$2:$L1110=$D$1)+($D$1="Все"))*
  (LEN(ozonSV!$O$2:$O1110)&gt;0)*
  ozonSV!$N$2:$N1110
))</f>
        <v/>
      </c>
      <c r="Y115" s="19" t="str">
        <f>IF($A115="","",SUMPRODUCT(
  (EOMONTH(ozonSV!$I$2:$I1110,0)=EOMONTH(Y$2,0))*
  (ozonSV!$O$2:$O1110=$A115)*
  ((ozonSV!$L$2:$L1110=$D$1)+($D$1="Все"))*
  (LEN(ozonSV!$O$2:$O1110)&gt;0)*
  ozonSV!$N$2:$N1110
))</f>
        <v/>
      </c>
      <c r="Z115" s="19" t="str">
        <f>IF($A115="","",SUMPRODUCT(
  (EOMONTH(ozonSV!$I$2:$I1110,0)=EOMONTH(Z$2,0))*
  (ozonSV!$O$2:$O1110=$A115)*
  ((ozonSV!$L$2:$L1110=$D$1)+($D$1="Все"))*
  (LEN(ozonSV!$O$2:$O1110)&gt;0)*
  ozonSV!$N$2:$N1110
))</f>
        <v/>
      </c>
    </row>
    <row r="116" spans="1:26" ht="13.2" hidden="1" outlineLevel="1">
      <c r="A116" s="49"/>
      <c r="B116" s="7"/>
      <c r="C116" s="3">
        <f t="shared" si="22"/>
        <v>0</v>
      </c>
      <c r="D116" s="5"/>
      <c r="E116" s="5"/>
      <c r="F116" s="5"/>
      <c r="G116" s="5"/>
      <c r="H116" s="5"/>
      <c r="I116" s="5"/>
      <c r="J116" s="5"/>
      <c r="K116" s="6"/>
      <c r="L116" s="5"/>
      <c r="M116" s="5"/>
      <c r="N116" s="5"/>
      <c r="O116" s="5"/>
      <c r="P116" s="19" t="str">
        <f>IF($A116="","",SUMPRODUCT(
  (EOMONTH(ozonSV!$I$2:$I1110,0)=EOMONTH(P$2,0))*
  (ozonSV!$O$2:$O1110=$A116)*
  ((ozonSV!$L$2:$L1110=$D$1)+($D$1="Все"))*
  (LEN(ozonSV!$O$2:$O1110)&gt;0)*
  ozonSV!$N$2:$N1110
))</f>
        <v/>
      </c>
      <c r="Q116" s="19" t="str">
        <f>IF($A116="","",SUMPRODUCT(
  (EOMONTH(ozonSV!$I$2:$I1110,0)=EOMONTH(Q$2,0))*
  (ozonSV!$O$2:$O1110=$A116)*
  ((ozonSV!$L$2:$L1110=$D$1)+($D$1="Все"))*
  (LEN(ozonSV!$O$2:$O1110)&gt;0)*
  ozonSV!$N$2:$N1110
))</f>
        <v/>
      </c>
      <c r="R116" s="19" t="str">
        <f>IF($A116="","",SUMPRODUCT(
  (EOMONTH(ozonSV!$I$2:$I1110,0)=EOMONTH(R$2,0))*
  (ozonSV!$O$2:$O1110=$A116)*
  ((ozonSV!$L$2:$L1110=$D$1)+($D$1="Все"))*
  (LEN(ozonSV!$O$2:$O1110)&gt;0)*
  ozonSV!$N$2:$N1110
))</f>
        <v/>
      </c>
      <c r="S116" s="19" t="str">
        <f>IF($A116="","",SUMPRODUCT(
  (EOMONTH(ozonSV!$I$2:$I1110,0)=EOMONTH(S$2,0))*
  (ozonSV!$O$2:$O1110=$A116)*
  ((ozonSV!$L$2:$L1110=$D$1)+($D$1="Все"))*
  (LEN(ozonSV!$O$2:$O1110)&gt;0)*
  ozonSV!$N$2:$N1110
))</f>
        <v/>
      </c>
      <c r="T116" s="19" t="str">
        <f>IF($A116="","",SUMPRODUCT(
  (EOMONTH(ozonSV!$I$2:$I1110,0)=EOMONTH(T$2,0))*
  (ozonSV!$O$2:$O1110=$A116)*
  ((ozonSV!$L$2:$L1110=$D$1)+($D$1="Все"))*
  (LEN(ozonSV!$O$2:$O1110)&gt;0)*
  ozonSV!$N$2:$N1110
))</f>
        <v/>
      </c>
      <c r="U116" s="19" t="str">
        <f>IF($A116="","",SUMPRODUCT(
  (EOMONTH(ozonSV!$I$2:$I1110,0)=EOMONTH(U$2,0))*
  (ozonSV!$O$2:$O1110=$A116)*
  ((ozonSV!$L$2:$L1110=$D$1)+($D$1="Все"))*
  (LEN(ozonSV!$O$2:$O1110)&gt;0)*
  ozonSV!$N$2:$N1110
))</f>
        <v/>
      </c>
      <c r="V116" s="19" t="str">
        <f>IF($A116="","",SUMPRODUCT(
  (EOMONTH(ozonSV!$I$2:$I1110,0)=EOMONTH(V$2,0))*
  (ozonSV!$O$2:$O1110=$A116)*
  ((ozonSV!$L$2:$L1110=$D$1)+($D$1="Все"))*
  (LEN(ozonSV!$O$2:$O1110)&gt;0)*
  ozonSV!$N$2:$N1110
))</f>
        <v/>
      </c>
      <c r="W116" s="19" t="str">
        <f>IF($A116="","",SUMPRODUCT(
  (EOMONTH(ozonSV!$I$2:$I1110,0)=EOMONTH(W$2,0))*
  (ozonSV!$O$2:$O1110=$A116)*
  ((ozonSV!$L$2:$L1110=$D$1)+($D$1="Все"))*
  (LEN(ozonSV!$O$2:$O1110)&gt;0)*
  ozonSV!$N$2:$N1110
))</f>
        <v/>
      </c>
      <c r="X116" s="19" t="str">
        <f>IF($A116="","",SUMPRODUCT(
  (EOMONTH(ozonSV!$I$2:$I1110,0)=EOMONTH(X$2,0))*
  (ozonSV!$O$2:$O1110=$A116)*
  ((ozonSV!$L$2:$L1110=$D$1)+($D$1="Все"))*
  (LEN(ozonSV!$O$2:$O1110)&gt;0)*
  ozonSV!$N$2:$N1110
))</f>
        <v/>
      </c>
      <c r="Y116" s="19" t="str">
        <f>IF($A116="","",SUMPRODUCT(
  (EOMONTH(ozonSV!$I$2:$I1110,0)=EOMONTH(Y$2,0))*
  (ozonSV!$O$2:$O1110=$A116)*
  ((ozonSV!$L$2:$L1110=$D$1)+($D$1="Все"))*
  (LEN(ozonSV!$O$2:$O1110)&gt;0)*
  ozonSV!$N$2:$N1110
))</f>
        <v/>
      </c>
      <c r="Z116" s="19" t="str">
        <f>IF($A116="","",SUMPRODUCT(
  (EOMONTH(ozonSV!$I$2:$I1110,0)=EOMONTH(Z$2,0))*
  (ozonSV!$O$2:$O1110=$A116)*
  ((ozonSV!$L$2:$L1110=$D$1)+($D$1="Все"))*
  (LEN(ozonSV!$O$2:$O1110)&gt;0)*
  ozonSV!$N$2:$N1110
))</f>
        <v/>
      </c>
    </row>
    <row r="117" spans="1:26" ht="13.2" hidden="1" outlineLevel="1">
      <c r="A117" s="49"/>
      <c r="B117" s="7"/>
      <c r="C117" s="3">
        <f t="shared" si="22"/>
        <v>0</v>
      </c>
      <c r="D117" s="5"/>
      <c r="E117" s="5"/>
      <c r="F117" s="5"/>
      <c r="G117" s="5"/>
      <c r="H117" s="5"/>
      <c r="I117" s="5"/>
      <c r="J117" s="5"/>
      <c r="K117" s="6"/>
      <c r="L117" s="5"/>
      <c r="M117" s="5"/>
      <c r="N117" s="5"/>
      <c r="O117" s="5"/>
      <c r="P117" s="19" t="str">
        <f>IF($A117="","",SUMPRODUCT(
  (EOMONTH(ozonSV!$I$2:$I1110,0)=EOMONTH(P$2,0))*
  (ozonSV!$O$2:$O1110=$A117)*
  ((ozonSV!$L$2:$L1110=$D$1)+($D$1="Все"))*
  (LEN(ozonSV!$O$2:$O1110)&gt;0)*
  ozonSV!$N$2:$N1110
))</f>
        <v/>
      </c>
      <c r="Q117" s="19" t="str">
        <f>IF($A117="","",SUMPRODUCT(
  (EOMONTH(ozonSV!$I$2:$I1110,0)=EOMONTH(Q$2,0))*
  (ozonSV!$O$2:$O1110=$A117)*
  ((ozonSV!$L$2:$L1110=$D$1)+($D$1="Все"))*
  (LEN(ozonSV!$O$2:$O1110)&gt;0)*
  ozonSV!$N$2:$N1110
))</f>
        <v/>
      </c>
      <c r="R117" s="19" t="str">
        <f>IF($A117="","",SUMPRODUCT(
  (EOMONTH(ozonSV!$I$2:$I1110,0)=EOMONTH(R$2,0))*
  (ozonSV!$O$2:$O1110=$A117)*
  ((ozonSV!$L$2:$L1110=$D$1)+($D$1="Все"))*
  (LEN(ozonSV!$O$2:$O1110)&gt;0)*
  ozonSV!$N$2:$N1110
))</f>
        <v/>
      </c>
      <c r="S117" s="19" t="str">
        <f>IF($A117="","",SUMPRODUCT(
  (EOMONTH(ozonSV!$I$2:$I1110,0)=EOMONTH(S$2,0))*
  (ozonSV!$O$2:$O1110=$A117)*
  ((ozonSV!$L$2:$L1110=$D$1)+($D$1="Все"))*
  (LEN(ozonSV!$O$2:$O1110)&gt;0)*
  ozonSV!$N$2:$N1110
))</f>
        <v/>
      </c>
      <c r="T117" s="19" t="str">
        <f>IF($A117="","",SUMPRODUCT(
  (EOMONTH(ozonSV!$I$2:$I1110,0)=EOMONTH(T$2,0))*
  (ozonSV!$O$2:$O1110=$A117)*
  ((ozonSV!$L$2:$L1110=$D$1)+($D$1="Все"))*
  (LEN(ozonSV!$O$2:$O1110)&gt;0)*
  ozonSV!$N$2:$N1110
))</f>
        <v/>
      </c>
      <c r="U117" s="19" t="str">
        <f>IF($A117="","",SUMPRODUCT(
  (EOMONTH(ozonSV!$I$2:$I1110,0)=EOMONTH(U$2,0))*
  (ozonSV!$O$2:$O1110=$A117)*
  ((ozonSV!$L$2:$L1110=$D$1)+($D$1="Все"))*
  (LEN(ozonSV!$O$2:$O1110)&gt;0)*
  ozonSV!$N$2:$N1110
))</f>
        <v/>
      </c>
      <c r="V117" s="19" t="str">
        <f>IF($A117="","",SUMPRODUCT(
  (EOMONTH(ozonSV!$I$2:$I1110,0)=EOMONTH(V$2,0))*
  (ozonSV!$O$2:$O1110=$A117)*
  ((ozonSV!$L$2:$L1110=$D$1)+($D$1="Все"))*
  (LEN(ozonSV!$O$2:$O1110)&gt;0)*
  ozonSV!$N$2:$N1110
))</f>
        <v/>
      </c>
      <c r="W117" s="19" t="str">
        <f>IF($A117="","",SUMPRODUCT(
  (EOMONTH(ozonSV!$I$2:$I1110,0)=EOMONTH(W$2,0))*
  (ozonSV!$O$2:$O1110=$A117)*
  ((ozonSV!$L$2:$L1110=$D$1)+($D$1="Все"))*
  (LEN(ozonSV!$O$2:$O1110)&gt;0)*
  ozonSV!$N$2:$N1110
))</f>
        <v/>
      </c>
      <c r="X117" s="19" t="str">
        <f>IF($A117="","",SUMPRODUCT(
  (EOMONTH(ozonSV!$I$2:$I1110,0)=EOMONTH(X$2,0))*
  (ozonSV!$O$2:$O1110=$A117)*
  ((ozonSV!$L$2:$L1110=$D$1)+($D$1="Все"))*
  (LEN(ozonSV!$O$2:$O1110)&gt;0)*
  ozonSV!$N$2:$N1110
))</f>
        <v/>
      </c>
      <c r="Y117" s="19" t="str">
        <f>IF($A117="","",SUMPRODUCT(
  (EOMONTH(ozonSV!$I$2:$I1110,0)=EOMONTH(Y$2,0))*
  (ozonSV!$O$2:$O1110=$A117)*
  ((ozonSV!$L$2:$L1110=$D$1)+($D$1="Все"))*
  (LEN(ozonSV!$O$2:$O1110)&gt;0)*
  ozonSV!$N$2:$N1110
))</f>
        <v/>
      </c>
      <c r="Z117" s="19" t="str">
        <f>IF($A117="","",SUMPRODUCT(
  (EOMONTH(ozonSV!$I$2:$I1110,0)=EOMONTH(Z$2,0))*
  (ozonSV!$O$2:$O1110=$A117)*
  ((ozonSV!$L$2:$L1110=$D$1)+($D$1="Все"))*
  (LEN(ozonSV!$O$2:$O1110)&gt;0)*
  ozonSV!$N$2:$N1110
))</f>
        <v/>
      </c>
    </row>
    <row r="118" spans="1:26" ht="13.2" hidden="1" outlineLevel="1">
      <c r="A118" s="49"/>
      <c r="B118" s="7"/>
      <c r="C118" s="3">
        <f t="shared" si="22"/>
        <v>0</v>
      </c>
      <c r="D118" s="5"/>
      <c r="E118" s="5"/>
      <c r="F118" s="5"/>
      <c r="G118" s="5"/>
      <c r="H118" s="5"/>
      <c r="I118" s="5"/>
      <c r="J118" s="5"/>
      <c r="K118" s="6"/>
      <c r="L118" s="5"/>
      <c r="M118" s="5"/>
      <c r="N118" s="5"/>
      <c r="O118" s="5"/>
      <c r="P118" s="19" t="str">
        <f>IF($A118="","",SUMPRODUCT(
  (EOMONTH(ozonSV!$I$2:$I1110,0)=EOMONTH(P$2,0))*
  (ozonSV!$O$2:$O1110=$A118)*
  ((ozonSV!$L$2:$L1110=$D$1)+($D$1="Все"))*
  (LEN(ozonSV!$O$2:$O1110)&gt;0)*
  ozonSV!$N$2:$N1110
))</f>
        <v/>
      </c>
      <c r="Q118" s="19" t="str">
        <f>IF($A118="","",SUMPRODUCT(
  (EOMONTH(ozonSV!$I$2:$I1110,0)=EOMONTH(Q$2,0))*
  (ozonSV!$O$2:$O1110=$A118)*
  ((ozonSV!$L$2:$L1110=$D$1)+($D$1="Все"))*
  (LEN(ozonSV!$O$2:$O1110)&gt;0)*
  ozonSV!$N$2:$N1110
))</f>
        <v/>
      </c>
      <c r="R118" s="19" t="str">
        <f>IF($A118="","",SUMPRODUCT(
  (EOMONTH(ozonSV!$I$2:$I1110,0)=EOMONTH(R$2,0))*
  (ozonSV!$O$2:$O1110=$A118)*
  ((ozonSV!$L$2:$L1110=$D$1)+($D$1="Все"))*
  (LEN(ozonSV!$O$2:$O1110)&gt;0)*
  ozonSV!$N$2:$N1110
))</f>
        <v/>
      </c>
      <c r="S118" s="19" t="str">
        <f>IF($A118="","",SUMPRODUCT(
  (EOMONTH(ozonSV!$I$2:$I1110,0)=EOMONTH(S$2,0))*
  (ozonSV!$O$2:$O1110=$A118)*
  ((ozonSV!$L$2:$L1110=$D$1)+($D$1="Все"))*
  (LEN(ozonSV!$O$2:$O1110)&gt;0)*
  ozonSV!$N$2:$N1110
))</f>
        <v/>
      </c>
      <c r="T118" s="19" t="str">
        <f>IF($A118="","",SUMPRODUCT(
  (EOMONTH(ozonSV!$I$2:$I1110,0)=EOMONTH(T$2,0))*
  (ozonSV!$O$2:$O1110=$A118)*
  ((ozonSV!$L$2:$L1110=$D$1)+($D$1="Все"))*
  (LEN(ozonSV!$O$2:$O1110)&gt;0)*
  ozonSV!$N$2:$N1110
))</f>
        <v/>
      </c>
      <c r="U118" s="19" t="str">
        <f>IF($A118="","",SUMPRODUCT(
  (EOMONTH(ozonSV!$I$2:$I1110,0)=EOMONTH(U$2,0))*
  (ozonSV!$O$2:$O1110=$A118)*
  ((ozonSV!$L$2:$L1110=$D$1)+($D$1="Все"))*
  (LEN(ozonSV!$O$2:$O1110)&gt;0)*
  ozonSV!$N$2:$N1110
))</f>
        <v/>
      </c>
      <c r="V118" s="19" t="str">
        <f>IF($A118="","",SUMPRODUCT(
  (EOMONTH(ozonSV!$I$2:$I1110,0)=EOMONTH(V$2,0))*
  (ozonSV!$O$2:$O1110=$A118)*
  ((ozonSV!$L$2:$L1110=$D$1)+($D$1="Все"))*
  (LEN(ozonSV!$O$2:$O1110)&gt;0)*
  ozonSV!$N$2:$N1110
))</f>
        <v/>
      </c>
      <c r="W118" s="19" t="str">
        <f>IF($A118="","",SUMPRODUCT(
  (EOMONTH(ozonSV!$I$2:$I1110,0)=EOMONTH(W$2,0))*
  (ozonSV!$O$2:$O1110=$A118)*
  ((ozonSV!$L$2:$L1110=$D$1)+($D$1="Все"))*
  (LEN(ozonSV!$O$2:$O1110)&gt;0)*
  ozonSV!$N$2:$N1110
))</f>
        <v/>
      </c>
      <c r="X118" s="19" t="str">
        <f>IF($A118="","",SUMPRODUCT(
  (EOMONTH(ozonSV!$I$2:$I1110,0)=EOMONTH(X$2,0))*
  (ozonSV!$O$2:$O1110=$A118)*
  ((ozonSV!$L$2:$L1110=$D$1)+($D$1="Все"))*
  (LEN(ozonSV!$O$2:$O1110)&gt;0)*
  ozonSV!$N$2:$N1110
))</f>
        <v/>
      </c>
      <c r="Y118" s="19" t="str">
        <f>IF($A118="","",SUMPRODUCT(
  (EOMONTH(ozonSV!$I$2:$I1110,0)=EOMONTH(Y$2,0))*
  (ozonSV!$O$2:$O1110=$A118)*
  ((ozonSV!$L$2:$L1110=$D$1)+($D$1="Все"))*
  (LEN(ozonSV!$O$2:$O1110)&gt;0)*
  ozonSV!$N$2:$N1110
))</f>
        <v/>
      </c>
      <c r="Z118" s="19" t="str">
        <f>IF($A118="","",SUMPRODUCT(
  (EOMONTH(ozonSV!$I$2:$I1110,0)=EOMONTH(Z$2,0))*
  (ozonSV!$O$2:$O1110=$A118)*
  ((ozonSV!$L$2:$L1110=$D$1)+($D$1="Все"))*
  (LEN(ozonSV!$O$2:$O1110)&gt;0)*
  ozonSV!$N$2:$N1110
))</f>
        <v/>
      </c>
    </row>
    <row r="119" spans="1:26" ht="13.2" hidden="1" outlineLevel="1">
      <c r="A119" s="49"/>
      <c r="B119" s="7"/>
      <c r="C119" s="3">
        <f t="shared" si="22"/>
        <v>0</v>
      </c>
      <c r="D119" s="5"/>
      <c r="E119" s="5"/>
      <c r="F119" s="5"/>
      <c r="G119" s="5"/>
      <c r="H119" s="5"/>
      <c r="I119" s="5"/>
      <c r="J119" s="5"/>
      <c r="K119" s="6"/>
      <c r="L119" s="5"/>
      <c r="M119" s="5"/>
      <c r="N119" s="5"/>
      <c r="O119" s="5"/>
      <c r="P119" s="19" t="str">
        <f>IF($A119="","",SUMPRODUCT(
  (EOMONTH(ozonSV!$I$2:$I1110,0)=EOMONTH(P$2,0))*
  (ozonSV!$O$2:$O1110=$A119)*
  ((ozonSV!$L$2:$L1110=$D$1)+($D$1="Все"))*
  ozonSV!$N$2:$N1110
))</f>
        <v/>
      </c>
      <c r="Q119" s="19" t="str">
        <f>IF($A119="","",SUMPRODUCT(
  (EOMONTH(ozonSV!$I$2:$I1110,0)=EOMONTH(Q$2,0))*
  (ozonSV!$O$2:$O1110=$A119)*
  ((ozonSV!$L$2:$L1110=$D$1)+($D$1="Все"))*
  ozonSV!$N$2:$N1110
))</f>
        <v/>
      </c>
      <c r="R119" s="19" t="str">
        <f>IF($A119="","",SUMPRODUCT(
  (EOMONTH(ozonSV!$I$2:$I1110,0)=EOMONTH(R$2,0))*
  (ozonSV!$O$2:$O1110=$A119)*
  ((ozonSV!$L$2:$L1110=$D$1)+($D$1="Все"))*
  ozonSV!$N$2:$N1110
))</f>
        <v/>
      </c>
      <c r="S119" s="19" t="str">
        <f>IF($A119="","",SUMPRODUCT(
  (EOMONTH(ozonSV!$I$2:$I1110,0)=EOMONTH(S$2,0))*
  (ozonSV!$O$2:$O1110=$A119)*
  ((ozonSV!$L$2:$L1110=$D$1)+($D$1="Все"))*
  ozonSV!$N$2:$N1110
))</f>
        <v/>
      </c>
      <c r="T119" s="19" t="str">
        <f>IF($A119="","",SUMPRODUCT(
  (EOMONTH(ozonSV!$I$2:$I1110,0)=EOMONTH(T$2,0))*
  (ozonSV!$O$2:$O1110=$A119)*
  ((ozonSV!$L$2:$L1110=$D$1)+($D$1="Все"))*
  ozonSV!$N$2:$N1110
))</f>
        <v/>
      </c>
      <c r="U119" s="19" t="str">
        <f>IF($A119="","",SUMPRODUCT(
  (EOMONTH(ozonSV!$I$2:$I1110,0)=EOMONTH(U$2,0))*
  (ozonSV!$O$2:$O1110=$A119)*
  ((ozonSV!$L$2:$L1110=$D$1)+($D$1="Все"))*
  ozonSV!$N$2:$N1110
))</f>
        <v/>
      </c>
      <c r="V119" s="19" t="str">
        <f>IF($A119="","",SUMPRODUCT(
  (EOMONTH(ozonSV!$I$2:$I1110,0)=EOMONTH(V$2,0))*
  (ozonSV!$O$2:$O1110=$A119)*
  ((ozonSV!$L$2:$L1110=$D$1)+($D$1="Все"))*
  ozonSV!$N$2:$N1110
))</f>
        <v/>
      </c>
      <c r="W119" s="19" t="str">
        <f>IF($A119="","",SUMPRODUCT(
  (EOMONTH(ozonSV!$I$2:$I1110,0)=EOMONTH(W$2,0))*
  (ozonSV!$O$2:$O1110=$A119)*
  ((ozonSV!$L$2:$L1110=$D$1)+($D$1="Все"))*
  ozonSV!$N$2:$N1110
))</f>
        <v/>
      </c>
      <c r="X119" s="19" t="str">
        <f>IF($A119="","",SUMPRODUCT(
  (EOMONTH(ozonSV!$I$2:$I1110,0)=EOMONTH(X$2,0))*
  (ozonSV!$O$2:$O1110=$A119)*
  ((ozonSV!$L$2:$L1110=$D$1)+($D$1="Все"))*
  ozonSV!$N$2:$N1110
))</f>
        <v/>
      </c>
      <c r="Y119" s="19" t="str">
        <f>IF($A119="","",SUMPRODUCT(
  (EOMONTH(ozonSV!$I$2:$I1110,0)=EOMONTH(Y$2,0))*
  (ozonSV!$O$2:$O1110=$A119)*
  ((ozonSV!$L$2:$L1110=$D$1)+($D$1="Все"))*
  ozonSV!$N$2:$N1110
))</f>
        <v/>
      </c>
      <c r="Z119" s="19" t="str">
        <f>IF($A119="","",SUMPRODUCT(
  (EOMONTH(ozonSV!$I$2:$I1110,0)=EOMONTH(Z$2,0))*
  (ozonSV!$O$2:$O1110=$A119)*
  ((ozonSV!$L$2:$L1110=$D$1)+($D$1="Все"))*
  ozonSV!$N$2:$N1110
))</f>
        <v/>
      </c>
    </row>
    <row r="120" spans="1:26" ht="13.2" hidden="1" outlineLevel="1">
      <c r="A120" s="49"/>
      <c r="B120" s="7"/>
      <c r="C120" s="3">
        <f t="shared" si="22"/>
        <v>0</v>
      </c>
      <c r="D120" s="5"/>
      <c r="E120" s="5"/>
      <c r="F120" s="5"/>
      <c r="G120" s="5"/>
      <c r="H120" s="5"/>
      <c r="I120" s="5"/>
      <c r="J120" s="5"/>
      <c r="K120" s="6"/>
      <c r="L120" s="5"/>
      <c r="M120" s="5"/>
      <c r="N120" s="5"/>
      <c r="O120" s="5"/>
      <c r="P120" s="19" t="str">
        <f>IF($A120="","",SUMPRODUCT(
  (EOMONTH(ozonSV!$I$2:$I1110,0)=EOMONTH(P$2,0))*
  (ozonSV!$O$2:$O1110=$A120)*
  ((ozonSV!$L$2:$L1110=$D$1)+($D$1="Все"))*
  ozonSV!$N$2:$N1110
))</f>
        <v/>
      </c>
      <c r="Q120" s="19" t="str">
        <f>IF($A120="","",SUMPRODUCT(
  (EOMONTH(ozonSV!$I$2:$I1110,0)=EOMONTH(Q$2,0))*
  (ozonSV!$O$2:$O1110=$A120)*
  ((ozonSV!$L$2:$L1110=$D$1)+($D$1="Все"))*
  ozonSV!$N$2:$N1110
))</f>
        <v/>
      </c>
      <c r="R120" s="19" t="str">
        <f>IF($A120="","",SUMPRODUCT(
  (EOMONTH(ozonSV!$I$2:$I1110,0)=EOMONTH(R$2,0))*
  (ozonSV!$O$2:$O1110=$A120)*
  ((ozonSV!$L$2:$L1110=$D$1)+($D$1="Все"))*
  ozonSV!$N$2:$N1110
))</f>
        <v/>
      </c>
      <c r="S120" s="19" t="str">
        <f>IF($A120="","",SUMPRODUCT(
  (EOMONTH(ozonSV!$I$2:$I1110,0)=EOMONTH(S$2,0))*
  (ozonSV!$O$2:$O1110=$A120)*
  ((ozonSV!$L$2:$L1110=$D$1)+($D$1="Все"))*
  ozonSV!$N$2:$N1110
))</f>
        <v/>
      </c>
      <c r="T120" s="19" t="str">
        <f>IF($A120="","",SUMPRODUCT(
  (EOMONTH(ozonSV!$I$2:$I1110,0)=EOMONTH(T$2,0))*
  (ozonSV!$O$2:$O1110=$A120)*
  ((ozonSV!$L$2:$L1110=$D$1)+($D$1="Все"))*
  ozonSV!$N$2:$N1110
))</f>
        <v/>
      </c>
      <c r="U120" s="19" t="str">
        <f>IF($A120="","",SUMPRODUCT(
  (EOMONTH(ozonSV!$I$2:$I1110,0)=EOMONTH(U$2,0))*
  (ozonSV!$O$2:$O1110=$A120)*
  ((ozonSV!$L$2:$L1110=$D$1)+($D$1="Все"))*
  ozonSV!$N$2:$N1110
))</f>
        <v/>
      </c>
      <c r="V120" s="19" t="str">
        <f>IF($A120="","",SUMPRODUCT(
  (EOMONTH(ozonSV!$I$2:$I1110,0)=EOMONTH(V$2,0))*
  (ozonSV!$O$2:$O1110=$A120)*
  ((ozonSV!$L$2:$L1110=$D$1)+($D$1="Все"))*
  ozonSV!$N$2:$N1110
))</f>
        <v/>
      </c>
      <c r="W120" s="19" t="str">
        <f>IF($A120="","",SUMPRODUCT(
  (EOMONTH(ozonSV!$I$2:$I1110,0)=EOMONTH(W$2,0))*
  (ozonSV!$O$2:$O1110=$A120)*
  ((ozonSV!$L$2:$L1110=$D$1)+($D$1="Все"))*
  ozonSV!$N$2:$N1110
))</f>
        <v/>
      </c>
      <c r="X120" s="19" t="str">
        <f>IF($A120="","",SUMPRODUCT(
  (EOMONTH(ozonSV!$I$2:$I1110,0)=EOMONTH(X$2,0))*
  (ozonSV!$O$2:$O1110=$A120)*
  ((ozonSV!$L$2:$L1110=$D$1)+($D$1="Все"))*
  ozonSV!$N$2:$N1110
))</f>
        <v/>
      </c>
      <c r="Y120" s="19" t="str">
        <f>IF($A120="","",SUMPRODUCT(
  (EOMONTH(ozonSV!$I$2:$I1110,0)=EOMONTH(Y$2,0))*
  (ozonSV!$O$2:$O1110=$A120)*
  ((ozonSV!$L$2:$L1110=$D$1)+($D$1="Все"))*
  ozonSV!$N$2:$N1110
))</f>
        <v/>
      </c>
      <c r="Z120" s="19" t="str">
        <f>IF($A120="","",SUMPRODUCT(
  (EOMONTH(ozonSV!$I$2:$I1110,0)=EOMONTH(Z$2,0))*
  (ozonSV!$O$2:$O1110=$A120)*
  ((ozonSV!$L$2:$L1110=$D$1)+($D$1="Все"))*
  ozonSV!$N$2:$N1110
))</f>
        <v/>
      </c>
    </row>
    <row r="121" spans="1:26" ht="13.2" hidden="1" outlineLevel="1">
      <c r="A121" s="51"/>
      <c r="B121" s="7"/>
      <c r="C121" s="3">
        <f t="shared" si="22"/>
        <v>0</v>
      </c>
      <c r="D121" s="5"/>
      <c r="E121" s="5"/>
      <c r="F121" s="5"/>
      <c r="G121" s="5"/>
      <c r="H121" s="5"/>
      <c r="I121" s="5"/>
      <c r="J121" s="5"/>
      <c r="K121" s="6"/>
      <c r="L121" s="5"/>
      <c r="M121" s="5"/>
      <c r="N121" s="5"/>
      <c r="O121" s="5"/>
      <c r="P121" s="19" t="str">
        <f>IF($A121="","",SUMPRODUCT(
  (EOMONTH(ozonSV!$I$2:$I1110,0)=EOMONTH(P$2,0))*
  (ozonSV!$O$2:$O1110=$A121)*
  ((ozonSV!$L$2:$L1110=$D$1)+($D$1="Все"))*
  ozonSV!$N$2:$N1110
))</f>
        <v/>
      </c>
      <c r="Q121" s="19" t="str">
        <f>IF($A121="","",SUMPRODUCT(
  (EOMONTH(ozonSV!$I$2:$I1110,0)=EOMONTH(Q$2,0))*
  (ozonSV!$O$2:$O1110=$A121)*
  ((ozonSV!$L$2:$L1110=$D$1)+($D$1="Все"))*
  ozonSV!$N$2:$N1110
))</f>
        <v/>
      </c>
      <c r="R121" s="19" t="str">
        <f>IF($A121="","",SUMPRODUCT(
  (EOMONTH(ozonSV!$I$2:$I1110,0)=EOMONTH(R$2,0))*
  (ozonSV!$O$2:$O1110=$A121)*
  ((ozonSV!$L$2:$L1110=$D$1)+($D$1="Все"))*
  ozonSV!$N$2:$N1110
))</f>
        <v/>
      </c>
      <c r="S121" s="19" t="str">
        <f>IF($A121="","",SUMPRODUCT(
  (EOMONTH(ozonSV!$I$2:$I1110,0)=EOMONTH(S$2,0))*
  (ozonSV!$O$2:$O1110=$A121)*
  ((ozonSV!$L$2:$L1110=$D$1)+($D$1="Все"))*
  ozonSV!$N$2:$N1110
))</f>
        <v/>
      </c>
      <c r="T121" s="19" t="str">
        <f>IF($A121="","",SUMPRODUCT(
  (EOMONTH(ozonSV!$I$2:$I1110,0)=EOMONTH(T$2,0))*
  (ozonSV!$O$2:$O1110=$A121)*
  ((ozonSV!$L$2:$L1110=$D$1)+($D$1="Все"))*
  ozonSV!$N$2:$N1110
))</f>
        <v/>
      </c>
      <c r="U121" s="19" t="str">
        <f>IF($A121="","",SUMPRODUCT(
  (EOMONTH(ozonSV!$I$2:$I1110,0)=EOMONTH(U$2,0))*
  (ozonSV!$O$2:$O1110=$A121)*
  ((ozonSV!$L$2:$L1110=$D$1)+($D$1="Все"))*
  ozonSV!$N$2:$N1110
))</f>
        <v/>
      </c>
      <c r="V121" s="19" t="str">
        <f>IF($A121="","",SUMPRODUCT(
  (EOMONTH(ozonSV!$I$2:$I1110,0)=EOMONTH(V$2,0))*
  (ozonSV!$O$2:$O1110=$A121)*
  ((ozonSV!$L$2:$L1110=$D$1)+($D$1="Все"))*
  ozonSV!$N$2:$N1110
))</f>
        <v/>
      </c>
      <c r="W121" s="19" t="str">
        <f>IF($A121="","",SUMPRODUCT(
  (EOMONTH(ozonSV!$I$2:$I1110,0)=EOMONTH(W$2,0))*
  (ozonSV!$O$2:$O1110=$A121)*
  ((ozonSV!$L$2:$L1110=$D$1)+($D$1="Все"))*
  ozonSV!$N$2:$N1110
))</f>
        <v/>
      </c>
      <c r="X121" s="19" t="str">
        <f>IF($A121="","",SUMPRODUCT(
  (EOMONTH(ozonSV!$I$2:$I1110,0)=EOMONTH(X$2,0))*
  (ozonSV!$O$2:$O1110=$A121)*
  ((ozonSV!$L$2:$L1110=$D$1)+($D$1="Все"))*
  ozonSV!$N$2:$N1110
))</f>
        <v/>
      </c>
      <c r="Y121" s="19" t="str">
        <f>IF($A121="","",SUMPRODUCT(
  (EOMONTH(ozonSV!$I$2:$I1110,0)=EOMONTH(Y$2,0))*
  (ozonSV!$O$2:$O1110=$A121)*
  ((ozonSV!$L$2:$L1110=$D$1)+($D$1="Все"))*
  ozonSV!$N$2:$N1110
))</f>
        <v/>
      </c>
      <c r="Z121" s="19" t="str">
        <f>IF($A121="","",SUMPRODUCT(
  (EOMONTH(ozonSV!$I$2:$I1110,0)=EOMONTH(Z$2,0))*
  (ozonSV!$O$2:$O1110=$A121)*
  ((ozonSV!$L$2:$L1110=$D$1)+($D$1="Все"))*
  ozonSV!$N$2:$N1110
))</f>
        <v/>
      </c>
    </row>
    <row r="122" spans="1:26" ht="13.2" hidden="1" outlineLevel="1">
      <c r="A122" s="49"/>
      <c r="B122" s="7"/>
      <c r="C122" s="3">
        <f t="shared" si="22"/>
        <v>0</v>
      </c>
      <c r="D122" s="5"/>
      <c r="E122" s="5"/>
      <c r="F122" s="5"/>
      <c r="G122" s="5"/>
      <c r="H122" s="5"/>
      <c r="I122" s="5"/>
      <c r="J122" s="5"/>
      <c r="K122" s="6"/>
      <c r="L122" s="5"/>
      <c r="M122" s="5"/>
      <c r="N122" s="5"/>
      <c r="O122" s="5"/>
      <c r="P122" s="19" t="str">
        <f>IF($A122="","",SUMPRODUCT(
  (EOMONTH(ozonSV!$I$2:$I1110,0)=EOMONTH(P$2,0))*
  (ozonSV!$O$2:$O1110=$A122)*
  ((ozonSV!$L$2:$L1110=$D$1)+($D$1="Все"))*
  ozonSV!$N$2:$N1110
))</f>
        <v/>
      </c>
      <c r="Q122" s="19" t="str">
        <f>IF($A122="","",SUMPRODUCT(
  (EOMONTH(ozonSV!$I$2:$I1110,0)=EOMONTH(Q$2,0))*
  (ozonSV!$O$2:$O1110=$A122)*
  ((ozonSV!$L$2:$L1110=$D$1)+($D$1="Все"))*
  ozonSV!$N$2:$N1110
))</f>
        <v/>
      </c>
      <c r="R122" s="19" t="str">
        <f>IF($A122="","",SUMPRODUCT(
  (EOMONTH(ozonSV!$I$2:$I1110,0)=EOMONTH(R$2,0))*
  (ozonSV!$O$2:$O1110=$A122)*
  ((ozonSV!$L$2:$L1110=$D$1)+($D$1="Все"))*
  ozonSV!$N$2:$N1110
))</f>
        <v/>
      </c>
      <c r="S122" s="19" t="str">
        <f>IF($A122="","",SUMPRODUCT(
  (EOMONTH(ozonSV!$I$2:$I1110,0)=EOMONTH(S$2,0))*
  (ozonSV!$O$2:$O1110=$A122)*
  ((ozonSV!$L$2:$L1110=$D$1)+($D$1="Все"))*
  ozonSV!$N$2:$N1110
))</f>
        <v/>
      </c>
      <c r="T122" s="19" t="str">
        <f>IF($A122="","",SUMPRODUCT(
  (EOMONTH(ozonSV!$I$2:$I1110,0)=EOMONTH(T$2,0))*
  (ozonSV!$O$2:$O1110=$A122)*
  ((ozonSV!$L$2:$L1110=$D$1)+($D$1="Все"))*
  ozonSV!$N$2:$N1110
))</f>
        <v/>
      </c>
      <c r="U122" s="19" t="str">
        <f>IF($A122="","",SUMPRODUCT(
  (EOMONTH(ozonSV!$I$2:$I1110,0)=EOMONTH(U$2,0))*
  (ozonSV!$O$2:$O1110=$A122)*
  ((ozonSV!$L$2:$L1110=$D$1)+($D$1="Все"))*
  ozonSV!$N$2:$N1110
))</f>
        <v/>
      </c>
      <c r="V122" s="19" t="str">
        <f>IF($A122="","",SUMPRODUCT(
  (EOMONTH(ozonSV!$I$2:$I1110,0)=EOMONTH(V$2,0))*
  (ozonSV!$O$2:$O1110=$A122)*
  ((ozonSV!$L$2:$L1110=$D$1)+($D$1="Все"))*
  ozonSV!$N$2:$N1110
))</f>
        <v/>
      </c>
      <c r="W122" s="19" t="str">
        <f>IF($A122="","",SUMPRODUCT(
  (EOMONTH(ozonSV!$I$2:$I1110,0)=EOMONTH(W$2,0))*
  (ozonSV!$O$2:$O1110=$A122)*
  ((ozonSV!$L$2:$L1110=$D$1)+($D$1="Все"))*
  ozonSV!$N$2:$N1110
))</f>
        <v/>
      </c>
      <c r="X122" s="19" t="str">
        <f>IF($A122="","",SUMPRODUCT(
  (EOMONTH(ozonSV!$I$2:$I1110,0)=EOMONTH(X$2,0))*
  (ozonSV!$O$2:$O1110=$A122)*
  ((ozonSV!$L$2:$L1110=$D$1)+($D$1="Все"))*
  ozonSV!$N$2:$N1110
))</f>
        <v/>
      </c>
      <c r="Y122" s="19" t="str">
        <f>IF($A122="","",SUMPRODUCT(
  (EOMONTH(ozonSV!$I$2:$I1110,0)=EOMONTH(Y$2,0))*
  (ozonSV!$O$2:$O1110=$A122)*
  ((ozonSV!$L$2:$L1110=$D$1)+($D$1="Все"))*
  ozonSV!$N$2:$N1110
))</f>
        <v/>
      </c>
      <c r="Z122" s="19" t="str">
        <f>IF($A122="","",SUMPRODUCT(
  (EOMONTH(ozonSV!$I$2:$I1110,0)=EOMONTH(Z$2,0))*
  (ozonSV!$O$2:$O1110=$A122)*
  ((ozonSV!$L$2:$L1110=$D$1)+($D$1="Все"))*
  ozonSV!$N$2:$N1110
))</f>
        <v/>
      </c>
    </row>
    <row r="123" spans="1:26" ht="15.6">
      <c r="A123" s="56" t="s">
        <v>19</v>
      </c>
      <c r="B123" s="57"/>
      <c r="C123" s="58">
        <f t="shared" ca="1" si="22"/>
        <v>4969562.8600000013</v>
      </c>
      <c r="D123" s="59">
        <f ca="1">SUM(D3, D17,D35,D45,D63)</f>
        <v>0</v>
      </c>
      <c r="E123" s="59">
        <v>391578.58999999968</v>
      </c>
      <c r="F123" s="59">
        <v>347165.01000000018</v>
      </c>
      <c r="G123" s="59">
        <v>337838.41999999993</v>
      </c>
      <c r="H123" s="59">
        <v>344228.68</v>
      </c>
      <c r="I123" s="59">
        <v>459627.39999999979</v>
      </c>
      <c r="J123" s="59">
        <v>329070.77</v>
      </c>
      <c r="K123" s="60">
        <v>494914.33999999991</v>
      </c>
      <c r="L123" s="59">
        <v>430163.15999999992</v>
      </c>
      <c r="M123" s="59">
        <v>702336.23999999976</v>
      </c>
      <c r="N123" s="59">
        <v>303057.74000000075</v>
      </c>
      <c r="O123" s="59">
        <v>829582.51000000187</v>
      </c>
      <c r="P123" s="59" t="e">
        <f t="shared" ref="P123:Z123" ca="1" si="23">SUM(P3, P17,P35,P45,P63)</f>
        <v>#VALUE!</v>
      </c>
      <c r="Q123" s="59" t="e">
        <f t="shared" ca="1" si="23"/>
        <v>#VALUE!</v>
      </c>
      <c r="R123" s="59" t="e">
        <f t="shared" ca="1" si="23"/>
        <v>#VALUE!</v>
      </c>
      <c r="S123" s="59" t="e">
        <f t="shared" ca="1" si="23"/>
        <v>#VALUE!</v>
      </c>
      <c r="T123" s="59" t="e">
        <f t="shared" ca="1" si="23"/>
        <v>#VALUE!</v>
      </c>
      <c r="U123" s="59" t="e">
        <f t="shared" ca="1" si="23"/>
        <v>#VALUE!</v>
      </c>
      <c r="V123" s="59" t="e">
        <f t="shared" ca="1" si="23"/>
        <v>#VALUE!</v>
      </c>
      <c r="W123" s="59" t="e">
        <f t="shared" ca="1" si="23"/>
        <v>#VALUE!</v>
      </c>
      <c r="X123" s="59" t="e">
        <f t="shared" ca="1" si="23"/>
        <v>#VALUE!</v>
      </c>
      <c r="Y123" s="59" t="e">
        <f t="shared" ca="1" si="23"/>
        <v>#VALUE!</v>
      </c>
      <c r="Z123" s="59" t="e">
        <f t="shared" ca="1" si="23"/>
        <v>#VALUE!</v>
      </c>
    </row>
    <row r="124" spans="1:26" ht="13.2">
      <c r="A124" s="41" t="s">
        <v>20</v>
      </c>
      <c r="B124" s="42"/>
      <c r="C124" s="43">
        <f ca="1">C123/C$3</f>
        <v>0.56059825946566577</v>
      </c>
      <c r="D124" s="42" t="str">
        <f ca="1">IFERROR(D123/D$3,"")</f>
        <v/>
      </c>
      <c r="E124" s="42">
        <v>0.4916975543113154</v>
      </c>
      <c r="F124" s="42">
        <v>0.58769310592915514</v>
      </c>
      <c r="G124" s="42">
        <v>0.57136114949254746</v>
      </c>
      <c r="H124" s="42">
        <v>0.61407780049307659</v>
      </c>
      <c r="I124" s="44">
        <v>0.62888397536060126</v>
      </c>
      <c r="J124" s="44">
        <v>0.54377481988234522</v>
      </c>
      <c r="K124" s="45">
        <v>0.62772691816448778</v>
      </c>
      <c r="L124" s="44">
        <v>0.58885804868967162</v>
      </c>
      <c r="M124" s="42">
        <v>0.61811226303838884</v>
      </c>
      <c r="N124" s="42">
        <v>0.46610858106975495</v>
      </c>
      <c r="O124" s="42">
        <v>0.49250979281618829</v>
      </c>
      <c r="P124" s="46" t="str">
        <f t="shared" ref="P124:Z124" ca="1" si="24">IFERROR(P123/P$3,"")</f>
        <v/>
      </c>
      <c r="Q124" s="46" t="str">
        <f t="shared" ca="1" si="24"/>
        <v/>
      </c>
      <c r="R124" s="46" t="str">
        <f t="shared" ca="1" si="24"/>
        <v/>
      </c>
      <c r="S124" s="46" t="str">
        <f t="shared" ca="1" si="24"/>
        <v/>
      </c>
      <c r="T124" s="46" t="str">
        <f t="shared" ca="1" si="24"/>
        <v/>
      </c>
      <c r="U124" s="46" t="str">
        <f t="shared" ca="1" si="24"/>
        <v/>
      </c>
      <c r="V124" s="46" t="str">
        <f t="shared" ca="1" si="24"/>
        <v/>
      </c>
      <c r="W124" s="46" t="str">
        <f t="shared" ca="1" si="24"/>
        <v/>
      </c>
      <c r="X124" s="46" t="str">
        <f t="shared" ca="1" si="24"/>
        <v/>
      </c>
      <c r="Y124" s="46" t="str">
        <f t="shared" ca="1" si="24"/>
        <v/>
      </c>
      <c r="Z124" s="46" t="str">
        <f t="shared" ca="1" si="24"/>
        <v/>
      </c>
    </row>
    <row r="125" spans="1:26" ht="13.2">
      <c r="A125" s="49"/>
      <c r="B125" s="7"/>
      <c r="C125" s="3">
        <f t="shared" ref="C125:C128" si="25">SUM(D125:O125)</f>
        <v>0</v>
      </c>
      <c r="D125" s="5"/>
      <c r="E125" s="5"/>
      <c r="F125" s="5"/>
      <c r="G125" s="5"/>
      <c r="H125" s="5"/>
      <c r="I125" s="5"/>
      <c r="J125" s="5"/>
      <c r="K125" s="6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3.2">
      <c r="C126" s="61">
        <f t="shared" si="25"/>
        <v>0</v>
      </c>
      <c r="D126" s="62"/>
      <c r="E126" s="62"/>
      <c r="F126" s="62"/>
      <c r="G126" s="62"/>
      <c r="H126" s="62"/>
      <c r="I126" s="62"/>
      <c r="J126" s="53"/>
      <c r="K126" s="63"/>
      <c r="L126" s="53"/>
      <c r="M126" s="53"/>
      <c r="N126" s="53"/>
      <c r="O126" s="53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3.2">
      <c r="C127" s="61">
        <f t="shared" si="25"/>
        <v>0</v>
      </c>
      <c r="D127" s="53"/>
      <c r="E127" s="53"/>
      <c r="F127" s="53"/>
      <c r="G127" s="53"/>
      <c r="H127" s="53"/>
      <c r="I127" s="53"/>
      <c r="J127" s="53"/>
      <c r="K127" s="63"/>
      <c r="L127" s="53"/>
      <c r="M127" s="53"/>
      <c r="N127" s="53"/>
      <c r="O127" s="53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3.2">
      <c r="A128" s="64" t="s">
        <v>21</v>
      </c>
      <c r="B128" s="36"/>
      <c r="C128" s="37">
        <f t="shared" si="25"/>
        <v>-2517321.517510511</v>
      </c>
      <c r="D128" s="38">
        <f>SUM(D130:D134)</f>
        <v>55550</v>
      </c>
      <c r="E128" s="38">
        <v>51182.48248948907</v>
      </c>
      <c r="F128" s="38">
        <v>-242840</v>
      </c>
      <c r="G128" s="38">
        <v>-221280</v>
      </c>
      <c r="H128" s="38">
        <v>-196226</v>
      </c>
      <c r="I128" s="38">
        <v>-250818</v>
      </c>
      <c r="J128" s="38">
        <v>-209484</v>
      </c>
      <c r="K128" s="39">
        <v>-280774</v>
      </c>
      <c r="L128" s="38">
        <v>-246780</v>
      </c>
      <c r="M128" s="38">
        <v>-377244</v>
      </c>
      <c r="N128" s="38">
        <v>-189302</v>
      </c>
      <c r="O128" s="38">
        <v>-409306</v>
      </c>
      <c r="P128" s="40" t="e">
        <f t="shared" ref="P128:Z128" ca="1" si="26">SUM(P130:P134)</f>
        <v>#VALUE!</v>
      </c>
      <c r="Q128" s="40" t="e">
        <f t="shared" ca="1" si="26"/>
        <v>#VALUE!</v>
      </c>
      <c r="R128" s="40" t="e">
        <f t="shared" ca="1" si="26"/>
        <v>#VALUE!</v>
      </c>
      <c r="S128" s="40" t="e">
        <f t="shared" ca="1" si="26"/>
        <v>#VALUE!</v>
      </c>
      <c r="T128" s="40" t="e">
        <f t="shared" ca="1" si="26"/>
        <v>#VALUE!</v>
      </c>
      <c r="U128" s="40" t="e">
        <f t="shared" ca="1" si="26"/>
        <v>#VALUE!</v>
      </c>
      <c r="V128" s="40" t="e">
        <f t="shared" ca="1" si="26"/>
        <v>#VALUE!</v>
      </c>
      <c r="W128" s="40" t="e">
        <f t="shared" ca="1" si="26"/>
        <v>#VALUE!</v>
      </c>
      <c r="X128" s="40" t="e">
        <f t="shared" ca="1" si="26"/>
        <v>#VALUE!</v>
      </c>
      <c r="Y128" s="40" t="e">
        <f t="shared" ca="1" si="26"/>
        <v>#VALUE!</v>
      </c>
      <c r="Z128" s="40" t="e">
        <f t="shared" ca="1" si="26"/>
        <v>#VALUE!</v>
      </c>
    </row>
    <row r="129" spans="1:26" ht="13.2">
      <c r="A129" s="41" t="s">
        <v>22</v>
      </c>
      <c r="B129" s="42"/>
      <c r="C129" s="43">
        <f t="shared" ref="C129:D129" ca="1" si="27">IFERROR(C128/C$3,"")</f>
        <v>-0.28396985831302285</v>
      </c>
      <c r="D129" s="42" t="str">
        <f t="shared" ca="1" si="27"/>
        <v/>
      </c>
      <c r="E129" s="42">
        <v>6.4268839273524947E-2</v>
      </c>
      <c r="F129" s="42">
        <v>-0.41108806974480511</v>
      </c>
      <c r="G129" s="42">
        <v>-0.37423450879183884</v>
      </c>
      <c r="H129" s="42">
        <v>-0.35005226897292357</v>
      </c>
      <c r="I129" s="44">
        <v>-0.34318106564577172</v>
      </c>
      <c r="J129" s="44">
        <v>-0.34616299821534802</v>
      </c>
      <c r="K129" s="45">
        <v>-0.35612101625650189</v>
      </c>
      <c r="L129" s="44">
        <v>-0.33782155881418857</v>
      </c>
      <c r="M129" s="42">
        <v>-0.33200499885589568</v>
      </c>
      <c r="N129" s="42">
        <v>-0.29115008451414748</v>
      </c>
      <c r="O129" s="42">
        <v>-0.24299838874185317</v>
      </c>
      <c r="P129" s="46" t="str">
        <f t="shared" ref="P129:Z129" ca="1" si="28">IFERROR(P128/P$3,"")</f>
        <v/>
      </c>
      <c r="Q129" s="46" t="str">
        <f t="shared" ca="1" si="28"/>
        <v/>
      </c>
      <c r="R129" s="46" t="str">
        <f t="shared" ca="1" si="28"/>
        <v/>
      </c>
      <c r="S129" s="46" t="str">
        <f t="shared" ca="1" si="28"/>
        <v/>
      </c>
      <c r="T129" s="46" t="str">
        <f t="shared" ca="1" si="28"/>
        <v/>
      </c>
      <c r="U129" s="46" t="str">
        <f t="shared" ca="1" si="28"/>
        <v/>
      </c>
      <c r="V129" s="46" t="str">
        <f t="shared" ca="1" si="28"/>
        <v/>
      </c>
      <c r="W129" s="46" t="str">
        <f t="shared" ca="1" si="28"/>
        <v/>
      </c>
      <c r="X129" s="46" t="str">
        <f t="shared" ca="1" si="28"/>
        <v/>
      </c>
      <c r="Y129" s="46" t="str">
        <f t="shared" ca="1" si="28"/>
        <v/>
      </c>
      <c r="Z129" s="46" t="str">
        <f t="shared" ca="1" si="28"/>
        <v/>
      </c>
    </row>
    <row r="130" spans="1:26" ht="13.2">
      <c r="A130" s="55" t="s">
        <v>23</v>
      </c>
      <c r="B130" s="7"/>
      <c r="C130" s="3">
        <f t="shared" ref="C130:C132" si="29">SUM(D130:O130)</f>
        <v>-2675851.517510511</v>
      </c>
      <c r="D130" s="5">
        <f>-SUMPRODUCT(
  (MONTH(Себестоимость!$A$2:$A1110) = D$2) *
  ( (Себестоимость!$B$2:$B1110 = $D$1) + ($D$1 = "Все") ) *
  (Себестоимость!$J$2:$J1110)
)*0.9</f>
        <v>0</v>
      </c>
      <c r="E130" s="6">
        <v>51182.48248948907</v>
      </c>
      <c r="F130" s="6">
        <v>-242840</v>
      </c>
      <c r="G130" s="6">
        <v>-221280</v>
      </c>
      <c r="H130" s="6">
        <v>-216758</v>
      </c>
      <c r="I130" s="6">
        <v>-261698</v>
      </c>
      <c r="J130" s="6">
        <v>-213262</v>
      </c>
      <c r="K130" s="6">
        <v>-286774</v>
      </c>
      <c r="L130" s="6">
        <v>-273980</v>
      </c>
      <c r="M130" s="6">
        <v>-397944</v>
      </c>
      <c r="N130" s="6">
        <v>-201822</v>
      </c>
      <c r="O130" s="6">
        <v>-410676</v>
      </c>
      <c r="P130" s="5" t="e">
        <f ca="1">IF(
  P$2&gt;TODAY()-6,
  P$3*O129,
  -SUMPRODUCT(
    (EOMONTH(ozonSV!$S$2:$S1110,0)=EOMONTH(P$2,0))*
    ozonSV!$AB$2:$AB1110
  )
)</f>
        <v>#VALUE!</v>
      </c>
      <c r="Q130" s="5" t="e">
        <f ca="1">IF(
  Q$2&gt;TODAY()-6,
  Q$3*P129,
  -SUMPRODUCT(
    (EOMONTH(ozonSV!$S$2:$S1110,0)=EOMONTH(Q$2,0))*
    ozonSV!$AB$2:$AB1110
  )
)</f>
        <v>#VALUE!</v>
      </c>
      <c r="R130" s="5" t="e">
        <f ca="1">IF(
  R$2&gt;TODAY()-6,
  R$3*Q129,
  -SUMPRODUCT(
    (EOMONTH(ozonSV!$S$2:$S1110,0)=EOMONTH(R$2,0))*
    ozonSV!$AB$2:$AB1110
  )
)</f>
        <v>#VALUE!</v>
      </c>
      <c r="S130" s="5" t="e">
        <f ca="1">IF(
  S$2&gt;TODAY()-6,
  S$3*R129,
  -SUMPRODUCT(
    (EOMONTH(ozonSV!$S$2:$S1110,0)=EOMONTH(S$2,0))*
    ozonSV!$AB$2:$AB1110
  )
)</f>
        <v>#VALUE!</v>
      </c>
      <c r="T130" s="5" t="e">
        <f ca="1">IF(
  T$2&gt;TODAY()-6,
  T$3*S129,
  -SUMPRODUCT(
    (EOMONTH(ozonSV!$S$2:$S1110,0)=EOMONTH(T$2,0))*
    ozonSV!$AB$2:$AB1110
  )
)</f>
        <v>#VALUE!</v>
      </c>
      <c r="U130" s="5" t="e">
        <f ca="1">IF(
  U$2&gt;TODAY()-6,
  U$3*T129,
  -SUMPRODUCT(
    (EOMONTH(ozonSV!$S$2:$S1110,0)=EOMONTH(U$2,0))*
    ozonSV!$AB$2:$AB1110
  )
)</f>
        <v>#VALUE!</v>
      </c>
      <c r="V130" s="5" t="e">
        <f ca="1">IF(
  V$2&gt;TODAY()-6,
  V$3*U129,
  -SUMPRODUCT(
    (EOMONTH(ozonSV!$S$2:$S1110,0)=EOMONTH(V$2,0))*
    ozonSV!$AB$2:$AB1110
  )
)</f>
        <v>#VALUE!</v>
      </c>
      <c r="W130" s="5" t="e">
        <f ca="1">IF(
  W$2&gt;TODAY()-6,
  W$3*V129,
  -SUMPRODUCT(
    (EOMONTH(ozonSV!$S$2:$S1110,0)=EOMONTH(W$2,0))*
    ozonSV!$AB$2:$AB1110
  )
)</f>
        <v>#VALUE!</v>
      </c>
      <c r="X130" s="5" t="e">
        <f ca="1">IF(
  X$2&gt;TODAY()-6,
  X$3*W129,
  -SUMPRODUCT(
    (EOMONTH(ozonSV!$S$2:$S1110,0)=EOMONTH(X$2,0))*
    ozonSV!$AB$2:$AB1110
  )
)</f>
        <v>#VALUE!</v>
      </c>
      <c r="Y130" s="5" t="e">
        <f ca="1">IF(
  Y$2&gt;TODAY()-6,
  Y$3*X129,
  -SUMPRODUCT(
    (EOMONTH(ozonSV!$S$2:$S1110,0)=EOMONTH(Y$2,0))*
    ozonSV!$AB$2:$AB1110
  )
)</f>
        <v>#VALUE!</v>
      </c>
      <c r="Z130" s="5" t="e">
        <f ca="1">IF(
  Z$2&gt;TODAY()-6,
  Z$3*Y129,
  -SUMPRODUCT(
    (EOMONTH(ozonSV!$S$2:$S1110,0)=EOMONTH(Z$2,0))*
    ozonSV!$AB$2:$AB1110
  )
)</f>
        <v>#VALUE!</v>
      </c>
    </row>
    <row r="131" spans="1:26" ht="13.2">
      <c r="A131" s="65" t="s">
        <v>24</v>
      </c>
      <c r="B131" s="7"/>
      <c r="C131" s="3">
        <f t="shared" si="29"/>
        <v>158530</v>
      </c>
      <c r="D131" s="6">
        <f>SUMPRODUCT(
  (MONTH(УтильВыкупы!$A$2:$A1110) = D$2) *
  ( (УтильВыкупы!$B$2:$B1110 = $D$1) + ($D$1 = "Все") ) *
  (УтильВыкупы!$E$2:$E1110 = $A131) *
  (УтильВыкупы!$G$2:$G1110)
)</f>
        <v>55550</v>
      </c>
      <c r="E131" s="6">
        <v>0</v>
      </c>
      <c r="F131" s="6">
        <v>0</v>
      </c>
      <c r="G131" s="6">
        <v>0</v>
      </c>
      <c r="H131" s="50">
        <v>20532</v>
      </c>
      <c r="I131" s="50">
        <v>10880</v>
      </c>
      <c r="J131" s="50">
        <v>3778</v>
      </c>
      <c r="K131" s="6">
        <v>6000</v>
      </c>
      <c r="L131" s="6">
        <v>27200</v>
      </c>
      <c r="M131" s="5">
        <v>20700</v>
      </c>
      <c r="N131" s="5">
        <v>12520</v>
      </c>
      <c r="O131" s="5">
        <v>1370</v>
      </c>
      <c r="P131" s="66" t="e">
        <f>SUMPRODUCT(
  (EOMONTH(УтильВыкупы!$A$2:$A1110,0)=EOMONTH(P$2,0))*
  (УтильВыкупы!$E$2:$E1110=$A131)*
  УтильВыкупы!$G$2:$G1110
)</f>
        <v>#VALUE!</v>
      </c>
      <c r="Q131" s="66" t="e">
        <f>SUMPRODUCT(
  (EOMONTH(УтильВыкупы!$A$2:$A1110,0)=EOMONTH(Q$2,0))*
  (УтильВыкупы!$E$2:$E1110=$A131)*
  УтильВыкупы!$G$2:$G1110
)</f>
        <v>#VALUE!</v>
      </c>
      <c r="R131" s="66" t="e">
        <f>SUMPRODUCT(
  (EOMONTH(УтильВыкупы!$A$2:$A1110,0)=EOMONTH(R$2,0))*
  (УтильВыкупы!$E$2:$E1110=$A131)*
  УтильВыкупы!$G$2:$G1110
)</f>
        <v>#VALUE!</v>
      </c>
      <c r="S131" s="66" t="e">
        <f>SUMPRODUCT(
  (EOMONTH(УтильВыкупы!$A$2:$A1110,0)=EOMONTH(S$2,0))*
  (УтильВыкупы!$E$2:$E1110=$A131)*
  УтильВыкупы!$G$2:$G1110
)</f>
        <v>#VALUE!</v>
      </c>
      <c r="T131" s="66" t="e">
        <f>SUMPRODUCT(
  (EOMONTH(УтильВыкупы!$A$2:$A1110,0)=EOMONTH(T$2,0))*
  (УтильВыкупы!$E$2:$E1110=$A131)*
  УтильВыкупы!$G$2:$G1110
)</f>
        <v>#VALUE!</v>
      </c>
      <c r="U131" s="66" t="e">
        <f>SUMPRODUCT(
  (EOMONTH(УтильВыкупы!$A$2:$A1110,0)=EOMONTH(U$2,0))*
  (УтильВыкупы!$E$2:$E1110=$A131)*
  УтильВыкупы!$G$2:$G1110
)</f>
        <v>#VALUE!</v>
      </c>
      <c r="V131" s="66" t="e">
        <f>SUMPRODUCT(
  (EOMONTH(УтильВыкупы!$A$2:$A1110,0)=EOMONTH(V$2,0))*
  (УтильВыкупы!$E$2:$E1110=$A131)*
  УтильВыкупы!$G$2:$G1110
)</f>
        <v>#VALUE!</v>
      </c>
      <c r="W131" s="66" t="e">
        <f>SUMPRODUCT(
  (EOMONTH(УтильВыкупы!$A$2:$A1110,0)=EOMONTH(W$2,0))*
  (УтильВыкупы!$E$2:$E1110=$A131)*
  УтильВыкупы!$G$2:$G1110
)</f>
        <v>#VALUE!</v>
      </c>
      <c r="X131" s="66" t="e">
        <f>SUMPRODUCT(
  (EOMONTH(УтильВыкупы!$A$2:$A1110,0)=EOMONTH(X$2,0))*
  (УтильВыкупы!$E$2:$E1110=$A131)*
  УтильВыкупы!$G$2:$G1110
)</f>
        <v>#VALUE!</v>
      </c>
      <c r="Y131" s="66" t="e">
        <f>SUMPRODUCT(
  (EOMONTH(УтильВыкупы!$A$2:$A1110,0)=EOMONTH(Y$2,0))*
  (УтильВыкупы!$E$2:$E1110=$A131)*
  УтильВыкупы!$G$2:$G1110
)</f>
        <v>#VALUE!</v>
      </c>
      <c r="Z131" s="66" t="e">
        <f>SUMPRODUCT(
  (EOMONTH(УтильВыкупы!$A$2:$A1110,0)=EOMONTH(Z$2,0))*
  (УтильВыкупы!$E$2:$E1110=$A131)*
  УтильВыкупы!$G$2:$G1110
)</f>
        <v>#VALUE!</v>
      </c>
    </row>
    <row r="132" spans="1:26" ht="13.2">
      <c r="A132" s="49"/>
      <c r="B132" s="7"/>
      <c r="C132" s="3">
        <f t="shared" si="29"/>
        <v>0</v>
      </c>
      <c r="D132" s="5"/>
      <c r="E132" s="5"/>
      <c r="F132" s="5"/>
      <c r="G132" s="5"/>
      <c r="H132" s="5"/>
      <c r="I132" s="5"/>
      <c r="J132" s="5"/>
      <c r="K132" s="6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3.2">
      <c r="A133" s="67"/>
      <c r="C133" s="61"/>
      <c r="D133" s="53"/>
      <c r="E133" s="53"/>
      <c r="F133" s="53"/>
      <c r="G133" s="53"/>
      <c r="H133" s="53"/>
      <c r="I133" s="53"/>
      <c r="J133" s="53"/>
      <c r="K133" s="53"/>
      <c r="L133" s="53"/>
      <c r="M133" s="53"/>
      <c r="N133" s="53"/>
      <c r="O133" s="53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3.2">
      <c r="A134" s="67"/>
      <c r="C134" s="61"/>
      <c r="D134" s="53"/>
      <c r="E134" s="53"/>
      <c r="F134" s="53"/>
      <c r="G134" s="53"/>
      <c r="H134" s="53"/>
      <c r="I134" s="53"/>
      <c r="J134" s="53"/>
      <c r="K134" s="53"/>
      <c r="L134" s="53"/>
      <c r="M134" s="53"/>
      <c r="N134" s="53"/>
      <c r="O134" s="53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3.2">
      <c r="A135" s="67"/>
      <c r="C135" s="61"/>
      <c r="D135" s="53"/>
      <c r="E135" s="53"/>
      <c r="F135" s="53"/>
      <c r="G135" s="53"/>
      <c r="H135" s="53"/>
      <c r="I135" s="53"/>
      <c r="J135" s="53"/>
      <c r="K135" s="53"/>
      <c r="L135" s="53"/>
      <c r="M135" s="53"/>
      <c r="N135" s="53"/>
      <c r="O135" s="53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6">
      <c r="A136" s="68" t="s">
        <v>25</v>
      </c>
      <c r="B136" s="69"/>
      <c r="C136" s="70">
        <f ca="1">SUM(D136:O136)</f>
        <v>2452241.3424894908</v>
      </c>
      <c r="D136" s="71">
        <f ca="1">SUM(D128,D123)</f>
        <v>55550</v>
      </c>
      <c r="E136" s="71">
        <v>442761.07248948875</v>
      </c>
      <c r="F136" s="71">
        <v>104325.01000000018</v>
      </c>
      <c r="G136" s="71">
        <v>116558.41999999993</v>
      </c>
      <c r="H136" s="71">
        <v>148002.68</v>
      </c>
      <c r="I136" s="71">
        <v>208809.39999999979</v>
      </c>
      <c r="J136" s="71">
        <v>119586.77000000002</v>
      </c>
      <c r="K136" s="72">
        <v>214140.33999999991</v>
      </c>
      <c r="L136" s="71">
        <v>183383.15999999992</v>
      </c>
      <c r="M136" s="71">
        <v>325092.23999999976</v>
      </c>
      <c r="N136" s="71">
        <v>113755.74000000075</v>
      </c>
      <c r="O136" s="71">
        <v>420276.51000000187</v>
      </c>
      <c r="P136" s="73" t="e">
        <f t="shared" ref="P136:Z136" ca="1" si="30">SUM(P128,P123)</f>
        <v>#VALUE!</v>
      </c>
      <c r="Q136" s="73" t="e">
        <f t="shared" ca="1" si="30"/>
        <v>#VALUE!</v>
      </c>
      <c r="R136" s="73" t="e">
        <f t="shared" ca="1" si="30"/>
        <v>#VALUE!</v>
      </c>
      <c r="S136" s="73" t="e">
        <f t="shared" ca="1" si="30"/>
        <v>#VALUE!</v>
      </c>
      <c r="T136" s="73" t="e">
        <f t="shared" ca="1" si="30"/>
        <v>#VALUE!</v>
      </c>
      <c r="U136" s="73" t="e">
        <f t="shared" ca="1" si="30"/>
        <v>#VALUE!</v>
      </c>
      <c r="V136" s="73" t="e">
        <f t="shared" ca="1" si="30"/>
        <v>#VALUE!</v>
      </c>
      <c r="W136" s="73" t="e">
        <f t="shared" ca="1" si="30"/>
        <v>#VALUE!</v>
      </c>
      <c r="X136" s="73" t="e">
        <f t="shared" ca="1" si="30"/>
        <v>#VALUE!</v>
      </c>
      <c r="Y136" s="73" t="e">
        <f t="shared" ca="1" si="30"/>
        <v>#VALUE!</v>
      </c>
      <c r="Z136" s="73" t="e">
        <f t="shared" ca="1" si="30"/>
        <v>#VALUE!</v>
      </c>
    </row>
    <row r="137" spans="1:26" ht="13.2">
      <c r="A137" s="74" t="s">
        <v>26</v>
      </c>
      <c r="B137" s="75"/>
      <c r="C137" s="76">
        <f ca="1">IFERROR(C136/C3,"")</f>
        <v>0.27662840115264298</v>
      </c>
      <c r="D137" s="75" t="str">
        <f ca="1">IFERROR(D136/D$3,"")</f>
        <v/>
      </c>
      <c r="E137" s="75">
        <v>0.55596639358484035</v>
      </c>
      <c r="F137" s="75">
        <v>0.17660503618435006</v>
      </c>
      <c r="G137" s="75">
        <v>0.19712664070070868</v>
      </c>
      <c r="H137" s="75">
        <v>0.26402553152015296</v>
      </c>
      <c r="I137" s="75">
        <v>0.28570290971482959</v>
      </c>
      <c r="J137" s="75">
        <v>0.1976118216669972</v>
      </c>
      <c r="K137" s="75">
        <v>0.27160590190798584</v>
      </c>
      <c r="L137" s="75">
        <v>0.2510364898754831</v>
      </c>
      <c r="M137" s="75">
        <v>0.28610726418249322</v>
      </c>
      <c r="N137" s="75">
        <v>0.17495849655560747</v>
      </c>
      <c r="O137" s="75">
        <v>0.24951140407433509</v>
      </c>
      <c r="P137" s="77" t="str">
        <f t="shared" ref="P137:Z137" ca="1" si="31">IFERROR(P136/P3,"")</f>
        <v/>
      </c>
      <c r="Q137" s="77" t="str">
        <f t="shared" ca="1" si="31"/>
        <v/>
      </c>
      <c r="R137" s="77" t="str">
        <f t="shared" ca="1" si="31"/>
        <v/>
      </c>
      <c r="S137" s="77" t="str">
        <f t="shared" ca="1" si="31"/>
        <v/>
      </c>
      <c r="T137" s="77" t="str">
        <f t="shared" ca="1" si="31"/>
        <v/>
      </c>
      <c r="U137" s="77" t="str">
        <f t="shared" ca="1" si="31"/>
        <v/>
      </c>
      <c r="V137" s="77" t="str">
        <f t="shared" ca="1" si="31"/>
        <v/>
      </c>
      <c r="W137" s="77" t="str">
        <f t="shared" ca="1" si="31"/>
        <v/>
      </c>
      <c r="X137" s="77" t="str">
        <f t="shared" ca="1" si="31"/>
        <v/>
      </c>
      <c r="Y137" s="77" t="str">
        <f t="shared" ca="1" si="31"/>
        <v/>
      </c>
      <c r="Z137" s="77" t="str">
        <f t="shared" ca="1" si="31"/>
        <v/>
      </c>
    </row>
    <row r="138" spans="1:26" ht="13.2">
      <c r="A138" s="49"/>
      <c r="B138" s="7"/>
      <c r="C138" s="3">
        <f t="shared" ref="C138:C143" si="32">SUM(D138:O138)</f>
        <v>0</v>
      </c>
      <c r="D138" s="5"/>
      <c r="E138" s="5"/>
      <c r="F138" s="5"/>
      <c r="G138" s="5"/>
      <c r="H138" s="5"/>
      <c r="I138" s="5"/>
      <c r="J138" s="5"/>
      <c r="K138" s="78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3.2">
      <c r="A139" s="49"/>
      <c r="B139" s="7"/>
      <c r="C139" s="3">
        <f t="shared" si="32"/>
        <v>0</v>
      </c>
      <c r="D139" s="5"/>
      <c r="E139" s="5"/>
      <c r="F139" s="5"/>
      <c r="G139" s="5"/>
      <c r="H139" s="5"/>
      <c r="I139" s="5"/>
      <c r="J139" s="5"/>
      <c r="K139" s="6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3.2">
      <c r="A140" s="49"/>
      <c r="B140" s="7"/>
      <c r="C140" s="3">
        <f t="shared" si="32"/>
        <v>0</v>
      </c>
      <c r="D140" s="5"/>
      <c r="E140" s="5"/>
      <c r="F140" s="5"/>
      <c r="G140" s="5"/>
      <c r="H140" s="5"/>
      <c r="I140" s="5"/>
      <c r="J140" s="5"/>
      <c r="K140" s="6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3.2" collapsed="1">
      <c r="A141" s="49"/>
      <c r="B141" s="7"/>
      <c r="C141" s="3">
        <f t="shared" si="32"/>
        <v>0</v>
      </c>
      <c r="D141" s="5"/>
      <c r="E141" s="5"/>
      <c r="F141" s="5"/>
      <c r="G141" s="5"/>
      <c r="H141" s="5"/>
      <c r="I141" s="5"/>
      <c r="J141" s="5"/>
      <c r="K141" s="6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3.2" hidden="1" outlineLevel="1">
      <c r="A142" s="49"/>
      <c r="B142" s="7"/>
      <c r="C142" s="3">
        <f t="shared" si="32"/>
        <v>0</v>
      </c>
      <c r="D142" s="5"/>
      <c r="E142" s="5"/>
      <c r="F142" s="5"/>
      <c r="G142" s="5"/>
      <c r="H142" s="5"/>
      <c r="I142" s="5"/>
      <c r="J142" s="5"/>
      <c r="K142" s="6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3.2">
      <c r="A143" s="35" t="s">
        <v>27</v>
      </c>
      <c r="B143" s="36"/>
      <c r="C143" s="37">
        <f t="shared" ca="1" si="32"/>
        <v>15213.27</v>
      </c>
      <c r="D143" s="38">
        <f ca="1">SUM(D146:D161)</f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2959.19</v>
      </c>
      <c r="J143" s="38">
        <v>3098.06</v>
      </c>
      <c r="K143" s="39">
        <v>9156.02</v>
      </c>
      <c r="L143" s="38">
        <v>0</v>
      </c>
      <c r="M143" s="38">
        <v>0</v>
      </c>
      <c r="N143" s="38">
        <v>0</v>
      </c>
      <c r="O143" s="38">
        <v>0</v>
      </c>
      <c r="P143" s="40" t="e">
        <f t="shared" ref="P143:Z143" ca="1" si="33">SUM(P146:P161)</f>
        <v>#VALUE!</v>
      </c>
      <c r="Q143" s="40" t="e">
        <f t="shared" ca="1" si="33"/>
        <v>#VALUE!</v>
      </c>
      <c r="R143" s="40" t="e">
        <f t="shared" ca="1" si="33"/>
        <v>#VALUE!</v>
      </c>
      <c r="S143" s="40" t="e">
        <f t="shared" ca="1" si="33"/>
        <v>#VALUE!</v>
      </c>
      <c r="T143" s="40" t="e">
        <f t="shared" ca="1" si="33"/>
        <v>#VALUE!</v>
      </c>
      <c r="U143" s="40" t="e">
        <f t="shared" ca="1" si="33"/>
        <v>#VALUE!</v>
      </c>
      <c r="V143" s="40" t="e">
        <f t="shared" ca="1" si="33"/>
        <v>#VALUE!</v>
      </c>
      <c r="W143" s="40" t="e">
        <f t="shared" ca="1" si="33"/>
        <v>#VALUE!</v>
      </c>
      <c r="X143" s="40" t="e">
        <f t="shared" ca="1" si="33"/>
        <v>#VALUE!</v>
      </c>
      <c r="Y143" s="40" t="e">
        <f t="shared" ca="1" si="33"/>
        <v>#VALUE!</v>
      </c>
      <c r="Z143" s="40" t="e">
        <f t="shared" ca="1" si="33"/>
        <v>#VALUE!</v>
      </c>
    </row>
    <row r="144" spans="1:26" ht="13.2">
      <c r="A144" s="41" t="s">
        <v>28</v>
      </c>
      <c r="B144" s="42"/>
      <c r="C144" s="43">
        <f t="shared" ref="C144:D144" ca="1" si="34">IFERROR(C143/C$3,"")</f>
        <v>1.7161534974086689E-3</v>
      </c>
      <c r="D144" s="42" t="str">
        <f t="shared" ca="1" si="34"/>
        <v/>
      </c>
      <c r="E144" s="42">
        <v>0</v>
      </c>
      <c r="F144" s="42">
        <v>0</v>
      </c>
      <c r="G144" s="42">
        <v>0</v>
      </c>
      <c r="H144" s="42">
        <v>0</v>
      </c>
      <c r="I144" s="44">
        <v>4.0489038970421233E-3</v>
      </c>
      <c r="J144" s="44">
        <v>5.119406437966819E-3</v>
      </c>
      <c r="K144" s="45">
        <v>1.161308079546132E-2</v>
      </c>
      <c r="L144" s="44">
        <v>0</v>
      </c>
      <c r="M144" s="42">
        <v>0</v>
      </c>
      <c r="N144" s="42">
        <v>0</v>
      </c>
      <c r="O144" s="42">
        <v>0</v>
      </c>
      <c r="P144" s="46" t="str">
        <f t="shared" ref="P144:Z144" ca="1" si="35">IFERROR(P143/P$3,"")</f>
        <v/>
      </c>
      <c r="Q144" s="46" t="str">
        <f t="shared" ca="1" si="35"/>
        <v/>
      </c>
      <c r="R144" s="46" t="str">
        <f t="shared" ca="1" si="35"/>
        <v/>
      </c>
      <c r="S144" s="46" t="str">
        <f t="shared" ca="1" si="35"/>
        <v/>
      </c>
      <c r="T144" s="46" t="str">
        <f t="shared" ca="1" si="35"/>
        <v/>
      </c>
      <c r="U144" s="46" t="str">
        <f t="shared" ca="1" si="35"/>
        <v/>
      </c>
      <c r="V144" s="46" t="str">
        <f t="shared" ca="1" si="35"/>
        <v/>
      </c>
      <c r="W144" s="46" t="str">
        <f t="shared" ca="1" si="35"/>
        <v/>
      </c>
      <c r="X144" s="46" t="str">
        <f t="shared" ca="1" si="35"/>
        <v/>
      </c>
      <c r="Y144" s="46" t="str">
        <f t="shared" ca="1" si="35"/>
        <v/>
      </c>
      <c r="Z144" s="46" t="str">
        <f t="shared" ca="1" si="35"/>
        <v/>
      </c>
    </row>
    <row r="145" spans="1:26" ht="13.2">
      <c r="A145" s="48" t="s">
        <v>16</v>
      </c>
      <c r="B145" s="7"/>
      <c r="C145" s="3">
        <f t="shared" ref="C145:C150" si="36">SUM(D145:O145)</f>
        <v>0</v>
      </c>
      <c r="D145" s="53"/>
      <c r="E145" s="53"/>
      <c r="F145" s="53"/>
      <c r="G145" s="53"/>
      <c r="H145" s="53"/>
      <c r="I145" s="53"/>
      <c r="J145" s="53"/>
      <c r="K145" s="63"/>
      <c r="L145" s="53"/>
      <c r="M145" s="53"/>
      <c r="N145" s="53"/>
      <c r="O145" s="53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3.2">
      <c r="A146" s="49" t="str">
        <f ca="1">IFERROR(__xludf.DUMMYFUNCTION("UNIQUE(
  FILTER(
    'Справочник'!$B$2:$B1110,
    ('Справочник'!$D$2:$D1110 = $A$143) *
    ('Справочник'!$G$2:$G1110 = TRUE) *
    ('Справочник'!$F$2:$F1110 = $A145)
  )
)"),"Брак по вине Ozon на складе")</f>
        <v>Брак по вине Ozon на складе</v>
      </c>
      <c r="B146" s="7"/>
      <c r="C146" s="3">
        <f t="shared" ca="1" si="36"/>
        <v>3098.06</v>
      </c>
      <c r="D146" s="5">
        <f ca="1">SUMPRODUCT(
  (MONTH(ozonSV!$A$2:$A1110) = D$2) *
  (ozonSV!$H$2:$H1110 = $A146) *
  ((ozonSV!$B$2:$B1110 = $D$1) + ($D$1 = "Все")) *
  (LEN(ozonSV!$H$2:$H1110) &gt; 0) *
  (ozonSV!$F$2:$F1110)
)</f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3098.06</v>
      </c>
      <c r="K146" s="6">
        <v>0</v>
      </c>
      <c r="L146" s="5">
        <v>0</v>
      </c>
      <c r="M146" s="5">
        <v>0</v>
      </c>
      <c r="N146" s="5">
        <v>0</v>
      </c>
      <c r="O146" s="5">
        <v>0</v>
      </c>
      <c r="P146" s="5" t="e">
        <f ca="1">SUMPRODUCT(
  (EOMONTH(ozonSV!$A$2:$A1110,0)=EOMONTH(P$2,0))*
  (ozonSV!$H$2:$H1110=$A146)*
  ((ozonSV!$B$2:$B1110=$D$1)+($D$1="Все"))*
  (LEN(ozonSV!$H$2:$H1110)&gt;0)*
  ozonSV!$F$2:$F1110
)</f>
        <v>#VALUE!</v>
      </c>
      <c r="Q146" s="5" t="e">
        <f ca="1">SUMPRODUCT(
  (EOMONTH(ozonSV!$A$2:$A1110,0)=EOMONTH(Q$2,0))*
  (ozonSV!$H$2:$H1110=$A146)*
  ((ozonSV!$B$2:$B1110=$D$1)+($D$1="Все"))*
  (LEN(ozonSV!$H$2:$H1110)&gt;0)*
  ozonSV!$F$2:$F1110
)</f>
        <v>#VALUE!</v>
      </c>
      <c r="R146" s="5" t="e">
        <f ca="1">SUMPRODUCT(
  (EOMONTH(ozonSV!$A$2:$A1110,0)=EOMONTH(R$2,0))*
  (ozonSV!$H$2:$H1110=$A146)*
  ((ozonSV!$B$2:$B1110=$D$1)+($D$1="Все"))*
  (LEN(ozonSV!$H$2:$H1110)&gt;0)*
  ozonSV!$F$2:$F1110
)</f>
        <v>#VALUE!</v>
      </c>
      <c r="S146" s="5" t="e">
        <f ca="1">SUMPRODUCT(
  (EOMONTH(ozonSV!$A$2:$A1110,0)=EOMONTH(S$2,0))*
  (ozonSV!$H$2:$H1110=$A146)*
  ((ozonSV!$B$2:$B1110=$D$1)+($D$1="Все"))*
  (LEN(ozonSV!$H$2:$H1110)&gt;0)*
  ozonSV!$F$2:$F1110
)</f>
        <v>#VALUE!</v>
      </c>
      <c r="T146" s="5" t="e">
        <f ca="1">SUMPRODUCT(
  (EOMONTH(ozonSV!$A$2:$A1110,0)=EOMONTH(T$2,0))*
  (ozonSV!$H$2:$H1110=$A146)*
  ((ozonSV!$B$2:$B1110=$D$1)+($D$1="Все"))*
  (LEN(ozonSV!$H$2:$H1110)&gt;0)*
  ozonSV!$F$2:$F1110
)</f>
        <v>#VALUE!</v>
      </c>
      <c r="U146" s="5" t="e">
        <f ca="1">SUMPRODUCT(
  (EOMONTH(ozonSV!$A$2:$A1110,0)=EOMONTH(U$2,0))*
  (ozonSV!$H$2:$H1110=$A146)*
  ((ozonSV!$B$2:$B1110=$D$1)+($D$1="Все"))*
  (LEN(ozonSV!$H$2:$H1110)&gt;0)*
  ozonSV!$F$2:$F1110
)</f>
        <v>#VALUE!</v>
      </c>
      <c r="V146" s="5" t="e">
        <f ca="1">SUMPRODUCT(
  (EOMONTH(ozonSV!$A$2:$A1110,0)=EOMONTH(V$2,0))*
  (ozonSV!$H$2:$H1110=$A146)*
  ((ozonSV!$B$2:$B1110=$D$1)+($D$1="Все"))*
  (LEN(ozonSV!$H$2:$H1110)&gt;0)*
  ozonSV!$F$2:$F1110
)</f>
        <v>#VALUE!</v>
      </c>
      <c r="W146" s="5" t="e">
        <f ca="1">SUMPRODUCT(
  (EOMONTH(ozonSV!$A$2:$A1110,0)=EOMONTH(W$2,0))*
  (ozonSV!$H$2:$H1110=$A146)*
  ((ozonSV!$B$2:$B1110=$D$1)+($D$1="Все"))*
  (LEN(ozonSV!$H$2:$H1110)&gt;0)*
  ozonSV!$F$2:$F1110
)</f>
        <v>#VALUE!</v>
      </c>
      <c r="X146" s="5" t="e">
        <f ca="1">SUMPRODUCT(
  (EOMONTH(ozonSV!$A$2:$A1110,0)=EOMONTH(X$2,0))*
  (ozonSV!$H$2:$H1110=$A146)*
  ((ozonSV!$B$2:$B1110=$D$1)+($D$1="Все"))*
  (LEN(ozonSV!$H$2:$H1110)&gt;0)*
  ozonSV!$F$2:$F1110
)</f>
        <v>#VALUE!</v>
      </c>
      <c r="Y146" s="5" t="e">
        <f ca="1">SUMPRODUCT(
  (EOMONTH(ozonSV!$A$2:$A1110,0)=EOMONTH(Y$2,0))*
  (ozonSV!$H$2:$H1110=$A146)*
  ((ozonSV!$B$2:$B1110=$D$1)+($D$1="Все"))*
  (LEN(ozonSV!$H$2:$H1110)&gt;0)*
  ozonSV!$F$2:$F1110
)</f>
        <v>#VALUE!</v>
      </c>
      <c r="Z146" s="5" t="e">
        <f ca="1">SUMPRODUCT(
  (EOMONTH(ozonSV!$A$2:$A1110,0)=EOMONTH(Z$2,0))*
  (ozonSV!$H$2:$H1110=$A146)*
  ((ozonSV!$B$2:$B1110=$D$1)+($D$1="Все"))*
  (LEN(ozonSV!$H$2:$H1110)&gt;0)*
  ozonSV!$F$2:$F1110
)</f>
        <v>#VALUE!</v>
      </c>
    </row>
    <row r="147" spans="1:26" ht="13.2">
      <c r="A147" s="20" t="str">
        <f ca="1">IFERROR(__xludf.DUMMYFUNCTION("""COMPUTED_VALUE"""),"Потеря по вине Ozon на складе")</f>
        <v>Потеря по вине Ozon на складе</v>
      </c>
      <c r="B147" s="7"/>
      <c r="C147" s="3">
        <f t="shared" ca="1" si="36"/>
        <v>12115.210000000001</v>
      </c>
      <c r="D147" s="5">
        <f ca="1">SUMPRODUCT(
  (MONTH(ozonSV!$A$2:$A1110) = D$2) *
  (ozonSV!$H$2:$H1110 = $A147) *
  ((ozonSV!$B$2:$B1110 = $D$1) + ($D$1 = "Все")) *
  (LEN(ozonSV!$H$2:$H1110) &gt; 0) *
  (ozonSV!$F$2:$F1110)
)</f>
        <v>0</v>
      </c>
      <c r="E147" s="5">
        <v>0</v>
      </c>
      <c r="F147" s="5">
        <v>0</v>
      </c>
      <c r="G147" s="5">
        <v>0</v>
      </c>
      <c r="H147" s="5">
        <v>0</v>
      </c>
      <c r="I147" s="5">
        <v>2959.19</v>
      </c>
      <c r="J147" s="5">
        <v>0</v>
      </c>
      <c r="K147" s="6">
        <v>9156.02</v>
      </c>
      <c r="L147" s="5">
        <v>0</v>
      </c>
      <c r="M147" s="5">
        <v>0</v>
      </c>
      <c r="N147" s="5">
        <v>0</v>
      </c>
      <c r="O147" s="5">
        <v>0</v>
      </c>
      <c r="P147" s="5" t="e">
        <f ca="1">SUMPRODUCT(
  (EOMONTH(ozonSV!$A$2:$A1110,0)=EOMONTH(P$2,0))*
  (ozonSV!$H$2:$H1110=$A147)*
  ((ozonSV!$B$2:$B1110=$D$1)+($D$1="Все"))*
  (LEN(ozonSV!$H$2:$H1110)&gt;0)*
  ozonSV!$F$2:$F1110
)</f>
        <v>#VALUE!</v>
      </c>
      <c r="Q147" s="5" t="e">
        <f ca="1">SUMPRODUCT(
  (EOMONTH(ozonSV!$A$2:$A1110,0)=EOMONTH(Q$2,0))*
  (ozonSV!$H$2:$H1110=$A147)*
  ((ozonSV!$B$2:$B1110=$D$1)+($D$1="Все"))*
  (LEN(ozonSV!$H$2:$H1110)&gt;0)*
  ozonSV!$F$2:$F1110
)</f>
        <v>#VALUE!</v>
      </c>
      <c r="R147" s="5" t="e">
        <f ca="1">SUMPRODUCT(
  (EOMONTH(ozonSV!$A$2:$A1110,0)=EOMONTH(R$2,0))*
  (ozonSV!$H$2:$H1110=$A147)*
  ((ozonSV!$B$2:$B1110=$D$1)+($D$1="Все"))*
  (LEN(ozonSV!$H$2:$H1110)&gt;0)*
  ozonSV!$F$2:$F1110
)</f>
        <v>#VALUE!</v>
      </c>
      <c r="S147" s="5" t="e">
        <f ca="1">SUMPRODUCT(
  (EOMONTH(ozonSV!$A$2:$A1110,0)=EOMONTH(S$2,0))*
  (ozonSV!$H$2:$H1110=$A147)*
  ((ozonSV!$B$2:$B1110=$D$1)+($D$1="Все"))*
  (LEN(ozonSV!$H$2:$H1110)&gt;0)*
  ozonSV!$F$2:$F1110
)</f>
        <v>#VALUE!</v>
      </c>
      <c r="T147" s="5" t="e">
        <f ca="1">SUMPRODUCT(
  (EOMONTH(ozonSV!$A$2:$A1110,0)=EOMONTH(T$2,0))*
  (ozonSV!$H$2:$H1110=$A147)*
  ((ozonSV!$B$2:$B1110=$D$1)+($D$1="Все"))*
  (LEN(ozonSV!$H$2:$H1110)&gt;0)*
  ozonSV!$F$2:$F1110
)</f>
        <v>#VALUE!</v>
      </c>
      <c r="U147" s="5" t="e">
        <f ca="1">SUMPRODUCT(
  (EOMONTH(ozonSV!$A$2:$A1110,0)=EOMONTH(U$2,0))*
  (ozonSV!$H$2:$H1110=$A147)*
  ((ozonSV!$B$2:$B1110=$D$1)+($D$1="Все"))*
  (LEN(ozonSV!$H$2:$H1110)&gt;0)*
  ozonSV!$F$2:$F1110
)</f>
        <v>#VALUE!</v>
      </c>
      <c r="V147" s="5" t="e">
        <f ca="1">SUMPRODUCT(
  (EOMONTH(ozonSV!$A$2:$A1110,0)=EOMONTH(V$2,0))*
  (ozonSV!$H$2:$H1110=$A147)*
  ((ozonSV!$B$2:$B1110=$D$1)+($D$1="Все"))*
  (LEN(ozonSV!$H$2:$H1110)&gt;0)*
  ozonSV!$F$2:$F1110
)</f>
        <v>#VALUE!</v>
      </c>
      <c r="W147" s="5" t="e">
        <f ca="1">SUMPRODUCT(
  (EOMONTH(ozonSV!$A$2:$A1110,0)=EOMONTH(W$2,0))*
  (ozonSV!$H$2:$H1110=$A147)*
  ((ozonSV!$B$2:$B1110=$D$1)+($D$1="Все"))*
  (LEN(ozonSV!$H$2:$H1110)&gt;0)*
  ozonSV!$F$2:$F1110
)</f>
        <v>#VALUE!</v>
      </c>
      <c r="X147" s="5" t="e">
        <f ca="1">SUMPRODUCT(
  (EOMONTH(ozonSV!$A$2:$A1110,0)=EOMONTH(X$2,0))*
  (ozonSV!$H$2:$H1110=$A147)*
  ((ozonSV!$B$2:$B1110=$D$1)+($D$1="Все"))*
  (LEN(ozonSV!$H$2:$H1110)&gt;0)*
  ozonSV!$F$2:$F1110
)</f>
        <v>#VALUE!</v>
      </c>
      <c r="Y147" s="5" t="e">
        <f ca="1">SUMPRODUCT(
  (EOMONTH(ozonSV!$A$2:$A1110,0)=EOMONTH(Y$2,0))*
  (ozonSV!$H$2:$H1110=$A147)*
  ((ozonSV!$B$2:$B1110=$D$1)+($D$1="Все"))*
  (LEN(ozonSV!$H$2:$H1110)&gt;0)*
  ozonSV!$F$2:$F1110
)</f>
        <v>#VALUE!</v>
      </c>
      <c r="Z147" s="5" t="e">
        <f ca="1">SUMPRODUCT(
  (EOMONTH(ozonSV!$A$2:$A1110,0)=EOMONTH(Z$2,0))*
  (ozonSV!$H$2:$H1110=$A147)*
  ((ozonSV!$B$2:$B1110=$D$1)+($D$1="Все"))*
  (LEN(ozonSV!$H$2:$H1110)&gt;0)*
  ozonSV!$F$2:$F1110
)</f>
        <v>#VALUE!</v>
      </c>
    </row>
    <row r="148" spans="1:26" ht="13.2">
      <c r="A148" s="20" t="str">
        <f ca="1">IFERROR(__xludf.DUMMYFUNCTION("""COMPUTED_VALUE"""),"Потеря по вине Ozon в логистике")</f>
        <v>Потеря по вине Ozon в логистике</v>
      </c>
      <c r="B148" s="7"/>
      <c r="C148" s="3">
        <f t="shared" ca="1" si="36"/>
        <v>-19490.68</v>
      </c>
      <c r="D148" s="5">
        <f ca="1">SUMPRODUCT(
  (MONTH(ozonSV!$A$2:$A1110) = D$2) *
  (ozonSV!$H$2:$H1110 = $A148) *
  ((ozonSV!$B$2:$B1110 = $D$1) + ($D$1 = "Все")) *
  (LEN(ozonSV!$H$2:$H1110) &gt; 0) *
  (ozonSV!$F$2:$F1110)
)</f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6">
        <v>0</v>
      </c>
      <c r="L148" s="5">
        <v>0</v>
      </c>
      <c r="M148" s="5">
        <v>-19490.68</v>
      </c>
      <c r="N148" s="5">
        <v>0</v>
      </c>
      <c r="O148" s="5">
        <v>0</v>
      </c>
      <c r="P148" s="5" t="e">
        <f ca="1">SUMPRODUCT(
  (EOMONTH(ozonSV!$A$2:$A1110,0)=EOMONTH(P$2,0))*
  (ozonSV!$H$2:$H1110=$A148)*
  ((ozonSV!$B$2:$B1110=$D$1)+($D$1="Все"))*
  (LEN(ozonSV!$H$2:$H1110)&gt;0)*
  ozonSV!$F$2:$F1110
)</f>
        <v>#VALUE!</v>
      </c>
      <c r="Q148" s="5" t="e">
        <f ca="1">SUMPRODUCT(
  (EOMONTH(ozonSV!$A$2:$A1110,0)=EOMONTH(Q$2,0))*
  (ozonSV!$H$2:$H1110=$A148)*
  ((ozonSV!$B$2:$B1110=$D$1)+($D$1="Все"))*
  (LEN(ozonSV!$H$2:$H1110)&gt;0)*
  ozonSV!$F$2:$F1110
)</f>
        <v>#VALUE!</v>
      </c>
      <c r="R148" s="5" t="e">
        <f ca="1">SUMPRODUCT(
  (EOMONTH(ozonSV!$A$2:$A1110,0)=EOMONTH(R$2,0))*
  (ozonSV!$H$2:$H1110=$A148)*
  ((ozonSV!$B$2:$B1110=$D$1)+($D$1="Все"))*
  (LEN(ozonSV!$H$2:$H1110)&gt;0)*
  ozonSV!$F$2:$F1110
)</f>
        <v>#VALUE!</v>
      </c>
      <c r="S148" s="5" t="e">
        <f ca="1">SUMPRODUCT(
  (EOMONTH(ozonSV!$A$2:$A1110,0)=EOMONTH(S$2,0))*
  (ozonSV!$H$2:$H1110=$A148)*
  ((ozonSV!$B$2:$B1110=$D$1)+($D$1="Все"))*
  (LEN(ozonSV!$H$2:$H1110)&gt;0)*
  ozonSV!$F$2:$F1110
)</f>
        <v>#VALUE!</v>
      </c>
      <c r="T148" s="5" t="e">
        <f ca="1">SUMPRODUCT(
  (EOMONTH(ozonSV!$A$2:$A1110,0)=EOMONTH(T$2,0))*
  (ozonSV!$H$2:$H1110=$A148)*
  ((ozonSV!$B$2:$B1110=$D$1)+($D$1="Все"))*
  (LEN(ozonSV!$H$2:$H1110)&gt;0)*
  ozonSV!$F$2:$F1110
)</f>
        <v>#VALUE!</v>
      </c>
      <c r="U148" s="5" t="e">
        <f ca="1">SUMPRODUCT(
  (EOMONTH(ozonSV!$A$2:$A1110,0)=EOMONTH(U$2,0))*
  (ozonSV!$H$2:$H1110=$A148)*
  ((ozonSV!$B$2:$B1110=$D$1)+($D$1="Все"))*
  (LEN(ozonSV!$H$2:$H1110)&gt;0)*
  ozonSV!$F$2:$F1110
)</f>
        <v>#VALUE!</v>
      </c>
      <c r="V148" s="5" t="e">
        <f ca="1">SUMPRODUCT(
  (EOMONTH(ozonSV!$A$2:$A1110,0)=EOMONTH(V$2,0))*
  (ozonSV!$H$2:$H1110=$A148)*
  ((ozonSV!$B$2:$B1110=$D$1)+($D$1="Все"))*
  (LEN(ozonSV!$H$2:$H1110)&gt;0)*
  ozonSV!$F$2:$F1110
)</f>
        <v>#VALUE!</v>
      </c>
      <c r="W148" s="5" t="e">
        <f ca="1">SUMPRODUCT(
  (EOMONTH(ozonSV!$A$2:$A1110,0)=EOMONTH(W$2,0))*
  (ozonSV!$H$2:$H1110=$A148)*
  ((ozonSV!$B$2:$B1110=$D$1)+($D$1="Все"))*
  (LEN(ozonSV!$H$2:$H1110)&gt;0)*
  ozonSV!$F$2:$F1110
)</f>
        <v>#VALUE!</v>
      </c>
      <c r="X148" s="5" t="e">
        <f ca="1">SUMPRODUCT(
  (EOMONTH(ozonSV!$A$2:$A1110,0)=EOMONTH(X$2,0))*
  (ozonSV!$H$2:$H1110=$A148)*
  ((ozonSV!$B$2:$B1110=$D$1)+($D$1="Все"))*
  (LEN(ozonSV!$H$2:$H1110)&gt;0)*
  ozonSV!$F$2:$F1110
)</f>
        <v>#VALUE!</v>
      </c>
      <c r="Y148" s="5" t="e">
        <f ca="1">SUMPRODUCT(
  (EOMONTH(ozonSV!$A$2:$A1110,0)=EOMONTH(Y$2,0))*
  (ozonSV!$H$2:$H1110=$A148)*
  ((ozonSV!$B$2:$B1110=$D$1)+($D$1="Все"))*
  (LEN(ozonSV!$H$2:$H1110)&gt;0)*
  ozonSV!$F$2:$F1110
)</f>
        <v>#VALUE!</v>
      </c>
      <c r="Z148" s="5" t="e">
        <f ca="1">SUMPRODUCT(
  (EOMONTH(ozonSV!$A$2:$A1110,0)=EOMONTH(Z$2,0))*
  (ozonSV!$H$2:$H1110=$A148)*
  ((ozonSV!$B$2:$B1110=$D$1)+($D$1="Все"))*
  (LEN(ozonSV!$H$2:$H1110)&gt;0)*
  ozonSV!$F$2:$F1110
)</f>
        <v>#VALUE!</v>
      </c>
    </row>
    <row r="149" spans="1:26" ht="13.2">
      <c r="A149" s="49" t="str">
        <f ca="1">IFERROR(__xludf.DUMMYFUNCTION("""COMPUTED_VALUE"""),"Начисление по спору")</f>
        <v>Начисление по спору</v>
      </c>
      <c r="B149" s="7"/>
      <c r="C149" s="3">
        <f t="shared" ca="1" si="36"/>
        <v>19490.68</v>
      </c>
      <c r="D149" s="5">
        <f ca="1">SUMPRODUCT(
  (MONTH(ozonSV!$A$2:$A1110) = D$2) *
  (ozonSV!$H$2:$H1110 = $A149) *
  ((ozonSV!$B$2:$B1110 = $D$1) + ($D$1 = "Все")) *
  (LEN(ozonSV!$H$2:$H1110) &gt; 0) *
  (ozonSV!$F$2:$F1110)
)</f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6">
        <v>0</v>
      </c>
      <c r="L149" s="5">
        <v>0</v>
      </c>
      <c r="M149" s="5">
        <v>19490.68</v>
      </c>
      <c r="N149" s="5">
        <v>0</v>
      </c>
      <c r="O149" s="5">
        <v>0</v>
      </c>
      <c r="P149" s="5" t="e">
        <f ca="1">SUMPRODUCT(
  (EOMONTH(ozonSV!$A$2:$A1110,0)=EOMONTH(P$2,0))*
  (ozonSV!$H$2:$H1110=$A149)*
  ((ozonSV!$B$2:$B1110=$D$1)+($D$1="Все"))*
  (LEN(ozonSV!$H$2:$H1110)&gt;0)*
  ozonSV!$F$2:$F1110
)</f>
        <v>#VALUE!</v>
      </c>
      <c r="Q149" s="5" t="e">
        <f ca="1">SUMPRODUCT(
  (EOMONTH(ozonSV!$A$2:$A1110,0)=EOMONTH(Q$2,0))*
  (ozonSV!$H$2:$H1110=$A149)*
  ((ozonSV!$B$2:$B1110=$D$1)+($D$1="Все"))*
  (LEN(ozonSV!$H$2:$H1110)&gt;0)*
  ozonSV!$F$2:$F1110
)</f>
        <v>#VALUE!</v>
      </c>
      <c r="R149" s="5" t="e">
        <f ca="1">SUMPRODUCT(
  (EOMONTH(ozonSV!$A$2:$A1110,0)=EOMONTH(R$2,0))*
  (ozonSV!$H$2:$H1110=$A149)*
  ((ozonSV!$B$2:$B1110=$D$1)+($D$1="Все"))*
  (LEN(ozonSV!$H$2:$H1110)&gt;0)*
  ozonSV!$F$2:$F1110
)</f>
        <v>#VALUE!</v>
      </c>
      <c r="S149" s="5" t="e">
        <f ca="1">SUMPRODUCT(
  (EOMONTH(ozonSV!$A$2:$A1110,0)=EOMONTH(S$2,0))*
  (ozonSV!$H$2:$H1110=$A149)*
  ((ozonSV!$B$2:$B1110=$D$1)+($D$1="Все"))*
  (LEN(ozonSV!$H$2:$H1110)&gt;0)*
  ozonSV!$F$2:$F1110
)</f>
        <v>#VALUE!</v>
      </c>
      <c r="T149" s="5" t="e">
        <f ca="1">SUMPRODUCT(
  (EOMONTH(ozonSV!$A$2:$A1110,0)=EOMONTH(T$2,0))*
  (ozonSV!$H$2:$H1110=$A149)*
  ((ozonSV!$B$2:$B1110=$D$1)+($D$1="Все"))*
  (LEN(ozonSV!$H$2:$H1110)&gt;0)*
  ozonSV!$F$2:$F1110
)</f>
        <v>#VALUE!</v>
      </c>
      <c r="U149" s="5" t="e">
        <f ca="1">SUMPRODUCT(
  (EOMONTH(ozonSV!$A$2:$A1110,0)=EOMONTH(U$2,0))*
  (ozonSV!$H$2:$H1110=$A149)*
  ((ozonSV!$B$2:$B1110=$D$1)+($D$1="Все"))*
  (LEN(ozonSV!$H$2:$H1110)&gt;0)*
  ozonSV!$F$2:$F1110
)</f>
        <v>#VALUE!</v>
      </c>
      <c r="V149" s="5" t="e">
        <f ca="1">SUMPRODUCT(
  (EOMONTH(ozonSV!$A$2:$A1110,0)=EOMONTH(V$2,0))*
  (ozonSV!$H$2:$H1110=$A149)*
  ((ozonSV!$B$2:$B1110=$D$1)+($D$1="Все"))*
  (LEN(ozonSV!$H$2:$H1110)&gt;0)*
  ozonSV!$F$2:$F1110
)</f>
        <v>#VALUE!</v>
      </c>
      <c r="W149" s="5" t="e">
        <f ca="1">SUMPRODUCT(
  (EOMONTH(ozonSV!$A$2:$A1110,0)=EOMONTH(W$2,0))*
  (ozonSV!$H$2:$H1110=$A149)*
  ((ozonSV!$B$2:$B1110=$D$1)+($D$1="Все"))*
  (LEN(ozonSV!$H$2:$H1110)&gt;0)*
  ozonSV!$F$2:$F1110
)</f>
        <v>#VALUE!</v>
      </c>
      <c r="X149" s="5" t="e">
        <f ca="1">SUMPRODUCT(
  (EOMONTH(ozonSV!$A$2:$A1110,0)=EOMONTH(X$2,0))*
  (ozonSV!$H$2:$H1110=$A149)*
  ((ozonSV!$B$2:$B1110=$D$1)+($D$1="Все"))*
  (LEN(ozonSV!$H$2:$H1110)&gt;0)*
  ozonSV!$F$2:$F1110
)</f>
        <v>#VALUE!</v>
      </c>
      <c r="Y149" s="5" t="e">
        <f ca="1">SUMPRODUCT(
  (EOMONTH(ozonSV!$A$2:$A1110,0)=EOMONTH(Y$2,0))*
  (ozonSV!$H$2:$H1110=$A149)*
  ((ozonSV!$B$2:$B1110=$D$1)+($D$1="Все"))*
  (LEN(ozonSV!$H$2:$H1110)&gt;0)*
  ozonSV!$F$2:$F1110
)</f>
        <v>#VALUE!</v>
      </c>
      <c r="Z149" s="5" t="e">
        <f ca="1">SUMPRODUCT(
  (EOMONTH(ozonSV!$A$2:$A1110,0)=EOMONTH(Z$2,0))*
  (ozonSV!$H$2:$H1110=$A149)*
  ((ozonSV!$B$2:$B1110=$D$1)+($D$1="Все"))*
  (LEN(ozonSV!$H$2:$H1110)&gt;0)*
  ozonSV!$F$2:$F1110
)</f>
        <v>#VALUE!</v>
      </c>
    </row>
    <row r="150" spans="1:26" ht="13.2">
      <c r="A150" s="49" t="str">
        <f ca="1">IFERROR(__xludf.DUMMYFUNCTION("""COMPUTED_VALUE"""),"Корректировка суммы акта о премии")</f>
        <v>Корректировка суммы акта о премии</v>
      </c>
      <c r="B150" s="7"/>
      <c r="C150" s="3">
        <f t="shared" si="36"/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 t="e">
        <f ca="1">SUMPRODUCT(
  (EOMONTH(ozonSV!$A$2:$A1110,0)=EOMONTH(P$2,0))*
  (ozonSV!$H$2:$H1110=$A150)*
  ((ozonSV!$B$2:$B1110=$D$1)+($D$1="Все"))*
  (LEN(ozonSV!$H$2:$H1110)&gt;0)*
  ozonSV!$F$2:$F1110
)</f>
        <v>#VALUE!</v>
      </c>
      <c r="Q150" s="5" t="e">
        <f ca="1">SUMPRODUCT(
  (EOMONTH(ozonSV!$A$2:$A1110,0)=EOMONTH(Q$2,0))*
  (ozonSV!$H$2:$H1110=$A150)*
  ((ozonSV!$B$2:$B1110=$D$1)+($D$1="Все"))*
  (LEN(ozonSV!$H$2:$H1110)&gt;0)*
  ozonSV!$F$2:$F1110
)</f>
        <v>#VALUE!</v>
      </c>
      <c r="R150" s="5" t="e">
        <f ca="1">SUMPRODUCT(
  (EOMONTH(ozonSV!$A$2:$A1110,0)=EOMONTH(R$2,0))*
  (ozonSV!$H$2:$H1110=$A150)*
  ((ozonSV!$B$2:$B1110=$D$1)+($D$1="Все"))*
  (LEN(ozonSV!$H$2:$H1110)&gt;0)*
  ozonSV!$F$2:$F1110
)</f>
        <v>#VALUE!</v>
      </c>
      <c r="S150" s="5" t="e">
        <f ca="1">SUMPRODUCT(
  (EOMONTH(ozonSV!$A$2:$A1110,0)=EOMONTH(S$2,0))*
  (ozonSV!$H$2:$H1110=$A150)*
  ((ozonSV!$B$2:$B1110=$D$1)+($D$1="Все"))*
  (LEN(ozonSV!$H$2:$H1110)&gt;0)*
  ozonSV!$F$2:$F1110
)</f>
        <v>#VALUE!</v>
      </c>
      <c r="T150" s="5" t="e">
        <f ca="1">SUMPRODUCT(
  (EOMONTH(ozonSV!$A$2:$A1110,0)=EOMONTH(T$2,0))*
  (ozonSV!$H$2:$H1110=$A150)*
  ((ozonSV!$B$2:$B1110=$D$1)+($D$1="Все"))*
  (LEN(ozonSV!$H$2:$H1110)&gt;0)*
  ozonSV!$F$2:$F1110
)</f>
        <v>#VALUE!</v>
      </c>
      <c r="U150" s="5" t="e">
        <f ca="1">SUMPRODUCT(
  (EOMONTH(ozonSV!$A$2:$A1110,0)=EOMONTH(U$2,0))*
  (ozonSV!$H$2:$H1110=$A150)*
  ((ozonSV!$B$2:$B1110=$D$1)+($D$1="Все"))*
  (LEN(ozonSV!$H$2:$H1110)&gt;0)*
  ozonSV!$F$2:$F1110
)</f>
        <v>#VALUE!</v>
      </c>
      <c r="V150" s="5" t="e">
        <f ca="1">SUMPRODUCT(
  (EOMONTH(ozonSV!$A$2:$A1110,0)=EOMONTH(V$2,0))*
  (ozonSV!$H$2:$H1110=$A150)*
  ((ozonSV!$B$2:$B1110=$D$1)+($D$1="Все"))*
  (LEN(ozonSV!$H$2:$H1110)&gt;0)*
  ozonSV!$F$2:$F1110
)</f>
        <v>#VALUE!</v>
      </c>
      <c r="W150" s="5" t="e">
        <f ca="1">SUMPRODUCT(
  (EOMONTH(ozonSV!$A$2:$A1110,0)=EOMONTH(W$2,0))*
  (ozonSV!$H$2:$H1110=$A150)*
  ((ozonSV!$B$2:$B1110=$D$1)+($D$1="Все"))*
  (LEN(ozonSV!$H$2:$H1110)&gt;0)*
  ozonSV!$F$2:$F1110
)</f>
        <v>#VALUE!</v>
      </c>
      <c r="X150" s="5" t="e">
        <f ca="1">SUMPRODUCT(
  (EOMONTH(ozonSV!$A$2:$A1110,0)=EOMONTH(X$2,0))*
  (ozonSV!$H$2:$H1110=$A150)*
  ((ozonSV!$B$2:$B1110=$D$1)+($D$1="Все"))*
  (LEN(ozonSV!$H$2:$H1110)&gt;0)*
  ozonSV!$F$2:$F1110
)</f>
        <v>#VALUE!</v>
      </c>
      <c r="Y150" s="5" t="e">
        <f ca="1">SUMPRODUCT(
  (EOMONTH(ozonSV!$A$2:$A1110,0)=EOMONTH(Y$2,0))*
  (ozonSV!$H$2:$H1110=$A150)*
  ((ozonSV!$B$2:$B1110=$D$1)+($D$1="Все"))*
  (LEN(ozonSV!$H$2:$H1110)&gt;0)*
  ozonSV!$F$2:$F1110
)</f>
        <v>#VALUE!</v>
      </c>
      <c r="Z150" s="5" t="e">
        <f ca="1">SUMPRODUCT(
  (EOMONTH(ozonSV!$A$2:$A1110,0)=EOMONTH(Z$2,0))*
  (ozonSV!$H$2:$H1110=$A150)*
  ((ozonSV!$B$2:$B1110=$D$1)+($D$1="Все"))*
  (LEN(ozonSV!$H$2:$H1110)&gt;0)*
  ozonSV!$F$2:$F1110
)</f>
        <v>#VALUE!</v>
      </c>
    </row>
    <row r="151" spans="1:26" ht="13.2" collapsed="1">
      <c r="A151" s="49" t="str">
        <f ca="1">IFERROR(__xludf.DUMMYFUNCTION("""COMPUTED_VALUE"""),"Корректировка стоимости услуг")</f>
        <v>Корректировка стоимости услуг</v>
      </c>
      <c r="B151" s="7"/>
      <c r="C151" s="3"/>
      <c r="D151" s="5"/>
      <c r="E151" s="5"/>
      <c r="F151" s="5"/>
      <c r="G151" s="5"/>
      <c r="H151" s="5"/>
      <c r="I151" s="5"/>
      <c r="J151" s="5"/>
      <c r="K151" s="6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3.2" hidden="1" outlineLevel="1">
      <c r="A152" s="49" t="str">
        <f ca="1">IFERROR(__xludf.DUMMYFUNCTION("""COMPUTED_VALUE"""),"Перечисления частичных компенсаций покупателям")</f>
        <v>Перечисления частичных компенсаций покупателям</v>
      </c>
      <c r="B152" s="7"/>
      <c r="C152" s="3"/>
      <c r="D152" s="5"/>
      <c r="E152" s="5"/>
      <c r="F152" s="5"/>
      <c r="G152" s="5"/>
      <c r="H152" s="5"/>
      <c r="I152" s="5"/>
      <c r="J152" s="5"/>
      <c r="K152" s="6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3.2" hidden="1" outlineLevel="1">
      <c r="A153" s="49"/>
      <c r="B153" s="7"/>
      <c r="C153" s="3"/>
      <c r="D153" s="5"/>
      <c r="E153" s="5"/>
      <c r="F153" s="5"/>
      <c r="G153" s="5"/>
      <c r="H153" s="5"/>
      <c r="I153" s="5"/>
      <c r="J153" s="5"/>
      <c r="K153" s="6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3.2" hidden="1" outlineLevel="1">
      <c r="A154" s="49"/>
      <c r="B154" s="7"/>
      <c r="C154" s="3"/>
      <c r="D154" s="5"/>
      <c r="E154" s="5"/>
      <c r="F154" s="5"/>
      <c r="G154" s="5"/>
      <c r="H154" s="5"/>
      <c r="I154" s="5"/>
      <c r="J154" s="5"/>
      <c r="K154" s="6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3.2" hidden="1" outlineLevel="1">
      <c r="A155" s="49"/>
      <c r="B155" s="7"/>
      <c r="C155" s="3"/>
      <c r="D155" s="5"/>
      <c r="E155" s="5"/>
      <c r="F155" s="5"/>
      <c r="G155" s="5"/>
      <c r="H155" s="5"/>
      <c r="I155" s="5"/>
      <c r="J155" s="5"/>
      <c r="K155" s="6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3.2" hidden="1" outlineLevel="1">
      <c r="A156" s="49"/>
      <c r="B156" s="7"/>
      <c r="C156" s="3">
        <f t="shared" ref="C156:C171" si="37">SUM(D156:O156)</f>
        <v>0</v>
      </c>
      <c r="D156" s="5"/>
      <c r="E156" s="5"/>
      <c r="F156" s="5"/>
      <c r="G156" s="5"/>
      <c r="H156" s="5"/>
      <c r="I156" s="5"/>
      <c r="J156" s="5"/>
      <c r="K156" s="6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3.2" hidden="1" outlineLevel="1">
      <c r="A157" s="48" t="s">
        <v>13</v>
      </c>
      <c r="B157" s="7"/>
      <c r="C157" s="3">
        <f t="shared" si="37"/>
        <v>0</v>
      </c>
      <c r="D157" s="5"/>
      <c r="E157" s="5"/>
      <c r="F157" s="5"/>
      <c r="G157" s="5"/>
      <c r="H157" s="5"/>
      <c r="I157" s="5"/>
      <c r="J157" s="5"/>
      <c r="K157" s="6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3.2" hidden="1" outlineLevel="1">
      <c r="A158" s="49" t="str">
        <f ca="1">IFERROR(__xludf.DUMMYFUNCTION("UNIQUE(
  FILTER(
    'Справочник'!$B$2:$B1110,
    ('Справочник'!$D$2:$D1110 = $A$143) *
    ('Справочник'!$G$2:$G1110 = TRUE) *
    ('Справочник'!$F$2:$F1110 = $A157)
  )
)"),"#N/A")</f>
        <v>#N/A</v>
      </c>
      <c r="B158" s="7"/>
      <c r="C158" s="3">
        <f t="shared" si="37"/>
        <v>0</v>
      </c>
      <c r="D158" s="5"/>
      <c r="E158" s="5"/>
      <c r="F158" s="5"/>
      <c r="G158" s="5"/>
      <c r="H158" s="5"/>
      <c r="I158" s="5"/>
      <c r="J158" s="5"/>
      <c r="K158" s="6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3.2" hidden="1" outlineLevel="1">
      <c r="A159" s="49"/>
      <c r="B159" s="7"/>
      <c r="C159" s="3">
        <f t="shared" si="37"/>
        <v>0</v>
      </c>
      <c r="D159" s="5"/>
      <c r="E159" s="5"/>
      <c r="F159" s="5"/>
      <c r="G159" s="5"/>
      <c r="H159" s="5"/>
      <c r="I159" s="5"/>
      <c r="J159" s="5"/>
      <c r="K159" s="6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3.2" hidden="1" outlineLevel="1">
      <c r="A160" s="49"/>
      <c r="B160" s="7"/>
      <c r="C160" s="3">
        <f t="shared" si="37"/>
        <v>0</v>
      </c>
      <c r="D160" s="5"/>
      <c r="E160" s="5"/>
      <c r="F160" s="5"/>
      <c r="G160" s="5"/>
      <c r="H160" s="5"/>
      <c r="I160" s="5"/>
      <c r="J160" s="5"/>
      <c r="K160" s="6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3.2" hidden="1" outlineLevel="1">
      <c r="A161" s="49"/>
      <c r="B161" s="7"/>
      <c r="C161" s="3">
        <f t="shared" si="37"/>
        <v>0</v>
      </c>
      <c r="D161" s="5"/>
      <c r="E161" s="5"/>
      <c r="F161" s="5"/>
      <c r="G161" s="5"/>
      <c r="H161" s="5"/>
      <c r="I161" s="5"/>
      <c r="J161" s="5"/>
      <c r="K161" s="6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3.2">
      <c r="A162" s="79" t="s">
        <v>29</v>
      </c>
      <c r="B162" s="31"/>
      <c r="C162" s="32">
        <f t="shared" ca="1" si="37"/>
        <v>4984776.1300000018</v>
      </c>
      <c r="D162" s="33">
        <f ca="1">SUM(D3,D16)</f>
        <v>0</v>
      </c>
      <c r="E162" s="33">
        <v>391578.58999999973</v>
      </c>
      <c r="F162" s="33">
        <v>347165.01000000013</v>
      </c>
      <c r="G162" s="33">
        <v>337838.41999999987</v>
      </c>
      <c r="H162" s="33">
        <v>344228.68</v>
      </c>
      <c r="I162" s="33">
        <v>462586.58999999979</v>
      </c>
      <c r="J162" s="33">
        <v>332168.82999999996</v>
      </c>
      <c r="K162" s="34">
        <v>504070.36</v>
      </c>
      <c r="L162" s="33">
        <v>430163.15999999992</v>
      </c>
      <c r="M162" s="33">
        <v>702336.23999999964</v>
      </c>
      <c r="N162" s="33">
        <v>303057.74000000081</v>
      </c>
      <c r="O162" s="33">
        <v>829582.51000000187</v>
      </c>
      <c r="P162" s="33" t="e">
        <f t="shared" ref="P162:Z162" ca="1" si="38">SUM(P3,P16)</f>
        <v>#VALUE!</v>
      </c>
      <c r="Q162" s="33" t="e">
        <f t="shared" ca="1" si="38"/>
        <v>#VALUE!</v>
      </c>
      <c r="R162" s="33" t="e">
        <f t="shared" ca="1" si="38"/>
        <v>#VALUE!</v>
      </c>
      <c r="S162" s="33" t="e">
        <f t="shared" ca="1" si="38"/>
        <v>#VALUE!</v>
      </c>
      <c r="T162" s="33" t="e">
        <f t="shared" ca="1" si="38"/>
        <v>#VALUE!</v>
      </c>
      <c r="U162" s="33" t="e">
        <f t="shared" ca="1" si="38"/>
        <v>#VALUE!</v>
      </c>
      <c r="V162" s="33" t="e">
        <f t="shared" ca="1" si="38"/>
        <v>#VALUE!</v>
      </c>
      <c r="W162" s="33" t="e">
        <f t="shared" ca="1" si="38"/>
        <v>#VALUE!</v>
      </c>
      <c r="X162" s="33" t="e">
        <f t="shared" ca="1" si="38"/>
        <v>#VALUE!</v>
      </c>
      <c r="Y162" s="33" t="e">
        <f t="shared" ca="1" si="38"/>
        <v>#VALUE!</v>
      </c>
      <c r="Z162" s="33" t="e">
        <f t="shared" ca="1" si="38"/>
        <v>#VALUE!</v>
      </c>
    </row>
    <row r="163" spans="1:26" ht="13.2">
      <c r="A163" s="80" t="s">
        <v>30</v>
      </c>
      <c r="B163" s="81"/>
      <c r="C163" s="82">
        <f t="shared" si="37"/>
        <v>4984776.1300000008</v>
      </c>
      <c r="D163" s="83">
        <f>SUMPRODUCT(
  (MONTH(ozonSV!$A$2:$A1110) = D$2) *
  ((ozonSV!$B$2:$B1110 = $D$1) + ($D$1 = "Все")) *
  (ozonSV!$F$2:$F1110)
)</f>
        <v>0</v>
      </c>
      <c r="E163" s="83">
        <v>391578.58999999962</v>
      </c>
      <c r="F163" s="83">
        <v>347165.01000000007</v>
      </c>
      <c r="G163" s="83">
        <v>337838.4200000001</v>
      </c>
      <c r="H163" s="83">
        <v>344228.67999999982</v>
      </c>
      <c r="I163" s="83">
        <v>462586.59000000055</v>
      </c>
      <c r="J163" s="83">
        <v>332168.83000000025</v>
      </c>
      <c r="K163" s="84">
        <v>504070.36000000022</v>
      </c>
      <c r="L163" s="83">
        <v>430163.16000000015</v>
      </c>
      <c r="M163" s="83">
        <v>702336.23999999987</v>
      </c>
      <c r="N163" s="83">
        <v>303057.73999999923</v>
      </c>
      <c r="O163" s="83">
        <v>829582.51000000082</v>
      </c>
      <c r="P163" s="85" t="e">
        <f>SUMPRODUCT(
  (EOMONTH(ozonSV!$A$2:$A1110,0)=EOMONTH(P$2,0))*
  ((ozonSV!$B$2:$B1110=$D$1)+($D$1="Все"))*
  ozonSV!$F$2:$F1110
)</f>
        <v>#VALUE!</v>
      </c>
      <c r="Q163" s="85" t="e">
        <f>SUMPRODUCT(
  (EOMONTH(ozonSV!$A$2:$A1110,0)=EOMONTH(Q$2,0))*
  ((ozonSV!$B$2:$B1110=$D$1)+($D$1="Все"))*
  ozonSV!$F$2:$F1110
)</f>
        <v>#VALUE!</v>
      </c>
      <c r="R163" s="85" t="e">
        <f>SUMPRODUCT(
  (EOMONTH(ozonSV!$A$2:$A1110,0)=EOMONTH(R$2,0))*
  ((ozonSV!$B$2:$B1110=$D$1)+($D$1="Все"))*
  ozonSV!$F$2:$F1110
)</f>
        <v>#VALUE!</v>
      </c>
      <c r="S163" s="85" t="e">
        <f>SUMPRODUCT(
  (EOMONTH(ozonSV!$A$2:$A1110,0)=EOMONTH(S$2,0))*
  ((ozonSV!$B$2:$B1110=$D$1)+($D$1="Все"))*
  ozonSV!$F$2:$F1110
)</f>
        <v>#VALUE!</v>
      </c>
      <c r="T163" s="85" t="e">
        <f>SUMPRODUCT(
  (EOMONTH(ozonSV!$A$2:$A1110,0)=EOMONTH(T$2,0))*
  ((ozonSV!$B$2:$B1110=$D$1)+($D$1="Все"))*
  ozonSV!$F$2:$F1110
)</f>
        <v>#VALUE!</v>
      </c>
      <c r="U163" s="85" t="e">
        <f>SUMPRODUCT(
  (EOMONTH(ozonSV!$A$2:$A1110,0)=EOMONTH(U$2,0))*
  ((ozonSV!$B$2:$B1110=$D$1)+($D$1="Все"))*
  ozonSV!$F$2:$F1110
)</f>
        <v>#VALUE!</v>
      </c>
      <c r="V163" s="85" t="e">
        <f>SUMPRODUCT(
  (EOMONTH(ozonSV!$A$2:$A1110,0)=EOMONTH(V$2,0))*
  ((ozonSV!$B$2:$B1110=$D$1)+($D$1="Все"))*
  ozonSV!$F$2:$F1110
)</f>
        <v>#VALUE!</v>
      </c>
      <c r="W163" s="85" t="e">
        <f>SUMPRODUCT(
  (EOMONTH(ozonSV!$A$2:$A1110,0)=EOMONTH(W$2,0))*
  ((ozonSV!$B$2:$B1110=$D$1)+($D$1="Все"))*
  ozonSV!$F$2:$F1110
)</f>
        <v>#VALUE!</v>
      </c>
      <c r="X163" s="85" t="e">
        <f>SUMPRODUCT(
  (EOMONTH(ozonSV!$A$2:$A1110,0)=EOMONTH(X$2,0))*
  ((ozonSV!$B$2:$B1110=$D$1)+($D$1="Все"))*
  ozonSV!$F$2:$F1110
)</f>
        <v>#VALUE!</v>
      </c>
      <c r="Y163" s="85" t="e">
        <f>SUMPRODUCT(
  (EOMONTH(ozonSV!$A$2:$A1110,0)=EOMONTH(Y$2,0))*
  ((ozonSV!$B$2:$B1110=$D$1)+($D$1="Все"))*
  ozonSV!$F$2:$F1110
)</f>
        <v>#VALUE!</v>
      </c>
      <c r="Z163" s="85" t="e">
        <f>SUMPRODUCT(
  (EOMONTH(ozonSV!$A$2:$A1110,0)=EOMONTH(Z$2,0))*
  ((ozonSV!$B$2:$B1110=$D$1)+($D$1="Все"))*
  ozonSV!$F$2:$F1110
)</f>
        <v>#VALUE!</v>
      </c>
    </row>
    <row r="164" spans="1:26" ht="13.2">
      <c r="A164" s="86" t="s">
        <v>31</v>
      </c>
      <c r="B164" s="87"/>
      <c r="C164" s="88">
        <f t="shared" ca="1" si="37"/>
        <v>-9.8953023552894592E-10</v>
      </c>
      <c r="D164" s="89">
        <f ca="1">D163-D162</f>
        <v>0</v>
      </c>
      <c r="E164" s="89">
        <v>-1.1641532182693481E-10</v>
      </c>
      <c r="F164" s="89">
        <v>-5.8207660913467407E-11</v>
      </c>
      <c r="G164" s="89">
        <v>2.3283064365386963E-10</v>
      </c>
      <c r="H164" s="89">
        <v>-1.7462298274040222E-10</v>
      </c>
      <c r="I164" s="89">
        <v>7.5669959187507629E-10</v>
      </c>
      <c r="J164" s="89">
        <v>2.9103830456733704E-10</v>
      </c>
      <c r="K164" s="90">
        <v>2.3283064365386963E-10</v>
      </c>
      <c r="L164" s="89">
        <v>2.3283064365386963E-10</v>
      </c>
      <c r="M164" s="89">
        <v>2.3283064365386963E-10</v>
      </c>
      <c r="N164" s="89">
        <v>-1.57160684466362E-9</v>
      </c>
      <c r="O164" s="89">
        <v>-1.0477378964424133E-9</v>
      </c>
      <c r="P164" s="91" t="e">
        <f t="shared" ref="P164:Z164" ca="1" si="39">P163-P162</f>
        <v>#VALUE!</v>
      </c>
      <c r="Q164" s="91" t="e">
        <f t="shared" ca="1" si="39"/>
        <v>#VALUE!</v>
      </c>
      <c r="R164" s="91" t="e">
        <f t="shared" ca="1" si="39"/>
        <v>#VALUE!</v>
      </c>
      <c r="S164" s="91" t="e">
        <f t="shared" ca="1" si="39"/>
        <v>#VALUE!</v>
      </c>
      <c r="T164" s="91" t="e">
        <f t="shared" ca="1" si="39"/>
        <v>#VALUE!</v>
      </c>
      <c r="U164" s="91" t="e">
        <f t="shared" ca="1" si="39"/>
        <v>#VALUE!</v>
      </c>
      <c r="V164" s="91" t="e">
        <f t="shared" ca="1" si="39"/>
        <v>#VALUE!</v>
      </c>
      <c r="W164" s="91" t="e">
        <f t="shared" ca="1" si="39"/>
        <v>#VALUE!</v>
      </c>
      <c r="X164" s="91" t="e">
        <f t="shared" ca="1" si="39"/>
        <v>#VALUE!</v>
      </c>
      <c r="Y164" s="91" t="e">
        <f t="shared" ca="1" si="39"/>
        <v>#VALUE!</v>
      </c>
      <c r="Z164" s="91" t="e">
        <f t="shared" ca="1" si="39"/>
        <v>#VALUE!</v>
      </c>
    </row>
    <row r="165" spans="1:26" ht="13.2">
      <c r="C165" s="61">
        <f t="shared" si="37"/>
        <v>0</v>
      </c>
      <c r="D165" s="53"/>
      <c r="E165" s="62" t="s">
        <v>32</v>
      </c>
      <c r="F165" s="62" t="s">
        <v>32</v>
      </c>
      <c r="G165" s="62" t="s">
        <v>32</v>
      </c>
      <c r="H165" s="62" t="s">
        <v>32</v>
      </c>
      <c r="I165" s="62" t="s">
        <v>32</v>
      </c>
      <c r="J165" s="62" t="s">
        <v>32</v>
      </c>
      <c r="K165" s="62" t="s">
        <v>32</v>
      </c>
      <c r="L165" s="62" t="s">
        <v>32</v>
      </c>
      <c r="M165" s="62" t="s">
        <v>32</v>
      </c>
      <c r="N165" s="62" t="s">
        <v>32</v>
      </c>
      <c r="O165" s="62" t="s">
        <v>32</v>
      </c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</row>
    <row r="166" spans="1:26" ht="13.2">
      <c r="C166" s="61">
        <f t="shared" si="37"/>
        <v>0</v>
      </c>
      <c r="D166" s="53"/>
      <c r="E166" s="53"/>
      <c r="F166" s="53"/>
      <c r="G166" s="53"/>
      <c r="H166" s="53"/>
      <c r="I166" s="53"/>
      <c r="J166" s="53"/>
      <c r="K166" s="63"/>
      <c r="L166" s="53"/>
      <c r="M166" s="53"/>
      <c r="N166" s="53"/>
      <c r="O166" s="53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</row>
    <row r="167" spans="1:26" ht="13.2">
      <c r="C167" s="61">
        <f t="shared" si="37"/>
        <v>0</v>
      </c>
      <c r="D167" s="53"/>
      <c r="E167" s="53"/>
      <c r="F167" s="53"/>
      <c r="G167" s="53"/>
      <c r="H167" s="53"/>
      <c r="I167" s="53"/>
      <c r="J167" s="53"/>
      <c r="K167" s="63"/>
      <c r="L167" s="53"/>
      <c r="M167" s="53"/>
      <c r="N167" s="53"/>
      <c r="O167" s="53"/>
      <c r="P167" s="19"/>
      <c r="Q167" s="19"/>
      <c r="R167" s="19"/>
      <c r="S167" s="19"/>
      <c r="T167" s="19"/>
      <c r="U167" s="19"/>
      <c r="V167" s="19"/>
      <c r="W167" s="19"/>
      <c r="X167" s="19"/>
      <c r="Y167" s="19"/>
      <c r="Z167" s="19"/>
    </row>
    <row r="168" spans="1:26" ht="13.2">
      <c r="C168" s="61">
        <f t="shared" si="37"/>
        <v>0</v>
      </c>
      <c r="D168" s="53"/>
      <c r="E168" s="53"/>
      <c r="F168" s="53"/>
      <c r="G168" s="53"/>
      <c r="H168" s="53"/>
      <c r="I168" s="53"/>
      <c r="J168" s="53"/>
      <c r="K168" s="63"/>
      <c r="L168" s="53"/>
      <c r="M168" s="53"/>
      <c r="N168" s="53"/>
      <c r="O168" s="53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</row>
    <row r="169" spans="1:26" ht="13.2">
      <c r="C169" s="61">
        <f t="shared" si="37"/>
        <v>0</v>
      </c>
      <c r="D169" s="53"/>
      <c r="E169" s="53"/>
      <c r="F169" s="53"/>
      <c r="G169" s="53"/>
      <c r="H169" s="53"/>
      <c r="I169" s="53"/>
      <c r="J169" s="53"/>
      <c r="K169" s="63"/>
      <c r="L169" s="53"/>
      <c r="M169" s="53"/>
      <c r="N169" s="53"/>
      <c r="O169" s="53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</row>
    <row r="170" spans="1:26" ht="13.2">
      <c r="A170" s="49"/>
      <c r="B170" s="7"/>
      <c r="C170" s="3">
        <f t="shared" si="37"/>
        <v>0</v>
      </c>
      <c r="D170" s="5"/>
      <c r="E170" s="5"/>
      <c r="F170" s="5"/>
      <c r="G170" s="5"/>
      <c r="H170" s="5"/>
      <c r="I170" s="5"/>
      <c r="J170" s="5"/>
      <c r="K170" s="6"/>
      <c r="L170" s="5"/>
      <c r="M170" s="5"/>
      <c r="N170" s="5"/>
      <c r="O170" s="5"/>
      <c r="P170" s="19"/>
      <c r="Q170" s="19"/>
      <c r="R170" s="19"/>
      <c r="S170" s="19"/>
      <c r="T170" s="19"/>
      <c r="U170" s="19"/>
      <c r="V170" s="19"/>
      <c r="W170" s="19"/>
      <c r="X170" s="19"/>
      <c r="Y170" s="19"/>
      <c r="Z170" s="19"/>
    </row>
    <row r="171" spans="1:26" ht="13.2">
      <c r="A171" s="35" t="s">
        <v>33</v>
      </c>
      <c r="B171" s="36"/>
      <c r="C171" s="37">
        <f t="shared" ca="1" si="37"/>
        <v>0</v>
      </c>
      <c r="D171" s="38">
        <f t="shared" ref="D171:Z171" ca="1" si="40">SUM(D173:D187)</f>
        <v>0</v>
      </c>
      <c r="E171" s="38">
        <f t="shared" ca="1" si="40"/>
        <v>0</v>
      </c>
      <c r="F171" s="38">
        <f t="shared" ca="1" si="40"/>
        <v>0</v>
      </c>
      <c r="G171" s="38">
        <f t="shared" ca="1" si="40"/>
        <v>0</v>
      </c>
      <c r="H171" s="38">
        <f t="shared" ca="1" si="40"/>
        <v>0</v>
      </c>
      <c r="I171" s="38">
        <f t="shared" ca="1" si="40"/>
        <v>0</v>
      </c>
      <c r="J171" s="38">
        <f t="shared" ca="1" si="40"/>
        <v>0</v>
      </c>
      <c r="K171" s="39">
        <f t="shared" ca="1" si="40"/>
        <v>0</v>
      </c>
      <c r="L171" s="38">
        <f t="shared" ca="1" si="40"/>
        <v>0</v>
      </c>
      <c r="M171" s="38">
        <f t="shared" ca="1" si="40"/>
        <v>0</v>
      </c>
      <c r="N171" s="38">
        <f t="shared" ca="1" si="40"/>
        <v>0</v>
      </c>
      <c r="O171" s="38">
        <f t="shared" ca="1" si="40"/>
        <v>0</v>
      </c>
      <c r="P171" s="38">
        <f t="shared" ca="1" si="40"/>
        <v>0</v>
      </c>
      <c r="Q171" s="38">
        <f t="shared" ca="1" si="40"/>
        <v>0</v>
      </c>
      <c r="R171" s="38">
        <f t="shared" ca="1" si="40"/>
        <v>0</v>
      </c>
      <c r="S171" s="38">
        <f t="shared" ca="1" si="40"/>
        <v>0</v>
      </c>
      <c r="T171" s="38">
        <f t="shared" ca="1" si="40"/>
        <v>0</v>
      </c>
      <c r="U171" s="38">
        <f t="shared" ca="1" si="40"/>
        <v>0</v>
      </c>
      <c r="V171" s="38">
        <f t="shared" ca="1" si="40"/>
        <v>0</v>
      </c>
      <c r="W171" s="38">
        <f t="shared" ca="1" si="40"/>
        <v>0</v>
      </c>
      <c r="X171" s="38">
        <f t="shared" ca="1" si="40"/>
        <v>0</v>
      </c>
      <c r="Y171" s="38">
        <f t="shared" ca="1" si="40"/>
        <v>0</v>
      </c>
      <c r="Z171" s="38">
        <f t="shared" ca="1" si="40"/>
        <v>0</v>
      </c>
    </row>
    <row r="172" spans="1:26" ht="13.2">
      <c r="A172" s="41" t="s">
        <v>34</v>
      </c>
      <c r="B172" s="42"/>
      <c r="C172" s="43">
        <f t="shared" ref="C172:Z172" ca="1" si="41">IFERROR(C171/C$3,"")</f>
        <v>0</v>
      </c>
      <c r="D172" s="42" t="str">
        <f t="shared" ca="1" si="41"/>
        <v/>
      </c>
      <c r="E172" s="42">
        <f t="shared" ca="1" si="41"/>
        <v>0</v>
      </c>
      <c r="F172" s="42">
        <f t="shared" ca="1" si="41"/>
        <v>0</v>
      </c>
      <c r="G172" s="42">
        <f t="shared" ca="1" si="41"/>
        <v>0</v>
      </c>
      <c r="H172" s="42">
        <f t="shared" ca="1" si="41"/>
        <v>0</v>
      </c>
      <c r="I172" s="44">
        <f t="shared" ca="1" si="41"/>
        <v>0</v>
      </c>
      <c r="J172" s="44">
        <f t="shared" ca="1" si="41"/>
        <v>0</v>
      </c>
      <c r="K172" s="45">
        <f t="shared" ca="1" si="41"/>
        <v>0</v>
      </c>
      <c r="L172" s="44">
        <f t="shared" ca="1" si="41"/>
        <v>0</v>
      </c>
      <c r="M172" s="42">
        <f t="shared" ca="1" si="41"/>
        <v>0</v>
      </c>
      <c r="N172" s="42">
        <f t="shared" ca="1" si="41"/>
        <v>0</v>
      </c>
      <c r="O172" s="42">
        <f t="shared" ca="1" si="41"/>
        <v>0</v>
      </c>
      <c r="P172" s="46" t="str">
        <f t="shared" ca="1" si="41"/>
        <v/>
      </c>
      <c r="Q172" s="46" t="str">
        <f t="shared" ca="1" si="41"/>
        <v/>
      </c>
      <c r="R172" s="46" t="str">
        <f t="shared" ca="1" si="41"/>
        <v/>
      </c>
      <c r="S172" s="46" t="str">
        <f t="shared" ca="1" si="41"/>
        <v/>
      </c>
      <c r="T172" s="46" t="str">
        <f t="shared" ca="1" si="41"/>
        <v/>
      </c>
      <c r="U172" s="46" t="str">
        <f t="shared" ca="1" si="41"/>
        <v/>
      </c>
      <c r="V172" s="46" t="str">
        <f t="shared" ca="1" si="41"/>
        <v/>
      </c>
      <c r="W172" s="46" t="str">
        <f t="shared" ca="1" si="41"/>
        <v/>
      </c>
      <c r="X172" s="46" t="str">
        <f t="shared" ca="1" si="41"/>
        <v/>
      </c>
      <c r="Y172" s="46" t="str">
        <f t="shared" ca="1" si="41"/>
        <v/>
      </c>
      <c r="Z172" s="46" t="str">
        <f t="shared" ca="1" si="41"/>
        <v/>
      </c>
    </row>
    <row r="173" spans="1:26" ht="13.2">
      <c r="A173" s="49" t="str">
        <f ca="1">IFERROR(__xludf.DUMMYFUNCTION("IFERROR(
  FILTER(
    'Справочник'!$T$1:$T1110,
    ('Справочник'!$U$1:$U1110=A171)*
    ('Справочник'!$T$1:$T1110&lt;&gt;"""")*
    (COUNTIF('Журнал'!$G:$G,'Справочник'!$T$1:$T1110)&gt;0)
  ),
  """"
)"),"")</f>
        <v/>
      </c>
      <c r="B173" s="7"/>
      <c r="C173" s="3">
        <f t="shared" ref="C173:C188" ca="1" si="42">SUM(D173:O173)</f>
        <v>0</v>
      </c>
      <c r="D173" s="5">
        <f ca="1">-SUMIFS(Журнал!$B:$B,Журнал!$C:$C,"Расход",Журнал!$J:$J,D$2,Журнал!$G:$G,$A173)</f>
        <v>0</v>
      </c>
      <c r="E173" s="5">
        <f ca="1">-SUMIFS(Журнал!$B:$B,Журнал!$C:$C,"Расход",Журнал!$J:$J,E$2,Журнал!$G:$G,$A173)</f>
        <v>0</v>
      </c>
      <c r="F173" s="5">
        <f ca="1">-SUMIFS(Журнал!$B:$B,Журнал!$C:$C,"Расход",Журнал!$J:$J,F$2,Журнал!$G:$G,$A173)</f>
        <v>0</v>
      </c>
      <c r="G173" s="5">
        <f ca="1">-SUMIFS(Журнал!$B:$B,Журнал!$C:$C,"Расход",Журнал!$J:$J,G$2,Журнал!$G:$G,$A173)</f>
        <v>0</v>
      </c>
      <c r="H173" s="5">
        <f ca="1">-SUMIFS(Журнал!$B:$B,Журнал!$C:$C,"Расход",Журнал!$J:$J,H$2,Журнал!$G:$G,$A173)</f>
        <v>0</v>
      </c>
      <c r="I173" s="5">
        <f ca="1">-SUMIFS(Журнал!$B:$B,Журнал!$C:$C,"Расход",Журнал!$J:$J,I$2,Журнал!$G:$G,$A173)</f>
        <v>0</v>
      </c>
      <c r="J173" s="5">
        <f ca="1">-SUMIFS(Журнал!$B:$B,Журнал!$C:$C,"Расход",Журнал!$J:$J,J$2,Журнал!$G:$G,$A173)</f>
        <v>0</v>
      </c>
      <c r="K173" s="53">
        <f ca="1">-SUMIFS(Журнал!$B:$B,Журнал!$C:$C,"Расход",Журнал!$J:$J,K$2,Журнал!$G:$G,$A173)</f>
        <v>0</v>
      </c>
      <c r="L173" s="5">
        <f ca="1">-SUMIFS(Журнал!$B:$B,Журнал!$C:$C,"Расход",Журнал!$J:$J,L$2,Журнал!$G:$G,$A173)</f>
        <v>0</v>
      </c>
      <c r="M173" s="5">
        <f ca="1">-SUMIFS(Журнал!$B:$B,Журнал!$C:$C,"Расход",Журнал!$J:$J,M$2,Журнал!$G:$G,$A173)</f>
        <v>0</v>
      </c>
      <c r="N173" s="5">
        <f ca="1">-SUMIFS(Журнал!$B:$B,Журнал!$C:$C,"Расход",Журнал!$J:$J,N$2,Журнал!$G:$G,$A173)</f>
        <v>0</v>
      </c>
      <c r="O173" s="5">
        <f ca="1">-SUMIFS(Журнал!$B:$B,Журнал!$C:$C,"Расход",Журнал!$J:$J,O$2,Журнал!$G:$G,$A173)</f>
        <v>0</v>
      </c>
      <c r="P173" s="5" t="str">
        <f ca="1">IF($A173="","",SUMPRODUCT(
 (1-2*(Журнал!$C$3:$C1110="Расход"))*
 (EOMONTH(Журнал!$I$3:$I1110,0)=EOMONTH(P$2,0))*
 (Журнал!$G$3:$G1110=$A173)*
 Журнал!$B$3:$B1110
))</f>
        <v/>
      </c>
      <c r="Q173" s="5" t="str">
        <f ca="1">IF($A173="","",SUMPRODUCT(
 (1-2*(Журнал!$C$3:$C1110="Расход"))*
 (EOMONTH(Журнал!$I$3:$I1110,0)=EOMONTH(Q$2,0))*
 (Журнал!$G$3:$G1110=$A173)*
 Журнал!$B$3:$B1110
))</f>
        <v/>
      </c>
      <c r="R173" s="92" t="str">
        <f ca="1">IF($A173="","",SUMPRODUCT(
 (1-2*(Журнал!$C$3:$C1110="Расход"))*
 (EOMONTH(Журнал!$I$3:$I1110,0)=EOMONTH(R$2,0))*
 (Журнал!$G$3:$G1110=$A173)*
 Журнал!$B$3:$B1110
))</f>
        <v/>
      </c>
      <c r="S173" s="5" t="str">
        <f ca="1">IF($A173="","",SUMPRODUCT(
 (1-2*(Журнал!$C$3:$C1110="Расход"))*
 (EOMONTH(Журнал!$I$3:$I1110,0)=EOMONTH(S$2,0))*
 (Журнал!$G$3:$G1110=$A173)*
 Журнал!$B$3:$B1110
))</f>
        <v/>
      </c>
      <c r="T173" s="5" t="str">
        <f ca="1">IF($A173="","",SUMPRODUCT(
 (1-2*(Журнал!$C$3:$C1110="Расход"))*
 (EOMONTH(Журнал!$I$3:$I1110,0)=EOMONTH(T$2,0))*
 (Журнал!$G$3:$G1110=$A173)*
 Журнал!$B$3:$B1110
))</f>
        <v/>
      </c>
      <c r="U173" s="5" t="str">
        <f ca="1">IF($A173="","",SUMPRODUCT(
 (1-2*(Журнал!$C$3:$C1110="Расход"))*
 (EOMONTH(Журнал!$I$3:$I1110,0)=EOMONTH(U$2,0))*
 (Журнал!$G$3:$G1110=$A173)*
 Журнал!$B$3:$B1110
))</f>
        <v/>
      </c>
      <c r="V173" s="5" t="str">
        <f ca="1">IF($A173="","",SUMPRODUCT(
 (1-2*(Журнал!$C$3:$C1110="Расход"))*
 (EOMONTH(Журнал!$I$3:$I1110,0)=EOMONTH(V$2,0))*
 (Журнал!$G$3:$G1110=$A173)*
 Журнал!$B$3:$B1110
))</f>
        <v/>
      </c>
      <c r="W173" s="5" t="str">
        <f ca="1">IF($A173="","",SUMPRODUCT(
 (1-2*(Журнал!$C$3:$C1110="Расход"))*
 (EOMONTH(Журнал!$I$3:$I1110,0)=EOMONTH(W$2,0))*
 (Журнал!$G$3:$G1110=$A173)*
 Журнал!$B$3:$B1110
))</f>
        <v/>
      </c>
      <c r="X173" s="5" t="str">
        <f ca="1">IF($A173="","",SUMPRODUCT(
 (1-2*(Журнал!$C$3:$C1110="Расход"))*
 (EOMONTH(Журнал!$I$3:$I1110,0)=EOMONTH(X$2,0))*
 (Журнал!$G$3:$G1110=$A173)*
 Журнал!$B$3:$B1110
))</f>
        <v/>
      </c>
      <c r="Y173" s="5" t="str">
        <f ca="1">IF($A173="","",SUMPRODUCT(
 (1-2*(Журнал!$C$3:$C1110="Расход"))*
 (EOMONTH(Журнал!$I$3:$I1110,0)=EOMONTH(Y$2,0))*
 (Журнал!$G$3:$G1110=$A173)*
 Журнал!$B$3:$B1110
))</f>
        <v/>
      </c>
      <c r="Z173" s="5" t="str">
        <f ca="1">IF($A173="","",SUMPRODUCT(
 (1-2*(Журнал!$C$3:$C1110="Расход"))*
 (EOMONTH(Журнал!$I$3:$I1110,0)=EOMONTH(Z$2,0))*
 (Журнал!$G$3:$G1110=$A173)*
 Журнал!$B$3:$B1110
))</f>
        <v/>
      </c>
    </row>
    <row r="174" spans="1:26" ht="13.2">
      <c r="A174" s="49"/>
      <c r="B174" s="7"/>
      <c r="C174" s="3">
        <f t="shared" si="42"/>
        <v>0</v>
      </c>
      <c r="D174" s="5">
        <f>-SUMIFS(Журнал!$B:$B,Журнал!$C:$C,"Расход",Журнал!$J:$J,D$2,Журнал!$G:$G,$A174)</f>
        <v>0</v>
      </c>
      <c r="E174" s="5">
        <f>-SUMIFS(Журнал!$B:$B,Журнал!$C:$C,"Расход",Журнал!$J:$J,E$2,Журнал!$G:$G,$A174)</f>
        <v>0</v>
      </c>
      <c r="F174" s="5">
        <f>-SUMIFS(Журнал!$B:$B,Журнал!$C:$C,"Расход",Журнал!$J:$J,F$2,Журнал!$G:$G,$A174)</f>
        <v>0</v>
      </c>
      <c r="G174" s="5">
        <f>-SUMIFS(Журнал!$B:$B,Журнал!$C:$C,"Расход",Журнал!$J:$J,G$2,Журнал!$G:$G,$A174)</f>
        <v>0</v>
      </c>
      <c r="H174" s="5">
        <f>-SUMIFS(Журнал!$B:$B,Журнал!$C:$C,"Расход",Журнал!$J:$J,H$2,Журнал!$G:$G,$A174)</f>
        <v>0</v>
      </c>
      <c r="I174" s="5">
        <f>-SUMIFS(Журнал!$B:$B,Журнал!$C:$C,"Расход",Журнал!$J:$J,I$2,Журнал!$G:$G,$A174)</f>
        <v>0</v>
      </c>
      <c r="J174" s="5">
        <f>-SUMIFS(Журнал!$B:$B,Журнал!$C:$C,"Расход",Журнал!$J:$J,J$2,Журнал!$G:$G,$A174)</f>
        <v>0</v>
      </c>
      <c r="K174" s="6">
        <f>-SUMIFS(Журнал!$B:$B,Журнал!$C:$C,"Расход",Журнал!$J:$J,K$2,Журнал!$G:$G,$A174)</f>
        <v>0</v>
      </c>
      <c r="L174" s="5">
        <f>-SUMIFS(Журнал!$B:$B,Журнал!$C:$C,"Расход",Журнал!$J:$J,L$2,Журнал!$G:$G,$A174)</f>
        <v>0</v>
      </c>
      <c r="M174" s="5">
        <f>-SUMIFS(Журнал!$B:$B,Журнал!$C:$C,"Расход",Журнал!$J:$J,M$2,Журнал!$G:$G,$A174)</f>
        <v>0</v>
      </c>
      <c r="N174" s="5">
        <f>-SUMIFS(Журнал!$B:$B,Журнал!$C:$C,"Расход",Журнал!$J:$J,N$2,Журнал!$G:$G,$A174)</f>
        <v>0</v>
      </c>
      <c r="O174" s="5">
        <f>-SUMIFS(Журнал!$B:$B,Журнал!$C:$C,"Расход",Журнал!$J:$J,O$2,Журнал!$G:$G,$A174)</f>
        <v>0</v>
      </c>
      <c r="P174" s="5" t="str">
        <f>IF($A174="","",SUMPRODUCT(
 (1-2*(Журнал!$C$3:$C1110="Расход"))*
 (EOMONTH(Журнал!$I$3:$I1110,0)=EOMONTH(P$2,0))*
 (Журнал!$G$3:$G1110=$A174)*
 Журнал!$B$3:$B1110
))</f>
        <v/>
      </c>
      <c r="Q174" s="5" t="str">
        <f>IF($A174="","",SUMPRODUCT(
 (1-2*(Журнал!$C$3:$C1110="Расход"))*
 (EOMONTH(Журнал!$I$3:$I1110,0)=EOMONTH(Q$2,0))*
 (Журнал!$G$3:$G1110=$A174)*
 Журнал!$B$3:$B1110
))</f>
        <v/>
      </c>
      <c r="R174" s="5" t="str">
        <f>IF($A174="","",SUMPRODUCT(
 (1-2*(Журнал!$C$3:$C1110="Расход"))*
 (EOMONTH(Журнал!$I$3:$I1110,0)=EOMONTH(R$2,0))*
 (Журнал!$G$3:$G1110=$A174)*
 Журнал!$B$3:$B1110
))</f>
        <v/>
      </c>
      <c r="S174" s="5" t="str">
        <f>IF($A174="","",SUMPRODUCT(
 (1-2*(Журнал!$C$3:$C1110="Расход"))*
 (EOMONTH(Журнал!$I$3:$I1110,0)=EOMONTH(S$2,0))*
 (Журнал!$G$3:$G1110=$A174)*
 Журнал!$B$3:$B1110
))</f>
        <v/>
      </c>
      <c r="T174" s="5" t="str">
        <f>IF($A174="","",SUMPRODUCT(
 (1-2*(Журнал!$C$3:$C1110="Расход"))*
 (EOMONTH(Журнал!$I$3:$I1110,0)=EOMONTH(T$2,0))*
 (Журнал!$G$3:$G1110=$A174)*
 Журнал!$B$3:$B1110
))</f>
        <v/>
      </c>
      <c r="U174" s="5" t="str">
        <f>IF($A174="","",SUMPRODUCT(
 (1-2*(Журнал!$C$3:$C1110="Расход"))*
 (EOMONTH(Журнал!$I$3:$I1110,0)=EOMONTH(U$2,0))*
 (Журнал!$G$3:$G1110=$A174)*
 Журнал!$B$3:$B1110
))</f>
        <v/>
      </c>
      <c r="V174" s="5" t="str">
        <f>IF($A174="","",SUMPRODUCT(
 (1-2*(Журнал!$C$3:$C1110="Расход"))*
 (EOMONTH(Журнал!$I$3:$I1110,0)=EOMONTH(V$2,0))*
 (Журнал!$G$3:$G1110=$A174)*
 Журнал!$B$3:$B1110
))</f>
        <v/>
      </c>
      <c r="W174" s="5" t="str">
        <f>IF($A174="","",SUMPRODUCT(
 (1-2*(Журнал!$C$3:$C1110="Расход"))*
 (EOMONTH(Журнал!$I$3:$I1110,0)=EOMONTH(W$2,0))*
 (Журнал!$G$3:$G1110=$A174)*
 Журнал!$B$3:$B1110
))</f>
        <v/>
      </c>
      <c r="X174" s="5" t="str">
        <f>IF($A174="","",SUMPRODUCT(
 (1-2*(Журнал!$C$3:$C1110="Расход"))*
 (EOMONTH(Журнал!$I$3:$I1110,0)=EOMONTH(X$2,0))*
 (Журнал!$G$3:$G1110=$A174)*
 Журнал!$B$3:$B1110
))</f>
        <v/>
      </c>
      <c r="Y174" s="5" t="str">
        <f>IF($A174="","",SUMPRODUCT(
 (1-2*(Журнал!$C$3:$C1110="Расход"))*
 (EOMONTH(Журнал!$I$3:$I1110,0)=EOMONTH(Y$2,0))*
 (Журнал!$G$3:$G1110=$A174)*
 Журнал!$B$3:$B1110
))</f>
        <v/>
      </c>
      <c r="Z174" s="5" t="str">
        <f>IF($A174="","",SUMPRODUCT(
 (1-2*(Журнал!$C$3:$C1110="Расход"))*
 (EOMONTH(Журнал!$I$3:$I1110,0)=EOMONTH(Z$2,0))*
 (Журнал!$G$3:$G1110=$A174)*
 Журнал!$B$3:$B1110
))</f>
        <v/>
      </c>
    </row>
    <row r="175" spans="1:26" ht="13.2">
      <c r="A175" s="49"/>
      <c r="B175" s="7"/>
      <c r="C175" s="3">
        <f t="shared" si="42"/>
        <v>0</v>
      </c>
      <c r="D175" s="5">
        <f>-SUMIFS(Журнал!$B:$B,Журнал!$C:$C,"Расход",Журнал!$J:$J,D$2,Журнал!$G:$G,$A175)</f>
        <v>0</v>
      </c>
      <c r="E175" s="5">
        <f>-SUMIFS(Журнал!$B:$B,Журнал!$C:$C,"Расход",Журнал!$J:$J,E$2,Журнал!$G:$G,$A175)</f>
        <v>0</v>
      </c>
      <c r="F175" s="5">
        <f>-SUMIFS(Журнал!$B:$B,Журнал!$C:$C,"Расход",Журнал!$J:$J,F$2,Журнал!$G:$G,$A175)</f>
        <v>0</v>
      </c>
      <c r="G175" s="5">
        <f>-SUMIFS(Журнал!$B:$B,Журнал!$C:$C,"Расход",Журнал!$J:$J,G$2,Журнал!$G:$G,$A175)</f>
        <v>0</v>
      </c>
      <c r="H175" s="5">
        <f>-SUMIFS(Журнал!$B:$B,Журнал!$C:$C,"Расход",Журнал!$J:$J,H$2,Журнал!$G:$G,$A175)</f>
        <v>0</v>
      </c>
      <c r="I175" s="5">
        <f>-SUMIFS(Журнал!$B:$B,Журнал!$C:$C,"Расход",Журнал!$J:$J,I$2,Журнал!$G:$G,$A175)</f>
        <v>0</v>
      </c>
      <c r="J175" s="5">
        <f>-SUMIFS(Журнал!$B:$B,Журнал!$C:$C,"Расход",Журнал!$J:$J,J$2,Журнал!$G:$G,$A175)</f>
        <v>0</v>
      </c>
      <c r="K175" s="6">
        <f>-SUMIFS(Журнал!$B:$B,Журнал!$C:$C,"Расход",Журнал!$J:$J,K$2,Журнал!$G:$G,$A175)</f>
        <v>0</v>
      </c>
      <c r="L175" s="5">
        <f>-SUMIFS(Журнал!$B:$B,Журнал!$C:$C,"Расход",Журнал!$J:$J,L$2,Журнал!$G:$G,$A175)</f>
        <v>0</v>
      </c>
      <c r="M175" s="5">
        <f>-SUMIFS(Журнал!$B:$B,Журнал!$C:$C,"Расход",Журнал!$J:$J,M$2,Журнал!$G:$G,$A175)</f>
        <v>0</v>
      </c>
      <c r="N175" s="5">
        <f>-SUMIFS(Журнал!$B:$B,Журнал!$C:$C,"Расход",Журнал!$J:$J,N$2,Журнал!$G:$G,$A175)</f>
        <v>0</v>
      </c>
      <c r="O175" s="5">
        <f>-SUMIFS(Журнал!$B:$B,Журнал!$C:$C,"Расход",Журнал!$J:$J,O$2,Журнал!$G:$G,$A175)</f>
        <v>0</v>
      </c>
      <c r="P175" s="5" t="str">
        <f>IF($A175="","",SUMPRODUCT(
 (1-2*(Журнал!$C$3:$C1110="Расход"))*
 (EOMONTH(Журнал!$I$3:$I1110,0)=EOMONTH(P$2,0))*
 (Журнал!$G$3:$G1110=$A175)*
 Журнал!$B$3:$B1110
))</f>
        <v/>
      </c>
      <c r="Q175" s="5" t="str">
        <f>IF($A175="","",SUMPRODUCT(
 (1-2*(Журнал!$C$3:$C1110="Расход"))*
 (EOMONTH(Журнал!$I$3:$I1110,0)=EOMONTH(Q$2,0))*
 (Журнал!$G$3:$G1110=$A175)*
 Журнал!$B$3:$B1110
))</f>
        <v/>
      </c>
      <c r="R175" s="93" t="str">
        <f>IF($A175="","",SUMPRODUCT(
 (1-2*(Журнал!$C$3:$C1110="Расход"))*
 (EOMONTH(Журнал!$I$3:$I1110,0)=EOMONTH(R$2,0))*
 (Журнал!$G$3:$G1110=$A175)*
 Журнал!$B$3:$B1110
))</f>
        <v/>
      </c>
      <c r="S175" s="5" t="str">
        <f>IF($A175="","",SUMPRODUCT(
 (1-2*(Журнал!$C$3:$C1110="Расход"))*
 (EOMONTH(Журнал!$I$3:$I1110,0)=EOMONTH(S$2,0))*
 (Журнал!$G$3:$G1110=$A175)*
 Журнал!$B$3:$B1110
))</f>
        <v/>
      </c>
      <c r="T175" s="5" t="str">
        <f>IF($A175="","",SUMPRODUCT(
 (1-2*(Журнал!$C$3:$C1110="Расход"))*
 (EOMONTH(Журнал!$I$3:$I1110,0)=EOMONTH(T$2,0))*
 (Журнал!$G$3:$G1110=$A175)*
 Журнал!$B$3:$B1110
))</f>
        <v/>
      </c>
      <c r="U175" s="5" t="str">
        <f>IF($A175="","",SUMPRODUCT(
 (1-2*(Журнал!$C$3:$C1110="Расход"))*
 (EOMONTH(Журнал!$I$3:$I1110,0)=EOMONTH(U$2,0))*
 (Журнал!$G$3:$G1110=$A175)*
 Журнал!$B$3:$B1110
))</f>
        <v/>
      </c>
      <c r="V175" s="5" t="str">
        <f>IF($A175="","",SUMPRODUCT(
 (1-2*(Журнал!$C$3:$C1110="Расход"))*
 (EOMONTH(Журнал!$I$3:$I1110,0)=EOMONTH(V$2,0))*
 (Журнал!$G$3:$G1110=$A175)*
 Журнал!$B$3:$B1110
))</f>
        <v/>
      </c>
      <c r="W175" s="5" t="str">
        <f>IF($A175="","",SUMPRODUCT(
 (1-2*(Журнал!$C$3:$C1110="Расход"))*
 (EOMONTH(Журнал!$I$3:$I1110,0)=EOMONTH(W$2,0))*
 (Журнал!$G$3:$G1110=$A175)*
 Журнал!$B$3:$B1110
))</f>
        <v/>
      </c>
      <c r="X175" s="5" t="str">
        <f>IF($A175="","",SUMPRODUCT(
 (1-2*(Журнал!$C$3:$C1110="Расход"))*
 (EOMONTH(Журнал!$I$3:$I1110,0)=EOMONTH(X$2,0))*
 (Журнал!$G$3:$G1110=$A175)*
 Журнал!$B$3:$B1110
))</f>
        <v/>
      </c>
      <c r="Y175" s="5" t="str">
        <f>IF($A175="","",SUMPRODUCT(
 (1-2*(Журнал!$C$3:$C1110="Расход"))*
 (EOMONTH(Журнал!$I$3:$I1110,0)=EOMONTH(Y$2,0))*
 (Журнал!$G$3:$G1110=$A175)*
 Журнал!$B$3:$B1110
))</f>
        <v/>
      </c>
      <c r="Z175" s="5" t="str">
        <f>IF($A175="","",SUMPRODUCT(
 (1-2*(Журнал!$C$3:$C1110="Расход"))*
 (EOMONTH(Журнал!$I$3:$I1110,0)=EOMONTH(Z$2,0))*
 (Журнал!$G$3:$G1110=$A175)*
 Журнал!$B$3:$B1110
))</f>
        <v/>
      </c>
    </row>
    <row r="176" spans="1:26" ht="13.2">
      <c r="A176" s="49"/>
      <c r="B176" s="7"/>
      <c r="C176" s="3">
        <f t="shared" si="42"/>
        <v>0</v>
      </c>
      <c r="D176" s="5">
        <f>-SUMIFS(Журнал!$B:$B,Журнал!$C:$C,"Расход",Журнал!$J:$J,D$2,Журнал!$G:$G,$A176)</f>
        <v>0</v>
      </c>
      <c r="E176" s="5">
        <f>-SUMIFS(Журнал!$B:$B,Журнал!$C:$C,"Расход",Журнал!$J:$J,E$2,Журнал!$G:$G,$A176)</f>
        <v>0</v>
      </c>
      <c r="F176" s="5">
        <f>-SUMIFS(Журнал!$B:$B,Журнал!$C:$C,"Расход",Журнал!$J:$J,F$2,Журнал!$G:$G,$A176)</f>
        <v>0</v>
      </c>
      <c r="G176" s="5">
        <f>-SUMIFS(Журнал!$B:$B,Журнал!$C:$C,"Расход",Журнал!$J:$J,G$2,Журнал!$G:$G,$A176)</f>
        <v>0</v>
      </c>
      <c r="H176" s="5">
        <f>-SUMIFS(Журнал!$B:$B,Журнал!$C:$C,"Расход",Журнал!$J:$J,H$2,Журнал!$G:$G,$A176)</f>
        <v>0</v>
      </c>
      <c r="I176" s="5">
        <f>-SUMIFS(Журнал!$B:$B,Журнал!$C:$C,"Расход",Журнал!$J:$J,I$2,Журнал!$G:$G,$A176)</f>
        <v>0</v>
      </c>
      <c r="J176" s="5">
        <f>-SUMIFS(Журнал!$B:$B,Журнал!$C:$C,"Расход",Журнал!$J:$J,J$2,Журнал!$G:$G,$A176)</f>
        <v>0</v>
      </c>
      <c r="K176" s="6">
        <f>-SUMIFS(Журнал!$B:$B,Журнал!$C:$C,"Расход",Журнал!$J:$J,K$2,Журнал!$G:$G,$A176)</f>
        <v>0</v>
      </c>
      <c r="L176" s="5">
        <f>-SUMIFS(Журнал!$B:$B,Журнал!$C:$C,"Расход",Журнал!$J:$J,L$2,Журнал!$G:$G,$A176)</f>
        <v>0</v>
      </c>
      <c r="M176" s="5">
        <f>-SUMIFS(Журнал!$B:$B,Журнал!$C:$C,"Расход",Журнал!$J:$J,M$2,Журнал!$G:$G,$A176)</f>
        <v>0</v>
      </c>
      <c r="N176" s="5">
        <f>-SUMIFS(Журнал!$B:$B,Журнал!$C:$C,"Расход",Журнал!$J:$J,N$2,Журнал!$G:$G,$A176)</f>
        <v>0</v>
      </c>
      <c r="O176" s="5">
        <f>-SUMIFS(Журнал!$B:$B,Журнал!$C:$C,"Расход",Журнал!$J:$J,O$2,Журнал!$G:$G,$A176)</f>
        <v>0</v>
      </c>
      <c r="P176" s="5" t="str">
        <f>IF($A176="","",SUMPRODUCT(
 (1-2*(Журнал!$C$3:$C1110="Расход"))*
 (EOMONTH(Журнал!$I$3:$I1110,0)=EOMONTH(P$2,0))*
 (Журнал!$G$3:$G1110=$A176)*
 Журнал!$B$3:$B1110
))</f>
        <v/>
      </c>
      <c r="Q176" s="5" t="str">
        <f>IF($A176="","",SUMPRODUCT(
 (1-2*(Журнал!$C$3:$C1110="Расход"))*
 (EOMONTH(Журнал!$I$3:$I1110,0)=EOMONTH(Q$2,0))*
 (Журнал!$G$3:$G1110=$A176)*
 Журнал!$B$3:$B1110
))</f>
        <v/>
      </c>
      <c r="R176" s="5" t="str">
        <f>IF($A176="","",SUMPRODUCT(
 (1-2*(Журнал!$C$3:$C1110="Расход"))*
 (EOMONTH(Журнал!$I$3:$I1110,0)=EOMONTH(R$2,0))*
 (Журнал!$G$3:$G1110=$A176)*
 Журнал!$B$3:$B1110
))</f>
        <v/>
      </c>
      <c r="S176" s="5" t="str">
        <f>IF($A176="","",SUMPRODUCT(
 (1-2*(Журнал!$C$3:$C1110="Расход"))*
 (EOMONTH(Журнал!$I$3:$I1110,0)=EOMONTH(S$2,0))*
 (Журнал!$G$3:$G1110=$A176)*
 Журнал!$B$3:$B1110
))</f>
        <v/>
      </c>
      <c r="T176" s="5" t="str">
        <f>IF($A176="","",SUMPRODUCT(
 (1-2*(Журнал!$C$3:$C1110="Расход"))*
 (EOMONTH(Журнал!$I$3:$I1110,0)=EOMONTH(T$2,0))*
 (Журнал!$G$3:$G1110=$A176)*
 Журнал!$B$3:$B1110
))</f>
        <v/>
      </c>
      <c r="U176" s="5" t="str">
        <f>IF($A176="","",SUMPRODUCT(
 (1-2*(Журнал!$C$3:$C1110="Расход"))*
 (EOMONTH(Журнал!$I$3:$I1110,0)=EOMONTH(U$2,0))*
 (Журнал!$G$3:$G1110=$A176)*
 Журнал!$B$3:$B1110
))</f>
        <v/>
      </c>
      <c r="V176" s="5" t="str">
        <f>IF($A176="","",SUMPRODUCT(
 (1-2*(Журнал!$C$3:$C1110="Расход"))*
 (EOMONTH(Журнал!$I$3:$I1110,0)=EOMONTH(V$2,0))*
 (Журнал!$G$3:$G1110=$A176)*
 Журнал!$B$3:$B1110
))</f>
        <v/>
      </c>
      <c r="W176" s="5" t="str">
        <f>IF($A176="","",SUMPRODUCT(
 (1-2*(Журнал!$C$3:$C1110="Расход"))*
 (EOMONTH(Журнал!$I$3:$I1110,0)=EOMONTH(W$2,0))*
 (Журнал!$G$3:$G1110=$A176)*
 Журнал!$B$3:$B1110
))</f>
        <v/>
      </c>
      <c r="X176" s="5" t="str">
        <f>IF($A176="","",SUMPRODUCT(
 (1-2*(Журнал!$C$3:$C1110="Расход"))*
 (EOMONTH(Журнал!$I$3:$I1110,0)=EOMONTH(X$2,0))*
 (Журнал!$G$3:$G1110=$A176)*
 Журнал!$B$3:$B1110
))</f>
        <v/>
      </c>
      <c r="Y176" s="5" t="str">
        <f>IF($A176="","",SUMPRODUCT(
 (1-2*(Журнал!$C$3:$C1110="Расход"))*
 (EOMONTH(Журнал!$I$3:$I1110,0)=EOMONTH(Y$2,0))*
 (Журнал!$G$3:$G1110=$A176)*
 Журнал!$B$3:$B1110
))</f>
        <v/>
      </c>
      <c r="Z176" s="5" t="str">
        <f>IF($A176="","",SUMPRODUCT(
 (1-2*(Журнал!$C$3:$C1110="Расход"))*
 (EOMONTH(Журнал!$I$3:$I1110,0)=EOMONTH(Z$2,0))*
 (Журнал!$G$3:$G1110=$A176)*
 Журнал!$B$3:$B1110
))</f>
        <v/>
      </c>
    </row>
    <row r="177" spans="1:26" ht="13.2">
      <c r="A177" s="49"/>
      <c r="B177" s="7"/>
      <c r="C177" s="3">
        <f t="shared" si="42"/>
        <v>0</v>
      </c>
      <c r="D177" s="5">
        <f>-SUMIFS(Журнал!$B:$B,Журнал!$C:$C,"Расход",Журнал!$J:$J,D$2,Журнал!$G:$G,$A177)</f>
        <v>0</v>
      </c>
      <c r="E177" s="5">
        <f>-SUMIFS(Журнал!$B:$B,Журнал!$C:$C,"Расход",Журнал!$J:$J,E$2,Журнал!$G:$G,$A177)</f>
        <v>0</v>
      </c>
      <c r="F177" s="5">
        <f>-SUMIFS(Журнал!$B:$B,Журнал!$C:$C,"Расход",Журнал!$J:$J,F$2,Журнал!$G:$G,$A177)</f>
        <v>0</v>
      </c>
      <c r="G177" s="5">
        <f>-SUMIFS(Журнал!$B:$B,Журнал!$C:$C,"Расход",Журнал!$J:$J,G$2,Журнал!$G:$G,$A177)</f>
        <v>0</v>
      </c>
      <c r="H177" s="5">
        <f>-SUMIFS(Журнал!$B:$B,Журнал!$C:$C,"Расход",Журнал!$J:$J,H$2,Журнал!$G:$G,$A177)</f>
        <v>0</v>
      </c>
      <c r="I177" s="5">
        <f>-SUMIFS(Журнал!$B:$B,Журнал!$C:$C,"Расход",Журнал!$J:$J,I$2,Журнал!$G:$G,$A177)</f>
        <v>0</v>
      </c>
      <c r="J177" s="5">
        <f>-SUMIFS(Журнал!$B:$B,Журнал!$C:$C,"Расход",Журнал!$J:$J,J$2,Журнал!$G:$G,$A177)</f>
        <v>0</v>
      </c>
      <c r="K177" s="6">
        <f>-SUMIFS(Журнал!$B:$B,Журнал!$C:$C,"Расход",Журнал!$J:$J,K$2,Журнал!$G:$G,$A177)</f>
        <v>0</v>
      </c>
      <c r="L177" s="5">
        <f>-SUMIFS(Журнал!$B:$B,Журнал!$C:$C,"Расход",Журнал!$J:$J,L$2,Журнал!$G:$G,$A177)</f>
        <v>0</v>
      </c>
      <c r="M177" s="5">
        <f>-SUMIFS(Журнал!$B:$B,Журнал!$C:$C,"Расход",Журнал!$J:$J,M$2,Журнал!$G:$G,$A177)</f>
        <v>0</v>
      </c>
      <c r="N177" s="5">
        <f>-SUMIFS(Журнал!$B:$B,Журнал!$C:$C,"Расход",Журнал!$J:$J,N$2,Журнал!$G:$G,$A177)</f>
        <v>0</v>
      </c>
      <c r="O177" s="5">
        <f>-SUMIFS(Журнал!$B:$B,Журнал!$C:$C,"Расход",Журнал!$J:$J,O$2,Журнал!$G:$G,$A177)</f>
        <v>0</v>
      </c>
      <c r="P177" s="5" t="str">
        <f>IF($A177="","",SUMPRODUCT(
 (1-2*(Журнал!$C$3:$C1110="Расход"))*
 (EOMONTH(Журнал!$I$3:$I1110,0)=EOMONTH(P$2,0))*
 (Журнал!$G$3:$G1110=$A177)*
 Журнал!$B$3:$B1110
))</f>
        <v/>
      </c>
      <c r="Q177" s="5" t="str">
        <f>IF($A177="","",SUMPRODUCT(
 (1-2*(Журнал!$C$3:$C1110="Расход"))*
 (EOMONTH(Журнал!$I$3:$I1110,0)=EOMONTH(Q$2,0))*
 (Журнал!$G$3:$G1110=$A177)*
 Журнал!$B$3:$B1110
))</f>
        <v/>
      </c>
      <c r="R177" s="5" t="str">
        <f>IF($A177="","",SUMPRODUCT(
 (1-2*(Журнал!$C$3:$C1110="Расход"))*
 (EOMONTH(Журнал!$I$3:$I1110,0)=EOMONTH(R$2,0))*
 (Журнал!$G$3:$G1110=$A177)*
 Журнал!$B$3:$B1110
))</f>
        <v/>
      </c>
      <c r="S177" s="5" t="str">
        <f>IF($A177="","",SUMPRODUCT(
 (1-2*(Журнал!$C$3:$C1110="Расход"))*
 (EOMONTH(Журнал!$I$3:$I1110,0)=EOMONTH(S$2,0))*
 (Журнал!$G$3:$G1110=$A177)*
 Журнал!$B$3:$B1110
))</f>
        <v/>
      </c>
      <c r="T177" s="5" t="str">
        <f>IF($A177="","",SUMPRODUCT(
 (1-2*(Журнал!$C$3:$C1110="Расход"))*
 (EOMONTH(Журнал!$I$3:$I1110,0)=EOMONTH(T$2,0))*
 (Журнал!$G$3:$G1110=$A177)*
 Журнал!$B$3:$B1110
))</f>
        <v/>
      </c>
      <c r="U177" s="5" t="str">
        <f>IF($A177="","",SUMPRODUCT(
 (1-2*(Журнал!$C$3:$C1110="Расход"))*
 (EOMONTH(Журнал!$I$3:$I1110,0)=EOMONTH(U$2,0))*
 (Журнал!$G$3:$G1110=$A177)*
 Журнал!$B$3:$B1110
))</f>
        <v/>
      </c>
      <c r="V177" s="5" t="str">
        <f>IF($A177="","",SUMPRODUCT(
 (1-2*(Журнал!$C$3:$C1110="Расход"))*
 (EOMONTH(Журнал!$I$3:$I1110,0)=EOMONTH(V$2,0))*
 (Журнал!$G$3:$G1110=$A177)*
 Журнал!$B$3:$B1110
))</f>
        <v/>
      </c>
      <c r="W177" s="5" t="str">
        <f>IF($A177="","",SUMPRODUCT(
 (1-2*(Журнал!$C$3:$C1110="Расход"))*
 (EOMONTH(Журнал!$I$3:$I1110,0)=EOMONTH(W$2,0))*
 (Журнал!$G$3:$G1110=$A177)*
 Журнал!$B$3:$B1110
))</f>
        <v/>
      </c>
      <c r="X177" s="5" t="str">
        <f>IF($A177="","",SUMPRODUCT(
 (1-2*(Журнал!$C$3:$C1110="Расход"))*
 (EOMONTH(Журнал!$I$3:$I1110,0)=EOMONTH(X$2,0))*
 (Журнал!$G$3:$G1110=$A177)*
 Журнал!$B$3:$B1110
))</f>
        <v/>
      </c>
      <c r="Y177" s="5" t="str">
        <f>IF($A177="","",SUMPRODUCT(
 (1-2*(Журнал!$C$3:$C1110="Расход"))*
 (EOMONTH(Журнал!$I$3:$I1110,0)=EOMONTH(Y$2,0))*
 (Журнал!$G$3:$G1110=$A177)*
 Журнал!$B$3:$B1110
))</f>
        <v/>
      </c>
      <c r="Z177" s="5" t="str">
        <f>IF($A177="","",SUMPRODUCT(
 (1-2*(Журнал!$C$3:$C1110="Расход"))*
 (EOMONTH(Журнал!$I$3:$I1110,0)=EOMONTH(Z$2,0))*
 (Журнал!$G$3:$G1110=$A177)*
 Журнал!$B$3:$B1110
))</f>
        <v/>
      </c>
    </row>
    <row r="178" spans="1:26" ht="13.2">
      <c r="A178" s="49"/>
      <c r="B178" s="7"/>
      <c r="C178" s="3">
        <f t="shared" si="42"/>
        <v>0</v>
      </c>
      <c r="D178" s="5"/>
      <c r="E178" s="5"/>
      <c r="F178" s="5"/>
      <c r="G178" s="5"/>
      <c r="H178" s="5"/>
      <c r="I178" s="5"/>
      <c r="J178" s="5"/>
      <c r="K178" s="6"/>
      <c r="L178" s="5"/>
      <c r="M178" s="5"/>
      <c r="N178" s="5"/>
      <c r="O178" s="5">
        <f>-SUMIFS(Журнал!$B:$B,Журнал!$C:$C,"Расход",Журнал!$J:$J,O$2,Журнал!$G:$G,$A178)</f>
        <v>0</v>
      </c>
      <c r="P178" s="5" t="str">
        <f>IF($A178="","",SUMPRODUCT(
 (1-2*(Журнал!$C$3:$C1110="Расход"))*
 (EOMONTH(Журнал!$I$3:$I1110,0)=EOMONTH(P$2,0))*
 (Журнал!$G$3:$G1110=$A178)*
 Журнал!$B$3:$B1110
))</f>
        <v/>
      </c>
      <c r="Q178" s="5" t="str">
        <f>IF($A178="","",SUMPRODUCT(
 (1-2*(Журнал!$C$3:$C1110="Расход"))*
 (EOMONTH(Журнал!$I$3:$I1110,0)=EOMONTH(Q$2,0))*
 (Журнал!$G$3:$G1110=$A178)*
 Журнал!$B$3:$B1110
))</f>
        <v/>
      </c>
      <c r="R178" s="5" t="str">
        <f>IF($A178="","",SUMPRODUCT(
 (1-2*(Журнал!$C$3:$C1110="Расход"))*
 (EOMONTH(Журнал!$I$3:$I1110,0)=EOMONTH(R$2,0))*
 (Журнал!$G$3:$G1110=$A178)*
 Журнал!$B$3:$B1110
))</f>
        <v/>
      </c>
      <c r="S178" s="5" t="str">
        <f>IF($A178="","",SUMPRODUCT(
 (1-2*(Журнал!$C$3:$C1110="Расход"))*
 (EOMONTH(Журнал!$I$3:$I1110,0)=EOMONTH(S$2,0))*
 (Журнал!$G$3:$G1110=$A178)*
 Журнал!$B$3:$B1110
))</f>
        <v/>
      </c>
      <c r="T178" s="5" t="str">
        <f>IF($A178="","",SUMPRODUCT(
 (1-2*(Журнал!$C$3:$C1110="Расход"))*
 (EOMONTH(Журнал!$I$3:$I1110,0)=EOMONTH(T$2,0))*
 (Журнал!$G$3:$G1110=$A178)*
 Журнал!$B$3:$B1110
))</f>
        <v/>
      </c>
      <c r="U178" s="5" t="str">
        <f>IF($A178="","",SUMPRODUCT(
 (1-2*(Журнал!$C$3:$C1110="Расход"))*
 (EOMONTH(Журнал!$I$3:$I1110,0)=EOMONTH(U$2,0))*
 (Журнал!$G$3:$G1110=$A178)*
 Журнал!$B$3:$B1110
))</f>
        <v/>
      </c>
      <c r="V178" s="5" t="str">
        <f>IF($A178="","",SUMPRODUCT(
 (1-2*(Журнал!$C$3:$C1110="Расход"))*
 (EOMONTH(Журнал!$I$3:$I1110,0)=EOMONTH(V$2,0))*
 (Журнал!$G$3:$G1110=$A178)*
 Журнал!$B$3:$B1110
))</f>
        <v/>
      </c>
      <c r="W178" s="5" t="str">
        <f>IF($A178="","",SUMPRODUCT(
 (1-2*(Журнал!$C$3:$C1110="Расход"))*
 (EOMONTH(Журнал!$I$3:$I1110,0)=EOMONTH(W$2,0))*
 (Журнал!$G$3:$G1110=$A178)*
 Журнал!$B$3:$B1110
))</f>
        <v/>
      </c>
      <c r="X178" s="5" t="str">
        <f>IF($A178="","",SUMPRODUCT(
 (1-2*(Журнал!$C$3:$C1110="Расход"))*
 (EOMONTH(Журнал!$I$3:$I1110,0)=EOMONTH(X$2,0))*
 (Журнал!$G$3:$G1110=$A178)*
 Журнал!$B$3:$B1110
))</f>
        <v/>
      </c>
      <c r="Y178" s="5" t="str">
        <f>IF($A178="","",SUMPRODUCT(
 (1-2*(Журнал!$C$3:$C1110="Расход"))*
 (EOMONTH(Журнал!$I$3:$I1110,0)=EOMONTH(Y$2,0))*
 (Журнал!$G$3:$G1110=$A178)*
 Журнал!$B$3:$B1110
))</f>
        <v/>
      </c>
      <c r="Z178" s="5" t="str">
        <f>IF($A178="","",SUMPRODUCT(
 (1-2*(Журнал!$C$3:$C1110="Расход"))*
 (EOMONTH(Журнал!$I$3:$I1110,0)=EOMONTH(Z$2,0))*
 (Журнал!$G$3:$G1110=$A178)*
 Журнал!$B$3:$B1110
))</f>
        <v/>
      </c>
    </row>
    <row r="179" spans="1:26" ht="13.2">
      <c r="A179" s="49"/>
      <c r="B179" s="7"/>
      <c r="C179" s="3">
        <f t="shared" si="42"/>
        <v>0</v>
      </c>
      <c r="D179" s="5"/>
      <c r="E179" s="5"/>
      <c r="F179" s="5"/>
      <c r="G179" s="5"/>
      <c r="H179" s="5"/>
      <c r="I179" s="5"/>
      <c r="J179" s="5"/>
      <c r="K179" s="6"/>
      <c r="L179" s="5"/>
      <c r="M179" s="5"/>
      <c r="N179" s="5"/>
      <c r="O179" s="5"/>
      <c r="P179" s="5" t="str">
        <f>IF($A179="","",SUMPRODUCT(
 (1-2*(Журнал!$C$3:$C1110="Расход"))*
 (EOMONTH(Журнал!$I$3:$I1110,0)=EOMONTH(P$2,0))*
 (Журнал!$G$3:$G1110=$A179)*
 Журнал!$B$3:$B1110
))</f>
        <v/>
      </c>
      <c r="Q179" s="5" t="str">
        <f>IF($A179="","",SUMPRODUCT(
 (1-2*(Журнал!$C$3:$C1110="Расход"))*
 (EOMONTH(Журнал!$I$3:$I1110,0)=EOMONTH(Q$2,0))*
 (Журнал!$G$3:$G1110=$A179)*
 Журнал!$B$3:$B1110
))</f>
        <v/>
      </c>
      <c r="R179" s="5" t="str">
        <f>IF($A179="","",SUMPRODUCT(
 (1-2*(Журнал!$C$3:$C1110="Расход"))*
 (EOMONTH(Журнал!$I$3:$I1110,0)=EOMONTH(R$2,0))*
 (Журнал!$G$3:$G1110=$A179)*
 Журнал!$B$3:$B1110
))</f>
        <v/>
      </c>
      <c r="S179" s="5" t="str">
        <f>IF($A179="","",SUMPRODUCT(
 (1-2*(Журнал!$C$3:$C1110="Расход"))*
 (EOMONTH(Журнал!$I$3:$I1110,0)=EOMONTH(S$2,0))*
 (Журнал!$G$3:$G1110=$A179)*
 Журнал!$B$3:$B1110
))</f>
        <v/>
      </c>
      <c r="T179" s="5" t="str">
        <f>IF($A179="","",SUMPRODUCT(
 (1-2*(Журнал!$C$3:$C1110="Расход"))*
 (EOMONTH(Журнал!$I$3:$I1110,0)=EOMONTH(T$2,0))*
 (Журнал!$G$3:$G1110=$A179)*
 Журнал!$B$3:$B1110
))</f>
        <v/>
      </c>
      <c r="U179" s="5" t="str">
        <f>IF($A179="","",SUMPRODUCT(
 (1-2*(Журнал!$C$3:$C1110="Расход"))*
 (EOMONTH(Журнал!$I$3:$I1110,0)=EOMONTH(U$2,0))*
 (Журнал!$G$3:$G1110=$A179)*
 Журнал!$B$3:$B1110
))</f>
        <v/>
      </c>
      <c r="V179" s="5" t="str">
        <f>IF($A179="","",SUMPRODUCT(
 (1-2*(Журнал!$C$3:$C1110="Расход"))*
 (EOMONTH(Журнал!$I$3:$I1110,0)=EOMONTH(V$2,0))*
 (Журнал!$G$3:$G1110=$A179)*
 Журнал!$B$3:$B1110
))</f>
        <v/>
      </c>
      <c r="W179" s="5" t="str">
        <f>IF($A179="","",SUMPRODUCT(
 (1-2*(Журнал!$C$3:$C1110="Расход"))*
 (EOMONTH(Журнал!$I$3:$I1110,0)=EOMONTH(W$2,0))*
 (Журнал!$G$3:$G1110=$A179)*
 Журнал!$B$3:$B1110
))</f>
        <v/>
      </c>
      <c r="X179" s="5" t="str">
        <f>IF($A179="","",SUMPRODUCT(
 (1-2*(Журнал!$C$3:$C1110="Расход"))*
 (EOMONTH(Журнал!$I$3:$I1110,0)=EOMONTH(X$2,0))*
 (Журнал!$G$3:$G1110=$A179)*
 Журнал!$B$3:$B1110
))</f>
        <v/>
      </c>
      <c r="Y179" s="5" t="str">
        <f>IF($A179="","",SUMPRODUCT(
 (1-2*(Журнал!$C$3:$C1110="Расход"))*
 (EOMONTH(Журнал!$I$3:$I1110,0)=EOMONTH(Y$2,0))*
 (Журнал!$G$3:$G1110=$A179)*
 Журнал!$B$3:$B1110
))</f>
        <v/>
      </c>
      <c r="Z179" s="5" t="str">
        <f>IF($A179="","",SUMPRODUCT(
 (1-2*(Журнал!$C$3:$C1110="Расход"))*
 (EOMONTH(Журнал!$I$3:$I1110,0)=EOMONTH(Z$2,0))*
 (Журнал!$G$3:$G1110=$A179)*
 Журнал!$B$3:$B1110
))</f>
        <v/>
      </c>
    </row>
    <row r="180" spans="1:26" ht="13.2" collapsed="1">
      <c r="A180" s="49"/>
      <c r="B180" s="7"/>
      <c r="C180" s="3">
        <f t="shared" si="42"/>
        <v>0</v>
      </c>
      <c r="D180" s="5"/>
      <c r="E180" s="5"/>
      <c r="F180" s="5"/>
      <c r="G180" s="5"/>
      <c r="H180" s="5"/>
      <c r="I180" s="5"/>
      <c r="J180" s="5"/>
      <c r="K180" s="6"/>
      <c r="L180" s="5"/>
      <c r="M180" s="5"/>
      <c r="N180" s="5"/>
      <c r="O180" s="5"/>
      <c r="P180" s="5" t="str">
        <f>IF($A180="","",SUMPRODUCT(
 (1-2*(Журнал!$C$3:$C1110="Расход")) *
 (Журнал!$I$3:$I1110=P$2) *
 (Журнал!$G$3:$G1110=$A180) *
 Журнал!$B$3:$B1110
))</f>
        <v/>
      </c>
      <c r="Q180" s="5" t="str">
        <f>IF($A180="","",SUMPRODUCT(
 (1-2*(Журнал!$C$3:$C1110="Расход")) *
 (Журнал!$I$3:$I1110=Q$2) *
 (Журнал!$G$3:$G1110=$A180) *
 Журнал!$B$3:$B1110
))</f>
        <v/>
      </c>
      <c r="R180" s="5" t="str">
        <f>IF($A180="","",SUMPRODUCT(
 (1-2*(Журнал!$C$3:$C1110="Расход")) *
 (Журнал!$I$3:$I1110=R$2) *
 (Журнал!$G$3:$G1110=$A180) *
 Журнал!$B$3:$B1110
))</f>
        <v/>
      </c>
      <c r="S180" s="5" t="str">
        <f>IF($A180="","",SUMPRODUCT(
 (1-2*(Журнал!$C$3:$C1110="Расход")) *
 (Журнал!$I$3:$I1110=S$2) *
 (Журнал!$G$3:$G1110=$A180) *
 Журнал!$B$3:$B1110
))</f>
        <v/>
      </c>
      <c r="T180" s="5" t="str">
        <f>IF($A180="","",SUMPRODUCT(
 (1-2*(Журнал!$C$3:$C1110="Расход")) *
 (Журнал!$I$3:$I1110=T$2) *
 (Журнал!$G$3:$G1110=$A180) *
 Журнал!$B$3:$B1110
))</f>
        <v/>
      </c>
      <c r="U180" s="5" t="str">
        <f>IF($A180="","",SUMPRODUCT(
 (1-2*(Журнал!$C$3:$C1110="Расход")) *
 (Журнал!$I$3:$I1110=U$2) *
 (Журнал!$G$3:$G1110=$A180) *
 Журнал!$B$3:$B1110
))</f>
        <v/>
      </c>
      <c r="V180" s="5" t="str">
        <f>IF($A180="","",SUMPRODUCT(
 (1-2*(Журнал!$C$3:$C1110="Расход")) *
 (Журнал!$I$3:$I1110=V$2) *
 (Журнал!$G$3:$G1110=$A180) *
 Журнал!$B$3:$B1110
))</f>
        <v/>
      </c>
      <c r="W180" s="5" t="str">
        <f>IF($A180="","",SUMPRODUCT(
 (1-2*(Журнал!$C$3:$C1110="Расход")) *
 (Журнал!$I$3:$I1110=W$2) *
 (Журнал!$G$3:$G1110=$A180) *
 Журнал!$B$3:$B1110
))</f>
        <v/>
      </c>
      <c r="X180" s="5" t="str">
        <f>IF($A180="","",SUMPRODUCT(
 (1-2*(Журнал!$C$3:$C1110="Расход")) *
 (Журнал!$I$3:$I1110=X$2) *
 (Журнал!$G$3:$G1110=$A180) *
 Журнал!$B$3:$B1110
))</f>
        <v/>
      </c>
      <c r="Y180" s="5" t="str">
        <f>IF($A180="","",SUMPRODUCT(
 (1-2*(Журнал!$C$3:$C1110="Расход")) *
 (Журнал!$I$3:$I1110=Y$2) *
 (Журнал!$G$3:$G1110=$A180) *
 Журнал!$B$3:$B1110
))</f>
        <v/>
      </c>
      <c r="Z180" s="5" t="str">
        <f>IF($A180="","",SUMPRODUCT(
 (1-2*(Журнал!$C$3:$C1110="Расход")) *
 (Журнал!$I$3:$I1110=Z$2) *
 (Журнал!$G$3:$G1110=$A180) *
 Журнал!$B$3:$B1110
))</f>
        <v/>
      </c>
    </row>
    <row r="181" spans="1:26" ht="13.2" hidden="1" outlineLevel="1">
      <c r="A181" s="49"/>
      <c r="B181" s="7"/>
      <c r="C181" s="3">
        <f t="shared" si="42"/>
        <v>0</v>
      </c>
      <c r="D181" s="5">
        <f>-SUMIFS(Журнал!$B:$B,Журнал!$C:$C,"Расход",Журнал!$J:$J,D$2,Журнал!$G:$G,$A181)</f>
        <v>0</v>
      </c>
      <c r="E181" s="5">
        <f>-SUMIFS(Журнал!$B:$B,Журнал!$C:$C,"Расход",Журнал!$J:$J,E$2,Журнал!$G:$G,$A181)</f>
        <v>0</v>
      </c>
      <c r="F181" s="5">
        <f>-SUMIFS(Журнал!$B:$B,Журнал!$C:$C,"Расход",Журнал!$J:$J,F$2,Журнал!$G:$G,$A181)</f>
        <v>0</v>
      </c>
      <c r="G181" s="5">
        <f>-SUMIFS(Журнал!$B:$B,Журнал!$C:$C,"Расход",Журнал!$J:$J,G$2,Журнал!$G:$G,$A181)</f>
        <v>0</v>
      </c>
      <c r="H181" s="5">
        <f>-SUMIFS(Журнал!$B:$B,Журнал!$C:$C,"Расход",Журнал!$J:$J,H$2,Журнал!$G:$G,$A181)</f>
        <v>0</v>
      </c>
      <c r="I181" s="5">
        <f>-SUMIFS(Журнал!$B:$B,Журнал!$C:$C,"Расход",Журнал!$J:$J,I$2,Журнал!$G:$G,$A181)</f>
        <v>0</v>
      </c>
      <c r="J181" s="5">
        <f>-SUMIFS(Журнал!$B:$B,Журнал!$C:$C,"Расход",Журнал!$J:$J,J$2,Журнал!$G:$G,$A181)</f>
        <v>0</v>
      </c>
      <c r="K181" s="6">
        <f>-SUMIFS(Журнал!$B:$B,Журнал!$C:$C,"Расход",Журнал!$J:$J,K$2,Журнал!$G:$G,$A181)</f>
        <v>0</v>
      </c>
      <c r="L181" s="5">
        <f>-SUMIFS(Журнал!$B:$B,Журнал!$C:$C,"Расход",Журнал!$J:$J,L$2,Журнал!$G:$G,$A181)</f>
        <v>0</v>
      </c>
      <c r="M181" s="5">
        <f>-SUMIFS(Журнал!$B:$B,Журнал!$C:$C,"Расход",Журнал!$J:$J,M$2,Журнал!$G:$G,$A181)</f>
        <v>0</v>
      </c>
      <c r="N181" s="5">
        <f>-SUMIFS(Журнал!$B:$B,Журнал!$C:$C,"Расход",Журнал!$J:$J,N$2,Журнал!$G:$G,$A181)</f>
        <v>0</v>
      </c>
      <c r="O181" s="5">
        <f>-SUMIFS(Журнал!$B:$B,Журнал!$C:$C,"Расход",Журнал!$J:$J,O$2,Журнал!$G:$G,$A181)</f>
        <v>0</v>
      </c>
      <c r="P181" s="19">
        <f>-SUMIFS(Журнал!$B:$B,Журнал!$C:$C,"Расход",Журнал!$J:$J,P$2,Журнал!$G:$G,$A181)</f>
        <v>0</v>
      </c>
      <c r="Q181" s="19">
        <f>-SUMIFS(Журнал!$B:$B,Журнал!$C:$C,"Расход",Журнал!$J:$J,Q$2,Журнал!$G:$G,$A181)</f>
        <v>0</v>
      </c>
      <c r="R181" s="19">
        <f>-SUMIFS(Журнал!$B:$B,Журнал!$C:$C,"Расход",Журнал!$J:$J,R$2,Журнал!$G:$G,$A181)</f>
        <v>0</v>
      </c>
      <c r="S181" s="19">
        <f>-SUMIFS(Журнал!$B:$B,Журнал!$C:$C,"Расход",Журнал!$J:$J,S$2,Журнал!$G:$G,$A181)</f>
        <v>0</v>
      </c>
      <c r="T181" s="19">
        <f>-SUMIFS(Журнал!$B:$B,Журнал!$C:$C,"Расход",Журнал!$J:$J,T$2,Журнал!$G:$G,$A181)</f>
        <v>0</v>
      </c>
      <c r="U181" s="19">
        <f>-SUMIFS(Журнал!$B:$B,Журнал!$C:$C,"Расход",Журнал!$J:$J,U$2,Журнал!$G:$G,$A181)</f>
        <v>0</v>
      </c>
      <c r="V181" s="19">
        <f>-SUMIFS(Журнал!$B:$B,Журнал!$C:$C,"Расход",Журнал!$J:$J,V$2,Журнал!$G:$G,$A181)</f>
        <v>0</v>
      </c>
      <c r="W181" s="19">
        <f>-SUMIFS(Журнал!$B:$B,Журнал!$C:$C,"Расход",Журнал!$J:$J,W$2,Журнал!$G:$G,$A181)</f>
        <v>0</v>
      </c>
      <c r="X181" s="19">
        <f>-SUMIFS(Журнал!$B:$B,Журнал!$C:$C,"Расход",Журнал!$J:$J,X$2,Журнал!$G:$G,$A181)</f>
        <v>0</v>
      </c>
      <c r="Y181" s="19">
        <f>-SUMIFS(Журнал!$B:$B,Журнал!$C:$C,"Расход",Журнал!$J:$J,Y$2,Журнал!$G:$G,$A181)</f>
        <v>0</v>
      </c>
      <c r="Z181" s="19">
        <f>-SUMIFS(Журнал!$B:$B,Журнал!$C:$C,"Расход",Журнал!$J:$J,Z$2,Журнал!$G:$G,$A181)</f>
        <v>0</v>
      </c>
    </row>
    <row r="182" spans="1:26" ht="13.2" hidden="1" outlineLevel="1">
      <c r="A182" s="49"/>
      <c r="B182" s="7"/>
      <c r="C182" s="3">
        <f t="shared" si="42"/>
        <v>0</v>
      </c>
      <c r="D182" s="5">
        <f>-SUMIFS(Журнал!$B:$B,Журнал!$C:$C,"Расход",Журнал!$J:$J,D$2,Журнал!$G:$G,$A182)</f>
        <v>0</v>
      </c>
      <c r="E182" s="5">
        <f>-SUMIFS(Журнал!$B:$B,Журнал!$C:$C,"Расход",Журнал!$J:$J,E$2,Журнал!$G:$G,$A182)</f>
        <v>0</v>
      </c>
      <c r="F182" s="5">
        <f>-SUMIFS(Журнал!$B:$B,Журнал!$C:$C,"Расход",Журнал!$J:$J,F$2,Журнал!$G:$G,$A182)</f>
        <v>0</v>
      </c>
      <c r="G182" s="5">
        <f>-SUMIFS(Журнал!$B:$B,Журнал!$C:$C,"Расход",Журнал!$J:$J,G$2,Журнал!$G:$G,$A182)</f>
        <v>0</v>
      </c>
      <c r="H182" s="5">
        <f>-SUMIFS(Журнал!$B:$B,Журнал!$C:$C,"Расход",Журнал!$J:$J,H$2,Журнал!$G:$G,$A182)</f>
        <v>0</v>
      </c>
      <c r="I182" s="5">
        <f>-SUMIFS(Журнал!$B:$B,Журнал!$C:$C,"Расход",Журнал!$J:$J,I$2,Журнал!$G:$G,$A182)</f>
        <v>0</v>
      </c>
      <c r="J182" s="5">
        <f>-SUMIFS(Журнал!$B:$B,Журнал!$C:$C,"Расход",Журнал!$J:$J,J$2,Журнал!$G:$G,$A182)</f>
        <v>0</v>
      </c>
      <c r="K182" s="6">
        <f>-SUMIFS(Журнал!$B:$B,Журнал!$C:$C,"Расход",Журнал!$J:$J,K$2,Журнал!$G:$G,$A182)</f>
        <v>0</v>
      </c>
      <c r="L182" s="5">
        <f>-SUMIFS(Журнал!$B:$B,Журнал!$C:$C,"Расход",Журнал!$J:$J,L$2,Журнал!$G:$G,$A182)</f>
        <v>0</v>
      </c>
      <c r="M182" s="5">
        <f>-SUMIFS(Журнал!$B:$B,Журнал!$C:$C,"Расход",Журнал!$J:$J,M$2,Журнал!$G:$G,$A182)</f>
        <v>0</v>
      </c>
      <c r="N182" s="5">
        <f>-SUMIFS(Журнал!$B:$B,Журнал!$C:$C,"Расход",Журнал!$J:$J,N$2,Журнал!$G:$G,$A182)</f>
        <v>0</v>
      </c>
      <c r="O182" s="5">
        <f>-SUMIFS(Журнал!$B:$B,Журнал!$C:$C,"Расход",Журнал!$J:$J,O$2,Журнал!$G:$G,$A182)</f>
        <v>0</v>
      </c>
      <c r="P182" s="19">
        <f>-SUMIFS(Журнал!$B:$B,Журнал!$C:$C,"Расход",Журнал!$J:$J,P$2,Журнал!$G:$G,$A182)</f>
        <v>0</v>
      </c>
      <c r="Q182" s="19">
        <f>-SUMIFS(Журнал!$B:$B,Журнал!$C:$C,"Расход",Журнал!$J:$J,Q$2,Журнал!$G:$G,$A182)</f>
        <v>0</v>
      </c>
      <c r="R182" s="19">
        <f>-SUMIFS(Журнал!$B:$B,Журнал!$C:$C,"Расход",Журнал!$J:$J,R$2,Журнал!$G:$G,$A182)</f>
        <v>0</v>
      </c>
      <c r="S182" s="19">
        <f>-SUMIFS(Журнал!$B:$B,Журнал!$C:$C,"Расход",Журнал!$J:$J,S$2,Журнал!$G:$G,$A182)</f>
        <v>0</v>
      </c>
      <c r="T182" s="19">
        <f>-SUMIFS(Журнал!$B:$B,Журнал!$C:$C,"Расход",Журнал!$J:$J,T$2,Журнал!$G:$G,$A182)</f>
        <v>0</v>
      </c>
      <c r="U182" s="19">
        <f>-SUMIFS(Журнал!$B:$B,Журнал!$C:$C,"Расход",Журнал!$J:$J,U$2,Журнал!$G:$G,$A182)</f>
        <v>0</v>
      </c>
      <c r="V182" s="19">
        <f>-SUMIFS(Журнал!$B:$B,Журнал!$C:$C,"Расход",Журнал!$J:$J,V$2,Журнал!$G:$G,$A182)</f>
        <v>0</v>
      </c>
      <c r="W182" s="19">
        <f>-SUMIFS(Журнал!$B:$B,Журнал!$C:$C,"Расход",Журнал!$J:$J,W$2,Журнал!$G:$G,$A182)</f>
        <v>0</v>
      </c>
      <c r="X182" s="19">
        <f>-SUMIFS(Журнал!$B:$B,Журнал!$C:$C,"Расход",Журнал!$J:$J,X$2,Журнал!$G:$G,$A182)</f>
        <v>0</v>
      </c>
      <c r="Y182" s="19">
        <f>-SUMIFS(Журнал!$B:$B,Журнал!$C:$C,"Расход",Журнал!$J:$J,Y$2,Журнал!$G:$G,$A182)</f>
        <v>0</v>
      </c>
      <c r="Z182" s="19">
        <f>-SUMIFS(Журнал!$B:$B,Журнал!$C:$C,"Расход",Журнал!$J:$J,Z$2,Журнал!$G:$G,$A182)</f>
        <v>0</v>
      </c>
    </row>
    <row r="183" spans="1:26" ht="13.2" hidden="1" outlineLevel="1">
      <c r="A183" s="49"/>
      <c r="B183" s="7"/>
      <c r="C183" s="3">
        <f t="shared" si="42"/>
        <v>0</v>
      </c>
      <c r="D183" s="5">
        <f>-SUMIFS(Журнал!$B:$B,Журнал!$C:$C,"Расход",Журнал!$J:$J,D$2,Журнал!$G:$G,$A183)</f>
        <v>0</v>
      </c>
      <c r="E183" s="5">
        <f>-SUMIFS(Журнал!$B:$B,Журнал!$C:$C,"Расход",Журнал!$J:$J,E$2,Журнал!$G:$G,$A183)</f>
        <v>0</v>
      </c>
      <c r="F183" s="5">
        <f>-SUMIFS(Журнал!$B:$B,Журнал!$C:$C,"Расход",Журнал!$J:$J,F$2,Журнал!$G:$G,$A183)</f>
        <v>0</v>
      </c>
      <c r="G183" s="5">
        <f>-SUMIFS(Журнал!$B:$B,Журнал!$C:$C,"Расход",Журнал!$J:$J,G$2,Журнал!$G:$G,$A183)</f>
        <v>0</v>
      </c>
      <c r="H183" s="5">
        <f>-SUMIFS(Журнал!$B:$B,Журнал!$C:$C,"Расход",Журнал!$J:$J,H$2,Журнал!$G:$G,$A183)</f>
        <v>0</v>
      </c>
      <c r="I183" s="5">
        <f>-SUMIFS(Журнал!$B:$B,Журнал!$C:$C,"Расход",Журнал!$J:$J,I$2,Журнал!$G:$G,$A183)</f>
        <v>0</v>
      </c>
      <c r="J183" s="5">
        <f>-SUMIFS(Журнал!$B:$B,Журнал!$C:$C,"Расход",Журнал!$J:$J,J$2,Журнал!$G:$G,$A183)</f>
        <v>0</v>
      </c>
      <c r="K183" s="6">
        <f>-SUMIFS(Журнал!$B:$B,Журнал!$C:$C,"Расход",Журнал!$J:$J,K$2,Журнал!$G:$G,$A183)</f>
        <v>0</v>
      </c>
      <c r="L183" s="5">
        <f>-SUMIFS(Журнал!$B:$B,Журнал!$C:$C,"Расход",Журнал!$J:$J,L$2,Журнал!$G:$G,$A183)</f>
        <v>0</v>
      </c>
      <c r="M183" s="5">
        <f>-SUMIFS(Журнал!$B:$B,Журнал!$C:$C,"Расход",Журнал!$J:$J,M$2,Журнал!$G:$G,$A183)</f>
        <v>0</v>
      </c>
      <c r="N183" s="5">
        <f>-SUMIFS(Журнал!$B:$B,Журнал!$C:$C,"Расход",Журнал!$J:$J,N$2,Журнал!$G:$G,$A183)</f>
        <v>0</v>
      </c>
      <c r="O183" s="5">
        <f>-SUMIFS(Журнал!$B:$B,Журнал!$C:$C,"Расход",Журнал!$J:$J,O$2,Журнал!$G:$G,$A183)</f>
        <v>0</v>
      </c>
      <c r="P183" s="19">
        <f>-SUMIFS(Журнал!$B:$B,Журнал!$C:$C,"Расход",Журнал!$J:$J,P$2,Журнал!$G:$G,$A183)</f>
        <v>0</v>
      </c>
      <c r="Q183" s="19">
        <f>-SUMIFS(Журнал!$B:$B,Журнал!$C:$C,"Расход",Журнал!$J:$J,Q$2,Журнал!$G:$G,$A183)</f>
        <v>0</v>
      </c>
      <c r="R183" s="19">
        <f>-SUMIFS(Журнал!$B:$B,Журнал!$C:$C,"Расход",Журнал!$J:$J,R$2,Журнал!$G:$G,$A183)</f>
        <v>0</v>
      </c>
      <c r="S183" s="19">
        <f>-SUMIFS(Журнал!$B:$B,Журнал!$C:$C,"Расход",Журнал!$J:$J,S$2,Журнал!$G:$G,$A183)</f>
        <v>0</v>
      </c>
      <c r="T183" s="19">
        <f>-SUMIFS(Журнал!$B:$B,Журнал!$C:$C,"Расход",Журнал!$J:$J,T$2,Журнал!$G:$G,$A183)</f>
        <v>0</v>
      </c>
      <c r="U183" s="19">
        <f>-SUMIFS(Журнал!$B:$B,Журнал!$C:$C,"Расход",Журнал!$J:$J,U$2,Журнал!$G:$G,$A183)</f>
        <v>0</v>
      </c>
      <c r="V183" s="19">
        <f>-SUMIFS(Журнал!$B:$B,Журнал!$C:$C,"Расход",Журнал!$J:$J,V$2,Журнал!$G:$G,$A183)</f>
        <v>0</v>
      </c>
      <c r="W183" s="19">
        <f>-SUMIFS(Журнал!$B:$B,Журнал!$C:$C,"Расход",Журнал!$J:$J,W$2,Журнал!$G:$G,$A183)</f>
        <v>0</v>
      </c>
      <c r="X183" s="19">
        <f>-SUMIFS(Журнал!$B:$B,Журнал!$C:$C,"Расход",Журнал!$J:$J,X$2,Журнал!$G:$G,$A183)</f>
        <v>0</v>
      </c>
      <c r="Y183" s="19">
        <f>-SUMIFS(Журнал!$B:$B,Журнал!$C:$C,"Расход",Журнал!$J:$J,Y$2,Журнал!$G:$G,$A183)</f>
        <v>0</v>
      </c>
      <c r="Z183" s="19">
        <f>-SUMIFS(Журнал!$B:$B,Журнал!$C:$C,"Расход",Журнал!$J:$J,Z$2,Журнал!$G:$G,$A183)</f>
        <v>0</v>
      </c>
    </row>
    <row r="184" spans="1:26" ht="13.2" hidden="1" outlineLevel="1">
      <c r="A184" s="49"/>
      <c r="B184" s="7"/>
      <c r="C184" s="3">
        <f t="shared" si="42"/>
        <v>0</v>
      </c>
      <c r="D184" s="5">
        <f>-SUMIFS(Журнал!$B:$B,Журнал!$C:$C,"Расход",Журнал!$J:$J,D$2,Журнал!$G:$G,$A184)</f>
        <v>0</v>
      </c>
      <c r="E184" s="5">
        <f>-SUMIFS(Журнал!$B:$B,Журнал!$C:$C,"Расход",Журнал!$J:$J,E$2,Журнал!$G:$G,$A184)</f>
        <v>0</v>
      </c>
      <c r="F184" s="5">
        <f>-SUMIFS(Журнал!$B:$B,Журнал!$C:$C,"Расход",Журнал!$J:$J,F$2,Журнал!$G:$G,$A184)</f>
        <v>0</v>
      </c>
      <c r="G184" s="5">
        <f>-SUMIFS(Журнал!$B:$B,Журнал!$C:$C,"Расход",Журнал!$J:$J,G$2,Журнал!$G:$G,$A184)</f>
        <v>0</v>
      </c>
      <c r="H184" s="5">
        <f>-SUMIFS(Журнал!$B:$B,Журнал!$C:$C,"Расход",Журнал!$J:$J,H$2,Журнал!$G:$G,$A184)</f>
        <v>0</v>
      </c>
      <c r="I184" s="5">
        <f>-SUMIFS(Журнал!$B:$B,Журнал!$C:$C,"Расход",Журнал!$J:$J,I$2,Журнал!$G:$G,$A184)</f>
        <v>0</v>
      </c>
      <c r="J184" s="5">
        <f>-SUMIFS(Журнал!$B:$B,Журнал!$C:$C,"Расход",Журнал!$J:$J,J$2,Журнал!$G:$G,$A184)</f>
        <v>0</v>
      </c>
      <c r="K184" s="6">
        <f>-SUMIFS(Журнал!$B:$B,Журнал!$C:$C,"Расход",Журнал!$J:$J,K$2,Журнал!$G:$G,$A184)</f>
        <v>0</v>
      </c>
      <c r="L184" s="5">
        <f>-SUMIFS(Журнал!$B:$B,Журнал!$C:$C,"Расход",Журнал!$J:$J,L$2,Журнал!$G:$G,$A184)</f>
        <v>0</v>
      </c>
      <c r="M184" s="5">
        <f>-SUMIFS(Журнал!$B:$B,Журнал!$C:$C,"Расход",Журнал!$J:$J,M$2,Журнал!$G:$G,$A184)</f>
        <v>0</v>
      </c>
      <c r="N184" s="5">
        <f>-SUMIFS(Журнал!$B:$B,Журнал!$C:$C,"Расход",Журнал!$J:$J,N$2,Журнал!$G:$G,$A184)</f>
        <v>0</v>
      </c>
      <c r="O184" s="5">
        <f>-SUMIFS(Журнал!$B:$B,Журнал!$C:$C,"Расход",Журнал!$J:$J,O$2,Журнал!$G:$G,$A184)</f>
        <v>0</v>
      </c>
      <c r="P184" s="19">
        <f>-SUMIFS(Журнал!$B:$B,Журнал!$C:$C,"Расход",Журнал!$J:$J,P$2,Журнал!$G:$G,$A184)</f>
        <v>0</v>
      </c>
      <c r="Q184" s="19">
        <f>-SUMIFS(Журнал!$B:$B,Журнал!$C:$C,"Расход",Журнал!$J:$J,Q$2,Журнал!$G:$G,$A184)</f>
        <v>0</v>
      </c>
      <c r="R184" s="19">
        <f>-SUMIFS(Журнал!$B:$B,Журнал!$C:$C,"Расход",Журнал!$J:$J,R$2,Журнал!$G:$G,$A184)</f>
        <v>0</v>
      </c>
      <c r="S184" s="19">
        <f>-SUMIFS(Журнал!$B:$B,Журнал!$C:$C,"Расход",Журнал!$J:$J,S$2,Журнал!$G:$G,$A184)</f>
        <v>0</v>
      </c>
      <c r="T184" s="19">
        <f>-SUMIFS(Журнал!$B:$B,Журнал!$C:$C,"Расход",Журнал!$J:$J,T$2,Журнал!$G:$G,$A184)</f>
        <v>0</v>
      </c>
      <c r="U184" s="19">
        <f>-SUMIFS(Журнал!$B:$B,Журнал!$C:$C,"Расход",Журнал!$J:$J,U$2,Журнал!$G:$G,$A184)</f>
        <v>0</v>
      </c>
      <c r="V184" s="19">
        <f>-SUMIFS(Журнал!$B:$B,Журнал!$C:$C,"Расход",Журнал!$J:$J,V$2,Журнал!$G:$G,$A184)</f>
        <v>0</v>
      </c>
      <c r="W184" s="19">
        <f>-SUMIFS(Журнал!$B:$B,Журнал!$C:$C,"Расход",Журнал!$J:$J,W$2,Журнал!$G:$G,$A184)</f>
        <v>0</v>
      </c>
      <c r="X184" s="19">
        <f>-SUMIFS(Журнал!$B:$B,Журнал!$C:$C,"Расход",Журнал!$J:$J,X$2,Журнал!$G:$G,$A184)</f>
        <v>0</v>
      </c>
      <c r="Y184" s="19">
        <f>-SUMIFS(Журнал!$B:$B,Журнал!$C:$C,"Расход",Журнал!$J:$J,Y$2,Журнал!$G:$G,$A184)</f>
        <v>0</v>
      </c>
      <c r="Z184" s="19">
        <f>-SUMIFS(Журнал!$B:$B,Журнал!$C:$C,"Расход",Журнал!$J:$J,Z$2,Журнал!$G:$G,$A184)</f>
        <v>0</v>
      </c>
    </row>
    <row r="185" spans="1:26" ht="13.2" hidden="1" outlineLevel="1">
      <c r="A185" s="49"/>
      <c r="B185" s="7"/>
      <c r="C185" s="3">
        <f t="shared" si="42"/>
        <v>0</v>
      </c>
      <c r="D185" s="5">
        <f>-SUMIFS(Журнал!$B:$B,Журнал!$C:$C,"Расход",Журнал!$J:$J,D$2,Журнал!$G:$G,$A185)</f>
        <v>0</v>
      </c>
      <c r="E185" s="5">
        <f>-SUMIFS(Журнал!$B:$B,Журнал!$C:$C,"Расход",Журнал!$J:$J,E$2,Журнал!$G:$G,$A185)</f>
        <v>0</v>
      </c>
      <c r="F185" s="5">
        <f>-SUMIFS(Журнал!$B:$B,Журнал!$C:$C,"Расход",Журнал!$J:$J,F$2,Журнал!$G:$G,$A185)</f>
        <v>0</v>
      </c>
      <c r="G185" s="5">
        <f>-SUMIFS(Журнал!$B:$B,Журнал!$C:$C,"Расход",Журнал!$J:$J,G$2,Журнал!$G:$G,$A185)</f>
        <v>0</v>
      </c>
      <c r="H185" s="5">
        <f>-SUMIFS(Журнал!$B:$B,Журнал!$C:$C,"Расход",Журнал!$J:$J,H$2,Журнал!$G:$G,$A185)</f>
        <v>0</v>
      </c>
      <c r="I185" s="5">
        <f>-SUMIFS(Журнал!$B:$B,Журнал!$C:$C,"Расход",Журнал!$J:$J,I$2,Журнал!$G:$G,$A185)</f>
        <v>0</v>
      </c>
      <c r="J185" s="5">
        <f>-SUMIFS(Журнал!$B:$B,Журнал!$C:$C,"Расход",Журнал!$J:$J,J$2,Журнал!$G:$G,$A185)</f>
        <v>0</v>
      </c>
      <c r="K185" s="6">
        <f>-SUMIFS(Журнал!$B:$B,Журнал!$C:$C,"Расход",Журнал!$J:$J,K$2,Журнал!$G:$G,$A185)</f>
        <v>0</v>
      </c>
      <c r="L185" s="5">
        <f>-SUMIFS(Журнал!$B:$B,Журнал!$C:$C,"Расход",Журнал!$J:$J,L$2,Журнал!$G:$G,$A185)</f>
        <v>0</v>
      </c>
      <c r="M185" s="5">
        <f>-SUMIFS(Журнал!$B:$B,Журнал!$C:$C,"Расход",Журнал!$J:$J,M$2,Журнал!$G:$G,$A185)</f>
        <v>0</v>
      </c>
      <c r="N185" s="5">
        <f>-SUMIFS(Журнал!$B:$B,Журнал!$C:$C,"Расход",Журнал!$J:$J,N$2,Журнал!$G:$G,$A185)</f>
        <v>0</v>
      </c>
      <c r="O185" s="5">
        <f>-SUMIFS(Журнал!$B:$B,Журнал!$C:$C,"Расход",Журнал!$J:$J,O$2,Журнал!$G:$G,$A185)</f>
        <v>0</v>
      </c>
      <c r="P185" s="19">
        <f>-SUMIFS(Журнал!$B:$B,Журнал!$C:$C,"Расход",Журнал!$J:$J,P$2,Журнал!$G:$G,$A185)</f>
        <v>0</v>
      </c>
      <c r="Q185" s="19">
        <f>-SUMIFS(Журнал!$B:$B,Журнал!$C:$C,"Расход",Журнал!$J:$J,Q$2,Журнал!$G:$G,$A185)</f>
        <v>0</v>
      </c>
      <c r="R185" s="19">
        <f>-SUMIFS(Журнал!$B:$B,Журнал!$C:$C,"Расход",Журнал!$J:$J,R$2,Журнал!$G:$G,$A185)</f>
        <v>0</v>
      </c>
      <c r="S185" s="19">
        <f>-SUMIFS(Журнал!$B:$B,Журнал!$C:$C,"Расход",Журнал!$J:$J,S$2,Журнал!$G:$G,$A185)</f>
        <v>0</v>
      </c>
      <c r="T185" s="19">
        <f>-SUMIFS(Журнал!$B:$B,Журнал!$C:$C,"Расход",Журнал!$J:$J,T$2,Журнал!$G:$G,$A185)</f>
        <v>0</v>
      </c>
      <c r="U185" s="19">
        <f>-SUMIFS(Журнал!$B:$B,Журнал!$C:$C,"Расход",Журнал!$J:$J,U$2,Журнал!$G:$G,$A185)</f>
        <v>0</v>
      </c>
      <c r="V185" s="19">
        <f>-SUMIFS(Журнал!$B:$B,Журнал!$C:$C,"Расход",Журнал!$J:$J,V$2,Журнал!$G:$G,$A185)</f>
        <v>0</v>
      </c>
      <c r="W185" s="19">
        <f>-SUMIFS(Журнал!$B:$B,Журнал!$C:$C,"Расход",Журнал!$J:$J,W$2,Журнал!$G:$G,$A185)</f>
        <v>0</v>
      </c>
      <c r="X185" s="19">
        <f>-SUMIFS(Журнал!$B:$B,Журнал!$C:$C,"Расход",Журнал!$J:$J,X$2,Журнал!$G:$G,$A185)</f>
        <v>0</v>
      </c>
      <c r="Y185" s="19">
        <f>-SUMIFS(Журнал!$B:$B,Журнал!$C:$C,"Расход",Журнал!$J:$J,Y$2,Журнал!$G:$G,$A185)</f>
        <v>0</v>
      </c>
      <c r="Z185" s="19">
        <f>-SUMIFS(Журнал!$B:$B,Журнал!$C:$C,"Расход",Журнал!$J:$J,Z$2,Журнал!$G:$G,$A185)</f>
        <v>0</v>
      </c>
    </row>
    <row r="186" spans="1:26" ht="13.2" hidden="1" outlineLevel="1">
      <c r="A186" s="49"/>
      <c r="B186" s="7"/>
      <c r="C186" s="3">
        <f t="shared" si="42"/>
        <v>0</v>
      </c>
      <c r="D186" s="5">
        <f>-SUMIFS(Журнал!$B:$B,Журнал!$C:$C,"Расход",Журнал!$J:$J,D$2,Журнал!$G:$G,$A186)</f>
        <v>0</v>
      </c>
      <c r="E186" s="5">
        <f>-SUMIFS(Журнал!$B:$B,Журнал!$C:$C,"Расход",Журнал!$J:$J,E$2,Журнал!$G:$G,$A186)</f>
        <v>0</v>
      </c>
      <c r="F186" s="5">
        <f>-SUMIFS(Журнал!$B:$B,Журнал!$C:$C,"Расход",Журнал!$J:$J,F$2,Журнал!$G:$G,$A186)</f>
        <v>0</v>
      </c>
      <c r="G186" s="5">
        <f>-SUMIFS(Журнал!$B:$B,Журнал!$C:$C,"Расход",Журнал!$J:$J,G$2,Журнал!$G:$G,$A186)</f>
        <v>0</v>
      </c>
      <c r="H186" s="5">
        <f>-SUMIFS(Журнал!$B:$B,Журнал!$C:$C,"Расход",Журнал!$J:$J,H$2,Журнал!$G:$G,$A186)</f>
        <v>0</v>
      </c>
      <c r="I186" s="5">
        <f>-SUMIFS(Журнал!$B:$B,Журнал!$C:$C,"Расход",Журнал!$J:$J,I$2,Журнал!$G:$G,$A186)</f>
        <v>0</v>
      </c>
      <c r="J186" s="5">
        <f>-SUMIFS(Журнал!$B:$B,Журнал!$C:$C,"Расход",Журнал!$J:$J,J$2,Журнал!$G:$G,$A186)</f>
        <v>0</v>
      </c>
      <c r="K186" s="6">
        <f>-SUMIFS(Журнал!$B:$B,Журнал!$C:$C,"Расход",Журнал!$J:$J,K$2,Журнал!$G:$G,$A186)</f>
        <v>0</v>
      </c>
      <c r="L186" s="5">
        <f>-SUMIFS(Журнал!$B:$B,Журнал!$C:$C,"Расход",Журнал!$J:$J,L$2,Журнал!$G:$G,$A186)</f>
        <v>0</v>
      </c>
      <c r="M186" s="5">
        <f>-SUMIFS(Журнал!$B:$B,Журнал!$C:$C,"Расход",Журнал!$J:$J,M$2,Журнал!$G:$G,$A186)</f>
        <v>0</v>
      </c>
      <c r="N186" s="5">
        <f>-SUMIFS(Журнал!$B:$B,Журнал!$C:$C,"Расход",Журнал!$J:$J,N$2,Журнал!$G:$G,$A186)</f>
        <v>0</v>
      </c>
      <c r="O186" s="5">
        <f>-SUMIFS(Журнал!$B:$B,Журнал!$C:$C,"Расход",Журнал!$J:$J,O$2,Журнал!$G:$G,$A186)</f>
        <v>0</v>
      </c>
      <c r="P186" s="19">
        <f>-SUMIFS(Журнал!$B:$B,Журнал!$C:$C,"Расход",Журнал!$J:$J,P$2,Журнал!$G:$G,$A186)</f>
        <v>0</v>
      </c>
      <c r="Q186" s="19">
        <f>-SUMIFS(Журнал!$B:$B,Журнал!$C:$C,"Расход",Журнал!$J:$J,Q$2,Журнал!$G:$G,$A186)</f>
        <v>0</v>
      </c>
      <c r="R186" s="19">
        <f>-SUMIFS(Журнал!$B:$B,Журнал!$C:$C,"Расход",Журнал!$J:$J,R$2,Журнал!$G:$G,$A186)</f>
        <v>0</v>
      </c>
      <c r="S186" s="19">
        <f>-SUMIFS(Журнал!$B:$B,Журнал!$C:$C,"Расход",Журнал!$J:$J,S$2,Журнал!$G:$G,$A186)</f>
        <v>0</v>
      </c>
      <c r="T186" s="19">
        <f>-SUMIFS(Журнал!$B:$B,Журнал!$C:$C,"Расход",Журнал!$J:$J,T$2,Журнал!$G:$G,$A186)</f>
        <v>0</v>
      </c>
      <c r="U186" s="19">
        <f>-SUMIFS(Журнал!$B:$B,Журнал!$C:$C,"Расход",Журнал!$J:$J,U$2,Журнал!$G:$G,$A186)</f>
        <v>0</v>
      </c>
      <c r="V186" s="19">
        <f>-SUMIFS(Журнал!$B:$B,Журнал!$C:$C,"Расход",Журнал!$J:$J,V$2,Журнал!$G:$G,$A186)</f>
        <v>0</v>
      </c>
      <c r="W186" s="19">
        <f>-SUMIFS(Журнал!$B:$B,Журнал!$C:$C,"Расход",Журнал!$J:$J,W$2,Журнал!$G:$G,$A186)</f>
        <v>0</v>
      </c>
      <c r="X186" s="19">
        <f>-SUMIFS(Журнал!$B:$B,Журнал!$C:$C,"Расход",Журнал!$J:$J,X$2,Журнал!$G:$G,$A186)</f>
        <v>0</v>
      </c>
      <c r="Y186" s="19">
        <f>-SUMIFS(Журнал!$B:$B,Журнал!$C:$C,"Расход",Журнал!$J:$J,Y$2,Журнал!$G:$G,$A186)</f>
        <v>0</v>
      </c>
      <c r="Z186" s="19">
        <f>-SUMIFS(Журнал!$B:$B,Журнал!$C:$C,"Расход",Журнал!$J:$J,Z$2,Журнал!$G:$G,$A186)</f>
        <v>0</v>
      </c>
    </row>
    <row r="187" spans="1:26" ht="13.2" hidden="1" outlineLevel="1">
      <c r="A187" s="49"/>
      <c r="B187" s="7"/>
      <c r="C187" s="3">
        <f t="shared" si="42"/>
        <v>0</v>
      </c>
      <c r="D187" s="5">
        <f>-SUMIFS(Журнал!$B:$B,Журнал!$C:$C,"Расход",Журнал!$J:$J,D$2,Журнал!$G:$G,$A187)</f>
        <v>0</v>
      </c>
      <c r="E187" s="5">
        <f>-SUMIFS(Журнал!$B:$B,Журнал!$C:$C,"Расход",Журнал!$J:$J,E$2,Журнал!$G:$G,$A187)</f>
        <v>0</v>
      </c>
      <c r="F187" s="5">
        <f>-SUMIFS(Журнал!$B:$B,Журнал!$C:$C,"Расход",Журнал!$J:$J,F$2,Журнал!$G:$G,$A187)</f>
        <v>0</v>
      </c>
      <c r="G187" s="5">
        <f>-SUMIFS(Журнал!$B:$B,Журнал!$C:$C,"Расход",Журнал!$J:$J,G$2,Журнал!$G:$G,$A187)</f>
        <v>0</v>
      </c>
      <c r="H187" s="5">
        <f>-SUMIFS(Журнал!$B:$B,Журнал!$C:$C,"Расход",Журнал!$J:$J,H$2,Журнал!$G:$G,$A187)</f>
        <v>0</v>
      </c>
      <c r="I187" s="5">
        <f>-SUMIFS(Журнал!$B:$B,Журнал!$C:$C,"Расход",Журнал!$J:$J,I$2,Журнал!$G:$G,$A187)</f>
        <v>0</v>
      </c>
      <c r="J187" s="5">
        <f>-SUMIFS(Журнал!$B:$B,Журнал!$C:$C,"Расход",Журнал!$J:$J,J$2,Журнал!$G:$G,$A187)</f>
        <v>0</v>
      </c>
      <c r="K187" s="6">
        <f>-SUMIFS(Журнал!$B:$B,Журнал!$C:$C,"Расход",Журнал!$J:$J,K$2,Журнал!$G:$G,$A187)</f>
        <v>0</v>
      </c>
      <c r="L187" s="5">
        <f>-SUMIFS(Журнал!$B:$B,Журнал!$C:$C,"Расход",Журнал!$J:$J,L$2,Журнал!$G:$G,$A187)</f>
        <v>0</v>
      </c>
      <c r="M187" s="5">
        <f>-SUMIFS(Журнал!$B:$B,Журнал!$C:$C,"Расход",Журнал!$J:$J,M$2,Журнал!$G:$G,$A187)</f>
        <v>0</v>
      </c>
      <c r="N187" s="5">
        <f>-SUMIFS(Журнал!$B:$B,Журнал!$C:$C,"Расход",Журнал!$J:$J,N$2,Журнал!$G:$G,$A187)</f>
        <v>0</v>
      </c>
      <c r="O187" s="5">
        <f>-SUMIFS(Журнал!$B:$B,Журнал!$C:$C,"Расход",Журнал!$J:$J,O$2,Журнал!$G:$G,$A187)</f>
        <v>0</v>
      </c>
      <c r="P187" s="19">
        <f>-SUMIFS(Журнал!$B:$B,Журнал!$C:$C,"Расход",Журнал!$J:$J,P$2,Журнал!$G:$G,$A187)</f>
        <v>0</v>
      </c>
      <c r="Q187" s="19">
        <f>-SUMIFS(Журнал!$B:$B,Журнал!$C:$C,"Расход",Журнал!$J:$J,Q$2,Журнал!$G:$G,$A187)</f>
        <v>0</v>
      </c>
      <c r="R187" s="19">
        <f>-SUMIFS(Журнал!$B:$B,Журнал!$C:$C,"Расход",Журнал!$J:$J,R$2,Журнал!$G:$G,$A187)</f>
        <v>0</v>
      </c>
      <c r="S187" s="19">
        <f>-SUMIFS(Журнал!$B:$B,Журнал!$C:$C,"Расход",Журнал!$J:$J,S$2,Журнал!$G:$G,$A187)</f>
        <v>0</v>
      </c>
      <c r="T187" s="19">
        <f>-SUMIFS(Журнал!$B:$B,Журнал!$C:$C,"Расход",Журнал!$J:$J,T$2,Журнал!$G:$G,$A187)</f>
        <v>0</v>
      </c>
      <c r="U187" s="19">
        <f>-SUMIFS(Журнал!$B:$B,Журнал!$C:$C,"Расход",Журнал!$J:$J,U$2,Журнал!$G:$G,$A187)</f>
        <v>0</v>
      </c>
      <c r="V187" s="19">
        <f>-SUMIFS(Журнал!$B:$B,Журнал!$C:$C,"Расход",Журнал!$J:$J,V$2,Журнал!$G:$G,$A187)</f>
        <v>0</v>
      </c>
      <c r="W187" s="19">
        <f>-SUMIFS(Журнал!$B:$B,Журнал!$C:$C,"Расход",Журнал!$J:$J,W$2,Журнал!$G:$G,$A187)</f>
        <v>0</v>
      </c>
      <c r="X187" s="19">
        <f>-SUMIFS(Журнал!$B:$B,Журнал!$C:$C,"Расход",Журнал!$J:$J,X$2,Журнал!$G:$G,$A187)</f>
        <v>0</v>
      </c>
      <c r="Y187" s="19">
        <f>-SUMIFS(Журнал!$B:$B,Журнал!$C:$C,"Расход",Журнал!$J:$J,Y$2,Журнал!$G:$G,$A187)</f>
        <v>0</v>
      </c>
      <c r="Z187" s="19">
        <f>-SUMIFS(Журнал!$B:$B,Журнал!$C:$C,"Расход",Журнал!$J:$J,Z$2,Журнал!$G:$G,$A187)</f>
        <v>0</v>
      </c>
    </row>
    <row r="188" spans="1:26" ht="13.2">
      <c r="A188" s="35" t="s">
        <v>35</v>
      </c>
      <c r="B188" s="36"/>
      <c r="C188" s="37">
        <f t="shared" ca="1" si="42"/>
        <v>-40670</v>
      </c>
      <c r="D188" s="38">
        <f t="shared" ref="D188:Z188" ca="1" si="43">SUM(D190:D214)</f>
        <v>-2890</v>
      </c>
      <c r="E188" s="38">
        <f t="shared" ca="1" si="43"/>
        <v>-9070</v>
      </c>
      <c r="F188" s="38">
        <f t="shared" ca="1" si="43"/>
        <v>-2896</v>
      </c>
      <c r="G188" s="38">
        <f t="shared" ca="1" si="43"/>
        <v>-1574</v>
      </c>
      <c r="H188" s="38">
        <f t="shared" ca="1" si="43"/>
        <v>0</v>
      </c>
      <c r="I188" s="38">
        <f t="shared" ca="1" si="43"/>
        <v>0</v>
      </c>
      <c r="J188" s="38">
        <f t="shared" ca="1" si="43"/>
        <v>0</v>
      </c>
      <c r="K188" s="39">
        <f t="shared" ca="1" si="43"/>
        <v>0</v>
      </c>
      <c r="L188" s="38">
        <f t="shared" ca="1" si="43"/>
        <v>0</v>
      </c>
      <c r="M188" s="38">
        <f t="shared" ca="1" si="43"/>
        <v>0</v>
      </c>
      <c r="N188" s="38">
        <f t="shared" ca="1" si="43"/>
        <v>-4240</v>
      </c>
      <c r="O188" s="38">
        <f t="shared" ca="1" si="43"/>
        <v>-20000</v>
      </c>
      <c r="P188" s="40" t="e">
        <f t="shared" ca="1" si="43"/>
        <v>#VALUE!</v>
      </c>
      <c r="Q188" s="40" t="e">
        <f t="shared" ca="1" si="43"/>
        <v>#VALUE!</v>
      </c>
      <c r="R188" s="40" t="e">
        <f t="shared" ca="1" si="43"/>
        <v>#VALUE!</v>
      </c>
      <c r="S188" s="40" t="e">
        <f t="shared" ca="1" si="43"/>
        <v>#VALUE!</v>
      </c>
      <c r="T188" s="40" t="e">
        <f t="shared" ca="1" si="43"/>
        <v>#VALUE!</v>
      </c>
      <c r="U188" s="40" t="e">
        <f t="shared" ca="1" si="43"/>
        <v>#VALUE!</v>
      </c>
      <c r="V188" s="40" t="e">
        <f t="shared" ca="1" si="43"/>
        <v>#VALUE!</v>
      </c>
      <c r="W188" s="40" t="e">
        <f t="shared" ca="1" si="43"/>
        <v>#VALUE!</v>
      </c>
      <c r="X188" s="40" t="e">
        <f t="shared" ca="1" si="43"/>
        <v>#VALUE!</v>
      </c>
      <c r="Y188" s="40" t="e">
        <f t="shared" ca="1" si="43"/>
        <v>#VALUE!</v>
      </c>
      <c r="Z188" s="40" t="e">
        <f t="shared" ca="1" si="43"/>
        <v>#VALUE!</v>
      </c>
    </row>
    <row r="189" spans="1:26" ht="13.2">
      <c r="A189" s="41" t="s">
        <v>36</v>
      </c>
      <c r="B189" s="42"/>
      <c r="C189" s="43">
        <f t="shared" ref="C189:Z189" ca="1" si="44">IFERROR(C188/C$3,"")</f>
        <v>-4.5878343537983984E-3</v>
      </c>
      <c r="D189" s="42" t="str">
        <f t="shared" ca="1" si="44"/>
        <v/>
      </c>
      <c r="E189" s="42">
        <f t="shared" ca="1" si="44"/>
        <v>-1.1389021084129329E-2</v>
      </c>
      <c r="F189" s="42">
        <f t="shared" ca="1" si="44"/>
        <v>-4.9024503787718481E-3</v>
      </c>
      <c r="G189" s="42">
        <f t="shared" ca="1" si="44"/>
        <v>-2.6619898627908275E-3</v>
      </c>
      <c r="H189" s="42">
        <f t="shared" ca="1" si="44"/>
        <v>0</v>
      </c>
      <c r="I189" s="44">
        <f t="shared" ca="1" si="44"/>
        <v>0</v>
      </c>
      <c r="J189" s="44">
        <f t="shared" ca="1" si="44"/>
        <v>0</v>
      </c>
      <c r="K189" s="45">
        <f t="shared" ca="1" si="44"/>
        <v>0</v>
      </c>
      <c r="L189" s="44">
        <f t="shared" ca="1" si="44"/>
        <v>0</v>
      </c>
      <c r="M189" s="42">
        <f t="shared" ca="1" si="44"/>
        <v>0</v>
      </c>
      <c r="N189" s="42">
        <f t="shared" ca="1" si="44"/>
        <v>-6.5212008237630096E-3</v>
      </c>
      <c r="O189" s="42">
        <f t="shared" ca="1" si="44"/>
        <v>-1.1873678311182986E-2</v>
      </c>
      <c r="P189" s="46" t="str">
        <f t="shared" ca="1" si="44"/>
        <v/>
      </c>
      <c r="Q189" s="46" t="str">
        <f t="shared" ca="1" si="44"/>
        <v/>
      </c>
      <c r="R189" s="46" t="str">
        <f t="shared" ca="1" si="44"/>
        <v/>
      </c>
      <c r="S189" s="46" t="str">
        <f t="shared" ca="1" si="44"/>
        <v/>
      </c>
      <c r="T189" s="46" t="str">
        <f t="shared" ca="1" si="44"/>
        <v/>
      </c>
      <c r="U189" s="46" t="str">
        <f t="shared" ca="1" si="44"/>
        <v/>
      </c>
      <c r="V189" s="46" t="str">
        <f t="shared" ca="1" si="44"/>
        <v/>
      </c>
      <c r="W189" s="46" t="str">
        <f t="shared" ca="1" si="44"/>
        <v/>
      </c>
      <c r="X189" s="46" t="str">
        <f t="shared" ca="1" si="44"/>
        <v/>
      </c>
      <c r="Y189" s="46" t="str">
        <f t="shared" ca="1" si="44"/>
        <v/>
      </c>
      <c r="Z189" s="46" t="str">
        <f t="shared" ca="1" si="44"/>
        <v/>
      </c>
    </row>
    <row r="190" spans="1:26" ht="13.2">
      <c r="A190" s="49" t="str">
        <f ca="1">IFERROR(__xludf.DUMMYFUNCTION("IFERROR(
  FILTER(
    'Справочник'!$T$1:$T1110,
    ('Справочник'!$U$1:$U1110=A188)*
    ('Справочник'!$T$1:$T1110&lt;&gt;"""")*
    (COUNTIF('Журнал'!$G:$G,'Справочник'!$T$1:$T1110)&gt;0)
  ),
  """"
)"),"")</f>
        <v/>
      </c>
      <c r="B190" s="7"/>
      <c r="C190" s="3">
        <f t="shared" ref="C190:C197" ca="1" si="45">SUM(D190:O190)</f>
        <v>0</v>
      </c>
      <c r="D190" s="5">
        <f ca="1">-SUMIFS(Журнал!$B:$B,Журнал!$C:$C,"Расход",Журнал!$J:$J,D$2,Журнал!$G:$G,$A190)</f>
        <v>0</v>
      </c>
      <c r="E190" s="5">
        <f ca="1">-SUMIFS(Журнал!$B:$B,Журнал!$C:$C,"Расход",Журнал!$J:$J,E$2,Журнал!$G:$G,$A190)</f>
        <v>0</v>
      </c>
      <c r="F190" s="5">
        <f ca="1">-SUMIFS(Журнал!$B:$B,Журнал!$C:$C,"Расход",Журнал!$J:$J,F$2,Журнал!$G:$G,$A190)</f>
        <v>0</v>
      </c>
      <c r="G190" s="5">
        <f ca="1">-SUMIFS(Журнал!$B:$B,Журнал!$C:$C,"Расход",Журнал!$J:$J,G$2,Журнал!$G:$G,$A190)</f>
        <v>0</v>
      </c>
      <c r="H190" s="5">
        <f ca="1">-SUMIFS(Журнал!$B:$B,Журнал!$C:$C,"Расход",Журнал!$J:$J,H$2,Журнал!$G:$G,$A190)</f>
        <v>0</v>
      </c>
      <c r="I190" s="5">
        <f ca="1">-SUMIFS(Журнал!$B:$B,Журнал!$C:$C,"Расход",Журнал!$J:$J,I$2,Журнал!$G:$G,$A190)</f>
        <v>0</v>
      </c>
      <c r="J190" s="5">
        <f ca="1">-SUMIFS(Журнал!$B:$B,Журнал!$C:$C,"Расход",Журнал!$J:$J,J$2,Журнал!$G:$G,$A190)</f>
        <v>0</v>
      </c>
      <c r="K190" s="5">
        <f ca="1">-SUMIFS(Журнал!$B:$B,Журнал!$C:$C,"Расход",Журнал!$J:$J,K$2,Журнал!$G:$G,$A190)</f>
        <v>0</v>
      </c>
      <c r="L190" s="5">
        <f ca="1">-SUMIFS(Журнал!$B:$B,Журнал!$C:$C,"Расход",Журнал!$J:$J,L$2,Журнал!$G:$G,$A190)</f>
        <v>0</v>
      </c>
      <c r="M190" s="5">
        <f ca="1">-SUMIFS(Журнал!$B:$B,Журнал!$C:$C,"Расход",Журнал!$J:$J,M$2,Журнал!$G:$G,$A190)</f>
        <v>0</v>
      </c>
      <c r="N190" s="5">
        <f ca="1">-SUMIFS(Журнал!$B:$B,Журнал!$C:$C,"Расход",Журнал!$J:$J,N$2,Журнал!$G:$G,$A190)</f>
        <v>0</v>
      </c>
      <c r="O190" s="5">
        <f ca="1">-SUMIFS(Журнал!$B:$B,Журнал!$C:$C,"Расход",Журнал!$J:$J,O$2,Журнал!$G:$G,$A190)</f>
        <v>0</v>
      </c>
      <c r="P190" s="5" t="str">
        <f ca="1">IF($A190="","",SUMPRODUCT(
 (1-2*(Журнал!$C$3:$C1110="Расход"))*
 (EOMONTH(Журнал!$I$3:$I1110,0)=EOMONTH(P$2,0))*
 (Журнал!$G$3:$G1110=$A190)*
 Журнал!$B$3:$B1110
))</f>
        <v/>
      </c>
      <c r="Q190" s="5" t="str">
        <f ca="1">IF($A190="","",SUMPRODUCT(
 (1-2*(Журнал!$C$3:$C1110="Расход"))*
 (EOMONTH(Журнал!$I$3:$I1110,0)=EOMONTH(Q$2,0))*
 (Журнал!$G$3:$G1110=$A190)*
 Журнал!$B$3:$B1110
))</f>
        <v/>
      </c>
      <c r="R190" s="92" t="str">
        <f ca="1">IF($A190="","",SUMPRODUCT(
 (1-2*(Журнал!$C$3:$C1110="Расход"))*
 (EOMONTH(Журнал!$I$3:$I1110,0)=EOMONTH(R$2,0))*
 (Журнал!$G$3:$G1110=$A190)*
 Журнал!$B$3:$B1110
))</f>
        <v/>
      </c>
      <c r="S190" s="5" t="str">
        <f ca="1">IF($A190="","",SUMPRODUCT(
 (1-2*(Журнал!$C$3:$C1110="Расход"))*
 (EOMONTH(Журнал!$I$3:$I1110,0)=EOMONTH(S$2,0))*
 (Журнал!$G$3:$G1110=$A190)*
 Журнал!$B$3:$B1110
))</f>
        <v/>
      </c>
      <c r="T190" s="5" t="str">
        <f ca="1">IF($A190="","",SUMPRODUCT(
 (1-2*(Журнал!$C$3:$C1110="Расход"))*
 (EOMONTH(Журнал!$I$3:$I1110,0)=EOMONTH(T$2,0))*
 (Журнал!$G$3:$G1110=$A190)*
 Журнал!$B$3:$B1110
))</f>
        <v/>
      </c>
      <c r="U190" s="5" t="str">
        <f ca="1">IF($A190="","",SUMPRODUCT(
 (1-2*(Журнал!$C$3:$C1110="Расход"))*
 (EOMONTH(Журнал!$I$3:$I1110,0)=EOMONTH(U$2,0))*
 (Журнал!$G$3:$G1110=$A190)*
 Журнал!$B$3:$B1110
))</f>
        <v/>
      </c>
      <c r="V190" s="5" t="str">
        <f ca="1">IF($A190="","",SUMPRODUCT(
 (1-2*(Журнал!$C$3:$C1110="Расход"))*
 (EOMONTH(Журнал!$I$3:$I1110,0)=EOMONTH(V$2,0))*
 (Журнал!$G$3:$G1110=$A190)*
 Журнал!$B$3:$B1110
))</f>
        <v/>
      </c>
      <c r="W190" s="5" t="str">
        <f ca="1">IF($A190="","",SUMPRODUCT(
 (1-2*(Журнал!$C$3:$C1110="Расход"))*
 (EOMONTH(Журнал!$I$3:$I1110,0)=EOMONTH(W$2,0))*
 (Журнал!$G$3:$G1110=$A190)*
 Журнал!$B$3:$B1110
))</f>
        <v/>
      </c>
      <c r="X190" s="5" t="str">
        <f ca="1">IF($A190="","",SUMPRODUCT(
 (1-2*(Журнал!$C$3:$C1110="Расход"))*
 (EOMONTH(Журнал!$I$3:$I1110,0)=EOMONTH(X$2,0))*
 (Журнал!$G$3:$G1110=$A190)*
 Журнал!$B$3:$B1110
))</f>
        <v/>
      </c>
      <c r="Y190" s="5" t="str">
        <f ca="1">IF($A190="","",SUMPRODUCT(
 (1-2*(Журнал!$C$3:$C1110="Расход"))*
 (EOMONTH(Журнал!$I$3:$I1110,0)=EOMONTH(Y$2,0))*
 (Журнал!$G$3:$G1110=$A190)*
 Журнал!$B$3:$B1110
))</f>
        <v/>
      </c>
      <c r="Z190" s="5" t="str">
        <f ca="1">IF($A190="","",SUMPRODUCT(
 (1-2*(Журнал!$C$3:$C1110="Расход"))*
 (EOMONTH(Журнал!$I$3:$I1110,0)=EOMONTH(Z$2,0))*
 (Журнал!$G$3:$G1110=$A190)*
 Журнал!$B$3:$B1110
))</f>
        <v/>
      </c>
    </row>
    <row r="191" spans="1:26" ht="13.2">
      <c r="A191" s="49"/>
      <c r="B191" s="7"/>
      <c r="C191" s="3">
        <f t="shared" si="45"/>
        <v>0</v>
      </c>
      <c r="D191" s="5">
        <f>-SUMIFS(Журнал!$B:$B,Журнал!$C:$C,"Расход",Журнал!$J:$J,D$2,Журнал!$G:$G,$A191)</f>
        <v>0</v>
      </c>
      <c r="E191" s="5">
        <f>-SUMIFS(Журнал!$B:$B,Журнал!$C:$C,"Расход",Журнал!$J:$J,E$2,Журнал!$G:$G,$A191)</f>
        <v>0</v>
      </c>
      <c r="F191" s="5">
        <f>-SUMIFS(Журнал!$B:$B,Журнал!$C:$C,"Расход",Журнал!$J:$J,F$2,Журнал!$G:$G,$A191)</f>
        <v>0</v>
      </c>
      <c r="G191" s="5">
        <f>-SUMIFS(Журнал!$B:$B,Журнал!$C:$C,"Расход",Журнал!$J:$J,G$2,Журнал!$G:$G,$A191)</f>
        <v>0</v>
      </c>
      <c r="H191" s="5">
        <f>-SUMIFS(Журнал!$B:$B,Журнал!$C:$C,"Расход",Журнал!$J:$J,H$2,Журнал!$G:$G,$A191)</f>
        <v>0</v>
      </c>
      <c r="I191" s="5">
        <f>-SUMIFS(Журнал!$B:$B,Журнал!$C:$C,"Расход",Журнал!$J:$J,I$2,Журнал!$G:$G,$A191)</f>
        <v>0</v>
      </c>
      <c r="J191" s="5">
        <f>-SUMIFS(Журнал!$B:$B,Журнал!$C:$C,"Расход",Журнал!$J:$J,J$2,Журнал!$G:$G,$A191)</f>
        <v>0</v>
      </c>
      <c r="K191" s="5">
        <f>-SUMIFS(Журнал!$B:$B,Журнал!$C:$C,"Расход",Журнал!$J:$J,K$2,Журнал!$G:$G,$A191)</f>
        <v>0</v>
      </c>
      <c r="L191" s="5">
        <f>-SUMIFS(Журнал!$B:$B,Журнал!$C:$C,"Расход",Журнал!$J:$J,L$2,Журнал!$G:$G,$A191)</f>
        <v>0</v>
      </c>
      <c r="M191" s="5">
        <f>-SUMIFS(Журнал!$B:$B,Журнал!$C:$C,"Расход",Журнал!$J:$J,M$2,Журнал!$G:$G,$A191)</f>
        <v>0</v>
      </c>
      <c r="N191" s="5">
        <f>-SUMIFS(Журнал!$B:$B,Журнал!$C:$C,"Расход",Журнал!$J:$J,N$2,Журнал!$G:$G,$A191)</f>
        <v>0</v>
      </c>
      <c r="O191" s="5">
        <f>-SUMIFS(Журнал!$B:$B,Журнал!$C:$C,"Расход",Журнал!$J:$J,O$2,Журнал!$G:$G,$A191)</f>
        <v>0</v>
      </c>
      <c r="P191" s="5" t="str">
        <f>IF($A191="","",SUMPRODUCT(
 (1-2*(Журнал!$C$3:$C1110="Расход"))*
 (EOMONTH(Журнал!$I$3:$I1110,0)=EOMONTH(P$2,0))*
 (Журнал!$G$3:$G1110=$A191)*
 Журнал!$B$3:$B1110
))</f>
        <v/>
      </c>
      <c r="Q191" s="5" t="str">
        <f>IF($A191="","",SUMPRODUCT(
 (1-2*(Журнал!$C$3:$C1110="Расход"))*
 (EOMONTH(Журнал!$I$3:$I1110,0)=EOMONTH(Q$2,0))*
 (Журнал!$G$3:$G1110=$A191)*
 Журнал!$B$3:$B1110
))</f>
        <v/>
      </c>
      <c r="R191" s="5" t="str">
        <f>IF($A191="","",SUMPRODUCT(
 (1-2*(Журнал!$C$3:$C1110="Расход"))*
 (EOMONTH(Журнал!$I$3:$I1110,0)=EOMONTH(R$2,0))*
 (Журнал!$G$3:$G1110=$A191)*
 Журнал!$B$3:$B1110
))</f>
        <v/>
      </c>
      <c r="S191" s="5" t="str">
        <f>IF($A191="","",SUMPRODUCT(
 (1-2*(Журнал!$C$3:$C1110="Расход"))*
 (EOMONTH(Журнал!$I$3:$I1110,0)=EOMONTH(S$2,0))*
 (Журнал!$G$3:$G1110=$A191)*
 Журнал!$B$3:$B1110
))</f>
        <v/>
      </c>
      <c r="T191" s="5" t="str">
        <f>IF($A191="","",SUMPRODUCT(
 (1-2*(Журнал!$C$3:$C1110="Расход"))*
 (EOMONTH(Журнал!$I$3:$I1110,0)=EOMONTH(T$2,0))*
 (Журнал!$G$3:$G1110=$A191)*
 Журнал!$B$3:$B1110
))</f>
        <v/>
      </c>
      <c r="U191" s="5" t="str">
        <f>IF($A191="","",SUMPRODUCT(
 (1-2*(Журнал!$C$3:$C1110="Расход"))*
 (EOMONTH(Журнал!$I$3:$I1110,0)=EOMONTH(U$2,0))*
 (Журнал!$G$3:$G1110=$A191)*
 Журнал!$B$3:$B1110
))</f>
        <v/>
      </c>
      <c r="V191" s="5" t="str">
        <f>IF($A191="","",SUMPRODUCT(
 (1-2*(Журнал!$C$3:$C1110="Расход"))*
 (EOMONTH(Журнал!$I$3:$I1110,0)=EOMONTH(V$2,0))*
 (Журнал!$G$3:$G1110=$A191)*
 Журнал!$B$3:$B1110
))</f>
        <v/>
      </c>
      <c r="W191" s="5" t="str">
        <f>IF($A191="","",SUMPRODUCT(
 (1-2*(Журнал!$C$3:$C1110="Расход"))*
 (EOMONTH(Журнал!$I$3:$I1110,0)=EOMONTH(W$2,0))*
 (Журнал!$G$3:$G1110=$A191)*
 Журнал!$B$3:$B1110
))</f>
        <v/>
      </c>
      <c r="X191" s="5" t="str">
        <f>IF($A191="","",SUMPRODUCT(
 (1-2*(Журнал!$C$3:$C1110="Расход"))*
 (EOMONTH(Журнал!$I$3:$I1110,0)=EOMONTH(X$2,0))*
 (Журнал!$G$3:$G1110=$A191)*
 Журнал!$B$3:$B1110
))</f>
        <v/>
      </c>
      <c r="Y191" s="5" t="str">
        <f>IF($A191="","",SUMPRODUCT(
 (1-2*(Журнал!$C$3:$C1110="Расход"))*
 (EOMONTH(Журнал!$I$3:$I1110,0)=EOMONTH(Y$2,0))*
 (Журнал!$G$3:$G1110=$A191)*
 Журнал!$B$3:$B1110
))</f>
        <v/>
      </c>
      <c r="Z191" s="5" t="str">
        <f>IF($A191="","",SUMPRODUCT(
 (1-2*(Журнал!$C$3:$C1110="Расход"))*
 (EOMONTH(Журнал!$I$3:$I1110,0)=EOMONTH(Z$2,0))*
 (Журнал!$G$3:$G1110=$A191)*
 Журнал!$B$3:$B1110
))</f>
        <v/>
      </c>
    </row>
    <row r="192" spans="1:26" ht="13.2">
      <c r="A192" s="94"/>
      <c r="B192" s="7"/>
      <c r="C192" s="3">
        <f t="shared" si="45"/>
        <v>0</v>
      </c>
      <c r="D192" s="5">
        <f>-SUMIFS(Журнал!$B:$B,Журнал!$C:$C,"Расход",Журнал!$J:$J,D$2,Журнал!$G:$G,$A192)</f>
        <v>0</v>
      </c>
      <c r="E192" s="5">
        <f>-SUMIFS(Журнал!$B:$B,Журнал!$C:$C,"Расход",Журнал!$J:$J,E$2,Журнал!$G:$G,$A192)</f>
        <v>0</v>
      </c>
      <c r="F192" s="5">
        <f>-SUMIFS(Журнал!$B:$B,Журнал!$C:$C,"Расход",Журнал!$J:$J,F$2,Журнал!$G:$G,$A192)</f>
        <v>0</v>
      </c>
      <c r="G192" s="5">
        <f>-SUMIFS(Журнал!$B:$B,Журнал!$C:$C,"Расход",Журнал!$J:$J,G$2,Журнал!$G:$G,$A192)</f>
        <v>0</v>
      </c>
      <c r="H192" s="5">
        <f>-SUMIFS(Журнал!$B:$B,Журнал!$C:$C,"Расход",Журнал!$J:$J,H$2,Журнал!$G:$G,$A192)</f>
        <v>0</v>
      </c>
      <c r="I192" s="5">
        <f>-SUMIFS(Журнал!$B:$B,Журнал!$C:$C,"Расход",Журнал!$J:$J,I$2,Журнал!$G:$G,$A192)</f>
        <v>0</v>
      </c>
      <c r="J192" s="5">
        <f>-SUMIFS(Журнал!$B:$B,Журнал!$C:$C,"Расход",Журнал!$J:$J,J$2,Журнал!$G:$G,$A192)</f>
        <v>0</v>
      </c>
      <c r="K192" s="5">
        <f>-SUMIFS(Журнал!$B:$B,Журнал!$C:$C,"Расход",Журнал!$J:$J,K$2,Журнал!$G:$G,$A192)</f>
        <v>0</v>
      </c>
      <c r="L192" s="5">
        <f>-SUMIFS(Журнал!$B:$B,Журнал!$C:$C,"Расход",Журнал!$J:$J,L$2,Журнал!$G:$G,$A192)</f>
        <v>0</v>
      </c>
      <c r="M192" s="5">
        <f>-SUMIFS(Журнал!$B:$B,Журнал!$C:$C,"Расход",Журнал!$J:$J,M$2,Журнал!$G:$G,$A192)</f>
        <v>0</v>
      </c>
      <c r="N192" s="5">
        <f>-SUMIFS(Журнал!$B:$B,Журнал!$C:$C,"Расход",Журнал!$J:$J,N$2,Журнал!$G:$G,$A192)</f>
        <v>0</v>
      </c>
      <c r="O192" s="5">
        <f>-SUMIFS(Журнал!$B:$B,Журнал!$C:$C,"Расход",Журнал!$J:$J,O$2,Журнал!$G:$G,$A192)</f>
        <v>0</v>
      </c>
      <c r="P192" s="92" t="str">
        <f>IF($A192="","",SUMPRODUCT(
 (1-2*(Журнал!$C$3:$C1110="Расход"))*
 (EOMONTH(Журнал!$I$3:$I1110,0)=EOMONTH(P$2,0))*
 (Журнал!$G$3:$G1110=$A192)*
 Журнал!$B$3:$B1110
))</f>
        <v/>
      </c>
      <c r="Q192" s="5" t="str">
        <f>IF($A192="","",SUMPRODUCT(
 (1-2*(Журнал!$C$3:$C1110="Расход"))*
 (EOMONTH(Журнал!$I$3:$I1110,0)=EOMONTH(Q$2,0))*
 (Журнал!$G$3:$G1110=$A192)*
 Журнал!$B$3:$B1110
))</f>
        <v/>
      </c>
      <c r="R192" s="5" t="str">
        <f>IF($A192="","",SUMPRODUCT(
 (1-2*(Журнал!$C$3:$C1110="Расход"))*
 (EOMONTH(Журнал!$I$3:$I1110,0)=EOMONTH(R$2,0))*
 (Журнал!$G$3:$G1110=$A192)*
 Журнал!$B$3:$B1110
))</f>
        <v/>
      </c>
      <c r="S192" s="5" t="str">
        <f>IF($A192="","",SUMPRODUCT(
 (1-2*(Журнал!$C$3:$C1110="Расход"))*
 (EOMONTH(Журнал!$I$3:$I1110,0)=EOMONTH(S$2,0))*
 (Журнал!$G$3:$G1110=$A192)*
 Журнал!$B$3:$B1110
))</f>
        <v/>
      </c>
      <c r="T192" s="5" t="str">
        <f>IF($A192="","",SUMPRODUCT(
 (1-2*(Журнал!$C$3:$C1110="Расход"))*
 (EOMONTH(Журнал!$I$3:$I1110,0)=EOMONTH(T$2,0))*
 (Журнал!$G$3:$G1110=$A192)*
 Журнал!$B$3:$B1110
))</f>
        <v/>
      </c>
      <c r="U192" s="5" t="str">
        <f>IF($A192="","",SUMPRODUCT(
 (1-2*(Журнал!$C$3:$C1110="Расход"))*
 (EOMONTH(Журнал!$I$3:$I1110,0)=EOMONTH(U$2,0))*
 (Журнал!$G$3:$G1110=$A192)*
 Журнал!$B$3:$B1110
))</f>
        <v/>
      </c>
      <c r="V192" s="5" t="str">
        <f>IF($A192="","",SUMPRODUCT(
 (1-2*(Журнал!$C$3:$C1110="Расход"))*
 (EOMONTH(Журнал!$I$3:$I1110,0)=EOMONTH(V$2,0))*
 (Журнал!$G$3:$G1110=$A192)*
 Журнал!$B$3:$B1110
))</f>
        <v/>
      </c>
      <c r="W192" s="5" t="str">
        <f>IF($A192="","",SUMPRODUCT(
 (1-2*(Журнал!$C$3:$C1110="Расход"))*
 (EOMONTH(Журнал!$I$3:$I1110,0)=EOMONTH(W$2,0))*
 (Журнал!$G$3:$G1110=$A192)*
 Журнал!$B$3:$B1110
))</f>
        <v/>
      </c>
      <c r="X192" s="5" t="str">
        <f>IF($A192="","",SUMPRODUCT(
 (1-2*(Журнал!$C$3:$C1110="Расход"))*
 (EOMONTH(Журнал!$I$3:$I1110,0)=EOMONTH(X$2,0))*
 (Журнал!$G$3:$G1110=$A192)*
 Журнал!$B$3:$B1110
))</f>
        <v/>
      </c>
      <c r="Y192" s="5" t="str">
        <f>IF($A192="","",SUMPRODUCT(
 (1-2*(Журнал!$C$3:$C1110="Расход"))*
 (EOMONTH(Журнал!$I$3:$I1110,0)=EOMONTH(Y$2,0))*
 (Журнал!$G$3:$G1110=$A192)*
 Журнал!$B$3:$B1110
))</f>
        <v/>
      </c>
      <c r="Z192" s="5" t="str">
        <f>IF($A192="","",SUMPRODUCT(
 (1-2*(Журнал!$C$3:$C1110="Расход"))*
 (EOMONTH(Журнал!$I$3:$I1110,0)=EOMONTH(Z$2,0))*
 (Журнал!$G$3:$G1110=$A192)*
 Журнал!$B$3:$B1110
))</f>
        <v/>
      </c>
    </row>
    <row r="193" spans="1:26" ht="13.2">
      <c r="A193" s="94"/>
      <c r="B193" s="7"/>
      <c r="C193" s="3">
        <f t="shared" si="45"/>
        <v>0</v>
      </c>
      <c r="D193" s="5">
        <f>-SUMIFS(Журнал!$B:$B,Журнал!$C:$C,"Расход",Журнал!$J:$J,D$2,Журнал!$G:$G,$A193)</f>
        <v>0</v>
      </c>
      <c r="E193" s="5">
        <f>-SUMIFS(Журнал!$B:$B,Журнал!$C:$C,"Расход",Журнал!$J:$J,E$2,Журнал!$G:$G,$A193)</f>
        <v>0</v>
      </c>
      <c r="F193" s="5">
        <f>-SUMIFS(Журнал!$B:$B,Журнал!$C:$C,"Расход",Журнал!$J:$J,F$2,Журнал!$G:$G,$A193)</f>
        <v>0</v>
      </c>
      <c r="G193" s="5">
        <f>-SUMIFS(Журнал!$B:$B,Журнал!$C:$C,"Расход",Журнал!$J:$J,G$2,Журнал!$G:$G,$A193)</f>
        <v>0</v>
      </c>
      <c r="H193" s="5">
        <f>-SUMIFS(Журнал!$B:$B,Журнал!$C:$C,"Расход",Журнал!$J:$J,H$2,Журнал!$G:$G,$A193)</f>
        <v>0</v>
      </c>
      <c r="I193" s="5">
        <f>-SUMIFS(Журнал!$B:$B,Журнал!$C:$C,"Расход",Журнал!$J:$J,I$2,Журнал!$G:$G,$A193)</f>
        <v>0</v>
      </c>
      <c r="J193" s="5">
        <f>-SUMIFS(Журнал!$B:$B,Журнал!$C:$C,"Расход",Журнал!$J:$J,J$2,Журнал!$G:$G,$A193)</f>
        <v>0</v>
      </c>
      <c r="K193" s="5">
        <f>-SUMIFS(Журнал!$B:$B,Журнал!$C:$C,"Расход",Журнал!$J:$J,K$2,Журнал!$G:$G,$A193)</f>
        <v>0</v>
      </c>
      <c r="L193" s="5">
        <f>-SUMIFS(Журнал!$B:$B,Журнал!$C:$C,"Расход",Журнал!$J:$J,L$2,Журнал!$G:$G,$A193)</f>
        <v>0</v>
      </c>
      <c r="M193" s="5">
        <f>-SUMIFS(Журнал!$B:$B,Журнал!$C:$C,"Расход",Журнал!$J:$J,M$2,Журнал!$G:$G,$A193)</f>
        <v>0</v>
      </c>
      <c r="N193" s="5">
        <f>-SUMIFS(Журнал!$B:$B,Журнал!$C:$C,"Расход",Журнал!$J:$J,N$2,Журнал!$G:$G,$A193)</f>
        <v>0</v>
      </c>
      <c r="O193" s="5">
        <f>-SUMIFS(Журнал!$B:$B,Журнал!$C:$C,"Расход",Журнал!$J:$J,O$2,Журнал!$G:$G,$A193)</f>
        <v>0</v>
      </c>
      <c r="P193" s="5" t="str">
        <f>IF($A193="","",SUMPRODUCT(
 (1-2*(Журнал!$C$3:$C1110="Расход"))*
 (EOMONTH(Журнал!$I$3:$I1110,0)=EOMONTH(P$2,0))*
 (Журнал!$G$3:$G1110=$A193)*
 Журнал!$B$3:$B1110
))</f>
        <v/>
      </c>
      <c r="Q193" s="5" t="str">
        <f>IF($A193="","",SUMPRODUCT(
 (1-2*(Журнал!$C$3:$C1110="Расход"))*
 (EOMONTH(Журнал!$I$3:$I1110,0)=EOMONTH(Q$2,0))*
 (Журнал!$G$3:$G1110=$A193)*
 Журнал!$B$3:$B1110
))</f>
        <v/>
      </c>
      <c r="R193" s="5" t="str">
        <f>IF($A193="","",SUMPRODUCT(
 (1-2*(Журнал!$C$3:$C1110="Расход"))*
 (EOMONTH(Журнал!$I$3:$I1110,0)=EOMONTH(R$2,0))*
 (Журнал!$G$3:$G1110=$A193)*
 Журнал!$B$3:$B1110
))</f>
        <v/>
      </c>
      <c r="S193" s="5" t="str">
        <f>IF($A193="","",SUMPRODUCT(
 (1-2*(Журнал!$C$3:$C1110="Расход"))*
 (EOMONTH(Журнал!$I$3:$I1110,0)=EOMONTH(S$2,0))*
 (Журнал!$G$3:$G1110=$A193)*
 Журнал!$B$3:$B1110
))</f>
        <v/>
      </c>
      <c r="T193" s="5" t="str">
        <f>IF($A193="","",SUMPRODUCT(
 (1-2*(Журнал!$C$3:$C1110="Расход"))*
 (EOMONTH(Журнал!$I$3:$I1110,0)=EOMONTH(T$2,0))*
 (Журнал!$G$3:$G1110=$A193)*
 Журнал!$B$3:$B1110
))</f>
        <v/>
      </c>
      <c r="U193" s="5" t="str">
        <f>IF($A193="","",SUMPRODUCT(
 (1-2*(Журнал!$C$3:$C1110="Расход"))*
 (EOMONTH(Журнал!$I$3:$I1110,0)=EOMONTH(U$2,0))*
 (Журнал!$G$3:$G1110=$A193)*
 Журнал!$B$3:$B1110
))</f>
        <v/>
      </c>
      <c r="V193" s="5" t="str">
        <f>IF($A193="","",SUMPRODUCT(
 (1-2*(Журнал!$C$3:$C1110="Расход"))*
 (EOMONTH(Журнал!$I$3:$I1110,0)=EOMONTH(V$2,0))*
 (Журнал!$G$3:$G1110=$A193)*
 Журнал!$B$3:$B1110
))</f>
        <v/>
      </c>
      <c r="W193" s="5" t="str">
        <f>IF($A193="","",SUMPRODUCT(
 (1-2*(Журнал!$C$3:$C1110="Расход"))*
 (EOMONTH(Журнал!$I$3:$I1110,0)=EOMONTH(W$2,0))*
 (Журнал!$G$3:$G1110=$A193)*
 Журнал!$B$3:$B1110
))</f>
        <v/>
      </c>
      <c r="X193" s="5" t="str">
        <f>IF($A193="","",SUMPRODUCT(
 (1-2*(Журнал!$C$3:$C1110="Расход"))*
 (EOMONTH(Журнал!$I$3:$I1110,0)=EOMONTH(X$2,0))*
 (Журнал!$G$3:$G1110=$A193)*
 Журнал!$B$3:$B1110
))</f>
        <v/>
      </c>
      <c r="Y193" s="5" t="str">
        <f>IF($A193="","",SUMPRODUCT(
 (1-2*(Журнал!$C$3:$C1110="Расход"))*
 (EOMONTH(Журнал!$I$3:$I1110,0)=EOMONTH(Y$2,0))*
 (Журнал!$G$3:$G1110=$A193)*
 Журнал!$B$3:$B1110
))</f>
        <v/>
      </c>
      <c r="Z193" s="5" t="str">
        <f>IF($A193="","",SUMPRODUCT(
 (1-2*(Журнал!$C$3:$C1110="Расход"))*
 (EOMONTH(Журнал!$I$3:$I1110,0)=EOMONTH(Z$2,0))*
 (Журнал!$G$3:$G1110=$A193)*
 Журнал!$B$3:$B1110
))</f>
        <v/>
      </c>
    </row>
    <row r="194" spans="1:26" ht="13.2">
      <c r="A194" s="94"/>
      <c r="B194" s="7"/>
      <c r="C194" s="3">
        <f t="shared" si="45"/>
        <v>0</v>
      </c>
      <c r="D194" s="5">
        <f>-SUMIFS(Журнал!$B:$B,Журнал!$C:$C,"Расход",Журнал!$J:$J,D$2,Журнал!$G:$G,$A194)</f>
        <v>0</v>
      </c>
      <c r="E194" s="5">
        <f>-SUMIFS(Журнал!$B:$B,Журнал!$C:$C,"Расход",Журнал!$J:$J,E$2,Журнал!$G:$G,$A194)</f>
        <v>0</v>
      </c>
      <c r="F194" s="5">
        <f>-SUMIFS(Журнал!$B:$B,Журнал!$C:$C,"Расход",Журнал!$J:$J,F$2,Журнал!$G:$G,$A194)</f>
        <v>0</v>
      </c>
      <c r="G194" s="5">
        <f>-SUMIFS(Журнал!$B:$B,Журнал!$C:$C,"Расход",Журнал!$J:$J,G$2,Журнал!$G:$G,$A194)</f>
        <v>0</v>
      </c>
      <c r="H194" s="5">
        <f>-SUMIFS(Журнал!$B:$B,Журнал!$C:$C,"Расход",Журнал!$J:$J,H$2,Журнал!$G:$G,$A194)</f>
        <v>0</v>
      </c>
      <c r="I194" s="5">
        <f>-SUMIFS(Журнал!$B:$B,Журнал!$C:$C,"Расход",Журнал!$J:$J,I$2,Журнал!$G:$G,$A194)</f>
        <v>0</v>
      </c>
      <c r="J194" s="5">
        <f>-SUMIFS(Журнал!$B:$B,Журнал!$C:$C,"Расход",Журнал!$J:$J,J$2,Журнал!$G:$G,$A194)</f>
        <v>0</v>
      </c>
      <c r="K194" s="5">
        <f>-SUMIFS(Журнал!$B:$B,Журнал!$C:$C,"Расход",Журнал!$J:$J,K$2,Журнал!$G:$G,$A194)</f>
        <v>0</v>
      </c>
      <c r="L194" s="5">
        <f>-SUMIFS(Журнал!$B:$B,Журнал!$C:$C,"Расход",Журнал!$J:$J,L$2,Журнал!$G:$G,$A194)</f>
        <v>0</v>
      </c>
      <c r="M194" s="5">
        <f>-SUMIFS(Журнал!$B:$B,Журнал!$C:$C,"Расход",Журнал!$J:$J,M$2,Журнал!$G:$G,$A194)</f>
        <v>0</v>
      </c>
      <c r="N194" s="5">
        <f>-SUMIFS(Журнал!$B:$B,Журнал!$C:$C,"Расход",Журнал!$J:$J,N$2,Журнал!$G:$G,$A194)</f>
        <v>0</v>
      </c>
      <c r="O194" s="5">
        <f>-SUMIFS(Журнал!$B:$B,Журнал!$C:$C,"Расход",Журнал!$J:$J,O$2,Журнал!$G:$G,$A194)</f>
        <v>0</v>
      </c>
      <c r="P194" s="5" t="str">
        <f>IF($A194="","",SUMPRODUCT(
 (1-2*(Журнал!$C$3:$C1110="Расход"))*
 (EOMONTH(Журнал!$I$3:$I1110,0)=EOMONTH(P$2,0))*
 (Журнал!$G$3:$G1110=$A194)*
 Журнал!$B$3:$B1110
))</f>
        <v/>
      </c>
      <c r="Q194" s="5" t="str">
        <f>IF($A194="","",SUMPRODUCT(
 (1-2*(Журнал!$C$3:$C1110="Расход"))*
 (EOMONTH(Журнал!$I$3:$I1110,0)=EOMONTH(Q$2,0))*
 (Журнал!$G$3:$G1110=$A194)*
 Журнал!$B$3:$B1110
))</f>
        <v/>
      </c>
      <c r="R194" s="92" t="str">
        <f>IF($A194="","",SUMPRODUCT(
 (1-2*(Журнал!$C$3:$C1110="Расход"))*
 (EOMONTH(Журнал!$I$3:$I1110,0)=EOMONTH(R$2,0))*
 (Журнал!$G$3:$G1110=$A194)*
 Журнал!$B$3:$B1110
))</f>
        <v/>
      </c>
      <c r="S194" s="5" t="str">
        <f>IF($A194="","",SUMPRODUCT(
 (1-2*(Журнал!$C$3:$C1110="Расход"))*
 (EOMONTH(Журнал!$I$3:$I1110,0)=EOMONTH(S$2,0))*
 (Журнал!$G$3:$G1110=$A194)*
 Журнал!$B$3:$B1110
))</f>
        <v/>
      </c>
      <c r="T194" s="5" t="str">
        <f>IF($A194="","",SUMPRODUCT(
 (1-2*(Журнал!$C$3:$C1110="Расход"))*
 (EOMONTH(Журнал!$I$3:$I1110,0)=EOMONTH(T$2,0))*
 (Журнал!$G$3:$G1110=$A194)*
 Журнал!$B$3:$B1110
))</f>
        <v/>
      </c>
      <c r="U194" s="5" t="str">
        <f>IF($A194="","",SUMPRODUCT(
 (1-2*(Журнал!$C$3:$C1110="Расход"))*
 (EOMONTH(Журнал!$I$3:$I1110,0)=EOMONTH(U$2,0))*
 (Журнал!$G$3:$G1110=$A194)*
 Журнал!$B$3:$B1110
))</f>
        <v/>
      </c>
      <c r="V194" s="5" t="str">
        <f>IF($A194="","",SUMPRODUCT(
 (1-2*(Журнал!$C$3:$C1110="Расход"))*
 (EOMONTH(Журнал!$I$3:$I1110,0)=EOMONTH(V$2,0))*
 (Журнал!$G$3:$G1110=$A194)*
 Журнал!$B$3:$B1110
))</f>
        <v/>
      </c>
      <c r="W194" s="5" t="str">
        <f>IF($A194="","",SUMPRODUCT(
 (1-2*(Журнал!$C$3:$C1110="Расход"))*
 (EOMONTH(Журнал!$I$3:$I1110,0)=EOMONTH(W$2,0))*
 (Журнал!$G$3:$G1110=$A194)*
 Журнал!$B$3:$B1110
))</f>
        <v/>
      </c>
      <c r="X194" s="5" t="str">
        <f>IF($A194="","",SUMPRODUCT(
 (1-2*(Журнал!$C$3:$C1110="Расход"))*
 (EOMONTH(Журнал!$I$3:$I1110,0)=EOMONTH(X$2,0))*
 (Журнал!$G$3:$G1110=$A194)*
 Журнал!$B$3:$B1110
))</f>
        <v/>
      </c>
      <c r="Y194" s="5" t="str">
        <f>IF($A194="","",SUMPRODUCT(
 (1-2*(Журнал!$C$3:$C1110="Расход"))*
 (EOMONTH(Журнал!$I$3:$I1110,0)=EOMONTH(Y$2,0))*
 (Журнал!$G$3:$G1110=$A194)*
 Журнал!$B$3:$B1110
))</f>
        <v/>
      </c>
      <c r="Z194" s="5" t="str">
        <f>IF($A194="","",SUMPRODUCT(
 (1-2*(Журнал!$C$3:$C1110="Расход"))*
 (EOMONTH(Журнал!$I$3:$I1110,0)=EOMONTH(Z$2,0))*
 (Журнал!$G$3:$G1110=$A194)*
 Журнал!$B$3:$B1110
))</f>
        <v/>
      </c>
    </row>
    <row r="195" spans="1:26" ht="13.2">
      <c r="A195" s="94"/>
      <c r="B195" s="7"/>
      <c r="C195" s="3">
        <f t="shared" si="45"/>
        <v>-20000</v>
      </c>
      <c r="D195" s="5">
        <f>-SUMIFS(Журнал!$B:$B,Журнал!$C:$C,"Расход",Журнал!$J:$J,D$2,Журнал!$G:$G,$A195)</f>
        <v>0</v>
      </c>
      <c r="E195" s="5">
        <f>-SUMIFS(Журнал!$B:$B,Журнал!$C:$C,"Расход",Журнал!$J:$J,E$2,Журнал!$G:$G,$A195)</f>
        <v>0</v>
      </c>
      <c r="F195" s="5">
        <f>-SUMIFS(Журнал!$B:$B,Журнал!$C:$C,"Расход",Журнал!$J:$J,F$2,Журнал!$G:$G,$A195)</f>
        <v>0</v>
      </c>
      <c r="G195" s="5">
        <f>-SUMIFS(Журнал!$B:$B,Журнал!$C:$C,"Расход",Журнал!$J:$J,G$2,Журнал!$G:$G,$A195)</f>
        <v>0</v>
      </c>
      <c r="H195" s="5">
        <f>-SUMIFS(Журнал!$B:$B,Журнал!$C:$C,"Расход",Журнал!$J:$J,H$2,Журнал!$G:$G,$A195)</f>
        <v>0</v>
      </c>
      <c r="I195" s="5">
        <f>-SUMIFS(Журнал!$B:$B,Журнал!$C:$C,"Расход",Журнал!$J:$J,I$2,Журнал!$G:$G,$A195)</f>
        <v>0</v>
      </c>
      <c r="J195" s="5">
        <f>-SUMIFS(Журнал!$B:$B,Журнал!$C:$C,"Расход",Журнал!$J:$J,J$2,Журнал!$G:$G,$A195)</f>
        <v>0</v>
      </c>
      <c r="K195" s="5">
        <f>-SUMIFS(Журнал!$B:$B,Журнал!$C:$C,"Расход",Журнал!$J:$J,K$2,Журнал!$G:$G,$A195)</f>
        <v>0</v>
      </c>
      <c r="L195" s="5">
        <f>-SUMIFS(Журнал!$B:$B,Журнал!$C:$C,"Расход",Журнал!$J:$J,L$2,Журнал!$G:$G,$A195)</f>
        <v>0</v>
      </c>
      <c r="M195" s="5">
        <f>-SUMIFS(Журнал!$B:$B,Журнал!$C:$C,"Расход",Журнал!$J:$J,M$2,Журнал!$G:$G,$A195)</f>
        <v>0</v>
      </c>
      <c r="N195" s="5">
        <f>-SUMIFS(Журнал!$B:$B,Журнал!$C:$C,"Расход",Журнал!$J:$J,N$2,Журнал!$G:$G,$A195)</f>
        <v>0</v>
      </c>
      <c r="O195" s="95">
        <v>-20000</v>
      </c>
      <c r="P195" s="5" t="str">
        <f>IF($A195="","",SUMPRODUCT(
 (1-2*(Журнал!$C$3:$C1110="Расход"))*
 (EOMONTH(Журнал!$I$3:$I1110,0)=EOMONTH(P$2,0))*
 (Журнал!$G$3:$G1110=$A195)*
 Журнал!$B$3:$B1110
))</f>
        <v/>
      </c>
      <c r="Q195" s="5" t="str">
        <f>IF($A195="","",SUMPRODUCT(
 (1-2*(Журнал!$C$3:$C1110="Расход"))*
 (EOMONTH(Журнал!$I$3:$I1110,0)=EOMONTH(Q$2,0))*
 (Журнал!$G$3:$G1110=$A195)*
 Журнал!$B$3:$B1110
))</f>
        <v/>
      </c>
      <c r="R195" s="93" t="str">
        <f>IF($A195="","",SUMPRODUCT(
 (1-2*(Журнал!$C$3:$C1110="Расход"))*
 (EOMONTH(Журнал!$I$3:$I1110,0)=EOMONTH(R$2,0))*
 (Журнал!$G$3:$G1110=$A195)*
 Журнал!$B$3:$B1110
))</f>
        <v/>
      </c>
      <c r="S195" s="5" t="str">
        <f>IF($A195="","",SUMPRODUCT(
 (1-2*(Журнал!$C$3:$C1110="Расход"))*
 (EOMONTH(Журнал!$I$3:$I1110,0)=EOMONTH(S$2,0))*
 (Журнал!$G$3:$G1110=$A195)*
 Журнал!$B$3:$B1110
))</f>
        <v/>
      </c>
      <c r="T195" s="5" t="str">
        <f>IF($A195="","",SUMPRODUCT(
 (1-2*(Журнал!$C$3:$C1110="Расход"))*
 (EOMONTH(Журнал!$I$3:$I1110,0)=EOMONTH(T$2,0))*
 (Журнал!$G$3:$G1110=$A195)*
 Журнал!$B$3:$B1110
))</f>
        <v/>
      </c>
      <c r="U195" s="5" t="str">
        <f>IF($A195="","",SUMPRODUCT(
 (1-2*(Журнал!$C$3:$C1110="Расход"))*
 (EOMONTH(Журнал!$I$3:$I1110,0)=EOMONTH(U$2,0))*
 (Журнал!$G$3:$G1110=$A195)*
 Журнал!$B$3:$B1110
))</f>
        <v/>
      </c>
      <c r="V195" s="5" t="str">
        <f>IF($A195="","",SUMPRODUCT(
 (1-2*(Журнал!$C$3:$C1110="Расход"))*
 (EOMONTH(Журнал!$I$3:$I1110,0)=EOMONTH(V$2,0))*
 (Журнал!$G$3:$G1110=$A195)*
 Журнал!$B$3:$B1110
))</f>
        <v/>
      </c>
      <c r="W195" s="5" t="str">
        <f>IF($A195="","",SUMPRODUCT(
 (1-2*(Журнал!$C$3:$C1110="Расход"))*
 (EOMONTH(Журнал!$I$3:$I1110,0)=EOMONTH(W$2,0))*
 (Журнал!$G$3:$G1110=$A195)*
 Журнал!$B$3:$B1110
))</f>
        <v/>
      </c>
      <c r="X195" s="5" t="str">
        <f>IF($A195="","",SUMPRODUCT(
 (1-2*(Журнал!$C$3:$C1110="Расход"))*
 (EOMONTH(Журнал!$I$3:$I1110,0)=EOMONTH(X$2,0))*
 (Журнал!$G$3:$G1110=$A195)*
 Журнал!$B$3:$B1110
))</f>
        <v/>
      </c>
      <c r="Y195" s="5" t="str">
        <f>IF($A195="","",SUMPRODUCT(
 (1-2*(Журнал!$C$3:$C1110="Расход"))*
 (EOMONTH(Журнал!$I$3:$I1110,0)=EOMONTH(Y$2,0))*
 (Журнал!$G$3:$G1110=$A195)*
 Журнал!$B$3:$B1110
))</f>
        <v/>
      </c>
      <c r="Z195" s="5" t="str">
        <f>IF($A195="","",SUMPRODUCT(
 (1-2*(Журнал!$C$3:$C1110="Расход"))*
 (EOMONTH(Журнал!$I$3:$I1110,0)=EOMONTH(Z$2,0))*
 (Журнал!$G$3:$G1110=$A195)*
 Журнал!$B$3:$B1110
))</f>
        <v/>
      </c>
    </row>
    <row r="196" spans="1:26" ht="13.2">
      <c r="A196" s="94"/>
      <c r="B196" s="7"/>
      <c r="C196" s="3">
        <f t="shared" si="45"/>
        <v>0</v>
      </c>
      <c r="D196" s="5">
        <f>-SUMIFS(Журнал!$B:$B,Журнал!$C:$C,"Расход",Журнал!$J:$J,D$2,Журнал!$G:$G,$A196)</f>
        <v>0</v>
      </c>
      <c r="E196" s="5">
        <f>-SUMIFS(Журнал!$B:$B,Журнал!$C:$C,"Расход",Журнал!$J:$J,E$2,Журнал!$G:$G,$A196)</f>
        <v>0</v>
      </c>
      <c r="F196" s="5">
        <f>-SUMIFS(Журнал!$B:$B,Журнал!$C:$C,"Расход",Журнал!$J:$J,F$2,Журнал!$G:$G,$A196)</f>
        <v>0</v>
      </c>
      <c r="G196" s="5">
        <f>-SUMIFS(Журнал!$B:$B,Журнал!$C:$C,"Расход",Журнал!$J:$J,G$2,Журнал!$G:$G,$A196)</f>
        <v>0</v>
      </c>
      <c r="H196" s="5">
        <f>-SUMIFS(Журнал!$B:$B,Журнал!$C:$C,"Расход",Журнал!$J:$J,H$2,Журнал!$G:$G,$A196)</f>
        <v>0</v>
      </c>
      <c r="I196" s="5">
        <f>-SUMIFS(Журнал!$B:$B,Журнал!$C:$C,"Расход",Журнал!$J:$J,I$2,Журнал!$G:$G,$A196)</f>
        <v>0</v>
      </c>
      <c r="J196" s="5">
        <f>-SUMIFS(Журнал!$B:$B,Журнал!$C:$C,"Расход",Журнал!$J:$J,J$2,Журнал!$G:$G,$A196)</f>
        <v>0</v>
      </c>
      <c r="K196" s="5">
        <f>-SUMIFS(Журнал!$B:$B,Журнал!$C:$C,"Расход",Журнал!$J:$J,K$2,Журнал!$G:$G,$A196)</f>
        <v>0</v>
      </c>
      <c r="L196" s="5">
        <f>-SUMIFS(Журнал!$B:$B,Журнал!$C:$C,"Расход",Журнал!$J:$J,L$2,Журнал!$G:$G,$A196)</f>
        <v>0</v>
      </c>
      <c r="M196" s="5">
        <f>-SUMIFS(Журнал!$B:$B,Журнал!$C:$C,"Расход",Журнал!$J:$J,M$2,Журнал!$G:$G,$A196)</f>
        <v>0</v>
      </c>
      <c r="N196" s="5">
        <f>-SUMIFS(Журнал!$B:$B,Журнал!$C:$C,"Расход",Журнал!$J:$J,N$2,Журнал!$G:$G,$A196)</f>
        <v>0</v>
      </c>
      <c r="O196" s="5">
        <f>-SUMIFS(Журнал!$B:$B,Журнал!$C:$C,"Расход",Журнал!$J:$J,O$2,Журнал!$G:$G,$A196)</f>
        <v>0</v>
      </c>
      <c r="P196" s="5" t="str">
        <f>IF($A196="","",SUMPRODUCT(
 (1-2*(Журнал!$C$3:$C1110="Расход"))*
 (EOMONTH(Журнал!$I$3:$I1110,0)=EOMONTH(P$2,0))*
 (Журнал!$G$3:$G1110=$A196)*
 Журнал!$B$3:$B1110
))</f>
        <v/>
      </c>
      <c r="Q196" s="5" t="str">
        <f>IF($A196="","",SUMPRODUCT(
 (1-2*(Журнал!$C$3:$C1110="Расход"))*
 (EOMONTH(Журнал!$I$3:$I1110,0)=EOMONTH(Q$2,0))*
 (Журнал!$G$3:$G1110=$A196)*
 Журнал!$B$3:$B1110
))</f>
        <v/>
      </c>
      <c r="R196" s="5" t="str">
        <f>IF($A196="","",SUMPRODUCT(
 (1-2*(Журнал!$C$3:$C1110="Расход"))*
 (EOMONTH(Журнал!$I$3:$I1110,0)=EOMONTH(R$2,0))*
 (Журнал!$G$3:$G1110=$A196)*
 Журнал!$B$3:$B1110
))</f>
        <v/>
      </c>
      <c r="S196" s="5" t="str">
        <f>IF($A196="","",SUMPRODUCT(
 (1-2*(Журнал!$C$3:$C1110="Расход"))*
 (EOMONTH(Журнал!$I$3:$I1110,0)=EOMONTH(S$2,0))*
 (Журнал!$G$3:$G1110=$A196)*
 Журнал!$B$3:$B1110
))</f>
        <v/>
      </c>
      <c r="T196" s="5" t="str">
        <f>IF($A196="","",SUMPRODUCT(
 (1-2*(Журнал!$C$3:$C1110="Расход"))*
 (EOMONTH(Журнал!$I$3:$I1110,0)=EOMONTH(T$2,0))*
 (Журнал!$G$3:$G1110=$A196)*
 Журнал!$B$3:$B1110
))</f>
        <v/>
      </c>
      <c r="U196" s="5" t="str">
        <f>IF($A196="","",SUMPRODUCT(
 (1-2*(Журнал!$C$3:$C1110="Расход"))*
 (EOMONTH(Журнал!$I$3:$I1110,0)=EOMONTH(U$2,0))*
 (Журнал!$G$3:$G1110=$A196)*
 Журнал!$B$3:$B1110
))</f>
        <v/>
      </c>
      <c r="V196" s="5" t="str">
        <f>IF($A196="","",SUMPRODUCT(
 (1-2*(Журнал!$C$3:$C1110="Расход"))*
 (EOMONTH(Журнал!$I$3:$I1110,0)=EOMONTH(V$2,0))*
 (Журнал!$G$3:$G1110=$A196)*
 Журнал!$B$3:$B1110
))</f>
        <v/>
      </c>
      <c r="W196" s="5" t="str">
        <f>IF($A196="","",SUMPRODUCT(
 (1-2*(Журнал!$C$3:$C1110="Расход"))*
 (EOMONTH(Журнал!$I$3:$I1110,0)=EOMONTH(W$2,0))*
 (Журнал!$G$3:$G1110=$A196)*
 Журнал!$B$3:$B1110
))</f>
        <v/>
      </c>
      <c r="X196" s="5" t="str">
        <f>IF($A196="","",SUMPRODUCT(
 (1-2*(Журнал!$C$3:$C1110="Расход"))*
 (EOMONTH(Журнал!$I$3:$I1110,0)=EOMONTH(X$2,0))*
 (Журнал!$G$3:$G1110=$A196)*
 Журнал!$B$3:$B1110
))</f>
        <v/>
      </c>
      <c r="Y196" s="5" t="str">
        <f>IF($A196="","",SUMPRODUCT(
 (1-2*(Журнал!$C$3:$C1110="Расход"))*
 (EOMONTH(Журнал!$I$3:$I1110,0)=EOMONTH(Y$2,0))*
 (Журнал!$G$3:$G1110=$A196)*
 Журнал!$B$3:$B1110
))</f>
        <v/>
      </c>
      <c r="Z196" s="5" t="str">
        <f>IF($A196="","",SUMPRODUCT(
 (1-2*(Журнал!$C$3:$C1110="Расход"))*
 (EOMONTH(Журнал!$I$3:$I1110,0)=EOMONTH(Z$2,0))*
 (Журнал!$G$3:$G1110=$A196)*
 Журнал!$B$3:$B1110
))</f>
        <v/>
      </c>
    </row>
    <row r="197" spans="1:26" ht="13.2">
      <c r="A197" s="94"/>
      <c r="B197" s="7"/>
      <c r="C197" s="3">
        <f t="shared" si="45"/>
        <v>0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6" t="str">
        <f>IF($A197="","",SUMPRODUCT(
 (1-2*(Журнал!$C$3:$C1110="Расход")) *
 (Журнал!$I$3:$I1110=P$2) *
 (Журнал!$G$3:$G1110=$A197) *
 Журнал!$B$3:$B1110
))</f>
        <v/>
      </c>
      <c r="Q197" s="66" t="str">
        <f>IF($A197="","",SUMPRODUCT(
 (1-2*(Журнал!$C$3:$C1110="Расход")) *
 (Журнал!$I$3:$I1110=Q$2) *
 (Журнал!$G$3:$G1110=$A197) *
 Журнал!$B$3:$B1110
))</f>
        <v/>
      </c>
      <c r="R197" s="66" t="str">
        <f>IF($A197="","",SUMPRODUCT(
 (1-2*(Журнал!$C$3:$C1110="Расход")) *
 (Журнал!$I$3:$I1110=R$2) *
 (Журнал!$G$3:$G1110=$A197) *
 Журнал!$B$3:$B1110
))</f>
        <v/>
      </c>
      <c r="S197" s="66" t="str">
        <f>IF($A197="","",SUMPRODUCT(
 (1-2*(Журнал!$C$3:$C1110="Расход")) *
 (Журнал!$I$3:$I1110=S$2) *
 (Журнал!$G$3:$G1110=$A197) *
 Журнал!$B$3:$B1110
))</f>
        <v/>
      </c>
      <c r="T197" s="66" t="str">
        <f>IF($A197="","",SUMPRODUCT(
 (1-2*(Журнал!$C$3:$C1110="Расход")) *
 (Журнал!$I$3:$I1110=T$2) *
 (Журнал!$G$3:$G1110=$A197) *
 Журнал!$B$3:$B1110
))</f>
        <v/>
      </c>
      <c r="U197" s="66" t="str">
        <f>IF($A197="","",SUMPRODUCT(
 (1-2*(Журнал!$C$3:$C1110="Расход")) *
 (Журнал!$I$3:$I1110=U$2) *
 (Журнал!$G$3:$G1110=$A197) *
 Журнал!$B$3:$B1110
))</f>
        <v/>
      </c>
      <c r="V197" s="66" t="str">
        <f>IF($A197="","",SUMPRODUCT(
 (1-2*(Журнал!$C$3:$C1110="Расход")) *
 (Журнал!$I$3:$I1110=V$2) *
 (Журнал!$G$3:$G1110=$A197) *
 Журнал!$B$3:$B1110
))</f>
        <v/>
      </c>
      <c r="W197" s="66" t="str">
        <f>IF($A197="","",SUMPRODUCT(
 (1-2*(Журнал!$C$3:$C1110="Расход")) *
 (Журнал!$I$3:$I1110=W$2) *
 (Журнал!$G$3:$G1110=$A197) *
 Журнал!$B$3:$B1110
))</f>
        <v/>
      </c>
      <c r="X197" s="66" t="str">
        <f>IF($A197="","",SUMPRODUCT(
 (1-2*(Журнал!$C$3:$C1110="Расход")) *
 (Журнал!$I$3:$I1110=X$2) *
 (Журнал!$G$3:$G1110=$A197) *
 Журнал!$B$3:$B1110
))</f>
        <v/>
      </c>
      <c r="Y197" s="66" t="str">
        <f>IF($A197="","",SUMPRODUCT(
 (1-2*(Журнал!$C$3:$C1110="Расход")) *
 (Журнал!$I$3:$I1110=Y$2) *
 (Журнал!$G$3:$G1110=$A197) *
 Журнал!$B$3:$B1110
))</f>
        <v/>
      </c>
      <c r="Z197" s="66" t="str">
        <f>IF($A197="","",SUMPRODUCT(
 (1-2*(Журнал!$C$3:$C1110="Расход")) *
 (Журнал!$I$3:$I1110=Z$2) *
 (Журнал!$G$3:$G1110=$A197) *
 Журнал!$B$3:$B1110
))</f>
        <v/>
      </c>
    </row>
    <row r="198" spans="1:26" ht="13.2">
      <c r="A198" s="94"/>
      <c r="B198" s="7"/>
      <c r="C198" s="3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6" t="str">
        <f>IF($A198="","",SUMPRODUCT(
 (1-2*(Журнал!$C$3:$C1110="Расход")) *
 (Журнал!$I$3:$I1110=P$2) *
 (Журнал!$G$3:$G1110=$A198) *
 Журнал!$B$3:$B1110
))</f>
        <v/>
      </c>
      <c r="Q198" s="66" t="str">
        <f>IF($A198="","",SUMPRODUCT(
 (1-2*(Журнал!$C$3:$C1110="Расход")) *
 (Журнал!$I$3:$I1110=Q$2) *
 (Журнал!$G$3:$G1110=$A198) *
 Журнал!$B$3:$B1110
))</f>
        <v/>
      </c>
      <c r="R198" s="96" t="s">
        <v>37</v>
      </c>
      <c r="S198" s="66" t="str">
        <f>IF($A198="","",SUMPRODUCT(
 (1-2*(Журнал!$C$3:$C1110="Расход")) *
 (Журнал!$I$3:$I1110=S$2) *
 (Журнал!$G$3:$G1110=$A198) *
 Журнал!$B$3:$B1110
))</f>
        <v/>
      </c>
      <c r="T198" s="66" t="str">
        <f>IF($A198="","",SUMPRODUCT(
 (1-2*(Журнал!$C$3:$C1110="Расход")) *
 (Журнал!$I$3:$I1110=T$2) *
 (Журнал!$G$3:$G1110=$A198) *
 Журнал!$B$3:$B1110
))</f>
        <v/>
      </c>
      <c r="U198" s="66" t="str">
        <f>IF($A198="","",SUMPRODUCT(
 (1-2*(Журнал!$C$3:$C1110="Расход")) *
 (Журнал!$I$3:$I1110=U$2) *
 (Журнал!$G$3:$G1110=$A198) *
 Журнал!$B$3:$B1110
))</f>
        <v/>
      </c>
      <c r="V198" s="66" t="str">
        <f>IF($A198="","",SUMPRODUCT(
 (1-2*(Журнал!$C$3:$C1110="Расход")) *
 (Журнал!$I$3:$I1110=V$2) *
 (Журнал!$G$3:$G1110=$A198) *
 Журнал!$B$3:$B1110
))</f>
        <v/>
      </c>
      <c r="W198" s="66" t="str">
        <f>IF($A198="","",SUMPRODUCT(
 (1-2*(Журнал!$C$3:$C1110="Расход")) *
 (Журнал!$I$3:$I1110=W$2) *
 (Журнал!$G$3:$G1110=$A198) *
 Журнал!$B$3:$B1110
))</f>
        <v/>
      </c>
      <c r="X198" s="66" t="str">
        <f>IF($A198="","",SUMPRODUCT(
 (1-2*(Журнал!$C$3:$C1110="Расход")) *
 (Журнал!$I$3:$I1110=X$2) *
 (Журнал!$G$3:$G1110=$A198) *
 Журнал!$B$3:$B1110
))</f>
        <v/>
      </c>
      <c r="Y198" s="66" t="str">
        <f>IF($A198="","",SUMPRODUCT(
 (1-2*(Журнал!$C$3:$C1110="Расход")) *
 (Журнал!$I$3:$I1110=Y$2) *
 (Журнал!$G$3:$G1110=$A198) *
 Журнал!$B$3:$B1110
))</f>
        <v/>
      </c>
      <c r="Z198" s="66" t="str">
        <f>IF($A198="","",SUMPRODUCT(
 (1-2*(Журнал!$C$3:$C1110="Расход")) *
 (Журнал!$I$3:$I1110=Z$2) *
 (Журнал!$G$3:$G1110=$A198) *
 Журнал!$B$3:$B1110
))</f>
        <v/>
      </c>
    </row>
    <row r="199" spans="1:26" ht="13.2">
      <c r="A199" s="49"/>
      <c r="B199" s="7"/>
      <c r="C199" s="3">
        <f t="shared" ref="C199:C215" si="46">SUM(D199:O199)</f>
        <v>0</v>
      </c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6" t="str">
        <f>IF($A199="","",SUMPRODUCT(
 (1-2*(Журнал!$C$3:$C1110="Расход")) *
 (Журнал!$I$3:$I1110=P$2) *
 (Журнал!$G$3:$G1110=$A199) *
 Журнал!$B$3:$B1110
))</f>
        <v/>
      </c>
      <c r="Q199" s="66" t="str">
        <f>IF($A199="","",SUMPRODUCT(
 (1-2*(Журнал!$C$3:$C1110="Расход")) *
 (Журнал!$I$3:$I1110=Q$2) *
 (Журнал!$G$3:$G1110=$A199) *
 Журнал!$B$3:$B1110
))</f>
        <v/>
      </c>
      <c r="R199" s="66" t="str">
        <f>IF($A199="","",SUMPRODUCT(
 (1-2*(Журнал!$C$3:$C1110="Расход")) *
 (Журнал!$I$3:$I1110=R$2) *
 (Журнал!$G$3:$G1110=$A199) *
 Журнал!$B$3:$B1110
))</f>
        <v/>
      </c>
      <c r="S199" s="66" t="str">
        <f>IF($A199="","",SUMPRODUCT(
 (1-2*(Журнал!$C$3:$C1110="Расход")) *
 (Журнал!$I$3:$I1110=S$2) *
 (Журнал!$G$3:$G1110=$A199) *
 Журнал!$B$3:$B1110
))</f>
        <v/>
      </c>
      <c r="T199" s="66" t="str">
        <f>IF($A199="","",SUMPRODUCT(
 (1-2*(Журнал!$C$3:$C1110="Расход")) *
 (Журнал!$I$3:$I1110=T$2) *
 (Журнал!$G$3:$G1110=$A199) *
 Журнал!$B$3:$B1110
))</f>
        <v/>
      </c>
      <c r="U199" s="66" t="str">
        <f>IF($A199="","",SUMPRODUCT(
 (1-2*(Журнал!$C$3:$C1110="Расход")) *
 (Журнал!$I$3:$I1110=U$2) *
 (Журнал!$G$3:$G1110=$A199) *
 Журнал!$B$3:$B1110
))</f>
        <v/>
      </c>
      <c r="V199" s="66" t="str">
        <f>IF($A199="","",SUMPRODUCT(
 (1-2*(Журнал!$C$3:$C1110="Расход")) *
 (Журнал!$I$3:$I1110=V$2) *
 (Журнал!$G$3:$G1110=$A199) *
 Журнал!$B$3:$B1110
))</f>
        <v/>
      </c>
      <c r="W199" s="66" t="str">
        <f>IF($A199="","",SUMPRODUCT(
 (1-2*(Журнал!$C$3:$C1110="Расход")) *
 (Журнал!$I$3:$I1110=W$2) *
 (Журнал!$G$3:$G1110=$A199) *
 Журнал!$B$3:$B1110
))</f>
        <v/>
      </c>
      <c r="X199" s="66" t="str">
        <f>IF($A199="","",SUMPRODUCT(
 (1-2*(Журнал!$C$3:$C1110="Расход")) *
 (Журнал!$I$3:$I1110=X$2) *
 (Журнал!$G$3:$G1110=$A199) *
 Журнал!$B$3:$B1110
))</f>
        <v/>
      </c>
      <c r="Y199" s="66" t="str">
        <f>IF($A199="","",SUMPRODUCT(
 (1-2*(Журнал!$C$3:$C1110="Расход")) *
 (Журнал!$I$3:$I1110=Y$2) *
 (Журнал!$G$3:$G1110=$A199) *
 Журнал!$B$3:$B1110
))</f>
        <v/>
      </c>
      <c r="Z199" s="66" t="str">
        <f>IF($A199="","",SUMPRODUCT(
 (1-2*(Журнал!$C$3:$C1110="Расход")) *
 (Журнал!$I$3:$I1110=Z$2) *
 (Журнал!$G$3:$G1110=$A199) *
 Журнал!$B$3:$B1110
))</f>
        <v/>
      </c>
    </row>
    <row r="200" spans="1:26" ht="13.2">
      <c r="A200" s="97" t="s">
        <v>38</v>
      </c>
      <c r="B200" s="7"/>
      <c r="C200" s="3">
        <f t="shared" si="46"/>
        <v>0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</row>
    <row r="201" spans="1:26" ht="13.2">
      <c r="A201" s="49" t="s">
        <v>39</v>
      </c>
      <c r="B201" s="7"/>
      <c r="C201" s="3">
        <f t="shared" si="46"/>
        <v>-20670</v>
      </c>
      <c r="D201" s="19">
        <f>-SUMPRODUCT(
  (MONTH(УтильВыкупы!$A$2:$A1110)=D$2) *
  ((УтильВыкупы!$B$2:$B1110=$D$1) + ($D$1="Все")) *
  (УтильВыкупы!$E$2:$E1110="Утилизированные товары (себестоимость)") *
  УтильВыкупы!$G$2:$G1110
)</f>
        <v>-2890</v>
      </c>
      <c r="E201" s="19">
        <f>-SUMPRODUCT(
  (MONTH(УтильВыкупы!$A$2:$A1110)=E$2) *
  ((УтильВыкупы!$B$2:$B1110=$D$1) + ($D$1="Все")) *
  (УтильВыкупы!$E$2:$E1110="Утилизированные товары (себестоимость)") *
  УтильВыкупы!$G$2:$G1110
)</f>
        <v>-9070</v>
      </c>
      <c r="F201" s="19">
        <f>-SUMPRODUCT(
  (MONTH(УтильВыкупы!$A$2:$A1110)=F$2) *
  ((УтильВыкупы!$B$2:$B1110=$D$1) + ($D$1="Все")) *
  (УтильВыкупы!$E$2:$E1110="Утилизированные товары (себестоимость)") *
  УтильВыкупы!$G$2:$G1110
)</f>
        <v>-2896</v>
      </c>
      <c r="G201" s="19">
        <f>-SUMPRODUCT(
  (MONTH(УтильВыкупы!$A$2:$A1110)=G$2) *
  ((УтильВыкупы!$B$2:$B1110=$D$1) + ($D$1="Все")) *
  (УтильВыкупы!$E$2:$E1110="Утилизированные товары (себестоимость)") *
  УтильВыкупы!$G$2:$G1110
)</f>
        <v>-1574</v>
      </c>
      <c r="H201" s="19">
        <f>-SUMPRODUCT(
  (MONTH(УтильВыкупы!$A$2:$A1110)=H$2) *
  ((УтильВыкупы!$B$2:$B1110=$D$1) + ($D$1="Все")) *
  (УтильВыкупы!$E$2:$E1110="Утилизированные товары (себестоимость)") *
  УтильВыкупы!$G$2:$G1110
)</f>
        <v>0</v>
      </c>
      <c r="I201" s="19">
        <f>-SUMPRODUCT(
  (MONTH(УтильВыкупы!$A$2:$A1110)=I$2) *
  ((УтильВыкупы!$B$2:$B1110=$D$1) + ($D$1="Все")) *
  (УтильВыкупы!$E$2:$E1110="Утилизированные товары (себестоимость)") *
  УтильВыкупы!$G$2:$G1110
)</f>
        <v>0</v>
      </c>
      <c r="J201" s="19">
        <f>-SUMPRODUCT(
  (MONTH(УтильВыкупы!$A$2:$A1110)=J$2) *
  ((УтильВыкупы!$B$2:$B1110=$D$1) + ($D$1="Все")) *
  (УтильВыкупы!$E$2:$E1110="Утилизированные товары (себестоимость)") *
  УтильВыкупы!$G$2:$G1110
)</f>
        <v>0</v>
      </c>
      <c r="K201" s="19">
        <f>-SUMPRODUCT(
  (MONTH(УтильВыкупы!$A$2:$A1110)=K$2) *
  ((УтильВыкупы!$B$2:$B1110=$D$1) + ($D$1="Все")) *
  (УтильВыкупы!$E$2:$E1110="Утилизированные товары (себестоимость)") *
  УтильВыкупы!$G$2:$G1110
)</f>
        <v>0</v>
      </c>
      <c r="L201" s="19">
        <f>-SUMPRODUCT(
  (MONTH(УтильВыкупы!$A$2:$A1110)=L$2) *
  ((УтильВыкупы!$B$2:$B1110=$D$1) + ($D$1="Все")) *
  (УтильВыкупы!$E$2:$E1110="Утилизированные товары (себестоимость)") *
  УтильВыкупы!$G$2:$G1110
)</f>
        <v>0</v>
      </c>
      <c r="M201" s="19">
        <f>-SUMPRODUCT(
  (MONTH(УтильВыкупы!$A$2:$A1110)=M$2) *
  ((УтильВыкупы!$B$2:$B1110=$D$1) + ($D$1="Все")) *
  (УтильВыкупы!$E$2:$E1110="Утилизированные товары (себестоимость)") *
  УтильВыкупы!$G$2:$G1110
)</f>
        <v>0</v>
      </c>
      <c r="N201" s="19">
        <f>-SUMPRODUCT(
  (MONTH(УтильВыкупы!$A$2:$A1110)=N$2) *
  ((УтильВыкупы!$B$2:$B1110=$D$1) + ($D$1="Все")) *
  (УтильВыкупы!$E$2:$E1110="Утилизированные товары (себестоимость)") *
  УтильВыкупы!$G$2:$G1110
)</f>
        <v>-4240</v>
      </c>
      <c r="O201" s="19">
        <f>-SUMPRODUCT(
  (MONTH(УтильВыкупы!$A$2:$A1110)=O$2) *
  ((УтильВыкупы!$B$2:$B1110=$D$1) + ($D$1="Все")) *
  (УтильВыкупы!$E$2:$E1110="Утилизированные товары (себестоимость)") *
  УтильВыкупы!$G$2:$G1110
)</f>
        <v>0</v>
      </c>
      <c r="P201" s="19" t="e">
        <f>-SUMPRODUCT(
  (EOMONTH(УтильВыкупы!$A$2:$A1110,0)=EOMONTH(P$2,0))*
  ((УтильВыкупы!$B$2:$B1110=$D$1)+($D$1="Все"))*
  (УтильВыкупы!$E$2:$E1110="Утилизированные товары (себестоимость)")*
  УтильВыкупы!$G$2:$G1110
)</f>
        <v>#VALUE!</v>
      </c>
      <c r="Q201" s="19" t="e">
        <f>-SUMPRODUCT(
  (EOMONTH(УтильВыкупы!$A$2:$A1110,0)=EOMONTH(Q$2,0))*
  ((УтильВыкупы!$B$2:$B1110=$D$1)+($D$1="Все"))*
  (УтильВыкупы!$E$2:$E1110="Утилизированные товары (себестоимость)")*
  УтильВыкупы!$G$2:$G1110
)</f>
        <v>#VALUE!</v>
      </c>
      <c r="R201" s="19" t="e">
        <f>-SUMPRODUCT(
  (EOMONTH(УтильВыкупы!$A$2:$A1110,0)=EOMONTH(R$2,0))*
  ((УтильВыкупы!$B$2:$B1110=$D$1)+($D$1="Все"))*
  (УтильВыкупы!$E$2:$E1110="Утилизированные товары (себестоимость)")*
  УтильВыкупы!$G$2:$G1110
)</f>
        <v>#VALUE!</v>
      </c>
      <c r="S201" s="19" t="e">
        <f>-SUMPRODUCT(
  (EOMONTH(УтильВыкупы!$A$2:$A1110,0)=EOMONTH(S$2,0))*
  ((УтильВыкупы!$B$2:$B1110=$D$1)+($D$1="Все"))*
  (УтильВыкупы!$E$2:$E1110="Утилизированные товары (себестоимость)")*
  УтильВыкупы!$G$2:$G1110
)</f>
        <v>#VALUE!</v>
      </c>
      <c r="T201" s="19" t="e">
        <f>-SUMPRODUCT(
  (EOMONTH(УтильВыкупы!$A$2:$A1110,0)=EOMONTH(T$2,0))*
  ((УтильВыкупы!$B$2:$B1110=$D$1)+($D$1="Все"))*
  (УтильВыкупы!$E$2:$E1110="Утилизированные товары (себестоимость)")*
  УтильВыкупы!$G$2:$G1110
)</f>
        <v>#VALUE!</v>
      </c>
      <c r="U201" s="19" t="e">
        <f>-SUMPRODUCT(
  (EOMONTH(УтильВыкупы!$A$2:$A1110,0)=EOMONTH(U$2,0))*
  ((УтильВыкупы!$B$2:$B1110=$D$1)+($D$1="Все"))*
  (УтильВыкупы!$E$2:$E1110="Утилизированные товары (себестоимость)")*
  УтильВыкупы!$G$2:$G1110
)</f>
        <v>#VALUE!</v>
      </c>
      <c r="V201" s="19" t="e">
        <f>-SUMPRODUCT(
  (EOMONTH(УтильВыкупы!$A$2:$A1110,0)=EOMONTH(V$2,0))*
  ((УтильВыкупы!$B$2:$B1110=$D$1)+($D$1="Все"))*
  (УтильВыкупы!$E$2:$E1110="Утилизированные товары (себестоимость)")*
  УтильВыкупы!$G$2:$G1110
)</f>
        <v>#VALUE!</v>
      </c>
      <c r="W201" s="19" t="e">
        <f>-SUMPRODUCT(
  (EOMONTH(УтильВыкупы!$A$2:$A1110,0)=EOMONTH(W$2,0))*
  ((УтильВыкупы!$B$2:$B1110=$D$1)+($D$1="Все"))*
  (УтильВыкупы!$E$2:$E1110="Утилизированные товары (себестоимость)")*
  УтильВыкупы!$G$2:$G1110
)</f>
        <v>#VALUE!</v>
      </c>
      <c r="X201" s="19" t="e">
        <f>-SUMPRODUCT(
  (EOMONTH(УтильВыкупы!$A$2:$A1110,0)=EOMONTH(X$2,0))*
  ((УтильВыкупы!$B$2:$B1110=$D$1)+($D$1="Все"))*
  (УтильВыкупы!$E$2:$E1110="Утилизированные товары (себестоимость)")*
  УтильВыкупы!$G$2:$G1110
)</f>
        <v>#VALUE!</v>
      </c>
      <c r="Y201" s="19" t="e">
        <f>-SUMPRODUCT(
  (EOMONTH(УтильВыкупы!$A$2:$A1110,0)=EOMONTH(Y$2,0))*
  ((УтильВыкупы!$B$2:$B1110=$D$1)+($D$1="Все"))*
  (УтильВыкупы!$E$2:$E1110="Утилизированные товары (себестоимость)")*
  УтильВыкупы!$G$2:$G1110
)</f>
        <v>#VALUE!</v>
      </c>
      <c r="Z201" s="19" t="e">
        <f>-SUMPRODUCT(
  (EOMONTH(УтильВыкупы!$A$2:$A1110,0)=EOMONTH(Z$2,0))*
  ((УтильВыкупы!$B$2:$B1110=$D$1)+($D$1="Все"))*
  (УтильВыкупы!$E$2:$E1110="Утилизированные товары (себестоимость)")*
  УтильВыкупы!$G$2:$G1110
)</f>
        <v>#VALUE!</v>
      </c>
    </row>
    <row r="202" spans="1:26" ht="13.2" collapsed="1">
      <c r="A202" s="49"/>
      <c r="B202" s="7"/>
      <c r="C202" s="3">
        <f t="shared" si="46"/>
        <v>0</v>
      </c>
      <c r="D202" s="5">
        <f>-SUMIFS(Журнал!$B:$B,Журнал!$C:$C,"Расход",Журнал!$J:$J,D$2,Журнал!$G:$G,$A202)</f>
        <v>0</v>
      </c>
      <c r="E202" s="5">
        <f>-SUMIFS(Журнал!$B:$B,Журнал!$C:$C,"Расход",Журнал!$J:$J,E$2,Журнал!$G:$G,$A202)</f>
        <v>0</v>
      </c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92" t="str">
        <f>IF($A202="","",SUMPRODUCT(
 (1-2*(Журнал!$C$3:$C1110="Расход")) *
 (Журнал!$J$3:$J1110=P$2) *
 (Журнал!$G$3:$G1110=$A202) *
 Журнал!$B$3:$B1110
))</f>
        <v/>
      </c>
      <c r="Q202" s="92" t="str">
        <f>IF($A202="","",SUMPRODUCT(
 (1-2*(Журнал!$C$3:$C1110="Расход")) *
 (Журнал!$J$3:$J1110=Q$2) *
 (Журнал!$G$3:$G1110=$A202) *
 Журнал!$B$3:$B1110
))</f>
        <v/>
      </c>
      <c r="R202" s="92" t="str">
        <f>IF($A202="","",SUMPRODUCT(
 (1-2*(Журнал!$C$3:$C1110="Расход")) *
 (Журнал!$J$3:$J1110=R$2) *
 (Журнал!$G$3:$G1110=$A202) *
 Журнал!$B$3:$B1110
))</f>
        <v/>
      </c>
      <c r="S202" s="92" t="str">
        <f>IF($A202="","",SUMPRODUCT(
 (1-2*(Журнал!$C$3:$C1110="Расход")) *
 (Журнал!$J$3:$J1110=S$2) *
 (Журнал!$G$3:$G1110=$A202) *
 Журнал!$B$3:$B1110
))</f>
        <v/>
      </c>
      <c r="T202" s="92" t="str">
        <f>IF($A202="","",SUMPRODUCT(
 (1-2*(Журнал!$C$3:$C1110="Расход")) *
 (Журнал!$J$3:$J1110=T$2) *
 (Журнал!$G$3:$G1110=$A202) *
 Журнал!$B$3:$B1110
))</f>
        <v/>
      </c>
      <c r="U202" s="92" t="str">
        <f>IF($A202="","",SUMPRODUCT(
 (1-2*(Журнал!$C$3:$C1110="Расход")) *
 (Журнал!$J$3:$J1110=U$2) *
 (Журнал!$G$3:$G1110=$A202) *
 Журнал!$B$3:$B1110
))</f>
        <v/>
      </c>
      <c r="V202" s="92" t="str">
        <f>IF($A202="","",SUMPRODUCT(
 (1-2*(Журнал!$C$3:$C1110="Расход")) *
 (Журнал!$J$3:$J1110=V$2) *
 (Журнал!$G$3:$G1110=$A202) *
 Журнал!$B$3:$B1110
))</f>
        <v/>
      </c>
      <c r="W202" s="92" t="str">
        <f>IF($A202="","",SUMPRODUCT(
 (1-2*(Журнал!$C$3:$C1110="Расход")) *
 (Журнал!$J$3:$J1110=W$2) *
 (Журнал!$G$3:$G1110=$A202) *
 Журнал!$B$3:$B1110
))</f>
        <v/>
      </c>
      <c r="X202" s="92" t="str">
        <f>IF($A202="","",SUMPRODUCT(
 (1-2*(Журнал!$C$3:$C1110="Расход")) *
 (Журнал!$J$3:$J1110=X$2) *
 (Журнал!$G$3:$G1110=$A202) *
 Журнал!$B$3:$B1110
))</f>
        <v/>
      </c>
      <c r="Y202" s="92" t="str">
        <f>IF($A202="","",SUMPRODUCT(
 (1-2*(Журнал!$C$3:$C1110="Расход")) *
 (Журнал!$J$3:$J1110=Y$2) *
 (Журнал!$G$3:$G1110=$A202) *
 Журнал!$B$3:$B1110
))</f>
        <v/>
      </c>
      <c r="Z202" s="92" t="str">
        <f>IF($A202="","",SUMPRODUCT(
 (1-2*(Журнал!$C$3:$C1110="Расход")) *
 (Журнал!$J$3:$J1110=Z$2) *
 (Журнал!$G$3:$G1110=$A202) *
 Журнал!$B$3:$B1110
))</f>
        <v/>
      </c>
    </row>
    <row r="203" spans="1:26" ht="13.2" hidden="1" outlineLevel="1">
      <c r="A203" s="49"/>
      <c r="B203" s="7"/>
      <c r="C203" s="3">
        <f t="shared" si="46"/>
        <v>0</v>
      </c>
      <c r="D203" s="5">
        <f>-SUMIFS(Журнал!$B:$B,Журнал!$C:$C,"Расход",Журнал!$J:$J,D$2,Журнал!$G:$G,$A203)</f>
        <v>0</v>
      </c>
      <c r="E203" s="5">
        <f>-SUMIFS(Журнал!$B:$B,Журнал!$C:$C,"Расход",Журнал!$J:$J,E$2,Журнал!$G:$G,$A203)</f>
        <v>0</v>
      </c>
      <c r="F203" s="5">
        <f>-SUMIFS(Журнал!$B:$B,Журнал!$C:$C,"Расход",Журнал!$J:$J,F$2,Журнал!$G:$G,$A203)</f>
        <v>0</v>
      </c>
      <c r="G203" s="5">
        <f>-SUMIFS(Журнал!$B:$B,Журнал!$C:$C,"Расход",Журнал!$J:$J,G$2,Журнал!$G:$G,$A203)</f>
        <v>0</v>
      </c>
      <c r="H203" s="5">
        <f>-SUMIFS(Журнал!$B:$B,Журнал!$C:$C,"Расход",Журнал!$J:$J,H$2,Журнал!$G:$G,$A203)</f>
        <v>0</v>
      </c>
      <c r="I203" s="5">
        <f>-SUMIFS(Журнал!$B:$B,Журнал!$C:$C,"Расход",Журнал!$J:$J,I$2,Журнал!$G:$G,$A203)</f>
        <v>0</v>
      </c>
      <c r="J203" s="5">
        <f>-SUMIFS(Журнал!$B:$B,Журнал!$C:$C,"Расход",Журнал!$J:$J,J$2,Журнал!$G:$G,$A203)</f>
        <v>0</v>
      </c>
      <c r="K203" s="6">
        <f>-SUMIFS(Журнал!$B:$B,Журнал!$C:$C,"Расход",Журнал!$J:$J,K$2,Журнал!$G:$G,$A203)</f>
        <v>0</v>
      </c>
      <c r="L203" s="5">
        <f>-SUMIFS(Журнал!$B:$B,Журнал!$C:$C,"Расход",Журнал!$J:$J,L$2,Журнал!$G:$G,$A203)</f>
        <v>0</v>
      </c>
      <c r="M203" s="5">
        <f>-SUMIFS(Журнал!$B:$B,Журнал!$C:$C,"Расход",Журнал!$J:$J,M$2,Журнал!$G:$G,$A203)</f>
        <v>0</v>
      </c>
      <c r="N203" s="5">
        <f>-SUMIFS(Журнал!$B:$B,Журнал!$C:$C,"Расход",Журнал!$J:$J,N$2,Журнал!$G:$G,$A203)</f>
        <v>0</v>
      </c>
      <c r="O203" s="5">
        <f>-SUMIFS(Журнал!$B:$B,Журнал!$C:$C,"Расход",Журнал!$J:$J,O$2,Журнал!$G:$G,$A203)</f>
        <v>0</v>
      </c>
      <c r="P203" s="92" t="str">
        <f>IF($A203="","",SUMPRODUCT(
 (1-2*(Журнал!$C$3:$C1110="Расход")) *
 (Журнал!$J$3:$J1110=P$2) *
 (Журнал!$G$3:$G1110=$A203) *
 Журнал!$B$3:$B1110
))</f>
        <v/>
      </c>
      <c r="Q203" s="92" t="str">
        <f>IF($A203="","",SUMPRODUCT(
 (1-2*(Журнал!$C$3:$C1110="Расход")) *
 (Журнал!$J$3:$J1110=Q$2) *
 (Журнал!$G$3:$G1110=$A203) *
 Журнал!$B$3:$B1110
))</f>
        <v/>
      </c>
      <c r="R203" s="92" t="str">
        <f>IF($A203="","",SUMPRODUCT(
 (1-2*(Журнал!$C$3:$C1110="Расход")) *
 (Журнал!$J$3:$J1110=R$2) *
 (Журнал!$G$3:$G1110=$A203) *
 Журнал!$B$3:$B1110
))</f>
        <v/>
      </c>
      <c r="S203" s="92" t="str">
        <f>IF($A203="","",SUMPRODUCT(
 (1-2*(Журнал!$C$3:$C1110="Расход")) *
 (Журнал!$J$3:$J1110=S$2) *
 (Журнал!$G$3:$G1110=$A203) *
 Журнал!$B$3:$B1110
))</f>
        <v/>
      </c>
      <c r="T203" s="92" t="str">
        <f>IF($A203="","",SUMPRODUCT(
 (1-2*(Журнал!$C$3:$C1110="Расход")) *
 (Журнал!$J$3:$J1110=T$2) *
 (Журнал!$G$3:$G1110=$A203) *
 Журнал!$B$3:$B1110
))</f>
        <v/>
      </c>
      <c r="U203" s="92" t="str">
        <f>IF($A203="","",SUMPRODUCT(
 (1-2*(Журнал!$C$3:$C1110="Расход")) *
 (Журнал!$J$3:$J1110=U$2) *
 (Журнал!$G$3:$G1110=$A203) *
 Журнал!$B$3:$B1110
))</f>
        <v/>
      </c>
      <c r="V203" s="92" t="str">
        <f>IF($A203="","",SUMPRODUCT(
 (1-2*(Журнал!$C$3:$C1110="Расход")) *
 (Журнал!$J$3:$J1110=V$2) *
 (Журнал!$G$3:$G1110=$A203) *
 Журнал!$B$3:$B1110
))</f>
        <v/>
      </c>
      <c r="W203" s="92" t="str">
        <f>IF($A203="","",SUMPRODUCT(
 (1-2*(Журнал!$C$3:$C1110="Расход")) *
 (Журнал!$J$3:$J1110=W$2) *
 (Журнал!$G$3:$G1110=$A203) *
 Журнал!$B$3:$B1110
))</f>
        <v/>
      </c>
      <c r="X203" s="92" t="str">
        <f>IF($A203="","",SUMPRODUCT(
 (1-2*(Журнал!$C$3:$C1110="Расход")) *
 (Журнал!$J$3:$J1110=X$2) *
 (Журнал!$G$3:$G1110=$A203) *
 Журнал!$B$3:$B1110
))</f>
        <v/>
      </c>
      <c r="Y203" s="92" t="str">
        <f>IF($A203="","",SUMPRODUCT(
 (1-2*(Журнал!$C$3:$C1110="Расход")) *
 (Журнал!$J$3:$J1110=Y$2) *
 (Журнал!$G$3:$G1110=$A203) *
 Журнал!$B$3:$B1110
))</f>
        <v/>
      </c>
      <c r="Z203" s="92" t="str">
        <f>IF($A203="","",SUMPRODUCT(
 (1-2*(Журнал!$C$3:$C1110="Расход")) *
 (Журнал!$J$3:$J1110=Z$2) *
 (Журнал!$G$3:$G1110=$A203) *
 Журнал!$B$3:$B1110
))</f>
        <v/>
      </c>
    </row>
    <row r="204" spans="1:26" ht="13.2" hidden="1" outlineLevel="1">
      <c r="A204" s="49"/>
      <c r="B204" s="7"/>
      <c r="C204" s="3">
        <f t="shared" si="46"/>
        <v>0</v>
      </c>
      <c r="D204" s="5">
        <f>-SUMIFS(Журнал!$B:$B,Журнал!$C:$C,"Расход",Журнал!$J:$J,D$2,Журнал!$G:$G,$A204)</f>
        <v>0</v>
      </c>
      <c r="E204" s="5">
        <f>-SUMIFS(Журнал!$B:$B,Журнал!$C:$C,"Расход",Журнал!$J:$J,E$2,Журнал!$G:$G,$A204)</f>
        <v>0</v>
      </c>
      <c r="F204" s="5">
        <f>-SUMIFS(Журнал!$B:$B,Журнал!$C:$C,"Расход",Журнал!$J:$J,F$2,Журнал!$G:$G,$A204)</f>
        <v>0</v>
      </c>
      <c r="G204" s="5">
        <f>-SUMIFS(Журнал!$B:$B,Журнал!$C:$C,"Расход",Журнал!$J:$J,G$2,Журнал!$G:$G,$A204)</f>
        <v>0</v>
      </c>
      <c r="H204" s="5">
        <f>-SUMIFS(Журнал!$B:$B,Журнал!$C:$C,"Расход",Журнал!$J:$J,H$2,Журнал!$G:$G,$A204)</f>
        <v>0</v>
      </c>
      <c r="I204" s="5">
        <f>-SUMIFS(Журнал!$B:$B,Журнал!$C:$C,"Расход",Журнал!$J:$J,I$2,Журнал!$G:$G,$A204)</f>
        <v>0</v>
      </c>
      <c r="J204" s="5">
        <f>-SUMIFS(Журнал!$B:$B,Журнал!$C:$C,"Расход",Журнал!$J:$J,J$2,Журнал!$G:$G,$A204)</f>
        <v>0</v>
      </c>
      <c r="K204" s="6">
        <f>-SUMIFS(Журнал!$B:$B,Журнал!$C:$C,"Расход",Журнал!$J:$J,K$2,Журнал!$G:$G,$A204)</f>
        <v>0</v>
      </c>
      <c r="L204" s="5">
        <f>-SUMIFS(Журнал!$B:$B,Журнал!$C:$C,"Расход",Журнал!$J:$J,L$2,Журнал!$G:$G,$A204)</f>
        <v>0</v>
      </c>
      <c r="M204" s="5">
        <f>-SUMIFS(Журнал!$B:$B,Журнал!$C:$C,"Расход",Журнал!$J:$J,M$2,Журнал!$G:$G,$A204)</f>
        <v>0</v>
      </c>
      <c r="N204" s="5">
        <f>-SUMIFS(Журнал!$B:$B,Журнал!$C:$C,"Расход",Журнал!$J:$J,N$2,Журнал!$G:$G,$A204)</f>
        <v>0</v>
      </c>
      <c r="O204" s="5">
        <f>-SUMIFS(Журнал!$B:$B,Журнал!$C:$C,"Расход",Журнал!$J:$J,O$2,Журнал!$G:$G,$A204)</f>
        <v>0</v>
      </c>
      <c r="P204" s="92" t="str">
        <f>IF($A204="","",SUMPRODUCT(
 (1-2*(Журнал!$C$3:$C1110="Расход")) *
 (Журнал!$J$3:$J1110=P$2) *
 (Журнал!$G$3:$G1110=$A204) *
 Журнал!$B$3:$B1110
))</f>
        <v/>
      </c>
      <c r="Q204" s="92" t="str">
        <f>IF($A204="","",SUMPRODUCT(
 (1-2*(Журнал!$C$3:$C1110="Расход")) *
 (Журнал!$J$3:$J1110=Q$2) *
 (Журнал!$G$3:$G1110=$A204) *
 Журнал!$B$3:$B1110
))</f>
        <v/>
      </c>
      <c r="R204" s="92" t="str">
        <f>IF($A204="","",SUMPRODUCT(
 (1-2*(Журнал!$C$3:$C1110="Расход")) *
 (Журнал!$J$3:$J1110=R$2) *
 (Журнал!$G$3:$G1110=$A204) *
 Журнал!$B$3:$B1110
))</f>
        <v/>
      </c>
      <c r="S204" s="92" t="str">
        <f>IF($A204="","",SUMPRODUCT(
 (1-2*(Журнал!$C$3:$C1110="Расход")) *
 (Журнал!$J$3:$J1110=S$2) *
 (Журнал!$G$3:$G1110=$A204) *
 Журнал!$B$3:$B1110
))</f>
        <v/>
      </c>
      <c r="T204" s="92" t="str">
        <f>IF($A204="","",SUMPRODUCT(
 (1-2*(Журнал!$C$3:$C1110="Расход")) *
 (Журнал!$J$3:$J1110=T$2) *
 (Журнал!$G$3:$G1110=$A204) *
 Журнал!$B$3:$B1110
))</f>
        <v/>
      </c>
      <c r="U204" s="92" t="str">
        <f>IF($A204="","",SUMPRODUCT(
 (1-2*(Журнал!$C$3:$C1110="Расход")) *
 (Журнал!$J$3:$J1110=U$2) *
 (Журнал!$G$3:$G1110=$A204) *
 Журнал!$B$3:$B1110
))</f>
        <v/>
      </c>
      <c r="V204" s="92" t="str">
        <f>IF($A204="","",SUMPRODUCT(
 (1-2*(Журнал!$C$3:$C1110="Расход")) *
 (Журнал!$J$3:$J1110=V$2) *
 (Журнал!$G$3:$G1110=$A204) *
 Журнал!$B$3:$B1110
))</f>
        <v/>
      </c>
      <c r="W204" s="92" t="str">
        <f>IF($A204="","",SUMPRODUCT(
 (1-2*(Журнал!$C$3:$C1110="Расход")) *
 (Журнал!$J$3:$J1110=W$2) *
 (Журнал!$G$3:$G1110=$A204) *
 Журнал!$B$3:$B1110
))</f>
        <v/>
      </c>
      <c r="X204" s="92" t="str">
        <f>IF($A204="","",SUMPRODUCT(
 (1-2*(Журнал!$C$3:$C1110="Расход")) *
 (Журнал!$J$3:$J1110=X$2) *
 (Журнал!$G$3:$G1110=$A204) *
 Журнал!$B$3:$B1110
))</f>
        <v/>
      </c>
      <c r="Y204" s="92" t="str">
        <f>IF($A204="","",SUMPRODUCT(
 (1-2*(Журнал!$C$3:$C1110="Расход")) *
 (Журнал!$J$3:$J1110=Y$2) *
 (Журнал!$G$3:$G1110=$A204) *
 Журнал!$B$3:$B1110
))</f>
        <v/>
      </c>
      <c r="Z204" s="92" t="str">
        <f>IF($A204="","",SUMPRODUCT(
 (1-2*(Журнал!$C$3:$C1110="Расход")) *
 (Журнал!$J$3:$J1110=Z$2) *
 (Журнал!$G$3:$G1110=$A204) *
 Журнал!$B$3:$B1110
))</f>
        <v/>
      </c>
    </row>
    <row r="205" spans="1:26" ht="13.2" hidden="1" outlineLevel="1">
      <c r="A205" s="49"/>
      <c r="B205" s="7"/>
      <c r="C205" s="3">
        <f t="shared" si="46"/>
        <v>0</v>
      </c>
      <c r="D205" s="5">
        <f>-SUMIFS(Журнал!$B:$B,Журнал!$C:$C,"Расход",Журнал!$J:$J,D$2,Журнал!$G:$G,$A205)</f>
        <v>0</v>
      </c>
      <c r="E205" s="5">
        <f>-SUMIFS(Журнал!$B:$B,Журнал!$C:$C,"Расход",Журнал!$J:$J,E$2,Журнал!$G:$G,$A205)</f>
        <v>0</v>
      </c>
      <c r="F205" s="5">
        <f>-SUMIFS(Журнал!$B:$B,Журнал!$C:$C,"Расход",Журнал!$J:$J,F$2,Журнал!$G:$G,$A205)</f>
        <v>0</v>
      </c>
      <c r="G205" s="5">
        <f>-SUMIFS(Журнал!$B:$B,Журнал!$C:$C,"Расход",Журнал!$J:$J,G$2,Журнал!$G:$G,$A205)</f>
        <v>0</v>
      </c>
      <c r="H205" s="5">
        <f>-SUMIFS(Журнал!$B:$B,Журнал!$C:$C,"Расход",Журнал!$J:$J,H$2,Журнал!$G:$G,$A205)</f>
        <v>0</v>
      </c>
      <c r="I205" s="5">
        <f>-SUMIFS(Журнал!$B:$B,Журнал!$C:$C,"Расход",Журнал!$J:$J,I$2,Журнал!$G:$G,$A205)</f>
        <v>0</v>
      </c>
      <c r="J205" s="5">
        <f>-SUMIFS(Журнал!$B:$B,Журнал!$C:$C,"Расход",Журнал!$J:$J,J$2,Журнал!$G:$G,$A205)</f>
        <v>0</v>
      </c>
      <c r="K205" s="6">
        <f>-SUMIFS(Журнал!$B:$B,Журнал!$C:$C,"Расход",Журнал!$J:$J,K$2,Журнал!$G:$G,$A205)</f>
        <v>0</v>
      </c>
      <c r="L205" s="5">
        <f>-SUMIFS(Журнал!$B:$B,Журнал!$C:$C,"Расход",Журнал!$J:$J,L$2,Журнал!$G:$G,$A205)</f>
        <v>0</v>
      </c>
      <c r="M205" s="5">
        <f>-SUMIFS(Журнал!$B:$B,Журнал!$C:$C,"Расход",Журнал!$J:$J,M$2,Журнал!$G:$G,$A205)</f>
        <v>0</v>
      </c>
      <c r="N205" s="5">
        <f>-SUMIFS(Журнал!$B:$B,Журнал!$C:$C,"Расход",Журнал!$J:$J,N$2,Журнал!$G:$G,$A205)</f>
        <v>0</v>
      </c>
      <c r="O205" s="5">
        <f>-SUMIFS(Журнал!$B:$B,Журнал!$C:$C,"Расход",Журнал!$J:$J,O$2,Журнал!$G:$G,$A205)</f>
        <v>0</v>
      </c>
      <c r="P205" s="92" t="str">
        <f>IF($A205="","",SUMPRODUCT(
 (1-2*(Журнал!$C$3:$C1110="Расход")) *
 (Журнал!$J$3:$J1110=P$2) *
 (Журнал!$G$3:$G1110=$A205) *
 Журнал!$B$3:$B1110
))</f>
        <v/>
      </c>
      <c r="Q205" s="92" t="str">
        <f>IF($A205="","",SUMPRODUCT(
 (1-2*(Журнал!$C$3:$C1110="Расход")) *
 (Журнал!$J$3:$J1110=Q$2) *
 (Журнал!$G$3:$G1110=$A205) *
 Журнал!$B$3:$B1110
))</f>
        <v/>
      </c>
      <c r="R205" s="92" t="str">
        <f>IF($A205="","",SUMPRODUCT(
 (1-2*(Журнал!$C$3:$C1110="Расход")) *
 (Журнал!$J$3:$J1110=R$2) *
 (Журнал!$G$3:$G1110=$A205) *
 Журнал!$B$3:$B1110
))</f>
        <v/>
      </c>
      <c r="S205" s="92" t="str">
        <f>IF($A205="","",SUMPRODUCT(
 (1-2*(Журнал!$C$3:$C1110="Расход")) *
 (Журнал!$J$3:$J1110=S$2) *
 (Журнал!$G$3:$G1110=$A205) *
 Журнал!$B$3:$B1110
))</f>
        <v/>
      </c>
      <c r="T205" s="92" t="str">
        <f>IF($A205="","",SUMPRODUCT(
 (1-2*(Журнал!$C$3:$C1110="Расход")) *
 (Журнал!$J$3:$J1110=T$2) *
 (Журнал!$G$3:$G1110=$A205) *
 Журнал!$B$3:$B1110
))</f>
        <v/>
      </c>
      <c r="U205" s="92" t="str">
        <f>IF($A205="","",SUMPRODUCT(
 (1-2*(Журнал!$C$3:$C1110="Расход")) *
 (Журнал!$J$3:$J1110=U$2) *
 (Журнал!$G$3:$G1110=$A205) *
 Журнал!$B$3:$B1110
))</f>
        <v/>
      </c>
      <c r="V205" s="92" t="str">
        <f>IF($A205="","",SUMPRODUCT(
 (1-2*(Журнал!$C$3:$C1110="Расход")) *
 (Журнал!$J$3:$J1110=V$2) *
 (Журнал!$G$3:$G1110=$A205) *
 Журнал!$B$3:$B1110
))</f>
        <v/>
      </c>
      <c r="W205" s="92" t="str">
        <f>IF($A205="","",SUMPRODUCT(
 (1-2*(Журнал!$C$3:$C1110="Расход")) *
 (Журнал!$J$3:$J1110=W$2) *
 (Журнал!$G$3:$G1110=$A205) *
 Журнал!$B$3:$B1110
))</f>
        <v/>
      </c>
      <c r="X205" s="92" t="str">
        <f>IF($A205="","",SUMPRODUCT(
 (1-2*(Журнал!$C$3:$C1110="Расход")) *
 (Журнал!$J$3:$J1110=X$2) *
 (Журнал!$G$3:$G1110=$A205) *
 Журнал!$B$3:$B1110
))</f>
        <v/>
      </c>
      <c r="Y205" s="92" t="str">
        <f>IF($A205="","",SUMPRODUCT(
 (1-2*(Журнал!$C$3:$C1110="Расход")) *
 (Журнал!$J$3:$J1110=Y$2) *
 (Журнал!$G$3:$G1110=$A205) *
 Журнал!$B$3:$B1110
))</f>
        <v/>
      </c>
      <c r="Z205" s="92" t="str">
        <f>IF($A205="","",SUMPRODUCT(
 (1-2*(Журнал!$C$3:$C1110="Расход")) *
 (Журнал!$J$3:$J1110=Z$2) *
 (Журнал!$G$3:$G1110=$A205) *
 Журнал!$B$3:$B1110
))</f>
        <v/>
      </c>
    </row>
    <row r="206" spans="1:26" ht="13.2" hidden="1" outlineLevel="1">
      <c r="A206" s="49"/>
      <c r="B206" s="7"/>
      <c r="C206" s="3">
        <f t="shared" si="46"/>
        <v>0</v>
      </c>
      <c r="D206" s="5">
        <f>-SUMIFS(Журнал!$B:$B,Журнал!$C:$C,"Расход",Журнал!$J:$J,D$2,Журнал!$G:$G,$A206)</f>
        <v>0</v>
      </c>
      <c r="E206" s="5">
        <f>-SUMIFS(Журнал!$B:$B,Журнал!$C:$C,"Расход",Журнал!$J:$J,E$2,Журнал!$G:$G,$A206)</f>
        <v>0</v>
      </c>
      <c r="F206" s="5">
        <f>-SUMIFS(Журнал!$B:$B,Журнал!$C:$C,"Расход",Журнал!$J:$J,F$2,Журнал!$G:$G,$A206)</f>
        <v>0</v>
      </c>
      <c r="G206" s="5">
        <f>-SUMIFS(Журнал!$B:$B,Журнал!$C:$C,"Расход",Журнал!$J:$J,G$2,Журнал!$G:$G,$A206)</f>
        <v>0</v>
      </c>
      <c r="H206" s="5">
        <f>-SUMIFS(Журнал!$B:$B,Журнал!$C:$C,"Расход",Журнал!$J:$J,H$2,Журнал!$G:$G,$A206)</f>
        <v>0</v>
      </c>
      <c r="I206" s="5">
        <f>-SUMIFS(Журнал!$B:$B,Журнал!$C:$C,"Расход",Журнал!$J:$J,I$2,Журнал!$G:$G,$A206)</f>
        <v>0</v>
      </c>
      <c r="J206" s="5">
        <f>-SUMIFS(Журнал!$B:$B,Журнал!$C:$C,"Расход",Журнал!$J:$J,J$2,Журнал!$G:$G,$A206)</f>
        <v>0</v>
      </c>
      <c r="K206" s="6">
        <f>-SUMIFS(Журнал!$B:$B,Журнал!$C:$C,"Расход",Журнал!$J:$J,K$2,Журнал!$G:$G,$A206)</f>
        <v>0</v>
      </c>
      <c r="L206" s="5">
        <f>-SUMIFS(Журнал!$B:$B,Журнал!$C:$C,"Расход",Журнал!$J:$J,L$2,Журнал!$G:$G,$A206)</f>
        <v>0</v>
      </c>
      <c r="M206" s="5">
        <f>-SUMIFS(Журнал!$B:$B,Журнал!$C:$C,"Расход",Журнал!$J:$J,M$2,Журнал!$G:$G,$A206)</f>
        <v>0</v>
      </c>
      <c r="N206" s="5">
        <f>-SUMIFS(Журнал!$B:$B,Журнал!$C:$C,"Расход",Журнал!$J:$J,N$2,Журнал!$G:$G,$A206)</f>
        <v>0</v>
      </c>
      <c r="O206" s="5">
        <f>-SUMIFS(Журнал!$B:$B,Журнал!$C:$C,"Расход",Журнал!$J:$J,O$2,Журнал!$G:$G,$A206)</f>
        <v>0</v>
      </c>
      <c r="P206" s="92" t="str">
        <f>IF($A206="","",SUMPRODUCT(
 (1-2*(Журнал!$C$3:$C1110="Расход")) *
 (Журнал!$J$3:$J1110=P$2) *
 (Журнал!$G$3:$G1110=$A206) *
 Журнал!$B$3:$B1110
))</f>
        <v/>
      </c>
      <c r="Q206" s="92" t="str">
        <f>IF($A206="","",SUMPRODUCT(
 (1-2*(Журнал!$C$3:$C1110="Расход")) *
 (Журнал!$J$3:$J1110=Q$2) *
 (Журнал!$G$3:$G1110=$A206) *
 Журнал!$B$3:$B1110
))</f>
        <v/>
      </c>
      <c r="R206" s="92" t="str">
        <f>IF($A206="","",SUMPRODUCT(
 (1-2*(Журнал!$C$3:$C1110="Расход")) *
 (Журнал!$J$3:$J1110=R$2) *
 (Журнал!$G$3:$G1110=$A206) *
 Журнал!$B$3:$B1110
))</f>
        <v/>
      </c>
      <c r="S206" s="92" t="str">
        <f>IF($A206="","",SUMPRODUCT(
 (1-2*(Журнал!$C$3:$C1110="Расход")) *
 (Журнал!$J$3:$J1110=S$2) *
 (Журнал!$G$3:$G1110=$A206) *
 Журнал!$B$3:$B1110
))</f>
        <v/>
      </c>
      <c r="T206" s="92" t="str">
        <f>IF($A206="","",SUMPRODUCT(
 (1-2*(Журнал!$C$3:$C1110="Расход")) *
 (Журнал!$J$3:$J1110=T$2) *
 (Журнал!$G$3:$G1110=$A206) *
 Журнал!$B$3:$B1110
))</f>
        <v/>
      </c>
      <c r="U206" s="92" t="str">
        <f>IF($A206="","",SUMPRODUCT(
 (1-2*(Журнал!$C$3:$C1110="Расход")) *
 (Журнал!$J$3:$J1110=U$2) *
 (Журнал!$G$3:$G1110=$A206) *
 Журнал!$B$3:$B1110
))</f>
        <v/>
      </c>
      <c r="V206" s="92" t="str">
        <f>IF($A206="","",SUMPRODUCT(
 (1-2*(Журнал!$C$3:$C1110="Расход")) *
 (Журнал!$J$3:$J1110=V$2) *
 (Журнал!$G$3:$G1110=$A206) *
 Журнал!$B$3:$B1110
))</f>
        <v/>
      </c>
      <c r="W206" s="92" t="str">
        <f>IF($A206="","",SUMPRODUCT(
 (1-2*(Журнал!$C$3:$C1110="Расход")) *
 (Журнал!$J$3:$J1110=W$2) *
 (Журнал!$G$3:$G1110=$A206) *
 Журнал!$B$3:$B1110
))</f>
        <v/>
      </c>
      <c r="X206" s="92" t="str">
        <f>IF($A206="","",SUMPRODUCT(
 (1-2*(Журнал!$C$3:$C1110="Расход")) *
 (Журнал!$J$3:$J1110=X$2) *
 (Журнал!$G$3:$G1110=$A206) *
 Журнал!$B$3:$B1110
))</f>
        <v/>
      </c>
      <c r="Y206" s="92" t="str">
        <f>IF($A206="","",SUMPRODUCT(
 (1-2*(Журнал!$C$3:$C1110="Расход")) *
 (Журнал!$J$3:$J1110=Y$2) *
 (Журнал!$G$3:$G1110=$A206) *
 Журнал!$B$3:$B1110
))</f>
        <v/>
      </c>
      <c r="Z206" s="92" t="str">
        <f>IF($A206="","",SUMPRODUCT(
 (1-2*(Журнал!$C$3:$C1110="Расход")) *
 (Журнал!$J$3:$J1110=Z$2) *
 (Журнал!$G$3:$G1110=$A206) *
 Журнал!$B$3:$B1110
))</f>
        <v/>
      </c>
    </row>
    <row r="207" spans="1:26" ht="13.2" hidden="1" outlineLevel="1">
      <c r="A207" s="49"/>
      <c r="B207" s="7"/>
      <c r="C207" s="3">
        <f t="shared" si="46"/>
        <v>0</v>
      </c>
      <c r="D207" s="5">
        <f>-SUMIFS(Журнал!$B:$B,Журнал!$C:$C,"Расход",Журнал!$J:$J,D$2,Журнал!$G:$G,$A207)</f>
        <v>0</v>
      </c>
      <c r="E207" s="5">
        <f>-SUMIFS(Журнал!$B:$B,Журнал!$C:$C,"Расход",Журнал!$J:$J,E$2,Журнал!$G:$G,$A207)</f>
        <v>0</v>
      </c>
      <c r="F207" s="5">
        <f>-SUMIFS(Журнал!$B:$B,Журнал!$C:$C,"Расход",Журнал!$J:$J,F$2,Журнал!$G:$G,$A207)</f>
        <v>0</v>
      </c>
      <c r="G207" s="5">
        <f>-SUMIFS(Журнал!$B:$B,Журнал!$C:$C,"Расход",Журнал!$J:$J,G$2,Журнал!$G:$G,$A207)</f>
        <v>0</v>
      </c>
      <c r="H207" s="5">
        <f>-SUMIFS(Журнал!$B:$B,Журнал!$C:$C,"Расход",Журнал!$J:$J,H$2,Журнал!$G:$G,$A207)</f>
        <v>0</v>
      </c>
      <c r="I207" s="5">
        <f>-SUMIFS(Журнал!$B:$B,Журнал!$C:$C,"Расход",Журнал!$J:$J,I$2,Журнал!$G:$G,$A207)</f>
        <v>0</v>
      </c>
      <c r="J207" s="5">
        <f>-SUMIFS(Журнал!$B:$B,Журнал!$C:$C,"Расход",Журнал!$J:$J,J$2,Журнал!$G:$G,$A207)</f>
        <v>0</v>
      </c>
      <c r="K207" s="6">
        <f>-SUMIFS(Журнал!$B:$B,Журнал!$C:$C,"Расход",Журнал!$J:$J,K$2,Журнал!$G:$G,$A207)</f>
        <v>0</v>
      </c>
      <c r="L207" s="5">
        <f>-SUMIFS(Журнал!$B:$B,Журнал!$C:$C,"Расход",Журнал!$J:$J,L$2,Журнал!$G:$G,$A207)</f>
        <v>0</v>
      </c>
      <c r="M207" s="5">
        <f>-SUMIFS(Журнал!$B:$B,Журнал!$C:$C,"Расход",Журнал!$J:$J,M$2,Журнал!$G:$G,$A207)</f>
        <v>0</v>
      </c>
      <c r="N207" s="5">
        <f>-SUMIFS(Журнал!$B:$B,Журнал!$C:$C,"Расход",Журнал!$J:$J,N$2,Журнал!$G:$G,$A207)</f>
        <v>0</v>
      </c>
      <c r="O207" s="5">
        <f>-SUMIFS(Журнал!$B:$B,Журнал!$C:$C,"Расход",Журнал!$J:$J,O$2,Журнал!$G:$G,$A207)</f>
        <v>0</v>
      </c>
      <c r="P207" s="92" t="str">
        <f>IF($A207="","",SUMPRODUCT(
 (1-2*(Журнал!$C$3:$C1110="Расход")) *
 (Журнал!$J$3:$J1110=P$2) *
 (Журнал!$G$3:$G1110=$A207) *
 Журнал!$B$3:$B1110
))</f>
        <v/>
      </c>
      <c r="Q207" s="92" t="str">
        <f>IF($A207="","",SUMPRODUCT(
 (1-2*(Журнал!$C$3:$C1110="Расход")) *
 (Журнал!$J$3:$J1110=Q$2) *
 (Журнал!$G$3:$G1110=$A207) *
 Журнал!$B$3:$B1110
))</f>
        <v/>
      </c>
      <c r="R207" s="92" t="str">
        <f>IF($A207="","",SUMPRODUCT(
 (1-2*(Журнал!$C$3:$C1110="Расход")) *
 (Журнал!$J$3:$J1110=R$2) *
 (Журнал!$G$3:$G1110=$A207) *
 Журнал!$B$3:$B1110
))</f>
        <v/>
      </c>
      <c r="S207" s="92" t="str">
        <f>IF($A207="","",SUMPRODUCT(
 (1-2*(Журнал!$C$3:$C1110="Расход")) *
 (Журнал!$J$3:$J1110=S$2) *
 (Журнал!$G$3:$G1110=$A207) *
 Журнал!$B$3:$B1110
))</f>
        <v/>
      </c>
      <c r="T207" s="92" t="str">
        <f>IF($A207="","",SUMPRODUCT(
 (1-2*(Журнал!$C$3:$C1110="Расход")) *
 (Журнал!$J$3:$J1110=T$2) *
 (Журнал!$G$3:$G1110=$A207) *
 Журнал!$B$3:$B1110
))</f>
        <v/>
      </c>
      <c r="U207" s="92" t="str">
        <f>IF($A207="","",SUMPRODUCT(
 (1-2*(Журнал!$C$3:$C1110="Расход")) *
 (Журнал!$J$3:$J1110=U$2) *
 (Журнал!$G$3:$G1110=$A207) *
 Журнал!$B$3:$B1110
))</f>
        <v/>
      </c>
      <c r="V207" s="92" t="str">
        <f>IF($A207="","",SUMPRODUCT(
 (1-2*(Журнал!$C$3:$C1110="Расход")) *
 (Журнал!$J$3:$J1110=V$2) *
 (Журнал!$G$3:$G1110=$A207) *
 Журнал!$B$3:$B1110
))</f>
        <v/>
      </c>
      <c r="W207" s="92" t="str">
        <f>IF($A207="","",SUMPRODUCT(
 (1-2*(Журнал!$C$3:$C1110="Расход")) *
 (Журнал!$J$3:$J1110=W$2) *
 (Журнал!$G$3:$G1110=$A207) *
 Журнал!$B$3:$B1110
))</f>
        <v/>
      </c>
      <c r="X207" s="92" t="str">
        <f>IF($A207="","",SUMPRODUCT(
 (1-2*(Журнал!$C$3:$C1110="Расход")) *
 (Журнал!$J$3:$J1110=X$2) *
 (Журнал!$G$3:$G1110=$A207) *
 Журнал!$B$3:$B1110
))</f>
        <v/>
      </c>
      <c r="Y207" s="92" t="str">
        <f>IF($A207="","",SUMPRODUCT(
 (1-2*(Журнал!$C$3:$C1110="Расход")) *
 (Журнал!$J$3:$J1110=Y$2) *
 (Журнал!$G$3:$G1110=$A207) *
 Журнал!$B$3:$B1110
))</f>
        <v/>
      </c>
      <c r="Z207" s="92" t="str">
        <f>IF($A207="","",SUMPRODUCT(
 (1-2*(Журнал!$C$3:$C1110="Расход")) *
 (Журнал!$J$3:$J1110=Z$2) *
 (Журнал!$G$3:$G1110=$A207) *
 Журнал!$B$3:$B1110
))</f>
        <v/>
      </c>
    </row>
    <row r="208" spans="1:26" ht="13.2" hidden="1" outlineLevel="1">
      <c r="A208" s="49"/>
      <c r="B208" s="7"/>
      <c r="C208" s="3">
        <f t="shared" si="46"/>
        <v>0</v>
      </c>
      <c r="D208" s="5">
        <f>-SUMIFS(Журнал!$B:$B,Журнал!$C:$C,"Расход",Журнал!$J:$J,D$2,Журнал!$G:$G,$A208)</f>
        <v>0</v>
      </c>
      <c r="E208" s="5">
        <f>-SUMIFS(Журнал!$B:$B,Журнал!$C:$C,"Расход",Журнал!$J:$J,E$2,Журнал!$G:$G,$A208)</f>
        <v>0</v>
      </c>
      <c r="F208" s="5">
        <f>-SUMIFS(Журнал!$B:$B,Журнал!$C:$C,"Расход",Журнал!$J:$J,F$2,Журнал!$G:$G,$A208)</f>
        <v>0</v>
      </c>
      <c r="G208" s="5">
        <f>-SUMIFS(Журнал!$B:$B,Журнал!$C:$C,"Расход",Журнал!$J:$J,G$2,Журнал!$G:$G,$A208)</f>
        <v>0</v>
      </c>
      <c r="H208" s="5">
        <f>-SUMIFS(Журнал!$B:$B,Журнал!$C:$C,"Расход",Журнал!$J:$J,H$2,Журнал!$G:$G,$A208)</f>
        <v>0</v>
      </c>
      <c r="I208" s="5">
        <f>-SUMIFS(Журнал!$B:$B,Журнал!$C:$C,"Расход",Журнал!$J:$J,I$2,Журнал!$G:$G,$A208)</f>
        <v>0</v>
      </c>
      <c r="J208" s="5">
        <f>-SUMIFS(Журнал!$B:$B,Журнал!$C:$C,"Расход",Журнал!$J:$J,J$2,Журнал!$G:$G,$A208)</f>
        <v>0</v>
      </c>
      <c r="K208" s="6">
        <f>-SUMIFS(Журнал!$B:$B,Журнал!$C:$C,"Расход",Журнал!$J:$J,K$2,Журнал!$G:$G,$A208)</f>
        <v>0</v>
      </c>
      <c r="L208" s="5">
        <f>-SUMIFS(Журнал!$B:$B,Журнал!$C:$C,"Расход",Журнал!$J:$J,L$2,Журнал!$G:$G,$A208)</f>
        <v>0</v>
      </c>
      <c r="M208" s="5">
        <f>-SUMIFS(Журнал!$B:$B,Журнал!$C:$C,"Расход",Журнал!$J:$J,M$2,Журнал!$G:$G,$A208)</f>
        <v>0</v>
      </c>
      <c r="N208" s="5">
        <f>-SUMIFS(Журнал!$B:$B,Журнал!$C:$C,"Расход",Журнал!$J:$J,N$2,Журнал!$G:$G,$A208)</f>
        <v>0</v>
      </c>
      <c r="O208" s="5">
        <f>-SUMIFS(Журнал!$B:$B,Журнал!$C:$C,"Расход",Журнал!$J:$J,O$2,Журнал!$G:$G,$A208)</f>
        <v>0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3.2" hidden="1" outlineLevel="1">
      <c r="A209" s="49"/>
      <c r="B209" s="7"/>
      <c r="C209" s="3">
        <f t="shared" si="46"/>
        <v>0</v>
      </c>
      <c r="D209" s="5">
        <f>-SUMIFS(Журнал!$B:$B,Журнал!$C:$C,"Расход",Журнал!$J:$J,D$2,Журнал!$G:$G,$A209)</f>
        <v>0</v>
      </c>
      <c r="E209" s="5">
        <f>-SUMIFS(Журнал!$B:$B,Журнал!$C:$C,"Расход",Журнал!$J:$J,E$2,Журнал!$G:$G,$A209)</f>
        <v>0</v>
      </c>
      <c r="F209" s="5">
        <f>-SUMIFS(Журнал!$B:$B,Журнал!$C:$C,"Расход",Журнал!$J:$J,F$2,Журнал!$G:$G,$A209)</f>
        <v>0</v>
      </c>
      <c r="G209" s="5">
        <f>-SUMIFS(Журнал!$B:$B,Журнал!$C:$C,"Расход",Журнал!$J:$J,G$2,Журнал!$G:$G,$A209)</f>
        <v>0</v>
      </c>
      <c r="H209" s="5">
        <f>-SUMIFS(Журнал!$B:$B,Журнал!$C:$C,"Расход",Журнал!$J:$J,H$2,Журнал!$G:$G,$A209)</f>
        <v>0</v>
      </c>
      <c r="I209" s="5">
        <f>-SUMIFS(Журнал!$B:$B,Журнал!$C:$C,"Расход",Журнал!$J:$J,I$2,Журнал!$G:$G,$A209)</f>
        <v>0</v>
      </c>
      <c r="J209" s="5">
        <f>-SUMIFS(Журнал!$B:$B,Журнал!$C:$C,"Расход",Журнал!$J:$J,J$2,Журнал!$G:$G,$A209)</f>
        <v>0</v>
      </c>
      <c r="K209" s="6">
        <f>-SUMIFS(Журнал!$B:$B,Журнал!$C:$C,"Расход",Журнал!$J:$J,K$2,Журнал!$G:$G,$A209)</f>
        <v>0</v>
      </c>
      <c r="L209" s="5">
        <f>-SUMIFS(Журнал!$B:$B,Журнал!$C:$C,"Расход",Журнал!$J:$J,L$2,Журнал!$G:$G,$A209)</f>
        <v>0</v>
      </c>
      <c r="M209" s="5">
        <f>-SUMIFS(Журнал!$B:$B,Журнал!$C:$C,"Расход",Журнал!$J:$J,M$2,Журнал!$G:$G,$A209)</f>
        <v>0</v>
      </c>
      <c r="N209" s="5">
        <f>-SUMIFS(Журнал!$B:$B,Журнал!$C:$C,"Расход",Журнал!$J:$J,N$2,Журнал!$G:$G,$A209)</f>
        <v>0</v>
      </c>
      <c r="O209" s="5">
        <f>-SUMIFS(Журнал!$B:$B,Журнал!$C:$C,"Расход",Журнал!$J:$J,O$2,Журнал!$G:$G,$A209)</f>
        <v>0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3.2" hidden="1" outlineLevel="1">
      <c r="A210" s="49"/>
      <c r="B210" s="7"/>
      <c r="C210" s="3">
        <f t="shared" si="46"/>
        <v>0</v>
      </c>
      <c r="D210" s="5">
        <f>-SUMIFS(Журнал!$B:$B,Журнал!$C:$C,"Расход",Журнал!$J:$J,D$2,Журнал!$G:$G,$A210)</f>
        <v>0</v>
      </c>
      <c r="E210" s="5">
        <f>-SUMIFS(Журнал!$B:$B,Журнал!$C:$C,"Расход",Журнал!$J:$J,E$2,Журнал!$G:$G,$A210)</f>
        <v>0</v>
      </c>
      <c r="F210" s="5">
        <f>-SUMIFS(Журнал!$B:$B,Журнал!$C:$C,"Расход",Журнал!$J:$J,F$2,Журнал!$G:$G,$A210)</f>
        <v>0</v>
      </c>
      <c r="G210" s="5">
        <f>-SUMIFS(Журнал!$B:$B,Журнал!$C:$C,"Расход",Журнал!$J:$J,G$2,Журнал!$G:$G,$A210)</f>
        <v>0</v>
      </c>
      <c r="H210" s="5">
        <f>-SUMIFS(Журнал!$B:$B,Журнал!$C:$C,"Расход",Журнал!$J:$J,H$2,Журнал!$G:$G,$A210)</f>
        <v>0</v>
      </c>
      <c r="I210" s="5">
        <f>-SUMIFS(Журнал!$B:$B,Журнал!$C:$C,"Расход",Журнал!$J:$J,I$2,Журнал!$G:$G,$A210)</f>
        <v>0</v>
      </c>
      <c r="J210" s="5">
        <f>-SUMIFS(Журнал!$B:$B,Журнал!$C:$C,"Расход",Журнал!$J:$J,J$2,Журнал!$G:$G,$A210)</f>
        <v>0</v>
      </c>
      <c r="K210" s="6">
        <f>-SUMIFS(Журнал!$B:$B,Журнал!$C:$C,"Расход",Журнал!$J:$J,K$2,Журнал!$G:$G,$A210)</f>
        <v>0</v>
      </c>
      <c r="L210" s="5">
        <f>-SUMIFS(Журнал!$B:$B,Журнал!$C:$C,"Расход",Журнал!$J:$J,L$2,Журнал!$G:$G,$A210)</f>
        <v>0</v>
      </c>
      <c r="M210" s="5">
        <f>-SUMIFS(Журнал!$B:$B,Журнал!$C:$C,"Расход",Журнал!$J:$J,M$2,Журнал!$G:$G,$A210)</f>
        <v>0</v>
      </c>
      <c r="N210" s="5">
        <f>-SUMIFS(Журнал!$B:$B,Журнал!$C:$C,"Расход",Журнал!$J:$J,N$2,Журнал!$G:$G,$A210)</f>
        <v>0</v>
      </c>
      <c r="O210" s="5">
        <f>-SUMIFS(Журнал!$B:$B,Журнал!$C:$C,"Расход",Журнал!$J:$J,O$2,Журнал!$G:$G,$A210)</f>
        <v>0</v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3.2" hidden="1" outlineLevel="1">
      <c r="A211" s="49"/>
      <c r="B211" s="7"/>
      <c r="C211" s="3">
        <f t="shared" si="46"/>
        <v>0</v>
      </c>
      <c r="D211" s="5">
        <f>-SUMIFS(Журнал!$B:$B,Журнал!$C:$C,"Расход",Журнал!$J:$J,D$2,Журнал!$G:$G,$A211)</f>
        <v>0</v>
      </c>
      <c r="E211" s="5">
        <f>-SUMIFS(Журнал!$B:$B,Журнал!$C:$C,"Расход",Журнал!$J:$J,E$2,Журнал!$G:$G,$A211)</f>
        <v>0</v>
      </c>
      <c r="F211" s="5">
        <f>-SUMIFS(Журнал!$B:$B,Журнал!$C:$C,"Расход",Журнал!$J:$J,F$2,Журнал!$G:$G,$A211)</f>
        <v>0</v>
      </c>
      <c r="G211" s="5">
        <f>-SUMIFS(Журнал!$B:$B,Журнал!$C:$C,"Расход",Журнал!$J:$J,G$2,Журнал!$G:$G,$A211)</f>
        <v>0</v>
      </c>
      <c r="H211" s="5">
        <f>-SUMIFS(Журнал!$B:$B,Журнал!$C:$C,"Расход",Журнал!$J:$J,H$2,Журнал!$G:$G,$A211)</f>
        <v>0</v>
      </c>
      <c r="I211" s="5">
        <f>-SUMIFS(Журнал!$B:$B,Журнал!$C:$C,"Расход",Журнал!$J:$J,I$2,Журнал!$G:$G,$A211)</f>
        <v>0</v>
      </c>
      <c r="J211" s="5">
        <f>-SUMIFS(Журнал!$B:$B,Журнал!$C:$C,"Расход",Журнал!$J:$J,J$2,Журнал!$G:$G,$A211)</f>
        <v>0</v>
      </c>
      <c r="K211" s="6">
        <f>-SUMIFS(Журнал!$B:$B,Журнал!$C:$C,"Расход",Журнал!$J:$J,K$2,Журнал!$G:$G,$A211)</f>
        <v>0</v>
      </c>
      <c r="L211" s="5">
        <f>-SUMIFS(Журнал!$B:$B,Журнал!$C:$C,"Расход",Журнал!$J:$J,L$2,Журнал!$G:$G,$A211)</f>
        <v>0</v>
      </c>
      <c r="M211" s="5">
        <f>-SUMIFS(Журнал!$B:$B,Журнал!$C:$C,"Расход",Журнал!$J:$J,M$2,Журнал!$G:$G,$A211)</f>
        <v>0</v>
      </c>
      <c r="N211" s="5">
        <f>-SUMIFS(Журнал!$B:$B,Журнал!$C:$C,"Расход",Журнал!$J:$J,N$2,Журнал!$G:$G,$A211)</f>
        <v>0</v>
      </c>
      <c r="O211" s="5">
        <f>-SUMIFS(Журнал!$B:$B,Журнал!$C:$C,"Расход",Журнал!$J:$J,O$2,Журнал!$G:$G,$A211)</f>
        <v>0</v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3.2" hidden="1" outlineLevel="1">
      <c r="A212" s="49"/>
      <c r="B212" s="7"/>
      <c r="C212" s="3">
        <f t="shared" si="46"/>
        <v>0</v>
      </c>
      <c r="D212" s="5">
        <f>-SUMIFS(Журнал!$B:$B,Журнал!$C:$C,"Расход",Журнал!$J:$J,D$2,Журнал!$G:$G,$A212)</f>
        <v>0</v>
      </c>
      <c r="E212" s="5">
        <f>-SUMIFS(Журнал!$B:$B,Журнал!$C:$C,"Расход",Журнал!$J:$J,E$2,Журнал!$G:$G,$A212)</f>
        <v>0</v>
      </c>
      <c r="F212" s="5">
        <f>-SUMIFS(Журнал!$B:$B,Журнал!$C:$C,"Расход",Журнал!$J:$J,F$2,Журнал!$G:$G,$A212)</f>
        <v>0</v>
      </c>
      <c r="G212" s="5">
        <f>-SUMIFS(Журнал!$B:$B,Журнал!$C:$C,"Расход",Журнал!$J:$J,G$2,Журнал!$G:$G,$A212)</f>
        <v>0</v>
      </c>
      <c r="H212" s="5">
        <f>-SUMIFS(Журнал!$B:$B,Журнал!$C:$C,"Расход",Журнал!$J:$J,H$2,Журнал!$G:$G,$A212)</f>
        <v>0</v>
      </c>
      <c r="I212" s="5">
        <f>-SUMIFS(Журнал!$B:$B,Журнал!$C:$C,"Расход",Журнал!$J:$J,I$2,Журнал!$G:$G,$A212)</f>
        <v>0</v>
      </c>
      <c r="J212" s="5">
        <f>-SUMIFS(Журнал!$B:$B,Журнал!$C:$C,"Расход",Журнал!$J:$J,J$2,Журнал!$G:$G,$A212)</f>
        <v>0</v>
      </c>
      <c r="K212" s="6">
        <f>-SUMIFS(Журнал!$B:$B,Журнал!$C:$C,"Расход",Журнал!$J:$J,K$2,Журнал!$G:$G,$A212)</f>
        <v>0</v>
      </c>
      <c r="L212" s="5">
        <f>-SUMIFS(Журнал!$B:$B,Журнал!$C:$C,"Расход",Журнал!$J:$J,L$2,Журнал!$G:$G,$A212)</f>
        <v>0</v>
      </c>
      <c r="M212" s="5">
        <f>-SUMIFS(Журнал!$B:$B,Журнал!$C:$C,"Расход",Журнал!$J:$J,M$2,Журнал!$G:$G,$A212)</f>
        <v>0</v>
      </c>
      <c r="N212" s="5">
        <f>-SUMIFS(Журнал!$B:$B,Журнал!$C:$C,"Расход",Журнал!$J:$J,N$2,Журнал!$G:$G,$A212)</f>
        <v>0</v>
      </c>
      <c r="O212" s="5">
        <f>-SUMIFS(Журнал!$B:$B,Журнал!$C:$C,"Расход",Журнал!$J:$J,O$2,Журнал!$G:$G,$A212)</f>
        <v>0</v>
      </c>
      <c r="P212" s="19">
        <f>-SUMPRODUCT(
  (MONTH(УтильВыкупы!$A$2:$A1110)=P$2) *
  ((УтильВыкупы!$B$2:$B1110=$D$1) + ($D$1="Все")) *
  (УтильВыкупы!$E$2:$E1110="Утилизированные товары (себестоимость)") *
  УтильВыкупы!$G$2:$G1110
)</f>
        <v>0</v>
      </c>
      <c r="Q212" s="19">
        <f>-SUMPRODUCT(
  (MONTH(УтильВыкупы!$A$2:$A1110)=Q$2) *
  ((УтильВыкупы!$B$2:$B1110=$D$1) + ($D$1="Все")) *
  (УтильВыкупы!$E$2:$E1110="Утилизированные товары (себестоимость)") *
  УтильВыкупы!$G$2:$G1110
)</f>
        <v>0</v>
      </c>
      <c r="R212" s="19">
        <f>-SUMPRODUCT(
  (MONTH(УтильВыкупы!$A$2:$A1110)=R$2) *
  ((УтильВыкупы!$B$2:$B1110=$D$1) + ($D$1="Все")) *
  (УтильВыкупы!$E$2:$E1110="Утилизированные товары (себестоимость)") *
  УтильВыкупы!$G$2:$G1110
)</f>
        <v>0</v>
      </c>
      <c r="S212" s="19">
        <f>-SUMPRODUCT(
  (MONTH(УтильВыкупы!$A$2:$A1110)=S$2) *
  ((УтильВыкупы!$B$2:$B1110=$D$1) + ($D$1="Все")) *
  (УтильВыкупы!$E$2:$E1110="Утилизированные товары (себестоимость)") *
  УтильВыкупы!$G$2:$G1110
)</f>
        <v>0</v>
      </c>
      <c r="T212" s="19">
        <f>-SUMPRODUCT(
  (MONTH(УтильВыкупы!$A$2:$A1110)=T$2) *
  ((УтильВыкупы!$B$2:$B1110=$D$1) + ($D$1="Все")) *
  (УтильВыкупы!$E$2:$E1110="Утилизированные товары (себестоимость)") *
  УтильВыкупы!$G$2:$G1110
)</f>
        <v>0</v>
      </c>
      <c r="U212" s="19">
        <f>-SUMPRODUCT(
  (MONTH(УтильВыкупы!$A$2:$A1110)=U$2) *
  ((УтильВыкупы!$B$2:$B1110=$D$1) + ($D$1="Все")) *
  (УтильВыкупы!$E$2:$E1110="Утилизированные товары (себестоимость)") *
  УтильВыкупы!$G$2:$G1110
)</f>
        <v>0</v>
      </c>
      <c r="V212" s="19">
        <f>-SUMPRODUCT(
  (MONTH(УтильВыкупы!$A$2:$A1110)=V$2) *
  ((УтильВыкупы!$B$2:$B1110=$D$1) + ($D$1="Все")) *
  (УтильВыкупы!$E$2:$E1110="Утилизированные товары (себестоимость)") *
  УтильВыкупы!$G$2:$G1110
)</f>
        <v>0</v>
      </c>
      <c r="W212" s="19">
        <f>-SUMPRODUCT(
  (MONTH(УтильВыкупы!$A$2:$A1110)=W$2) *
  ((УтильВыкупы!$B$2:$B1110=$D$1) + ($D$1="Все")) *
  (УтильВыкупы!$E$2:$E1110="Утилизированные товары (себестоимость)") *
  УтильВыкупы!$G$2:$G1110
)</f>
        <v>0</v>
      </c>
      <c r="X212" s="19">
        <f>-SUMPRODUCT(
  (MONTH(УтильВыкупы!$A$2:$A1110)=X$2) *
  ((УтильВыкупы!$B$2:$B1110=$D$1) + ($D$1="Все")) *
  (УтильВыкупы!$E$2:$E1110="Утилизированные товары (себестоимость)") *
  УтильВыкупы!$G$2:$G1110
)</f>
        <v>0</v>
      </c>
      <c r="Y212" s="19">
        <f>-SUMPRODUCT(
  (MONTH(УтильВыкупы!$A$2:$A1110)=Y$2) *
  ((УтильВыкупы!$B$2:$B1110=$D$1) + ($D$1="Все")) *
  (УтильВыкупы!$E$2:$E1110="Утилизированные товары (себестоимость)") *
  УтильВыкупы!$G$2:$G1110
)</f>
        <v>0</v>
      </c>
      <c r="Z212" s="19">
        <f>-SUMPRODUCT(
  (MONTH(УтильВыкупы!$A$2:$A1110)=Z$2) *
  ((УтильВыкупы!$B$2:$B1110=$D$1) + ($D$1="Все")) *
  (УтильВыкупы!$E$2:$E1110="Утилизированные товары (себестоимость)") *
  УтильВыкупы!$G$2:$G1110
)</f>
        <v>0</v>
      </c>
    </row>
    <row r="213" spans="1:26" ht="13.2" hidden="1" outlineLevel="1">
      <c r="A213" s="49"/>
      <c r="B213" s="7"/>
      <c r="C213" s="3">
        <f t="shared" si="46"/>
        <v>0</v>
      </c>
      <c r="D213" s="5">
        <f>-SUMIFS(Журнал!$B:$B,Журнал!$C:$C,"Расход",Журнал!$J:$J,D$2,Журнал!$G:$G,$A213)</f>
        <v>0</v>
      </c>
      <c r="E213" s="5">
        <f>-SUMIFS(Журнал!$B:$B,Журнал!$C:$C,"Расход",Журнал!$J:$J,E$2,Журнал!$G:$G,$A213)</f>
        <v>0</v>
      </c>
      <c r="F213" s="5">
        <f>-SUMIFS(Журнал!$B:$B,Журнал!$C:$C,"Расход",Журнал!$J:$J,F$2,Журнал!$G:$G,$A213)</f>
        <v>0</v>
      </c>
      <c r="G213" s="5">
        <f>-SUMIFS(Журнал!$B:$B,Журнал!$C:$C,"Расход",Журнал!$J:$J,G$2,Журнал!$G:$G,$A213)</f>
        <v>0</v>
      </c>
      <c r="H213" s="5">
        <f>-SUMIFS(Журнал!$B:$B,Журнал!$C:$C,"Расход",Журнал!$J:$J,H$2,Журнал!$G:$G,$A213)</f>
        <v>0</v>
      </c>
      <c r="I213" s="5">
        <f>-SUMIFS(Журнал!$B:$B,Журнал!$C:$C,"Расход",Журнал!$J:$J,I$2,Журнал!$G:$G,$A213)</f>
        <v>0</v>
      </c>
      <c r="J213" s="5">
        <f>-SUMIFS(Журнал!$B:$B,Журнал!$C:$C,"Расход",Журнал!$J:$J,J$2,Журнал!$G:$G,$A213)</f>
        <v>0</v>
      </c>
      <c r="K213" s="6">
        <f>-SUMIFS(Журнал!$B:$B,Журнал!$C:$C,"Расход",Журнал!$J:$J,K$2,Журнал!$G:$G,$A213)</f>
        <v>0</v>
      </c>
      <c r="L213" s="5">
        <f>-SUMIFS(Журнал!$B:$B,Журнал!$C:$C,"Расход",Журнал!$J:$J,L$2,Журнал!$G:$G,$A213)</f>
        <v>0</v>
      </c>
      <c r="M213" s="5">
        <f>-SUMIFS(Журнал!$B:$B,Журнал!$C:$C,"Расход",Журнал!$J:$J,M$2,Журнал!$G:$G,$A213)</f>
        <v>0</v>
      </c>
      <c r="N213" s="5">
        <f>-SUMIFS(Журнал!$B:$B,Журнал!$C:$C,"Расход",Журнал!$J:$J,N$2,Журнал!$G:$G,$A213)</f>
        <v>0</v>
      </c>
      <c r="O213" s="5">
        <f>-SUMIFS(Журнал!$B:$B,Журнал!$C:$C,"Расход",Журнал!$J:$J,O$2,Журнал!$G:$G,$A213)</f>
        <v>0</v>
      </c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3.2" hidden="1" outlineLevel="1">
      <c r="A214" s="49"/>
      <c r="B214" s="7"/>
      <c r="C214" s="3">
        <f t="shared" si="46"/>
        <v>0</v>
      </c>
      <c r="D214" s="5"/>
      <c r="E214" s="5"/>
      <c r="F214" s="5"/>
      <c r="G214" s="5"/>
      <c r="H214" s="5"/>
      <c r="I214" s="5"/>
      <c r="J214" s="5"/>
      <c r="K214" s="6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6">
      <c r="A215" s="98" t="s">
        <v>40</v>
      </c>
      <c r="B215" s="99"/>
      <c r="C215" s="100">
        <f t="shared" ca="1" si="46"/>
        <v>2411571.3424894908</v>
      </c>
      <c r="D215" s="101">
        <f t="shared" ref="D215:Z215" ca="1" si="47">SUM(D136,D171,D188)</f>
        <v>52660</v>
      </c>
      <c r="E215" s="101">
        <f t="shared" ca="1" si="47"/>
        <v>433691.07248948875</v>
      </c>
      <c r="F215" s="101">
        <f t="shared" ca="1" si="47"/>
        <v>101429.01000000018</v>
      </c>
      <c r="G215" s="101">
        <f t="shared" ca="1" si="47"/>
        <v>114984.41999999993</v>
      </c>
      <c r="H215" s="101">
        <f t="shared" ca="1" si="47"/>
        <v>148002.68</v>
      </c>
      <c r="I215" s="101">
        <f t="shared" ca="1" si="47"/>
        <v>208809.39999999979</v>
      </c>
      <c r="J215" s="101">
        <f t="shared" ca="1" si="47"/>
        <v>119586.77000000002</v>
      </c>
      <c r="K215" s="102">
        <f t="shared" ca="1" si="47"/>
        <v>214140.33999999991</v>
      </c>
      <c r="L215" s="101">
        <f t="shared" ca="1" si="47"/>
        <v>183383.15999999992</v>
      </c>
      <c r="M215" s="101">
        <f t="shared" ca="1" si="47"/>
        <v>325092.23999999976</v>
      </c>
      <c r="N215" s="101">
        <f t="shared" ca="1" si="47"/>
        <v>109515.74000000075</v>
      </c>
      <c r="O215" s="101">
        <f t="shared" ca="1" si="47"/>
        <v>400276.51000000187</v>
      </c>
      <c r="P215" s="103" t="e">
        <f t="shared" ca="1" si="47"/>
        <v>#VALUE!</v>
      </c>
      <c r="Q215" s="103" t="e">
        <f t="shared" ca="1" si="47"/>
        <v>#VALUE!</v>
      </c>
      <c r="R215" s="103" t="e">
        <f t="shared" ca="1" si="47"/>
        <v>#VALUE!</v>
      </c>
      <c r="S215" s="103" t="e">
        <f t="shared" ca="1" si="47"/>
        <v>#VALUE!</v>
      </c>
      <c r="T215" s="103" t="e">
        <f t="shared" ca="1" si="47"/>
        <v>#VALUE!</v>
      </c>
      <c r="U215" s="103" t="e">
        <f t="shared" ca="1" si="47"/>
        <v>#VALUE!</v>
      </c>
      <c r="V215" s="103" t="e">
        <f t="shared" ca="1" si="47"/>
        <v>#VALUE!</v>
      </c>
      <c r="W215" s="103" t="e">
        <f t="shared" ca="1" si="47"/>
        <v>#VALUE!</v>
      </c>
      <c r="X215" s="103" t="e">
        <f t="shared" ca="1" si="47"/>
        <v>#VALUE!</v>
      </c>
      <c r="Y215" s="103" t="e">
        <f t="shared" ca="1" si="47"/>
        <v>#VALUE!</v>
      </c>
      <c r="Z215" s="103" t="e">
        <f t="shared" ca="1" si="47"/>
        <v>#VALUE!</v>
      </c>
    </row>
    <row r="216" spans="1:26" ht="13.2">
      <c r="A216" s="104" t="s">
        <v>41</v>
      </c>
      <c r="B216" s="99"/>
      <c r="C216" s="105">
        <f t="shared" ref="C216:Z216" ca="1" si="48">IFERROR(C215/C$3,"")</f>
        <v>0.27204056679884459</v>
      </c>
      <c r="D216" s="106" t="str">
        <f t="shared" ca="1" si="48"/>
        <v/>
      </c>
      <c r="E216" s="106">
        <f t="shared" ca="1" si="48"/>
        <v>0.54457737250071103</v>
      </c>
      <c r="F216" s="106">
        <f t="shared" ca="1" si="48"/>
        <v>0.17170258580557821</v>
      </c>
      <c r="G216" s="106">
        <f t="shared" ca="1" si="48"/>
        <v>0.19446465083791784</v>
      </c>
      <c r="H216" s="106">
        <f t="shared" ca="1" si="48"/>
        <v>0.26402553152015296</v>
      </c>
      <c r="I216" s="106">
        <f t="shared" ca="1" si="48"/>
        <v>0.28570290971482959</v>
      </c>
      <c r="J216" s="106">
        <f t="shared" ca="1" si="48"/>
        <v>0.1976118216669972</v>
      </c>
      <c r="K216" s="106">
        <f t="shared" ca="1" si="48"/>
        <v>0.27160590190798584</v>
      </c>
      <c r="L216" s="106">
        <f t="shared" ca="1" si="48"/>
        <v>0.2510364898754831</v>
      </c>
      <c r="M216" s="106">
        <f t="shared" ca="1" si="48"/>
        <v>0.28610726418249322</v>
      </c>
      <c r="N216" s="106">
        <f t="shared" ca="1" si="48"/>
        <v>0.16843729573184446</v>
      </c>
      <c r="O216" s="106">
        <f t="shared" ca="1" si="48"/>
        <v>0.23763772576315209</v>
      </c>
      <c r="P216" s="107" t="str">
        <f t="shared" ca="1" si="48"/>
        <v/>
      </c>
      <c r="Q216" s="107" t="str">
        <f t="shared" ca="1" si="48"/>
        <v/>
      </c>
      <c r="R216" s="107" t="str">
        <f t="shared" ca="1" si="48"/>
        <v/>
      </c>
      <c r="S216" s="107" t="str">
        <f t="shared" ca="1" si="48"/>
        <v/>
      </c>
      <c r="T216" s="107" t="str">
        <f t="shared" ca="1" si="48"/>
        <v/>
      </c>
      <c r="U216" s="107" t="str">
        <f t="shared" ca="1" si="48"/>
        <v/>
      </c>
      <c r="V216" s="107" t="str">
        <f t="shared" ca="1" si="48"/>
        <v/>
      </c>
      <c r="W216" s="107" t="str">
        <f t="shared" ca="1" si="48"/>
        <v/>
      </c>
      <c r="X216" s="107" t="str">
        <f t="shared" ca="1" si="48"/>
        <v/>
      </c>
      <c r="Y216" s="107" t="str">
        <f t="shared" ca="1" si="48"/>
        <v/>
      </c>
      <c r="Z216" s="107" t="str">
        <f t="shared" ca="1" si="48"/>
        <v/>
      </c>
    </row>
    <row r="217" spans="1:26" ht="13.2">
      <c r="A217" s="49"/>
      <c r="B217" s="7"/>
      <c r="C217" s="3">
        <f t="shared" ref="C217:C224" si="49">SUM(D217:O217)</f>
        <v>0</v>
      </c>
      <c r="D217" s="5"/>
      <c r="E217" s="5"/>
      <c r="F217" s="5"/>
      <c r="G217" s="5"/>
      <c r="H217" s="5"/>
      <c r="I217" s="5"/>
      <c r="J217" s="5"/>
      <c r="K217" s="6"/>
      <c r="L217" s="5"/>
      <c r="M217" s="5"/>
      <c r="N217" s="5"/>
      <c r="O217" s="5"/>
      <c r="P217" s="66" t="str">
        <f>IF($A217="","",SUMPRODUCT(
 (1-2*(Журнал!$C$3:$C1110="Расход")) *
 (Журнал!$J$3:$J1110=P$2) *
 (Журнал!$G$3:$G1110=$A217) *
 Журнал!$B$3:$B1110
))</f>
        <v/>
      </c>
      <c r="Q217" s="66" t="str">
        <f>IF($A217="","",SUMPRODUCT(
 (1-2*(Журнал!$C$3:$C1110="Расход")) *
 (Журнал!$J$3:$J1110=Q$2) *
 (Журнал!$G$3:$G1110=$A217) *
 Журнал!$B$3:$B1110
))</f>
        <v/>
      </c>
      <c r="R217" s="66" t="str">
        <f>IF($A217="","",SUMPRODUCT(
 (1-2*(Журнал!$C$3:$C1110="Расход")) *
 (Журнал!$J$3:$J1110=R$2) *
 (Журнал!$G$3:$G1110=$A217) *
 Журнал!$B$3:$B1110
))</f>
        <v/>
      </c>
      <c r="S217" s="66" t="str">
        <f>IF($A217="","",SUMPRODUCT(
 (1-2*(Журнал!$C$3:$C1110="Расход")) *
 (Журнал!$J$3:$J1110=S$2) *
 (Журнал!$G$3:$G1110=$A217) *
 Журнал!$B$3:$B1110
))</f>
        <v/>
      </c>
      <c r="T217" s="66" t="str">
        <f>IF($A217="","",SUMPRODUCT(
 (1-2*(Журнал!$C$3:$C1110="Расход")) *
 (Журнал!$J$3:$J1110=T$2) *
 (Журнал!$G$3:$G1110=$A217) *
 Журнал!$B$3:$B1110
))</f>
        <v/>
      </c>
      <c r="U217" s="66" t="str">
        <f>IF($A217="","",SUMPRODUCT(
 (1-2*(Журнал!$C$3:$C1110="Расход")) *
 (Журнал!$J$3:$J1110=U$2) *
 (Журнал!$G$3:$G1110=$A217) *
 Журнал!$B$3:$B1110
))</f>
        <v/>
      </c>
      <c r="V217" s="66" t="str">
        <f>IF($A217="","",SUMPRODUCT(
 (1-2*(Журнал!$C$3:$C1110="Расход")) *
 (Журнал!$J$3:$J1110=V$2) *
 (Журнал!$G$3:$G1110=$A217) *
 Журнал!$B$3:$B1110
))</f>
        <v/>
      </c>
      <c r="W217" s="66" t="str">
        <f>IF($A217="","",SUMPRODUCT(
 (1-2*(Журнал!$C$3:$C1110="Расход")) *
 (Журнал!$J$3:$J1110=W$2) *
 (Журнал!$G$3:$G1110=$A217) *
 Журнал!$B$3:$B1110
))</f>
        <v/>
      </c>
      <c r="X217" s="66" t="str">
        <f>IF($A217="","",SUMPRODUCT(
 (1-2*(Журнал!$C$3:$C1110="Расход")) *
 (Журнал!$J$3:$J1110=X$2) *
 (Журнал!$G$3:$G1110=$A217) *
 Журнал!$B$3:$B1110
))</f>
        <v/>
      </c>
      <c r="Y217" s="66" t="str">
        <f>IF($A217="","",SUMPRODUCT(
 (1-2*(Журнал!$C$3:$C1110="Расход")) *
 (Журнал!$J$3:$J1110=Y$2) *
 (Журнал!$G$3:$G1110=$A217) *
 Журнал!$B$3:$B1110
))</f>
        <v/>
      </c>
      <c r="Z217" s="66" t="str">
        <f>IF($A217="","",SUMPRODUCT(
 (1-2*(Журнал!$C$3:$C1110="Расход")) *
 (Журнал!$J$3:$J1110=Z$2) *
 (Журнал!$G$3:$G1110=$A217) *
 Журнал!$B$3:$B1110
))</f>
        <v/>
      </c>
    </row>
    <row r="218" spans="1:26" ht="13.2">
      <c r="A218" s="108" t="s">
        <v>42</v>
      </c>
      <c r="B218" s="22"/>
      <c r="C218" s="23">
        <f t="shared" ca="1" si="49"/>
        <v>-490778.60699999996</v>
      </c>
      <c r="D218" s="24">
        <f t="shared" ref="D218:Z218" ca="1" si="50">SUM(D220:D227)</f>
        <v>0</v>
      </c>
      <c r="E218" s="24">
        <f t="shared" ca="1" si="50"/>
        <v>-47782.86</v>
      </c>
      <c r="F218" s="24">
        <f t="shared" ca="1" si="50"/>
        <v>-35443.5</v>
      </c>
      <c r="G218" s="24">
        <f t="shared" ca="1" si="50"/>
        <v>-35477.22</v>
      </c>
      <c r="H218" s="24">
        <f t="shared" ca="1" si="50"/>
        <v>-33633.72</v>
      </c>
      <c r="I218" s="24">
        <f t="shared" ca="1" si="50"/>
        <v>-43851.72</v>
      </c>
      <c r="J218" s="24">
        <f t="shared" ca="1" si="50"/>
        <v>-36309.599999999999</v>
      </c>
      <c r="K218" s="109">
        <f t="shared" ca="1" si="50"/>
        <v>-47305.38</v>
      </c>
      <c r="L218" s="24">
        <f t="shared" ca="1" si="50"/>
        <v>-43830.239999999998</v>
      </c>
      <c r="M218" s="24">
        <f t="shared" ca="1" si="50"/>
        <v>-68175.599999999991</v>
      </c>
      <c r="N218" s="24">
        <f t="shared" ca="1" si="50"/>
        <v>-39011.22</v>
      </c>
      <c r="O218" s="24">
        <f t="shared" ca="1" si="50"/>
        <v>-59957.546999999991</v>
      </c>
      <c r="P218" s="91" t="e">
        <f t="shared" ca="1" si="50"/>
        <v>#VALUE!</v>
      </c>
      <c r="Q218" s="91" t="e">
        <f t="shared" ca="1" si="50"/>
        <v>#VALUE!</v>
      </c>
      <c r="R218" s="91" t="e">
        <f t="shared" ca="1" si="50"/>
        <v>#VALUE!</v>
      </c>
      <c r="S218" s="91" t="e">
        <f t="shared" ca="1" si="50"/>
        <v>#VALUE!</v>
      </c>
      <c r="T218" s="91" t="e">
        <f t="shared" ca="1" si="50"/>
        <v>#VALUE!</v>
      </c>
      <c r="U218" s="91" t="e">
        <f t="shared" ca="1" si="50"/>
        <v>#VALUE!</v>
      </c>
      <c r="V218" s="91" t="e">
        <f t="shared" ca="1" si="50"/>
        <v>#VALUE!</v>
      </c>
      <c r="W218" s="91" t="e">
        <f t="shared" ca="1" si="50"/>
        <v>#VALUE!</v>
      </c>
      <c r="X218" s="91" t="e">
        <f t="shared" ca="1" si="50"/>
        <v>#VALUE!</v>
      </c>
      <c r="Y218" s="91" t="e">
        <f t="shared" ca="1" si="50"/>
        <v>#VALUE!</v>
      </c>
      <c r="Z218" s="91" t="e">
        <f t="shared" ca="1" si="50"/>
        <v>#VALUE!</v>
      </c>
    </row>
    <row r="219" spans="1:26" ht="13.2">
      <c r="A219" s="110" t="s">
        <v>43</v>
      </c>
      <c r="B219" s="22"/>
      <c r="C219" s="23">
        <f t="shared" ca="1" si="49"/>
        <v>-0.63559583127028174</v>
      </c>
      <c r="D219" s="26" t="str">
        <f t="shared" ref="D219:Z219" ca="1" si="51">IFERROR(D218/D$3,"")</f>
        <v/>
      </c>
      <c r="E219" s="26">
        <f t="shared" ca="1" si="51"/>
        <v>-0.06</v>
      </c>
      <c r="F219" s="26">
        <f t="shared" ca="1" si="51"/>
        <v>-0.06</v>
      </c>
      <c r="G219" s="26">
        <f t="shared" ca="1" si="51"/>
        <v>-6.0000000000000005E-2</v>
      </c>
      <c r="H219" s="26">
        <f t="shared" ca="1" si="51"/>
        <v>-6.0000000000000005E-2</v>
      </c>
      <c r="I219" s="26">
        <f t="shared" ca="1" si="51"/>
        <v>-6.0000000000000005E-2</v>
      </c>
      <c r="J219" s="26">
        <f t="shared" ca="1" si="51"/>
        <v>-0.06</v>
      </c>
      <c r="K219" s="111">
        <f t="shared" ca="1" si="51"/>
        <v>-0.06</v>
      </c>
      <c r="L219" s="26">
        <f t="shared" ca="1" si="51"/>
        <v>-0.06</v>
      </c>
      <c r="M219" s="26">
        <f t="shared" ca="1" si="51"/>
        <v>-5.9999999999999991E-2</v>
      </c>
      <c r="N219" s="26">
        <f t="shared" ca="1" si="51"/>
        <v>-6.0000000000000005E-2</v>
      </c>
      <c r="O219" s="26">
        <f t="shared" ca="1" si="51"/>
        <v>-3.5595831270281722E-2</v>
      </c>
      <c r="P219" s="112" t="str">
        <f t="shared" ca="1" si="51"/>
        <v/>
      </c>
      <c r="Q219" s="112" t="str">
        <f t="shared" ca="1" si="51"/>
        <v/>
      </c>
      <c r="R219" s="112" t="str">
        <f t="shared" ca="1" si="51"/>
        <v/>
      </c>
      <c r="S219" s="112" t="str">
        <f t="shared" ca="1" si="51"/>
        <v/>
      </c>
      <c r="T219" s="112" t="str">
        <f t="shared" ca="1" si="51"/>
        <v/>
      </c>
      <c r="U219" s="112" t="str">
        <f t="shared" ca="1" si="51"/>
        <v/>
      </c>
      <c r="V219" s="112" t="str">
        <f t="shared" ca="1" si="51"/>
        <v/>
      </c>
      <c r="W219" s="112" t="str">
        <f t="shared" ca="1" si="51"/>
        <v/>
      </c>
      <c r="X219" s="112" t="str">
        <f t="shared" ca="1" si="51"/>
        <v/>
      </c>
      <c r="Y219" s="112" t="str">
        <f t="shared" ca="1" si="51"/>
        <v/>
      </c>
      <c r="Z219" s="112" t="str">
        <f t="shared" ca="1" si="51"/>
        <v/>
      </c>
    </row>
    <row r="220" spans="1:26" ht="13.2">
      <c r="A220" s="49" t="str">
        <f ca="1">IFERROR(__xludf.DUMMYFUNCTION("IFERROR(
  FILTER(
    'Справочник'!$T$1:$T1110,
    ('Справочник'!$U$1:$U1110=A218)*
    ('Справочник'!$T$1:$T1110&lt;&gt;"""")*
    (COUNTIF('Справочник'!$AA:$AA,'Справочник'!$T$1:$T1110)&gt;0)
  ),
  """"
)"),"")</f>
        <v/>
      </c>
      <c r="B220" s="7"/>
      <c r="C220" s="3">
        <f t="shared" ca="1" si="49"/>
        <v>0</v>
      </c>
      <c r="D220" s="5">
        <f ca="1">-(IF(
  SUMIFS(
    Журнал!$B:$B,
    Журнал!$C:$C,"Расход",
    Журнал!$J:$J,D$2,
    Журнал!$G:$G,$A220
  )=0,
  IF(
    $A220 = "Налог УСН", D$3 * Справочник!$AD$2,
    IF(
      $A220 = "Страховые взносы ИП", D$3 * Справочник!$AE$2,
      IF(
        $A220 = "Неучтенные расходы 0,5%", D$3 * 0.5%,
        0
      )
    )
  ),
  SUMIFS(
    Журнал!$B:$B,
    Журнал!$C:$C,"Расход",
    Журнал!$J:$J,D$2,
    Журнал!$G:$G,$A220
  )
))</f>
        <v>0</v>
      </c>
      <c r="E220" s="5">
        <f ca="1">-(IF(
  SUMIFS(
    Журнал!$B:$B,
    Журнал!$C:$C,"Расход",
    Журнал!$J:$J,E$2,
    Журнал!$G:$G,$A220
  )=0,
  IF(
    $A220 = "Налог УСН", E$3 * Справочник!$AD$2,
    IF(
      $A220 = "Страховые взносы ИП", E$3 * Справочник!$AE$2,
      IF(
        $A220 = "Неучтенные расходы 0,5%", E$3 * 0.5%,
        0
      )
    )
  ),
  SUMIFS(
    Журнал!$B:$B,
    Журнал!$C:$C,"Расход",
    Журнал!$J:$J,E$2,
    Журнал!$G:$G,$A220
  )
))</f>
        <v>0</v>
      </c>
      <c r="F220" s="5">
        <f ca="1">-(IF(
  SUMIFS(
    Журнал!$B:$B,
    Журнал!$C:$C,"Расход",
    Журнал!$J:$J,F$2,
    Журнал!$G:$G,$A220
  )=0,
  IF(
    $A220 = "Налог УСН", F$3 * Справочник!$AD$2,
    IF(
      $A220 = "Страховые взносы ИП", F$3 * Справочник!$AE$2,
      IF(
        $A220 = "Неучтенные расходы 0,5%", F$3 * 0.5%,
        0
      )
    )
  ),
  SUMIFS(
    Журнал!$B:$B,
    Журнал!$C:$C,"Расход",
    Журнал!$J:$J,F$2,
    Журнал!$G:$G,$A220
  )
))</f>
        <v>0</v>
      </c>
      <c r="G220" s="5">
        <f ca="1">-(IF(
  SUMIFS(
    Журнал!$B:$B,
    Журнал!$C:$C,"Расход",
    Журнал!$J:$J,G$2,
    Журнал!$G:$G,$A220
  )=0,
  IF(
    $A220 = "Налог УСН", G$3 * Справочник!$AD$2,
    IF(
      $A220 = "Страховые взносы ИП", G$3 * Справочник!$AE$2,
      IF(
        $A220 = "Неучтенные расходы 0,5%", G$3 * 0.5%,
        0
      )
    )
  ),
  SUMIFS(
    Журнал!$B:$B,
    Журнал!$C:$C,"Расход",
    Журнал!$J:$J,G$2,
    Журнал!$G:$G,$A220
  )
))</f>
        <v>0</v>
      </c>
      <c r="H220" s="5">
        <f ca="1">-(IF(
  SUMIFS(
    Журнал!$B:$B,
    Журнал!$C:$C,"Расход",
    Журнал!$J:$J,H$2,
    Журнал!$G:$G,$A220
  )=0,
  IF(
    $A220 = "Налог УСН", H$3 * Справочник!$AD$2,
    IF(
      $A220 = "Страховые взносы ИП", H$3 * Справочник!$AE$2,
      IF(
        $A220 = "Неучтенные расходы 0,5%", H$3 * 0.5%,
        0
      )
    )
  ),
  SUMIFS(
    Журнал!$B:$B,
    Журнал!$C:$C,"Расход",
    Журнал!$J:$J,H$2,
    Журнал!$G:$G,$A220
  )
))</f>
        <v>0</v>
      </c>
      <c r="I220" s="5">
        <f ca="1">-(IF(
  SUMIFS(
    Журнал!$B:$B,
    Журнал!$C:$C,"Расход",
    Журнал!$J:$J,I$2,
    Журнал!$G:$G,$A220
  )=0,
  IF(
    $A220 = "Налог УСН", I$3 * Справочник!$AD$2,
    IF(
      $A220 = "Страховые взносы ИП", I$3 * Справочник!$AE$2,
      IF(
        $A220 = "Неучтенные расходы 0,5%", I$3 * 0.5%,
        0
      )
    )
  ),
  SUMIFS(
    Журнал!$B:$B,
    Журнал!$C:$C,"Расход",
    Журнал!$J:$J,I$2,
    Журнал!$G:$G,$A220
  )
))</f>
        <v>0</v>
      </c>
      <c r="J220" s="5">
        <f ca="1">-(IF(
  SUMIFS(
    Журнал!$B:$B,
    Журнал!$C:$C,"Расход",
    Журнал!$J:$J,J$2,
    Журнал!$G:$G,$A220
  )=0,
  IF(
    $A220 = "Налог УСН", J$3 * Справочник!$AD$2,
    IF(
      $A220 = "Страховые взносы ИП", J$3 * Справочник!$AE$2,
      IF(
        $A220 = "Неучтенные расходы 0,5%", J$3 * 0.5%,
        0
      )
    )
  ),
  SUMIFS(
    Журнал!$B:$B,
    Журнал!$C:$C,"Расход",
    Журнал!$J:$J,J$2,
    Журнал!$G:$G,$A220
  )
))</f>
        <v>0</v>
      </c>
      <c r="K220" s="6">
        <f ca="1">-(IF(
  SUMIFS(
    Журнал!$B:$B,
    Журнал!$C:$C,"Расход",
    Журнал!$J:$J,K$2,
    Журнал!$G:$G,$A220
  )=0,
  IF(
    $A220 = "Налог УСН", K$3 * Справочник!$AD$2,
    IF(
      $A220 = "Страховые взносы ИП", K$3 * Справочник!$AE$2,
      IF(
        $A220 = "Неучтенные расходы 0,5%", K$3 * 0.5%,
        0
      )
    )
  ),
  SUMIFS(
    Журнал!$B:$B,
    Журнал!$C:$C,"Расход",
    Журнал!$J:$J,K$2,
    Журнал!$G:$G,$A220
  )
))</f>
        <v>0</v>
      </c>
      <c r="L220" s="5">
        <f ca="1">-(IF(
  SUMIFS(
    Журнал!$B:$B,
    Журнал!$C:$C,"Расход",
    Журнал!$J:$J,L$2,
    Журнал!$G:$G,$A220
  )=0,
  IF(
    $A220 = "Налог УСН", L$3 * Справочник!$AD$2,
    IF(
      $A220 = "Страховые взносы ИП", L$3 * Справочник!$AE$2,
      IF(
        $A220 = "Неучтенные расходы 0,5%", L$3 * 0.5%,
        0
      )
    )
  ),
  SUMIFS(
    Журнал!$B:$B,
    Журнал!$C:$C,"Расход",
    Журнал!$J:$J,L$2,
    Журнал!$G:$G,$A220
  )
))</f>
        <v>0</v>
      </c>
      <c r="M220" s="5">
        <f ca="1">-(IF(
  SUMIFS(
    Журнал!$B:$B,
    Журнал!$C:$C,"Расход",
    Журнал!$J:$J,M$2,
    Журнал!$G:$G,$A220
  )=0,
  IF(
    $A220 = "Налог УСН", M$3 * Справочник!$AD$2,
    IF(
      $A220 = "Страховые взносы ИП", M$3 * Справочник!$AE$2,
      IF(
        $A220 = "Неучтенные расходы 0,5%", M$3 * 0.5%,
        0
      )
    )
  ),
  SUMIFS(
    Журнал!$B:$B,
    Журнал!$C:$C,"Расход",
    Журнал!$J:$J,M$2,
    Журнал!$G:$G,$A220
  )
))</f>
        <v>0</v>
      </c>
      <c r="N220" s="5">
        <f ca="1">-(IF(
  SUMIFS(
    Журнал!$B:$B,
    Журнал!$C:$C,"Расход",
    Журнал!$J:$J,N$2,
    Журнал!$G:$G,$A220
  )=0,
  IF(
    $A220 = "Налог УСН", N$3 * Справочник!$AD$2,
    IF(
      $A220 = "Страховые взносы ИП", N$3 * Справочник!$AE$2,
      IF(
        $A220 = "Неучтенные расходы 0,5%", N$3 * 0.5%,
        0
      )
    )
  ),
  SUMIFS(
    Журнал!$B:$B,
    Журнал!$C:$C,"Расход",
    Журнал!$J:$J,N$2,
    Журнал!$G:$G,$A220
  )
))</f>
        <v>0</v>
      </c>
      <c r="O220" s="5" t="str">
        <f ca="1">IF($A220="","",SUMPRODUCT(
 (1-2*(Журнал!$C$3:$C1110="Расход")) *
 (Журнал!$J$3:$J1110=O$2) *
 (Журнал!$G$3:$G1110=$A220) *
 Журнал!$B$3:$B1110
))</f>
        <v/>
      </c>
      <c r="P220" s="19" t="str">
        <f ca="1">IFERROR(__xludf.DUMMYFUNCTION("IF($A220="""","""",IF(
  ISERROR(SEARCH(""(нач"",$A220)),
  SUMPRODUCT(
    (1-2*('Журнал'!$C$3:$C1110=""Расход"")) *
    ('Журнал'!$J$3:$J1110=P$2) *
    ('Журнал'!$G$3:$G1110=$A220) *
    'Журнал'!$B$3:$B1110
  ),
  IF(
    SUMPRODUCT(
      (1-2*('Журн"&amp;"ал'!$C$3:$C1110=""Расход"")) *
      ('Журнал'!$J$3:$J1110=P$2) *
      ('Журнал'!$G$3:$G1110=REGEXREPLACE($A220,"" ?\(.+\)$"","""")) *
      'Журнал'!$B$3:$B1110
    )=0,
    -P$3*1%,
    0
  )
))"),"")</f>
        <v/>
      </c>
      <c r="Q220" s="19" t="str">
        <f ca="1">IFERROR(__xludf.DUMMYFUNCTION("IF($A220="""","""",IF(
  ISERROR(SEARCH(""(нач"",$A220)),
  SUMPRODUCT(
    (1-2*('Журнал'!$C$3:$C1110=""Расход"")) *
    ('Журнал'!$J$3:$J1110=Q$2) *
    ('Журнал'!$G$3:$G1110=$A220) *
    'Журнал'!$B$3:$B1110
  ),
  IF(
    SUMPRODUCT(
      (1-2*('Журн"&amp;"ал'!$C$3:$C1110=""Расход"")) *
      ('Журнал'!$J$3:$J1110=Q$2) *
      ('Журнал'!$G$3:$G1110=REGEXREPLACE($A220,"" ?\(.+\)$"","""")) *
      'Журнал'!$B$3:$B1110
    )=0,
    -Q$3*1%,
    0
  )
))"),"")</f>
        <v/>
      </c>
      <c r="R220" s="19" t="str">
        <f ca="1">IFERROR(__xludf.DUMMYFUNCTION("IF($A220="""","""",IF(
  ISERROR(SEARCH(""(нач"",$A220)),
  SUMPRODUCT(
    (1-2*('Журнал'!$C$3:$C1110=""Расход"")) *
    ('Журнал'!$J$3:$J1110=R$2) *
    ('Журнал'!$G$3:$G1110=$A220) *
    'Журнал'!$B$3:$B1110
  ),
  IF(
    SUMPRODUCT(
      (1-2*('Журн"&amp;"ал'!$C$3:$C1110=""Расход"")) *
      ('Журнал'!$J$3:$J1110=R$2) *
      ('Журнал'!$G$3:$G1110=REGEXREPLACE($A220,"" ?\(.+\)$"","""")) *
      'Журнал'!$B$3:$B1110
    )=0,
    -R$3*1%,
    0
  )
))"),"")</f>
        <v/>
      </c>
      <c r="S220" s="19" t="str">
        <f ca="1">IFERROR(__xludf.DUMMYFUNCTION("IF($A220="""","""",IF(
  ISERROR(SEARCH(""(нач"",$A220)),
  SUMPRODUCT(
    (1-2*('Журнал'!$C$3:$C1110=""Расход"")) *
    ('Журнал'!$J$3:$J1110=S$2) *
    ('Журнал'!$G$3:$G1110=$A220) *
    'Журнал'!$B$3:$B1110
  ),
  IF(
    SUMPRODUCT(
      (1-2*('Журн"&amp;"ал'!$C$3:$C1110=""Расход"")) *
      ('Журнал'!$J$3:$J1110=S$2) *
      ('Журнал'!$G$3:$G1110=REGEXREPLACE($A220,"" ?\(.+\)$"","""")) *
      'Журнал'!$B$3:$B1110
    )=0,
    -S$3*1%,
    0
  )
))"),"")</f>
        <v/>
      </c>
      <c r="T220" s="19" t="str">
        <f ca="1">IFERROR(__xludf.DUMMYFUNCTION("IF($A220="""","""",IF(
  ISERROR(SEARCH(""(нач"",$A220)),
  SUMPRODUCT(
    (1-2*('Журнал'!$C$3:$C1110=""Расход"")) *
    ('Журнал'!$J$3:$J1110=T$2) *
    ('Журнал'!$G$3:$G1110=$A220) *
    'Журнал'!$B$3:$B1110
  ),
  IF(
    SUMPRODUCT(
      (1-2*('Журн"&amp;"ал'!$C$3:$C1110=""Расход"")) *
      ('Журнал'!$J$3:$J1110=T$2) *
      ('Журнал'!$G$3:$G1110=REGEXREPLACE($A220,"" ?\(.+\)$"","""")) *
      'Журнал'!$B$3:$B1110
    )=0,
    -T$3*1%,
    0
  )
))"),"")</f>
        <v/>
      </c>
      <c r="U220" s="19" t="str">
        <f ca="1">IFERROR(__xludf.DUMMYFUNCTION("IF($A220="""","""",IF(
  ISERROR(SEARCH(""(нач"",$A220)),
  SUMPRODUCT(
    (1-2*('Журнал'!$C$3:$C1110=""Расход"")) *
    ('Журнал'!$J$3:$J1110=U$2) *
    ('Журнал'!$G$3:$G1110=$A220) *
    'Журнал'!$B$3:$B1110
  ),
  IF(
    SUMPRODUCT(
      (1-2*('Журн"&amp;"ал'!$C$3:$C1110=""Расход"")) *
      ('Журнал'!$J$3:$J1110=U$2) *
      ('Журнал'!$G$3:$G1110=REGEXREPLACE($A220,"" ?\(.+\)$"","""")) *
      'Журнал'!$B$3:$B1110
    )=0,
    -U$3*1%,
    0
  )
))"),"")</f>
        <v/>
      </c>
      <c r="V220" s="19" t="str">
        <f ca="1">IFERROR(__xludf.DUMMYFUNCTION("IF($A220="""","""",IF(
  ISERROR(SEARCH(""(нач"",$A220)),
  SUMPRODUCT(
    (1-2*('Журнал'!$C$3:$C1110=""Расход"")) *
    ('Журнал'!$J$3:$J1110=V$2) *
    ('Журнал'!$G$3:$G1110=$A220) *
    'Журнал'!$B$3:$B1110
  ),
  IF(
    SUMPRODUCT(
      (1-2*('Журн"&amp;"ал'!$C$3:$C1110=""Расход"")) *
      ('Журнал'!$J$3:$J1110=V$2) *
      ('Журнал'!$G$3:$G1110=REGEXREPLACE($A220,"" ?\(.+\)$"","""")) *
      'Журнал'!$B$3:$B1110
    )=0,
    -V$3*1%,
    0
  )
))"),"")</f>
        <v/>
      </c>
      <c r="W220" s="19" t="str">
        <f ca="1">IFERROR(__xludf.DUMMYFUNCTION("IF($A220="""","""",IF(
  ISERROR(SEARCH(""(нач"",$A220)),
  SUMPRODUCT(
    (1-2*('Журнал'!$C$3:$C1110=""Расход"")) *
    ('Журнал'!$J$3:$J1110=W$2) *
    ('Журнал'!$G$3:$G1110=$A220) *
    'Журнал'!$B$3:$B1110
  ),
  IF(
    SUMPRODUCT(
      (1-2*('Журн"&amp;"ал'!$C$3:$C1110=""Расход"")) *
      ('Журнал'!$J$3:$J1110=W$2) *
      ('Журнал'!$G$3:$G1110=REGEXREPLACE($A220,"" ?\(.+\)$"","""")) *
      'Журнал'!$B$3:$B1110
    )=0,
    -W$3*1%,
    0
  )
))"),"")</f>
        <v/>
      </c>
      <c r="X220" s="19" t="str">
        <f ca="1">IFERROR(__xludf.DUMMYFUNCTION("IF($A220="""","""",IF(
  ISERROR(SEARCH(""(нач"",$A220)),
  SUMPRODUCT(
    (1-2*('Журнал'!$C$3:$C1110=""Расход"")) *
    ('Журнал'!$J$3:$J1110=X$2) *
    ('Журнал'!$G$3:$G1110=$A220) *
    'Журнал'!$B$3:$B1110
  ),
  IF(
    SUMPRODUCT(
      (1-2*('Журн"&amp;"ал'!$C$3:$C1110=""Расход"")) *
      ('Журнал'!$J$3:$J1110=X$2) *
      ('Журнал'!$G$3:$G1110=REGEXREPLACE($A220,"" ?\(.+\)$"","""")) *
      'Журнал'!$B$3:$B1110
    )=0,
    -X$3*1%,
    0
  )
))"),"")</f>
        <v/>
      </c>
      <c r="Y220" s="19" t="str">
        <f ca="1">IFERROR(__xludf.DUMMYFUNCTION("IF($A220="""","""",IF(
  ISERROR(SEARCH(""(нач"",$A220)),
  SUMPRODUCT(
    (1-2*('Журнал'!$C$3:$C1110=""Расход"")) *
    ('Журнал'!$J$3:$J1110=Y$2) *
    ('Журнал'!$G$3:$G1110=$A220) *
    'Журнал'!$B$3:$B1110
  ),
  IF(
    SUMPRODUCT(
      (1-2*('Журн"&amp;"ал'!$C$3:$C1110=""Расход"")) *
      ('Журнал'!$J$3:$J1110=Y$2) *
      ('Журнал'!$G$3:$G1110=REGEXREPLACE($A220,"" ?\(.+\)$"","""")) *
      'Журнал'!$B$3:$B1110
    )=0,
    -Y$3*1%,
    0
  )
))"),"")</f>
        <v/>
      </c>
      <c r="Z220" s="19" t="str">
        <f ca="1">IFERROR(__xludf.DUMMYFUNCTION("IF($A220="""","""",IF(
  ISERROR(SEARCH(""(нач"",$A220)),
  SUMPRODUCT(
    (1-2*('Журнал'!$C$3:$C1110=""Расход"")) *
    ('Журнал'!$J$3:$J1110=Z$2) *
    ('Журнал'!$G$3:$G1110=$A220) *
    'Журнал'!$B$3:$B1110
  ),
  IF(
    SUMPRODUCT(
      (1-2*('Журн"&amp;"ал'!$C$3:$C1110=""Расход"")) *
      ('Журнал'!$J$3:$J1110=Z$2) *
      ('Журнал'!$G$3:$G1110=REGEXREPLACE($A220,"" ?\(.+\)$"","""")) *
      'Журнал'!$B$3:$B1110
    )=0,
    -Z$3*1%,
    0
  )
))"),"")</f>
        <v/>
      </c>
    </row>
    <row r="221" spans="1:26" ht="13.2">
      <c r="A221" s="49"/>
      <c r="B221" s="7"/>
      <c r="C221" s="3">
        <f t="shared" si="49"/>
        <v>0</v>
      </c>
      <c r="D221" s="5" t="str">
        <f>IF($A221="","",SUMPRODUCT(
 (1-2*(Журнал!$C$3:$C1110="Расход")) *
 (Журнал!$J$3:$J1110=D$2) *
 (Журнал!$G$3:$G1110=$A221) *
 Журнал!$B$3:$B1110
))</f>
        <v/>
      </c>
      <c r="E221" s="5" t="str">
        <f>IF($A221="","",SUMPRODUCT(
 (1-2*(Журнал!$C$3:$C1110="Расход")) *
 (Журнал!$J$3:$J1110=E$2) *
 (Журнал!$G$3:$G1110=$A221) *
 Журнал!$B$3:$B1110
))</f>
        <v/>
      </c>
      <c r="F221" s="5" t="str">
        <f>IF($A221="","",SUMPRODUCT(
 (1-2*(Журнал!$C$3:$C1110="Расход")) *
 (Журнал!$J$3:$J1110=F$2) *
 (Журнал!$G$3:$G1110=$A221) *
 Журнал!$B$3:$B1110
))</f>
        <v/>
      </c>
      <c r="G221" s="5" t="str">
        <f>IF($A221="","",SUMPRODUCT(
 (1-2*(Журнал!$C$3:$C1110="Расход")) *
 (Журнал!$J$3:$J1110=G$2) *
 (Журнал!$G$3:$G1110=$A221) *
 Журнал!$B$3:$B1110
))</f>
        <v/>
      </c>
      <c r="H221" s="5" t="str">
        <f>IF($A221="","",SUMPRODUCT(
 (1-2*(Журнал!$C$3:$C1110="Расход")) *
 (Журнал!$J$3:$J1110=H$2) *
 (Журнал!$G$3:$G1110=$A221) *
 Журнал!$B$3:$B1110
))</f>
        <v/>
      </c>
      <c r="I221" s="5" t="str">
        <f>IF($A221="","",SUMPRODUCT(
 (1-2*(Журнал!$C$3:$C1110="Расход")) *
 (Журнал!$J$3:$J1110=I$2) *
 (Журнал!$G$3:$G1110=$A221) *
 Журнал!$B$3:$B1110
))</f>
        <v/>
      </c>
      <c r="J221" s="5" t="str">
        <f>IF($A221="","",SUMPRODUCT(
 (1-2*(Журнал!$C$3:$C1110="Расход")) *
 (Журнал!$J$3:$J1110=J$2) *
 (Журнал!$G$3:$G1110=$A221) *
 Журнал!$B$3:$B1110
))</f>
        <v/>
      </c>
      <c r="K221" s="5" t="str">
        <f>IF($A221="","",SUMPRODUCT(
 (1-2*(Журнал!$C$3:$C1110="Расход")) *
 (Журнал!$J$3:$J1110=K$2) *
 (Журнал!$G$3:$G1110=$A221) *
 Журнал!$B$3:$B1110
))</f>
        <v/>
      </c>
      <c r="L221" s="5" t="str">
        <f>IF($A221="","",SUMPRODUCT(
 (1-2*(Журнал!$C$3:$C1110="Расход")) *
 (Журнал!$J$3:$J1110=L$2) *
 (Журнал!$G$3:$G1110=$A221) *
 Журнал!$B$3:$B1110
))</f>
        <v/>
      </c>
      <c r="M221" s="5" t="str">
        <f>IF($A221="","",SUMPRODUCT(
 (1-2*(Журнал!$C$3:$C1110="Расход")) *
 (Журнал!$J$3:$J1110=M$2) *
 (Журнал!$G$3:$G1110=$A221) *
 Журнал!$B$3:$B1110
))</f>
        <v/>
      </c>
      <c r="N221" s="5" t="str">
        <f>IF($A221="","",SUMPRODUCT(
 (1-2*(Журнал!$C$3:$C1110="Расход")) *
 (Журнал!$J$3:$J1110=N$2) *
 (Журнал!$G$3:$G1110=$A221) *
 Журнал!$B$3:$B1110
))</f>
        <v/>
      </c>
      <c r="O221" s="5" t="str">
        <f>IF($A221="","",SUMPRODUCT(
 (1-2*(Журнал!$C$3:$C1110="Расход")) *
 (Журнал!$J$3:$J1110=O$2) *
 (Журнал!$G$3:$G1110=$A221) *
 Журнал!$B$3:$B1110
))</f>
        <v/>
      </c>
      <c r="P221" s="19" t="str">
        <f ca="1">IFERROR(__xludf.DUMMYFUNCTION("IF($A221="""","""",IF(
  ISERROR(SEARCH(""(нач"",$A221)),
  SUMPRODUCT(
    (1-2*('Журнал'!$C$3:$C1110=""Расход"")) *
    ('Журнал'!$J$3:$J1110=P$2) *
    ('Журнал'!$G$3:$G1110=$A221) *
    'Журнал'!$B$3:$B1110
  ),
  IF(
    SUMPRODUCT(
      (1-2*('Журн"&amp;"ал'!$C$3:$C1110=""Расход"")) *
      ('Журнал'!$J$3:$J1110=P$2) *
      ('Журнал'!$G$3:$G1110=REGEXREPLACE($A221,"" ?\(.+\)$"","""")) *
      'Журнал'!$B$3:$B1110
    )=0,
    -P$3*1%,
    0
  )
))"),"")</f>
        <v/>
      </c>
      <c r="Q221" s="19" t="str">
        <f ca="1">IFERROR(__xludf.DUMMYFUNCTION("IF($A221="""","""",IF(
  ISERROR(SEARCH(""(нач"",$A221)),
  SUMPRODUCT(
    (1-2*('Журнал'!$C$3:$C1110=""Расход"")) *
    ('Журнал'!$J$3:$J1110=Q$2) *
    ('Журнал'!$G$3:$G1110=$A221) *
    'Журнал'!$B$3:$B1110
  ),
  IF(
    SUMPRODUCT(
      (1-2*('Журн"&amp;"ал'!$C$3:$C1110=""Расход"")) *
      ('Журнал'!$J$3:$J1110=Q$2) *
      ('Журнал'!$G$3:$G1110=REGEXREPLACE($A221,"" ?\(.+\)$"","""")) *
      'Журнал'!$B$3:$B1110
    )=0,
    -Q$3*1%,
    0
  )
))"),"")</f>
        <v/>
      </c>
      <c r="R221" s="19" t="str">
        <f ca="1">IFERROR(__xludf.DUMMYFUNCTION("IF($A221="""","""",IF(
  ISERROR(SEARCH(""(нач"",$A221)),
  SUMPRODUCT(
    (1-2*('Журнал'!$C$3:$C1110=""Расход"")) *
    ('Журнал'!$J$3:$J1110=R$2) *
    ('Журнал'!$G$3:$G1110=$A221) *
    'Журнал'!$B$3:$B1110
  ),
  IF(
    SUMPRODUCT(
      (1-2*('Журн"&amp;"ал'!$C$3:$C1110=""Расход"")) *
      ('Журнал'!$J$3:$J1110=R$2) *
      ('Журнал'!$G$3:$G1110=REGEXREPLACE($A221,"" ?\(.+\)$"","""")) *
      'Журнал'!$B$3:$B1110
    )=0,
    -R$3*1%,
    0
  )
))"),"")</f>
        <v/>
      </c>
      <c r="S221" s="19" t="str">
        <f ca="1">IFERROR(__xludf.DUMMYFUNCTION("IF($A221="""","""",IF(
  ISERROR(SEARCH(""(нач"",$A221)),
  SUMPRODUCT(
    (1-2*('Журнал'!$C$3:$C1110=""Расход"")) *
    ('Журнал'!$J$3:$J1110=S$2) *
    ('Журнал'!$G$3:$G1110=$A221) *
    'Журнал'!$B$3:$B1110
  ),
  IF(
    SUMPRODUCT(
      (1-2*('Журн"&amp;"ал'!$C$3:$C1110=""Расход"")) *
      ('Журнал'!$J$3:$J1110=S$2) *
      ('Журнал'!$G$3:$G1110=REGEXREPLACE($A221,"" ?\(.+\)$"","""")) *
      'Журнал'!$B$3:$B1110
    )=0,
    -S$3*1%,
    0
  )
))"),"")</f>
        <v/>
      </c>
      <c r="T221" s="19" t="str">
        <f ca="1">IFERROR(__xludf.DUMMYFUNCTION("IF($A221="""","""",IF(
  ISERROR(SEARCH(""(нач"",$A221)),
  SUMPRODUCT(
    (1-2*('Журнал'!$C$3:$C1110=""Расход"")) *
    ('Журнал'!$J$3:$J1110=T$2) *
    ('Журнал'!$G$3:$G1110=$A221) *
    'Журнал'!$B$3:$B1110
  ),
  IF(
    SUMPRODUCT(
      (1-2*('Журн"&amp;"ал'!$C$3:$C1110=""Расход"")) *
      ('Журнал'!$J$3:$J1110=T$2) *
      ('Журнал'!$G$3:$G1110=REGEXREPLACE($A221,"" ?\(.+\)$"","""")) *
      'Журнал'!$B$3:$B1110
    )=0,
    -T$3*1%,
    0
  )
))"),"")</f>
        <v/>
      </c>
      <c r="U221" s="19" t="str">
        <f ca="1">IFERROR(__xludf.DUMMYFUNCTION("IF($A221="""","""",IF(
  ISERROR(SEARCH(""(нач"",$A221)),
  SUMPRODUCT(
    (1-2*('Журнал'!$C$3:$C1110=""Расход"")) *
    ('Журнал'!$J$3:$J1110=U$2) *
    ('Журнал'!$G$3:$G1110=$A221) *
    'Журнал'!$B$3:$B1110
  ),
  IF(
    SUMPRODUCT(
      (1-2*('Журн"&amp;"ал'!$C$3:$C1110=""Расход"")) *
      ('Журнал'!$J$3:$J1110=U$2) *
      ('Журнал'!$G$3:$G1110=REGEXREPLACE($A221,"" ?\(.+\)$"","""")) *
      'Журнал'!$B$3:$B1110
    )=0,
    -U$3*1%,
    0
  )
))"),"")</f>
        <v/>
      </c>
      <c r="V221" s="19" t="str">
        <f ca="1">IFERROR(__xludf.DUMMYFUNCTION("IF($A221="""","""",IF(
  ISERROR(SEARCH(""(нач"",$A221)),
  SUMPRODUCT(
    (1-2*('Журнал'!$C$3:$C1110=""Расход"")) *
    ('Журнал'!$J$3:$J1110=V$2) *
    ('Журнал'!$G$3:$G1110=$A221) *
    'Журнал'!$B$3:$B1110
  ),
  IF(
    SUMPRODUCT(
      (1-2*('Журн"&amp;"ал'!$C$3:$C1110=""Расход"")) *
      ('Журнал'!$J$3:$J1110=V$2) *
      ('Журнал'!$G$3:$G1110=REGEXREPLACE($A221,"" ?\(.+\)$"","""")) *
      'Журнал'!$B$3:$B1110
    )=0,
    -V$3*1%,
    0
  )
))"),"")</f>
        <v/>
      </c>
      <c r="W221" s="19" t="str">
        <f ca="1">IFERROR(__xludf.DUMMYFUNCTION("IF($A221="""","""",IF(
  ISERROR(SEARCH(""(нач"",$A221)),
  SUMPRODUCT(
    (1-2*('Журнал'!$C$3:$C1110=""Расход"")) *
    ('Журнал'!$J$3:$J1110=W$2) *
    ('Журнал'!$G$3:$G1110=$A221) *
    'Журнал'!$B$3:$B1110
  ),
  IF(
    SUMPRODUCT(
      (1-2*('Журн"&amp;"ал'!$C$3:$C1110=""Расход"")) *
      ('Журнал'!$J$3:$J1110=W$2) *
      ('Журнал'!$G$3:$G1110=REGEXREPLACE($A221,"" ?\(.+\)$"","""")) *
      'Журнал'!$B$3:$B1110
    )=0,
    -W$3*1%,
    0
  )
))"),"")</f>
        <v/>
      </c>
      <c r="X221" s="19" t="str">
        <f ca="1">IFERROR(__xludf.DUMMYFUNCTION("IF($A221="""","""",IF(
  ISERROR(SEARCH(""(нач"",$A221)),
  SUMPRODUCT(
    (1-2*('Журнал'!$C$3:$C1110=""Расход"")) *
    ('Журнал'!$J$3:$J1110=X$2) *
    ('Журнал'!$G$3:$G1110=$A221) *
    'Журнал'!$B$3:$B1110
  ),
  IF(
    SUMPRODUCT(
      (1-2*('Журн"&amp;"ал'!$C$3:$C1110=""Расход"")) *
      ('Журнал'!$J$3:$J1110=X$2) *
      ('Журнал'!$G$3:$G1110=REGEXREPLACE($A221,"" ?\(.+\)$"","""")) *
      'Журнал'!$B$3:$B1110
    )=0,
    -X$3*1%,
    0
  )
))"),"")</f>
        <v/>
      </c>
      <c r="Y221" s="19" t="str">
        <f ca="1">IFERROR(__xludf.DUMMYFUNCTION("IF($A221="""","""",IF(
  ISERROR(SEARCH(""(нач"",$A221)),
  SUMPRODUCT(
    (1-2*('Журнал'!$C$3:$C1110=""Расход"")) *
    ('Журнал'!$J$3:$J1110=Y$2) *
    ('Журнал'!$G$3:$G1110=$A221) *
    'Журнал'!$B$3:$B1110
  ),
  IF(
    SUMPRODUCT(
      (1-2*('Журн"&amp;"ал'!$C$3:$C1110=""Расход"")) *
      ('Журнал'!$J$3:$J1110=Y$2) *
      ('Журнал'!$G$3:$G1110=REGEXREPLACE($A221,"" ?\(.+\)$"","""")) *
      'Журнал'!$B$3:$B1110
    )=0,
    -Y$3*1%,
    0
  )
))"),"")</f>
        <v/>
      </c>
      <c r="Z221" s="19" t="str">
        <f ca="1">IFERROR(__xludf.DUMMYFUNCTION("IF($A221="""","""",IF(
  ISERROR(SEARCH(""(нач"",$A221)),
  SUMPRODUCT(
    (1-2*('Журнал'!$C$3:$C1110=""Расход"")) *
    ('Журнал'!$J$3:$J1110=Z$2) *
    ('Журнал'!$G$3:$G1110=$A221) *
    'Журнал'!$B$3:$B1110
  ),
  IF(
    SUMPRODUCT(
      (1-2*('Журн"&amp;"ал'!$C$3:$C1110=""Расход"")) *
      ('Журнал'!$J$3:$J1110=Z$2) *
      ('Журнал'!$G$3:$G1110=REGEXREPLACE($A221,"" ?\(.+\)$"","""")) *
      'Журнал'!$B$3:$B1110
    )=0,
    -Z$3*1%,
    0
  )
))"),"")</f>
        <v/>
      </c>
    </row>
    <row r="222" spans="1:26" ht="13.2">
      <c r="A222" s="49"/>
      <c r="B222" s="7"/>
      <c r="C222" s="3">
        <f t="shared" si="49"/>
        <v>0</v>
      </c>
      <c r="D222" s="5">
        <f>-(IF(
  SUMIFS(
    Журнал!$B:$B,
    Журнал!$C:$C,"Расход",
    Журнал!$J:$J,D$2,
    Журнал!$G:$G,$A222
  )=0,
  IF(
    $A222 = "Налог УСН", D$3 * Справочник!$AD$2,
    IF(
      $A222 = "Страховые взносы ИП", D$3 * Справочник!$AE$2,
      IF(
        $A222 = "Неучтенные расходы 0,5%", D$3 * 0.5%,
        0
      )
    )
  ),
  SUMIFS(
    Журнал!$B:$B,
    Журнал!$C:$C,"Расход",
    Журнал!$J:$J,D$2,
    Журнал!$G:$G,$A222
  )
))</f>
        <v>0</v>
      </c>
      <c r="E222" s="5">
        <f>-(IF(
  SUMIFS(
    Журнал!$B:$B,
    Журнал!$C:$C,"Расход",
    Журнал!$J:$J,E$2,
    Журнал!$G:$G,$A222
  )=0,
  IF(
    $A222 = "Налог УСН", E$3 * Справочник!$AD$2,
    IF(
      $A222 = "Страховые взносы ИП", E$3 * Справочник!$AE$2,
      IF(
        $A222 = "Неучтенные расходы 0,5%", E$3 * 0.5%,
        0
      )
    )
  ),
  SUMIFS(
    Журнал!$B:$B,
    Журнал!$C:$C,"Расход",
    Журнал!$J:$J,E$2,
    Журнал!$G:$G,$A222
  )
))</f>
        <v>0</v>
      </c>
      <c r="F222" s="5">
        <f>-(IF(
  SUMIFS(
    Журнал!$B:$B,
    Журнал!$C:$C,"Расход",
    Журнал!$J:$J,F$2,
    Журнал!$G:$G,$A222
  )=0,
  IF(
    $A222 = "Налог УСН", F$3 * Справочник!$AD$2,
    IF(
      $A222 = "Страховые взносы ИП", F$3 * Справочник!$AE$2,
      IF(
        $A222 = "Неучтенные расходы 0,5%", F$3 * 0.5%,
        0
      )
    )
  ),
  SUMIFS(
    Журнал!$B:$B,
    Журнал!$C:$C,"Расход",
    Журнал!$J:$J,F$2,
    Журнал!$G:$G,$A222
  )
))</f>
        <v>0</v>
      </c>
      <c r="G222" s="5">
        <f>-(IF(
  SUMIFS(
    Журнал!$B:$B,
    Журнал!$C:$C,"Расход",
    Журнал!$J:$J,G$2,
    Журнал!$G:$G,$A222
  )=0,
  IF(
    $A222 = "Налог УСН", G$3 * Справочник!$AD$2,
    IF(
      $A222 = "Страховые взносы ИП", G$3 * Справочник!$AE$2,
      IF(
        $A222 = "Неучтенные расходы 0,5%", G$3 * 0.5%,
        0
      )
    )
  ),
  SUMIFS(
    Журнал!$B:$B,
    Журнал!$C:$C,"Расход",
    Журнал!$J:$J,G$2,
    Журнал!$G:$G,$A222
  )
))</f>
        <v>0</v>
      </c>
      <c r="H222" s="5" t="str">
        <f>IF($A222="","",SUMPRODUCT(
 (1-2*(Журнал!$C$3:$C1110="Расход")) *
 (Журнал!$J$3:$J1110=H$2) *
 (Журнал!$G$3:$G1110=$A222) *
 Журнал!$B$3:$B1110
))</f>
        <v/>
      </c>
      <c r="I222" s="5" t="str">
        <f>IF($A222="","",SUMPRODUCT(
 (1-2*(Журнал!$C$3:$C1110="Расход")) *
 (Журнал!$J$3:$J1110=I$2) *
 (Журнал!$G$3:$G1110=$A222) *
 Журнал!$B$3:$B1110
))</f>
        <v/>
      </c>
      <c r="J222" s="5" t="str">
        <f>IF($A222="","",SUMPRODUCT(
 (1-2*(Журнал!$C$3:$C1110="Расход")) *
 (Журнал!$J$3:$J1110=J$2) *
 (Журнал!$G$3:$G1110=$A222) *
 Журнал!$B$3:$B1110
))</f>
        <v/>
      </c>
      <c r="K222" s="5" t="str">
        <f>IF($A222="","",SUMPRODUCT(
 (1-2*(Журнал!$C$3:$C1110="Расход")) *
 (Журнал!$J$3:$J1110=K$2) *
 (Журнал!$G$3:$G1110=$A222) *
 Журнал!$B$3:$B1110
))</f>
        <v/>
      </c>
      <c r="L222" s="5" t="str">
        <f>IF($A222="","",SUMPRODUCT(
 (1-2*(Журнал!$C$3:$C1110="Расход")) *
 (Журнал!$J$3:$J1110=L$2) *
 (Журнал!$G$3:$G1110=$A222) *
 Журнал!$B$3:$B1110
))</f>
        <v/>
      </c>
      <c r="M222" s="5" t="str">
        <f>IF($A222="","",SUMPRODUCT(
 (1-2*(Журнал!$C$3:$C1110="Расход")) *
 (Журнал!$J$3:$J1110=M$2) *
 (Журнал!$G$3:$G1110=$A222) *
 Журнал!$B$3:$B1110
))</f>
        <v/>
      </c>
      <c r="N222" s="5" t="str">
        <f>IF($A222="","",SUMPRODUCT(
 (1-2*(Журнал!$C$3:$C1110="Расход")) *
 (Журнал!$J$3:$J1110=N$2) *
 (Журнал!$G$3:$G1110=$A222) *
 Журнал!$B$3:$B1110
))</f>
        <v/>
      </c>
      <c r="O222" s="5" t="str">
        <f>IF($A222="","",SUMPRODUCT(
 (1-2*(Журнал!$C$3:$C1110="Расход")) *
 (Журнал!$J$3:$J1110=O$2) *
 (Журнал!$G$3:$G1110=$A222) *
 Журнал!$B$3:$B1110
))</f>
        <v/>
      </c>
      <c r="P222" s="19" t="str">
        <f ca="1">IFERROR(__xludf.DUMMYFUNCTION("IF($A222="""","""",IF(
  ISERROR(SEARCH(""(нач"",$A222)),
  SUMPRODUCT(
    (1-2*('Журнал'!$C$3:$C1110=""Расход"")) *
    ('Журнал'!$J$3:$J1110=P$2) *
    ('Журнал'!$G$3:$G1110=$A222) *
    'Журнал'!$B$3:$B1110
  ),
  IF(
    SUMPRODUCT(
      (1-2*('Журн"&amp;"ал'!$C$3:$C1110=""Расход"")) *
      ('Журнал'!$J$3:$J1110=P$2) *
      ('Журнал'!$G$3:$G1110=REGEXREPLACE($A222,"" ?\(.+\)$"","""")) *
      'Журнал'!$B$3:$B1110
    )=0,
    -P$3*1%,
    0
  )
))"),"")</f>
        <v/>
      </c>
      <c r="Q222" s="19" t="str">
        <f ca="1">IFERROR(__xludf.DUMMYFUNCTION("IF($A222="""","""",IF(
  ISERROR(SEARCH(""(нач"",$A222)),
  SUMPRODUCT(
    (1-2*('Журнал'!$C$3:$C1110=""Расход"")) *
    ('Журнал'!$J$3:$J1110=Q$2) *
    ('Журнал'!$G$3:$G1110=$A222) *
    'Журнал'!$B$3:$B1110
  ),
  IF(
    SUMPRODUCT(
      (1-2*('Журн"&amp;"ал'!$C$3:$C1110=""Расход"")) *
      ('Журнал'!$J$3:$J1110=Q$2) *
      ('Журнал'!$G$3:$G1110=REGEXREPLACE($A222,"" ?\(.+\)$"","""")) *
      'Журнал'!$B$3:$B1110
    )=0,
    -Q$3*1%,
    0
  )
))"),"")</f>
        <v/>
      </c>
      <c r="R222" s="19" t="str">
        <f ca="1">IFERROR(__xludf.DUMMYFUNCTION("IF($A222="""","""",IF(
  ISERROR(SEARCH(""(нач"",$A222)),
  SUMPRODUCT(
    (1-2*('Журнал'!$C$3:$C1110=""Расход"")) *
    ('Журнал'!$J$3:$J1110=R$2) *
    ('Журнал'!$G$3:$G1110=$A222) *
    'Журнал'!$B$3:$B1110
  ),
  IF(
    SUMPRODUCT(
      (1-2*('Журн"&amp;"ал'!$C$3:$C1110=""Расход"")) *
      ('Журнал'!$J$3:$J1110=R$2) *
      ('Журнал'!$G$3:$G1110=REGEXREPLACE($A222,"" ?\(.+\)$"","""")) *
      'Журнал'!$B$3:$B1110
    )=0,
    -R$3*1%,
    0
  )
))"),"")</f>
        <v/>
      </c>
      <c r="S222" s="19" t="str">
        <f ca="1">IFERROR(__xludf.DUMMYFUNCTION("IF($A222="""","""",IF(
  ISERROR(SEARCH(""(нач"",$A222)),
  SUMPRODUCT(
    (1-2*('Журнал'!$C$3:$C1110=""Расход"")) *
    ('Журнал'!$J$3:$J1110=S$2) *
    ('Журнал'!$G$3:$G1110=$A222) *
    'Журнал'!$B$3:$B1110
  ),
  IF(
    SUMPRODUCT(
      (1-2*('Журн"&amp;"ал'!$C$3:$C1110=""Расход"")) *
      ('Журнал'!$J$3:$J1110=S$2) *
      ('Журнал'!$G$3:$G1110=REGEXREPLACE($A222,"" ?\(.+\)$"","""")) *
      'Журнал'!$B$3:$B1110
    )=0,
    -S$3*1%,
    0
  )
))"),"")</f>
        <v/>
      </c>
      <c r="T222" s="19" t="str">
        <f ca="1">IFERROR(__xludf.DUMMYFUNCTION("IF($A222="""","""",IF(
  ISERROR(SEARCH(""(нач"",$A222)),
  SUMPRODUCT(
    (1-2*('Журнал'!$C$3:$C1110=""Расход"")) *
    ('Журнал'!$J$3:$J1110=T$2) *
    ('Журнал'!$G$3:$G1110=$A222) *
    'Журнал'!$B$3:$B1110
  ),
  IF(
    SUMPRODUCT(
      (1-2*('Журн"&amp;"ал'!$C$3:$C1110=""Расход"")) *
      ('Журнал'!$J$3:$J1110=T$2) *
      ('Журнал'!$G$3:$G1110=REGEXREPLACE($A222,"" ?\(.+\)$"","""")) *
      'Журнал'!$B$3:$B1110
    )=0,
    -T$3*1%,
    0
  )
))"),"")</f>
        <v/>
      </c>
      <c r="U222" s="19" t="str">
        <f ca="1">IFERROR(__xludf.DUMMYFUNCTION("IF($A222="""","""",IF(
  ISERROR(SEARCH(""(нач"",$A222)),
  SUMPRODUCT(
    (1-2*('Журнал'!$C$3:$C1110=""Расход"")) *
    ('Журнал'!$J$3:$J1110=U$2) *
    ('Журнал'!$G$3:$G1110=$A222) *
    'Журнал'!$B$3:$B1110
  ),
  IF(
    SUMPRODUCT(
      (1-2*('Журн"&amp;"ал'!$C$3:$C1110=""Расход"")) *
      ('Журнал'!$J$3:$J1110=U$2) *
      ('Журнал'!$G$3:$G1110=REGEXREPLACE($A222,"" ?\(.+\)$"","""")) *
      'Журнал'!$B$3:$B1110
    )=0,
    -U$3*1%,
    0
  )
))"),"")</f>
        <v/>
      </c>
      <c r="V222" s="19" t="str">
        <f ca="1">IFERROR(__xludf.DUMMYFUNCTION("IF($A222="""","""",IF(
  ISERROR(SEARCH(""(нач"",$A222)),
  SUMPRODUCT(
    (1-2*('Журнал'!$C$3:$C1110=""Расход"")) *
    ('Журнал'!$J$3:$J1110=V$2) *
    ('Журнал'!$G$3:$G1110=$A222) *
    'Журнал'!$B$3:$B1110
  ),
  IF(
    SUMPRODUCT(
      (1-2*('Журн"&amp;"ал'!$C$3:$C1110=""Расход"")) *
      ('Журнал'!$J$3:$J1110=V$2) *
      ('Журнал'!$G$3:$G1110=REGEXREPLACE($A222,"" ?\(.+\)$"","""")) *
      'Журнал'!$B$3:$B1110
    )=0,
    -V$3*1%,
    0
  )
))"),"")</f>
        <v/>
      </c>
      <c r="W222" s="19" t="str">
        <f ca="1">IFERROR(__xludf.DUMMYFUNCTION("IF($A222="""","""",IF(
  ISERROR(SEARCH(""(нач"",$A222)),
  SUMPRODUCT(
    (1-2*('Журнал'!$C$3:$C1110=""Расход"")) *
    ('Журнал'!$J$3:$J1110=W$2) *
    ('Журнал'!$G$3:$G1110=$A222) *
    'Журнал'!$B$3:$B1110
  ),
  IF(
    SUMPRODUCT(
      (1-2*('Журн"&amp;"ал'!$C$3:$C1110=""Расход"")) *
      ('Журнал'!$J$3:$J1110=W$2) *
      ('Журнал'!$G$3:$G1110=REGEXREPLACE($A222,"" ?\(.+\)$"","""")) *
      'Журнал'!$B$3:$B1110
    )=0,
    -W$3*1%,
    0
  )
))"),"")</f>
        <v/>
      </c>
      <c r="X222" s="19" t="str">
        <f ca="1">IFERROR(__xludf.DUMMYFUNCTION("IF($A222="""","""",IF(
  ISERROR(SEARCH(""(нач"",$A222)),
  SUMPRODUCT(
    (1-2*('Журнал'!$C$3:$C1110=""Расход"")) *
    ('Журнал'!$J$3:$J1110=X$2) *
    ('Журнал'!$G$3:$G1110=$A222) *
    'Журнал'!$B$3:$B1110
  ),
  IF(
    SUMPRODUCT(
      (1-2*('Журн"&amp;"ал'!$C$3:$C1110=""Расход"")) *
      ('Журнал'!$J$3:$J1110=X$2) *
      ('Журнал'!$G$3:$G1110=REGEXREPLACE($A222,"" ?\(.+\)$"","""")) *
      'Журнал'!$B$3:$B1110
    )=0,
    -X$3*1%,
    0
  )
))"),"")</f>
        <v/>
      </c>
      <c r="Y222" s="19" t="str">
        <f ca="1">IFERROR(__xludf.DUMMYFUNCTION("IF($A222="""","""",IF(
  ISERROR(SEARCH(""(нач"",$A222)),
  SUMPRODUCT(
    (1-2*('Журнал'!$C$3:$C1110=""Расход"")) *
    ('Журнал'!$J$3:$J1110=Y$2) *
    ('Журнал'!$G$3:$G1110=$A222) *
    'Журнал'!$B$3:$B1110
  ),
  IF(
    SUMPRODUCT(
      (1-2*('Журн"&amp;"ал'!$C$3:$C1110=""Расход"")) *
      ('Журнал'!$J$3:$J1110=Y$2) *
      ('Журнал'!$G$3:$G1110=REGEXREPLACE($A222,"" ?\(.+\)$"","""")) *
      'Журнал'!$B$3:$B1110
    )=0,
    -Y$3*1%,
    0
  )
))"),"")</f>
        <v/>
      </c>
      <c r="Z222" s="19" t="str">
        <f ca="1">IFERROR(__xludf.DUMMYFUNCTION("IF($A222="""","""",IF(
  ISERROR(SEARCH(""(нач"",$A222)),
  SUMPRODUCT(
    (1-2*('Журнал'!$C$3:$C1110=""Расход"")) *
    ('Журнал'!$J$3:$J1110=Z$2) *
    ('Журнал'!$G$3:$G1110=$A222) *
    'Журнал'!$B$3:$B1110
  ),
  IF(
    SUMPRODUCT(
      (1-2*('Журн"&amp;"ал'!$C$3:$C1110=""Расход"")) *
      ('Журнал'!$J$3:$J1110=Z$2) *
      ('Журнал'!$G$3:$G1110=REGEXREPLACE($A222,"" ?\(.+\)$"","""")) *
      'Журнал'!$B$3:$B1110
    )=0,
    -Z$3*1%,
    0
  )
))"),"")</f>
        <v/>
      </c>
    </row>
    <row r="223" spans="1:26" ht="13.2">
      <c r="A223" s="49"/>
      <c r="B223" s="7"/>
      <c r="C223" s="3">
        <f t="shared" si="49"/>
        <v>0</v>
      </c>
      <c r="D223" s="5">
        <f>-(IF(
  SUMIFS(
    Журнал!$B:$B,
    Журнал!$C:$C,"Расход",
    Журнал!$J:$J,D$2,
    Журнал!$G:$G,$A223
  )=0,
  IF(
    $A223 = "Налог УСН", D$3 * Справочник!$AD$2,
    IF(
      $A223 = "Страховые взносы ИП", D$3 * Справочник!$AE$2,
      IF(
        $A223 = "Неучтенные расходы 0,5%", D$3 * 0.5%,
        0
      )
    )
  ),
  SUMIFS(
    Журнал!$B:$B,
    Журнал!$C:$C,"Расход",
    Журнал!$J:$J,D$2,
    Журнал!$G:$G,$A223
  )
))</f>
        <v>0</v>
      </c>
      <c r="E223" s="5">
        <f>-(IF(
  SUMIFS(
    Журнал!$B:$B,
    Журнал!$C:$C,"Расход",
    Журнал!$J:$J,E$2,
    Журнал!$G:$G,$A223
  )=0,
  IF(
    $A223 = "Налог УСН", E$3 * Справочник!$AD$2,
    IF(
      $A223 = "Страховые взносы ИП", E$3 * Справочник!$AE$2,
      IF(
        $A223 = "Неучтенные расходы 0,5%", E$3 * 0.5%,
        0
      )
    )
  ),
  SUMIFS(
    Журнал!$B:$B,
    Журнал!$C:$C,"Расход",
    Журнал!$J:$J,E$2,
    Журнал!$G:$G,$A223
  )
))</f>
        <v>0</v>
      </c>
      <c r="F223" s="5">
        <f>-(IF(
  SUMIFS(
    Журнал!$B:$B,
    Журнал!$C:$C,"Расход",
    Журнал!$J:$J,F$2,
    Журнал!$G:$G,$A223
  )=0,
  IF(
    $A223 = "Налог УСН", F$3 * Справочник!$AD$2,
    IF(
      $A223 = "Страховые взносы ИП", F$3 * Справочник!$AE$2,
      IF(
        $A223 = "Неучтенные расходы 0,5%", F$3 * 0.5%,
        0
      )
    )
  ),
  SUMIFS(
    Журнал!$B:$B,
    Журнал!$C:$C,"Расход",
    Журнал!$J:$J,F$2,
    Журнал!$G:$G,$A223
  )
))</f>
        <v>0</v>
      </c>
      <c r="G223" s="5">
        <f>-(IF(
  SUMIFS(
    Журнал!$B:$B,
    Журнал!$C:$C,"Расход",
    Журнал!$J:$J,G$2,
    Журнал!$G:$G,$A223
  )=0,
  IF(
    $A223 = "Налог УСН", G$3 * Справочник!$AD$2,
    IF(
      $A223 = "Страховые взносы ИП", G$3 * Справочник!$AE$2,
      IF(
        $A223 = "Неучтенные расходы 0,5%", G$3 * 0.5%,
        0
      )
    )
  ),
  SUMIFS(
    Журнал!$B:$B,
    Журнал!$C:$C,"Расход",
    Журнал!$J:$J,G$2,
    Журнал!$G:$G,$A223
  )
))</f>
        <v>0</v>
      </c>
      <c r="H223" s="5">
        <f>-(IF(
  SUMIFS(
    Журнал!$B:$B,
    Журнал!$C:$C,"Расход",
    Журнал!$J:$J,H$2,
    Журнал!$G:$G,$A223
  )=0,
  IF(
    $A223 = "Налог УСН", H$3 * Справочник!$AD$2,
    IF(
      $A223 = "Страховые взносы ИП", H$3 * Справочник!$AE$2,
      IF(
        $A223 = "Неучтенные расходы 0,5%", H$3 * 0.5%,
        0
      )
    )
  ),
  SUMIFS(
    Журнал!$B:$B,
    Журнал!$C:$C,"Расход",
    Журнал!$J:$J,H$2,
    Журнал!$G:$G,$A223
  )
))</f>
        <v>0</v>
      </c>
      <c r="I223" s="5">
        <f>-(IF(
  SUMIFS(
    Журнал!$B:$B,
    Журнал!$C:$C,"Расход",
    Журнал!$J:$J,I$2,
    Журнал!$G:$G,$A223
  )=0,
  IF(
    $A223 = "Налог УСН", I$3 * Справочник!$AD$2,
    IF(
      $A223 = "Страховые взносы ИП", I$3 * Справочник!$AE$2,
      IF(
        $A223 = "Неучтенные расходы 0,5%", I$3 * 0.5%,
        0
      )
    )
  ),
  SUMIFS(
    Журнал!$B:$B,
    Журнал!$C:$C,"Расход",
    Журнал!$J:$J,I$2,
    Журнал!$G:$G,$A223
  )
))</f>
        <v>0</v>
      </c>
      <c r="J223" s="5">
        <f>-(IF(
  SUMIFS(
    Журнал!$B:$B,
    Журнал!$C:$C,"Расход",
    Журнал!$J:$J,J$2,
    Журнал!$G:$G,$A223
  )=0,
  IF(
    $A223 = "Налог УСН", J$3 * Справочник!$AD$2,
    IF(
      $A223 = "Страховые взносы ИП", J$3 * Справочник!$AE$2,
      IF(
        $A223 = "Неучтенные расходы 0,5%", J$3 * 0.5%,
        0
      )
    )
  ),
  SUMIFS(
    Журнал!$B:$B,
    Журнал!$C:$C,"Расход",
    Журнал!$J:$J,J$2,
    Журнал!$G:$G,$A223
  )
))</f>
        <v>0</v>
      </c>
      <c r="K223" s="6">
        <f>-(IF(
  SUMIFS(
    Журнал!$B:$B,
    Журнал!$C:$C,"Расход",
    Журнал!$J:$J,K$2,
    Журнал!$G:$G,$A223
  )=0,
  IF(
    $A223 = "Налог УСН", K$3 * Справочник!$AD$2,
    IF(
      $A223 = "Страховые взносы ИП", K$3 * Справочник!$AE$2,
      IF(
        $A223 = "Неучтенные расходы 0,5%", K$3 * 0.5%,
        0
      )
    )
  ),
  SUMIFS(
    Журнал!$B:$B,
    Журнал!$C:$C,"Расход",
    Журнал!$J:$J,K$2,
    Журнал!$G:$G,$A223
  )
))</f>
        <v>0</v>
      </c>
      <c r="L223" s="5">
        <f>-(IF(
  SUMIFS(
    Журнал!$B:$B,
    Журнал!$C:$C,"Расход",
    Журнал!$J:$J,L$2,
    Журнал!$G:$G,$A223
  )=0,
  IF(
    $A223 = "Налог УСН", L$3 * Справочник!$AD$2,
    IF(
      $A223 = "Страховые взносы ИП", L$3 * Справочник!$AE$2,
      IF(
        $A223 = "Неучтенные расходы 0,5%", L$3 * 0.5%,
        0
      )
    )
  ),
  SUMIFS(
    Журнал!$B:$B,
    Журнал!$C:$C,"Расход",
    Журнал!$J:$J,L$2,
    Журнал!$G:$G,$A223
  )
))</f>
        <v>0</v>
      </c>
      <c r="M223" s="5">
        <f>-(IF(
  SUMIFS(
    Журнал!$B:$B,
    Журнал!$C:$C,"Расход",
    Журнал!$J:$J,M$2,
    Журнал!$G:$G,$A223
  )=0,
  IF(
    $A223 = "Налог УСН", M$3 * Справочник!$AD$2,
    IF(
      $A223 = "Страховые взносы ИП", M$3 * Справочник!$AE$2,
      IF(
        $A223 = "Неучтенные расходы 0,5%", M$3 * 0.5%,
        0
      )
    )
  ),
  SUMIFS(
    Журнал!$B:$B,
    Журнал!$C:$C,"Расход",
    Журнал!$J:$J,M$2,
    Журнал!$G:$G,$A223
  )
))</f>
        <v>0</v>
      </c>
      <c r="N223" s="5">
        <f>-(IF(
  SUMIFS(
    Журнал!$B:$B,
    Журнал!$C:$C,"Расход",
    Журнал!$J:$J,N$2,
    Журнал!$G:$G,$A223
  )=0,
  IF(
    $A223 = "Налог УСН", N$3 * Справочник!$AD$2,
    IF(
      $A223 = "Страховые взносы ИП", N$3 * Справочник!$AE$2,
      IF(
        $A223 = "Неучтенные расходы 0,5%", N$3 * 0.5%,
        0
      )
    )
  ),
  SUMIFS(
    Журнал!$B:$B,
    Журнал!$C:$C,"Расход",
    Журнал!$J:$J,N$2,
    Журнал!$G:$G,$A223
  )
))</f>
        <v>0</v>
      </c>
      <c r="O223" s="5" t="str">
        <f>IF($A223="","",SUMPRODUCT(
 (1-2*(Журнал!$C$3:$C1110="Расход")) *
 (Журнал!$J$3:$J1110=O$2) *
 (Журнал!$G$3:$G1110=$A223) *
 Журнал!$B$3:$B1110
))</f>
        <v/>
      </c>
      <c r="P223" s="19" t="str">
        <f ca="1">IFERROR(__xludf.DUMMYFUNCTION("IF($A223="""","""",IF(
  ISERROR(SEARCH(""(нач"",$A223)),
  SUMPRODUCT(
    (1-2*('Журнал'!$C$3:$C1110=""Расход"")) *
    ('Журнал'!$J$3:$J1110=P$2) *
    ('Журнал'!$G$3:$G1110=$A223) *
    'Журнал'!$B$3:$B1110
  ),
  IF(
    SUMPRODUCT(
      (1-2*('Журн"&amp;"ал'!$C$3:$C1110=""Расход"")) *
      ('Журнал'!$J$3:$J1110=P$2) *
      ('Журнал'!$G$3:$G1110=REGEXREPLACE($A223,"" ?\(.+\)$"","""")) *
      'Журнал'!$B$3:$B1110
    )=0,
    -P$3*1%,
    0
  )
))"),"")</f>
        <v/>
      </c>
      <c r="Q223" s="19" t="str">
        <f ca="1">IFERROR(__xludf.DUMMYFUNCTION("IF($A223="""","""",IF(
  ISERROR(SEARCH(""(нач"",$A223)),
  SUMPRODUCT(
    (1-2*('Журнал'!$C$3:$C1110=""Расход"")) *
    ('Журнал'!$J$3:$J1110=Q$2) *
    ('Журнал'!$G$3:$G1110=$A223) *
    'Журнал'!$B$3:$B1110
  ),
  IF(
    SUMPRODUCT(
      (1-2*('Журн"&amp;"ал'!$C$3:$C1110=""Расход"")) *
      ('Журнал'!$J$3:$J1110=Q$2) *
      ('Журнал'!$G$3:$G1110=REGEXREPLACE($A223,"" ?\(.+\)$"","""")) *
      'Журнал'!$B$3:$B1110
    )=0,
    -Q$3*1%,
    0
  )
))"),"")</f>
        <v/>
      </c>
      <c r="R223" s="19" t="str">
        <f ca="1">IFERROR(__xludf.DUMMYFUNCTION("IF($A223="""","""",IF(
  ISERROR(SEARCH(""(нач"",$A223)),
  SUMPRODUCT(
    (1-2*('Журнал'!$C$3:$C1110=""Расход"")) *
    ('Журнал'!$J$3:$J1110=R$2) *
    ('Журнал'!$G$3:$G1110=$A223) *
    'Журнал'!$B$3:$B1110
  ),
  IF(
    SUMPRODUCT(
      (1-2*('Журн"&amp;"ал'!$C$3:$C1110=""Расход"")) *
      ('Журнал'!$J$3:$J1110=R$2) *
      ('Журнал'!$G$3:$G1110=REGEXREPLACE($A223,"" ?\(.+\)$"","""")) *
      'Журнал'!$B$3:$B1110
    )=0,
    -R$3*1%,
    0
  )
))"),"")</f>
        <v/>
      </c>
      <c r="S223" s="19" t="str">
        <f ca="1">IFERROR(__xludf.DUMMYFUNCTION("IF($A223="""","""",IF(
  ISERROR(SEARCH(""(нач"",$A223)),
  SUMPRODUCT(
    (1-2*('Журнал'!$C$3:$C1110=""Расход"")) *
    ('Журнал'!$J$3:$J1110=S$2) *
    ('Журнал'!$G$3:$G1110=$A223) *
    'Журнал'!$B$3:$B1110
  ),
  IF(
    SUMPRODUCT(
      (1-2*('Журн"&amp;"ал'!$C$3:$C1110=""Расход"")) *
      ('Журнал'!$J$3:$J1110=S$2) *
      ('Журнал'!$G$3:$G1110=REGEXREPLACE($A223,"" ?\(.+\)$"","""")) *
      'Журнал'!$B$3:$B1110
    )=0,
    -S$3*1%,
    0
  )
))"),"")</f>
        <v/>
      </c>
      <c r="T223" s="19" t="str">
        <f ca="1">IFERROR(__xludf.DUMMYFUNCTION("IF($A223="""","""",IF(
  ISERROR(SEARCH(""(нач"",$A223)),
  SUMPRODUCT(
    (1-2*('Журнал'!$C$3:$C1110=""Расход"")) *
    ('Журнал'!$J$3:$J1110=T$2) *
    ('Журнал'!$G$3:$G1110=$A223) *
    'Журнал'!$B$3:$B1110
  ),
  IF(
    SUMPRODUCT(
      (1-2*('Журн"&amp;"ал'!$C$3:$C1110=""Расход"")) *
      ('Журнал'!$J$3:$J1110=T$2) *
      ('Журнал'!$G$3:$G1110=REGEXREPLACE($A223,"" ?\(.+\)$"","""")) *
      'Журнал'!$B$3:$B1110
    )=0,
    -T$3*1%,
    0
  )
))"),"")</f>
        <v/>
      </c>
      <c r="U223" s="19" t="str">
        <f ca="1">IFERROR(__xludf.DUMMYFUNCTION("IF($A223="""","""",IF(
  ISERROR(SEARCH(""(нач"",$A223)),
  SUMPRODUCT(
    (1-2*('Журнал'!$C$3:$C1110=""Расход"")) *
    ('Журнал'!$J$3:$J1110=U$2) *
    ('Журнал'!$G$3:$G1110=$A223) *
    'Журнал'!$B$3:$B1110
  ),
  IF(
    SUMPRODUCT(
      (1-2*('Журн"&amp;"ал'!$C$3:$C1110=""Расход"")) *
      ('Журнал'!$J$3:$J1110=U$2) *
      ('Журнал'!$G$3:$G1110=REGEXREPLACE($A223,"" ?\(.+\)$"","""")) *
      'Журнал'!$B$3:$B1110
    )=0,
    -U$3*1%,
    0
  )
))"),"")</f>
        <v/>
      </c>
      <c r="V223" s="19" t="str">
        <f ca="1">IFERROR(__xludf.DUMMYFUNCTION("IF($A223="""","""",IF(
  ISERROR(SEARCH(""(нач"",$A223)),
  SUMPRODUCT(
    (1-2*('Журнал'!$C$3:$C1110=""Расход"")) *
    ('Журнал'!$J$3:$J1110=V$2) *
    ('Журнал'!$G$3:$G1110=$A223) *
    'Журнал'!$B$3:$B1110
  ),
  IF(
    SUMPRODUCT(
      (1-2*('Журн"&amp;"ал'!$C$3:$C1110=""Расход"")) *
      ('Журнал'!$J$3:$J1110=V$2) *
      ('Журнал'!$G$3:$G1110=REGEXREPLACE($A223,"" ?\(.+\)$"","""")) *
      'Журнал'!$B$3:$B1110
    )=0,
    -V$3*1%,
    0
  )
))"),"")</f>
        <v/>
      </c>
      <c r="W223" s="19" t="str">
        <f ca="1">IFERROR(__xludf.DUMMYFUNCTION("IF($A223="""","""",IF(
  ISERROR(SEARCH(""(нач"",$A223)),
  SUMPRODUCT(
    (1-2*('Журнал'!$C$3:$C1110=""Расход"")) *
    ('Журнал'!$J$3:$J1110=W$2) *
    ('Журнал'!$G$3:$G1110=$A223) *
    'Журнал'!$B$3:$B1110
  ),
  IF(
    SUMPRODUCT(
      (1-2*('Журн"&amp;"ал'!$C$3:$C1110=""Расход"")) *
      ('Журнал'!$J$3:$J1110=W$2) *
      ('Журнал'!$G$3:$G1110=REGEXREPLACE($A223,"" ?\(.+\)$"","""")) *
      'Журнал'!$B$3:$B1110
    )=0,
    -W$3*1%,
    0
  )
))"),"")</f>
        <v/>
      </c>
      <c r="X223" s="19" t="str">
        <f ca="1">IFERROR(__xludf.DUMMYFUNCTION("IF($A223="""","""",IF(
  ISERROR(SEARCH(""(нач"",$A223)),
  SUMPRODUCT(
    (1-2*('Журнал'!$C$3:$C1110=""Расход"")) *
    ('Журнал'!$J$3:$J1110=X$2) *
    ('Журнал'!$G$3:$G1110=$A223) *
    'Журнал'!$B$3:$B1110
  ),
  IF(
    SUMPRODUCT(
      (1-2*('Журн"&amp;"ал'!$C$3:$C1110=""Расход"")) *
      ('Журнал'!$J$3:$J1110=X$2) *
      ('Журнал'!$G$3:$G1110=REGEXREPLACE($A223,"" ?\(.+\)$"","""")) *
      'Журнал'!$B$3:$B1110
    )=0,
    -X$3*1%,
    0
  )
))"),"")</f>
        <v/>
      </c>
      <c r="Y223" s="19" t="str">
        <f ca="1">IFERROR(__xludf.DUMMYFUNCTION("IF($A223="""","""",IF(
  ISERROR(SEARCH(""(нач"",$A223)),
  SUMPRODUCT(
    (1-2*('Журнал'!$C$3:$C1110=""Расход"")) *
    ('Журнал'!$J$3:$J1110=Y$2) *
    ('Журнал'!$G$3:$G1110=$A223) *
    'Журнал'!$B$3:$B1110
  ),
  IF(
    SUMPRODUCT(
      (1-2*('Журн"&amp;"ал'!$C$3:$C1110=""Расход"")) *
      ('Журнал'!$J$3:$J1110=Y$2) *
      ('Журнал'!$G$3:$G1110=REGEXREPLACE($A223,"" ?\(.+\)$"","""")) *
      'Журнал'!$B$3:$B1110
    )=0,
    -Y$3*1%,
    0
  )
))"),"")</f>
        <v/>
      </c>
      <c r="Z223" s="19" t="str">
        <f ca="1">IFERROR(__xludf.DUMMYFUNCTION("IF($A223="""","""",IF(
  ISERROR(SEARCH(""(нач"",$A223)),
  SUMPRODUCT(
    (1-2*('Журнал'!$C$3:$C1110=""Расход"")) *
    ('Журнал'!$J$3:$J1110=Z$2) *
    ('Журнал'!$G$3:$G1110=$A223) *
    'Журнал'!$B$3:$B1110
  ),
  IF(
    SUMPRODUCT(
      (1-2*('Журн"&amp;"ал'!$C$3:$C1110=""Расход"")) *
      ('Журнал'!$J$3:$J1110=Z$2) *
      ('Журнал'!$G$3:$G1110=REGEXREPLACE($A223,"" ?\(.+\)$"","""")) *
      'Журнал'!$B$3:$B1110
    )=0,
    -Z$3*1%,
    0
  )
))"),"")</f>
        <v/>
      </c>
    </row>
    <row r="224" spans="1:26" ht="13.2">
      <c r="A224" s="49"/>
      <c r="B224" s="7"/>
      <c r="C224" s="3">
        <f t="shared" si="49"/>
        <v>0</v>
      </c>
      <c r="D224" s="5">
        <f>-(IF(
  SUMIFS(
    Журнал!$B:$B,
    Журнал!$C:$C,"Расход",
    Журнал!$J:$J,D$2,
    Журнал!$G:$G,$A224
  )=0,
  IF(
    $A224 = "Налог УСН", D$3 * Справочник!$AD$2,
    IF(
      $A224 = "Страховые взносы ИП", D$3 * Справочник!$AE$2,
      IF(
        $A224 = "Неучтенные расходы 0,5%", D$3 * 0.5%,
        0
      )
    )
  ),
  SUMIFS(
    Журнал!$B:$B,
    Журнал!$C:$C,"Расход",
    Журнал!$J:$J,D$2,
    Журнал!$G:$G,$A224
  )
))</f>
        <v>0</v>
      </c>
      <c r="E224" s="5">
        <f>-(IF(
  SUMIFS(
    Журнал!$B:$B,
    Журнал!$C:$C,"Расход",
    Журнал!$J:$J,E$2,
    Журнал!$G:$G,$A224
  )=0,
  IF(
    $A224 = "Налог УСН", E$3 * Справочник!$AD$2,
    IF(
      $A224 = "Страховые взносы ИП", E$3 * Справочник!$AE$2,
      IF(
        $A224 = "Неучтенные расходы 0,5%", E$3 * 0.5%,
        0
      )
    )
  ),
  SUMIFS(
    Журнал!$B:$B,
    Журнал!$C:$C,"Расход",
    Журнал!$J:$J,E$2,
    Журнал!$G:$G,$A224
  )
))</f>
        <v>0</v>
      </c>
      <c r="F224" s="5">
        <f>-(IF(
  SUMIFS(
    Журнал!$B:$B,
    Журнал!$C:$C,"Расход",
    Журнал!$J:$J,F$2,
    Журнал!$G:$G,$A224
  )=0,
  IF(
    $A224 = "Налог УСН", F$3 * Справочник!$AD$2,
    IF(
      $A224 = "Страховые взносы ИП", F$3 * Справочник!$AE$2,
      IF(
        $A224 = "Неучтенные расходы 0,5%", F$3 * 0.5%,
        0
      )
    )
  ),
  SUMIFS(
    Журнал!$B:$B,
    Журнал!$C:$C,"Расход",
    Журнал!$J:$J,F$2,
    Журнал!$G:$G,$A224
  )
))</f>
        <v>0</v>
      </c>
      <c r="G224" s="5">
        <f>-(IF(
  SUMIFS(
    Журнал!$B:$B,
    Журнал!$C:$C,"Расход",
    Журнал!$J:$J,G$2,
    Журнал!$G:$G,$A224
  )=0,
  IF(
    $A224 = "Налог УСН", G$3 * Справочник!$AD$2,
    IF(
      $A224 = "Страховые взносы ИП", G$3 * Справочник!$AE$2,
      IF(
        $A224 = "Неучтенные расходы 0,5%", G$3 * 0.5%,
        0
      )
    )
  ),
  SUMIFS(
    Журнал!$B:$B,
    Журнал!$C:$C,"Расход",
    Журнал!$J:$J,G$2,
    Журнал!$G:$G,$A224
  )
))</f>
        <v>0</v>
      </c>
      <c r="H224" s="5">
        <f>-(IF(
  SUMIFS(
    Журнал!$B:$B,
    Журнал!$C:$C,"Расход",
    Журнал!$J:$J,H$2,
    Журнал!$G:$G,$A224
  )=0,
  IF(
    $A224 = "Налог УСН", H$3 * Справочник!$AD$2,
    IF(
      $A224 = "Страховые взносы ИП", H$3 * Справочник!$AE$2,
      IF(
        $A224 = "Неучтенные расходы 0,5%", H$3 * 0.5%,
        0
      )
    )
  ),
  SUMIFS(
    Журнал!$B:$B,
    Журнал!$C:$C,"Расход",
    Журнал!$J:$J,H$2,
    Журнал!$G:$G,$A224
  )
))</f>
        <v>0</v>
      </c>
      <c r="I224" s="5">
        <f>-(IF(
  SUMIFS(
    Журнал!$B:$B,
    Журнал!$C:$C,"Расход",
    Журнал!$J:$J,I$2,
    Журнал!$G:$G,$A224
  )=0,
  IF(
    $A224 = "Налог УСН", I$3 * Справочник!$AD$2,
    IF(
      $A224 = "Страховые взносы ИП", I$3 * Справочник!$AE$2,
      IF(
        $A224 = "Неучтенные расходы 0,5%", I$3 * 0.5%,
        0
      )
    )
  ),
  SUMIFS(
    Журнал!$B:$B,
    Журнал!$C:$C,"Расход",
    Журнал!$J:$J,I$2,
    Журнал!$G:$G,$A224
  )
))</f>
        <v>0</v>
      </c>
      <c r="J224" s="5">
        <f>-(IF(
  SUMIFS(
    Журнал!$B:$B,
    Журнал!$C:$C,"Расход",
    Журнал!$J:$J,J$2,
    Журнал!$G:$G,$A224
  )=0,
  IF(
    $A224 = "Налог УСН", J$3 * Справочник!$AD$2,
    IF(
      $A224 = "Страховые взносы ИП", J$3 * Справочник!$AE$2,
      IF(
        $A224 = "Неучтенные расходы 0,5%", J$3 * 0.5%,
        0
      )
    )
  ),
  SUMIFS(
    Журнал!$B:$B,
    Журнал!$C:$C,"Расход",
    Журнал!$J:$J,J$2,
    Журнал!$G:$G,$A224
  )
))</f>
        <v>0</v>
      </c>
      <c r="K224" s="113">
        <f>-(IF(
  SUMIFS(
    Журнал!$B:$B,
    Журнал!$C:$C,"Расход",
    Журнал!$J:$J,K$2,
    Журнал!$G:$G,$A224
  )=0,
  IF(
    $A224 = "Налог УСН", K$3 * Справочник!$AD$2,
    IF(
      $A224 = "Страховые взносы ИП", K$3 * Справочник!$AE$2,
      IF(
        $A224 = "Неучтенные расходы 0,5%", K$3 * 0.5%,
        0
      )
    )
  ),
  SUMIFS(
    Журнал!$B:$B,
    Журнал!$C:$C,"Расход",
    Журнал!$J:$J,K$2,
    Журнал!$G:$G,$A224
  )
))</f>
        <v>0</v>
      </c>
      <c r="L224" s="5">
        <f>-(IF(
  SUMIFS(
    Журнал!$B:$B,
    Журнал!$C:$C,"Расход",
    Журнал!$J:$J,L$2,
    Журнал!$G:$G,$A224
  )=0,
  IF(
    $A224 = "Налог УСН", L$3 * Справочник!$AD$2,
    IF(
      $A224 = "Страховые взносы ИП", L$3 * Справочник!$AE$2,
      IF(
        $A224 = "Неучтенные расходы 0,5%", L$3 * 0.5%,
        0
      )
    )
  ),
  SUMIFS(
    Журнал!$B:$B,
    Журнал!$C:$C,"Расход",
    Журнал!$J:$J,L$2,
    Журнал!$G:$G,$A224
  )
))</f>
        <v>0</v>
      </c>
      <c r="M224" s="5">
        <f>-(IF(
  SUMIFS(
    Журнал!$B:$B,
    Журнал!$C:$C,"Расход",
    Журнал!$J:$J,M$2,
    Журнал!$G:$G,$A224
  )=0,
  IF(
    $A224 = "Налог УСН", M$3 * Справочник!$AD$2,
    IF(
      $A224 = "Страховые взносы ИП", M$3 * Справочник!$AE$2,
      IF(
        $A224 = "Неучтенные расходы 0,5%", M$3 * 0.5%,
        0
      )
    )
  ),
  SUMIFS(
    Журнал!$B:$B,
    Журнал!$C:$C,"Расход",
    Журнал!$J:$J,M$2,
    Журнал!$G:$G,$A224
  )
))</f>
        <v>0</v>
      </c>
      <c r="N224" s="5">
        <f>-(IF(
  SUMIFS(
    Журнал!$B:$B,
    Журнал!$C:$C,"Расход",
    Журнал!$J:$J,N$2,
    Журнал!$G:$G,$A224
  )=0,
  IF(
    $A224 = "Налог УСН", N$3 * Справочник!$AD$2,
    IF(
      $A224 = "Страховые взносы ИП", N$3 * Справочник!$AE$2,
      IF(
        $A224 = "Неучтенные расходы 0,5%", N$3 * 0.5%,
        0
      )
    )
  ),
  SUMIFS(
    Журнал!$B:$B,
    Журнал!$C:$C,"Расход",
    Журнал!$J:$J,N$2,
    Журнал!$G:$G,$A224
  )
))</f>
        <v>0</v>
      </c>
      <c r="O224" s="5" t="str">
        <f>IF($A224="","",SUMPRODUCT(
 (1-2*(Журнал!$C$3:$C1110="Расход")) *
 (Журнал!$J$3:$J1110=O$2) *
 (Журнал!$G$3:$G1110=$A224) *
 Журнал!$B$3:$B1110
))</f>
        <v/>
      </c>
      <c r="P224" s="19" t="str">
        <f ca="1">IFERROR(__xludf.DUMMYFUNCTION("IF($A224="""","""",IF(
  ISERROR(SEARCH(""(нач"",$A224)),
  SUMPRODUCT(
    (1-2*('Журнал'!$C$3:$C1110=""Расход"")) *
    ('Журнал'!$J$3:$J1110=P$2) *
    ('Журнал'!$G$3:$G1110=$A224) *
    'Журнал'!$B$3:$B1110
  ),
  IF(
    SUMPRODUCT(
      (1-2*('Журн"&amp;"ал'!$C$3:$C1110=""Расход"")) *
      ('Журнал'!$J$3:$J1110=P$2) *
      ('Журнал'!$G$3:$G1110=REGEXREPLACE($A224,"" ?\(.+\)$"","""")) *
      'Журнал'!$B$3:$B1110
    )=0,
    -P$3*1%,
    0
  )
))"),"")</f>
        <v/>
      </c>
      <c r="Q224" s="19" t="str">
        <f ca="1">IFERROR(__xludf.DUMMYFUNCTION("IF($A224="""","""",IF(
  ISERROR(SEARCH(""(нач"",$A224)),
  SUMPRODUCT(
    (1-2*('Журнал'!$C$3:$C1110=""Расход"")) *
    ('Журнал'!$J$3:$J1110=Q$2) *
    ('Журнал'!$G$3:$G1110=$A224) *
    'Журнал'!$B$3:$B1110
  ),
  IF(
    SUMPRODUCT(
      (1-2*('Журн"&amp;"ал'!$C$3:$C1110=""Расход"")) *
      ('Журнал'!$J$3:$J1110=Q$2) *
      ('Журнал'!$G$3:$G1110=REGEXREPLACE($A224,"" ?\(.+\)$"","""")) *
      'Журнал'!$B$3:$B1110
    )=0,
    -Q$3*1%,
    0
  )
))"),"")</f>
        <v/>
      </c>
      <c r="R224" s="19" t="str">
        <f ca="1">IFERROR(__xludf.DUMMYFUNCTION("IF($A224="""","""",IF(
  ISERROR(SEARCH(""(нач"",$A224)),
  SUMPRODUCT(
    (1-2*('Журнал'!$C$3:$C1110=""Расход"")) *
    ('Журнал'!$J$3:$J1110=R$2) *
    ('Журнал'!$G$3:$G1110=$A224) *
    'Журнал'!$B$3:$B1110
  ),
  IF(
    SUMPRODUCT(
      (1-2*('Журн"&amp;"ал'!$C$3:$C1110=""Расход"")) *
      ('Журнал'!$J$3:$J1110=R$2) *
      ('Журнал'!$G$3:$G1110=REGEXREPLACE($A224,"" ?\(.+\)$"","""")) *
      'Журнал'!$B$3:$B1110
    )=0,
    -R$3*1%,
    0
  )
))"),"")</f>
        <v/>
      </c>
      <c r="S224" s="19" t="str">
        <f ca="1">IFERROR(__xludf.DUMMYFUNCTION("IF($A224="""","""",IF(
  ISERROR(SEARCH(""(нач"",$A224)),
  SUMPRODUCT(
    (1-2*('Журнал'!$C$3:$C1110=""Расход"")) *
    ('Журнал'!$J$3:$J1110=S$2) *
    ('Журнал'!$G$3:$G1110=$A224) *
    'Журнал'!$B$3:$B1110
  ),
  IF(
    SUMPRODUCT(
      (1-2*('Журн"&amp;"ал'!$C$3:$C1110=""Расход"")) *
      ('Журнал'!$J$3:$J1110=S$2) *
      ('Журнал'!$G$3:$G1110=REGEXREPLACE($A224,"" ?\(.+\)$"","""")) *
      'Журнал'!$B$3:$B1110
    )=0,
    -S$3*1%,
    0
  )
))"),"")</f>
        <v/>
      </c>
      <c r="T224" s="19" t="str">
        <f ca="1">IFERROR(__xludf.DUMMYFUNCTION("IF($A224="""","""",IF(
  ISERROR(SEARCH(""(нач"",$A224)),
  SUMPRODUCT(
    (1-2*('Журнал'!$C$3:$C1110=""Расход"")) *
    ('Журнал'!$J$3:$J1110=T$2) *
    ('Журнал'!$G$3:$G1110=$A224) *
    'Журнал'!$B$3:$B1110
  ),
  IF(
    SUMPRODUCT(
      (1-2*('Журн"&amp;"ал'!$C$3:$C1110=""Расход"")) *
      ('Журнал'!$J$3:$J1110=T$2) *
      ('Журнал'!$G$3:$G1110=REGEXREPLACE($A224,"" ?\(.+\)$"","""")) *
      'Журнал'!$B$3:$B1110
    )=0,
    -T$3*1%,
    0
  )
))"),"")</f>
        <v/>
      </c>
      <c r="U224" s="19" t="str">
        <f ca="1">IFERROR(__xludf.DUMMYFUNCTION("IF($A224="""","""",IF(
  ISERROR(SEARCH(""(нач"",$A224)),
  SUMPRODUCT(
    (1-2*('Журнал'!$C$3:$C1110=""Расход"")) *
    ('Журнал'!$J$3:$J1110=U$2) *
    ('Журнал'!$G$3:$G1110=$A224) *
    'Журнал'!$B$3:$B1110
  ),
  IF(
    SUMPRODUCT(
      (1-2*('Журн"&amp;"ал'!$C$3:$C1110=""Расход"")) *
      ('Журнал'!$J$3:$J1110=U$2) *
      ('Журнал'!$G$3:$G1110=REGEXREPLACE($A224,"" ?\(.+\)$"","""")) *
      'Журнал'!$B$3:$B1110
    )=0,
    -U$3*1%,
    0
  )
))"),"")</f>
        <v/>
      </c>
      <c r="V224" s="19" t="str">
        <f ca="1">IFERROR(__xludf.DUMMYFUNCTION("IF($A224="""","""",IF(
  ISERROR(SEARCH(""(нач"",$A224)),
  SUMPRODUCT(
    (1-2*('Журнал'!$C$3:$C1110=""Расход"")) *
    ('Журнал'!$J$3:$J1110=V$2) *
    ('Журнал'!$G$3:$G1110=$A224) *
    'Журнал'!$B$3:$B1110
  ),
  IF(
    SUMPRODUCT(
      (1-2*('Журн"&amp;"ал'!$C$3:$C1110=""Расход"")) *
      ('Журнал'!$J$3:$J1110=V$2) *
      ('Журнал'!$G$3:$G1110=REGEXREPLACE($A224,"" ?\(.+\)$"","""")) *
      'Журнал'!$B$3:$B1110
    )=0,
    -V$3*1%,
    0
  )
))"),"")</f>
        <v/>
      </c>
      <c r="W224" s="19" t="str">
        <f ca="1">IFERROR(__xludf.DUMMYFUNCTION("IF($A224="""","""",IF(
  ISERROR(SEARCH(""(нач"",$A224)),
  SUMPRODUCT(
    (1-2*('Журнал'!$C$3:$C1110=""Расход"")) *
    ('Журнал'!$J$3:$J1110=W$2) *
    ('Журнал'!$G$3:$G1110=$A224) *
    'Журнал'!$B$3:$B1110
  ),
  IF(
    SUMPRODUCT(
      (1-2*('Журн"&amp;"ал'!$C$3:$C1110=""Расход"")) *
      ('Журнал'!$J$3:$J1110=W$2) *
      ('Журнал'!$G$3:$G1110=REGEXREPLACE($A224,"" ?\(.+\)$"","""")) *
      'Журнал'!$B$3:$B1110
    )=0,
    -W$3*1%,
    0
  )
))"),"")</f>
        <v/>
      </c>
      <c r="X224" s="19" t="str">
        <f ca="1">IFERROR(__xludf.DUMMYFUNCTION("IF($A224="""","""",IF(
  ISERROR(SEARCH(""(нач"",$A224)),
  SUMPRODUCT(
    (1-2*('Журнал'!$C$3:$C1110=""Расход"")) *
    ('Журнал'!$J$3:$J1110=X$2) *
    ('Журнал'!$G$3:$G1110=$A224) *
    'Журнал'!$B$3:$B1110
  ),
  IF(
    SUMPRODUCT(
      (1-2*('Журн"&amp;"ал'!$C$3:$C1110=""Расход"")) *
      ('Журнал'!$J$3:$J1110=X$2) *
      ('Журнал'!$G$3:$G1110=REGEXREPLACE($A224,"" ?\(.+\)$"","""")) *
      'Журнал'!$B$3:$B1110
    )=0,
    -X$3*1%,
    0
  )
))"),"")</f>
        <v/>
      </c>
      <c r="Y224" s="19" t="str">
        <f ca="1">IFERROR(__xludf.DUMMYFUNCTION("IF($A224="""","""",IF(
  ISERROR(SEARCH(""(нач"",$A224)),
  SUMPRODUCT(
    (1-2*('Журнал'!$C$3:$C1110=""Расход"")) *
    ('Журнал'!$J$3:$J1110=Y$2) *
    ('Журнал'!$G$3:$G1110=$A224) *
    'Журнал'!$B$3:$B1110
  ),
  IF(
    SUMPRODUCT(
      (1-2*('Журн"&amp;"ал'!$C$3:$C1110=""Расход"")) *
      ('Журнал'!$J$3:$J1110=Y$2) *
      ('Журнал'!$G$3:$G1110=REGEXREPLACE($A224,"" ?\(.+\)$"","""")) *
      'Журнал'!$B$3:$B1110
    )=0,
    -Y$3*1%,
    0
  )
))"),"")</f>
        <v/>
      </c>
      <c r="Z224" s="19" t="str">
        <f ca="1">IFERROR(__xludf.DUMMYFUNCTION("IF($A224="""","""",IF(
  ISERROR(SEARCH(""(нач"",$A224)),
  SUMPRODUCT(
    (1-2*('Журнал'!$C$3:$C1110=""Расход"")) *
    ('Журнал'!$J$3:$J1110=Z$2) *
    ('Журнал'!$G$3:$G1110=$A224) *
    'Журнал'!$B$3:$B1110
  ),
  IF(
    SUMPRODUCT(
      (1-2*('Журн"&amp;"ал'!$C$3:$C1110=""Расход"")) *
      ('Журнал'!$J$3:$J1110=Z$2) *
      ('Журнал'!$G$3:$G1110=REGEXREPLACE($A224,"" ?\(.+\)$"","""")) *
      'Журнал'!$B$3:$B1110
    )=0,
    -Z$3*1%,
    0
  )
))"),"")</f>
        <v/>
      </c>
    </row>
    <row r="225" spans="1:26" ht="13.2">
      <c r="A225" s="97" t="s">
        <v>38</v>
      </c>
      <c r="B225" s="7"/>
      <c r="C225" s="3"/>
      <c r="D225" s="5"/>
      <c r="E225" s="5"/>
      <c r="F225" s="5"/>
      <c r="G225" s="5"/>
      <c r="H225" s="5"/>
      <c r="I225" s="5"/>
      <c r="J225" s="5"/>
      <c r="K225" s="6"/>
      <c r="L225" s="5"/>
      <c r="M225" s="5"/>
      <c r="N225" s="5"/>
      <c r="O225" s="5"/>
      <c r="P225" s="19">
        <f ca="1">IFERROR(__xludf.DUMMYFUNCTION("IF($A225="""","""",IF(
  ISERROR(SEARCH(""(нач"",$A225)),
  SUMPRODUCT(
    (1-2*('Журнал'!$C$3:$C1110=""Расход"")) *
    ('Журнал'!$J$3:$J1110=P$2) *
    ('Журнал'!$G$3:$G1110=$A225) *
    'Журнал'!$B$3:$B1110
  ),
  IF(
    SUMPRODUCT(
      (1-2*('Журн"&amp;"ал'!$C$3:$C1110=""Расход"")) *
      ('Журнал'!$J$3:$J1110=P$2) *
      ('Журнал'!$G$3:$G1110=REGEXREPLACE($A225,"" ?\(.+\)$"","""")) *
      'Журнал'!$B$3:$B1110
    )=0,
    -P$3*1%,
    0
  )
))"),0)</f>
        <v>0</v>
      </c>
      <c r="Q225" s="19">
        <f ca="1">IFERROR(__xludf.DUMMYFUNCTION("IF($A225="""","""",IF(
  ISERROR(SEARCH(""(нач"",$A225)),
  SUMPRODUCT(
    (1-2*('Журнал'!$C$3:$C1110=""Расход"")) *
    ('Журнал'!$J$3:$J1110=Q$2) *
    ('Журнал'!$G$3:$G1110=$A225) *
    'Журнал'!$B$3:$B1110
  ),
  IF(
    SUMPRODUCT(
      (1-2*('Журн"&amp;"ал'!$C$3:$C1110=""Расход"")) *
      ('Журнал'!$J$3:$J1110=Q$2) *
      ('Журнал'!$G$3:$G1110=REGEXREPLACE($A225,"" ?\(.+\)$"","""")) *
      'Журнал'!$B$3:$B1110
    )=0,
    -Q$3*1%,
    0
  )
))"),0)</f>
        <v>0</v>
      </c>
      <c r="R225" s="19">
        <f ca="1">IFERROR(__xludf.DUMMYFUNCTION("IF($A225="""","""",IF(
  ISERROR(SEARCH(""(нач"",$A225)),
  SUMPRODUCT(
    (1-2*('Журнал'!$C$3:$C1110=""Расход"")) *
    ('Журнал'!$J$3:$J1110=R$2) *
    ('Журнал'!$G$3:$G1110=$A225) *
    'Журнал'!$B$3:$B1110
  ),
  IF(
    SUMPRODUCT(
      (1-2*('Журн"&amp;"ал'!$C$3:$C1110=""Расход"")) *
      ('Журнал'!$J$3:$J1110=R$2) *
      ('Журнал'!$G$3:$G1110=REGEXREPLACE($A225,"" ?\(.+\)$"","""")) *
      'Журнал'!$B$3:$B1110
    )=0,
    -R$3*1%,
    0
  )
))"),0)</f>
        <v>0</v>
      </c>
      <c r="S225" s="19">
        <f ca="1">IFERROR(__xludf.DUMMYFUNCTION("IF($A225="""","""",IF(
  ISERROR(SEARCH(""(нач"",$A225)),
  SUMPRODUCT(
    (1-2*('Журнал'!$C$3:$C1110=""Расход"")) *
    ('Журнал'!$J$3:$J1110=S$2) *
    ('Журнал'!$G$3:$G1110=$A225) *
    'Журнал'!$B$3:$B1110
  ),
  IF(
    SUMPRODUCT(
      (1-2*('Журн"&amp;"ал'!$C$3:$C1110=""Расход"")) *
      ('Журнал'!$J$3:$J1110=S$2) *
      ('Журнал'!$G$3:$G1110=REGEXREPLACE($A225,"" ?\(.+\)$"","""")) *
      'Журнал'!$B$3:$B1110
    )=0,
    -S$3*1%,
    0
  )
))"),0)</f>
        <v>0</v>
      </c>
      <c r="T225" s="19">
        <f ca="1">IFERROR(__xludf.DUMMYFUNCTION("IF($A225="""","""",IF(
  ISERROR(SEARCH(""(нач"",$A225)),
  SUMPRODUCT(
    (1-2*('Журнал'!$C$3:$C1110=""Расход"")) *
    ('Журнал'!$J$3:$J1110=T$2) *
    ('Журнал'!$G$3:$G1110=$A225) *
    'Журнал'!$B$3:$B1110
  ),
  IF(
    SUMPRODUCT(
      (1-2*('Журн"&amp;"ал'!$C$3:$C1110=""Расход"")) *
      ('Журнал'!$J$3:$J1110=T$2) *
      ('Журнал'!$G$3:$G1110=REGEXREPLACE($A225,"" ?\(.+\)$"","""")) *
      'Журнал'!$B$3:$B1110
    )=0,
    -T$3*1%,
    0
  )
))"),0)</f>
        <v>0</v>
      </c>
      <c r="U225" s="19">
        <f ca="1">IFERROR(__xludf.DUMMYFUNCTION("IF($A225="""","""",IF(
  ISERROR(SEARCH(""(нач"",$A225)),
  SUMPRODUCT(
    (1-2*('Журнал'!$C$3:$C1110=""Расход"")) *
    ('Журнал'!$J$3:$J1110=U$2) *
    ('Журнал'!$G$3:$G1110=$A225) *
    'Журнал'!$B$3:$B1110
  ),
  IF(
    SUMPRODUCT(
      (1-2*('Журн"&amp;"ал'!$C$3:$C1110=""Расход"")) *
      ('Журнал'!$J$3:$J1110=U$2) *
      ('Журнал'!$G$3:$G1110=REGEXREPLACE($A225,"" ?\(.+\)$"","""")) *
      'Журнал'!$B$3:$B1110
    )=0,
    -U$3*1%,
    0
  )
))"),0)</f>
        <v>0</v>
      </c>
      <c r="V225" s="19">
        <f ca="1">IFERROR(__xludf.DUMMYFUNCTION("IF($A225="""","""",IF(
  ISERROR(SEARCH(""(нач"",$A225)),
  SUMPRODUCT(
    (1-2*('Журнал'!$C$3:$C1110=""Расход"")) *
    ('Журнал'!$J$3:$J1110=V$2) *
    ('Журнал'!$G$3:$G1110=$A225) *
    'Журнал'!$B$3:$B1110
  ),
  IF(
    SUMPRODUCT(
      (1-2*('Журн"&amp;"ал'!$C$3:$C1110=""Расход"")) *
      ('Журнал'!$J$3:$J1110=V$2) *
      ('Журнал'!$G$3:$G1110=REGEXREPLACE($A225,"" ?\(.+\)$"","""")) *
      'Журнал'!$B$3:$B1110
    )=0,
    -V$3*1%,
    0
  )
))"),0)</f>
        <v>0</v>
      </c>
      <c r="W225" s="19">
        <f ca="1">IFERROR(__xludf.DUMMYFUNCTION("IF($A225="""","""",IF(
  ISERROR(SEARCH(""(нач"",$A225)),
  SUMPRODUCT(
    (1-2*('Журнал'!$C$3:$C1110=""Расход"")) *
    ('Журнал'!$J$3:$J1110=W$2) *
    ('Журнал'!$G$3:$G1110=$A225) *
    'Журнал'!$B$3:$B1110
  ),
  IF(
    SUMPRODUCT(
      (1-2*('Журн"&amp;"ал'!$C$3:$C1110=""Расход"")) *
      ('Журнал'!$J$3:$J1110=W$2) *
      ('Журнал'!$G$3:$G1110=REGEXREPLACE($A225,"" ?\(.+\)$"","""")) *
      'Журнал'!$B$3:$B1110
    )=0,
    -W$3*1%,
    0
  )
))"),0)</f>
        <v>0</v>
      </c>
      <c r="X225" s="19">
        <f ca="1">IFERROR(__xludf.DUMMYFUNCTION("IF($A225="""","""",IF(
  ISERROR(SEARCH(""(нач"",$A225)),
  SUMPRODUCT(
    (1-2*('Журнал'!$C$3:$C1110=""Расход"")) *
    ('Журнал'!$J$3:$J1110=X$2) *
    ('Журнал'!$G$3:$G1110=$A225) *
    'Журнал'!$B$3:$B1110
  ),
  IF(
    SUMPRODUCT(
      (1-2*('Журн"&amp;"ал'!$C$3:$C1110=""Расход"")) *
      ('Журнал'!$J$3:$J1110=X$2) *
      ('Журнал'!$G$3:$G1110=REGEXREPLACE($A225,"" ?\(.+\)$"","""")) *
      'Журнал'!$B$3:$B1110
    )=0,
    -X$3*1%,
    0
  )
))"),0)</f>
        <v>0</v>
      </c>
      <c r="Y225" s="19">
        <f ca="1">IFERROR(__xludf.DUMMYFUNCTION("IF($A225="""","""",IF(
  ISERROR(SEARCH(""(нач"",$A225)),
  SUMPRODUCT(
    (1-2*('Журнал'!$C$3:$C1110=""Расход"")) *
    ('Журнал'!$J$3:$J1110=Y$2) *
    ('Журнал'!$G$3:$G1110=$A225) *
    'Журнал'!$B$3:$B1110
  ),
  IF(
    SUMPRODUCT(
      (1-2*('Журн"&amp;"ал'!$C$3:$C1110=""Расход"")) *
      ('Журнал'!$J$3:$J1110=Y$2) *
      ('Журнал'!$G$3:$G1110=REGEXREPLACE($A225,"" ?\(.+\)$"","""")) *
      'Журнал'!$B$3:$B1110
    )=0,
    -Y$3*1%,
    0
  )
))"),0)</f>
        <v>0</v>
      </c>
      <c r="Z225" s="19">
        <f ca="1">IFERROR(__xludf.DUMMYFUNCTION("IF($A225="""","""",IF(
  ISERROR(SEARCH(""(нач"",$A225)),
  SUMPRODUCT(
    (1-2*('Журнал'!$C$3:$C1110=""Расход"")) *
    ('Журнал'!$J$3:$J1110=Z$2) *
    ('Журнал'!$G$3:$G1110=$A225) *
    'Журнал'!$B$3:$B1110
  ),
  IF(
    SUMPRODUCT(
      (1-2*('Журн"&amp;"ал'!$C$3:$C1110=""Расход"")) *
      ('Журнал'!$J$3:$J1110=Z$2) *
      ('Журнал'!$G$3:$G1110=REGEXREPLACE($A225,"" ?\(.+\)$"","""")) *
      'Журнал'!$B$3:$B1110
    )=0,
    -Z$3*1%,
    0
  )
))"),0)</f>
        <v>0</v>
      </c>
    </row>
    <row r="226" spans="1:26" ht="13.2">
      <c r="A226" s="49" t="s">
        <v>44</v>
      </c>
      <c r="B226" s="7"/>
      <c r="C226" s="3">
        <f t="shared" ref="C226:C228" ca="1" si="52">SUM(D226:O226)</f>
        <v>-490778.60699999996</v>
      </c>
      <c r="D226" s="5">
        <f ca="1">IF($A226="","",IF(
    SUMPRODUCT(
      (Журнал!$J$3:$J1110=D$2)*
      (Журнал!$G$3:$G1110="Налог УСН")*
      Журнал!$B$3:$B1110
    )=0,
  -D$3*6%,
  0
))</f>
        <v>0</v>
      </c>
      <c r="E226" s="5">
        <f>IF($A226="","",IF(
    SUMPRODUCT(
      (Журнал!$J$3:$J1110=E$2)*
      (Журнал!$G$3:$G1110="Налог УСН")*
      Журнал!$B$3:$B1110
    )=0,
  -E$3*6%,
  0
))</f>
        <v>-47782.86</v>
      </c>
      <c r="F226" s="5">
        <f>IF($A226="","",IF(
    SUMPRODUCT(
      (Журнал!$J$3:$J1110=F$2)*
      (Журнал!$G$3:$G1110="Налог УСН")*
      Журнал!$B$3:$B1110
    )=0,
  -F$3*6%,
  0
))</f>
        <v>-35443.5</v>
      </c>
      <c r="G226" s="5">
        <f>IF($A226="","",IF(
    SUMPRODUCT(
      (Журнал!$J$3:$J1110=G$2)*
      (Журнал!$G$3:$G1110="Налог УСН")*
      Журнал!$B$3:$B1110
    )=0,
  -G$3*6%,
  0
))</f>
        <v>-35477.22</v>
      </c>
      <c r="H226" s="5">
        <f>IF($A226="","",IF(
    SUMPRODUCT(
      (Журнал!$J$3:$J1110=H$2)*
      (Журнал!$G$3:$G1110="Налог УСН")*
      Журнал!$B$3:$B1110
    )=0,
  -H$3*6%,
  0
))</f>
        <v>-33633.72</v>
      </c>
      <c r="I226" s="5">
        <f>IF($A226="","",IF(
    SUMPRODUCT(
      (Журнал!$J$3:$J1110=I$2)*
      (Журнал!$G$3:$G1110="Налог УСН")*
      Журнал!$B$3:$B1110
    )=0,
  -I$3*6%,
  0
))</f>
        <v>-43851.72</v>
      </c>
      <c r="J226" s="5">
        <f>IF($A226="","",IF(
    SUMPRODUCT(
      (Журнал!$J$3:$J1110=J$2)*
      (Журнал!$G$3:$G1110="Налог УСН")*
      Журнал!$B$3:$B1110
    )=0,
  -J$3*6%,
  0
))</f>
        <v>-36309.599999999999</v>
      </c>
      <c r="K226" s="5">
        <f>IF($A226="","",IF(
    SUMPRODUCT(
      (Журнал!$J$3:$J1110=K$2)*
      (Журнал!$G$3:$G1110="Налог УСН")*
      Журнал!$B$3:$B1110
    )=0,
  -K$3*6%,
  0
))</f>
        <v>-47305.38</v>
      </c>
      <c r="L226" s="5">
        <f>IF($A226="","",IF(
    SUMPRODUCT(
      (Журнал!$J$3:$J1110=L$2)*
      (Журнал!$G$3:$G1110="Налог УСН")*
      Журнал!$B$3:$B1110
    )=0,
  -L$3*6%,
  0
))</f>
        <v>-43830.239999999998</v>
      </c>
      <c r="M226" s="5">
        <f>IF($A226="","",IF(
    SUMPRODUCT(
      (Журнал!$J$3:$J1110=M$2)*
      (Журнал!$G$3:$G1110="Налог УСН")*
      Журнал!$B$3:$B1110
    )=0,
  -M$3*6%,
  0
))</f>
        <v>-68175.599999999991</v>
      </c>
      <c r="N226" s="5">
        <f>IF($A226="","",IF(
    SUMPRODUCT(
      (Журнал!$J$3:$J1110=N$2)*
      (Журнал!$G$3:$G1110="Налог УСН")*
      Журнал!$B$3:$B1110
    )=0,
  -N$3*6%,
  0
))</f>
        <v>-39011.22</v>
      </c>
      <c r="O226" s="5">
        <f>IF($A226="","",IF(
    SUMPRODUCT(
      (Журнал!$J$3:$J1110=O$2)*
      (Журнал!$G$3:$G1110="Налог УСН")*
      Журнал!$B$3:$B1110
    )=0,
  -(O$3-O$9)*6%,
  0
))</f>
        <v>-59957.546999999991</v>
      </c>
      <c r="P226" s="5" t="e">
        <f ca="1">IF($A226="","",IF(
    SUMPRODUCT(
      (Журнал!$J$3:$J1110=P$2)*
      (Журнал!$G$3:$G1110="Налог УСН")*
      Журнал!$B$3:$B1110
    )=0,
  -(P$3-P$9)*6%,
  0
))</f>
        <v>#VALUE!</v>
      </c>
      <c r="Q226" s="5" t="e">
        <f ca="1">IF($A226="","",IF(
    SUMPRODUCT(
      (Журнал!$J$3:$J1110=Q$2)*
      (Журнал!$G$3:$G1110="Налог УСН")*
      Журнал!$B$3:$B1110
    )=0,
  -(Q$3-Q$9)*6%,
  0
))</f>
        <v>#VALUE!</v>
      </c>
      <c r="R226" s="5" t="e">
        <f ca="1">IF($A226="","",IF(
    SUMPRODUCT(
      (Журнал!$J$3:$J1110=R$2)*
      (Журнал!$G$3:$G1110="Налог УСН")*
      Журнал!$B$3:$B1110
    )=0,
  -(R$3-R$9)*6%,
  0
))</f>
        <v>#VALUE!</v>
      </c>
      <c r="S226" s="5" t="e">
        <f ca="1">IF($A226="","",IF(
    SUMPRODUCT(
      (Журнал!$J$3:$J1110=S$2)*
      (Журнал!$G$3:$G1110="Налог УСН")*
      Журнал!$B$3:$B1110
    )=0,
  -(S$3-S$9)*6%,
  0
))</f>
        <v>#VALUE!</v>
      </c>
      <c r="T226" s="5" t="e">
        <f ca="1">IF($A226="","",IF(
    SUMPRODUCT(
      (Журнал!$J$3:$J1110=T$2)*
      (Журнал!$G$3:$G1110="Налог УСН")*
      Журнал!$B$3:$B1110
    )=0,
  -(T$3-T$9)*6%,
  0
))</f>
        <v>#VALUE!</v>
      </c>
      <c r="U226" s="5" t="e">
        <f ca="1">IF($A226="","",IF(
    SUMPRODUCT(
      (Журнал!$J$3:$J1110=U$2)*
      (Журнал!$G$3:$G1110="Налог УСН")*
      Журнал!$B$3:$B1110
    )=0,
  -(U$3-U$9)*6%,
  0
))</f>
        <v>#VALUE!</v>
      </c>
      <c r="V226" s="5" t="e">
        <f ca="1">IF($A226="","",IF(
    SUMPRODUCT(
      (Журнал!$J$3:$J1110=V$2)*
      (Журнал!$G$3:$G1110="Налог УСН")*
      Журнал!$B$3:$B1110
    )=0,
  -(V$3-V$9)*6%,
  0
))</f>
        <v>#VALUE!</v>
      </c>
      <c r="W226" s="5" t="e">
        <f ca="1">IF($A226="","",IF(
    SUMPRODUCT(
      (Журнал!$J$3:$J1110=W$2)*
      (Журнал!$G$3:$G1110="Налог УСН")*
      Журнал!$B$3:$B1110
    )=0,
  -(W$3-W$9)*6%,
  0
))</f>
        <v>#VALUE!</v>
      </c>
      <c r="X226" s="5" t="e">
        <f ca="1">IF($A226="","",IF(
    SUMPRODUCT(
      (Журнал!$J$3:$J1110=X$2)*
      (Журнал!$G$3:$G1110="Налог УСН")*
      Журнал!$B$3:$B1110
    )=0,
  -(X$3-X$9)*6%,
  0
))</f>
        <v>#VALUE!</v>
      </c>
      <c r="Y226" s="5" t="e">
        <f ca="1">IF($A226="","",IF(
    SUMPRODUCT(
      (Журнал!$J$3:$J1110=Y$2)*
      (Журнал!$G$3:$G1110="Налог УСН")*
      Журнал!$B$3:$B1110
    )=0,
  -(Y$3-Y$9)*6%,
  0
))</f>
        <v>#VALUE!</v>
      </c>
      <c r="Z226" s="5" t="e">
        <f ca="1">IF($A226="","",IF(
    SUMPRODUCT(
      (Журнал!$J$3:$J1110=Z$2)*
      (Журнал!$G$3:$G1110="Налог УСН")*
      Журнал!$B$3:$B1110
    )=0,
  -(Z$3-Z$9)*6%,
  0
))</f>
        <v>#VALUE!</v>
      </c>
    </row>
    <row r="227" spans="1:26" ht="13.2">
      <c r="A227" s="49" t="s">
        <v>45</v>
      </c>
      <c r="B227" s="7"/>
      <c r="C227" s="3">
        <f t="shared" si="52"/>
        <v>0</v>
      </c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4">
        <v>0</v>
      </c>
      <c r="Q227" s="4">
        <v>0</v>
      </c>
      <c r="R227" s="5">
        <f ca="1">IFERROR(__xludf.DUMMYFUNCTION("IF($A227="""","""",IF(
  ISERROR(SEARCH(""(нач"",$A227)),
  SUMPRODUCT(
    (1-2*('Журнал'!$C$3:$C1110=""Расход"")) *
    ('Журнал'!$J$3:$J1110=R$2) *
    ('Журнал'!$G$3:$G1110=$A227) *
    'Журнал'!$B$3:$B1110
  ),
  IF(
    SUMPRODUCT(
      (1-2*('Журн"&amp;"ал'!$C$3:$C1110=""Расход"")) *
      ('Журнал'!$J$3:$J1110=R$2) *
      ('Журнал'!$G$3:$G1110=REGEXREPLACE($A227,"" ?\(.+\)$"","""")) *
      'Журнал'!$B$3:$B1110
    )=0,
    -R$3*1%,
    0
  )
))"),-15296.69)</f>
        <v>-15296.69</v>
      </c>
      <c r="S227" s="5">
        <f ca="1">IFERROR(__xludf.DUMMYFUNCTION("IF($A227="""","""",IF(
  ISERROR(SEARCH(""(нач"",$A227)),
  SUMPRODUCT(
    (1-2*('Журнал'!$C$3:$C1110=""Расход"")) *
    ('Журнал'!$J$3:$J1110=S$2) *
    ('Журнал'!$G$3:$G1110=$A227) *
    'Журнал'!$B$3:$B1110
  ),
  IF(
    SUMPRODUCT(
      (1-2*('Журн"&amp;"ал'!$C$3:$C1110=""Расход"")) *
      ('Журнал'!$J$3:$J1110=S$2) *
      ('Журнал'!$G$3:$G1110=REGEXREPLACE($A227,"" ?\(.+\)$"","""")) *
      'Журнал'!$B$3:$B1110
    )=0,
    -S$3*1%,
    0
  )
))"),-7656.55)</f>
        <v>-7656.55</v>
      </c>
      <c r="T227" s="5">
        <f ca="1">IFERROR(__xludf.DUMMYFUNCTION("IF($A227="""","""",IF(
  ISERROR(SEARCH(""(нач"",$A227)),
  SUMPRODUCT(
    (1-2*('Журнал'!$C$3:$C1110=""Расход"")) *
    ('Журнал'!$J$3:$J1110=T$2) *
    ('Журнал'!$G$3:$G1110=$A227) *
    'Журнал'!$B$3:$B1110
  ),
  IF(
    SUMPRODUCT(
      (1-2*('Журн"&amp;"ал'!$C$3:$C1110=""Расход"")) *
      ('Журнал'!$J$3:$J1110=T$2) *
      ('Журнал'!$G$3:$G1110=REGEXREPLACE($A227,"" ?\(.+\)$"","""")) *
      'Журнал'!$B$3:$B1110
    )=0,
    -T$3*1%,
    0
  )
))"),0)</f>
        <v>0</v>
      </c>
      <c r="U227" s="5">
        <f ca="1">IFERROR(__xludf.DUMMYFUNCTION("IF($A227="""","""",IF(
  ISERROR(SEARCH(""(нач"",$A227)),
  SUMPRODUCT(
    (1-2*('Журнал'!$C$3:$C1110=""Расход"")) *
    ('Журнал'!$J$3:$J1110=U$2) *
    ('Журнал'!$G$3:$G1110=$A227) *
    'Журнал'!$B$3:$B1110
  ),
  IF(
    SUMPRODUCT(
      (1-2*('Журн"&amp;"ал'!$C$3:$C1110=""Расход"")) *
      ('Журнал'!$J$3:$J1110=U$2) *
      ('Журнал'!$G$3:$G1110=REGEXREPLACE($A227,"" ?\(.+\)$"","""")) *
      'Журнал'!$B$3:$B1110
    )=0,
    -U$3*1%,
    0
  )
))"),0)</f>
        <v>0</v>
      </c>
      <c r="V227" s="5">
        <f ca="1">IFERROR(__xludf.DUMMYFUNCTION("IF($A227="""","""",IF(
  ISERROR(SEARCH(""(нач"",$A227)),
  SUMPRODUCT(
    (1-2*('Журнал'!$C$3:$C1110=""Расход"")) *
    ('Журнал'!$J$3:$J1110=V$2) *
    ('Журнал'!$G$3:$G1110=$A227) *
    'Журнал'!$B$3:$B1110
  ),
  IF(
    SUMPRODUCT(
      (1-2*('Журн"&amp;"ал'!$C$3:$C1110=""Расход"")) *
      ('Журнал'!$J$3:$J1110=V$2) *
      ('Журнал'!$G$3:$G1110=REGEXREPLACE($A227,"" ?\(.+\)$"","""")) *
      'Журнал'!$B$3:$B1110
    )=0,
    -V$3*1%,
    0
  )
))"),0)</f>
        <v>0</v>
      </c>
      <c r="W227" s="5">
        <f ca="1">IFERROR(__xludf.DUMMYFUNCTION("IF($A227="""","""",IF(
  ISERROR(SEARCH(""(нач"",$A227)),
  SUMPRODUCT(
    (1-2*('Журнал'!$C$3:$C1110=""Расход"")) *
    ('Журнал'!$J$3:$J1110=W$2) *
    ('Журнал'!$G$3:$G1110=$A227) *
    'Журнал'!$B$3:$B1110
  ),
  IF(
    SUMPRODUCT(
      (1-2*('Журн"&amp;"ал'!$C$3:$C1110=""Расход"")) *
      ('Журнал'!$J$3:$J1110=W$2) *
      ('Журнал'!$G$3:$G1110=REGEXREPLACE($A227,"" ?\(.+\)$"","""")) *
      'Журнал'!$B$3:$B1110
    )=0,
    -W$3*1%,
    0
  )
))"),0)</f>
        <v>0</v>
      </c>
      <c r="X227" s="5">
        <f ca="1">IFERROR(__xludf.DUMMYFUNCTION("IF($A227="""","""",IF(
  ISERROR(SEARCH(""(нач"",$A227)),
  SUMPRODUCT(
    (1-2*('Журнал'!$C$3:$C1110=""Расход"")) *
    ('Журнал'!$J$3:$J1110=X$2) *
    ('Журнал'!$G$3:$G1110=$A227) *
    'Журнал'!$B$3:$B1110
  ),
  IF(
    SUMPRODUCT(
      (1-2*('Журн"&amp;"ал'!$C$3:$C1110=""Расход"")) *
      ('Журнал'!$J$3:$J1110=X$2) *
      ('Журнал'!$G$3:$G1110=REGEXREPLACE($A227,"" ?\(.+\)$"","""")) *
      'Журнал'!$B$3:$B1110
    )=0,
    -X$3*1%,
    0
  )
))"),0)</f>
        <v>0</v>
      </c>
      <c r="Y227" s="5">
        <f ca="1">IFERROR(__xludf.DUMMYFUNCTION("IF($A227="""","""",IF(
  ISERROR(SEARCH(""(нач"",$A227)),
  SUMPRODUCT(
    (1-2*('Журнал'!$C$3:$C1110=""Расход"")) *
    ('Журнал'!$J$3:$J1110=Y$2) *
    ('Журнал'!$G$3:$G1110=$A227) *
    'Журнал'!$B$3:$B1110
  ),
  IF(
    SUMPRODUCT(
      (1-2*('Журн"&amp;"ал'!$C$3:$C1110=""Расход"")) *
      ('Журнал'!$J$3:$J1110=Y$2) *
      ('Журнал'!$G$3:$G1110=REGEXREPLACE($A227,"" ?\(.+\)$"","""")) *
      'Журнал'!$B$3:$B1110
    )=0,
    -Y$3*1%,
    0
  )
))"),0)</f>
        <v>0</v>
      </c>
      <c r="Z227" s="5">
        <f ca="1">IFERROR(__xludf.DUMMYFUNCTION("IF($A227="""","""",IF(
  ISERROR(SEARCH(""(нач"",$A227)),
  SUMPRODUCT(
    (1-2*('Журнал'!$C$3:$C1110=""Расход"")) *
    ('Журнал'!$J$3:$J1110=Z$2) *
    ('Журнал'!$G$3:$G1110=$A227) *
    'Журнал'!$B$3:$B1110
  ),
  IF(
    SUMPRODUCT(
      (1-2*('Журн"&amp;"ал'!$C$3:$C1110=""Расход"")) *
      ('Журнал'!$J$3:$J1110=Z$2) *
      ('Журнал'!$G$3:$G1110=REGEXREPLACE($A227,"" ?\(.+\)$"","""")) *
      'Журнал'!$B$3:$B1110
    )=0,
    -Z$3*1%,
    0
  )
))"),0)</f>
        <v>0</v>
      </c>
    </row>
    <row r="228" spans="1:26" ht="15.6">
      <c r="A228" s="114" t="s">
        <v>46</v>
      </c>
      <c r="B228" s="115"/>
      <c r="C228" s="116">
        <f t="shared" ca="1" si="52"/>
        <v>1920792.7354894907</v>
      </c>
      <c r="D228" s="117">
        <f t="shared" ref="D228:S228" ca="1" si="53">SUM(D215,D218)</f>
        <v>52660</v>
      </c>
      <c r="E228" s="117">
        <f t="shared" ca="1" si="53"/>
        <v>385908.21248948877</v>
      </c>
      <c r="F228" s="117">
        <f t="shared" ca="1" si="53"/>
        <v>65985.510000000184</v>
      </c>
      <c r="G228" s="117">
        <f t="shared" ca="1" si="53"/>
        <v>79507.199999999924</v>
      </c>
      <c r="H228" s="117">
        <f t="shared" ca="1" si="53"/>
        <v>114368.95999999999</v>
      </c>
      <c r="I228" s="117">
        <f t="shared" ca="1" si="53"/>
        <v>164957.67999999979</v>
      </c>
      <c r="J228" s="117">
        <f t="shared" ca="1" si="53"/>
        <v>83277.170000000013</v>
      </c>
      <c r="K228" s="118">
        <f t="shared" ca="1" si="53"/>
        <v>166834.9599999999</v>
      </c>
      <c r="L228" s="117">
        <f t="shared" ca="1" si="53"/>
        <v>139552.91999999993</v>
      </c>
      <c r="M228" s="117">
        <f t="shared" ca="1" si="53"/>
        <v>256916.63999999978</v>
      </c>
      <c r="N228" s="117">
        <f t="shared" ca="1" si="53"/>
        <v>70504.520000000746</v>
      </c>
      <c r="O228" s="117">
        <f t="shared" ca="1" si="53"/>
        <v>340318.96300000185</v>
      </c>
      <c r="P228" s="117" t="e">
        <f t="shared" ca="1" si="53"/>
        <v>#VALUE!</v>
      </c>
      <c r="Q228" s="117" t="e">
        <f t="shared" ca="1" si="53"/>
        <v>#VALUE!</v>
      </c>
      <c r="R228" s="117" t="e">
        <f t="shared" ca="1" si="53"/>
        <v>#VALUE!</v>
      </c>
      <c r="S228" s="117" t="e">
        <f t="shared" ca="1" si="53"/>
        <v>#VALUE!</v>
      </c>
      <c r="T228" s="119" t="e">
        <f t="shared" ref="T228:Z228" ca="1" si="54">SUM(T212,T218)</f>
        <v>#VALUE!</v>
      </c>
      <c r="U228" s="119" t="e">
        <f t="shared" ca="1" si="54"/>
        <v>#VALUE!</v>
      </c>
      <c r="V228" s="119" t="e">
        <f t="shared" ca="1" si="54"/>
        <v>#VALUE!</v>
      </c>
      <c r="W228" s="119" t="e">
        <f t="shared" ca="1" si="54"/>
        <v>#VALUE!</v>
      </c>
      <c r="X228" s="119" t="e">
        <f t="shared" ca="1" si="54"/>
        <v>#VALUE!</v>
      </c>
      <c r="Y228" s="119" t="e">
        <f t="shared" ca="1" si="54"/>
        <v>#VALUE!</v>
      </c>
      <c r="Z228" s="119" t="e">
        <f t="shared" ca="1" si="54"/>
        <v>#VALUE!</v>
      </c>
    </row>
    <row r="229" spans="1:26" ht="13.2">
      <c r="A229" s="120" t="s">
        <v>47</v>
      </c>
      <c r="B229" s="115"/>
      <c r="C229" s="121">
        <f t="shared" ref="C229:Z229" ca="1" si="55">IFERROR(C228/C$3,"")</f>
        <v>0.21667762228682286</v>
      </c>
      <c r="D229" s="122" t="str">
        <f t="shared" ca="1" si="55"/>
        <v/>
      </c>
      <c r="E229" s="122">
        <f t="shared" ca="1" si="55"/>
        <v>0.48457737250071103</v>
      </c>
      <c r="F229" s="122">
        <f t="shared" ca="1" si="55"/>
        <v>0.11170258580557821</v>
      </c>
      <c r="G229" s="122">
        <f t="shared" ca="1" si="55"/>
        <v>0.13446465083791784</v>
      </c>
      <c r="H229" s="122">
        <f t="shared" ca="1" si="55"/>
        <v>0.20402553152015299</v>
      </c>
      <c r="I229" s="122">
        <f t="shared" ca="1" si="55"/>
        <v>0.22570290971482959</v>
      </c>
      <c r="J229" s="122">
        <f t="shared" ca="1" si="55"/>
        <v>0.13761182166699717</v>
      </c>
      <c r="K229" s="122">
        <f t="shared" ca="1" si="55"/>
        <v>0.21160590190798581</v>
      </c>
      <c r="L229" s="122">
        <f t="shared" ca="1" si="55"/>
        <v>0.19103648987548313</v>
      </c>
      <c r="M229" s="122">
        <f t="shared" ca="1" si="55"/>
        <v>0.22610726418249324</v>
      </c>
      <c r="N229" s="122">
        <f t="shared" ca="1" si="55"/>
        <v>0.10843729573184445</v>
      </c>
      <c r="O229" s="122">
        <f t="shared" ca="1" si="55"/>
        <v>0.20204189449287036</v>
      </c>
      <c r="P229" s="123" t="str">
        <f t="shared" ca="1" si="55"/>
        <v/>
      </c>
      <c r="Q229" s="123" t="str">
        <f t="shared" ca="1" si="55"/>
        <v/>
      </c>
      <c r="R229" s="123" t="str">
        <f t="shared" ca="1" si="55"/>
        <v/>
      </c>
      <c r="S229" s="123" t="str">
        <f t="shared" ca="1" si="55"/>
        <v/>
      </c>
      <c r="T229" s="123" t="str">
        <f t="shared" ca="1" si="55"/>
        <v/>
      </c>
      <c r="U229" s="123" t="str">
        <f t="shared" ca="1" si="55"/>
        <v/>
      </c>
      <c r="V229" s="123" t="str">
        <f t="shared" ca="1" si="55"/>
        <v/>
      </c>
      <c r="W229" s="123" t="str">
        <f t="shared" ca="1" si="55"/>
        <v/>
      </c>
      <c r="X229" s="123" t="str">
        <f t="shared" ca="1" si="55"/>
        <v/>
      </c>
      <c r="Y229" s="123" t="str">
        <f t="shared" ca="1" si="55"/>
        <v/>
      </c>
      <c r="Z229" s="123" t="str">
        <f t="shared" ca="1" si="55"/>
        <v/>
      </c>
    </row>
    <row r="230" spans="1:26" ht="13.2">
      <c r="A230" s="49"/>
      <c r="B230" s="7"/>
      <c r="C230" s="3"/>
      <c r="D230" s="5"/>
      <c r="E230" s="5"/>
      <c r="F230" s="5"/>
      <c r="G230" s="5"/>
      <c r="H230" s="5"/>
      <c r="I230" s="5"/>
      <c r="J230" s="5"/>
      <c r="K230" s="50"/>
      <c r="L230" s="4"/>
      <c r="M230" s="5"/>
      <c r="N230" s="5"/>
      <c r="O230" s="5"/>
      <c r="P230" s="5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3.2">
      <c r="A231" s="55"/>
      <c r="B231" s="7"/>
      <c r="C231" s="3"/>
      <c r="D231" s="4"/>
      <c r="E231" s="4"/>
      <c r="F231" s="4"/>
      <c r="G231" s="4"/>
      <c r="H231" s="4"/>
      <c r="I231" s="4"/>
      <c r="J231" s="5"/>
      <c r="K231" s="50"/>
      <c r="L231" s="4"/>
      <c r="M231" s="5"/>
      <c r="N231" s="5"/>
      <c r="O231" s="53"/>
      <c r="P231" s="53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3.2">
      <c r="A232" s="51"/>
      <c r="B232" s="7"/>
      <c r="C232" s="3"/>
      <c r="D232" s="5"/>
      <c r="E232" s="5"/>
      <c r="F232" s="5"/>
      <c r="G232" s="5"/>
      <c r="H232" s="5"/>
      <c r="I232" s="5"/>
      <c r="J232" s="5"/>
      <c r="K232" s="50"/>
      <c r="L232" s="4"/>
      <c r="M232" s="5"/>
      <c r="N232" s="5"/>
      <c r="O232" s="53"/>
      <c r="P232" s="53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3.2">
      <c r="A233" s="51"/>
      <c r="B233" s="7"/>
      <c r="C233" s="3"/>
      <c r="D233" s="5"/>
      <c r="E233" s="5"/>
      <c r="F233" s="5"/>
      <c r="G233" s="5"/>
      <c r="H233" s="5"/>
      <c r="I233" s="5"/>
      <c r="J233" s="5"/>
      <c r="K233" s="50"/>
      <c r="L233" s="4"/>
      <c r="M233" s="5"/>
      <c r="N233" s="5"/>
      <c r="O233" s="53"/>
      <c r="P233" s="54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3.2">
      <c r="A234" s="51"/>
      <c r="B234" s="7"/>
      <c r="C234" s="3"/>
      <c r="D234" s="5"/>
      <c r="E234" s="5"/>
      <c r="F234" s="5"/>
      <c r="G234" s="5"/>
      <c r="H234" s="5"/>
      <c r="I234" s="5"/>
      <c r="J234" s="5"/>
      <c r="K234" s="50"/>
      <c r="L234" s="4"/>
      <c r="M234" s="5"/>
      <c r="N234" s="5"/>
      <c r="O234" s="53"/>
      <c r="P234" s="53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3.2">
      <c r="A235" s="51"/>
      <c r="B235" s="7"/>
      <c r="C235" s="3"/>
      <c r="D235" s="5"/>
      <c r="E235" s="5"/>
      <c r="F235" s="5"/>
      <c r="G235" s="5"/>
      <c r="H235" s="5"/>
      <c r="I235" s="5"/>
      <c r="J235" s="5"/>
      <c r="K235" s="50"/>
      <c r="L235" s="4"/>
      <c r="M235" s="5"/>
      <c r="N235" s="5"/>
      <c r="O235" s="53"/>
      <c r="P235" s="53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3.2">
      <c r="A236" s="51"/>
      <c r="B236" s="7"/>
      <c r="C236" s="3"/>
      <c r="D236" s="5"/>
      <c r="E236" s="5"/>
      <c r="F236" s="5"/>
      <c r="G236" s="5"/>
      <c r="H236" s="5"/>
      <c r="I236" s="5"/>
      <c r="J236" s="5"/>
      <c r="K236" s="6"/>
      <c r="L236" s="5"/>
      <c r="M236" s="5"/>
      <c r="N236" s="5"/>
      <c r="O236" s="53"/>
      <c r="P236" s="53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3.2">
      <c r="A237" s="51"/>
      <c r="B237" s="7"/>
      <c r="C237" s="3"/>
      <c r="D237" s="5"/>
      <c r="E237" s="5"/>
      <c r="F237" s="5"/>
      <c r="G237" s="5"/>
      <c r="H237" s="5"/>
      <c r="I237" s="5"/>
      <c r="J237" s="5"/>
      <c r="K237" s="6"/>
      <c r="L237" s="5"/>
      <c r="M237" s="5"/>
      <c r="N237" s="5"/>
      <c r="O237" s="53"/>
      <c r="P237" s="53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3.2">
      <c r="A238" s="51"/>
      <c r="B238" s="7"/>
      <c r="C238" s="3"/>
      <c r="D238" s="5"/>
      <c r="E238" s="5"/>
      <c r="F238" s="5"/>
      <c r="G238" s="5"/>
      <c r="H238" s="5"/>
      <c r="I238" s="5"/>
      <c r="J238" s="5"/>
      <c r="K238" s="6"/>
      <c r="L238" s="5"/>
      <c r="M238" s="5"/>
      <c r="N238" s="5"/>
      <c r="O238" s="53"/>
      <c r="P238" s="53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3.2">
      <c r="A239" s="51"/>
      <c r="B239" s="7"/>
      <c r="C239" s="3"/>
      <c r="D239" s="5"/>
      <c r="E239" s="5"/>
      <c r="F239" s="5"/>
      <c r="G239" s="5"/>
      <c r="H239" s="5"/>
      <c r="I239" s="5"/>
      <c r="J239" s="5"/>
      <c r="K239" s="6"/>
      <c r="L239" s="5"/>
      <c r="M239" s="5"/>
      <c r="N239" s="5"/>
      <c r="O239" s="53"/>
      <c r="P239" s="54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3.2">
      <c r="A240" s="51"/>
      <c r="B240" s="7"/>
      <c r="C240" s="3"/>
      <c r="D240" s="5"/>
      <c r="E240" s="5"/>
      <c r="F240" s="5"/>
      <c r="G240" s="5"/>
      <c r="H240" s="5"/>
      <c r="I240" s="5"/>
      <c r="J240" s="5"/>
      <c r="K240" s="50"/>
      <c r="L240" s="4"/>
      <c r="M240" s="5"/>
      <c r="N240" s="5"/>
      <c r="O240" s="53"/>
      <c r="P240" s="53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3.2">
      <c r="A241" s="51"/>
      <c r="B241" s="7"/>
      <c r="C241" s="3"/>
      <c r="D241" s="5"/>
      <c r="E241" s="5"/>
      <c r="F241" s="5"/>
      <c r="G241" s="5"/>
      <c r="H241" s="5"/>
      <c r="I241" s="5"/>
      <c r="J241" s="5"/>
      <c r="K241" s="50"/>
      <c r="L241" s="4"/>
      <c r="M241" s="5"/>
      <c r="N241" s="5"/>
      <c r="O241" s="5"/>
      <c r="P241" s="19" t="str">
        <f ca="1">IFERROR(__xludf.DUMMYFUNCTION("IF($A241="""","""",IF(
  ISERROR(SEARCH(""(нач"",$A241)),
  SUMPRODUCT(
    (1-2*('Журнал'!$C$3:$C1110=""Расход"")) *
    ('Журнал'!$J$3:$J1110=P$2) *
    ('Журнал'!$G$3:$G1110=$A241) *
    'Журнал'!$B$3:$B1110
  ),
  IF(
    SUMPRODUCT(
      (1-2*('Журн"&amp;"ал'!$C$3:$C1110=""Расход"")) *
      ('Журнал'!$J$3:$J1110=P$2) *
      ('Журнал'!$G$3:$G1110=REGEXREPLACE($A241,"" ?\(.+\)$"","""")) *
      'Журнал'!$B$3:$B1110
    )=0,
    -P$3*1%,
    0
  )
))"),"")</f>
        <v/>
      </c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3.2">
      <c r="A242" s="51"/>
      <c r="B242" s="7"/>
      <c r="C242" s="3"/>
      <c r="D242" s="5"/>
      <c r="E242" s="5"/>
      <c r="F242" s="5"/>
      <c r="G242" s="5"/>
      <c r="H242" s="5"/>
      <c r="I242" s="5"/>
      <c r="J242" s="5"/>
      <c r="K242" s="6"/>
      <c r="L242" s="5"/>
      <c r="M242" s="5"/>
      <c r="N242" s="5"/>
      <c r="O242" s="53"/>
      <c r="P242" s="53"/>
      <c r="S242" s="7"/>
      <c r="T242" s="7"/>
      <c r="U242" s="7"/>
      <c r="V242" s="7"/>
      <c r="W242" s="7"/>
      <c r="X242" s="7"/>
      <c r="Y242" s="7"/>
      <c r="Z242" s="7"/>
    </row>
    <row r="243" spans="1:26" ht="13.2">
      <c r="A243" s="51"/>
      <c r="B243" s="7"/>
      <c r="C243" s="3"/>
      <c r="D243" s="5"/>
      <c r="E243" s="5"/>
      <c r="F243" s="5"/>
      <c r="G243" s="5"/>
      <c r="H243" s="5"/>
      <c r="I243" s="5"/>
      <c r="J243" s="5"/>
      <c r="K243" s="6"/>
      <c r="L243" s="5"/>
      <c r="M243" s="5"/>
      <c r="N243" s="5"/>
      <c r="O243" s="53"/>
      <c r="P243" s="53"/>
      <c r="S243" s="7"/>
      <c r="T243" s="7"/>
      <c r="U243" s="7"/>
      <c r="V243" s="7"/>
      <c r="W243" s="7"/>
      <c r="X243" s="7"/>
      <c r="Y243" s="7"/>
      <c r="Z243" s="7"/>
    </row>
    <row r="244" spans="1:26" ht="13.2">
      <c r="A244" s="51"/>
      <c r="B244" s="7"/>
      <c r="C244" s="3"/>
      <c r="D244" s="5"/>
      <c r="E244" s="5"/>
      <c r="F244" s="5"/>
      <c r="G244" s="5"/>
      <c r="H244" s="5"/>
      <c r="I244" s="5"/>
      <c r="J244" s="5"/>
      <c r="K244" s="6"/>
      <c r="L244" s="5"/>
      <c r="M244" s="5"/>
      <c r="N244" s="5"/>
      <c r="O244" s="53"/>
      <c r="P244" s="53"/>
      <c r="S244" s="7"/>
      <c r="T244" s="7"/>
      <c r="U244" s="7"/>
      <c r="V244" s="7"/>
      <c r="W244" s="7"/>
      <c r="X244" s="7"/>
      <c r="Y244" s="7"/>
      <c r="Z244" s="7"/>
    </row>
    <row r="245" spans="1:26" ht="13.2">
      <c r="A245" s="51"/>
      <c r="B245" s="7"/>
      <c r="C245" s="3"/>
      <c r="D245" s="5"/>
      <c r="E245" s="5"/>
      <c r="F245" s="5"/>
      <c r="G245" s="5"/>
      <c r="H245" s="5"/>
      <c r="I245" s="5"/>
      <c r="J245" s="5"/>
      <c r="K245" s="6"/>
      <c r="L245" s="5"/>
      <c r="M245" s="5"/>
      <c r="N245" s="5"/>
      <c r="O245" s="53"/>
      <c r="P245" s="53"/>
      <c r="S245" s="7"/>
      <c r="T245" s="7"/>
      <c r="U245" s="7"/>
      <c r="V245" s="7"/>
      <c r="W245" s="7"/>
      <c r="X245" s="7"/>
      <c r="Y245" s="7"/>
      <c r="Z245" s="7"/>
    </row>
    <row r="246" spans="1:26" ht="13.2">
      <c r="A246" s="51"/>
      <c r="B246" s="7"/>
      <c r="C246" s="3"/>
      <c r="D246" s="5"/>
      <c r="E246" s="5"/>
      <c r="F246" s="5"/>
      <c r="G246" s="5"/>
      <c r="H246" s="5"/>
      <c r="I246" s="5"/>
      <c r="J246" s="5"/>
      <c r="K246" s="6"/>
      <c r="L246" s="5"/>
      <c r="M246" s="5"/>
      <c r="N246" s="5"/>
      <c r="O246" s="53"/>
      <c r="P246" s="53"/>
      <c r="S246" s="7"/>
      <c r="T246" s="7"/>
      <c r="U246" s="7"/>
      <c r="V246" s="7"/>
      <c r="W246" s="7"/>
      <c r="X246" s="7"/>
      <c r="Y246" s="7"/>
      <c r="Z246" s="7"/>
    </row>
    <row r="247" spans="1:26" ht="13.2">
      <c r="A247" s="51"/>
      <c r="B247" s="7"/>
      <c r="C247" s="3"/>
      <c r="D247" s="5"/>
      <c r="E247" s="5"/>
      <c r="F247" s="5"/>
      <c r="G247" s="5"/>
      <c r="H247" s="5"/>
      <c r="I247" s="5"/>
      <c r="J247" s="5"/>
      <c r="K247" s="6"/>
      <c r="L247" s="5"/>
      <c r="M247" s="5"/>
      <c r="N247" s="5"/>
      <c r="O247" s="53"/>
      <c r="P247" s="53"/>
      <c r="S247" s="7"/>
      <c r="T247" s="7"/>
      <c r="U247" s="7"/>
      <c r="V247" s="7"/>
      <c r="W247" s="7"/>
      <c r="X247" s="7"/>
      <c r="Y247" s="7"/>
      <c r="Z247" s="7"/>
    </row>
    <row r="248" spans="1:26" ht="13.2">
      <c r="A248" s="51"/>
      <c r="B248" s="7"/>
      <c r="C248" s="3"/>
      <c r="D248" s="5"/>
      <c r="E248" s="5"/>
      <c r="F248" s="5"/>
      <c r="G248" s="5"/>
      <c r="H248" s="5"/>
      <c r="I248" s="5"/>
      <c r="J248" s="5"/>
      <c r="K248" s="6"/>
      <c r="L248" s="5"/>
      <c r="M248" s="5"/>
      <c r="N248" s="5"/>
      <c r="O248" s="53"/>
      <c r="P248" s="53"/>
      <c r="S248" s="7"/>
      <c r="T248" s="7"/>
      <c r="U248" s="7"/>
      <c r="V248" s="7"/>
      <c r="W248" s="7"/>
      <c r="X248" s="7"/>
      <c r="Y248" s="7"/>
      <c r="Z248" s="7"/>
    </row>
    <row r="249" spans="1:26" ht="13.2">
      <c r="A249" s="51"/>
      <c r="B249" s="7"/>
      <c r="C249" s="3"/>
      <c r="D249" s="5"/>
      <c r="E249" s="5"/>
      <c r="F249" s="5"/>
      <c r="G249" s="5"/>
      <c r="H249" s="5"/>
      <c r="I249" s="5"/>
      <c r="J249" s="5"/>
      <c r="K249" s="6"/>
      <c r="L249" s="5"/>
      <c r="M249" s="5"/>
      <c r="N249" s="5"/>
      <c r="O249" s="53"/>
      <c r="P249" s="54"/>
      <c r="S249" s="7"/>
      <c r="T249" s="7"/>
      <c r="U249" s="7"/>
      <c r="V249" s="7"/>
      <c r="W249" s="7"/>
      <c r="X249" s="7"/>
      <c r="Y249" s="7"/>
      <c r="Z249" s="7"/>
    </row>
    <row r="250" spans="1:26" ht="13.2">
      <c r="A250" s="51"/>
      <c r="B250" s="7"/>
      <c r="C250" s="3"/>
      <c r="D250" s="5"/>
      <c r="E250" s="5"/>
      <c r="F250" s="5"/>
      <c r="G250" s="5"/>
      <c r="H250" s="5"/>
      <c r="I250" s="5"/>
      <c r="J250" s="5"/>
      <c r="K250" s="6"/>
      <c r="L250" s="5"/>
      <c r="M250" s="5"/>
      <c r="N250" s="5"/>
      <c r="O250" s="53"/>
      <c r="S250" s="7"/>
      <c r="T250" s="7"/>
      <c r="U250" s="7"/>
      <c r="V250" s="7"/>
      <c r="W250" s="7"/>
      <c r="X250" s="7"/>
      <c r="Y250" s="7"/>
      <c r="Z250" s="7"/>
    </row>
    <row r="251" spans="1:26" ht="13.2">
      <c r="A251" s="51"/>
      <c r="B251" s="7"/>
      <c r="C251" s="3"/>
      <c r="D251" s="5"/>
      <c r="E251" s="5"/>
      <c r="F251" s="5"/>
      <c r="G251" s="5"/>
      <c r="H251" s="5"/>
      <c r="I251" s="5"/>
      <c r="J251" s="5"/>
      <c r="K251" s="6"/>
      <c r="L251" s="5"/>
      <c r="M251" s="5"/>
      <c r="N251" s="5"/>
      <c r="O251" s="53"/>
      <c r="S251" s="7"/>
      <c r="T251" s="7"/>
      <c r="U251" s="7"/>
      <c r="V251" s="7"/>
      <c r="W251" s="7"/>
      <c r="X251" s="7"/>
      <c r="Y251" s="7"/>
      <c r="Z251" s="7"/>
    </row>
    <row r="252" spans="1:26" ht="13.2">
      <c r="A252" s="51"/>
      <c r="B252" s="7"/>
      <c r="C252" s="3"/>
      <c r="D252" s="5"/>
      <c r="E252" s="5"/>
      <c r="F252" s="5"/>
      <c r="G252" s="5"/>
      <c r="H252" s="5"/>
      <c r="I252" s="5"/>
      <c r="J252" s="5"/>
      <c r="K252" s="6"/>
      <c r="L252" s="5"/>
      <c r="M252" s="5"/>
      <c r="N252" s="5"/>
      <c r="O252" s="53"/>
      <c r="S252" s="7"/>
      <c r="T252" s="7"/>
      <c r="U252" s="7"/>
      <c r="V252" s="7"/>
      <c r="W252" s="7"/>
      <c r="X252" s="7"/>
      <c r="Y252" s="7"/>
      <c r="Z252" s="7"/>
    </row>
    <row r="253" spans="1:26" ht="13.2">
      <c r="A253" s="51"/>
      <c r="B253" s="7"/>
      <c r="C253" s="3"/>
      <c r="D253" s="5"/>
      <c r="E253" s="5"/>
      <c r="F253" s="5"/>
      <c r="G253" s="5"/>
      <c r="H253" s="5"/>
      <c r="I253" s="5"/>
      <c r="J253" s="5"/>
      <c r="K253" s="6"/>
      <c r="L253" s="5"/>
      <c r="M253" s="5"/>
      <c r="N253" s="5"/>
      <c r="O253" s="53"/>
      <c r="S253" s="7"/>
      <c r="T253" s="7"/>
      <c r="U253" s="7"/>
      <c r="V253" s="7"/>
      <c r="W253" s="7"/>
      <c r="X253" s="7"/>
      <c r="Y253" s="7"/>
      <c r="Z253" s="7"/>
    </row>
    <row r="254" spans="1:26" ht="13.2">
      <c r="A254" s="51"/>
      <c r="B254" s="7"/>
      <c r="C254" s="3"/>
      <c r="D254" s="5"/>
      <c r="E254" s="5"/>
      <c r="F254" s="5"/>
      <c r="G254" s="5"/>
      <c r="H254" s="5"/>
      <c r="I254" s="5"/>
      <c r="J254" s="5"/>
      <c r="K254" s="6"/>
      <c r="L254" s="5"/>
      <c r="M254" s="5"/>
      <c r="N254" s="5"/>
      <c r="O254" s="53"/>
      <c r="S254" s="7"/>
      <c r="T254" s="7"/>
      <c r="U254" s="7"/>
      <c r="V254" s="7"/>
      <c r="W254" s="7"/>
      <c r="X254" s="7"/>
      <c r="Y254" s="7"/>
      <c r="Z254" s="7"/>
    </row>
    <row r="255" spans="1:26" ht="13.2">
      <c r="A255" s="51"/>
      <c r="B255" s="7"/>
      <c r="C255" s="3"/>
      <c r="D255" s="5"/>
      <c r="E255" s="5"/>
      <c r="F255" s="5"/>
      <c r="G255" s="5"/>
      <c r="H255" s="5"/>
      <c r="I255" s="5"/>
      <c r="J255" s="5"/>
      <c r="K255" s="6"/>
      <c r="L255" s="5"/>
      <c r="M255" s="5"/>
      <c r="N255" s="5"/>
      <c r="O255" s="53"/>
      <c r="S255" s="7"/>
      <c r="T255" s="7"/>
      <c r="U255" s="7"/>
      <c r="V255" s="7"/>
      <c r="W255" s="7"/>
      <c r="X255" s="7"/>
      <c r="Y255" s="7"/>
      <c r="Z255" s="7"/>
    </row>
    <row r="256" spans="1:26" ht="13.2">
      <c r="A256" s="51"/>
      <c r="B256" s="7"/>
      <c r="C256" s="3"/>
      <c r="D256" s="5"/>
      <c r="E256" s="5"/>
      <c r="F256" s="5"/>
      <c r="G256" s="5"/>
      <c r="H256" s="5"/>
      <c r="I256" s="5"/>
      <c r="J256" s="5"/>
      <c r="K256" s="6"/>
      <c r="L256" s="5"/>
      <c r="M256" s="5"/>
      <c r="N256" s="5"/>
      <c r="O256" s="53"/>
      <c r="S256" s="7"/>
      <c r="T256" s="7"/>
      <c r="U256" s="7"/>
      <c r="V256" s="7"/>
      <c r="W256" s="7"/>
      <c r="X256" s="7"/>
      <c r="Y256" s="7"/>
      <c r="Z256" s="7"/>
    </row>
    <row r="257" spans="1:26" ht="13.2">
      <c r="A257" s="51"/>
      <c r="B257" s="7"/>
      <c r="C257" s="3"/>
      <c r="D257" s="5"/>
      <c r="E257" s="5"/>
      <c r="F257" s="5"/>
      <c r="G257" s="5"/>
      <c r="H257" s="5"/>
      <c r="I257" s="5"/>
      <c r="J257" s="5"/>
      <c r="K257" s="6"/>
      <c r="L257" s="5"/>
      <c r="M257" s="5"/>
      <c r="N257" s="5"/>
      <c r="O257" s="53"/>
      <c r="S257" s="7"/>
      <c r="T257" s="7"/>
      <c r="U257" s="7"/>
      <c r="V257" s="7"/>
      <c r="W257" s="7"/>
      <c r="X257" s="7"/>
      <c r="Y257" s="7"/>
      <c r="Z257" s="7"/>
    </row>
    <row r="258" spans="1:26" ht="13.2">
      <c r="A258" s="51"/>
      <c r="B258" s="7"/>
      <c r="C258" s="3"/>
      <c r="D258" s="5"/>
      <c r="E258" s="5"/>
      <c r="F258" s="5"/>
      <c r="G258" s="5"/>
      <c r="H258" s="5"/>
      <c r="I258" s="5"/>
      <c r="J258" s="5"/>
      <c r="K258" s="6"/>
      <c r="L258" s="5"/>
      <c r="M258" s="5"/>
      <c r="N258" s="5"/>
      <c r="O258" s="5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3.2">
      <c r="A259" s="51"/>
      <c r="B259" s="7"/>
      <c r="C259" s="3"/>
      <c r="D259" s="5"/>
      <c r="E259" s="5"/>
      <c r="F259" s="5"/>
      <c r="G259" s="5"/>
      <c r="H259" s="5"/>
      <c r="I259" s="5"/>
      <c r="J259" s="5"/>
      <c r="K259" s="6"/>
      <c r="L259" s="5"/>
      <c r="M259" s="5"/>
      <c r="N259" s="5"/>
      <c r="O259" s="5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3.2">
      <c r="A260" s="51"/>
      <c r="B260" s="7"/>
      <c r="C260" s="3"/>
      <c r="D260" s="5"/>
      <c r="E260" s="5"/>
      <c r="F260" s="5"/>
      <c r="G260" s="5"/>
      <c r="H260" s="5"/>
      <c r="I260" s="5"/>
      <c r="J260" s="5"/>
      <c r="K260" s="6"/>
      <c r="L260" s="5"/>
      <c r="M260" s="5"/>
      <c r="N260" s="5"/>
      <c r="O260" s="5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3.2">
      <c r="A261" s="51"/>
      <c r="B261" s="7"/>
      <c r="C261" s="3"/>
      <c r="D261" s="5"/>
      <c r="E261" s="5"/>
      <c r="F261" s="5"/>
      <c r="G261" s="5"/>
      <c r="H261" s="5"/>
      <c r="I261" s="5"/>
      <c r="J261" s="5"/>
      <c r="K261" s="6"/>
      <c r="L261" s="5"/>
      <c r="M261" s="5"/>
      <c r="N261" s="5"/>
      <c r="O261" s="5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3.2">
      <c r="A262" s="51"/>
      <c r="B262" s="7"/>
      <c r="C262" s="3"/>
      <c r="D262" s="5"/>
      <c r="E262" s="5"/>
      <c r="F262" s="5"/>
      <c r="G262" s="5"/>
      <c r="H262" s="5"/>
      <c r="I262" s="5"/>
      <c r="J262" s="5"/>
      <c r="K262" s="6"/>
      <c r="L262" s="5"/>
      <c r="M262" s="5"/>
      <c r="N262" s="5"/>
      <c r="O262" s="5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3.2">
      <c r="A263" s="51"/>
      <c r="B263" s="7"/>
      <c r="C263" s="3"/>
      <c r="D263" s="5"/>
      <c r="E263" s="5"/>
      <c r="F263" s="5"/>
      <c r="G263" s="5"/>
      <c r="H263" s="5"/>
      <c r="I263" s="5"/>
      <c r="J263" s="5"/>
      <c r="K263" s="6"/>
      <c r="L263" s="5"/>
      <c r="M263" s="5"/>
      <c r="N263" s="5"/>
      <c r="O263" s="5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3.2">
      <c r="A264" s="51"/>
      <c r="B264" s="7"/>
      <c r="C264" s="3"/>
      <c r="D264" s="5"/>
      <c r="E264" s="5"/>
      <c r="F264" s="5"/>
      <c r="G264" s="5"/>
      <c r="H264" s="5"/>
      <c r="I264" s="5"/>
      <c r="J264" s="5"/>
      <c r="K264" s="6"/>
      <c r="L264" s="5"/>
      <c r="M264" s="5"/>
      <c r="N264" s="5"/>
      <c r="O264" s="5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3.2">
      <c r="A265" s="51"/>
      <c r="B265" s="7"/>
      <c r="C265" s="3"/>
      <c r="D265" s="5"/>
      <c r="E265" s="5"/>
      <c r="F265" s="5"/>
      <c r="G265" s="5"/>
      <c r="H265" s="5"/>
      <c r="I265" s="5"/>
      <c r="J265" s="5"/>
      <c r="K265" s="6"/>
      <c r="L265" s="5"/>
      <c r="M265" s="5"/>
      <c r="N265" s="5"/>
      <c r="O265" s="5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3.2">
      <c r="A266" s="51"/>
      <c r="B266" s="7"/>
      <c r="C266" s="3"/>
      <c r="D266" s="5"/>
      <c r="E266" s="5"/>
      <c r="F266" s="5"/>
      <c r="G266" s="5"/>
      <c r="H266" s="5"/>
      <c r="I266" s="5"/>
      <c r="J266" s="5"/>
      <c r="K266" s="6"/>
      <c r="L266" s="5"/>
      <c r="M266" s="5"/>
      <c r="N266" s="5"/>
      <c r="O266" s="5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3.2">
      <c r="A267" s="51"/>
      <c r="B267" s="7"/>
      <c r="C267" s="3"/>
      <c r="D267" s="5"/>
      <c r="E267" s="5"/>
      <c r="F267" s="5"/>
      <c r="G267" s="5"/>
      <c r="H267" s="5"/>
      <c r="I267" s="5"/>
      <c r="J267" s="5"/>
      <c r="K267" s="6"/>
      <c r="L267" s="5"/>
      <c r="M267" s="5"/>
      <c r="N267" s="5"/>
      <c r="O267" s="5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3.2">
      <c r="A268" s="51"/>
      <c r="B268" s="7"/>
      <c r="C268" s="3"/>
      <c r="D268" s="5"/>
      <c r="E268" s="5"/>
      <c r="F268" s="5"/>
      <c r="G268" s="5"/>
      <c r="H268" s="5"/>
      <c r="I268" s="5"/>
      <c r="J268" s="5"/>
      <c r="K268" s="6"/>
      <c r="L268" s="5"/>
      <c r="M268" s="5"/>
      <c r="N268" s="5"/>
      <c r="O268" s="5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3.2">
      <c r="A269" s="51"/>
      <c r="B269" s="7"/>
      <c r="C269" s="3"/>
      <c r="D269" s="5"/>
      <c r="E269" s="5"/>
      <c r="F269" s="5"/>
      <c r="G269" s="5"/>
      <c r="H269" s="5"/>
      <c r="I269" s="5"/>
      <c r="J269" s="5"/>
      <c r="K269" s="6"/>
      <c r="L269" s="5"/>
      <c r="M269" s="5"/>
      <c r="N269" s="5"/>
      <c r="O269" s="5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3.2">
      <c r="A270" s="51"/>
      <c r="B270" s="7"/>
      <c r="C270" s="3"/>
      <c r="D270" s="5"/>
      <c r="E270" s="5"/>
      <c r="F270" s="5"/>
      <c r="G270" s="5"/>
      <c r="H270" s="5"/>
      <c r="I270" s="5"/>
      <c r="J270" s="5"/>
      <c r="K270" s="6"/>
      <c r="L270" s="5"/>
      <c r="M270" s="5"/>
      <c r="N270" s="5"/>
      <c r="O270" s="5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3.2">
      <c r="A271" s="51"/>
      <c r="B271" s="7"/>
      <c r="C271" s="3"/>
      <c r="D271" s="5"/>
      <c r="E271" s="5"/>
      <c r="F271" s="5"/>
      <c r="G271" s="5"/>
      <c r="H271" s="5"/>
      <c r="I271" s="5"/>
      <c r="J271" s="5"/>
      <c r="K271" s="6"/>
      <c r="L271" s="5"/>
      <c r="M271" s="5"/>
      <c r="N271" s="5"/>
      <c r="O271" s="5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3.2">
      <c r="A272" s="51"/>
      <c r="B272" s="7"/>
      <c r="C272" s="3"/>
      <c r="D272" s="5"/>
      <c r="E272" s="5"/>
      <c r="F272" s="5"/>
      <c r="G272" s="5"/>
      <c r="H272" s="5"/>
      <c r="I272" s="5"/>
      <c r="J272" s="5"/>
      <c r="K272" s="6"/>
      <c r="L272" s="5"/>
      <c r="M272" s="5"/>
      <c r="N272" s="5"/>
      <c r="O272" s="5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3.2">
      <c r="A273" s="51"/>
      <c r="B273" s="7"/>
      <c r="C273" s="3"/>
      <c r="D273" s="5"/>
      <c r="E273" s="5"/>
      <c r="F273" s="5"/>
      <c r="G273" s="5"/>
      <c r="H273" s="5"/>
      <c r="I273" s="5"/>
      <c r="J273" s="5"/>
      <c r="K273" s="6"/>
      <c r="L273" s="5"/>
      <c r="M273" s="5"/>
      <c r="N273" s="5"/>
      <c r="O273" s="5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3.2">
      <c r="A274" s="51"/>
      <c r="B274" s="7"/>
      <c r="C274" s="3"/>
      <c r="D274" s="5"/>
      <c r="E274" s="5"/>
      <c r="F274" s="5"/>
      <c r="G274" s="5"/>
      <c r="H274" s="5"/>
      <c r="I274" s="5"/>
      <c r="J274" s="5"/>
      <c r="K274" s="6"/>
      <c r="L274" s="5"/>
      <c r="M274" s="5"/>
      <c r="N274" s="5"/>
      <c r="O274" s="5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3.2">
      <c r="A275" s="51"/>
      <c r="B275" s="7"/>
      <c r="C275" s="3"/>
      <c r="D275" s="5"/>
      <c r="E275" s="5"/>
      <c r="F275" s="5"/>
      <c r="G275" s="5"/>
      <c r="H275" s="5"/>
      <c r="I275" s="5"/>
      <c r="J275" s="5"/>
      <c r="K275" s="6"/>
      <c r="L275" s="5"/>
      <c r="M275" s="5"/>
      <c r="N275" s="5"/>
      <c r="O275" s="5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3.2">
      <c r="A276" s="51"/>
      <c r="B276" s="7"/>
      <c r="C276" s="3"/>
      <c r="D276" s="5"/>
      <c r="E276" s="5"/>
      <c r="F276" s="5"/>
      <c r="G276" s="5"/>
      <c r="H276" s="5"/>
      <c r="I276" s="5"/>
      <c r="J276" s="5"/>
      <c r="K276" s="6"/>
      <c r="L276" s="5"/>
      <c r="M276" s="5"/>
      <c r="N276" s="5"/>
      <c r="O276" s="5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3.2">
      <c r="A277" s="51"/>
      <c r="B277" s="7"/>
      <c r="C277" s="3"/>
      <c r="D277" s="5"/>
      <c r="E277" s="5"/>
      <c r="F277" s="5"/>
      <c r="G277" s="5"/>
      <c r="H277" s="5"/>
      <c r="I277" s="5"/>
      <c r="J277" s="5"/>
      <c r="K277" s="6"/>
      <c r="L277" s="5"/>
      <c r="M277" s="5"/>
      <c r="N277" s="5"/>
      <c r="O277" s="5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3.2">
      <c r="A278" s="51"/>
      <c r="B278" s="7"/>
      <c r="C278" s="3"/>
      <c r="D278" s="5"/>
      <c r="E278" s="5"/>
      <c r="F278" s="5"/>
      <c r="G278" s="5"/>
      <c r="H278" s="5"/>
      <c r="I278" s="5"/>
      <c r="J278" s="5"/>
      <c r="K278" s="6"/>
      <c r="L278" s="5"/>
      <c r="M278" s="5"/>
      <c r="N278" s="5"/>
      <c r="O278" s="5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3.2">
      <c r="A279" s="51"/>
      <c r="B279" s="7"/>
      <c r="C279" s="3"/>
      <c r="D279" s="5"/>
      <c r="E279" s="5"/>
      <c r="F279" s="5"/>
      <c r="G279" s="5"/>
      <c r="H279" s="5"/>
      <c r="I279" s="5"/>
      <c r="J279" s="5"/>
      <c r="K279" s="6"/>
      <c r="L279" s="5"/>
      <c r="M279" s="5"/>
      <c r="N279" s="5"/>
      <c r="O279" s="5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3.2">
      <c r="A280" s="51"/>
      <c r="B280" s="7"/>
      <c r="C280" s="3"/>
      <c r="D280" s="5"/>
      <c r="E280" s="5"/>
      <c r="F280" s="5"/>
      <c r="G280" s="5"/>
      <c r="H280" s="5"/>
      <c r="I280" s="5"/>
      <c r="J280" s="5"/>
      <c r="K280" s="6"/>
      <c r="L280" s="5"/>
      <c r="M280" s="5"/>
      <c r="N280" s="5"/>
      <c r="O280" s="5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3.2">
      <c r="A281" s="51"/>
      <c r="B281" s="7"/>
      <c r="C281" s="3"/>
      <c r="D281" s="5"/>
      <c r="E281" s="5"/>
      <c r="F281" s="5"/>
      <c r="G281" s="5"/>
      <c r="H281" s="5"/>
      <c r="I281" s="5"/>
      <c r="J281" s="5"/>
      <c r="K281" s="6"/>
      <c r="L281" s="5"/>
      <c r="M281" s="5"/>
      <c r="N281" s="5"/>
      <c r="O281" s="5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3.2">
      <c r="A282" s="51"/>
      <c r="B282" s="7"/>
      <c r="C282" s="3"/>
      <c r="D282" s="5"/>
      <c r="E282" s="5"/>
      <c r="F282" s="5"/>
      <c r="G282" s="5"/>
      <c r="H282" s="5"/>
      <c r="I282" s="5"/>
      <c r="J282" s="5"/>
      <c r="K282" s="6"/>
      <c r="L282" s="5"/>
      <c r="M282" s="5"/>
      <c r="N282" s="5"/>
      <c r="O282" s="5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3.2">
      <c r="A283" s="51"/>
      <c r="B283" s="7"/>
      <c r="C283" s="3"/>
      <c r="D283" s="5"/>
      <c r="E283" s="5"/>
      <c r="F283" s="5"/>
      <c r="G283" s="5"/>
      <c r="H283" s="5"/>
      <c r="I283" s="5"/>
      <c r="J283" s="5"/>
      <c r="K283" s="6"/>
      <c r="L283" s="5"/>
      <c r="M283" s="5"/>
      <c r="N283" s="5"/>
      <c r="O283" s="5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3.2">
      <c r="A284" s="51"/>
      <c r="B284" s="7"/>
      <c r="C284" s="3"/>
      <c r="D284" s="5"/>
      <c r="E284" s="5"/>
      <c r="F284" s="5"/>
      <c r="G284" s="5"/>
      <c r="H284" s="5"/>
      <c r="I284" s="5"/>
      <c r="J284" s="5"/>
      <c r="K284" s="6"/>
      <c r="L284" s="5"/>
      <c r="M284" s="5"/>
      <c r="N284" s="5"/>
      <c r="O284" s="5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3.2">
      <c r="A285" s="51"/>
      <c r="B285" s="7"/>
      <c r="C285" s="3"/>
      <c r="D285" s="5"/>
      <c r="E285" s="5"/>
      <c r="F285" s="5"/>
      <c r="G285" s="5"/>
      <c r="H285" s="5"/>
      <c r="I285" s="5"/>
      <c r="J285" s="5"/>
      <c r="K285" s="6"/>
      <c r="L285" s="5"/>
      <c r="M285" s="5"/>
      <c r="N285" s="5"/>
      <c r="O285" s="5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3.2">
      <c r="A286" s="51"/>
      <c r="B286" s="7"/>
      <c r="C286" s="3"/>
      <c r="D286" s="5"/>
      <c r="E286" s="5"/>
      <c r="F286" s="5"/>
      <c r="G286" s="5"/>
      <c r="H286" s="5"/>
      <c r="I286" s="5"/>
      <c r="J286" s="5"/>
      <c r="K286" s="6"/>
      <c r="L286" s="5"/>
      <c r="M286" s="5"/>
      <c r="N286" s="5"/>
      <c r="O286" s="5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3.2">
      <c r="A287" s="51"/>
      <c r="B287" s="7"/>
      <c r="C287" s="3"/>
      <c r="D287" s="5"/>
      <c r="E287" s="5"/>
      <c r="F287" s="5"/>
      <c r="G287" s="5"/>
      <c r="H287" s="5"/>
      <c r="I287" s="5"/>
      <c r="J287" s="5"/>
      <c r="K287" s="6"/>
      <c r="L287" s="5"/>
      <c r="M287" s="5"/>
      <c r="N287" s="5"/>
      <c r="O287" s="5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3.2">
      <c r="A288" s="51"/>
      <c r="B288" s="7"/>
      <c r="C288" s="3"/>
      <c r="D288" s="5"/>
      <c r="E288" s="5"/>
      <c r="F288" s="5"/>
      <c r="G288" s="5"/>
      <c r="H288" s="5"/>
      <c r="I288" s="5"/>
      <c r="J288" s="5"/>
      <c r="K288" s="6"/>
      <c r="L288" s="5"/>
      <c r="M288" s="5"/>
      <c r="N288" s="5"/>
      <c r="O288" s="5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3.2">
      <c r="A289" s="51"/>
      <c r="B289" s="7"/>
      <c r="C289" s="3"/>
      <c r="D289" s="5"/>
      <c r="E289" s="5"/>
      <c r="F289" s="5"/>
      <c r="G289" s="5"/>
      <c r="H289" s="5"/>
      <c r="I289" s="5"/>
      <c r="J289" s="5"/>
      <c r="K289" s="6"/>
      <c r="L289" s="5"/>
      <c r="M289" s="5"/>
      <c r="N289" s="5"/>
      <c r="O289" s="5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3.2">
      <c r="A290" s="51"/>
      <c r="B290" s="7"/>
      <c r="C290" s="3"/>
      <c r="D290" s="5"/>
      <c r="E290" s="5"/>
      <c r="F290" s="5"/>
      <c r="G290" s="5"/>
      <c r="H290" s="5"/>
      <c r="I290" s="5"/>
      <c r="J290" s="5"/>
      <c r="K290" s="6"/>
      <c r="L290" s="5"/>
      <c r="M290" s="5"/>
      <c r="N290" s="5"/>
      <c r="O290" s="5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3.2">
      <c r="A291" s="51"/>
      <c r="B291" s="7"/>
      <c r="C291" s="3"/>
      <c r="D291" s="5"/>
      <c r="E291" s="5"/>
      <c r="F291" s="5"/>
      <c r="G291" s="5"/>
      <c r="H291" s="5"/>
      <c r="I291" s="5"/>
      <c r="J291" s="5"/>
      <c r="K291" s="6"/>
      <c r="L291" s="5"/>
      <c r="M291" s="5"/>
      <c r="N291" s="5"/>
      <c r="O291" s="5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3.2">
      <c r="A292" s="51"/>
      <c r="B292" s="7"/>
      <c r="C292" s="3"/>
      <c r="D292" s="5"/>
      <c r="E292" s="5"/>
      <c r="F292" s="5"/>
      <c r="G292" s="5"/>
      <c r="H292" s="5"/>
      <c r="I292" s="5"/>
      <c r="J292" s="5"/>
      <c r="K292" s="6"/>
      <c r="L292" s="5"/>
      <c r="M292" s="5"/>
      <c r="N292" s="5"/>
      <c r="O292" s="5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3.2">
      <c r="A293" s="51"/>
      <c r="B293" s="7"/>
      <c r="C293" s="3"/>
      <c r="D293" s="5"/>
      <c r="E293" s="5"/>
      <c r="F293" s="5"/>
      <c r="G293" s="5"/>
      <c r="H293" s="5"/>
      <c r="I293" s="5"/>
      <c r="J293" s="5"/>
      <c r="K293" s="6"/>
      <c r="L293" s="5"/>
      <c r="M293" s="5"/>
      <c r="N293" s="5"/>
      <c r="O293" s="5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3.2">
      <c r="A294" s="51"/>
      <c r="B294" s="7"/>
      <c r="C294" s="3"/>
      <c r="D294" s="5"/>
      <c r="E294" s="5"/>
      <c r="F294" s="5"/>
      <c r="G294" s="5"/>
      <c r="H294" s="5"/>
      <c r="I294" s="5"/>
      <c r="J294" s="5"/>
      <c r="K294" s="6"/>
      <c r="L294" s="5"/>
      <c r="M294" s="5"/>
      <c r="N294" s="5"/>
      <c r="O294" s="5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3.2">
      <c r="A295" s="51"/>
      <c r="B295" s="7"/>
      <c r="C295" s="3"/>
      <c r="D295" s="5"/>
      <c r="E295" s="5"/>
      <c r="F295" s="5"/>
      <c r="G295" s="5"/>
      <c r="H295" s="5"/>
      <c r="I295" s="5"/>
      <c r="J295" s="5"/>
      <c r="K295" s="6"/>
      <c r="L295" s="5"/>
      <c r="M295" s="5"/>
      <c r="N295" s="5"/>
      <c r="O295" s="5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3.2">
      <c r="A296" s="51"/>
      <c r="B296" s="7"/>
      <c r="C296" s="3"/>
      <c r="D296" s="5"/>
      <c r="E296" s="5"/>
      <c r="F296" s="5"/>
      <c r="G296" s="5"/>
      <c r="H296" s="5"/>
      <c r="I296" s="5"/>
      <c r="J296" s="5"/>
      <c r="K296" s="6"/>
      <c r="L296" s="5"/>
      <c r="M296" s="5"/>
      <c r="N296" s="5"/>
      <c r="O296" s="5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3.2">
      <c r="A297" s="51"/>
      <c r="B297" s="7"/>
      <c r="C297" s="3"/>
      <c r="D297" s="5"/>
      <c r="E297" s="5"/>
      <c r="F297" s="5"/>
      <c r="G297" s="5"/>
      <c r="H297" s="5"/>
      <c r="I297" s="5"/>
      <c r="J297" s="5"/>
      <c r="K297" s="6"/>
      <c r="L297" s="5"/>
      <c r="M297" s="5"/>
      <c r="N297" s="5"/>
      <c r="O297" s="5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3.2">
      <c r="A298" s="51"/>
      <c r="B298" s="7"/>
      <c r="C298" s="3"/>
      <c r="D298" s="5"/>
      <c r="E298" s="5"/>
      <c r="F298" s="5"/>
      <c r="G298" s="5"/>
      <c r="H298" s="5"/>
      <c r="I298" s="5"/>
      <c r="J298" s="5"/>
      <c r="K298" s="6"/>
      <c r="L298" s="5"/>
      <c r="M298" s="5"/>
      <c r="N298" s="5"/>
      <c r="O298" s="5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3.2">
      <c r="A299" s="51"/>
      <c r="B299" s="7"/>
      <c r="C299" s="3"/>
      <c r="D299" s="5"/>
      <c r="E299" s="5"/>
      <c r="F299" s="5"/>
      <c r="G299" s="5"/>
      <c r="H299" s="5"/>
      <c r="I299" s="5"/>
      <c r="J299" s="5"/>
      <c r="K299" s="6"/>
      <c r="L299" s="5"/>
      <c r="M299" s="5"/>
      <c r="N299" s="5"/>
      <c r="O299" s="5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3.2">
      <c r="A300" s="51"/>
      <c r="B300" s="7"/>
      <c r="C300" s="3"/>
      <c r="D300" s="5"/>
      <c r="E300" s="5"/>
      <c r="F300" s="5"/>
      <c r="G300" s="5"/>
      <c r="H300" s="5"/>
      <c r="I300" s="5"/>
      <c r="J300" s="5"/>
      <c r="K300" s="6"/>
      <c r="L300" s="5"/>
      <c r="M300" s="5"/>
      <c r="N300" s="5"/>
      <c r="O300" s="5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3.2">
      <c r="A301" s="51"/>
      <c r="B301" s="7"/>
      <c r="C301" s="3"/>
      <c r="D301" s="5"/>
      <c r="E301" s="5"/>
      <c r="F301" s="5"/>
      <c r="G301" s="5"/>
      <c r="H301" s="5"/>
      <c r="I301" s="5"/>
      <c r="J301" s="5"/>
      <c r="K301" s="6"/>
      <c r="L301" s="5"/>
      <c r="M301" s="5"/>
      <c r="N301" s="5"/>
      <c r="O301" s="5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3.2">
      <c r="A302" s="51"/>
      <c r="B302" s="7"/>
      <c r="C302" s="3"/>
      <c r="D302" s="5"/>
      <c r="E302" s="5"/>
      <c r="F302" s="5"/>
      <c r="G302" s="5"/>
      <c r="H302" s="5"/>
      <c r="I302" s="5"/>
      <c r="J302" s="5"/>
      <c r="K302" s="6"/>
      <c r="L302" s="5"/>
      <c r="M302" s="5"/>
      <c r="N302" s="5"/>
      <c r="O302" s="5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3.2">
      <c r="A303" s="51"/>
      <c r="B303" s="7"/>
      <c r="C303" s="3"/>
      <c r="D303" s="5"/>
      <c r="E303" s="5"/>
      <c r="F303" s="5"/>
      <c r="G303" s="5"/>
      <c r="H303" s="5"/>
      <c r="I303" s="5"/>
      <c r="J303" s="5"/>
      <c r="K303" s="6"/>
      <c r="L303" s="5"/>
      <c r="M303" s="5"/>
      <c r="N303" s="5"/>
      <c r="O303" s="5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3.2">
      <c r="A304" s="51"/>
      <c r="B304" s="7"/>
      <c r="C304" s="3"/>
      <c r="D304" s="5"/>
      <c r="E304" s="5"/>
      <c r="F304" s="5"/>
      <c r="G304" s="5"/>
      <c r="H304" s="5"/>
      <c r="I304" s="5"/>
      <c r="J304" s="5"/>
      <c r="K304" s="6"/>
      <c r="L304" s="5"/>
      <c r="M304" s="5"/>
      <c r="N304" s="5"/>
      <c r="O304" s="5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3.2">
      <c r="A305" s="51"/>
      <c r="B305" s="7"/>
      <c r="C305" s="3"/>
      <c r="D305" s="5"/>
      <c r="E305" s="5"/>
      <c r="F305" s="5"/>
      <c r="G305" s="5"/>
      <c r="H305" s="5"/>
      <c r="I305" s="5"/>
      <c r="J305" s="5"/>
      <c r="K305" s="6"/>
      <c r="L305" s="5"/>
      <c r="M305" s="5"/>
      <c r="N305" s="5"/>
      <c r="O305" s="5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3.2">
      <c r="A306" s="51"/>
      <c r="B306" s="7"/>
      <c r="C306" s="3"/>
      <c r="D306" s="5"/>
      <c r="E306" s="5"/>
      <c r="F306" s="5"/>
      <c r="G306" s="5"/>
      <c r="H306" s="5"/>
      <c r="I306" s="5"/>
      <c r="J306" s="5"/>
      <c r="K306" s="6"/>
      <c r="L306" s="5"/>
      <c r="M306" s="5"/>
      <c r="N306" s="5"/>
      <c r="O306" s="5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3.2">
      <c r="A307" s="51"/>
      <c r="B307" s="7"/>
      <c r="C307" s="3"/>
      <c r="D307" s="5"/>
      <c r="E307" s="5"/>
      <c r="F307" s="5"/>
      <c r="G307" s="5"/>
      <c r="H307" s="5"/>
      <c r="I307" s="5"/>
      <c r="J307" s="5"/>
      <c r="K307" s="6"/>
      <c r="L307" s="5"/>
      <c r="M307" s="5"/>
      <c r="N307" s="5"/>
      <c r="O307" s="5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3.2">
      <c r="A308" s="51"/>
      <c r="B308" s="7"/>
      <c r="C308" s="3"/>
      <c r="D308" s="5"/>
      <c r="E308" s="5"/>
      <c r="F308" s="5"/>
      <c r="G308" s="5"/>
      <c r="H308" s="5"/>
      <c r="I308" s="5"/>
      <c r="J308" s="5"/>
      <c r="K308" s="6"/>
      <c r="L308" s="5"/>
      <c r="M308" s="5"/>
      <c r="N308" s="5"/>
      <c r="O308" s="5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3.2">
      <c r="A309" s="51"/>
      <c r="B309" s="7"/>
      <c r="C309" s="3"/>
      <c r="D309" s="5"/>
      <c r="E309" s="5"/>
      <c r="F309" s="5"/>
      <c r="G309" s="5"/>
      <c r="H309" s="5"/>
      <c r="I309" s="5"/>
      <c r="J309" s="5"/>
      <c r="K309" s="6"/>
      <c r="L309" s="5"/>
      <c r="M309" s="5"/>
      <c r="N309" s="5"/>
      <c r="O309" s="5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3.2">
      <c r="A310" s="51"/>
      <c r="B310" s="7"/>
      <c r="C310" s="3"/>
      <c r="D310" s="5"/>
      <c r="E310" s="5"/>
      <c r="F310" s="5"/>
      <c r="G310" s="5"/>
      <c r="H310" s="5"/>
      <c r="I310" s="5"/>
      <c r="J310" s="5"/>
      <c r="K310" s="6"/>
      <c r="L310" s="5"/>
      <c r="M310" s="5"/>
      <c r="N310" s="5"/>
      <c r="O310" s="5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3.2">
      <c r="A311" s="51"/>
      <c r="B311" s="7"/>
      <c r="C311" s="3"/>
      <c r="D311" s="5"/>
      <c r="E311" s="5"/>
      <c r="F311" s="5"/>
      <c r="G311" s="5"/>
      <c r="H311" s="5"/>
      <c r="I311" s="5"/>
      <c r="J311" s="5"/>
      <c r="K311" s="6"/>
      <c r="L311" s="5"/>
      <c r="M311" s="5"/>
      <c r="N311" s="5"/>
      <c r="O311" s="5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3.2">
      <c r="A312" s="51"/>
      <c r="B312" s="7"/>
      <c r="C312" s="3"/>
      <c r="D312" s="5"/>
      <c r="E312" s="5"/>
      <c r="F312" s="5"/>
      <c r="G312" s="5"/>
      <c r="H312" s="5"/>
      <c r="I312" s="5"/>
      <c r="J312" s="5"/>
      <c r="K312" s="6"/>
      <c r="L312" s="5"/>
      <c r="M312" s="5"/>
      <c r="N312" s="5"/>
      <c r="O312" s="5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3.2">
      <c r="A313" s="51"/>
      <c r="B313" s="7"/>
      <c r="C313" s="3"/>
      <c r="D313" s="5"/>
      <c r="E313" s="5"/>
      <c r="F313" s="5"/>
      <c r="G313" s="5"/>
      <c r="H313" s="5"/>
      <c r="I313" s="5"/>
      <c r="J313" s="5"/>
      <c r="K313" s="6"/>
      <c r="L313" s="5"/>
      <c r="M313" s="5"/>
      <c r="N313" s="5"/>
      <c r="O313" s="5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3.2">
      <c r="A314" s="51"/>
      <c r="B314" s="7"/>
      <c r="C314" s="3"/>
      <c r="D314" s="5"/>
      <c r="E314" s="5"/>
      <c r="F314" s="5"/>
      <c r="G314" s="5"/>
      <c r="H314" s="5"/>
      <c r="I314" s="5"/>
      <c r="J314" s="5"/>
      <c r="K314" s="6"/>
      <c r="L314" s="5"/>
      <c r="M314" s="5"/>
      <c r="N314" s="5"/>
      <c r="O314" s="5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3.2">
      <c r="A315" s="51"/>
      <c r="B315" s="7"/>
      <c r="C315" s="3"/>
      <c r="D315" s="5"/>
      <c r="E315" s="5"/>
      <c r="F315" s="5"/>
      <c r="G315" s="5"/>
      <c r="H315" s="5"/>
      <c r="I315" s="5"/>
      <c r="J315" s="5"/>
      <c r="K315" s="6"/>
      <c r="L315" s="5"/>
      <c r="M315" s="5"/>
      <c r="N315" s="5"/>
      <c r="O315" s="5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3.2">
      <c r="A316" s="51"/>
      <c r="B316" s="7"/>
      <c r="C316" s="3"/>
      <c r="D316" s="5"/>
      <c r="E316" s="5"/>
      <c r="F316" s="5"/>
      <c r="G316" s="5"/>
      <c r="H316" s="5"/>
      <c r="I316" s="5"/>
      <c r="J316" s="5"/>
      <c r="K316" s="6"/>
      <c r="L316" s="5"/>
      <c r="M316" s="5"/>
      <c r="N316" s="5"/>
      <c r="O316" s="5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3.2">
      <c r="A317" s="51"/>
      <c r="B317" s="7"/>
      <c r="C317" s="3"/>
      <c r="D317" s="5"/>
      <c r="E317" s="5"/>
      <c r="F317" s="5"/>
      <c r="G317" s="5"/>
      <c r="H317" s="5"/>
      <c r="I317" s="5"/>
      <c r="J317" s="5"/>
      <c r="K317" s="6"/>
      <c r="L317" s="5"/>
      <c r="M317" s="5"/>
      <c r="N317" s="5"/>
      <c r="O317" s="5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3.2">
      <c r="A318" s="51"/>
      <c r="B318" s="7"/>
      <c r="C318" s="3"/>
      <c r="D318" s="5"/>
      <c r="E318" s="5"/>
      <c r="F318" s="5"/>
      <c r="G318" s="5"/>
      <c r="H318" s="5"/>
      <c r="I318" s="5"/>
      <c r="J318" s="5"/>
      <c r="K318" s="6"/>
      <c r="L318" s="5"/>
      <c r="M318" s="5"/>
      <c r="N318" s="5"/>
      <c r="O318" s="5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3.2">
      <c r="A319" s="51"/>
      <c r="B319" s="7"/>
      <c r="C319" s="3"/>
      <c r="D319" s="5"/>
      <c r="E319" s="5"/>
      <c r="F319" s="5"/>
      <c r="G319" s="5"/>
      <c r="H319" s="5"/>
      <c r="I319" s="5"/>
      <c r="J319" s="5"/>
      <c r="K319" s="6"/>
      <c r="L319" s="5"/>
      <c r="M319" s="5"/>
      <c r="N319" s="5"/>
      <c r="O319" s="5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3.2">
      <c r="A320" s="51"/>
      <c r="B320" s="7"/>
      <c r="C320" s="3"/>
      <c r="D320" s="5"/>
      <c r="E320" s="5"/>
      <c r="F320" s="5"/>
      <c r="G320" s="5"/>
      <c r="H320" s="5"/>
      <c r="I320" s="5"/>
      <c r="J320" s="5"/>
      <c r="K320" s="6"/>
      <c r="L320" s="5"/>
      <c r="M320" s="5"/>
      <c r="N320" s="5"/>
      <c r="O320" s="5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3.2">
      <c r="A321" s="51"/>
      <c r="B321" s="7"/>
      <c r="C321" s="3"/>
      <c r="D321" s="5"/>
      <c r="E321" s="5"/>
      <c r="F321" s="5"/>
      <c r="G321" s="5"/>
      <c r="H321" s="5"/>
      <c r="I321" s="5"/>
      <c r="J321" s="5"/>
      <c r="K321" s="6"/>
      <c r="L321" s="5"/>
      <c r="M321" s="5"/>
      <c r="N321" s="5"/>
      <c r="O321" s="5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3.2">
      <c r="A322" s="51"/>
      <c r="B322" s="7"/>
      <c r="C322" s="3"/>
      <c r="D322" s="5"/>
      <c r="E322" s="5"/>
      <c r="F322" s="5"/>
      <c r="G322" s="5"/>
      <c r="H322" s="5"/>
      <c r="I322" s="5"/>
      <c r="J322" s="5"/>
      <c r="K322" s="6"/>
      <c r="L322" s="5"/>
      <c r="M322" s="5"/>
      <c r="N322" s="5"/>
      <c r="O322" s="5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3.2">
      <c r="A323" s="51"/>
      <c r="B323" s="7"/>
      <c r="C323" s="3"/>
      <c r="D323" s="5"/>
      <c r="E323" s="5"/>
      <c r="F323" s="5"/>
      <c r="G323" s="5"/>
      <c r="H323" s="5"/>
      <c r="I323" s="5"/>
      <c r="J323" s="5"/>
      <c r="K323" s="6"/>
      <c r="L323" s="5"/>
      <c r="M323" s="5"/>
      <c r="N323" s="5"/>
      <c r="O323" s="5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3.2">
      <c r="A324" s="51"/>
      <c r="B324" s="7"/>
      <c r="C324" s="3"/>
      <c r="D324" s="5"/>
      <c r="E324" s="5"/>
      <c r="F324" s="5"/>
      <c r="G324" s="5"/>
      <c r="H324" s="5"/>
      <c r="I324" s="5"/>
      <c r="J324" s="5"/>
      <c r="K324" s="6"/>
      <c r="L324" s="5"/>
      <c r="M324" s="5"/>
      <c r="N324" s="5"/>
      <c r="O324" s="5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3.2">
      <c r="A325" s="51"/>
      <c r="B325" s="7"/>
      <c r="C325" s="3"/>
      <c r="D325" s="5"/>
      <c r="E325" s="5"/>
      <c r="F325" s="5"/>
      <c r="G325" s="5"/>
      <c r="H325" s="5"/>
      <c r="I325" s="5"/>
      <c r="J325" s="5"/>
      <c r="K325" s="6"/>
      <c r="L325" s="5"/>
      <c r="M325" s="5"/>
      <c r="N325" s="5"/>
      <c r="O325" s="5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3.2">
      <c r="A326" s="51"/>
      <c r="B326" s="7"/>
      <c r="C326" s="3"/>
      <c r="D326" s="5"/>
      <c r="E326" s="5"/>
      <c r="F326" s="5"/>
      <c r="G326" s="5"/>
      <c r="H326" s="5"/>
      <c r="I326" s="5"/>
      <c r="J326" s="5"/>
      <c r="K326" s="6"/>
      <c r="L326" s="5"/>
      <c r="M326" s="5"/>
      <c r="N326" s="5"/>
      <c r="O326" s="5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3.2">
      <c r="A327" s="51"/>
      <c r="B327" s="7"/>
      <c r="C327" s="3"/>
      <c r="D327" s="5"/>
      <c r="E327" s="5"/>
      <c r="F327" s="5"/>
      <c r="G327" s="5"/>
      <c r="H327" s="5"/>
      <c r="I327" s="5"/>
      <c r="J327" s="5"/>
      <c r="K327" s="6"/>
      <c r="L327" s="5"/>
      <c r="M327" s="5"/>
      <c r="N327" s="5"/>
      <c r="O327" s="5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3.2">
      <c r="A328" s="51"/>
      <c r="B328" s="7"/>
      <c r="C328" s="3"/>
      <c r="D328" s="5"/>
      <c r="E328" s="5"/>
      <c r="F328" s="5"/>
      <c r="G328" s="5"/>
      <c r="H328" s="5"/>
      <c r="I328" s="5"/>
      <c r="J328" s="5"/>
      <c r="K328" s="6"/>
      <c r="L328" s="5"/>
      <c r="M328" s="5"/>
      <c r="N328" s="5"/>
      <c r="O328" s="5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3.2">
      <c r="A329" s="51"/>
      <c r="B329" s="7"/>
      <c r="C329" s="3"/>
      <c r="D329" s="5"/>
      <c r="E329" s="5"/>
      <c r="F329" s="5"/>
      <c r="G329" s="5"/>
      <c r="H329" s="5"/>
      <c r="I329" s="5"/>
      <c r="J329" s="5"/>
      <c r="K329" s="6"/>
      <c r="L329" s="5"/>
      <c r="M329" s="5"/>
      <c r="N329" s="5"/>
      <c r="O329" s="5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3.2">
      <c r="A330" s="51"/>
      <c r="B330" s="7"/>
      <c r="C330" s="3"/>
      <c r="D330" s="5"/>
      <c r="E330" s="5"/>
      <c r="F330" s="5"/>
      <c r="G330" s="5"/>
      <c r="H330" s="5"/>
      <c r="I330" s="5"/>
      <c r="J330" s="5"/>
      <c r="K330" s="6"/>
      <c r="L330" s="5"/>
      <c r="M330" s="5"/>
      <c r="N330" s="5"/>
      <c r="O330" s="5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3.2">
      <c r="A331" s="51"/>
      <c r="B331" s="7"/>
      <c r="C331" s="3"/>
      <c r="D331" s="5"/>
      <c r="E331" s="5"/>
      <c r="F331" s="5"/>
      <c r="G331" s="5"/>
      <c r="H331" s="5"/>
      <c r="I331" s="5"/>
      <c r="J331" s="5"/>
      <c r="K331" s="6"/>
      <c r="L331" s="5"/>
      <c r="M331" s="5"/>
      <c r="N331" s="5"/>
      <c r="O331" s="5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3.2">
      <c r="A332" s="51"/>
      <c r="B332" s="7"/>
      <c r="C332" s="3"/>
      <c r="D332" s="5"/>
      <c r="E332" s="5"/>
      <c r="F332" s="5"/>
      <c r="G332" s="5"/>
      <c r="H332" s="5"/>
      <c r="I332" s="5"/>
      <c r="J332" s="5"/>
      <c r="K332" s="6"/>
      <c r="L332" s="5"/>
      <c r="M332" s="5"/>
      <c r="N332" s="5"/>
      <c r="O332" s="5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3.2">
      <c r="A333" s="51"/>
      <c r="B333" s="7"/>
      <c r="C333" s="3"/>
      <c r="D333" s="5"/>
      <c r="E333" s="5"/>
      <c r="F333" s="5"/>
      <c r="G333" s="5"/>
      <c r="H333" s="5"/>
      <c r="I333" s="5"/>
      <c r="J333" s="5"/>
      <c r="K333" s="6"/>
      <c r="L333" s="5"/>
      <c r="M333" s="5"/>
      <c r="N333" s="5"/>
      <c r="O333" s="5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3.2">
      <c r="A334" s="51"/>
      <c r="B334" s="7"/>
      <c r="C334" s="3"/>
      <c r="D334" s="5"/>
      <c r="E334" s="5"/>
      <c r="F334" s="5"/>
      <c r="G334" s="5"/>
      <c r="H334" s="5"/>
      <c r="I334" s="5"/>
      <c r="J334" s="5"/>
      <c r="K334" s="6"/>
      <c r="L334" s="5"/>
      <c r="M334" s="5"/>
      <c r="N334" s="5"/>
      <c r="O334" s="5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3.2">
      <c r="A335" s="51"/>
      <c r="B335" s="7"/>
      <c r="C335" s="3"/>
      <c r="D335" s="5"/>
      <c r="E335" s="5"/>
      <c r="F335" s="5"/>
      <c r="G335" s="5"/>
      <c r="H335" s="5"/>
      <c r="I335" s="5"/>
      <c r="J335" s="5"/>
      <c r="K335" s="6"/>
      <c r="L335" s="5"/>
      <c r="M335" s="5"/>
      <c r="N335" s="5"/>
      <c r="O335" s="5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3.2">
      <c r="A336" s="51"/>
      <c r="B336" s="7"/>
      <c r="C336" s="3"/>
      <c r="D336" s="5"/>
      <c r="E336" s="5"/>
      <c r="F336" s="5"/>
      <c r="G336" s="5"/>
      <c r="H336" s="5"/>
      <c r="I336" s="5"/>
      <c r="J336" s="5"/>
      <c r="K336" s="6"/>
      <c r="L336" s="5"/>
      <c r="M336" s="5"/>
      <c r="N336" s="5"/>
      <c r="O336" s="5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3.2">
      <c r="A337" s="51"/>
      <c r="B337" s="7"/>
      <c r="C337" s="3"/>
      <c r="D337" s="5"/>
      <c r="E337" s="5"/>
      <c r="F337" s="5"/>
      <c r="G337" s="5"/>
      <c r="H337" s="5"/>
      <c r="I337" s="5"/>
      <c r="J337" s="5"/>
      <c r="K337" s="6"/>
      <c r="L337" s="5"/>
      <c r="M337" s="5"/>
      <c r="N337" s="5"/>
      <c r="O337" s="5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3.2">
      <c r="A338" s="51"/>
      <c r="B338" s="7"/>
      <c r="C338" s="3"/>
      <c r="D338" s="5"/>
      <c r="E338" s="5"/>
      <c r="F338" s="5"/>
      <c r="G338" s="5"/>
      <c r="H338" s="5"/>
      <c r="I338" s="5"/>
      <c r="J338" s="5"/>
      <c r="K338" s="6"/>
      <c r="L338" s="5"/>
      <c r="M338" s="5"/>
      <c r="N338" s="5"/>
      <c r="O338" s="5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3.2">
      <c r="A339" s="51"/>
      <c r="B339" s="7"/>
      <c r="C339" s="3"/>
      <c r="D339" s="5"/>
      <c r="E339" s="5"/>
      <c r="F339" s="5"/>
      <c r="G339" s="5"/>
      <c r="H339" s="5"/>
      <c r="I339" s="5"/>
      <c r="J339" s="5"/>
      <c r="K339" s="6"/>
      <c r="L339" s="5"/>
      <c r="M339" s="5"/>
      <c r="N339" s="5"/>
      <c r="O339" s="5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3.2">
      <c r="A340" s="51"/>
      <c r="B340" s="7"/>
      <c r="C340" s="3"/>
      <c r="D340" s="5"/>
      <c r="E340" s="5"/>
      <c r="F340" s="5"/>
      <c r="G340" s="5"/>
      <c r="H340" s="5"/>
      <c r="I340" s="5"/>
      <c r="J340" s="5"/>
      <c r="K340" s="6"/>
      <c r="L340" s="5"/>
      <c r="M340" s="5"/>
      <c r="N340" s="5"/>
      <c r="O340" s="5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3.2">
      <c r="A341" s="51"/>
      <c r="B341" s="7"/>
      <c r="C341" s="3"/>
      <c r="D341" s="5"/>
      <c r="E341" s="5"/>
      <c r="F341" s="5"/>
      <c r="G341" s="5"/>
      <c r="H341" s="5"/>
      <c r="I341" s="5"/>
      <c r="J341" s="5"/>
      <c r="K341" s="6"/>
      <c r="L341" s="5"/>
      <c r="M341" s="5"/>
      <c r="N341" s="5"/>
      <c r="O341" s="5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3.2">
      <c r="A342" s="51"/>
      <c r="B342" s="7"/>
      <c r="C342" s="3"/>
      <c r="D342" s="5"/>
      <c r="E342" s="5"/>
      <c r="F342" s="5"/>
      <c r="G342" s="5"/>
      <c r="H342" s="5"/>
      <c r="I342" s="5"/>
      <c r="J342" s="5"/>
      <c r="K342" s="6"/>
      <c r="L342" s="5"/>
      <c r="M342" s="5"/>
      <c r="N342" s="5"/>
      <c r="O342" s="5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3.2">
      <c r="A343" s="51"/>
      <c r="B343" s="7"/>
      <c r="C343" s="3"/>
      <c r="D343" s="5"/>
      <c r="E343" s="5"/>
      <c r="F343" s="5"/>
      <c r="G343" s="5"/>
      <c r="H343" s="5"/>
      <c r="I343" s="5"/>
      <c r="J343" s="5"/>
      <c r="K343" s="6"/>
      <c r="L343" s="5"/>
      <c r="M343" s="5"/>
      <c r="N343" s="5"/>
      <c r="O343" s="5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3.2">
      <c r="A344" s="51"/>
      <c r="B344" s="7"/>
      <c r="C344" s="3"/>
      <c r="D344" s="5"/>
      <c r="E344" s="5"/>
      <c r="F344" s="5"/>
      <c r="G344" s="5"/>
      <c r="H344" s="5"/>
      <c r="I344" s="5"/>
      <c r="J344" s="5"/>
      <c r="K344" s="6"/>
      <c r="L344" s="5"/>
      <c r="M344" s="5"/>
      <c r="N344" s="5"/>
      <c r="O344" s="5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3.2">
      <c r="A345" s="51"/>
      <c r="B345" s="7"/>
      <c r="C345" s="3"/>
      <c r="D345" s="5"/>
      <c r="E345" s="5"/>
      <c r="F345" s="5"/>
      <c r="G345" s="5"/>
      <c r="H345" s="5"/>
      <c r="I345" s="5"/>
      <c r="J345" s="5"/>
      <c r="K345" s="6"/>
      <c r="L345" s="5"/>
      <c r="M345" s="5"/>
      <c r="N345" s="5"/>
      <c r="O345" s="5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3.2">
      <c r="A346" s="51"/>
      <c r="B346" s="7"/>
      <c r="C346" s="3"/>
      <c r="D346" s="5"/>
      <c r="E346" s="5"/>
      <c r="F346" s="5"/>
      <c r="G346" s="5"/>
      <c r="H346" s="5"/>
      <c r="I346" s="5"/>
      <c r="J346" s="5"/>
      <c r="K346" s="6"/>
      <c r="L346" s="5"/>
      <c r="M346" s="5"/>
      <c r="N346" s="5"/>
      <c r="O346" s="5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3.2">
      <c r="A347" s="51"/>
      <c r="B347" s="7"/>
      <c r="C347" s="3"/>
      <c r="D347" s="5"/>
      <c r="E347" s="5"/>
      <c r="F347" s="5"/>
      <c r="G347" s="5"/>
      <c r="H347" s="5"/>
      <c r="I347" s="5"/>
      <c r="J347" s="5"/>
      <c r="K347" s="6"/>
      <c r="L347" s="5"/>
      <c r="M347" s="5"/>
      <c r="N347" s="5"/>
      <c r="O347" s="5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3.2">
      <c r="A348" s="51"/>
      <c r="B348" s="7"/>
      <c r="C348" s="3"/>
      <c r="D348" s="5"/>
      <c r="E348" s="5"/>
      <c r="F348" s="5"/>
      <c r="G348" s="5"/>
      <c r="H348" s="5"/>
      <c r="I348" s="5"/>
      <c r="J348" s="5"/>
      <c r="K348" s="6"/>
      <c r="L348" s="5"/>
      <c r="M348" s="5"/>
      <c r="N348" s="5"/>
      <c r="O348" s="5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3.2">
      <c r="A349" s="51"/>
      <c r="B349" s="7"/>
      <c r="C349" s="3"/>
      <c r="D349" s="5"/>
      <c r="E349" s="5"/>
      <c r="F349" s="5"/>
      <c r="G349" s="5"/>
      <c r="H349" s="5"/>
      <c r="I349" s="5"/>
      <c r="J349" s="5"/>
      <c r="K349" s="6"/>
      <c r="L349" s="5"/>
      <c r="M349" s="5"/>
      <c r="N349" s="5"/>
      <c r="O349" s="5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3.2">
      <c r="A350" s="51"/>
      <c r="B350" s="7"/>
      <c r="C350" s="3"/>
      <c r="D350" s="5"/>
      <c r="E350" s="5"/>
      <c r="F350" s="5"/>
      <c r="G350" s="5"/>
      <c r="H350" s="5"/>
      <c r="I350" s="5"/>
      <c r="J350" s="5"/>
      <c r="K350" s="6"/>
      <c r="L350" s="5"/>
      <c r="M350" s="5"/>
      <c r="N350" s="5"/>
      <c r="O350" s="5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3.2">
      <c r="A351" s="51"/>
      <c r="B351" s="7"/>
      <c r="C351" s="3"/>
      <c r="D351" s="5"/>
      <c r="E351" s="5"/>
      <c r="F351" s="5"/>
      <c r="G351" s="5"/>
      <c r="H351" s="5"/>
      <c r="I351" s="5"/>
      <c r="J351" s="5"/>
      <c r="K351" s="6"/>
      <c r="L351" s="5"/>
      <c r="M351" s="5"/>
      <c r="N351" s="5"/>
      <c r="O351" s="5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3.2">
      <c r="A352" s="51"/>
      <c r="B352" s="7"/>
      <c r="C352" s="3"/>
      <c r="D352" s="5"/>
      <c r="E352" s="5"/>
      <c r="F352" s="5"/>
      <c r="G352" s="5"/>
      <c r="H352" s="5"/>
      <c r="I352" s="5"/>
      <c r="J352" s="5"/>
      <c r="K352" s="6"/>
      <c r="L352" s="5"/>
      <c r="M352" s="5"/>
      <c r="N352" s="5"/>
      <c r="O352" s="5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3.2">
      <c r="A353" s="51"/>
      <c r="B353" s="7"/>
      <c r="C353" s="3"/>
      <c r="D353" s="5"/>
      <c r="E353" s="5"/>
      <c r="F353" s="5"/>
      <c r="G353" s="5"/>
      <c r="H353" s="5"/>
      <c r="I353" s="5"/>
      <c r="J353" s="5"/>
      <c r="K353" s="6"/>
      <c r="L353" s="5"/>
      <c r="M353" s="5"/>
      <c r="N353" s="5"/>
      <c r="O353" s="5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3.2">
      <c r="A354" s="51"/>
      <c r="B354" s="7"/>
      <c r="C354" s="3"/>
      <c r="D354" s="5"/>
      <c r="E354" s="5"/>
      <c r="F354" s="5"/>
      <c r="G354" s="5"/>
      <c r="H354" s="5"/>
      <c r="I354" s="5"/>
      <c r="J354" s="5"/>
      <c r="K354" s="6"/>
      <c r="L354" s="5"/>
      <c r="M354" s="5"/>
      <c r="N354" s="5"/>
      <c r="O354" s="5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3.2">
      <c r="A355" s="51"/>
      <c r="B355" s="7"/>
      <c r="C355" s="3"/>
      <c r="D355" s="5"/>
      <c r="E355" s="5"/>
      <c r="F355" s="5"/>
      <c r="G355" s="5"/>
      <c r="H355" s="5"/>
      <c r="I355" s="5"/>
      <c r="J355" s="5"/>
      <c r="K355" s="6"/>
      <c r="L355" s="5"/>
      <c r="M355" s="5"/>
      <c r="N355" s="5"/>
      <c r="O355" s="5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3.2">
      <c r="A356" s="51"/>
      <c r="B356" s="7"/>
      <c r="C356" s="3"/>
      <c r="D356" s="5"/>
      <c r="E356" s="5"/>
      <c r="F356" s="5"/>
      <c r="G356" s="5"/>
      <c r="H356" s="5"/>
      <c r="I356" s="5"/>
      <c r="J356" s="5"/>
      <c r="K356" s="6"/>
      <c r="L356" s="5"/>
      <c r="M356" s="5"/>
      <c r="N356" s="5"/>
      <c r="O356" s="5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3.2">
      <c r="A357" s="51"/>
      <c r="B357" s="7"/>
      <c r="C357" s="3"/>
      <c r="D357" s="5"/>
      <c r="E357" s="5"/>
      <c r="F357" s="5"/>
      <c r="G357" s="5"/>
      <c r="H357" s="5"/>
      <c r="I357" s="5"/>
      <c r="J357" s="5"/>
      <c r="K357" s="6"/>
      <c r="L357" s="5"/>
      <c r="M357" s="5"/>
      <c r="N357" s="5"/>
      <c r="O357" s="5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3.2">
      <c r="A358" s="51"/>
      <c r="B358" s="7"/>
      <c r="C358" s="3"/>
      <c r="D358" s="5"/>
      <c r="E358" s="5"/>
      <c r="F358" s="5"/>
      <c r="G358" s="5"/>
      <c r="H358" s="5"/>
      <c r="I358" s="5"/>
      <c r="J358" s="5"/>
      <c r="K358" s="6"/>
      <c r="L358" s="5"/>
      <c r="M358" s="5"/>
      <c r="N358" s="5"/>
      <c r="O358" s="5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3.2">
      <c r="A359" s="51"/>
      <c r="B359" s="7"/>
      <c r="C359" s="3"/>
      <c r="D359" s="5"/>
      <c r="E359" s="5"/>
      <c r="F359" s="5"/>
      <c r="G359" s="5"/>
      <c r="H359" s="5"/>
      <c r="I359" s="5"/>
      <c r="J359" s="5"/>
      <c r="K359" s="6"/>
      <c r="L359" s="5"/>
      <c r="M359" s="5"/>
      <c r="N359" s="5"/>
      <c r="O359" s="5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3.2">
      <c r="A360" s="51"/>
      <c r="B360" s="7"/>
      <c r="C360" s="3"/>
      <c r="D360" s="5"/>
      <c r="E360" s="5"/>
      <c r="F360" s="5"/>
      <c r="G360" s="5"/>
      <c r="H360" s="5"/>
      <c r="I360" s="5"/>
      <c r="J360" s="5"/>
      <c r="K360" s="6"/>
      <c r="L360" s="5"/>
      <c r="M360" s="5"/>
      <c r="N360" s="5"/>
      <c r="O360" s="5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3.2">
      <c r="A361" s="51"/>
      <c r="B361" s="7"/>
      <c r="C361" s="3"/>
      <c r="D361" s="5"/>
      <c r="E361" s="5"/>
      <c r="F361" s="5"/>
      <c r="G361" s="5"/>
      <c r="H361" s="5"/>
      <c r="I361" s="5"/>
      <c r="J361" s="5"/>
      <c r="K361" s="6"/>
      <c r="L361" s="5"/>
      <c r="M361" s="5"/>
      <c r="N361" s="5"/>
      <c r="O361" s="5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3.2">
      <c r="A362" s="51"/>
      <c r="B362" s="7"/>
      <c r="C362" s="3"/>
      <c r="D362" s="5"/>
      <c r="E362" s="5"/>
      <c r="F362" s="5"/>
      <c r="G362" s="5"/>
      <c r="H362" s="5"/>
      <c r="I362" s="5"/>
      <c r="J362" s="5"/>
      <c r="K362" s="6"/>
      <c r="L362" s="5"/>
      <c r="M362" s="5"/>
      <c r="N362" s="5"/>
      <c r="O362" s="5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3.2">
      <c r="A363" s="51"/>
      <c r="B363" s="7"/>
      <c r="C363" s="3"/>
      <c r="D363" s="5"/>
      <c r="E363" s="5"/>
      <c r="F363" s="5"/>
      <c r="G363" s="5"/>
      <c r="H363" s="5"/>
      <c r="I363" s="5"/>
      <c r="J363" s="5"/>
      <c r="K363" s="6"/>
      <c r="L363" s="5"/>
      <c r="M363" s="5"/>
      <c r="N363" s="5"/>
      <c r="O363" s="5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3.2">
      <c r="A364" s="51"/>
      <c r="B364" s="7"/>
      <c r="C364" s="3"/>
      <c r="D364" s="5"/>
      <c r="E364" s="5"/>
      <c r="F364" s="5"/>
      <c r="G364" s="5"/>
      <c r="H364" s="5"/>
      <c r="I364" s="5"/>
      <c r="J364" s="5"/>
      <c r="K364" s="6"/>
      <c r="L364" s="5"/>
      <c r="M364" s="5"/>
      <c r="N364" s="5"/>
      <c r="O364" s="5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3.2">
      <c r="A365" s="51"/>
      <c r="B365" s="7"/>
      <c r="C365" s="3"/>
      <c r="D365" s="5"/>
      <c r="E365" s="5"/>
      <c r="F365" s="5"/>
      <c r="G365" s="5"/>
      <c r="H365" s="5"/>
      <c r="I365" s="5"/>
      <c r="J365" s="5"/>
      <c r="K365" s="6"/>
      <c r="L365" s="5"/>
      <c r="M365" s="5"/>
      <c r="N365" s="5"/>
      <c r="O365" s="5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3.2">
      <c r="A366" s="51"/>
      <c r="B366" s="7"/>
      <c r="C366" s="3"/>
      <c r="D366" s="5"/>
      <c r="E366" s="5"/>
      <c r="F366" s="5"/>
      <c r="G366" s="5"/>
      <c r="H366" s="5"/>
      <c r="I366" s="5"/>
      <c r="J366" s="5"/>
      <c r="K366" s="6"/>
      <c r="L366" s="5"/>
      <c r="M366" s="5"/>
      <c r="N366" s="5"/>
      <c r="O366" s="5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3.2">
      <c r="A367" s="51"/>
      <c r="B367" s="7"/>
      <c r="C367" s="3"/>
      <c r="D367" s="5"/>
      <c r="E367" s="5"/>
      <c r="F367" s="5"/>
      <c r="G367" s="5"/>
      <c r="H367" s="5"/>
      <c r="I367" s="5"/>
      <c r="J367" s="5"/>
      <c r="K367" s="6"/>
      <c r="L367" s="5"/>
      <c r="M367" s="5"/>
      <c r="N367" s="5"/>
      <c r="O367" s="5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3.2">
      <c r="A368" s="51"/>
      <c r="B368" s="7"/>
      <c r="C368" s="3"/>
      <c r="D368" s="5"/>
      <c r="E368" s="5"/>
      <c r="F368" s="5"/>
      <c r="G368" s="5"/>
      <c r="H368" s="5"/>
      <c r="I368" s="5"/>
      <c r="J368" s="5"/>
      <c r="K368" s="6"/>
      <c r="L368" s="5"/>
      <c r="M368" s="5"/>
      <c r="N368" s="5"/>
      <c r="O368" s="5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3.2">
      <c r="A369" s="51"/>
      <c r="B369" s="7"/>
      <c r="C369" s="3"/>
      <c r="D369" s="5"/>
      <c r="E369" s="5"/>
      <c r="F369" s="5"/>
      <c r="G369" s="5"/>
      <c r="H369" s="5"/>
      <c r="I369" s="5"/>
      <c r="J369" s="5"/>
      <c r="K369" s="6"/>
      <c r="L369" s="5"/>
      <c r="M369" s="5"/>
      <c r="N369" s="5"/>
      <c r="O369" s="5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3.2">
      <c r="A370" s="51"/>
      <c r="B370" s="7"/>
      <c r="C370" s="3"/>
      <c r="D370" s="5"/>
      <c r="E370" s="5"/>
      <c r="F370" s="5"/>
      <c r="G370" s="5"/>
      <c r="H370" s="5"/>
      <c r="I370" s="5"/>
      <c r="J370" s="5"/>
      <c r="K370" s="6"/>
      <c r="L370" s="5"/>
      <c r="M370" s="5"/>
      <c r="N370" s="5"/>
      <c r="O370" s="5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3.2">
      <c r="A371" s="51"/>
      <c r="B371" s="7"/>
      <c r="C371" s="3"/>
      <c r="D371" s="5"/>
      <c r="E371" s="5"/>
      <c r="F371" s="5"/>
      <c r="G371" s="5"/>
      <c r="H371" s="5"/>
      <c r="I371" s="5"/>
      <c r="J371" s="5"/>
      <c r="K371" s="6"/>
      <c r="L371" s="5"/>
      <c r="M371" s="5"/>
      <c r="N371" s="5"/>
      <c r="O371" s="5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3.2">
      <c r="A372" s="51"/>
      <c r="B372" s="7"/>
      <c r="C372" s="3"/>
      <c r="D372" s="5"/>
      <c r="E372" s="5"/>
      <c r="F372" s="5"/>
      <c r="G372" s="5"/>
      <c r="H372" s="5"/>
      <c r="I372" s="5"/>
      <c r="J372" s="5"/>
      <c r="K372" s="6"/>
      <c r="L372" s="5"/>
      <c r="M372" s="5"/>
      <c r="N372" s="5"/>
      <c r="O372" s="5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3.2">
      <c r="A373" s="51"/>
      <c r="B373" s="7"/>
      <c r="C373" s="3"/>
      <c r="D373" s="5"/>
      <c r="E373" s="5"/>
      <c r="F373" s="5"/>
      <c r="G373" s="5"/>
      <c r="H373" s="5"/>
      <c r="I373" s="5"/>
      <c r="J373" s="5"/>
      <c r="K373" s="6"/>
      <c r="L373" s="5"/>
      <c r="M373" s="5"/>
      <c r="N373" s="5"/>
      <c r="O373" s="5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3.2">
      <c r="A374" s="51"/>
      <c r="B374" s="7"/>
      <c r="C374" s="3"/>
      <c r="D374" s="5"/>
      <c r="E374" s="5"/>
      <c r="F374" s="5"/>
      <c r="G374" s="5"/>
      <c r="H374" s="5"/>
      <c r="I374" s="5"/>
      <c r="J374" s="5"/>
      <c r="K374" s="6"/>
      <c r="L374" s="5"/>
      <c r="M374" s="5"/>
      <c r="N374" s="5"/>
      <c r="O374" s="5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3.2">
      <c r="A375" s="51"/>
      <c r="B375" s="7"/>
      <c r="C375" s="3"/>
      <c r="D375" s="5"/>
      <c r="E375" s="5"/>
      <c r="F375" s="5"/>
      <c r="G375" s="5"/>
      <c r="H375" s="5"/>
      <c r="I375" s="5"/>
      <c r="J375" s="5"/>
      <c r="K375" s="6"/>
      <c r="L375" s="5"/>
      <c r="M375" s="5"/>
      <c r="N375" s="5"/>
      <c r="O375" s="5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3.2">
      <c r="A376" s="51"/>
      <c r="B376" s="7"/>
      <c r="C376" s="3"/>
      <c r="D376" s="5"/>
      <c r="E376" s="5"/>
      <c r="F376" s="5"/>
      <c r="G376" s="5"/>
      <c r="H376" s="5"/>
      <c r="I376" s="5"/>
      <c r="J376" s="5"/>
      <c r="K376" s="6"/>
      <c r="L376" s="5"/>
      <c r="M376" s="5"/>
      <c r="N376" s="5"/>
      <c r="O376" s="5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3.2">
      <c r="A377" s="51"/>
      <c r="B377" s="7"/>
      <c r="C377" s="3"/>
      <c r="D377" s="5"/>
      <c r="E377" s="5"/>
      <c r="F377" s="5"/>
      <c r="G377" s="5"/>
      <c r="H377" s="5"/>
      <c r="I377" s="5"/>
      <c r="J377" s="5"/>
      <c r="K377" s="6"/>
      <c r="L377" s="5"/>
      <c r="M377" s="5"/>
      <c r="N377" s="5"/>
      <c r="O377" s="5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3.2">
      <c r="A378" s="51"/>
      <c r="B378" s="7"/>
      <c r="C378" s="3"/>
      <c r="D378" s="5"/>
      <c r="E378" s="5"/>
      <c r="F378" s="5"/>
      <c r="G378" s="5"/>
      <c r="H378" s="5"/>
      <c r="I378" s="5"/>
      <c r="J378" s="5"/>
      <c r="K378" s="6"/>
      <c r="L378" s="5"/>
      <c r="M378" s="5"/>
      <c r="N378" s="5"/>
      <c r="O378" s="5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3.2">
      <c r="A379" s="51"/>
      <c r="B379" s="7"/>
      <c r="C379" s="3"/>
      <c r="D379" s="5"/>
      <c r="E379" s="5"/>
      <c r="F379" s="5"/>
      <c r="G379" s="5"/>
      <c r="H379" s="5"/>
      <c r="I379" s="5"/>
      <c r="J379" s="5"/>
      <c r="K379" s="6"/>
      <c r="L379" s="5"/>
      <c r="M379" s="5"/>
      <c r="N379" s="5"/>
      <c r="O379" s="5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3.2">
      <c r="A380" s="51"/>
      <c r="B380" s="7"/>
      <c r="C380" s="3"/>
      <c r="D380" s="5"/>
      <c r="E380" s="5"/>
      <c r="F380" s="5"/>
      <c r="G380" s="5"/>
      <c r="H380" s="5"/>
      <c r="I380" s="5"/>
      <c r="J380" s="5"/>
      <c r="K380" s="6"/>
      <c r="L380" s="5"/>
      <c r="M380" s="5"/>
      <c r="N380" s="5"/>
      <c r="O380" s="5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3.2">
      <c r="A381" s="51"/>
      <c r="B381" s="7"/>
      <c r="C381" s="3"/>
      <c r="D381" s="5"/>
      <c r="E381" s="5"/>
      <c r="F381" s="5"/>
      <c r="G381" s="5"/>
      <c r="H381" s="5"/>
      <c r="I381" s="5"/>
      <c r="J381" s="5"/>
      <c r="K381" s="6"/>
      <c r="L381" s="5"/>
      <c r="M381" s="5"/>
      <c r="N381" s="5"/>
      <c r="O381" s="5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3.2">
      <c r="A382" s="51"/>
      <c r="B382" s="7"/>
      <c r="C382" s="3"/>
      <c r="D382" s="5"/>
      <c r="E382" s="5"/>
      <c r="F382" s="5"/>
      <c r="G382" s="5"/>
      <c r="H382" s="5"/>
      <c r="I382" s="5"/>
      <c r="J382" s="5"/>
      <c r="K382" s="6"/>
      <c r="L382" s="5"/>
      <c r="M382" s="5"/>
      <c r="N382" s="5"/>
      <c r="O382" s="5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3.2">
      <c r="A383" s="51"/>
      <c r="B383" s="7"/>
      <c r="C383" s="3"/>
      <c r="D383" s="5"/>
      <c r="E383" s="5"/>
      <c r="F383" s="5"/>
      <c r="G383" s="5"/>
      <c r="H383" s="5"/>
      <c r="I383" s="5"/>
      <c r="J383" s="5"/>
      <c r="K383" s="6"/>
      <c r="L383" s="5"/>
      <c r="M383" s="5"/>
      <c r="N383" s="5"/>
      <c r="O383" s="5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3.2">
      <c r="A384" s="51"/>
      <c r="B384" s="7"/>
      <c r="C384" s="3"/>
      <c r="D384" s="5"/>
      <c r="E384" s="5"/>
      <c r="F384" s="5"/>
      <c r="G384" s="5"/>
      <c r="H384" s="5"/>
      <c r="I384" s="5"/>
      <c r="J384" s="5"/>
      <c r="K384" s="6"/>
      <c r="L384" s="5"/>
      <c r="M384" s="5"/>
      <c r="N384" s="5"/>
      <c r="O384" s="5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3.2">
      <c r="A385" s="51"/>
      <c r="B385" s="7"/>
      <c r="C385" s="3"/>
      <c r="D385" s="5"/>
      <c r="E385" s="5"/>
      <c r="F385" s="5"/>
      <c r="G385" s="5"/>
      <c r="H385" s="5"/>
      <c r="I385" s="5"/>
      <c r="J385" s="5"/>
      <c r="K385" s="6"/>
      <c r="L385" s="5"/>
      <c r="M385" s="5"/>
      <c r="N385" s="5"/>
      <c r="O385" s="5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3.2">
      <c r="A386" s="51"/>
      <c r="B386" s="7"/>
      <c r="C386" s="3"/>
      <c r="D386" s="5"/>
      <c r="E386" s="5"/>
      <c r="F386" s="5"/>
      <c r="G386" s="5"/>
      <c r="H386" s="5"/>
      <c r="I386" s="5"/>
      <c r="J386" s="5"/>
      <c r="K386" s="6"/>
      <c r="L386" s="5"/>
      <c r="M386" s="5"/>
      <c r="N386" s="5"/>
      <c r="O386" s="5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3.2">
      <c r="A387" s="51"/>
      <c r="B387" s="7"/>
      <c r="C387" s="3"/>
      <c r="D387" s="5"/>
      <c r="E387" s="5"/>
      <c r="F387" s="5"/>
      <c r="G387" s="5"/>
      <c r="H387" s="5"/>
      <c r="I387" s="5"/>
      <c r="J387" s="5"/>
      <c r="K387" s="6"/>
      <c r="L387" s="5"/>
      <c r="M387" s="5"/>
      <c r="N387" s="5"/>
      <c r="O387" s="5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3.2">
      <c r="A388" s="51"/>
      <c r="B388" s="7"/>
      <c r="C388" s="3"/>
      <c r="D388" s="5"/>
      <c r="E388" s="5"/>
      <c r="F388" s="5"/>
      <c r="G388" s="5"/>
      <c r="H388" s="5"/>
      <c r="I388" s="5"/>
      <c r="J388" s="5"/>
      <c r="K388" s="6"/>
      <c r="L388" s="5"/>
      <c r="M388" s="5"/>
      <c r="N388" s="5"/>
      <c r="O388" s="5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3.2">
      <c r="A389" s="51"/>
      <c r="B389" s="7"/>
      <c r="C389" s="3"/>
      <c r="D389" s="5"/>
      <c r="E389" s="5"/>
      <c r="F389" s="5"/>
      <c r="G389" s="5"/>
      <c r="H389" s="5"/>
      <c r="I389" s="5"/>
      <c r="J389" s="5"/>
      <c r="K389" s="6"/>
      <c r="L389" s="5"/>
      <c r="M389" s="5"/>
      <c r="N389" s="5"/>
      <c r="O389" s="5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3.2">
      <c r="A390" s="51"/>
      <c r="B390" s="7"/>
      <c r="C390" s="3"/>
      <c r="D390" s="5"/>
      <c r="E390" s="5"/>
      <c r="F390" s="5"/>
      <c r="G390" s="5"/>
      <c r="H390" s="5"/>
      <c r="I390" s="5"/>
      <c r="J390" s="5"/>
      <c r="K390" s="6"/>
      <c r="L390" s="5"/>
      <c r="M390" s="5"/>
      <c r="N390" s="5"/>
      <c r="O390" s="5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3.2">
      <c r="A391" s="51"/>
      <c r="B391" s="7"/>
      <c r="C391" s="3"/>
      <c r="D391" s="5"/>
      <c r="E391" s="5"/>
      <c r="F391" s="5"/>
      <c r="G391" s="5"/>
      <c r="H391" s="5"/>
      <c r="I391" s="5"/>
      <c r="J391" s="5"/>
      <c r="K391" s="6"/>
      <c r="L391" s="5"/>
      <c r="M391" s="5"/>
      <c r="N391" s="5"/>
      <c r="O391" s="5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3.2">
      <c r="A392" s="51"/>
      <c r="B392" s="7"/>
      <c r="C392" s="3"/>
      <c r="D392" s="5"/>
      <c r="E392" s="5"/>
      <c r="F392" s="5"/>
      <c r="G392" s="5"/>
      <c r="H392" s="5"/>
      <c r="I392" s="5"/>
      <c r="J392" s="5"/>
      <c r="K392" s="6"/>
      <c r="L392" s="5"/>
      <c r="M392" s="5"/>
      <c r="N392" s="5"/>
      <c r="O392" s="5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3.2">
      <c r="A393" s="51"/>
      <c r="B393" s="7"/>
      <c r="C393" s="3"/>
      <c r="D393" s="5"/>
      <c r="E393" s="5"/>
      <c r="F393" s="5"/>
      <c r="G393" s="5"/>
      <c r="H393" s="5"/>
      <c r="I393" s="5"/>
      <c r="J393" s="5"/>
      <c r="K393" s="6"/>
      <c r="L393" s="5"/>
      <c r="M393" s="5"/>
      <c r="N393" s="5"/>
      <c r="O393" s="5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3.2">
      <c r="A394" s="51"/>
      <c r="B394" s="7"/>
      <c r="C394" s="3"/>
      <c r="D394" s="5"/>
      <c r="E394" s="5"/>
      <c r="F394" s="5"/>
      <c r="G394" s="5"/>
      <c r="H394" s="5"/>
      <c r="I394" s="5"/>
      <c r="J394" s="5"/>
      <c r="K394" s="6"/>
      <c r="L394" s="5"/>
      <c r="M394" s="5"/>
      <c r="N394" s="5"/>
      <c r="O394" s="5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3.2">
      <c r="A395" s="51"/>
      <c r="B395" s="7"/>
      <c r="C395" s="3"/>
      <c r="D395" s="5"/>
      <c r="E395" s="5"/>
      <c r="F395" s="5"/>
      <c r="G395" s="5"/>
      <c r="H395" s="5"/>
      <c r="I395" s="5"/>
      <c r="J395" s="5"/>
      <c r="K395" s="6"/>
      <c r="L395" s="5"/>
      <c r="M395" s="5"/>
      <c r="N395" s="5"/>
      <c r="O395" s="5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3.2">
      <c r="A396" s="51"/>
      <c r="B396" s="7"/>
      <c r="C396" s="3"/>
      <c r="D396" s="5"/>
      <c r="E396" s="5"/>
      <c r="F396" s="5"/>
      <c r="G396" s="5"/>
      <c r="H396" s="5"/>
      <c r="I396" s="5"/>
      <c r="J396" s="5"/>
      <c r="K396" s="6"/>
      <c r="L396" s="5"/>
      <c r="M396" s="5"/>
      <c r="N396" s="5"/>
      <c r="O396" s="5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3.2">
      <c r="A397" s="51"/>
      <c r="B397" s="7"/>
      <c r="C397" s="3"/>
      <c r="D397" s="5"/>
      <c r="E397" s="5"/>
      <c r="F397" s="5"/>
      <c r="G397" s="5"/>
      <c r="H397" s="5"/>
      <c r="I397" s="5"/>
      <c r="J397" s="5"/>
      <c r="K397" s="6"/>
      <c r="L397" s="5"/>
      <c r="M397" s="5"/>
      <c r="N397" s="5"/>
      <c r="O397" s="5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3.2">
      <c r="A398" s="51"/>
      <c r="B398" s="7"/>
      <c r="C398" s="3"/>
      <c r="D398" s="5"/>
      <c r="E398" s="5"/>
      <c r="F398" s="5"/>
      <c r="G398" s="5"/>
      <c r="H398" s="5"/>
      <c r="I398" s="5"/>
      <c r="J398" s="5"/>
      <c r="K398" s="6"/>
      <c r="L398" s="5"/>
      <c r="M398" s="5"/>
      <c r="N398" s="5"/>
      <c r="O398" s="5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3.2">
      <c r="A399" s="51"/>
      <c r="B399" s="7"/>
      <c r="C399" s="3"/>
      <c r="D399" s="5"/>
      <c r="E399" s="5"/>
      <c r="F399" s="5"/>
      <c r="G399" s="5"/>
      <c r="H399" s="5"/>
      <c r="I399" s="5"/>
      <c r="J399" s="5"/>
      <c r="K399" s="6"/>
      <c r="L399" s="5"/>
      <c r="M399" s="5"/>
      <c r="N399" s="5"/>
      <c r="O399" s="5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3.2">
      <c r="A400" s="51"/>
      <c r="B400" s="7"/>
      <c r="C400" s="3"/>
      <c r="D400" s="5"/>
      <c r="E400" s="5"/>
      <c r="F400" s="5"/>
      <c r="G400" s="5"/>
      <c r="H400" s="5"/>
      <c r="I400" s="5"/>
      <c r="J400" s="5"/>
      <c r="K400" s="6"/>
      <c r="L400" s="5"/>
      <c r="M400" s="5"/>
      <c r="N400" s="5"/>
      <c r="O400" s="5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3.2">
      <c r="A401" s="51"/>
      <c r="B401" s="7"/>
      <c r="C401" s="3"/>
      <c r="D401" s="5"/>
      <c r="E401" s="5"/>
      <c r="F401" s="5"/>
      <c r="G401" s="5"/>
      <c r="H401" s="5"/>
      <c r="I401" s="5"/>
      <c r="J401" s="5"/>
      <c r="K401" s="6"/>
      <c r="L401" s="5"/>
      <c r="M401" s="5"/>
      <c r="N401" s="5"/>
      <c r="O401" s="5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3.2">
      <c r="A402" s="51"/>
      <c r="B402" s="7"/>
      <c r="C402" s="3"/>
      <c r="D402" s="5"/>
      <c r="E402" s="5"/>
      <c r="F402" s="5"/>
      <c r="G402" s="5"/>
      <c r="H402" s="5"/>
      <c r="I402" s="5"/>
      <c r="J402" s="5"/>
      <c r="K402" s="6"/>
      <c r="L402" s="5"/>
      <c r="M402" s="5"/>
      <c r="N402" s="5"/>
      <c r="O402" s="5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3.2">
      <c r="A403" s="51"/>
      <c r="B403" s="7"/>
      <c r="C403" s="3"/>
      <c r="D403" s="5"/>
      <c r="E403" s="5"/>
      <c r="F403" s="5"/>
      <c r="G403" s="5"/>
      <c r="H403" s="5"/>
      <c r="I403" s="5"/>
      <c r="J403" s="5"/>
      <c r="K403" s="6"/>
      <c r="L403" s="5"/>
      <c r="M403" s="5"/>
      <c r="N403" s="5"/>
      <c r="O403" s="5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3.2">
      <c r="A404" s="51"/>
      <c r="B404" s="7"/>
      <c r="C404" s="3"/>
      <c r="D404" s="5"/>
      <c r="E404" s="5"/>
      <c r="F404" s="5"/>
      <c r="G404" s="5"/>
      <c r="H404" s="5"/>
      <c r="I404" s="5"/>
      <c r="J404" s="5"/>
      <c r="K404" s="6"/>
      <c r="L404" s="5"/>
      <c r="M404" s="5"/>
      <c r="N404" s="5"/>
      <c r="O404" s="5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3.2">
      <c r="A405" s="51"/>
      <c r="B405" s="7"/>
      <c r="C405" s="3"/>
      <c r="D405" s="5"/>
      <c r="E405" s="5"/>
      <c r="F405" s="5"/>
      <c r="G405" s="5"/>
      <c r="H405" s="5"/>
      <c r="I405" s="5"/>
      <c r="J405" s="5"/>
      <c r="K405" s="6"/>
      <c r="L405" s="5"/>
      <c r="M405" s="5"/>
      <c r="N405" s="5"/>
      <c r="O405" s="5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3.2">
      <c r="A406" s="51"/>
      <c r="B406" s="7"/>
      <c r="C406" s="3"/>
      <c r="D406" s="5"/>
      <c r="E406" s="5"/>
      <c r="F406" s="5"/>
      <c r="G406" s="5"/>
      <c r="H406" s="5"/>
      <c r="I406" s="5"/>
      <c r="J406" s="5"/>
      <c r="K406" s="6"/>
      <c r="L406" s="5"/>
      <c r="M406" s="5"/>
      <c r="N406" s="5"/>
      <c r="O406" s="5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3.2">
      <c r="A407" s="51"/>
      <c r="B407" s="7"/>
      <c r="C407" s="3"/>
      <c r="D407" s="5"/>
      <c r="E407" s="5"/>
      <c r="F407" s="5"/>
      <c r="G407" s="5"/>
      <c r="H407" s="5"/>
      <c r="I407" s="5"/>
      <c r="J407" s="5"/>
      <c r="K407" s="6"/>
      <c r="L407" s="5"/>
      <c r="M407" s="5"/>
      <c r="N407" s="5"/>
      <c r="O407" s="5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3.2">
      <c r="A408" s="51"/>
      <c r="B408" s="7"/>
      <c r="C408" s="3"/>
      <c r="D408" s="5"/>
      <c r="E408" s="5"/>
      <c r="F408" s="5"/>
      <c r="G408" s="5"/>
      <c r="H408" s="5"/>
      <c r="I408" s="5"/>
      <c r="J408" s="5"/>
      <c r="K408" s="6"/>
      <c r="L408" s="5"/>
      <c r="M408" s="5"/>
      <c r="N408" s="5"/>
      <c r="O408" s="5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3.2">
      <c r="A409" s="51"/>
      <c r="B409" s="7"/>
      <c r="C409" s="3"/>
      <c r="D409" s="5"/>
      <c r="E409" s="5"/>
      <c r="F409" s="5"/>
      <c r="G409" s="5"/>
      <c r="H409" s="5"/>
      <c r="I409" s="5"/>
      <c r="J409" s="5"/>
      <c r="K409" s="6"/>
      <c r="L409" s="5"/>
      <c r="M409" s="5"/>
      <c r="N409" s="5"/>
      <c r="O409" s="5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3.2">
      <c r="A410" s="51"/>
      <c r="B410" s="7"/>
      <c r="C410" s="3"/>
      <c r="D410" s="5"/>
      <c r="E410" s="5"/>
      <c r="F410" s="5"/>
      <c r="G410" s="5"/>
      <c r="H410" s="5"/>
      <c r="I410" s="5"/>
      <c r="J410" s="5"/>
      <c r="K410" s="6"/>
      <c r="L410" s="5"/>
      <c r="M410" s="5"/>
      <c r="N410" s="5"/>
      <c r="O410" s="5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3.2">
      <c r="A411" s="51"/>
      <c r="B411" s="7"/>
      <c r="C411" s="3"/>
      <c r="D411" s="5"/>
      <c r="E411" s="5"/>
      <c r="F411" s="5"/>
      <c r="G411" s="5"/>
      <c r="H411" s="5"/>
      <c r="I411" s="5"/>
      <c r="J411" s="5"/>
      <c r="K411" s="6"/>
      <c r="L411" s="5"/>
      <c r="M411" s="5"/>
      <c r="N411" s="5"/>
      <c r="O411" s="5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3.2">
      <c r="A412" s="51"/>
      <c r="B412" s="7"/>
      <c r="C412" s="3"/>
      <c r="D412" s="5"/>
      <c r="E412" s="5"/>
      <c r="F412" s="5"/>
      <c r="G412" s="5"/>
      <c r="H412" s="5"/>
      <c r="I412" s="5"/>
      <c r="J412" s="5"/>
      <c r="K412" s="6"/>
      <c r="L412" s="5"/>
      <c r="M412" s="5"/>
      <c r="N412" s="5"/>
      <c r="O412" s="5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3.2">
      <c r="A413" s="51"/>
      <c r="B413" s="7"/>
      <c r="C413" s="3"/>
      <c r="D413" s="5"/>
      <c r="E413" s="5"/>
      <c r="F413" s="5"/>
      <c r="G413" s="5"/>
      <c r="H413" s="5"/>
      <c r="I413" s="5"/>
      <c r="J413" s="5"/>
      <c r="K413" s="6"/>
      <c r="L413" s="5"/>
      <c r="M413" s="5"/>
      <c r="N413" s="5"/>
      <c r="O413" s="5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3.2">
      <c r="A414" s="51"/>
      <c r="B414" s="7"/>
      <c r="C414" s="3"/>
      <c r="D414" s="5"/>
      <c r="E414" s="5"/>
      <c r="F414" s="5"/>
      <c r="G414" s="5"/>
      <c r="H414" s="5"/>
      <c r="I414" s="5"/>
      <c r="J414" s="5"/>
      <c r="K414" s="6"/>
      <c r="L414" s="5"/>
      <c r="M414" s="5"/>
      <c r="N414" s="5"/>
      <c r="O414" s="5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3.2">
      <c r="A415" s="51"/>
      <c r="B415" s="7"/>
      <c r="C415" s="3"/>
      <c r="D415" s="5"/>
      <c r="E415" s="5"/>
      <c r="F415" s="5"/>
      <c r="G415" s="5"/>
      <c r="H415" s="5"/>
      <c r="I415" s="5"/>
      <c r="J415" s="5"/>
      <c r="K415" s="6"/>
      <c r="L415" s="5"/>
      <c r="M415" s="5"/>
      <c r="N415" s="5"/>
      <c r="O415" s="5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3.2">
      <c r="A416" s="51"/>
      <c r="B416" s="7"/>
      <c r="C416" s="3"/>
      <c r="D416" s="5"/>
      <c r="E416" s="5"/>
      <c r="F416" s="5"/>
      <c r="G416" s="5"/>
      <c r="H416" s="5"/>
      <c r="I416" s="5"/>
      <c r="J416" s="5"/>
      <c r="K416" s="6"/>
      <c r="L416" s="5"/>
      <c r="M416" s="5"/>
      <c r="N416" s="5"/>
      <c r="O416" s="5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3.2">
      <c r="A417" s="51"/>
      <c r="B417" s="7"/>
      <c r="C417" s="3"/>
      <c r="D417" s="5"/>
      <c r="E417" s="5"/>
      <c r="F417" s="5"/>
      <c r="G417" s="5"/>
      <c r="H417" s="5"/>
      <c r="I417" s="5"/>
      <c r="J417" s="5"/>
      <c r="K417" s="6"/>
      <c r="L417" s="5"/>
      <c r="M417" s="5"/>
      <c r="N417" s="5"/>
      <c r="O417" s="5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3.2">
      <c r="A418" s="51"/>
      <c r="B418" s="7"/>
      <c r="C418" s="3"/>
      <c r="D418" s="5"/>
      <c r="E418" s="5"/>
      <c r="F418" s="5"/>
      <c r="G418" s="5"/>
      <c r="H418" s="5"/>
      <c r="I418" s="5"/>
      <c r="J418" s="5"/>
      <c r="K418" s="6"/>
      <c r="L418" s="5"/>
      <c r="M418" s="5"/>
      <c r="N418" s="5"/>
      <c r="O418" s="5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3.2">
      <c r="A419" s="51"/>
      <c r="B419" s="7"/>
      <c r="C419" s="3"/>
      <c r="D419" s="5"/>
      <c r="E419" s="5"/>
      <c r="F419" s="5"/>
      <c r="G419" s="5"/>
      <c r="H419" s="5"/>
      <c r="I419" s="5"/>
      <c r="J419" s="5"/>
      <c r="K419" s="6"/>
      <c r="L419" s="5"/>
      <c r="M419" s="5"/>
      <c r="N419" s="5"/>
      <c r="O419" s="5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3.2">
      <c r="A420" s="51"/>
      <c r="B420" s="7"/>
      <c r="C420" s="3"/>
      <c r="D420" s="5"/>
      <c r="E420" s="5"/>
      <c r="F420" s="5"/>
      <c r="G420" s="5"/>
      <c r="H420" s="5"/>
      <c r="I420" s="5"/>
      <c r="J420" s="5"/>
      <c r="K420" s="6"/>
      <c r="L420" s="5"/>
      <c r="M420" s="5"/>
      <c r="N420" s="5"/>
      <c r="O420" s="5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3.2">
      <c r="A421" s="51"/>
      <c r="B421" s="7"/>
      <c r="C421" s="3"/>
      <c r="D421" s="5"/>
      <c r="E421" s="5"/>
      <c r="F421" s="5"/>
      <c r="G421" s="5"/>
      <c r="H421" s="5"/>
      <c r="I421" s="5"/>
      <c r="J421" s="5"/>
      <c r="K421" s="6"/>
      <c r="L421" s="5"/>
      <c r="M421" s="5"/>
      <c r="N421" s="5"/>
      <c r="O421" s="5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3.2">
      <c r="A422" s="51"/>
      <c r="B422" s="7"/>
      <c r="C422" s="3"/>
      <c r="D422" s="5"/>
      <c r="E422" s="5"/>
      <c r="F422" s="5"/>
      <c r="G422" s="5"/>
      <c r="H422" s="5"/>
      <c r="I422" s="5"/>
      <c r="J422" s="5"/>
      <c r="K422" s="6"/>
      <c r="L422" s="5"/>
      <c r="M422" s="5"/>
      <c r="N422" s="5"/>
      <c r="O422" s="5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3.2">
      <c r="A423" s="51"/>
      <c r="B423" s="7"/>
      <c r="C423" s="3"/>
      <c r="D423" s="5"/>
      <c r="E423" s="5"/>
      <c r="F423" s="5"/>
      <c r="G423" s="5"/>
      <c r="H423" s="5"/>
      <c r="I423" s="5"/>
      <c r="J423" s="5"/>
      <c r="K423" s="6"/>
      <c r="L423" s="5"/>
      <c r="M423" s="5"/>
      <c r="N423" s="5"/>
      <c r="O423" s="5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3.2">
      <c r="A424" s="51"/>
      <c r="B424" s="7"/>
      <c r="C424" s="3"/>
      <c r="D424" s="5"/>
      <c r="E424" s="5"/>
      <c r="F424" s="5"/>
      <c r="G424" s="5"/>
      <c r="H424" s="5"/>
      <c r="I424" s="5"/>
      <c r="J424" s="5"/>
      <c r="K424" s="6"/>
      <c r="L424" s="5"/>
      <c r="M424" s="5"/>
      <c r="N424" s="5"/>
      <c r="O424" s="5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3.2">
      <c r="A425" s="51"/>
      <c r="B425" s="7"/>
      <c r="C425" s="3"/>
      <c r="D425" s="5"/>
      <c r="E425" s="5"/>
      <c r="F425" s="5"/>
      <c r="G425" s="5"/>
      <c r="H425" s="5"/>
      <c r="I425" s="5"/>
      <c r="J425" s="5"/>
      <c r="K425" s="6"/>
      <c r="L425" s="5"/>
      <c r="M425" s="5"/>
      <c r="N425" s="5"/>
      <c r="O425" s="5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3.2">
      <c r="A426" s="51"/>
      <c r="B426" s="7"/>
      <c r="C426" s="3"/>
      <c r="D426" s="5"/>
      <c r="E426" s="5"/>
      <c r="F426" s="5"/>
      <c r="G426" s="5"/>
      <c r="H426" s="5"/>
      <c r="I426" s="5"/>
      <c r="J426" s="5"/>
      <c r="K426" s="6"/>
      <c r="L426" s="5"/>
      <c r="M426" s="5"/>
      <c r="N426" s="5"/>
      <c r="O426" s="5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3.2">
      <c r="A427" s="51"/>
      <c r="B427" s="7"/>
      <c r="C427" s="3"/>
      <c r="D427" s="5"/>
      <c r="E427" s="5"/>
      <c r="F427" s="5"/>
      <c r="G427" s="5"/>
      <c r="H427" s="5"/>
      <c r="I427" s="5"/>
      <c r="J427" s="5"/>
      <c r="K427" s="6"/>
      <c r="L427" s="5"/>
      <c r="M427" s="5"/>
      <c r="N427" s="5"/>
      <c r="O427" s="5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3.2">
      <c r="A428" s="51"/>
      <c r="B428" s="7"/>
      <c r="C428" s="3"/>
      <c r="D428" s="5"/>
      <c r="E428" s="5"/>
      <c r="F428" s="5"/>
      <c r="G428" s="5"/>
      <c r="H428" s="5"/>
      <c r="I428" s="5"/>
      <c r="J428" s="5"/>
      <c r="K428" s="6"/>
      <c r="L428" s="5"/>
      <c r="M428" s="5"/>
      <c r="N428" s="5"/>
      <c r="O428" s="5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3.2">
      <c r="A429" s="51"/>
      <c r="B429" s="7"/>
      <c r="C429" s="3"/>
      <c r="D429" s="5"/>
      <c r="E429" s="5"/>
      <c r="F429" s="5"/>
      <c r="G429" s="5"/>
      <c r="H429" s="5"/>
      <c r="I429" s="5"/>
      <c r="J429" s="5"/>
      <c r="K429" s="6"/>
      <c r="L429" s="5"/>
      <c r="M429" s="5"/>
      <c r="N429" s="5"/>
      <c r="O429" s="5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3.2">
      <c r="A430" s="51"/>
      <c r="B430" s="7"/>
      <c r="C430" s="3"/>
      <c r="D430" s="5"/>
      <c r="E430" s="5"/>
      <c r="F430" s="5"/>
      <c r="G430" s="5"/>
      <c r="H430" s="5"/>
      <c r="I430" s="5"/>
      <c r="J430" s="5"/>
      <c r="K430" s="6"/>
      <c r="L430" s="5"/>
      <c r="M430" s="5"/>
      <c r="N430" s="5"/>
      <c r="O430" s="5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3.2">
      <c r="A431" s="51"/>
      <c r="B431" s="7"/>
      <c r="C431" s="3"/>
      <c r="D431" s="5"/>
      <c r="E431" s="5"/>
      <c r="F431" s="5"/>
      <c r="G431" s="5"/>
      <c r="H431" s="5"/>
      <c r="I431" s="5"/>
      <c r="J431" s="5"/>
      <c r="K431" s="6"/>
      <c r="L431" s="5"/>
      <c r="M431" s="5"/>
      <c r="N431" s="5"/>
      <c r="O431" s="5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3.2">
      <c r="A432" s="51"/>
      <c r="B432" s="7"/>
      <c r="C432" s="3"/>
      <c r="D432" s="5"/>
      <c r="E432" s="5"/>
      <c r="F432" s="5"/>
      <c r="G432" s="5"/>
      <c r="H432" s="5"/>
      <c r="I432" s="5"/>
      <c r="J432" s="5"/>
      <c r="K432" s="6"/>
      <c r="L432" s="5"/>
      <c r="M432" s="5"/>
      <c r="N432" s="5"/>
      <c r="O432" s="5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3.2">
      <c r="A433" s="51"/>
      <c r="B433" s="7"/>
      <c r="C433" s="3"/>
      <c r="D433" s="5"/>
      <c r="E433" s="5"/>
      <c r="F433" s="5"/>
      <c r="G433" s="5"/>
      <c r="H433" s="5"/>
      <c r="I433" s="5"/>
      <c r="J433" s="5"/>
      <c r="K433" s="6"/>
      <c r="L433" s="5"/>
      <c r="M433" s="5"/>
      <c r="N433" s="5"/>
      <c r="O433" s="5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3.2">
      <c r="A434" s="51"/>
      <c r="B434" s="7"/>
      <c r="C434" s="3"/>
      <c r="D434" s="5"/>
      <c r="E434" s="5"/>
      <c r="F434" s="5"/>
      <c r="G434" s="5"/>
      <c r="H434" s="5"/>
      <c r="I434" s="5"/>
      <c r="J434" s="5"/>
      <c r="K434" s="6"/>
      <c r="L434" s="5"/>
      <c r="M434" s="5"/>
      <c r="N434" s="5"/>
      <c r="O434" s="5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3.2">
      <c r="A435" s="51"/>
      <c r="B435" s="7"/>
      <c r="C435" s="3"/>
      <c r="D435" s="5"/>
      <c r="E435" s="5"/>
      <c r="F435" s="5"/>
      <c r="G435" s="5"/>
      <c r="H435" s="5"/>
      <c r="I435" s="5"/>
      <c r="J435" s="5"/>
      <c r="K435" s="6"/>
      <c r="L435" s="5"/>
      <c r="M435" s="5"/>
      <c r="N435" s="5"/>
      <c r="O435" s="5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3.2">
      <c r="A436" s="51"/>
      <c r="B436" s="7"/>
      <c r="C436" s="3"/>
      <c r="D436" s="5"/>
      <c r="E436" s="5"/>
      <c r="F436" s="5"/>
      <c r="G436" s="5"/>
      <c r="H436" s="5"/>
      <c r="I436" s="5"/>
      <c r="J436" s="5"/>
      <c r="K436" s="6"/>
      <c r="L436" s="5"/>
      <c r="M436" s="5"/>
      <c r="N436" s="5"/>
      <c r="O436" s="5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3.2">
      <c r="A437" s="51"/>
      <c r="B437" s="7"/>
      <c r="C437" s="3"/>
      <c r="D437" s="5"/>
      <c r="E437" s="5"/>
      <c r="F437" s="5"/>
      <c r="G437" s="5"/>
      <c r="H437" s="5"/>
      <c r="I437" s="5"/>
      <c r="J437" s="5"/>
      <c r="K437" s="6"/>
      <c r="L437" s="5"/>
      <c r="M437" s="5"/>
      <c r="N437" s="5"/>
      <c r="O437" s="5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3.2">
      <c r="A438" s="51"/>
      <c r="B438" s="7"/>
      <c r="C438" s="3"/>
      <c r="D438" s="5"/>
      <c r="E438" s="5"/>
      <c r="F438" s="5"/>
      <c r="G438" s="5"/>
      <c r="H438" s="5"/>
      <c r="I438" s="5"/>
      <c r="J438" s="5"/>
      <c r="K438" s="6"/>
      <c r="L438" s="5"/>
      <c r="M438" s="5"/>
      <c r="N438" s="5"/>
      <c r="O438" s="5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3.2">
      <c r="A439" s="51"/>
      <c r="B439" s="7"/>
      <c r="C439" s="3"/>
      <c r="D439" s="5"/>
      <c r="E439" s="5"/>
      <c r="F439" s="5"/>
      <c r="G439" s="5"/>
      <c r="H439" s="5"/>
      <c r="I439" s="5"/>
      <c r="J439" s="5"/>
      <c r="K439" s="6"/>
      <c r="L439" s="5"/>
      <c r="M439" s="5"/>
      <c r="N439" s="5"/>
      <c r="O439" s="5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3.2">
      <c r="A440" s="51"/>
      <c r="B440" s="7"/>
      <c r="C440" s="3"/>
      <c r="D440" s="5"/>
      <c r="E440" s="5"/>
      <c r="F440" s="5"/>
      <c r="G440" s="5"/>
      <c r="H440" s="5"/>
      <c r="I440" s="5"/>
      <c r="J440" s="5"/>
      <c r="K440" s="6"/>
      <c r="L440" s="5"/>
      <c r="M440" s="5"/>
      <c r="N440" s="5"/>
      <c r="O440" s="5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3.2">
      <c r="A441" s="51"/>
      <c r="B441" s="7"/>
      <c r="C441" s="3"/>
      <c r="D441" s="5"/>
      <c r="E441" s="5"/>
      <c r="F441" s="5"/>
      <c r="G441" s="5"/>
      <c r="H441" s="5"/>
      <c r="I441" s="5"/>
      <c r="J441" s="5"/>
      <c r="K441" s="6"/>
      <c r="L441" s="5"/>
      <c r="M441" s="5"/>
      <c r="N441" s="5"/>
      <c r="O441" s="5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3.2">
      <c r="A442" s="51"/>
      <c r="B442" s="7"/>
      <c r="C442" s="3"/>
      <c r="D442" s="5"/>
      <c r="E442" s="5"/>
      <c r="F442" s="5"/>
      <c r="G442" s="5"/>
      <c r="H442" s="5"/>
      <c r="I442" s="5"/>
      <c r="J442" s="5"/>
      <c r="K442" s="6"/>
      <c r="L442" s="5"/>
      <c r="M442" s="5"/>
      <c r="N442" s="5"/>
      <c r="O442" s="5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3.2">
      <c r="A443" s="51"/>
      <c r="B443" s="7"/>
      <c r="C443" s="3"/>
      <c r="D443" s="5"/>
      <c r="E443" s="5"/>
      <c r="F443" s="5"/>
      <c r="G443" s="5"/>
      <c r="H443" s="5"/>
      <c r="I443" s="5"/>
      <c r="J443" s="5"/>
      <c r="K443" s="6"/>
      <c r="L443" s="5"/>
      <c r="M443" s="5"/>
      <c r="N443" s="5"/>
      <c r="O443" s="5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3.2">
      <c r="A444" s="51"/>
      <c r="B444" s="7"/>
      <c r="C444" s="3"/>
      <c r="D444" s="5"/>
      <c r="E444" s="5"/>
      <c r="F444" s="5"/>
      <c r="G444" s="5"/>
      <c r="H444" s="5"/>
      <c r="I444" s="5"/>
      <c r="J444" s="5"/>
      <c r="K444" s="6"/>
      <c r="L444" s="5"/>
      <c r="M444" s="5"/>
      <c r="N444" s="5"/>
      <c r="O444" s="5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3.2">
      <c r="A445" s="51"/>
      <c r="B445" s="7"/>
      <c r="C445" s="3"/>
      <c r="D445" s="5"/>
      <c r="E445" s="5"/>
      <c r="F445" s="5"/>
      <c r="G445" s="5"/>
      <c r="H445" s="5"/>
      <c r="I445" s="5"/>
      <c r="J445" s="5"/>
      <c r="K445" s="6"/>
      <c r="L445" s="5"/>
      <c r="M445" s="5"/>
      <c r="N445" s="5"/>
      <c r="O445" s="5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3.2">
      <c r="A446" s="51"/>
      <c r="B446" s="7"/>
      <c r="C446" s="3"/>
      <c r="D446" s="5"/>
      <c r="E446" s="5"/>
      <c r="F446" s="5"/>
      <c r="G446" s="5"/>
      <c r="H446" s="5"/>
      <c r="I446" s="5"/>
      <c r="J446" s="5"/>
      <c r="K446" s="6"/>
      <c r="L446" s="5"/>
      <c r="M446" s="5"/>
      <c r="N446" s="5"/>
      <c r="O446" s="5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3.2">
      <c r="A447" s="51"/>
      <c r="B447" s="7"/>
      <c r="C447" s="3"/>
      <c r="D447" s="5"/>
      <c r="E447" s="5"/>
      <c r="F447" s="5"/>
      <c r="G447" s="5"/>
      <c r="H447" s="5"/>
      <c r="I447" s="5"/>
      <c r="J447" s="5"/>
      <c r="K447" s="6"/>
      <c r="L447" s="5"/>
      <c r="M447" s="5"/>
      <c r="N447" s="5"/>
      <c r="O447" s="5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3.2">
      <c r="A448" s="51"/>
      <c r="B448" s="7"/>
      <c r="C448" s="3"/>
      <c r="D448" s="5"/>
      <c r="E448" s="5"/>
      <c r="F448" s="5"/>
      <c r="G448" s="5"/>
      <c r="H448" s="5"/>
      <c r="I448" s="5"/>
      <c r="J448" s="5"/>
      <c r="K448" s="6"/>
      <c r="L448" s="5"/>
      <c r="M448" s="5"/>
      <c r="N448" s="5"/>
      <c r="O448" s="5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3.2">
      <c r="A449" s="51"/>
      <c r="B449" s="7"/>
      <c r="C449" s="3"/>
      <c r="D449" s="5"/>
      <c r="E449" s="5"/>
      <c r="F449" s="5"/>
      <c r="G449" s="5"/>
      <c r="H449" s="5"/>
      <c r="I449" s="5"/>
      <c r="J449" s="5"/>
      <c r="K449" s="6"/>
      <c r="L449" s="5"/>
      <c r="M449" s="5"/>
      <c r="N449" s="5"/>
      <c r="O449" s="5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3.2">
      <c r="A450" s="51"/>
      <c r="B450" s="7"/>
      <c r="C450" s="3"/>
      <c r="D450" s="5"/>
      <c r="E450" s="5"/>
      <c r="F450" s="5"/>
      <c r="G450" s="5"/>
      <c r="H450" s="5"/>
      <c r="I450" s="5"/>
      <c r="J450" s="5"/>
      <c r="K450" s="6"/>
      <c r="L450" s="5"/>
      <c r="M450" s="5"/>
      <c r="N450" s="5"/>
      <c r="O450" s="5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3.2">
      <c r="A451" s="51"/>
      <c r="B451" s="7"/>
      <c r="C451" s="3"/>
      <c r="D451" s="5"/>
      <c r="E451" s="5"/>
      <c r="F451" s="5"/>
      <c r="G451" s="5"/>
      <c r="H451" s="5"/>
      <c r="I451" s="5"/>
      <c r="J451" s="5"/>
      <c r="K451" s="6"/>
      <c r="L451" s="5"/>
      <c r="M451" s="5"/>
      <c r="N451" s="5"/>
      <c r="O451" s="5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3.2">
      <c r="A452" s="51"/>
      <c r="B452" s="7"/>
      <c r="C452" s="3"/>
      <c r="D452" s="5"/>
      <c r="E452" s="5"/>
      <c r="F452" s="5"/>
      <c r="G452" s="5"/>
      <c r="H452" s="5"/>
      <c r="I452" s="5"/>
      <c r="J452" s="5"/>
      <c r="K452" s="6"/>
      <c r="L452" s="5"/>
      <c r="M452" s="5"/>
      <c r="N452" s="5"/>
      <c r="O452" s="5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3.2">
      <c r="A453" s="51"/>
      <c r="B453" s="7"/>
      <c r="C453" s="3"/>
      <c r="D453" s="5"/>
      <c r="E453" s="5"/>
      <c r="F453" s="5"/>
      <c r="G453" s="5"/>
      <c r="H453" s="5"/>
      <c r="I453" s="5"/>
      <c r="J453" s="5"/>
      <c r="K453" s="6"/>
      <c r="L453" s="5"/>
      <c r="M453" s="5"/>
      <c r="N453" s="5"/>
      <c r="O453" s="5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3.2">
      <c r="A454" s="51"/>
      <c r="B454" s="7"/>
      <c r="C454" s="3"/>
      <c r="D454" s="5"/>
      <c r="E454" s="5"/>
      <c r="F454" s="5"/>
      <c r="G454" s="5"/>
      <c r="H454" s="5"/>
      <c r="I454" s="5"/>
      <c r="J454" s="5"/>
      <c r="K454" s="6"/>
      <c r="L454" s="5"/>
      <c r="M454" s="5"/>
      <c r="N454" s="5"/>
      <c r="O454" s="5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3.2">
      <c r="A455" s="51"/>
      <c r="B455" s="7"/>
      <c r="C455" s="3"/>
      <c r="D455" s="5"/>
      <c r="E455" s="5"/>
      <c r="F455" s="5"/>
      <c r="G455" s="5"/>
      <c r="H455" s="5"/>
      <c r="I455" s="5"/>
      <c r="J455" s="5"/>
      <c r="K455" s="6"/>
      <c r="L455" s="5"/>
      <c r="M455" s="5"/>
      <c r="N455" s="5"/>
      <c r="O455" s="5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3.2">
      <c r="A456" s="51"/>
      <c r="B456" s="7"/>
      <c r="C456" s="3"/>
      <c r="D456" s="5"/>
      <c r="E456" s="5"/>
      <c r="F456" s="5"/>
      <c r="G456" s="5"/>
      <c r="H456" s="5"/>
      <c r="I456" s="5"/>
      <c r="J456" s="5"/>
      <c r="K456" s="6"/>
      <c r="L456" s="5"/>
      <c r="M456" s="5"/>
      <c r="N456" s="5"/>
      <c r="O456" s="5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3.2">
      <c r="A457" s="51"/>
      <c r="B457" s="7"/>
      <c r="C457" s="3"/>
      <c r="D457" s="5"/>
      <c r="E457" s="5"/>
      <c r="F457" s="5"/>
      <c r="G457" s="5"/>
      <c r="H457" s="5"/>
      <c r="I457" s="5"/>
      <c r="J457" s="5"/>
      <c r="K457" s="6"/>
      <c r="L457" s="5"/>
      <c r="M457" s="5"/>
      <c r="N457" s="5"/>
      <c r="O457" s="5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3.2">
      <c r="A458" s="51"/>
      <c r="B458" s="7"/>
      <c r="C458" s="3"/>
      <c r="D458" s="5"/>
      <c r="E458" s="5"/>
      <c r="F458" s="5"/>
      <c r="G458" s="5"/>
      <c r="H458" s="5"/>
      <c r="I458" s="5"/>
      <c r="J458" s="5"/>
      <c r="K458" s="6"/>
      <c r="L458" s="5"/>
      <c r="M458" s="5"/>
      <c r="N458" s="5"/>
      <c r="O458" s="5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3.2">
      <c r="A459" s="51"/>
      <c r="B459" s="7"/>
      <c r="C459" s="3"/>
      <c r="D459" s="5"/>
      <c r="E459" s="5"/>
      <c r="F459" s="5"/>
      <c r="G459" s="5"/>
      <c r="H459" s="5"/>
      <c r="I459" s="5"/>
      <c r="J459" s="5"/>
      <c r="K459" s="6"/>
      <c r="L459" s="5"/>
      <c r="M459" s="5"/>
      <c r="N459" s="5"/>
      <c r="O459" s="5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3.2">
      <c r="A460" s="51"/>
      <c r="B460" s="7"/>
      <c r="C460" s="3"/>
      <c r="D460" s="5"/>
      <c r="E460" s="5"/>
      <c r="F460" s="5"/>
      <c r="G460" s="5"/>
      <c r="H460" s="5"/>
      <c r="I460" s="5"/>
      <c r="J460" s="5"/>
      <c r="K460" s="6"/>
      <c r="L460" s="5"/>
      <c r="M460" s="5"/>
      <c r="N460" s="5"/>
      <c r="O460" s="5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3.2">
      <c r="A461" s="51"/>
      <c r="B461" s="7"/>
      <c r="C461" s="3"/>
      <c r="D461" s="5"/>
      <c r="E461" s="5"/>
      <c r="F461" s="5"/>
      <c r="G461" s="5"/>
      <c r="H461" s="5"/>
      <c r="I461" s="5"/>
      <c r="J461" s="5"/>
      <c r="K461" s="6"/>
      <c r="L461" s="5"/>
      <c r="M461" s="5"/>
      <c r="N461" s="5"/>
      <c r="O461" s="5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3.2">
      <c r="A462" s="51"/>
      <c r="B462" s="7"/>
      <c r="C462" s="3"/>
      <c r="D462" s="5"/>
      <c r="E462" s="5"/>
      <c r="F462" s="5"/>
      <c r="G462" s="5"/>
      <c r="H462" s="5"/>
      <c r="I462" s="5"/>
      <c r="J462" s="5"/>
      <c r="K462" s="6"/>
      <c r="L462" s="5"/>
      <c r="M462" s="5"/>
      <c r="N462" s="5"/>
      <c r="O462" s="5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3.2">
      <c r="A463" s="51"/>
      <c r="B463" s="7"/>
      <c r="C463" s="3"/>
      <c r="D463" s="5"/>
      <c r="E463" s="5"/>
      <c r="F463" s="5"/>
      <c r="G463" s="5"/>
      <c r="H463" s="5"/>
      <c r="I463" s="5"/>
      <c r="J463" s="5"/>
      <c r="K463" s="6"/>
      <c r="L463" s="5"/>
      <c r="M463" s="5"/>
      <c r="N463" s="5"/>
      <c r="O463" s="5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3.2">
      <c r="A464" s="51"/>
      <c r="B464" s="7"/>
      <c r="C464" s="3"/>
      <c r="D464" s="5"/>
      <c r="E464" s="5"/>
      <c r="F464" s="5"/>
      <c r="G464" s="5"/>
      <c r="H464" s="5"/>
      <c r="I464" s="5"/>
      <c r="J464" s="5"/>
      <c r="K464" s="6"/>
      <c r="L464" s="5"/>
      <c r="M464" s="5"/>
      <c r="N464" s="5"/>
      <c r="O464" s="5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3.2">
      <c r="A465" s="51"/>
      <c r="B465" s="7"/>
      <c r="C465" s="3"/>
      <c r="D465" s="5"/>
      <c r="E465" s="5"/>
      <c r="F465" s="5"/>
      <c r="G465" s="5"/>
      <c r="H465" s="5"/>
      <c r="I465" s="5"/>
      <c r="J465" s="5"/>
      <c r="K465" s="6"/>
      <c r="L465" s="5"/>
      <c r="M465" s="5"/>
      <c r="N465" s="5"/>
      <c r="O465" s="5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3.2">
      <c r="A466" s="51"/>
      <c r="B466" s="7"/>
      <c r="C466" s="3"/>
      <c r="D466" s="5"/>
      <c r="E466" s="5"/>
      <c r="F466" s="5"/>
      <c r="G466" s="5"/>
      <c r="H466" s="5"/>
      <c r="I466" s="5"/>
      <c r="J466" s="5"/>
      <c r="K466" s="6"/>
      <c r="L466" s="5"/>
      <c r="M466" s="5"/>
      <c r="N466" s="5"/>
      <c r="O466" s="5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3.2">
      <c r="A467" s="51"/>
      <c r="B467" s="7"/>
      <c r="C467" s="3"/>
      <c r="D467" s="5"/>
      <c r="E467" s="5"/>
      <c r="F467" s="5"/>
      <c r="G467" s="5"/>
      <c r="H467" s="5"/>
      <c r="I467" s="5"/>
      <c r="J467" s="5"/>
      <c r="K467" s="6"/>
      <c r="L467" s="5"/>
      <c r="M467" s="5"/>
      <c r="N467" s="5"/>
      <c r="O467" s="5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3.2">
      <c r="A468" s="51"/>
      <c r="B468" s="7"/>
      <c r="C468" s="3"/>
      <c r="D468" s="5"/>
      <c r="E468" s="5"/>
      <c r="F468" s="5"/>
      <c r="G468" s="5"/>
      <c r="H468" s="5"/>
      <c r="I468" s="5"/>
      <c r="J468" s="5"/>
      <c r="K468" s="6"/>
      <c r="L468" s="5"/>
      <c r="M468" s="5"/>
      <c r="N468" s="5"/>
      <c r="O468" s="5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3.2">
      <c r="A469" s="51"/>
      <c r="B469" s="7"/>
      <c r="C469" s="3"/>
      <c r="D469" s="5"/>
      <c r="E469" s="5"/>
      <c r="F469" s="5"/>
      <c r="G469" s="5"/>
      <c r="H469" s="5"/>
      <c r="I469" s="5"/>
      <c r="J469" s="5"/>
      <c r="K469" s="6"/>
      <c r="L469" s="5"/>
      <c r="M469" s="5"/>
      <c r="N469" s="5"/>
      <c r="O469" s="5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3.2">
      <c r="A470" s="51"/>
      <c r="B470" s="7"/>
      <c r="C470" s="3"/>
      <c r="D470" s="5"/>
      <c r="E470" s="5"/>
      <c r="F470" s="5"/>
      <c r="G470" s="5"/>
      <c r="H470" s="5"/>
      <c r="I470" s="5"/>
      <c r="J470" s="5"/>
      <c r="K470" s="6"/>
      <c r="L470" s="5"/>
      <c r="M470" s="5"/>
      <c r="N470" s="5"/>
      <c r="O470" s="5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3.2">
      <c r="A471" s="51"/>
      <c r="B471" s="7"/>
      <c r="C471" s="3"/>
      <c r="D471" s="5"/>
      <c r="E471" s="5"/>
      <c r="F471" s="5"/>
      <c r="G471" s="5"/>
      <c r="H471" s="5"/>
      <c r="I471" s="5"/>
      <c r="J471" s="5"/>
      <c r="K471" s="6"/>
      <c r="L471" s="5"/>
      <c r="M471" s="5"/>
      <c r="N471" s="5"/>
      <c r="O471" s="5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3.2">
      <c r="A472" s="51"/>
      <c r="B472" s="7"/>
      <c r="C472" s="3"/>
      <c r="D472" s="5"/>
      <c r="E472" s="5"/>
      <c r="F472" s="5"/>
      <c r="G472" s="5"/>
      <c r="H472" s="5"/>
      <c r="I472" s="5"/>
      <c r="J472" s="5"/>
      <c r="K472" s="6"/>
      <c r="L472" s="5"/>
      <c r="M472" s="5"/>
      <c r="N472" s="5"/>
      <c r="O472" s="5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3.2">
      <c r="A473" s="51"/>
      <c r="B473" s="7"/>
      <c r="C473" s="3"/>
      <c r="D473" s="5"/>
      <c r="E473" s="5"/>
      <c r="F473" s="5"/>
      <c r="G473" s="5"/>
      <c r="H473" s="5"/>
      <c r="I473" s="5"/>
      <c r="J473" s="5"/>
      <c r="K473" s="6"/>
      <c r="L473" s="5"/>
      <c r="M473" s="5"/>
      <c r="N473" s="5"/>
      <c r="O473" s="5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3.2">
      <c r="A474" s="51"/>
      <c r="B474" s="7"/>
      <c r="C474" s="3"/>
      <c r="D474" s="5"/>
      <c r="E474" s="5"/>
      <c r="F474" s="5"/>
      <c r="G474" s="5"/>
      <c r="H474" s="5"/>
      <c r="I474" s="5"/>
      <c r="J474" s="5"/>
      <c r="K474" s="6"/>
      <c r="L474" s="5"/>
      <c r="M474" s="5"/>
      <c r="N474" s="5"/>
      <c r="O474" s="5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3.2">
      <c r="A475" s="51"/>
      <c r="B475" s="7"/>
      <c r="C475" s="3"/>
      <c r="D475" s="5"/>
      <c r="E475" s="5"/>
      <c r="F475" s="5"/>
      <c r="G475" s="5"/>
      <c r="H475" s="5"/>
      <c r="I475" s="5"/>
      <c r="J475" s="5"/>
      <c r="K475" s="6"/>
      <c r="L475" s="5"/>
      <c r="M475" s="5"/>
      <c r="N475" s="5"/>
      <c r="O475" s="5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3.2">
      <c r="A476" s="51"/>
      <c r="B476" s="7"/>
      <c r="C476" s="3"/>
      <c r="D476" s="5"/>
      <c r="E476" s="5"/>
      <c r="F476" s="5"/>
      <c r="G476" s="5"/>
      <c r="H476" s="5"/>
      <c r="I476" s="5"/>
      <c r="J476" s="5"/>
      <c r="K476" s="6"/>
      <c r="L476" s="5"/>
      <c r="M476" s="5"/>
      <c r="N476" s="5"/>
      <c r="O476" s="5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3.2">
      <c r="A477" s="51"/>
      <c r="B477" s="7"/>
      <c r="C477" s="3"/>
      <c r="D477" s="5"/>
      <c r="E477" s="5"/>
      <c r="F477" s="5"/>
      <c r="G477" s="5"/>
      <c r="H477" s="5"/>
      <c r="I477" s="5"/>
      <c r="J477" s="5"/>
      <c r="K477" s="6"/>
      <c r="L477" s="5"/>
      <c r="M477" s="5"/>
      <c r="N477" s="5"/>
      <c r="O477" s="5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3.2">
      <c r="A478" s="51"/>
      <c r="B478" s="7"/>
      <c r="C478" s="3"/>
      <c r="D478" s="5"/>
      <c r="E478" s="5"/>
      <c r="F478" s="5"/>
      <c r="G478" s="5"/>
      <c r="H478" s="5"/>
      <c r="I478" s="5"/>
      <c r="J478" s="5"/>
      <c r="K478" s="6"/>
      <c r="L478" s="5"/>
      <c r="M478" s="5"/>
      <c r="N478" s="5"/>
      <c r="O478" s="5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3.2">
      <c r="A479" s="51"/>
      <c r="B479" s="7"/>
      <c r="C479" s="3"/>
      <c r="D479" s="5"/>
      <c r="E479" s="5"/>
      <c r="F479" s="5"/>
      <c r="G479" s="5"/>
      <c r="H479" s="5"/>
      <c r="I479" s="5"/>
      <c r="J479" s="5"/>
      <c r="K479" s="6"/>
      <c r="L479" s="5"/>
      <c r="M479" s="5"/>
      <c r="N479" s="5"/>
      <c r="O479" s="5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3.2">
      <c r="A480" s="51"/>
      <c r="B480" s="7"/>
      <c r="C480" s="3"/>
      <c r="D480" s="5"/>
      <c r="E480" s="5"/>
      <c r="F480" s="5"/>
      <c r="G480" s="5"/>
      <c r="H480" s="5"/>
      <c r="I480" s="5"/>
      <c r="J480" s="5"/>
      <c r="K480" s="6"/>
      <c r="L480" s="5"/>
      <c r="M480" s="5"/>
      <c r="N480" s="5"/>
      <c r="O480" s="5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3.2">
      <c r="A481" s="51"/>
      <c r="B481" s="7"/>
      <c r="C481" s="3"/>
      <c r="D481" s="5"/>
      <c r="E481" s="5"/>
      <c r="F481" s="5"/>
      <c r="G481" s="5"/>
      <c r="H481" s="5"/>
      <c r="I481" s="5"/>
      <c r="J481" s="5"/>
      <c r="K481" s="6"/>
      <c r="L481" s="5"/>
      <c r="M481" s="5"/>
      <c r="N481" s="5"/>
      <c r="O481" s="5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3.2">
      <c r="A482" s="51"/>
      <c r="B482" s="7"/>
      <c r="C482" s="3"/>
      <c r="D482" s="5"/>
      <c r="E482" s="5"/>
      <c r="F482" s="5"/>
      <c r="G482" s="5"/>
      <c r="H482" s="5"/>
      <c r="I482" s="5"/>
      <c r="J482" s="5"/>
      <c r="K482" s="6"/>
      <c r="L482" s="5"/>
      <c r="M482" s="5"/>
      <c r="N482" s="5"/>
      <c r="O482" s="5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3.2">
      <c r="A483" s="51"/>
      <c r="B483" s="7"/>
      <c r="C483" s="3"/>
      <c r="D483" s="5"/>
      <c r="E483" s="5"/>
      <c r="F483" s="5"/>
      <c r="G483" s="5"/>
      <c r="H483" s="5"/>
      <c r="I483" s="5"/>
      <c r="J483" s="5"/>
      <c r="K483" s="6"/>
      <c r="L483" s="5"/>
      <c r="M483" s="5"/>
      <c r="N483" s="5"/>
      <c r="O483" s="5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3.2">
      <c r="A484" s="51"/>
      <c r="B484" s="7"/>
      <c r="C484" s="3"/>
      <c r="D484" s="5"/>
      <c r="E484" s="5"/>
      <c r="F484" s="5"/>
      <c r="G484" s="5"/>
      <c r="H484" s="5"/>
      <c r="I484" s="5"/>
      <c r="J484" s="5"/>
      <c r="K484" s="6"/>
      <c r="L484" s="5"/>
      <c r="M484" s="5"/>
      <c r="N484" s="5"/>
      <c r="O484" s="5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3.2">
      <c r="A485" s="51"/>
      <c r="B485" s="7"/>
      <c r="C485" s="3"/>
      <c r="D485" s="5"/>
      <c r="E485" s="5"/>
      <c r="F485" s="5"/>
      <c r="G485" s="5"/>
      <c r="H485" s="5"/>
      <c r="I485" s="5"/>
      <c r="J485" s="5"/>
      <c r="K485" s="6"/>
      <c r="L485" s="5"/>
      <c r="M485" s="5"/>
      <c r="N485" s="5"/>
      <c r="O485" s="5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3.2">
      <c r="A486" s="51"/>
      <c r="B486" s="7"/>
      <c r="C486" s="3"/>
      <c r="D486" s="5"/>
      <c r="E486" s="5"/>
      <c r="F486" s="5"/>
      <c r="G486" s="5"/>
      <c r="H486" s="5"/>
      <c r="I486" s="5"/>
      <c r="J486" s="5"/>
      <c r="K486" s="6"/>
      <c r="L486" s="5"/>
      <c r="M486" s="5"/>
      <c r="N486" s="5"/>
      <c r="O486" s="5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3.2">
      <c r="A487" s="51"/>
      <c r="B487" s="7"/>
      <c r="C487" s="3"/>
      <c r="D487" s="5"/>
      <c r="E487" s="5"/>
      <c r="F487" s="5"/>
      <c r="G487" s="5"/>
      <c r="H487" s="5"/>
      <c r="I487" s="5"/>
      <c r="J487" s="5"/>
      <c r="K487" s="6"/>
      <c r="L487" s="5"/>
      <c r="M487" s="5"/>
      <c r="N487" s="5"/>
      <c r="O487" s="5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3.2">
      <c r="A488" s="51"/>
      <c r="B488" s="7"/>
      <c r="C488" s="3"/>
      <c r="D488" s="5"/>
      <c r="E488" s="5"/>
      <c r="F488" s="5"/>
      <c r="G488" s="5"/>
      <c r="H488" s="5"/>
      <c r="I488" s="5"/>
      <c r="J488" s="5"/>
      <c r="K488" s="6"/>
      <c r="L488" s="5"/>
      <c r="M488" s="5"/>
      <c r="N488" s="5"/>
      <c r="O488" s="5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3.2">
      <c r="A489" s="51"/>
      <c r="B489" s="7"/>
      <c r="C489" s="3"/>
      <c r="D489" s="5"/>
      <c r="E489" s="5"/>
      <c r="F489" s="5"/>
      <c r="G489" s="5"/>
      <c r="H489" s="5"/>
      <c r="I489" s="5"/>
      <c r="J489" s="5"/>
      <c r="K489" s="6"/>
      <c r="L489" s="5"/>
      <c r="M489" s="5"/>
      <c r="N489" s="5"/>
      <c r="O489" s="5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3.2">
      <c r="A490" s="51"/>
      <c r="B490" s="7"/>
      <c r="C490" s="3"/>
      <c r="D490" s="5"/>
      <c r="E490" s="5"/>
      <c r="F490" s="5"/>
      <c r="G490" s="5"/>
      <c r="H490" s="5"/>
      <c r="I490" s="5"/>
      <c r="J490" s="5"/>
      <c r="K490" s="6"/>
      <c r="L490" s="5"/>
      <c r="M490" s="5"/>
      <c r="N490" s="5"/>
      <c r="O490" s="5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3.2">
      <c r="A491" s="51"/>
      <c r="B491" s="7"/>
      <c r="C491" s="3"/>
      <c r="D491" s="5"/>
      <c r="E491" s="5"/>
      <c r="F491" s="5"/>
      <c r="G491" s="5"/>
      <c r="H491" s="5"/>
      <c r="I491" s="5"/>
      <c r="J491" s="5"/>
      <c r="K491" s="6"/>
      <c r="L491" s="5"/>
      <c r="M491" s="5"/>
      <c r="N491" s="5"/>
      <c r="O491" s="5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3.2">
      <c r="A492" s="51"/>
      <c r="B492" s="7"/>
      <c r="C492" s="3"/>
      <c r="D492" s="5"/>
      <c r="E492" s="5"/>
      <c r="F492" s="5"/>
      <c r="G492" s="5"/>
      <c r="H492" s="5"/>
      <c r="I492" s="5"/>
      <c r="J492" s="5"/>
      <c r="K492" s="6"/>
      <c r="L492" s="5"/>
      <c r="M492" s="5"/>
      <c r="N492" s="5"/>
      <c r="O492" s="5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3.2">
      <c r="A493" s="51"/>
      <c r="B493" s="7"/>
      <c r="C493" s="3"/>
      <c r="D493" s="5"/>
      <c r="E493" s="5"/>
      <c r="F493" s="5"/>
      <c r="G493" s="5"/>
      <c r="H493" s="5"/>
      <c r="I493" s="5"/>
      <c r="J493" s="5"/>
      <c r="K493" s="6"/>
      <c r="L493" s="5"/>
      <c r="M493" s="5"/>
      <c r="N493" s="5"/>
      <c r="O493" s="5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3.2">
      <c r="A494" s="51"/>
      <c r="B494" s="7"/>
      <c r="C494" s="3"/>
      <c r="D494" s="5"/>
      <c r="E494" s="5"/>
      <c r="F494" s="5"/>
      <c r="G494" s="5"/>
      <c r="H494" s="5"/>
      <c r="I494" s="5"/>
      <c r="J494" s="5"/>
      <c r="K494" s="6"/>
      <c r="L494" s="5"/>
      <c r="M494" s="5"/>
      <c r="N494" s="5"/>
      <c r="O494" s="5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3.2">
      <c r="A495" s="51"/>
      <c r="B495" s="7"/>
      <c r="C495" s="3"/>
      <c r="D495" s="5"/>
      <c r="E495" s="5"/>
      <c r="F495" s="5"/>
      <c r="G495" s="5"/>
      <c r="H495" s="5"/>
      <c r="I495" s="5"/>
      <c r="J495" s="5"/>
      <c r="K495" s="6"/>
      <c r="L495" s="5"/>
      <c r="M495" s="5"/>
      <c r="N495" s="5"/>
      <c r="O495" s="5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3.2">
      <c r="A496" s="51"/>
      <c r="B496" s="7"/>
      <c r="C496" s="3"/>
      <c r="D496" s="5"/>
      <c r="E496" s="5"/>
      <c r="F496" s="5"/>
      <c r="G496" s="5"/>
      <c r="H496" s="5"/>
      <c r="I496" s="5"/>
      <c r="J496" s="5"/>
      <c r="K496" s="6"/>
      <c r="L496" s="5"/>
      <c r="M496" s="5"/>
      <c r="N496" s="5"/>
      <c r="O496" s="5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3.2">
      <c r="A497" s="51"/>
      <c r="B497" s="7"/>
      <c r="C497" s="3"/>
      <c r="D497" s="5"/>
      <c r="E497" s="5"/>
      <c r="F497" s="5"/>
      <c r="G497" s="5"/>
      <c r="H497" s="5"/>
      <c r="I497" s="5"/>
      <c r="J497" s="5"/>
      <c r="K497" s="6"/>
      <c r="L497" s="5"/>
      <c r="M497" s="5"/>
      <c r="N497" s="5"/>
      <c r="O497" s="5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3.2">
      <c r="A498" s="51"/>
      <c r="B498" s="7"/>
      <c r="C498" s="3"/>
      <c r="D498" s="5"/>
      <c r="E498" s="5"/>
      <c r="F498" s="5"/>
      <c r="G498" s="5"/>
      <c r="H498" s="5"/>
      <c r="I498" s="5"/>
      <c r="J498" s="5"/>
      <c r="K498" s="6"/>
      <c r="L498" s="5"/>
      <c r="M498" s="5"/>
      <c r="N498" s="5"/>
      <c r="O498" s="5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3.2">
      <c r="A499" s="51"/>
      <c r="B499" s="7"/>
      <c r="C499" s="3"/>
      <c r="D499" s="5"/>
      <c r="E499" s="5"/>
      <c r="F499" s="5"/>
      <c r="G499" s="5"/>
      <c r="H499" s="5"/>
      <c r="I499" s="5"/>
      <c r="J499" s="5"/>
      <c r="K499" s="6"/>
      <c r="L499" s="5"/>
      <c r="M499" s="5"/>
      <c r="N499" s="5"/>
      <c r="O499" s="5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3.2">
      <c r="A500" s="51"/>
      <c r="B500" s="7"/>
      <c r="C500" s="3"/>
      <c r="D500" s="5"/>
      <c r="E500" s="5"/>
      <c r="F500" s="5"/>
      <c r="G500" s="5"/>
      <c r="H500" s="5"/>
      <c r="I500" s="5"/>
      <c r="J500" s="5"/>
      <c r="K500" s="6"/>
      <c r="L500" s="5"/>
      <c r="M500" s="5"/>
      <c r="N500" s="5"/>
      <c r="O500" s="5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3.2">
      <c r="A501" s="51"/>
      <c r="B501" s="7"/>
      <c r="C501" s="3"/>
      <c r="D501" s="5"/>
      <c r="E501" s="5"/>
      <c r="F501" s="5"/>
      <c r="G501" s="5"/>
      <c r="H501" s="5"/>
      <c r="I501" s="5"/>
      <c r="J501" s="5"/>
      <c r="K501" s="6"/>
      <c r="L501" s="5"/>
      <c r="M501" s="5"/>
      <c r="N501" s="5"/>
      <c r="O501" s="5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3.2">
      <c r="A502" s="51"/>
      <c r="B502" s="7"/>
      <c r="C502" s="3"/>
      <c r="D502" s="5"/>
      <c r="E502" s="5"/>
      <c r="F502" s="5"/>
      <c r="G502" s="5"/>
      <c r="H502" s="5"/>
      <c r="I502" s="5"/>
      <c r="J502" s="5"/>
      <c r="K502" s="6"/>
      <c r="L502" s="5"/>
      <c r="M502" s="5"/>
      <c r="N502" s="5"/>
      <c r="O502" s="5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3.2">
      <c r="A503" s="51"/>
      <c r="B503" s="7"/>
      <c r="C503" s="3"/>
      <c r="D503" s="5"/>
      <c r="E503" s="5"/>
      <c r="F503" s="5"/>
      <c r="G503" s="5"/>
      <c r="H503" s="5"/>
      <c r="I503" s="5"/>
      <c r="J503" s="5"/>
      <c r="K503" s="6"/>
      <c r="L503" s="5"/>
      <c r="M503" s="5"/>
      <c r="N503" s="5"/>
      <c r="O503" s="5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3.2">
      <c r="A504" s="51"/>
      <c r="B504" s="7"/>
      <c r="C504" s="3"/>
      <c r="D504" s="5"/>
      <c r="E504" s="5"/>
      <c r="F504" s="5"/>
      <c r="G504" s="5"/>
      <c r="H504" s="5"/>
      <c r="I504" s="5"/>
      <c r="J504" s="5"/>
      <c r="K504" s="6"/>
      <c r="L504" s="5"/>
      <c r="M504" s="5"/>
      <c r="N504" s="5"/>
      <c r="O504" s="5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3.2">
      <c r="A505" s="51"/>
      <c r="B505" s="7"/>
      <c r="C505" s="3"/>
      <c r="D505" s="5"/>
      <c r="E505" s="5"/>
      <c r="F505" s="5"/>
      <c r="G505" s="5"/>
      <c r="H505" s="5"/>
      <c r="I505" s="5"/>
      <c r="J505" s="5"/>
      <c r="K505" s="6"/>
      <c r="L505" s="5"/>
      <c r="M505" s="5"/>
      <c r="N505" s="5"/>
      <c r="O505" s="5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3.2">
      <c r="A506" s="51"/>
      <c r="B506" s="7"/>
      <c r="C506" s="3"/>
      <c r="D506" s="5"/>
      <c r="E506" s="5"/>
      <c r="F506" s="5"/>
      <c r="G506" s="5"/>
      <c r="H506" s="5"/>
      <c r="I506" s="5"/>
      <c r="J506" s="5"/>
      <c r="K506" s="6"/>
      <c r="L506" s="5"/>
      <c r="M506" s="5"/>
      <c r="N506" s="5"/>
      <c r="O506" s="5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3.2">
      <c r="A507" s="51"/>
      <c r="B507" s="7"/>
      <c r="C507" s="3"/>
      <c r="D507" s="5"/>
      <c r="E507" s="5"/>
      <c r="F507" s="5"/>
      <c r="G507" s="5"/>
      <c r="H507" s="5"/>
      <c r="I507" s="5"/>
      <c r="J507" s="5"/>
      <c r="K507" s="6"/>
      <c r="L507" s="5"/>
      <c r="M507" s="5"/>
      <c r="N507" s="5"/>
      <c r="O507" s="5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3.2">
      <c r="A508" s="51"/>
      <c r="B508" s="7"/>
      <c r="C508" s="3"/>
      <c r="D508" s="5"/>
      <c r="E508" s="5"/>
      <c r="F508" s="5"/>
      <c r="G508" s="5"/>
      <c r="H508" s="5"/>
      <c r="I508" s="5"/>
      <c r="J508" s="5"/>
      <c r="K508" s="6"/>
      <c r="L508" s="5"/>
      <c r="M508" s="5"/>
      <c r="N508" s="5"/>
      <c r="O508" s="5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3.2">
      <c r="A509" s="51"/>
      <c r="B509" s="7"/>
      <c r="C509" s="3"/>
      <c r="D509" s="5"/>
      <c r="E509" s="5"/>
      <c r="F509" s="5"/>
      <c r="G509" s="5"/>
      <c r="H509" s="5"/>
      <c r="I509" s="5"/>
      <c r="J509" s="5"/>
      <c r="K509" s="6"/>
      <c r="L509" s="5"/>
      <c r="M509" s="5"/>
      <c r="N509" s="5"/>
      <c r="O509" s="5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3.2">
      <c r="A510" s="51"/>
      <c r="B510" s="7"/>
      <c r="C510" s="3"/>
      <c r="D510" s="5"/>
      <c r="E510" s="5"/>
      <c r="F510" s="5"/>
      <c r="G510" s="5"/>
      <c r="H510" s="5"/>
      <c r="I510" s="5"/>
      <c r="J510" s="5"/>
      <c r="K510" s="6"/>
      <c r="L510" s="5"/>
      <c r="M510" s="5"/>
      <c r="N510" s="5"/>
      <c r="O510" s="5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3.2">
      <c r="A511" s="51"/>
      <c r="B511" s="7"/>
      <c r="C511" s="3"/>
      <c r="D511" s="5"/>
      <c r="E511" s="5"/>
      <c r="F511" s="5"/>
      <c r="G511" s="5"/>
      <c r="H511" s="5"/>
      <c r="I511" s="5"/>
      <c r="J511" s="5"/>
      <c r="K511" s="6"/>
      <c r="L511" s="5"/>
      <c r="M511" s="5"/>
      <c r="N511" s="5"/>
      <c r="O511" s="5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3.2">
      <c r="A512" s="51"/>
      <c r="B512" s="7"/>
      <c r="C512" s="3"/>
      <c r="D512" s="5"/>
      <c r="E512" s="5"/>
      <c r="F512" s="5"/>
      <c r="G512" s="5"/>
      <c r="H512" s="5"/>
      <c r="I512" s="5"/>
      <c r="J512" s="5"/>
      <c r="K512" s="6"/>
      <c r="L512" s="5"/>
      <c r="M512" s="5"/>
      <c r="N512" s="5"/>
      <c r="O512" s="5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3.2">
      <c r="A513" s="51"/>
      <c r="B513" s="7"/>
      <c r="C513" s="3"/>
      <c r="D513" s="5"/>
      <c r="E513" s="5"/>
      <c r="F513" s="5"/>
      <c r="G513" s="5"/>
      <c r="H513" s="5"/>
      <c r="I513" s="5"/>
      <c r="J513" s="5"/>
      <c r="K513" s="6"/>
      <c r="L513" s="5"/>
      <c r="M513" s="5"/>
      <c r="N513" s="5"/>
      <c r="O513" s="5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3.2">
      <c r="A514" s="51"/>
      <c r="B514" s="7"/>
      <c r="C514" s="3"/>
      <c r="D514" s="5"/>
      <c r="E514" s="5"/>
      <c r="F514" s="5"/>
      <c r="G514" s="5"/>
      <c r="H514" s="5"/>
      <c r="I514" s="5"/>
      <c r="J514" s="5"/>
      <c r="K514" s="6"/>
      <c r="L514" s="5"/>
      <c r="M514" s="5"/>
      <c r="N514" s="5"/>
      <c r="O514" s="5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3.2">
      <c r="A515" s="51"/>
      <c r="B515" s="7"/>
      <c r="C515" s="3"/>
      <c r="D515" s="5"/>
      <c r="E515" s="5"/>
      <c r="F515" s="5"/>
      <c r="G515" s="5"/>
      <c r="H515" s="5"/>
      <c r="I515" s="5"/>
      <c r="J515" s="5"/>
      <c r="K515" s="6"/>
      <c r="L515" s="5"/>
      <c r="M515" s="5"/>
      <c r="N515" s="5"/>
      <c r="O515" s="5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3.2">
      <c r="A516" s="51"/>
      <c r="B516" s="7"/>
      <c r="C516" s="3"/>
      <c r="D516" s="5"/>
      <c r="E516" s="5"/>
      <c r="F516" s="5"/>
      <c r="G516" s="5"/>
      <c r="H516" s="5"/>
      <c r="I516" s="5"/>
      <c r="J516" s="5"/>
      <c r="K516" s="6"/>
      <c r="L516" s="5"/>
      <c r="M516" s="5"/>
      <c r="N516" s="5"/>
      <c r="O516" s="5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3.2">
      <c r="A517" s="51"/>
      <c r="B517" s="7"/>
      <c r="C517" s="3"/>
      <c r="D517" s="5"/>
      <c r="E517" s="5"/>
      <c r="F517" s="5"/>
      <c r="G517" s="5"/>
      <c r="H517" s="5"/>
      <c r="I517" s="5"/>
      <c r="J517" s="5"/>
      <c r="K517" s="6"/>
      <c r="L517" s="5"/>
      <c r="M517" s="5"/>
      <c r="N517" s="5"/>
      <c r="O517" s="5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3.2">
      <c r="A518" s="51"/>
      <c r="B518" s="7"/>
      <c r="C518" s="3"/>
      <c r="D518" s="5"/>
      <c r="E518" s="5"/>
      <c r="F518" s="5"/>
      <c r="G518" s="5"/>
      <c r="H518" s="5"/>
      <c r="I518" s="5"/>
      <c r="J518" s="5"/>
      <c r="K518" s="6"/>
      <c r="L518" s="5"/>
      <c r="M518" s="5"/>
      <c r="N518" s="5"/>
      <c r="O518" s="5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3.2">
      <c r="A519" s="51"/>
      <c r="B519" s="7"/>
      <c r="C519" s="3"/>
      <c r="D519" s="5"/>
      <c r="E519" s="5"/>
      <c r="F519" s="5"/>
      <c r="G519" s="5"/>
      <c r="H519" s="5"/>
      <c r="I519" s="5"/>
      <c r="J519" s="5"/>
      <c r="K519" s="6"/>
      <c r="L519" s="5"/>
      <c r="M519" s="5"/>
      <c r="N519" s="5"/>
      <c r="O519" s="5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3.2">
      <c r="A520" s="51"/>
      <c r="B520" s="7"/>
      <c r="C520" s="3"/>
      <c r="D520" s="5"/>
      <c r="E520" s="5"/>
      <c r="F520" s="5"/>
      <c r="G520" s="5"/>
      <c r="H520" s="5"/>
      <c r="I520" s="5"/>
      <c r="J520" s="5"/>
      <c r="K520" s="6"/>
      <c r="L520" s="5"/>
      <c r="M520" s="5"/>
      <c r="N520" s="5"/>
      <c r="O520" s="5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3.2">
      <c r="A521" s="51"/>
      <c r="B521" s="7"/>
      <c r="C521" s="3"/>
      <c r="D521" s="5"/>
      <c r="E521" s="5"/>
      <c r="F521" s="5"/>
      <c r="G521" s="5"/>
      <c r="H521" s="5"/>
      <c r="I521" s="5"/>
      <c r="J521" s="5"/>
      <c r="K521" s="6"/>
      <c r="L521" s="5"/>
      <c r="M521" s="5"/>
      <c r="N521" s="5"/>
      <c r="O521" s="5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3.2">
      <c r="A522" s="51"/>
      <c r="B522" s="7"/>
      <c r="C522" s="3"/>
      <c r="D522" s="5"/>
      <c r="E522" s="5"/>
      <c r="F522" s="5"/>
      <c r="G522" s="5"/>
      <c r="H522" s="5"/>
      <c r="I522" s="5"/>
      <c r="J522" s="5"/>
      <c r="K522" s="6"/>
      <c r="L522" s="5"/>
      <c r="M522" s="5"/>
      <c r="N522" s="5"/>
      <c r="O522" s="5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3.2">
      <c r="A523" s="51"/>
      <c r="B523" s="7"/>
      <c r="C523" s="3"/>
      <c r="D523" s="5"/>
      <c r="E523" s="5"/>
      <c r="F523" s="5"/>
      <c r="G523" s="5"/>
      <c r="H523" s="5"/>
      <c r="I523" s="5"/>
      <c r="J523" s="5"/>
      <c r="K523" s="6"/>
      <c r="L523" s="5"/>
      <c r="M523" s="5"/>
      <c r="N523" s="5"/>
      <c r="O523" s="5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3.2">
      <c r="A524" s="51"/>
      <c r="B524" s="7"/>
      <c r="C524" s="3"/>
      <c r="D524" s="5"/>
      <c r="E524" s="5"/>
      <c r="F524" s="5"/>
      <c r="G524" s="5"/>
      <c r="H524" s="5"/>
      <c r="I524" s="5"/>
      <c r="J524" s="5"/>
      <c r="K524" s="6"/>
      <c r="L524" s="5"/>
      <c r="M524" s="5"/>
      <c r="N524" s="5"/>
      <c r="O524" s="5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3.2">
      <c r="A525" s="51"/>
      <c r="B525" s="7"/>
      <c r="C525" s="3"/>
      <c r="D525" s="5"/>
      <c r="E525" s="5"/>
      <c r="F525" s="5"/>
      <c r="G525" s="5"/>
      <c r="H525" s="5"/>
      <c r="I525" s="5"/>
      <c r="J525" s="5"/>
      <c r="K525" s="6"/>
      <c r="L525" s="5"/>
      <c r="M525" s="5"/>
      <c r="N525" s="5"/>
      <c r="O525" s="5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3.2">
      <c r="A526" s="51"/>
      <c r="B526" s="7"/>
      <c r="C526" s="3"/>
      <c r="D526" s="5"/>
      <c r="E526" s="5"/>
      <c r="F526" s="5"/>
      <c r="G526" s="5"/>
      <c r="H526" s="5"/>
      <c r="I526" s="5"/>
      <c r="J526" s="5"/>
      <c r="K526" s="6"/>
      <c r="L526" s="5"/>
      <c r="M526" s="5"/>
      <c r="N526" s="5"/>
      <c r="O526" s="5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3.2">
      <c r="A527" s="51"/>
      <c r="B527" s="7"/>
      <c r="C527" s="3"/>
      <c r="D527" s="5"/>
      <c r="E527" s="5"/>
      <c r="F527" s="5"/>
      <c r="G527" s="5"/>
      <c r="H527" s="5"/>
      <c r="I527" s="5"/>
      <c r="J527" s="5"/>
      <c r="K527" s="6"/>
      <c r="L527" s="5"/>
      <c r="M527" s="5"/>
      <c r="N527" s="5"/>
      <c r="O527" s="5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3.2">
      <c r="A528" s="51"/>
      <c r="B528" s="7"/>
      <c r="C528" s="3"/>
      <c r="D528" s="5"/>
      <c r="E528" s="5"/>
      <c r="F528" s="5"/>
      <c r="G528" s="5"/>
      <c r="H528" s="5"/>
      <c r="I528" s="5"/>
      <c r="J528" s="5"/>
      <c r="K528" s="6"/>
      <c r="L528" s="5"/>
      <c r="M528" s="5"/>
      <c r="N528" s="5"/>
      <c r="O528" s="5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3.2">
      <c r="A529" s="51"/>
      <c r="B529" s="7"/>
      <c r="C529" s="3"/>
      <c r="D529" s="5"/>
      <c r="E529" s="5"/>
      <c r="F529" s="5"/>
      <c r="G529" s="5"/>
      <c r="H529" s="5"/>
      <c r="I529" s="5"/>
      <c r="J529" s="5"/>
      <c r="K529" s="6"/>
      <c r="L529" s="5"/>
      <c r="M529" s="5"/>
      <c r="N529" s="5"/>
      <c r="O529" s="5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3.2">
      <c r="A530" s="51"/>
      <c r="B530" s="7"/>
      <c r="C530" s="3"/>
      <c r="D530" s="5"/>
      <c r="E530" s="5"/>
      <c r="F530" s="5"/>
      <c r="G530" s="5"/>
      <c r="H530" s="5"/>
      <c r="I530" s="5"/>
      <c r="J530" s="5"/>
      <c r="K530" s="6"/>
      <c r="L530" s="5"/>
      <c r="M530" s="5"/>
      <c r="N530" s="5"/>
      <c r="O530" s="5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3.2">
      <c r="A531" s="51"/>
      <c r="B531" s="7"/>
      <c r="C531" s="3"/>
      <c r="D531" s="5"/>
      <c r="E531" s="5"/>
      <c r="F531" s="5"/>
      <c r="G531" s="5"/>
      <c r="H531" s="5"/>
      <c r="I531" s="5"/>
      <c r="J531" s="5"/>
      <c r="K531" s="6"/>
      <c r="L531" s="5"/>
      <c r="M531" s="5"/>
      <c r="N531" s="5"/>
      <c r="O531" s="5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3.2">
      <c r="A532" s="51"/>
      <c r="B532" s="7"/>
      <c r="C532" s="3"/>
      <c r="D532" s="5"/>
      <c r="E532" s="5"/>
      <c r="F532" s="5"/>
      <c r="G532" s="5"/>
      <c r="H532" s="5"/>
      <c r="I532" s="5"/>
      <c r="J532" s="5"/>
      <c r="K532" s="6"/>
      <c r="L532" s="5"/>
      <c r="M532" s="5"/>
      <c r="N532" s="5"/>
      <c r="O532" s="5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3.2">
      <c r="A533" s="51"/>
      <c r="B533" s="7"/>
      <c r="C533" s="3"/>
      <c r="D533" s="5"/>
      <c r="E533" s="5"/>
      <c r="F533" s="5"/>
      <c r="G533" s="5"/>
      <c r="H533" s="5"/>
      <c r="I533" s="5"/>
      <c r="J533" s="5"/>
      <c r="K533" s="6"/>
      <c r="L533" s="5"/>
      <c r="M533" s="5"/>
      <c r="N533" s="5"/>
      <c r="O533" s="5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3.2">
      <c r="A534" s="51"/>
      <c r="B534" s="7"/>
      <c r="C534" s="3"/>
      <c r="D534" s="5"/>
      <c r="E534" s="5"/>
      <c r="F534" s="5"/>
      <c r="G534" s="5"/>
      <c r="H534" s="5"/>
      <c r="I534" s="5"/>
      <c r="J534" s="5"/>
      <c r="K534" s="6"/>
      <c r="L534" s="5"/>
      <c r="M534" s="5"/>
      <c r="N534" s="5"/>
      <c r="O534" s="5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3.2">
      <c r="A535" s="51"/>
      <c r="B535" s="7"/>
      <c r="C535" s="3"/>
      <c r="D535" s="5"/>
      <c r="E535" s="5"/>
      <c r="F535" s="5"/>
      <c r="G535" s="5"/>
      <c r="H535" s="5"/>
      <c r="I535" s="5"/>
      <c r="J535" s="5"/>
      <c r="K535" s="6"/>
      <c r="L535" s="5"/>
      <c r="M535" s="5"/>
      <c r="N535" s="5"/>
      <c r="O535" s="5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3.2">
      <c r="A536" s="51"/>
      <c r="B536" s="7"/>
      <c r="C536" s="3"/>
      <c r="D536" s="5"/>
      <c r="E536" s="5"/>
      <c r="F536" s="5"/>
      <c r="G536" s="5"/>
      <c r="H536" s="5"/>
      <c r="I536" s="5"/>
      <c r="J536" s="5"/>
      <c r="K536" s="6"/>
      <c r="L536" s="5"/>
      <c r="M536" s="5"/>
      <c r="N536" s="5"/>
      <c r="O536" s="5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3.2">
      <c r="A537" s="51"/>
      <c r="B537" s="7"/>
      <c r="C537" s="3"/>
      <c r="D537" s="5"/>
      <c r="E537" s="5"/>
      <c r="F537" s="5"/>
      <c r="G537" s="5"/>
      <c r="H537" s="5"/>
      <c r="I537" s="5"/>
      <c r="J537" s="5"/>
      <c r="K537" s="6"/>
      <c r="L537" s="5"/>
      <c r="M537" s="5"/>
      <c r="N537" s="5"/>
      <c r="O537" s="5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3.2">
      <c r="A538" s="51"/>
      <c r="B538" s="7"/>
      <c r="C538" s="3"/>
      <c r="D538" s="5"/>
      <c r="E538" s="5"/>
      <c r="F538" s="5"/>
      <c r="G538" s="5"/>
      <c r="H538" s="5"/>
      <c r="I538" s="5"/>
      <c r="J538" s="5"/>
      <c r="K538" s="6"/>
      <c r="L538" s="5"/>
      <c r="M538" s="5"/>
      <c r="N538" s="5"/>
      <c r="O538" s="5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3.2">
      <c r="A539" s="51"/>
      <c r="B539" s="7"/>
      <c r="C539" s="3"/>
      <c r="D539" s="5"/>
      <c r="E539" s="5"/>
      <c r="F539" s="5"/>
      <c r="G539" s="5"/>
      <c r="H539" s="5"/>
      <c r="I539" s="5"/>
      <c r="J539" s="5"/>
      <c r="K539" s="6"/>
      <c r="L539" s="5"/>
      <c r="M539" s="5"/>
      <c r="N539" s="5"/>
      <c r="O539" s="5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3.2">
      <c r="A540" s="51"/>
      <c r="B540" s="7"/>
      <c r="C540" s="3"/>
      <c r="D540" s="5"/>
      <c r="E540" s="5"/>
      <c r="F540" s="5"/>
      <c r="G540" s="5"/>
      <c r="H540" s="5"/>
      <c r="I540" s="5"/>
      <c r="J540" s="5"/>
      <c r="K540" s="6"/>
      <c r="L540" s="5"/>
      <c r="M540" s="5"/>
      <c r="N540" s="5"/>
      <c r="O540" s="5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3.2">
      <c r="A541" s="51"/>
      <c r="B541" s="7"/>
      <c r="C541" s="3"/>
      <c r="D541" s="5"/>
      <c r="E541" s="5"/>
      <c r="F541" s="5"/>
      <c r="G541" s="5"/>
      <c r="H541" s="5"/>
      <c r="I541" s="5"/>
      <c r="J541" s="5"/>
      <c r="K541" s="6"/>
      <c r="L541" s="5"/>
      <c r="M541" s="5"/>
      <c r="N541" s="5"/>
      <c r="O541" s="5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3.2">
      <c r="A542" s="51"/>
      <c r="B542" s="7"/>
      <c r="C542" s="3"/>
      <c r="D542" s="5"/>
      <c r="E542" s="5"/>
      <c r="F542" s="5"/>
      <c r="G542" s="5"/>
      <c r="H542" s="5"/>
      <c r="I542" s="5"/>
      <c r="J542" s="5"/>
      <c r="K542" s="6"/>
      <c r="L542" s="5"/>
      <c r="M542" s="5"/>
      <c r="N542" s="5"/>
      <c r="O542" s="5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3.2">
      <c r="A543" s="51"/>
      <c r="B543" s="7"/>
      <c r="C543" s="3"/>
      <c r="D543" s="5"/>
      <c r="E543" s="5"/>
      <c r="F543" s="5"/>
      <c r="G543" s="5"/>
      <c r="H543" s="5"/>
      <c r="I543" s="5"/>
      <c r="J543" s="5"/>
      <c r="K543" s="6"/>
      <c r="L543" s="5"/>
      <c r="M543" s="5"/>
      <c r="N543" s="5"/>
      <c r="O543" s="5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3.2">
      <c r="A544" s="51"/>
      <c r="B544" s="7"/>
      <c r="C544" s="3"/>
      <c r="D544" s="5"/>
      <c r="E544" s="5"/>
      <c r="F544" s="5"/>
      <c r="G544" s="5"/>
      <c r="H544" s="5"/>
      <c r="I544" s="5"/>
      <c r="J544" s="5"/>
      <c r="K544" s="6"/>
      <c r="L544" s="5"/>
      <c r="M544" s="5"/>
      <c r="N544" s="5"/>
      <c r="O544" s="5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3.2">
      <c r="A545" s="51"/>
      <c r="B545" s="7"/>
      <c r="C545" s="3"/>
      <c r="D545" s="5"/>
      <c r="E545" s="5"/>
      <c r="F545" s="5"/>
      <c r="G545" s="5"/>
      <c r="H545" s="5"/>
      <c r="I545" s="5"/>
      <c r="J545" s="5"/>
      <c r="K545" s="6"/>
      <c r="L545" s="5"/>
      <c r="M545" s="5"/>
      <c r="N545" s="5"/>
      <c r="O545" s="5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3.2">
      <c r="A546" s="51"/>
      <c r="B546" s="7"/>
      <c r="C546" s="3"/>
      <c r="D546" s="5"/>
      <c r="E546" s="5"/>
      <c r="F546" s="5"/>
      <c r="G546" s="5"/>
      <c r="H546" s="5"/>
      <c r="I546" s="5"/>
      <c r="J546" s="5"/>
      <c r="K546" s="6"/>
      <c r="L546" s="5"/>
      <c r="M546" s="5"/>
      <c r="N546" s="5"/>
      <c r="O546" s="5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3.2">
      <c r="A547" s="51"/>
      <c r="B547" s="7"/>
      <c r="C547" s="3"/>
      <c r="D547" s="5"/>
      <c r="E547" s="5"/>
      <c r="F547" s="5"/>
      <c r="G547" s="5"/>
      <c r="H547" s="5"/>
      <c r="I547" s="5"/>
      <c r="J547" s="5"/>
      <c r="K547" s="6"/>
      <c r="L547" s="5"/>
      <c r="M547" s="5"/>
      <c r="N547" s="5"/>
      <c r="O547" s="5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3.2">
      <c r="A548" s="51"/>
      <c r="B548" s="7"/>
      <c r="C548" s="3"/>
      <c r="D548" s="5"/>
      <c r="E548" s="5"/>
      <c r="F548" s="5"/>
      <c r="G548" s="5"/>
      <c r="H548" s="5"/>
      <c r="I548" s="5"/>
      <c r="J548" s="5"/>
      <c r="K548" s="6"/>
      <c r="L548" s="5"/>
      <c r="M548" s="5"/>
      <c r="N548" s="5"/>
      <c r="O548" s="5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3.2">
      <c r="A549" s="51"/>
      <c r="B549" s="7"/>
      <c r="C549" s="3"/>
      <c r="D549" s="5"/>
      <c r="E549" s="5"/>
      <c r="F549" s="5"/>
      <c r="G549" s="5"/>
      <c r="H549" s="5"/>
      <c r="I549" s="5"/>
      <c r="J549" s="5"/>
      <c r="K549" s="6"/>
      <c r="L549" s="5"/>
      <c r="M549" s="5"/>
      <c r="N549" s="5"/>
      <c r="O549" s="5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3.2">
      <c r="A550" s="51"/>
      <c r="B550" s="7"/>
      <c r="C550" s="3"/>
      <c r="D550" s="5"/>
      <c r="E550" s="5"/>
      <c r="F550" s="5"/>
      <c r="G550" s="5"/>
      <c r="H550" s="5"/>
      <c r="I550" s="5"/>
      <c r="J550" s="5"/>
      <c r="K550" s="6"/>
      <c r="L550" s="5"/>
      <c r="M550" s="5"/>
      <c r="N550" s="5"/>
      <c r="O550" s="5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3.2">
      <c r="A551" s="51"/>
      <c r="B551" s="7"/>
      <c r="C551" s="3"/>
      <c r="D551" s="5"/>
      <c r="E551" s="5"/>
      <c r="F551" s="5"/>
      <c r="G551" s="5"/>
      <c r="H551" s="5"/>
      <c r="I551" s="5"/>
      <c r="J551" s="5"/>
      <c r="K551" s="6"/>
      <c r="L551" s="5"/>
      <c r="M551" s="5"/>
      <c r="N551" s="5"/>
      <c r="O551" s="5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3.2">
      <c r="A552" s="51"/>
      <c r="B552" s="7"/>
      <c r="C552" s="3"/>
      <c r="D552" s="5"/>
      <c r="E552" s="5"/>
      <c r="F552" s="5"/>
      <c r="G552" s="5"/>
      <c r="H552" s="5"/>
      <c r="I552" s="5"/>
      <c r="J552" s="5"/>
      <c r="K552" s="6"/>
      <c r="L552" s="5"/>
      <c r="M552" s="5"/>
      <c r="N552" s="5"/>
      <c r="O552" s="5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3.2">
      <c r="A553" s="51"/>
      <c r="B553" s="7"/>
      <c r="C553" s="3"/>
      <c r="D553" s="5"/>
      <c r="E553" s="5"/>
      <c r="F553" s="5"/>
      <c r="G553" s="5"/>
      <c r="H553" s="5"/>
      <c r="I553" s="5"/>
      <c r="J553" s="5"/>
      <c r="K553" s="6"/>
      <c r="L553" s="5"/>
      <c r="M553" s="5"/>
      <c r="N553" s="5"/>
      <c r="O553" s="5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3.2">
      <c r="A554" s="51"/>
      <c r="B554" s="7"/>
      <c r="C554" s="3"/>
      <c r="D554" s="5"/>
      <c r="E554" s="5"/>
      <c r="F554" s="5"/>
      <c r="G554" s="5"/>
      <c r="H554" s="5"/>
      <c r="I554" s="5"/>
      <c r="J554" s="5"/>
      <c r="K554" s="6"/>
      <c r="L554" s="5"/>
      <c r="M554" s="5"/>
      <c r="N554" s="5"/>
      <c r="O554" s="5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3.2">
      <c r="A555" s="51"/>
      <c r="B555" s="7"/>
      <c r="C555" s="3"/>
      <c r="D555" s="5"/>
      <c r="E555" s="5"/>
      <c r="F555" s="5"/>
      <c r="G555" s="5"/>
      <c r="H555" s="5"/>
      <c r="I555" s="5"/>
      <c r="J555" s="5"/>
      <c r="K555" s="6"/>
      <c r="L555" s="5"/>
      <c r="M555" s="5"/>
      <c r="N555" s="5"/>
      <c r="O555" s="5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3.2">
      <c r="A556" s="51"/>
      <c r="B556" s="7"/>
      <c r="C556" s="3"/>
      <c r="D556" s="5"/>
      <c r="E556" s="5"/>
      <c r="F556" s="5"/>
      <c r="G556" s="5"/>
      <c r="H556" s="5"/>
      <c r="I556" s="5"/>
      <c r="J556" s="5"/>
      <c r="K556" s="6"/>
      <c r="L556" s="5"/>
      <c r="M556" s="5"/>
      <c r="N556" s="5"/>
      <c r="O556" s="5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3.2">
      <c r="A557" s="51"/>
      <c r="B557" s="7"/>
      <c r="C557" s="3"/>
      <c r="D557" s="5"/>
      <c r="E557" s="5"/>
      <c r="F557" s="5"/>
      <c r="G557" s="5"/>
      <c r="H557" s="5"/>
      <c r="I557" s="5"/>
      <c r="J557" s="5"/>
      <c r="K557" s="6"/>
      <c r="L557" s="5"/>
      <c r="M557" s="5"/>
      <c r="N557" s="5"/>
      <c r="O557" s="5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3.2">
      <c r="A558" s="51"/>
      <c r="B558" s="7"/>
      <c r="C558" s="3"/>
      <c r="D558" s="5"/>
      <c r="E558" s="5"/>
      <c r="F558" s="5"/>
      <c r="G558" s="5"/>
      <c r="H558" s="5"/>
      <c r="I558" s="5"/>
      <c r="J558" s="5"/>
      <c r="K558" s="6"/>
      <c r="L558" s="5"/>
      <c r="M558" s="5"/>
      <c r="N558" s="5"/>
      <c r="O558" s="5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3.2">
      <c r="A559" s="51"/>
      <c r="B559" s="7"/>
      <c r="C559" s="3"/>
      <c r="D559" s="5"/>
      <c r="E559" s="5"/>
      <c r="F559" s="5"/>
      <c r="G559" s="5"/>
      <c r="H559" s="5"/>
      <c r="I559" s="5"/>
      <c r="J559" s="5"/>
      <c r="K559" s="6"/>
      <c r="L559" s="5"/>
      <c r="M559" s="5"/>
      <c r="N559" s="5"/>
      <c r="O559" s="5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3.2">
      <c r="A560" s="51"/>
      <c r="B560" s="7"/>
      <c r="C560" s="3"/>
      <c r="D560" s="5"/>
      <c r="E560" s="5"/>
      <c r="F560" s="5"/>
      <c r="G560" s="5"/>
      <c r="H560" s="5"/>
      <c r="I560" s="5"/>
      <c r="J560" s="5"/>
      <c r="K560" s="6"/>
      <c r="L560" s="5"/>
      <c r="M560" s="5"/>
      <c r="N560" s="5"/>
      <c r="O560" s="5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3.2">
      <c r="A561" s="51"/>
      <c r="B561" s="7"/>
      <c r="C561" s="3"/>
      <c r="D561" s="5"/>
      <c r="E561" s="5"/>
      <c r="F561" s="5"/>
      <c r="G561" s="5"/>
      <c r="H561" s="5"/>
      <c r="I561" s="5"/>
      <c r="J561" s="5"/>
      <c r="K561" s="6"/>
      <c r="L561" s="5"/>
      <c r="M561" s="5"/>
      <c r="N561" s="5"/>
      <c r="O561" s="5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3.2">
      <c r="A562" s="51"/>
      <c r="B562" s="7"/>
      <c r="C562" s="3"/>
      <c r="D562" s="5"/>
      <c r="E562" s="5"/>
      <c r="F562" s="5"/>
      <c r="G562" s="5"/>
      <c r="H562" s="5"/>
      <c r="I562" s="5"/>
      <c r="J562" s="5"/>
      <c r="K562" s="6"/>
      <c r="L562" s="5"/>
      <c r="M562" s="5"/>
      <c r="N562" s="5"/>
      <c r="O562" s="5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3.2">
      <c r="A563" s="51"/>
      <c r="B563" s="7"/>
      <c r="C563" s="3"/>
      <c r="D563" s="5"/>
      <c r="E563" s="5"/>
      <c r="F563" s="5"/>
      <c r="G563" s="5"/>
      <c r="H563" s="5"/>
      <c r="I563" s="5"/>
      <c r="J563" s="5"/>
      <c r="K563" s="6"/>
      <c r="L563" s="5"/>
      <c r="M563" s="5"/>
      <c r="N563" s="5"/>
      <c r="O563" s="5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3.2">
      <c r="A564" s="51"/>
      <c r="B564" s="7"/>
      <c r="C564" s="3"/>
      <c r="D564" s="5"/>
      <c r="E564" s="5"/>
      <c r="F564" s="5"/>
      <c r="G564" s="5"/>
      <c r="H564" s="5"/>
      <c r="I564" s="5"/>
      <c r="J564" s="5"/>
      <c r="K564" s="6"/>
      <c r="L564" s="5"/>
      <c r="M564" s="5"/>
      <c r="N564" s="5"/>
      <c r="O564" s="5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3.2">
      <c r="A565" s="51"/>
      <c r="B565" s="7"/>
      <c r="C565" s="3"/>
      <c r="D565" s="5"/>
      <c r="E565" s="5"/>
      <c r="F565" s="5"/>
      <c r="G565" s="5"/>
      <c r="H565" s="5"/>
      <c r="I565" s="5"/>
      <c r="J565" s="5"/>
      <c r="K565" s="6"/>
      <c r="L565" s="5"/>
      <c r="M565" s="5"/>
      <c r="N565" s="5"/>
      <c r="O565" s="5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3.2">
      <c r="A566" s="51"/>
      <c r="B566" s="7"/>
      <c r="C566" s="3"/>
      <c r="D566" s="5"/>
      <c r="E566" s="5"/>
      <c r="F566" s="5"/>
      <c r="G566" s="5"/>
      <c r="H566" s="5"/>
      <c r="I566" s="5"/>
      <c r="J566" s="5"/>
      <c r="K566" s="6"/>
      <c r="L566" s="5"/>
      <c r="M566" s="5"/>
      <c r="N566" s="5"/>
      <c r="O566" s="5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3.2">
      <c r="A567" s="51"/>
      <c r="B567" s="7"/>
      <c r="C567" s="3"/>
      <c r="D567" s="5"/>
      <c r="E567" s="5"/>
      <c r="F567" s="5"/>
      <c r="G567" s="5"/>
      <c r="H567" s="5"/>
      <c r="I567" s="5"/>
      <c r="J567" s="5"/>
      <c r="K567" s="6"/>
      <c r="L567" s="5"/>
      <c r="M567" s="5"/>
      <c r="N567" s="5"/>
      <c r="O567" s="5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3.2">
      <c r="A568" s="51"/>
      <c r="B568" s="7"/>
      <c r="C568" s="3"/>
      <c r="D568" s="5"/>
      <c r="E568" s="5"/>
      <c r="F568" s="5"/>
      <c r="G568" s="5"/>
      <c r="H568" s="5"/>
      <c r="I568" s="5"/>
      <c r="J568" s="5"/>
      <c r="K568" s="6"/>
      <c r="L568" s="5"/>
      <c r="M568" s="5"/>
      <c r="N568" s="5"/>
      <c r="O568" s="5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3.2">
      <c r="A569" s="51"/>
      <c r="B569" s="7"/>
      <c r="C569" s="3"/>
      <c r="D569" s="5"/>
      <c r="E569" s="5"/>
      <c r="F569" s="5"/>
      <c r="G569" s="5"/>
      <c r="H569" s="5"/>
      <c r="I569" s="5"/>
      <c r="J569" s="5"/>
      <c r="K569" s="6"/>
      <c r="L569" s="5"/>
      <c r="M569" s="5"/>
      <c r="N569" s="5"/>
      <c r="O569" s="5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3.2">
      <c r="A570" s="51"/>
      <c r="B570" s="7"/>
      <c r="C570" s="3"/>
      <c r="D570" s="5"/>
      <c r="E570" s="5"/>
      <c r="F570" s="5"/>
      <c r="G570" s="5"/>
      <c r="H570" s="5"/>
      <c r="I570" s="5"/>
      <c r="J570" s="5"/>
      <c r="K570" s="6"/>
      <c r="L570" s="5"/>
      <c r="M570" s="5"/>
      <c r="N570" s="5"/>
      <c r="O570" s="5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3.2">
      <c r="A571" s="51"/>
      <c r="B571" s="7"/>
      <c r="C571" s="3"/>
      <c r="D571" s="5"/>
      <c r="E571" s="5"/>
      <c r="F571" s="5"/>
      <c r="G571" s="5"/>
      <c r="H571" s="5"/>
      <c r="I571" s="5"/>
      <c r="J571" s="5"/>
      <c r="K571" s="6"/>
      <c r="L571" s="5"/>
      <c r="M571" s="5"/>
      <c r="N571" s="5"/>
      <c r="O571" s="5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3.2">
      <c r="A572" s="51"/>
      <c r="B572" s="7"/>
      <c r="C572" s="3"/>
      <c r="D572" s="5"/>
      <c r="E572" s="5"/>
      <c r="F572" s="5"/>
      <c r="G572" s="5"/>
      <c r="H572" s="5"/>
      <c r="I572" s="5"/>
      <c r="J572" s="5"/>
      <c r="K572" s="6"/>
      <c r="L572" s="5"/>
      <c r="M572" s="5"/>
      <c r="N572" s="5"/>
      <c r="O572" s="5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3.2">
      <c r="A573" s="51"/>
      <c r="B573" s="7"/>
      <c r="C573" s="3"/>
      <c r="D573" s="5"/>
      <c r="E573" s="5"/>
      <c r="F573" s="5"/>
      <c r="G573" s="5"/>
      <c r="H573" s="5"/>
      <c r="I573" s="5"/>
      <c r="J573" s="5"/>
      <c r="K573" s="6"/>
      <c r="L573" s="5"/>
      <c r="M573" s="5"/>
      <c r="N573" s="5"/>
      <c r="O573" s="5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3.2">
      <c r="A574" s="51"/>
      <c r="B574" s="7"/>
      <c r="C574" s="3"/>
      <c r="D574" s="5"/>
      <c r="E574" s="5"/>
      <c r="F574" s="5"/>
      <c r="G574" s="5"/>
      <c r="H574" s="5"/>
      <c r="I574" s="5"/>
      <c r="J574" s="5"/>
      <c r="K574" s="6"/>
      <c r="L574" s="5"/>
      <c r="M574" s="5"/>
      <c r="N574" s="5"/>
      <c r="O574" s="5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3.2">
      <c r="A575" s="51"/>
      <c r="B575" s="7"/>
      <c r="C575" s="3"/>
      <c r="D575" s="5"/>
      <c r="E575" s="5"/>
      <c r="F575" s="5"/>
      <c r="G575" s="5"/>
      <c r="H575" s="5"/>
      <c r="I575" s="5"/>
      <c r="J575" s="5"/>
      <c r="K575" s="6"/>
      <c r="L575" s="5"/>
      <c r="M575" s="5"/>
      <c r="N575" s="5"/>
      <c r="O575" s="5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3.2">
      <c r="A576" s="51"/>
      <c r="B576" s="7"/>
      <c r="C576" s="3"/>
      <c r="D576" s="5"/>
      <c r="E576" s="5"/>
      <c r="F576" s="5"/>
      <c r="G576" s="5"/>
      <c r="H576" s="5"/>
      <c r="I576" s="5"/>
      <c r="J576" s="5"/>
      <c r="K576" s="6"/>
      <c r="L576" s="5"/>
      <c r="M576" s="5"/>
      <c r="N576" s="5"/>
      <c r="O576" s="5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3.2">
      <c r="A577" s="51"/>
      <c r="B577" s="7"/>
      <c r="C577" s="3"/>
      <c r="D577" s="5"/>
      <c r="E577" s="5"/>
      <c r="F577" s="5"/>
      <c r="G577" s="5"/>
      <c r="H577" s="5"/>
      <c r="I577" s="5"/>
      <c r="J577" s="5"/>
      <c r="K577" s="6"/>
      <c r="L577" s="5"/>
      <c r="M577" s="5"/>
      <c r="N577" s="5"/>
      <c r="O577" s="5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3.2">
      <c r="A578" s="51"/>
      <c r="B578" s="7"/>
      <c r="C578" s="3"/>
      <c r="D578" s="5"/>
      <c r="E578" s="5"/>
      <c r="F578" s="5"/>
      <c r="G578" s="5"/>
      <c r="H578" s="5"/>
      <c r="I578" s="5"/>
      <c r="J578" s="5"/>
      <c r="K578" s="6"/>
      <c r="L578" s="5"/>
      <c r="M578" s="5"/>
      <c r="N578" s="5"/>
      <c r="O578" s="5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3.2">
      <c r="A579" s="51"/>
      <c r="B579" s="7"/>
      <c r="C579" s="3"/>
      <c r="D579" s="5"/>
      <c r="E579" s="5"/>
      <c r="F579" s="5"/>
      <c r="G579" s="5"/>
      <c r="H579" s="5"/>
      <c r="I579" s="5"/>
      <c r="J579" s="5"/>
      <c r="K579" s="6"/>
      <c r="L579" s="5"/>
      <c r="M579" s="5"/>
      <c r="N579" s="5"/>
      <c r="O579" s="5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3.2">
      <c r="A580" s="51"/>
      <c r="B580" s="7"/>
      <c r="C580" s="3"/>
      <c r="D580" s="5"/>
      <c r="E580" s="5"/>
      <c r="F580" s="5"/>
      <c r="G580" s="5"/>
      <c r="H580" s="5"/>
      <c r="I580" s="5"/>
      <c r="J580" s="5"/>
      <c r="K580" s="6"/>
      <c r="L580" s="5"/>
      <c r="M580" s="5"/>
      <c r="N580" s="5"/>
      <c r="O580" s="5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3.2">
      <c r="A581" s="51"/>
      <c r="B581" s="7"/>
      <c r="C581" s="3"/>
      <c r="D581" s="5"/>
      <c r="E581" s="5"/>
      <c r="F581" s="5"/>
      <c r="G581" s="5"/>
      <c r="H581" s="5"/>
      <c r="I581" s="5"/>
      <c r="J581" s="5"/>
      <c r="K581" s="6"/>
      <c r="L581" s="5"/>
      <c r="M581" s="5"/>
      <c r="N581" s="5"/>
      <c r="O581" s="5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3.2">
      <c r="A582" s="51"/>
      <c r="B582" s="7"/>
      <c r="C582" s="3"/>
      <c r="D582" s="5"/>
      <c r="E582" s="5"/>
      <c r="F582" s="5"/>
      <c r="G582" s="5"/>
      <c r="H582" s="5"/>
      <c r="I582" s="5"/>
      <c r="J582" s="5"/>
      <c r="K582" s="6"/>
      <c r="L582" s="5"/>
      <c r="M582" s="5"/>
      <c r="N582" s="5"/>
      <c r="O582" s="5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3.2">
      <c r="A583" s="51"/>
      <c r="B583" s="7"/>
      <c r="C583" s="3"/>
      <c r="D583" s="5"/>
      <c r="E583" s="5"/>
      <c r="F583" s="5"/>
      <c r="G583" s="5"/>
      <c r="H583" s="5"/>
      <c r="I583" s="5"/>
      <c r="J583" s="5"/>
      <c r="K583" s="6"/>
      <c r="L583" s="5"/>
      <c r="M583" s="5"/>
      <c r="N583" s="5"/>
      <c r="O583" s="5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3.2">
      <c r="A584" s="51"/>
      <c r="B584" s="7"/>
      <c r="C584" s="3"/>
      <c r="D584" s="5"/>
      <c r="E584" s="5"/>
      <c r="F584" s="5"/>
      <c r="G584" s="5"/>
      <c r="H584" s="5"/>
      <c r="I584" s="5"/>
      <c r="J584" s="5"/>
      <c r="K584" s="6"/>
      <c r="L584" s="5"/>
      <c r="M584" s="5"/>
      <c r="N584" s="5"/>
      <c r="O584" s="5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3.2">
      <c r="A585" s="51"/>
      <c r="B585" s="7"/>
      <c r="C585" s="3"/>
      <c r="D585" s="5"/>
      <c r="E585" s="5"/>
      <c r="F585" s="5"/>
      <c r="G585" s="5"/>
      <c r="H585" s="5"/>
      <c r="I585" s="5"/>
      <c r="J585" s="5"/>
      <c r="K585" s="6"/>
      <c r="L585" s="5"/>
      <c r="M585" s="5"/>
      <c r="N585" s="5"/>
      <c r="O585" s="5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3.2">
      <c r="A586" s="51"/>
      <c r="B586" s="7"/>
      <c r="C586" s="3"/>
      <c r="D586" s="5"/>
      <c r="E586" s="5"/>
      <c r="F586" s="5"/>
      <c r="G586" s="5"/>
      <c r="H586" s="5"/>
      <c r="I586" s="5"/>
      <c r="J586" s="5"/>
      <c r="K586" s="6"/>
      <c r="L586" s="5"/>
      <c r="M586" s="5"/>
      <c r="N586" s="5"/>
      <c r="O586" s="5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3.2">
      <c r="A587" s="51"/>
      <c r="B587" s="7"/>
      <c r="C587" s="3"/>
      <c r="D587" s="5"/>
      <c r="E587" s="5"/>
      <c r="F587" s="5"/>
      <c r="G587" s="5"/>
      <c r="H587" s="5"/>
      <c r="I587" s="5"/>
      <c r="J587" s="5"/>
      <c r="K587" s="6"/>
      <c r="L587" s="5"/>
      <c r="M587" s="5"/>
      <c r="N587" s="5"/>
      <c r="O587" s="5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3.2">
      <c r="A588" s="51"/>
      <c r="B588" s="7"/>
      <c r="C588" s="3"/>
      <c r="D588" s="5"/>
      <c r="E588" s="5"/>
      <c r="F588" s="5"/>
      <c r="G588" s="5"/>
      <c r="H588" s="5"/>
      <c r="I588" s="5"/>
      <c r="J588" s="5"/>
      <c r="K588" s="6"/>
      <c r="L588" s="5"/>
      <c r="M588" s="5"/>
      <c r="N588" s="5"/>
      <c r="O588" s="5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3.2">
      <c r="A589" s="51"/>
      <c r="B589" s="7"/>
      <c r="C589" s="3"/>
      <c r="D589" s="5"/>
      <c r="E589" s="5"/>
      <c r="F589" s="5"/>
      <c r="G589" s="5"/>
      <c r="H589" s="5"/>
      <c r="I589" s="5"/>
      <c r="J589" s="5"/>
      <c r="K589" s="6"/>
      <c r="L589" s="5"/>
      <c r="M589" s="5"/>
      <c r="N589" s="5"/>
      <c r="O589" s="5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3.2">
      <c r="A590" s="51"/>
      <c r="B590" s="7"/>
      <c r="C590" s="3"/>
      <c r="D590" s="5"/>
      <c r="E590" s="5"/>
      <c r="F590" s="5"/>
      <c r="G590" s="5"/>
      <c r="H590" s="5"/>
      <c r="I590" s="5"/>
      <c r="J590" s="5"/>
      <c r="K590" s="6"/>
      <c r="L590" s="5"/>
      <c r="M590" s="5"/>
      <c r="N590" s="5"/>
      <c r="O590" s="5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3.2">
      <c r="A591" s="51"/>
      <c r="B591" s="7"/>
      <c r="C591" s="3"/>
      <c r="D591" s="5"/>
      <c r="E591" s="5"/>
      <c r="F591" s="5"/>
      <c r="G591" s="5"/>
      <c r="H591" s="5"/>
      <c r="I591" s="5"/>
      <c r="J591" s="5"/>
      <c r="K591" s="6"/>
      <c r="L591" s="5"/>
      <c r="M591" s="5"/>
      <c r="N591" s="5"/>
      <c r="O591" s="5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3.2">
      <c r="A592" s="51"/>
      <c r="B592" s="7"/>
      <c r="C592" s="3"/>
      <c r="D592" s="5"/>
      <c r="E592" s="5"/>
      <c r="F592" s="5"/>
      <c r="G592" s="5"/>
      <c r="H592" s="5"/>
      <c r="I592" s="5"/>
      <c r="J592" s="5"/>
      <c r="K592" s="6"/>
      <c r="L592" s="5"/>
      <c r="M592" s="5"/>
      <c r="N592" s="5"/>
      <c r="O592" s="5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3.2">
      <c r="A593" s="51"/>
      <c r="B593" s="7"/>
      <c r="C593" s="3"/>
      <c r="D593" s="5"/>
      <c r="E593" s="5"/>
      <c r="F593" s="5"/>
      <c r="G593" s="5"/>
      <c r="H593" s="5"/>
      <c r="I593" s="5"/>
      <c r="J593" s="5"/>
      <c r="K593" s="6"/>
      <c r="L593" s="5"/>
      <c r="M593" s="5"/>
      <c r="N593" s="5"/>
      <c r="O593" s="5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3.2">
      <c r="A594" s="51"/>
      <c r="B594" s="7"/>
      <c r="C594" s="3"/>
      <c r="D594" s="5"/>
      <c r="E594" s="5"/>
      <c r="F594" s="5"/>
      <c r="G594" s="5"/>
      <c r="H594" s="5"/>
      <c r="I594" s="5"/>
      <c r="J594" s="5"/>
      <c r="K594" s="6"/>
      <c r="L594" s="5"/>
      <c r="M594" s="5"/>
      <c r="N594" s="5"/>
      <c r="O594" s="5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3.2">
      <c r="A595" s="51"/>
      <c r="B595" s="7"/>
      <c r="C595" s="3"/>
      <c r="D595" s="5"/>
      <c r="E595" s="5"/>
      <c r="F595" s="5"/>
      <c r="G595" s="5"/>
      <c r="H595" s="5"/>
      <c r="I595" s="5"/>
      <c r="J595" s="5"/>
      <c r="K595" s="6"/>
      <c r="L595" s="5"/>
      <c r="M595" s="5"/>
      <c r="N595" s="5"/>
      <c r="O595" s="5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3.2">
      <c r="A596" s="51"/>
      <c r="B596" s="7"/>
      <c r="C596" s="3"/>
      <c r="D596" s="5"/>
      <c r="E596" s="5"/>
      <c r="F596" s="5"/>
      <c r="G596" s="5"/>
      <c r="H596" s="5"/>
      <c r="I596" s="5"/>
      <c r="J596" s="5"/>
      <c r="K596" s="6"/>
      <c r="L596" s="5"/>
      <c r="M596" s="5"/>
      <c r="N596" s="5"/>
      <c r="O596" s="5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3.2">
      <c r="A597" s="51"/>
      <c r="B597" s="7"/>
      <c r="C597" s="3"/>
      <c r="D597" s="5"/>
      <c r="E597" s="5"/>
      <c r="F597" s="5"/>
      <c r="G597" s="5"/>
      <c r="H597" s="5"/>
      <c r="I597" s="5"/>
      <c r="J597" s="5"/>
      <c r="K597" s="6"/>
      <c r="L597" s="5"/>
      <c r="M597" s="5"/>
      <c r="N597" s="5"/>
      <c r="O597" s="5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3.2">
      <c r="A598" s="51"/>
      <c r="B598" s="7"/>
      <c r="C598" s="3"/>
      <c r="D598" s="5"/>
      <c r="E598" s="5"/>
      <c r="F598" s="5"/>
      <c r="G598" s="5"/>
      <c r="H598" s="5"/>
      <c r="I598" s="5"/>
      <c r="J598" s="5"/>
      <c r="K598" s="6"/>
      <c r="L598" s="5"/>
      <c r="M598" s="5"/>
      <c r="N598" s="5"/>
      <c r="O598" s="5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3.2">
      <c r="A599" s="51"/>
      <c r="B599" s="7"/>
      <c r="C599" s="3"/>
      <c r="D599" s="5"/>
      <c r="E599" s="5"/>
      <c r="F599" s="5"/>
      <c r="G599" s="5"/>
      <c r="H599" s="5"/>
      <c r="I599" s="5"/>
      <c r="J599" s="5"/>
      <c r="K599" s="6"/>
      <c r="L599" s="5"/>
      <c r="M599" s="5"/>
      <c r="N599" s="5"/>
      <c r="O599" s="5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3.2">
      <c r="A600" s="51"/>
      <c r="B600" s="7"/>
      <c r="C600" s="3"/>
      <c r="D600" s="5"/>
      <c r="E600" s="5"/>
      <c r="F600" s="5"/>
      <c r="G600" s="5"/>
      <c r="H600" s="5"/>
      <c r="I600" s="5"/>
      <c r="J600" s="5"/>
      <c r="K600" s="6"/>
      <c r="L600" s="5"/>
      <c r="M600" s="5"/>
      <c r="N600" s="5"/>
      <c r="O600" s="5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3.2">
      <c r="A601" s="51"/>
      <c r="B601" s="7"/>
      <c r="C601" s="3"/>
      <c r="D601" s="5"/>
      <c r="E601" s="5"/>
      <c r="F601" s="5"/>
      <c r="G601" s="5"/>
      <c r="H601" s="5"/>
      <c r="I601" s="5"/>
      <c r="J601" s="5"/>
      <c r="K601" s="6"/>
      <c r="L601" s="5"/>
      <c r="M601" s="5"/>
      <c r="N601" s="5"/>
      <c r="O601" s="5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3.2">
      <c r="A602" s="51"/>
      <c r="B602" s="7"/>
      <c r="C602" s="3"/>
      <c r="D602" s="5"/>
      <c r="E602" s="5"/>
      <c r="F602" s="5"/>
      <c r="G602" s="5"/>
      <c r="H602" s="5"/>
      <c r="I602" s="5"/>
      <c r="J602" s="5"/>
      <c r="K602" s="6"/>
      <c r="L602" s="5"/>
      <c r="M602" s="5"/>
      <c r="N602" s="5"/>
      <c r="O602" s="5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3.2">
      <c r="A603" s="51"/>
      <c r="B603" s="7"/>
      <c r="C603" s="3"/>
      <c r="D603" s="5"/>
      <c r="E603" s="5"/>
      <c r="F603" s="5"/>
      <c r="G603" s="5"/>
      <c r="H603" s="5"/>
      <c r="I603" s="5"/>
      <c r="J603" s="5"/>
      <c r="K603" s="6"/>
      <c r="L603" s="5"/>
      <c r="M603" s="5"/>
      <c r="N603" s="5"/>
      <c r="O603" s="5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3.2">
      <c r="A604" s="51"/>
      <c r="B604" s="7"/>
      <c r="C604" s="3"/>
      <c r="D604" s="5"/>
      <c r="E604" s="5"/>
      <c r="F604" s="5"/>
      <c r="G604" s="5"/>
      <c r="H604" s="5"/>
      <c r="I604" s="5"/>
      <c r="J604" s="5"/>
      <c r="K604" s="6"/>
      <c r="L604" s="5"/>
      <c r="M604" s="5"/>
      <c r="N604" s="5"/>
      <c r="O604" s="5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3.2">
      <c r="A605" s="51"/>
      <c r="B605" s="7"/>
      <c r="C605" s="3"/>
      <c r="D605" s="5"/>
      <c r="E605" s="5"/>
      <c r="F605" s="5"/>
      <c r="G605" s="5"/>
      <c r="H605" s="5"/>
      <c r="I605" s="5"/>
      <c r="J605" s="5"/>
      <c r="K605" s="6"/>
      <c r="L605" s="5"/>
      <c r="M605" s="5"/>
      <c r="N605" s="5"/>
      <c r="O605" s="5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3.2">
      <c r="A606" s="51"/>
      <c r="B606" s="7"/>
      <c r="C606" s="3"/>
      <c r="D606" s="5"/>
      <c r="E606" s="5"/>
      <c r="F606" s="5"/>
      <c r="G606" s="5"/>
      <c r="H606" s="5"/>
      <c r="I606" s="5"/>
      <c r="J606" s="5"/>
      <c r="K606" s="6"/>
      <c r="L606" s="5"/>
      <c r="M606" s="5"/>
      <c r="N606" s="5"/>
      <c r="O606" s="5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3.2">
      <c r="A607" s="51"/>
      <c r="B607" s="7"/>
      <c r="C607" s="3"/>
      <c r="D607" s="5"/>
      <c r="E607" s="5"/>
      <c r="F607" s="5"/>
      <c r="G607" s="5"/>
      <c r="H607" s="5"/>
      <c r="I607" s="5"/>
      <c r="J607" s="5"/>
      <c r="K607" s="6"/>
      <c r="L607" s="5"/>
      <c r="M607" s="5"/>
      <c r="N607" s="5"/>
      <c r="O607" s="5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3.2">
      <c r="A608" s="51"/>
      <c r="B608" s="7"/>
      <c r="C608" s="3"/>
      <c r="D608" s="5"/>
      <c r="E608" s="5"/>
      <c r="F608" s="5"/>
      <c r="G608" s="5"/>
      <c r="H608" s="5"/>
      <c r="I608" s="5"/>
      <c r="J608" s="5"/>
      <c r="K608" s="6"/>
      <c r="L608" s="5"/>
      <c r="M608" s="5"/>
      <c r="N608" s="5"/>
      <c r="O608" s="5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3.2">
      <c r="A609" s="51"/>
      <c r="B609" s="7"/>
      <c r="C609" s="3"/>
      <c r="D609" s="5"/>
      <c r="E609" s="5"/>
      <c r="F609" s="5"/>
      <c r="G609" s="5"/>
      <c r="H609" s="5"/>
      <c r="I609" s="5"/>
      <c r="J609" s="5"/>
      <c r="K609" s="6"/>
      <c r="L609" s="5"/>
      <c r="M609" s="5"/>
      <c r="N609" s="5"/>
      <c r="O609" s="5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3.2">
      <c r="A610" s="51"/>
      <c r="B610" s="7"/>
      <c r="C610" s="3"/>
      <c r="D610" s="5"/>
      <c r="E610" s="5"/>
      <c r="F610" s="5"/>
      <c r="G610" s="5"/>
      <c r="H610" s="5"/>
      <c r="I610" s="5"/>
      <c r="J610" s="5"/>
      <c r="K610" s="6"/>
      <c r="L610" s="5"/>
      <c r="M610" s="5"/>
      <c r="N610" s="5"/>
      <c r="O610" s="5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3.2">
      <c r="A611" s="51"/>
      <c r="B611" s="7"/>
      <c r="C611" s="3"/>
      <c r="D611" s="5"/>
      <c r="E611" s="5"/>
      <c r="F611" s="5"/>
      <c r="G611" s="5"/>
      <c r="H611" s="5"/>
      <c r="I611" s="5"/>
      <c r="J611" s="5"/>
      <c r="K611" s="6"/>
      <c r="L611" s="5"/>
      <c r="M611" s="5"/>
      <c r="N611" s="5"/>
      <c r="O611" s="5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3.2">
      <c r="A612" s="51"/>
      <c r="B612" s="7"/>
      <c r="C612" s="3"/>
      <c r="D612" s="5"/>
      <c r="E612" s="5"/>
      <c r="F612" s="5"/>
      <c r="G612" s="5"/>
      <c r="H612" s="5"/>
      <c r="I612" s="5"/>
      <c r="J612" s="5"/>
      <c r="K612" s="6"/>
      <c r="L612" s="5"/>
      <c r="M612" s="5"/>
      <c r="N612" s="5"/>
      <c r="O612" s="5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3.2">
      <c r="A613" s="51"/>
      <c r="B613" s="7"/>
      <c r="C613" s="3"/>
      <c r="D613" s="5"/>
      <c r="E613" s="5"/>
      <c r="F613" s="5"/>
      <c r="G613" s="5"/>
      <c r="H613" s="5"/>
      <c r="I613" s="5"/>
      <c r="J613" s="5"/>
      <c r="K613" s="6"/>
      <c r="L613" s="5"/>
      <c r="M613" s="5"/>
      <c r="N613" s="5"/>
      <c r="O613" s="5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3.2">
      <c r="A614" s="51"/>
      <c r="B614" s="7"/>
      <c r="C614" s="3"/>
      <c r="D614" s="5"/>
      <c r="E614" s="5"/>
      <c r="F614" s="5"/>
      <c r="G614" s="5"/>
      <c r="H614" s="5"/>
      <c r="I614" s="5"/>
      <c r="J614" s="5"/>
      <c r="K614" s="6"/>
      <c r="L614" s="5"/>
      <c r="M614" s="5"/>
      <c r="N614" s="5"/>
      <c r="O614" s="5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3.2">
      <c r="A615" s="51"/>
      <c r="B615" s="7"/>
      <c r="C615" s="3"/>
      <c r="D615" s="5"/>
      <c r="E615" s="5"/>
      <c r="F615" s="5"/>
      <c r="G615" s="5"/>
      <c r="H615" s="5"/>
      <c r="I615" s="5"/>
      <c r="J615" s="5"/>
      <c r="K615" s="6"/>
      <c r="L615" s="5"/>
      <c r="M615" s="5"/>
      <c r="N615" s="5"/>
      <c r="O615" s="5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3.2">
      <c r="A616" s="51"/>
      <c r="B616" s="7"/>
      <c r="C616" s="3"/>
      <c r="D616" s="5"/>
      <c r="E616" s="5"/>
      <c r="F616" s="5"/>
      <c r="G616" s="5"/>
      <c r="H616" s="5"/>
      <c r="I616" s="5"/>
      <c r="J616" s="5"/>
      <c r="K616" s="6"/>
      <c r="L616" s="5"/>
      <c r="M616" s="5"/>
      <c r="N616" s="5"/>
      <c r="O616" s="5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3.2">
      <c r="A617" s="51"/>
      <c r="B617" s="7"/>
      <c r="C617" s="3"/>
      <c r="D617" s="5"/>
      <c r="E617" s="5"/>
      <c r="F617" s="5"/>
      <c r="G617" s="5"/>
      <c r="H617" s="5"/>
      <c r="I617" s="5"/>
      <c r="J617" s="5"/>
      <c r="K617" s="6"/>
      <c r="L617" s="5"/>
      <c r="M617" s="5"/>
      <c r="N617" s="5"/>
      <c r="O617" s="5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3.2">
      <c r="A618" s="51"/>
      <c r="B618" s="7"/>
      <c r="C618" s="3"/>
      <c r="D618" s="5"/>
      <c r="E618" s="5"/>
      <c r="F618" s="5"/>
      <c r="G618" s="5"/>
      <c r="H618" s="5"/>
      <c r="I618" s="5"/>
      <c r="J618" s="5"/>
      <c r="K618" s="6"/>
      <c r="L618" s="5"/>
      <c r="M618" s="5"/>
      <c r="N618" s="5"/>
      <c r="O618" s="5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3.2">
      <c r="A619" s="51"/>
      <c r="B619" s="7"/>
      <c r="C619" s="3"/>
      <c r="D619" s="5"/>
      <c r="E619" s="5"/>
      <c r="F619" s="5"/>
      <c r="G619" s="5"/>
      <c r="H619" s="5"/>
      <c r="I619" s="5"/>
      <c r="J619" s="5"/>
      <c r="K619" s="6"/>
      <c r="L619" s="5"/>
      <c r="M619" s="5"/>
      <c r="N619" s="5"/>
      <c r="O619" s="5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3.2">
      <c r="A620" s="51"/>
      <c r="B620" s="7"/>
      <c r="C620" s="3"/>
      <c r="D620" s="5"/>
      <c r="E620" s="5"/>
      <c r="F620" s="5"/>
      <c r="G620" s="5"/>
      <c r="H620" s="5"/>
      <c r="I620" s="5"/>
      <c r="J620" s="5"/>
      <c r="K620" s="6"/>
      <c r="L620" s="5"/>
      <c r="M620" s="5"/>
      <c r="N620" s="5"/>
      <c r="O620" s="5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3.2">
      <c r="A621" s="51"/>
      <c r="B621" s="7"/>
      <c r="C621" s="3"/>
      <c r="D621" s="5"/>
      <c r="E621" s="5"/>
      <c r="F621" s="5"/>
      <c r="G621" s="5"/>
      <c r="H621" s="5"/>
      <c r="I621" s="5"/>
      <c r="J621" s="5"/>
      <c r="K621" s="6"/>
      <c r="L621" s="5"/>
      <c r="M621" s="5"/>
      <c r="N621" s="5"/>
      <c r="O621" s="5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3.2">
      <c r="A622" s="51"/>
      <c r="B622" s="7"/>
      <c r="C622" s="3"/>
      <c r="D622" s="5"/>
      <c r="E622" s="5"/>
      <c r="F622" s="5"/>
      <c r="G622" s="5"/>
      <c r="H622" s="5"/>
      <c r="I622" s="5"/>
      <c r="J622" s="5"/>
      <c r="K622" s="6"/>
      <c r="L622" s="5"/>
      <c r="M622" s="5"/>
      <c r="N622" s="5"/>
      <c r="O622" s="5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3.2">
      <c r="A623" s="51"/>
      <c r="B623" s="7"/>
      <c r="C623" s="3"/>
      <c r="D623" s="5"/>
      <c r="E623" s="5"/>
      <c r="F623" s="5"/>
      <c r="G623" s="5"/>
      <c r="H623" s="5"/>
      <c r="I623" s="5"/>
      <c r="J623" s="5"/>
      <c r="K623" s="6"/>
      <c r="L623" s="5"/>
      <c r="M623" s="5"/>
      <c r="N623" s="5"/>
      <c r="O623" s="5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3.2">
      <c r="A624" s="51"/>
      <c r="B624" s="7"/>
      <c r="C624" s="3"/>
      <c r="D624" s="5"/>
      <c r="E624" s="5"/>
      <c r="F624" s="5"/>
      <c r="G624" s="5"/>
      <c r="H624" s="5"/>
      <c r="I624" s="5"/>
      <c r="J624" s="5"/>
      <c r="K624" s="6"/>
      <c r="L624" s="5"/>
      <c r="M624" s="5"/>
      <c r="N624" s="5"/>
      <c r="O624" s="5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3.2">
      <c r="A625" s="51"/>
      <c r="B625" s="7"/>
      <c r="C625" s="3"/>
      <c r="D625" s="5"/>
      <c r="E625" s="5"/>
      <c r="F625" s="5"/>
      <c r="G625" s="5"/>
      <c r="H625" s="5"/>
      <c r="I625" s="5"/>
      <c r="J625" s="5"/>
      <c r="K625" s="6"/>
      <c r="L625" s="5"/>
      <c r="M625" s="5"/>
      <c r="N625" s="5"/>
      <c r="O625" s="5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3.2">
      <c r="A626" s="51"/>
      <c r="B626" s="7"/>
      <c r="C626" s="3"/>
      <c r="D626" s="5"/>
      <c r="E626" s="5"/>
      <c r="F626" s="5"/>
      <c r="G626" s="5"/>
      <c r="H626" s="5"/>
      <c r="I626" s="5"/>
      <c r="J626" s="5"/>
      <c r="K626" s="6"/>
      <c r="L626" s="5"/>
      <c r="M626" s="5"/>
      <c r="N626" s="5"/>
      <c r="O626" s="5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3.2">
      <c r="A627" s="51"/>
      <c r="B627" s="7"/>
      <c r="C627" s="3"/>
      <c r="D627" s="5"/>
      <c r="E627" s="5"/>
      <c r="F627" s="5"/>
      <c r="G627" s="5"/>
      <c r="H627" s="5"/>
      <c r="I627" s="5"/>
      <c r="J627" s="5"/>
      <c r="K627" s="6"/>
      <c r="L627" s="5"/>
      <c r="M627" s="5"/>
      <c r="N627" s="5"/>
      <c r="O627" s="5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3.2">
      <c r="A628" s="51"/>
      <c r="B628" s="7"/>
      <c r="C628" s="3"/>
      <c r="D628" s="5"/>
      <c r="E628" s="5"/>
      <c r="F628" s="5"/>
      <c r="G628" s="5"/>
      <c r="H628" s="5"/>
      <c r="I628" s="5"/>
      <c r="J628" s="5"/>
      <c r="K628" s="6"/>
      <c r="L628" s="5"/>
      <c r="M628" s="5"/>
      <c r="N628" s="5"/>
      <c r="O628" s="5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3.2">
      <c r="A629" s="51"/>
      <c r="B629" s="7"/>
      <c r="C629" s="3"/>
      <c r="D629" s="5"/>
      <c r="E629" s="5"/>
      <c r="F629" s="5"/>
      <c r="G629" s="5"/>
      <c r="H629" s="5"/>
      <c r="I629" s="5"/>
      <c r="J629" s="5"/>
      <c r="K629" s="6"/>
      <c r="L629" s="5"/>
      <c r="M629" s="5"/>
      <c r="N629" s="5"/>
      <c r="O629" s="5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3.2">
      <c r="A630" s="51"/>
      <c r="B630" s="7"/>
      <c r="C630" s="3"/>
      <c r="D630" s="5"/>
      <c r="E630" s="5"/>
      <c r="F630" s="5"/>
      <c r="G630" s="5"/>
      <c r="H630" s="5"/>
      <c r="I630" s="5"/>
      <c r="J630" s="5"/>
      <c r="K630" s="6"/>
      <c r="L630" s="5"/>
      <c r="M630" s="5"/>
      <c r="N630" s="5"/>
      <c r="O630" s="5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3.2">
      <c r="A631" s="51"/>
      <c r="B631" s="7"/>
      <c r="C631" s="3"/>
      <c r="D631" s="5"/>
      <c r="E631" s="5"/>
      <c r="F631" s="5"/>
      <c r="G631" s="5"/>
      <c r="H631" s="5"/>
      <c r="I631" s="5"/>
      <c r="J631" s="5"/>
      <c r="K631" s="6"/>
      <c r="L631" s="5"/>
      <c r="M631" s="5"/>
      <c r="N631" s="5"/>
      <c r="O631" s="5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3.2">
      <c r="A632" s="51"/>
      <c r="B632" s="7"/>
      <c r="C632" s="3"/>
      <c r="D632" s="5"/>
      <c r="E632" s="5"/>
      <c r="F632" s="5"/>
      <c r="G632" s="5"/>
      <c r="H632" s="5"/>
      <c r="I632" s="5"/>
      <c r="J632" s="5"/>
      <c r="K632" s="6"/>
      <c r="L632" s="5"/>
      <c r="M632" s="5"/>
      <c r="N632" s="5"/>
      <c r="O632" s="5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3.2">
      <c r="A633" s="51"/>
      <c r="B633" s="7"/>
      <c r="C633" s="3"/>
      <c r="D633" s="5"/>
      <c r="E633" s="5"/>
      <c r="F633" s="5"/>
      <c r="G633" s="5"/>
      <c r="H633" s="5"/>
      <c r="I633" s="5"/>
      <c r="J633" s="5"/>
      <c r="K633" s="6"/>
      <c r="L633" s="5"/>
      <c r="M633" s="5"/>
      <c r="N633" s="5"/>
      <c r="O633" s="5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3.2">
      <c r="A634" s="51"/>
      <c r="B634" s="7"/>
      <c r="C634" s="3"/>
      <c r="D634" s="5"/>
      <c r="E634" s="5"/>
      <c r="F634" s="5"/>
      <c r="G634" s="5"/>
      <c r="H634" s="5"/>
      <c r="I634" s="5"/>
      <c r="J634" s="5"/>
      <c r="K634" s="6"/>
      <c r="L634" s="5"/>
      <c r="M634" s="5"/>
      <c r="N634" s="5"/>
      <c r="O634" s="5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3.2">
      <c r="A635" s="51"/>
      <c r="B635" s="7"/>
      <c r="C635" s="3"/>
      <c r="D635" s="5"/>
      <c r="E635" s="5"/>
      <c r="F635" s="5"/>
      <c r="G635" s="5"/>
      <c r="H635" s="5"/>
      <c r="I635" s="5"/>
      <c r="J635" s="5"/>
      <c r="K635" s="6"/>
      <c r="L635" s="5"/>
      <c r="M635" s="5"/>
      <c r="N635" s="5"/>
      <c r="O635" s="5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3.2">
      <c r="A636" s="51"/>
      <c r="B636" s="7"/>
      <c r="C636" s="3"/>
      <c r="D636" s="5"/>
      <c r="E636" s="5"/>
      <c r="F636" s="5"/>
      <c r="G636" s="5"/>
      <c r="H636" s="5"/>
      <c r="I636" s="5"/>
      <c r="J636" s="5"/>
      <c r="K636" s="6"/>
      <c r="L636" s="5"/>
      <c r="M636" s="5"/>
      <c r="N636" s="5"/>
      <c r="O636" s="5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3.2">
      <c r="A637" s="51"/>
      <c r="B637" s="7"/>
      <c r="C637" s="3"/>
      <c r="D637" s="5"/>
      <c r="E637" s="5"/>
      <c r="F637" s="5"/>
      <c r="G637" s="5"/>
      <c r="H637" s="5"/>
      <c r="I637" s="5"/>
      <c r="J637" s="5"/>
      <c r="K637" s="6"/>
      <c r="L637" s="5"/>
      <c r="M637" s="5"/>
      <c r="N637" s="5"/>
      <c r="O637" s="5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3.2">
      <c r="A638" s="51"/>
      <c r="B638" s="7"/>
      <c r="C638" s="3"/>
      <c r="D638" s="5"/>
      <c r="E638" s="5"/>
      <c r="F638" s="5"/>
      <c r="G638" s="5"/>
      <c r="H638" s="5"/>
      <c r="I638" s="5"/>
      <c r="J638" s="5"/>
      <c r="K638" s="6"/>
      <c r="L638" s="5"/>
      <c r="M638" s="5"/>
      <c r="N638" s="5"/>
      <c r="O638" s="5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3.2">
      <c r="A639" s="51"/>
      <c r="B639" s="7"/>
      <c r="C639" s="3"/>
      <c r="D639" s="5"/>
      <c r="E639" s="5"/>
      <c r="F639" s="5"/>
      <c r="G639" s="5"/>
      <c r="H639" s="5"/>
      <c r="I639" s="5"/>
      <c r="J639" s="5"/>
      <c r="K639" s="6"/>
      <c r="L639" s="5"/>
      <c r="M639" s="5"/>
      <c r="N639" s="5"/>
      <c r="O639" s="5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3.2">
      <c r="A640" s="51"/>
      <c r="B640" s="7"/>
      <c r="C640" s="3"/>
      <c r="D640" s="5"/>
      <c r="E640" s="5"/>
      <c r="F640" s="5"/>
      <c r="G640" s="5"/>
      <c r="H640" s="5"/>
      <c r="I640" s="5"/>
      <c r="J640" s="5"/>
      <c r="K640" s="6"/>
      <c r="L640" s="5"/>
      <c r="M640" s="5"/>
      <c r="N640" s="5"/>
      <c r="O640" s="5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3.2">
      <c r="A641" s="51"/>
      <c r="B641" s="7"/>
      <c r="C641" s="3"/>
      <c r="D641" s="5"/>
      <c r="E641" s="5"/>
      <c r="F641" s="5"/>
      <c r="G641" s="5"/>
      <c r="H641" s="5"/>
      <c r="I641" s="5"/>
      <c r="J641" s="5"/>
      <c r="K641" s="6"/>
      <c r="L641" s="5"/>
      <c r="M641" s="5"/>
      <c r="N641" s="5"/>
      <c r="O641" s="5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3.2">
      <c r="A642" s="51"/>
      <c r="B642" s="7"/>
      <c r="C642" s="3"/>
      <c r="D642" s="5"/>
      <c r="E642" s="5"/>
      <c r="F642" s="5"/>
      <c r="G642" s="5"/>
      <c r="H642" s="5"/>
      <c r="I642" s="5"/>
      <c r="J642" s="5"/>
      <c r="K642" s="6"/>
      <c r="L642" s="5"/>
      <c r="M642" s="5"/>
      <c r="N642" s="5"/>
      <c r="O642" s="5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3.2">
      <c r="A643" s="51"/>
      <c r="B643" s="7"/>
      <c r="C643" s="3"/>
      <c r="D643" s="5"/>
      <c r="E643" s="5"/>
      <c r="F643" s="5"/>
      <c r="G643" s="5"/>
      <c r="H643" s="5"/>
      <c r="I643" s="5"/>
      <c r="J643" s="5"/>
      <c r="K643" s="6"/>
      <c r="L643" s="5"/>
      <c r="M643" s="5"/>
      <c r="N643" s="5"/>
      <c r="O643" s="5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3.2">
      <c r="A644" s="51"/>
      <c r="B644" s="7"/>
      <c r="C644" s="3"/>
      <c r="D644" s="5"/>
      <c r="E644" s="5"/>
      <c r="F644" s="5"/>
      <c r="G644" s="5"/>
      <c r="H644" s="5"/>
      <c r="I644" s="5"/>
      <c r="J644" s="5"/>
      <c r="K644" s="6"/>
      <c r="L644" s="5"/>
      <c r="M644" s="5"/>
      <c r="N644" s="5"/>
      <c r="O644" s="5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3.2">
      <c r="A645" s="51"/>
      <c r="B645" s="7"/>
      <c r="C645" s="3"/>
      <c r="D645" s="5"/>
      <c r="E645" s="5"/>
      <c r="F645" s="5"/>
      <c r="G645" s="5"/>
      <c r="H645" s="5"/>
      <c r="I645" s="5"/>
      <c r="J645" s="5"/>
      <c r="K645" s="6"/>
      <c r="L645" s="5"/>
      <c r="M645" s="5"/>
      <c r="N645" s="5"/>
      <c r="O645" s="5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3.2">
      <c r="A646" s="51"/>
      <c r="B646" s="7"/>
      <c r="C646" s="3"/>
      <c r="D646" s="5"/>
      <c r="E646" s="5"/>
      <c r="F646" s="5"/>
      <c r="G646" s="5"/>
      <c r="H646" s="5"/>
      <c r="I646" s="5"/>
      <c r="J646" s="5"/>
      <c r="K646" s="6"/>
      <c r="L646" s="5"/>
      <c r="M646" s="5"/>
      <c r="N646" s="5"/>
      <c r="O646" s="5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3.2">
      <c r="A647" s="51"/>
      <c r="B647" s="7"/>
      <c r="C647" s="3"/>
      <c r="D647" s="5"/>
      <c r="E647" s="5"/>
      <c r="F647" s="5"/>
      <c r="G647" s="5"/>
      <c r="H647" s="5"/>
      <c r="I647" s="5"/>
      <c r="J647" s="5"/>
      <c r="K647" s="6"/>
      <c r="L647" s="5"/>
      <c r="M647" s="5"/>
      <c r="N647" s="5"/>
      <c r="O647" s="5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3.2">
      <c r="A648" s="51"/>
      <c r="B648" s="7"/>
      <c r="C648" s="3"/>
      <c r="D648" s="5"/>
      <c r="E648" s="5"/>
      <c r="F648" s="5"/>
      <c r="G648" s="5"/>
      <c r="H648" s="5"/>
      <c r="I648" s="5"/>
      <c r="J648" s="5"/>
      <c r="K648" s="6"/>
      <c r="L648" s="5"/>
      <c r="M648" s="5"/>
      <c r="N648" s="5"/>
      <c r="O648" s="5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3.2">
      <c r="A649" s="51"/>
      <c r="B649" s="7"/>
      <c r="C649" s="3"/>
      <c r="D649" s="5"/>
      <c r="E649" s="5"/>
      <c r="F649" s="5"/>
      <c r="G649" s="5"/>
      <c r="H649" s="5"/>
      <c r="I649" s="5"/>
      <c r="J649" s="5"/>
      <c r="K649" s="6"/>
      <c r="L649" s="5"/>
      <c r="M649" s="5"/>
      <c r="N649" s="5"/>
      <c r="O649" s="5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3.2">
      <c r="A650" s="51"/>
      <c r="B650" s="7"/>
      <c r="C650" s="3"/>
      <c r="D650" s="5"/>
      <c r="E650" s="5"/>
      <c r="F650" s="5"/>
      <c r="G650" s="5"/>
      <c r="H650" s="5"/>
      <c r="I650" s="5"/>
      <c r="J650" s="5"/>
      <c r="K650" s="6"/>
      <c r="L650" s="5"/>
      <c r="M650" s="5"/>
      <c r="N650" s="5"/>
      <c r="O650" s="5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3.2">
      <c r="A651" s="51"/>
      <c r="B651" s="7"/>
      <c r="C651" s="3"/>
      <c r="D651" s="5"/>
      <c r="E651" s="5"/>
      <c r="F651" s="5"/>
      <c r="G651" s="5"/>
      <c r="H651" s="5"/>
      <c r="I651" s="5"/>
      <c r="J651" s="5"/>
      <c r="K651" s="6"/>
      <c r="L651" s="5"/>
      <c r="M651" s="5"/>
      <c r="N651" s="5"/>
      <c r="O651" s="5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3.2">
      <c r="A652" s="51"/>
      <c r="B652" s="7"/>
      <c r="C652" s="3"/>
      <c r="D652" s="5"/>
      <c r="E652" s="5"/>
      <c r="F652" s="5"/>
      <c r="G652" s="5"/>
      <c r="H652" s="5"/>
      <c r="I652" s="5"/>
      <c r="J652" s="5"/>
      <c r="K652" s="6"/>
      <c r="L652" s="5"/>
      <c r="M652" s="5"/>
      <c r="N652" s="5"/>
      <c r="O652" s="5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3.2">
      <c r="A653" s="51"/>
      <c r="B653" s="7"/>
      <c r="C653" s="3"/>
      <c r="D653" s="5"/>
      <c r="E653" s="5"/>
      <c r="F653" s="5"/>
      <c r="G653" s="5"/>
      <c r="H653" s="5"/>
      <c r="I653" s="5"/>
      <c r="J653" s="5"/>
      <c r="K653" s="6"/>
      <c r="L653" s="5"/>
      <c r="M653" s="5"/>
      <c r="N653" s="5"/>
      <c r="O653" s="5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3.2">
      <c r="A654" s="51"/>
      <c r="B654" s="7"/>
      <c r="C654" s="3"/>
      <c r="D654" s="5"/>
      <c r="E654" s="5"/>
      <c r="F654" s="5"/>
      <c r="G654" s="5"/>
      <c r="H654" s="5"/>
      <c r="I654" s="5"/>
      <c r="J654" s="5"/>
      <c r="K654" s="6"/>
      <c r="L654" s="5"/>
      <c r="M654" s="5"/>
      <c r="N654" s="5"/>
      <c r="O654" s="5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3.2">
      <c r="A655" s="51"/>
      <c r="B655" s="7"/>
      <c r="C655" s="3"/>
      <c r="D655" s="5"/>
      <c r="E655" s="5"/>
      <c r="F655" s="5"/>
      <c r="G655" s="5"/>
      <c r="H655" s="5"/>
      <c r="I655" s="5"/>
      <c r="J655" s="5"/>
      <c r="K655" s="6"/>
      <c r="L655" s="5"/>
      <c r="M655" s="5"/>
      <c r="N655" s="5"/>
      <c r="O655" s="5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3.2">
      <c r="A656" s="51"/>
      <c r="B656" s="7"/>
      <c r="C656" s="3"/>
      <c r="D656" s="5"/>
      <c r="E656" s="5"/>
      <c r="F656" s="5"/>
      <c r="G656" s="5"/>
      <c r="H656" s="5"/>
      <c r="I656" s="5"/>
      <c r="J656" s="5"/>
      <c r="K656" s="6"/>
      <c r="L656" s="5"/>
      <c r="M656" s="5"/>
      <c r="N656" s="5"/>
      <c r="O656" s="5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3.2">
      <c r="A657" s="51"/>
      <c r="B657" s="7"/>
      <c r="C657" s="3"/>
      <c r="D657" s="5"/>
      <c r="E657" s="5"/>
      <c r="F657" s="5"/>
      <c r="G657" s="5"/>
      <c r="H657" s="5"/>
      <c r="I657" s="5"/>
      <c r="J657" s="5"/>
      <c r="K657" s="6"/>
      <c r="L657" s="5"/>
      <c r="M657" s="5"/>
      <c r="N657" s="5"/>
      <c r="O657" s="5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3.2">
      <c r="A658" s="51"/>
      <c r="B658" s="7"/>
      <c r="C658" s="3"/>
      <c r="D658" s="5"/>
      <c r="E658" s="5"/>
      <c r="F658" s="5"/>
      <c r="G658" s="5"/>
      <c r="H658" s="5"/>
      <c r="I658" s="5"/>
      <c r="J658" s="5"/>
      <c r="K658" s="6"/>
      <c r="L658" s="5"/>
      <c r="M658" s="5"/>
      <c r="N658" s="5"/>
      <c r="O658" s="5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3.2">
      <c r="A659" s="51"/>
      <c r="B659" s="7"/>
      <c r="C659" s="3"/>
      <c r="D659" s="5"/>
      <c r="E659" s="5"/>
      <c r="F659" s="5"/>
      <c r="G659" s="5"/>
      <c r="H659" s="5"/>
      <c r="I659" s="5"/>
      <c r="J659" s="5"/>
      <c r="K659" s="6"/>
      <c r="L659" s="5"/>
      <c r="M659" s="5"/>
      <c r="N659" s="5"/>
      <c r="O659" s="5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3.2">
      <c r="A660" s="51"/>
      <c r="B660" s="7"/>
      <c r="C660" s="3"/>
      <c r="D660" s="5"/>
      <c r="E660" s="5"/>
      <c r="F660" s="5"/>
      <c r="G660" s="5"/>
      <c r="H660" s="5"/>
      <c r="I660" s="5"/>
      <c r="J660" s="5"/>
      <c r="K660" s="6"/>
      <c r="L660" s="5"/>
      <c r="M660" s="5"/>
      <c r="N660" s="5"/>
      <c r="O660" s="5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3.2">
      <c r="A661" s="51"/>
      <c r="B661" s="7"/>
      <c r="C661" s="3"/>
      <c r="D661" s="5"/>
      <c r="E661" s="5"/>
      <c r="F661" s="5"/>
      <c r="G661" s="5"/>
      <c r="H661" s="5"/>
      <c r="I661" s="5"/>
      <c r="J661" s="5"/>
      <c r="K661" s="6"/>
      <c r="L661" s="5"/>
      <c r="M661" s="5"/>
      <c r="N661" s="5"/>
      <c r="O661" s="5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3.2">
      <c r="A662" s="51"/>
      <c r="B662" s="7"/>
      <c r="C662" s="3"/>
      <c r="D662" s="5"/>
      <c r="E662" s="5"/>
      <c r="F662" s="5"/>
      <c r="G662" s="5"/>
      <c r="H662" s="5"/>
      <c r="I662" s="5"/>
      <c r="J662" s="5"/>
      <c r="K662" s="6"/>
      <c r="L662" s="5"/>
      <c r="M662" s="5"/>
      <c r="N662" s="5"/>
      <c r="O662" s="5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3.2">
      <c r="A663" s="51"/>
      <c r="B663" s="7"/>
      <c r="C663" s="3"/>
      <c r="D663" s="5"/>
      <c r="E663" s="5"/>
      <c r="F663" s="5"/>
      <c r="G663" s="5"/>
      <c r="H663" s="5"/>
      <c r="I663" s="5"/>
      <c r="J663" s="5"/>
      <c r="K663" s="6"/>
      <c r="L663" s="5"/>
      <c r="M663" s="5"/>
      <c r="N663" s="5"/>
      <c r="O663" s="5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3.2">
      <c r="A664" s="51"/>
      <c r="B664" s="7"/>
      <c r="C664" s="3"/>
      <c r="D664" s="5"/>
      <c r="E664" s="5"/>
      <c r="F664" s="5"/>
      <c r="G664" s="5"/>
      <c r="H664" s="5"/>
      <c r="I664" s="5"/>
      <c r="J664" s="5"/>
      <c r="K664" s="6"/>
      <c r="L664" s="5"/>
      <c r="M664" s="5"/>
      <c r="N664" s="5"/>
      <c r="O664" s="5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3.2">
      <c r="A665" s="51"/>
      <c r="B665" s="7"/>
      <c r="C665" s="3"/>
      <c r="D665" s="5"/>
      <c r="E665" s="5"/>
      <c r="F665" s="5"/>
      <c r="G665" s="5"/>
      <c r="H665" s="5"/>
      <c r="I665" s="5"/>
      <c r="J665" s="5"/>
      <c r="K665" s="6"/>
      <c r="L665" s="5"/>
      <c r="M665" s="5"/>
      <c r="N665" s="5"/>
      <c r="O665" s="5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3.2">
      <c r="A666" s="51"/>
      <c r="B666" s="7"/>
      <c r="C666" s="3"/>
      <c r="D666" s="5"/>
      <c r="E666" s="5"/>
      <c r="F666" s="5"/>
      <c r="G666" s="5"/>
      <c r="H666" s="5"/>
      <c r="I666" s="5"/>
      <c r="J666" s="5"/>
      <c r="K666" s="6"/>
      <c r="L666" s="5"/>
      <c r="M666" s="5"/>
      <c r="N666" s="5"/>
      <c r="O666" s="5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3.2">
      <c r="A667" s="51"/>
      <c r="B667" s="7"/>
      <c r="C667" s="3"/>
      <c r="D667" s="5"/>
      <c r="E667" s="5"/>
      <c r="F667" s="5"/>
      <c r="G667" s="5"/>
      <c r="H667" s="5"/>
      <c r="I667" s="5"/>
      <c r="J667" s="5"/>
      <c r="K667" s="6"/>
      <c r="L667" s="5"/>
      <c r="M667" s="5"/>
      <c r="N667" s="5"/>
      <c r="O667" s="5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3.2">
      <c r="A668" s="51"/>
      <c r="B668" s="7"/>
      <c r="C668" s="3"/>
      <c r="D668" s="5"/>
      <c r="E668" s="5"/>
      <c r="F668" s="5"/>
      <c r="G668" s="5"/>
      <c r="H668" s="5"/>
      <c r="I668" s="5"/>
      <c r="J668" s="5"/>
      <c r="K668" s="6"/>
      <c r="L668" s="5"/>
      <c r="M668" s="5"/>
      <c r="N668" s="5"/>
      <c r="O668" s="5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3.2">
      <c r="A669" s="51"/>
      <c r="B669" s="7"/>
      <c r="C669" s="3"/>
      <c r="D669" s="5"/>
      <c r="E669" s="5"/>
      <c r="F669" s="5"/>
      <c r="G669" s="5"/>
      <c r="H669" s="5"/>
      <c r="I669" s="5"/>
      <c r="J669" s="5"/>
      <c r="K669" s="6"/>
      <c r="L669" s="5"/>
      <c r="M669" s="5"/>
      <c r="N669" s="5"/>
      <c r="O669" s="5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3.2">
      <c r="A670" s="51"/>
      <c r="B670" s="7"/>
      <c r="C670" s="3"/>
      <c r="D670" s="5"/>
      <c r="E670" s="5"/>
      <c r="F670" s="5"/>
      <c r="G670" s="5"/>
      <c r="H670" s="5"/>
      <c r="I670" s="5"/>
      <c r="J670" s="5"/>
      <c r="K670" s="6"/>
      <c r="L670" s="5"/>
      <c r="M670" s="5"/>
      <c r="N670" s="5"/>
      <c r="O670" s="5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3.2">
      <c r="A671" s="51"/>
      <c r="B671" s="7"/>
      <c r="C671" s="3"/>
      <c r="D671" s="5"/>
      <c r="E671" s="5"/>
      <c r="F671" s="5"/>
      <c r="G671" s="5"/>
      <c r="H671" s="5"/>
      <c r="I671" s="5"/>
      <c r="J671" s="5"/>
      <c r="K671" s="6"/>
      <c r="L671" s="5"/>
      <c r="M671" s="5"/>
      <c r="N671" s="5"/>
      <c r="O671" s="5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3.2">
      <c r="A672" s="51"/>
      <c r="B672" s="7"/>
      <c r="C672" s="3"/>
      <c r="D672" s="5"/>
      <c r="E672" s="5"/>
      <c r="F672" s="5"/>
      <c r="G672" s="5"/>
      <c r="H672" s="5"/>
      <c r="I672" s="5"/>
      <c r="J672" s="5"/>
      <c r="K672" s="6"/>
      <c r="L672" s="5"/>
      <c r="M672" s="5"/>
      <c r="N672" s="5"/>
      <c r="O672" s="5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3.2">
      <c r="A673" s="51"/>
      <c r="B673" s="7"/>
      <c r="C673" s="3"/>
      <c r="D673" s="5"/>
      <c r="E673" s="5"/>
      <c r="F673" s="5"/>
      <c r="G673" s="5"/>
      <c r="H673" s="5"/>
      <c r="I673" s="5"/>
      <c r="J673" s="5"/>
      <c r="K673" s="6"/>
      <c r="L673" s="5"/>
      <c r="M673" s="5"/>
      <c r="N673" s="5"/>
      <c r="O673" s="5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3.2">
      <c r="A674" s="51"/>
      <c r="B674" s="7"/>
      <c r="C674" s="3"/>
      <c r="D674" s="5"/>
      <c r="E674" s="5"/>
      <c r="F674" s="5"/>
      <c r="G674" s="5"/>
      <c r="H674" s="5"/>
      <c r="I674" s="5"/>
      <c r="J674" s="5"/>
      <c r="K674" s="6"/>
      <c r="L674" s="5"/>
      <c r="M674" s="5"/>
      <c r="N674" s="5"/>
      <c r="O674" s="5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3.2">
      <c r="A675" s="51"/>
      <c r="B675" s="7"/>
      <c r="C675" s="3"/>
      <c r="D675" s="5"/>
      <c r="E675" s="5"/>
      <c r="F675" s="5"/>
      <c r="G675" s="5"/>
      <c r="H675" s="5"/>
      <c r="I675" s="5"/>
      <c r="J675" s="5"/>
      <c r="K675" s="6"/>
      <c r="L675" s="5"/>
      <c r="M675" s="5"/>
      <c r="N675" s="5"/>
      <c r="O675" s="5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3.2">
      <c r="A676" s="51"/>
      <c r="B676" s="7"/>
      <c r="C676" s="3"/>
      <c r="D676" s="5"/>
      <c r="E676" s="5"/>
      <c r="F676" s="5"/>
      <c r="G676" s="5"/>
      <c r="H676" s="5"/>
      <c r="I676" s="5"/>
      <c r="J676" s="5"/>
      <c r="K676" s="6"/>
      <c r="L676" s="5"/>
      <c r="M676" s="5"/>
      <c r="N676" s="5"/>
      <c r="O676" s="5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3.2">
      <c r="A677" s="51"/>
      <c r="B677" s="7"/>
      <c r="C677" s="3"/>
      <c r="D677" s="5"/>
      <c r="E677" s="5"/>
      <c r="F677" s="5"/>
      <c r="G677" s="5"/>
      <c r="H677" s="5"/>
      <c r="I677" s="5"/>
      <c r="J677" s="5"/>
      <c r="K677" s="6"/>
      <c r="L677" s="5"/>
      <c r="M677" s="5"/>
      <c r="N677" s="5"/>
      <c r="O677" s="5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3.2">
      <c r="A678" s="51"/>
      <c r="B678" s="7"/>
      <c r="C678" s="3"/>
      <c r="D678" s="5"/>
      <c r="E678" s="5"/>
      <c r="F678" s="5"/>
      <c r="G678" s="5"/>
      <c r="H678" s="5"/>
      <c r="I678" s="5"/>
      <c r="J678" s="5"/>
      <c r="K678" s="6"/>
      <c r="L678" s="5"/>
      <c r="M678" s="5"/>
      <c r="N678" s="5"/>
      <c r="O678" s="5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3.2">
      <c r="A679" s="51"/>
      <c r="B679" s="7"/>
      <c r="C679" s="3"/>
      <c r="D679" s="5"/>
      <c r="E679" s="5"/>
      <c r="F679" s="5"/>
      <c r="G679" s="5"/>
      <c r="H679" s="5"/>
      <c r="I679" s="5"/>
      <c r="J679" s="5"/>
      <c r="K679" s="6"/>
      <c r="L679" s="5"/>
      <c r="M679" s="5"/>
      <c r="N679" s="5"/>
      <c r="O679" s="5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3.2">
      <c r="A680" s="51"/>
      <c r="B680" s="7"/>
      <c r="C680" s="3"/>
      <c r="D680" s="5"/>
      <c r="E680" s="5"/>
      <c r="F680" s="5"/>
      <c r="G680" s="5"/>
      <c r="H680" s="5"/>
      <c r="I680" s="5"/>
      <c r="J680" s="5"/>
      <c r="K680" s="6"/>
      <c r="L680" s="5"/>
      <c r="M680" s="5"/>
      <c r="N680" s="5"/>
      <c r="O680" s="5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3.2">
      <c r="A681" s="51"/>
      <c r="B681" s="7"/>
      <c r="C681" s="3"/>
      <c r="D681" s="5"/>
      <c r="E681" s="5"/>
      <c r="F681" s="5"/>
      <c r="G681" s="5"/>
      <c r="H681" s="5"/>
      <c r="I681" s="5"/>
      <c r="J681" s="5"/>
      <c r="K681" s="6"/>
      <c r="L681" s="5"/>
      <c r="M681" s="5"/>
      <c r="N681" s="5"/>
      <c r="O681" s="5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3.2">
      <c r="A682" s="51"/>
      <c r="B682" s="7"/>
      <c r="C682" s="3"/>
      <c r="D682" s="5"/>
      <c r="E682" s="5"/>
      <c r="F682" s="5"/>
      <c r="G682" s="5"/>
      <c r="H682" s="5"/>
      <c r="I682" s="5"/>
      <c r="J682" s="5"/>
      <c r="K682" s="6"/>
      <c r="L682" s="5"/>
      <c r="M682" s="5"/>
      <c r="N682" s="5"/>
      <c r="O682" s="5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3.2">
      <c r="A683" s="51"/>
      <c r="B683" s="7"/>
      <c r="C683" s="3"/>
      <c r="D683" s="5"/>
      <c r="E683" s="5"/>
      <c r="F683" s="5"/>
      <c r="G683" s="5"/>
      <c r="H683" s="5"/>
      <c r="I683" s="5"/>
      <c r="J683" s="5"/>
      <c r="K683" s="6"/>
      <c r="L683" s="5"/>
      <c r="M683" s="5"/>
      <c r="N683" s="5"/>
      <c r="O683" s="5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3.2">
      <c r="A684" s="51"/>
      <c r="B684" s="7"/>
      <c r="C684" s="3"/>
      <c r="D684" s="5"/>
      <c r="E684" s="5"/>
      <c r="F684" s="5"/>
      <c r="G684" s="5"/>
      <c r="H684" s="5"/>
      <c r="I684" s="5"/>
      <c r="J684" s="5"/>
      <c r="K684" s="6"/>
      <c r="L684" s="5"/>
      <c r="M684" s="5"/>
      <c r="N684" s="5"/>
      <c r="O684" s="5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3.2">
      <c r="A685" s="51"/>
      <c r="B685" s="7"/>
      <c r="C685" s="3"/>
      <c r="D685" s="5"/>
      <c r="E685" s="5"/>
      <c r="F685" s="5"/>
      <c r="G685" s="5"/>
      <c r="H685" s="5"/>
      <c r="I685" s="5"/>
      <c r="J685" s="5"/>
      <c r="K685" s="6"/>
      <c r="L685" s="5"/>
      <c r="M685" s="5"/>
      <c r="N685" s="5"/>
      <c r="O685" s="5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3.2">
      <c r="A686" s="51"/>
      <c r="B686" s="7"/>
      <c r="C686" s="3"/>
      <c r="D686" s="5"/>
      <c r="E686" s="5"/>
      <c r="F686" s="5"/>
      <c r="G686" s="5"/>
      <c r="H686" s="5"/>
      <c r="I686" s="5"/>
      <c r="J686" s="5"/>
      <c r="K686" s="6"/>
      <c r="L686" s="5"/>
      <c r="M686" s="5"/>
      <c r="N686" s="5"/>
      <c r="O686" s="5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3.2">
      <c r="A687" s="51"/>
      <c r="B687" s="7"/>
      <c r="C687" s="3"/>
      <c r="D687" s="5"/>
      <c r="E687" s="5"/>
      <c r="F687" s="5"/>
      <c r="G687" s="5"/>
      <c r="H687" s="5"/>
      <c r="I687" s="5"/>
      <c r="J687" s="5"/>
      <c r="K687" s="6"/>
      <c r="L687" s="5"/>
      <c r="M687" s="5"/>
      <c r="N687" s="5"/>
      <c r="O687" s="5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3.2">
      <c r="A688" s="51"/>
      <c r="B688" s="7"/>
      <c r="C688" s="3"/>
      <c r="D688" s="5"/>
      <c r="E688" s="5"/>
      <c r="F688" s="5"/>
      <c r="G688" s="5"/>
      <c r="H688" s="5"/>
      <c r="I688" s="5"/>
      <c r="J688" s="5"/>
      <c r="K688" s="6"/>
      <c r="L688" s="5"/>
      <c r="M688" s="5"/>
      <c r="N688" s="5"/>
      <c r="O688" s="5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3.2">
      <c r="A689" s="51"/>
      <c r="B689" s="7"/>
      <c r="C689" s="3"/>
      <c r="D689" s="5"/>
      <c r="E689" s="5"/>
      <c r="F689" s="5"/>
      <c r="G689" s="5"/>
      <c r="H689" s="5"/>
      <c r="I689" s="5"/>
      <c r="J689" s="5"/>
      <c r="K689" s="6"/>
      <c r="L689" s="5"/>
      <c r="M689" s="5"/>
      <c r="N689" s="5"/>
      <c r="O689" s="5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3.2">
      <c r="A690" s="51"/>
      <c r="B690" s="7"/>
      <c r="C690" s="3"/>
      <c r="D690" s="5"/>
      <c r="E690" s="5"/>
      <c r="F690" s="5"/>
      <c r="G690" s="5"/>
      <c r="H690" s="5"/>
      <c r="I690" s="5"/>
      <c r="J690" s="5"/>
      <c r="K690" s="6"/>
      <c r="L690" s="5"/>
      <c r="M690" s="5"/>
      <c r="N690" s="5"/>
      <c r="O690" s="5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3.2">
      <c r="A691" s="51"/>
      <c r="B691" s="7"/>
      <c r="C691" s="3"/>
      <c r="D691" s="5"/>
      <c r="E691" s="5"/>
      <c r="F691" s="5"/>
      <c r="G691" s="5"/>
      <c r="H691" s="5"/>
      <c r="I691" s="5"/>
      <c r="J691" s="5"/>
      <c r="K691" s="6"/>
      <c r="L691" s="5"/>
      <c r="M691" s="5"/>
      <c r="N691" s="5"/>
      <c r="O691" s="5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3.2">
      <c r="A692" s="51"/>
      <c r="B692" s="7"/>
      <c r="C692" s="3"/>
      <c r="D692" s="5"/>
      <c r="E692" s="5"/>
      <c r="F692" s="5"/>
      <c r="G692" s="5"/>
      <c r="H692" s="5"/>
      <c r="I692" s="5"/>
      <c r="J692" s="5"/>
      <c r="K692" s="6"/>
      <c r="L692" s="5"/>
      <c r="M692" s="5"/>
      <c r="N692" s="5"/>
      <c r="O692" s="5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3.2">
      <c r="A693" s="51"/>
      <c r="B693" s="7"/>
      <c r="C693" s="3"/>
      <c r="D693" s="5"/>
      <c r="E693" s="5"/>
      <c r="F693" s="5"/>
      <c r="G693" s="5"/>
      <c r="H693" s="5"/>
      <c r="I693" s="5"/>
      <c r="J693" s="5"/>
      <c r="K693" s="6"/>
      <c r="L693" s="5"/>
      <c r="M693" s="5"/>
      <c r="N693" s="5"/>
      <c r="O693" s="5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3.2">
      <c r="A694" s="51"/>
      <c r="B694" s="7"/>
      <c r="C694" s="3"/>
      <c r="D694" s="5"/>
      <c r="E694" s="5"/>
      <c r="F694" s="5"/>
      <c r="G694" s="5"/>
      <c r="H694" s="5"/>
      <c r="I694" s="5"/>
      <c r="J694" s="5"/>
      <c r="K694" s="6"/>
      <c r="L694" s="5"/>
      <c r="M694" s="5"/>
      <c r="N694" s="5"/>
      <c r="O694" s="5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3.2">
      <c r="A695" s="51"/>
      <c r="B695" s="7"/>
      <c r="C695" s="3"/>
      <c r="D695" s="5"/>
      <c r="E695" s="5"/>
      <c r="F695" s="5"/>
      <c r="G695" s="5"/>
      <c r="H695" s="5"/>
      <c r="I695" s="5"/>
      <c r="J695" s="5"/>
      <c r="K695" s="6"/>
      <c r="L695" s="5"/>
      <c r="M695" s="5"/>
      <c r="N695" s="5"/>
      <c r="O695" s="5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3.2">
      <c r="A696" s="51"/>
      <c r="B696" s="7"/>
      <c r="C696" s="3"/>
      <c r="D696" s="5"/>
      <c r="E696" s="5"/>
      <c r="F696" s="5"/>
      <c r="G696" s="5"/>
      <c r="H696" s="5"/>
      <c r="I696" s="5"/>
      <c r="J696" s="5"/>
      <c r="K696" s="6"/>
      <c r="L696" s="5"/>
      <c r="M696" s="5"/>
      <c r="N696" s="5"/>
      <c r="O696" s="5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3.2">
      <c r="A697" s="51"/>
      <c r="B697" s="7"/>
      <c r="C697" s="3"/>
      <c r="D697" s="5"/>
      <c r="E697" s="5"/>
      <c r="F697" s="5"/>
      <c r="G697" s="5"/>
      <c r="H697" s="5"/>
      <c r="I697" s="5"/>
      <c r="J697" s="5"/>
      <c r="K697" s="6"/>
      <c r="L697" s="5"/>
      <c r="M697" s="5"/>
      <c r="N697" s="5"/>
      <c r="O697" s="5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3.2">
      <c r="A698" s="51"/>
      <c r="B698" s="7"/>
      <c r="C698" s="3"/>
      <c r="D698" s="5"/>
      <c r="E698" s="5"/>
      <c r="F698" s="5"/>
      <c r="G698" s="5"/>
      <c r="H698" s="5"/>
      <c r="I698" s="5"/>
      <c r="J698" s="5"/>
      <c r="K698" s="6"/>
      <c r="L698" s="5"/>
      <c r="M698" s="5"/>
      <c r="N698" s="5"/>
      <c r="O698" s="5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3.2">
      <c r="A699" s="51"/>
      <c r="B699" s="7"/>
      <c r="C699" s="3"/>
      <c r="D699" s="5"/>
      <c r="E699" s="5"/>
      <c r="F699" s="5"/>
      <c r="G699" s="5"/>
      <c r="H699" s="5"/>
      <c r="I699" s="5"/>
      <c r="J699" s="5"/>
      <c r="K699" s="6"/>
      <c r="L699" s="5"/>
      <c r="M699" s="5"/>
      <c r="N699" s="5"/>
      <c r="O699" s="5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3.2">
      <c r="A700" s="51"/>
      <c r="B700" s="7"/>
      <c r="C700" s="3"/>
      <c r="D700" s="5"/>
      <c r="E700" s="5"/>
      <c r="F700" s="5"/>
      <c r="G700" s="5"/>
      <c r="H700" s="5"/>
      <c r="I700" s="5"/>
      <c r="J700" s="5"/>
      <c r="K700" s="6"/>
      <c r="L700" s="5"/>
      <c r="M700" s="5"/>
      <c r="N700" s="5"/>
      <c r="O700" s="5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3.2">
      <c r="A701" s="51"/>
      <c r="B701" s="7"/>
      <c r="C701" s="3"/>
      <c r="D701" s="5"/>
      <c r="E701" s="5"/>
      <c r="F701" s="5"/>
      <c r="G701" s="5"/>
      <c r="H701" s="5"/>
      <c r="I701" s="5"/>
      <c r="J701" s="5"/>
      <c r="K701" s="6"/>
      <c r="L701" s="5"/>
      <c r="M701" s="5"/>
      <c r="N701" s="5"/>
      <c r="O701" s="5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3.2">
      <c r="A702" s="51"/>
      <c r="B702" s="7"/>
      <c r="C702" s="3"/>
      <c r="D702" s="5"/>
      <c r="E702" s="5"/>
      <c r="F702" s="5"/>
      <c r="G702" s="5"/>
      <c r="H702" s="5"/>
      <c r="I702" s="5"/>
      <c r="J702" s="5"/>
      <c r="K702" s="6"/>
      <c r="L702" s="5"/>
      <c r="M702" s="5"/>
      <c r="N702" s="5"/>
      <c r="O702" s="5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3.2">
      <c r="A703" s="51"/>
      <c r="B703" s="7"/>
      <c r="C703" s="3"/>
      <c r="D703" s="5"/>
      <c r="E703" s="5"/>
      <c r="F703" s="5"/>
      <c r="G703" s="5"/>
      <c r="H703" s="5"/>
      <c r="I703" s="5"/>
      <c r="J703" s="5"/>
      <c r="K703" s="6"/>
      <c r="L703" s="5"/>
      <c r="M703" s="5"/>
      <c r="N703" s="5"/>
      <c r="O703" s="5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3.2">
      <c r="A704" s="51"/>
      <c r="B704" s="7"/>
      <c r="C704" s="3"/>
      <c r="D704" s="5"/>
      <c r="E704" s="5"/>
      <c r="F704" s="5"/>
      <c r="G704" s="5"/>
      <c r="H704" s="5"/>
      <c r="I704" s="5"/>
      <c r="J704" s="5"/>
      <c r="K704" s="6"/>
      <c r="L704" s="5"/>
      <c r="M704" s="5"/>
      <c r="N704" s="5"/>
      <c r="O704" s="5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3.2">
      <c r="A705" s="51"/>
      <c r="B705" s="7"/>
      <c r="C705" s="3"/>
      <c r="D705" s="5"/>
      <c r="E705" s="5"/>
      <c r="F705" s="5"/>
      <c r="G705" s="5"/>
      <c r="H705" s="5"/>
      <c r="I705" s="5"/>
      <c r="J705" s="5"/>
      <c r="K705" s="6"/>
      <c r="L705" s="5"/>
      <c r="M705" s="5"/>
      <c r="N705" s="5"/>
      <c r="O705" s="5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3.2">
      <c r="A706" s="51"/>
      <c r="B706" s="7"/>
      <c r="C706" s="3"/>
      <c r="D706" s="5"/>
      <c r="E706" s="5"/>
      <c r="F706" s="5"/>
      <c r="G706" s="5"/>
      <c r="H706" s="5"/>
      <c r="I706" s="5"/>
      <c r="J706" s="5"/>
      <c r="K706" s="6"/>
      <c r="L706" s="5"/>
      <c r="M706" s="5"/>
      <c r="N706" s="5"/>
      <c r="O706" s="5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3.2">
      <c r="A707" s="51"/>
      <c r="B707" s="7"/>
      <c r="C707" s="3"/>
      <c r="D707" s="5"/>
      <c r="E707" s="5"/>
      <c r="F707" s="5"/>
      <c r="G707" s="5"/>
      <c r="H707" s="5"/>
      <c r="I707" s="5"/>
      <c r="J707" s="5"/>
      <c r="K707" s="6"/>
      <c r="L707" s="5"/>
      <c r="M707" s="5"/>
      <c r="N707" s="5"/>
      <c r="O707" s="5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3.2">
      <c r="A708" s="51"/>
      <c r="B708" s="7"/>
      <c r="C708" s="3"/>
      <c r="D708" s="5"/>
      <c r="E708" s="5"/>
      <c r="F708" s="5"/>
      <c r="G708" s="5"/>
      <c r="H708" s="5"/>
      <c r="I708" s="5"/>
      <c r="J708" s="5"/>
      <c r="K708" s="6"/>
      <c r="L708" s="5"/>
      <c r="M708" s="5"/>
      <c r="N708" s="5"/>
      <c r="O708" s="5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3.2">
      <c r="A709" s="51"/>
      <c r="B709" s="7"/>
      <c r="C709" s="3"/>
      <c r="D709" s="5"/>
      <c r="E709" s="5"/>
      <c r="F709" s="5"/>
      <c r="G709" s="5"/>
      <c r="H709" s="5"/>
      <c r="I709" s="5"/>
      <c r="J709" s="5"/>
      <c r="K709" s="6"/>
      <c r="L709" s="5"/>
      <c r="M709" s="5"/>
      <c r="N709" s="5"/>
      <c r="O709" s="5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3.2">
      <c r="A710" s="51"/>
      <c r="B710" s="7"/>
      <c r="C710" s="3"/>
      <c r="D710" s="5"/>
      <c r="E710" s="5"/>
      <c r="F710" s="5"/>
      <c r="G710" s="5"/>
      <c r="H710" s="5"/>
      <c r="I710" s="5"/>
      <c r="J710" s="5"/>
      <c r="K710" s="6"/>
      <c r="L710" s="5"/>
      <c r="M710" s="5"/>
      <c r="N710" s="5"/>
      <c r="O710" s="5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3.2">
      <c r="A711" s="51"/>
      <c r="B711" s="7"/>
      <c r="C711" s="3"/>
      <c r="D711" s="5"/>
      <c r="E711" s="5"/>
      <c r="F711" s="5"/>
      <c r="G711" s="5"/>
      <c r="H711" s="5"/>
      <c r="I711" s="5"/>
      <c r="J711" s="5"/>
      <c r="K711" s="6"/>
      <c r="L711" s="5"/>
      <c r="M711" s="5"/>
      <c r="N711" s="5"/>
      <c r="O711" s="5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3.2">
      <c r="A712" s="51"/>
      <c r="B712" s="7"/>
      <c r="C712" s="3"/>
      <c r="D712" s="5"/>
      <c r="E712" s="5"/>
      <c r="F712" s="5"/>
      <c r="G712" s="5"/>
      <c r="H712" s="5"/>
      <c r="I712" s="5"/>
      <c r="J712" s="5"/>
      <c r="K712" s="6"/>
      <c r="L712" s="5"/>
      <c r="M712" s="5"/>
      <c r="N712" s="5"/>
      <c r="O712" s="5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3.2">
      <c r="A713" s="51"/>
      <c r="B713" s="7"/>
      <c r="C713" s="3"/>
      <c r="D713" s="5"/>
      <c r="E713" s="5"/>
      <c r="F713" s="5"/>
      <c r="G713" s="5"/>
      <c r="H713" s="5"/>
      <c r="I713" s="5"/>
      <c r="J713" s="5"/>
      <c r="K713" s="6"/>
      <c r="L713" s="5"/>
      <c r="M713" s="5"/>
      <c r="N713" s="5"/>
      <c r="O713" s="5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3.2">
      <c r="A714" s="51"/>
      <c r="B714" s="7"/>
      <c r="C714" s="3"/>
      <c r="D714" s="5"/>
      <c r="E714" s="5"/>
      <c r="F714" s="5"/>
      <c r="G714" s="5"/>
      <c r="H714" s="5"/>
      <c r="I714" s="5"/>
      <c r="J714" s="5"/>
      <c r="K714" s="6"/>
      <c r="L714" s="5"/>
      <c r="M714" s="5"/>
      <c r="N714" s="5"/>
      <c r="O714" s="5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3.2">
      <c r="A715" s="51"/>
      <c r="B715" s="7"/>
      <c r="C715" s="3"/>
      <c r="D715" s="5"/>
      <c r="E715" s="5"/>
      <c r="F715" s="5"/>
      <c r="G715" s="5"/>
      <c r="H715" s="5"/>
      <c r="I715" s="5"/>
      <c r="J715" s="5"/>
      <c r="K715" s="6"/>
      <c r="L715" s="5"/>
      <c r="M715" s="5"/>
      <c r="N715" s="5"/>
      <c r="O715" s="5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3.2">
      <c r="A716" s="51"/>
      <c r="B716" s="7"/>
      <c r="C716" s="3"/>
      <c r="D716" s="5"/>
      <c r="E716" s="5"/>
      <c r="F716" s="5"/>
      <c r="G716" s="5"/>
      <c r="H716" s="5"/>
      <c r="I716" s="5"/>
      <c r="J716" s="5"/>
      <c r="K716" s="6"/>
      <c r="L716" s="5"/>
      <c r="M716" s="5"/>
      <c r="N716" s="5"/>
      <c r="O716" s="5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3.2">
      <c r="A717" s="51"/>
      <c r="B717" s="7"/>
      <c r="C717" s="3"/>
      <c r="D717" s="5"/>
      <c r="E717" s="5"/>
      <c r="F717" s="5"/>
      <c r="G717" s="5"/>
      <c r="H717" s="5"/>
      <c r="I717" s="5"/>
      <c r="J717" s="5"/>
      <c r="K717" s="6"/>
      <c r="L717" s="5"/>
      <c r="M717" s="5"/>
      <c r="N717" s="5"/>
      <c r="O717" s="5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3.2">
      <c r="A718" s="51"/>
      <c r="B718" s="7"/>
      <c r="C718" s="3"/>
      <c r="D718" s="5"/>
      <c r="E718" s="5"/>
      <c r="F718" s="5"/>
      <c r="G718" s="5"/>
      <c r="H718" s="5"/>
      <c r="I718" s="5"/>
      <c r="J718" s="5"/>
      <c r="K718" s="6"/>
      <c r="L718" s="5"/>
      <c r="M718" s="5"/>
      <c r="N718" s="5"/>
      <c r="O718" s="5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3.2">
      <c r="A719" s="51"/>
      <c r="B719" s="7"/>
      <c r="C719" s="3"/>
      <c r="D719" s="5"/>
      <c r="E719" s="5"/>
      <c r="F719" s="5"/>
      <c r="G719" s="5"/>
      <c r="H719" s="5"/>
      <c r="I719" s="5"/>
      <c r="J719" s="5"/>
      <c r="K719" s="6"/>
      <c r="L719" s="5"/>
      <c r="M719" s="5"/>
      <c r="N719" s="5"/>
      <c r="O719" s="5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3.2">
      <c r="A720" s="51"/>
      <c r="B720" s="7"/>
      <c r="C720" s="3"/>
      <c r="D720" s="5"/>
      <c r="E720" s="5"/>
      <c r="F720" s="5"/>
      <c r="G720" s="5"/>
      <c r="H720" s="5"/>
      <c r="I720" s="5"/>
      <c r="J720" s="5"/>
      <c r="K720" s="6"/>
      <c r="L720" s="5"/>
      <c r="M720" s="5"/>
      <c r="N720" s="5"/>
      <c r="O720" s="5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3.2">
      <c r="A721" s="51"/>
      <c r="B721" s="7"/>
      <c r="C721" s="3"/>
      <c r="D721" s="5"/>
      <c r="E721" s="5"/>
      <c r="F721" s="5"/>
      <c r="G721" s="5"/>
      <c r="H721" s="5"/>
      <c r="I721" s="5"/>
      <c r="J721" s="5"/>
      <c r="K721" s="6"/>
      <c r="L721" s="5"/>
      <c r="M721" s="5"/>
      <c r="N721" s="5"/>
      <c r="O721" s="5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3.2">
      <c r="A722" s="51"/>
      <c r="B722" s="7"/>
      <c r="C722" s="3"/>
      <c r="D722" s="5"/>
      <c r="E722" s="5"/>
      <c r="F722" s="5"/>
      <c r="G722" s="5"/>
      <c r="H722" s="5"/>
      <c r="I722" s="5"/>
      <c r="J722" s="5"/>
      <c r="K722" s="6"/>
      <c r="L722" s="5"/>
      <c r="M722" s="5"/>
      <c r="N722" s="5"/>
      <c r="O722" s="5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3.2">
      <c r="A723" s="51"/>
      <c r="B723" s="7"/>
      <c r="C723" s="3"/>
      <c r="D723" s="5"/>
      <c r="E723" s="5"/>
      <c r="F723" s="5"/>
      <c r="G723" s="5"/>
      <c r="H723" s="5"/>
      <c r="I723" s="5"/>
      <c r="J723" s="5"/>
      <c r="K723" s="6"/>
      <c r="L723" s="5"/>
      <c r="M723" s="5"/>
      <c r="N723" s="5"/>
      <c r="O723" s="5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3.2">
      <c r="A724" s="51"/>
      <c r="B724" s="7"/>
      <c r="C724" s="3"/>
      <c r="D724" s="5"/>
      <c r="E724" s="5"/>
      <c r="F724" s="5"/>
      <c r="G724" s="5"/>
      <c r="H724" s="5"/>
      <c r="I724" s="5"/>
      <c r="J724" s="5"/>
      <c r="K724" s="6"/>
      <c r="L724" s="5"/>
      <c r="M724" s="5"/>
      <c r="N724" s="5"/>
      <c r="O724" s="5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3.2">
      <c r="A725" s="51"/>
      <c r="B725" s="7"/>
      <c r="C725" s="3"/>
      <c r="D725" s="5"/>
      <c r="E725" s="5"/>
      <c r="F725" s="5"/>
      <c r="G725" s="5"/>
      <c r="H725" s="5"/>
      <c r="I725" s="5"/>
      <c r="J725" s="5"/>
      <c r="K725" s="6"/>
      <c r="L725" s="5"/>
      <c r="M725" s="5"/>
      <c r="N725" s="5"/>
      <c r="O725" s="5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3.2">
      <c r="A726" s="51"/>
      <c r="B726" s="7"/>
      <c r="C726" s="3"/>
      <c r="D726" s="5"/>
      <c r="E726" s="5"/>
      <c r="F726" s="5"/>
      <c r="G726" s="5"/>
      <c r="H726" s="5"/>
      <c r="I726" s="5"/>
      <c r="J726" s="5"/>
      <c r="K726" s="6"/>
      <c r="L726" s="5"/>
      <c r="M726" s="5"/>
      <c r="N726" s="5"/>
      <c r="O726" s="5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3.2">
      <c r="A727" s="51"/>
      <c r="B727" s="7"/>
      <c r="C727" s="3"/>
      <c r="D727" s="5"/>
      <c r="E727" s="5"/>
      <c r="F727" s="5"/>
      <c r="G727" s="5"/>
      <c r="H727" s="5"/>
      <c r="I727" s="5"/>
      <c r="J727" s="5"/>
      <c r="K727" s="6"/>
      <c r="L727" s="5"/>
      <c r="M727" s="5"/>
      <c r="N727" s="5"/>
      <c r="O727" s="5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3.2">
      <c r="A728" s="51"/>
      <c r="B728" s="7"/>
      <c r="C728" s="3"/>
      <c r="D728" s="5"/>
      <c r="E728" s="5"/>
      <c r="F728" s="5"/>
      <c r="G728" s="5"/>
      <c r="H728" s="5"/>
      <c r="I728" s="5"/>
      <c r="J728" s="5"/>
      <c r="K728" s="6"/>
      <c r="L728" s="5"/>
      <c r="M728" s="5"/>
      <c r="N728" s="5"/>
      <c r="O728" s="5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3.2">
      <c r="A729" s="51"/>
      <c r="B729" s="7"/>
      <c r="C729" s="3"/>
      <c r="D729" s="5"/>
      <c r="E729" s="5"/>
      <c r="F729" s="5"/>
      <c r="G729" s="5"/>
      <c r="H729" s="5"/>
      <c r="I729" s="5"/>
      <c r="J729" s="5"/>
      <c r="K729" s="6"/>
      <c r="L729" s="5"/>
      <c r="M729" s="5"/>
      <c r="N729" s="5"/>
      <c r="O729" s="5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3.2">
      <c r="A730" s="51"/>
      <c r="B730" s="7"/>
      <c r="C730" s="3"/>
      <c r="D730" s="5"/>
      <c r="E730" s="5"/>
      <c r="F730" s="5"/>
      <c r="G730" s="5"/>
      <c r="H730" s="5"/>
      <c r="I730" s="5"/>
      <c r="J730" s="5"/>
      <c r="K730" s="6"/>
      <c r="L730" s="5"/>
      <c r="M730" s="5"/>
      <c r="N730" s="5"/>
      <c r="O730" s="5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3.2">
      <c r="A731" s="51"/>
      <c r="B731" s="7"/>
      <c r="C731" s="3"/>
      <c r="D731" s="5"/>
      <c r="E731" s="5"/>
      <c r="F731" s="5"/>
      <c r="G731" s="5"/>
      <c r="H731" s="5"/>
      <c r="I731" s="5"/>
      <c r="J731" s="5"/>
      <c r="K731" s="6"/>
      <c r="L731" s="5"/>
      <c r="M731" s="5"/>
      <c r="N731" s="5"/>
      <c r="O731" s="5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3.2">
      <c r="A732" s="51"/>
      <c r="B732" s="7"/>
      <c r="C732" s="3"/>
      <c r="D732" s="5"/>
      <c r="E732" s="5"/>
      <c r="F732" s="5"/>
      <c r="G732" s="5"/>
      <c r="H732" s="5"/>
      <c r="I732" s="5"/>
      <c r="J732" s="5"/>
      <c r="K732" s="6"/>
      <c r="L732" s="5"/>
      <c r="M732" s="5"/>
      <c r="N732" s="5"/>
      <c r="O732" s="5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3.2">
      <c r="A733" s="51"/>
      <c r="B733" s="7"/>
      <c r="C733" s="3"/>
      <c r="D733" s="5"/>
      <c r="E733" s="5"/>
      <c r="F733" s="5"/>
      <c r="G733" s="5"/>
      <c r="H733" s="5"/>
      <c r="I733" s="5"/>
      <c r="J733" s="5"/>
      <c r="K733" s="6"/>
      <c r="L733" s="5"/>
      <c r="M733" s="5"/>
      <c r="N733" s="5"/>
      <c r="O733" s="5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3.2">
      <c r="A734" s="51"/>
      <c r="B734" s="7"/>
      <c r="C734" s="3"/>
      <c r="D734" s="5"/>
      <c r="E734" s="5"/>
      <c r="F734" s="5"/>
      <c r="G734" s="5"/>
      <c r="H734" s="5"/>
      <c r="I734" s="5"/>
      <c r="J734" s="5"/>
      <c r="K734" s="6"/>
      <c r="L734" s="5"/>
      <c r="M734" s="5"/>
      <c r="N734" s="5"/>
      <c r="O734" s="5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3.2">
      <c r="A735" s="51"/>
      <c r="B735" s="7"/>
      <c r="C735" s="3"/>
      <c r="D735" s="5"/>
      <c r="E735" s="5"/>
      <c r="F735" s="5"/>
      <c r="G735" s="5"/>
      <c r="H735" s="5"/>
      <c r="I735" s="5"/>
      <c r="J735" s="5"/>
      <c r="K735" s="6"/>
      <c r="L735" s="5"/>
      <c r="M735" s="5"/>
      <c r="N735" s="5"/>
      <c r="O735" s="5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3.2">
      <c r="A736" s="51"/>
      <c r="B736" s="7"/>
      <c r="C736" s="3"/>
      <c r="D736" s="5"/>
      <c r="E736" s="5"/>
      <c r="F736" s="5"/>
      <c r="G736" s="5"/>
      <c r="H736" s="5"/>
      <c r="I736" s="5"/>
      <c r="J736" s="5"/>
      <c r="K736" s="6"/>
      <c r="L736" s="5"/>
      <c r="M736" s="5"/>
      <c r="N736" s="5"/>
      <c r="O736" s="5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3.2">
      <c r="A737" s="51"/>
      <c r="B737" s="7"/>
      <c r="C737" s="3"/>
      <c r="D737" s="5"/>
      <c r="E737" s="5"/>
      <c r="F737" s="5"/>
      <c r="G737" s="5"/>
      <c r="H737" s="5"/>
      <c r="I737" s="5"/>
      <c r="J737" s="5"/>
      <c r="K737" s="6"/>
      <c r="L737" s="5"/>
      <c r="M737" s="5"/>
      <c r="N737" s="5"/>
      <c r="O737" s="5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3.2">
      <c r="A738" s="51"/>
      <c r="B738" s="7"/>
      <c r="C738" s="3"/>
      <c r="D738" s="5"/>
      <c r="E738" s="5"/>
      <c r="F738" s="5"/>
      <c r="G738" s="5"/>
      <c r="H738" s="5"/>
      <c r="I738" s="5"/>
      <c r="J738" s="5"/>
      <c r="K738" s="6"/>
      <c r="L738" s="5"/>
      <c r="M738" s="5"/>
      <c r="N738" s="5"/>
      <c r="O738" s="5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3.2">
      <c r="A739" s="51"/>
      <c r="B739" s="7"/>
      <c r="C739" s="3"/>
      <c r="D739" s="5"/>
      <c r="E739" s="5"/>
      <c r="F739" s="5"/>
      <c r="G739" s="5"/>
      <c r="H739" s="5"/>
      <c r="I739" s="5"/>
      <c r="J739" s="5"/>
      <c r="K739" s="6"/>
      <c r="L739" s="5"/>
      <c r="M739" s="5"/>
      <c r="N739" s="5"/>
      <c r="O739" s="5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3.2">
      <c r="A740" s="51"/>
      <c r="B740" s="7"/>
      <c r="C740" s="3"/>
      <c r="D740" s="5"/>
      <c r="E740" s="5"/>
      <c r="F740" s="5"/>
      <c r="G740" s="5"/>
      <c r="H740" s="5"/>
      <c r="I740" s="5"/>
      <c r="J740" s="5"/>
      <c r="K740" s="6"/>
      <c r="L740" s="5"/>
      <c r="M740" s="5"/>
      <c r="N740" s="5"/>
      <c r="O740" s="5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3.2">
      <c r="A741" s="51"/>
      <c r="B741" s="7"/>
      <c r="C741" s="3"/>
      <c r="D741" s="5"/>
      <c r="E741" s="5"/>
      <c r="F741" s="5"/>
      <c r="G741" s="5"/>
      <c r="H741" s="5"/>
      <c r="I741" s="5"/>
      <c r="J741" s="5"/>
      <c r="K741" s="6"/>
      <c r="L741" s="5"/>
      <c r="M741" s="5"/>
      <c r="N741" s="5"/>
      <c r="O741" s="5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3.2">
      <c r="A742" s="51"/>
      <c r="B742" s="7"/>
      <c r="C742" s="3"/>
      <c r="D742" s="5"/>
      <c r="E742" s="5"/>
      <c r="F742" s="5"/>
      <c r="G742" s="5"/>
      <c r="H742" s="5"/>
      <c r="I742" s="5"/>
      <c r="J742" s="5"/>
      <c r="K742" s="6"/>
      <c r="L742" s="5"/>
      <c r="M742" s="5"/>
      <c r="N742" s="5"/>
      <c r="O742" s="5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3.2">
      <c r="A743" s="51"/>
      <c r="B743" s="7"/>
      <c r="C743" s="3"/>
      <c r="D743" s="5"/>
      <c r="E743" s="5"/>
      <c r="F743" s="5"/>
      <c r="G743" s="5"/>
      <c r="H743" s="5"/>
      <c r="I743" s="5"/>
      <c r="J743" s="5"/>
      <c r="K743" s="6"/>
      <c r="L743" s="5"/>
      <c r="M743" s="5"/>
      <c r="N743" s="5"/>
      <c r="O743" s="5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3.2">
      <c r="A744" s="51"/>
      <c r="B744" s="7"/>
      <c r="C744" s="3"/>
      <c r="D744" s="5"/>
      <c r="E744" s="5"/>
      <c r="F744" s="5"/>
      <c r="G744" s="5"/>
      <c r="H744" s="5"/>
      <c r="I744" s="5"/>
      <c r="J744" s="5"/>
      <c r="K744" s="6"/>
      <c r="L744" s="5"/>
      <c r="M744" s="5"/>
      <c r="N744" s="5"/>
      <c r="O744" s="5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3.2">
      <c r="A745" s="51"/>
      <c r="B745" s="7"/>
      <c r="C745" s="3"/>
      <c r="D745" s="5"/>
      <c r="E745" s="5"/>
      <c r="F745" s="5"/>
      <c r="G745" s="5"/>
      <c r="H745" s="5"/>
      <c r="I745" s="5"/>
      <c r="J745" s="5"/>
      <c r="K745" s="6"/>
      <c r="L745" s="5"/>
      <c r="M745" s="5"/>
      <c r="N745" s="5"/>
      <c r="O745" s="5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3.2">
      <c r="A746" s="51"/>
      <c r="B746" s="7"/>
      <c r="C746" s="3"/>
      <c r="D746" s="5"/>
      <c r="E746" s="5"/>
      <c r="F746" s="5"/>
      <c r="G746" s="5"/>
      <c r="H746" s="5"/>
      <c r="I746" s="5"/>
      <c r="J746" s="5"/>
      <c r="K746" s="6"/>
      <c r="L746" s="5"/>
      <c r="M746" s="5"/>
      <c r="N746" s="5"/>
      <c r="O746" s="5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3.2">
      <c r="A747" s="51"/>
      <c r="B747" s="7"/>
      <c r="C747" s="3"/>
      <c r="D747" s="5"/>
      <c r="E747" s="5"/>
      <c r="F747" s="5"/>
      <c r="G747" s="5"/>
      <c r="H747" s="5"/>
      <c r="I747" s="5"/>
      <c r="J747" s="5"/>
      <c r="K747" s="6"/>
      <c r="L747" s="5"/>
      <c r="M747" s="5"/>
      <c r="N747" s="5"/>
      <c r="O747" s="5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3.2">
      <c r="A748" s="51"/>
      <c r="B748" s="7"/>
      <c r="C748" s="3"/>
      <c r="D748" s="5"/>
      <c r="E748" s="5"/>
      <c r="F748" s="5"/>
      <c r="G748" s="5"/>
      <c r="H748" s="5"/>
      <c r="I748" s="5"/>
      <c r="J748" s="5"/>
      <c r="K748" s="6"/>
      <c r="L748" s="5"/>
      <c r="M748" s="5"/>
      <c r="N748" s="5"/>
      <c r="O748" s="5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3.2">
      <c r="A749" s="51"/>
      <c r="B749" s="7"/>
      <c r="C749" s="3"/>
      <c r="D749" s="5"/>
      <c r="E749" s="5"/>
      <c r="F749" s="5"/>
      <c r="G749" s="5"/>
      <c r="H749" s="5"/>
      <c r="I749" s="5"/>
      <c r="J749" s="5"/>
      <c r="K749" s="6"/>
      <c r="L749" s="5"/>
      <c r="M749" s="5"/>
      <c r="N749" s="5"/>
      <c r="O749" s="5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3.2">
      <c r="A750" s="51"/>
      <c r="B750" s="7"/>
      <c r="C750" s="3"/>
      <c r="D750" s="5"/>
      <c r="E750" s="5"/>
      <c r="F750" s="5"/>
      <c r="G750" s="5"/>
      <c r="H750" s="5"/>
      <c r="I750" s="5"/>
      <c r="J750" s="5"/>
      <c r="K750" s="6"/>
      <c r="L750" s="5"/>
      <c r="M750" s="5"/>
      <c r="N750" s="5"/>
      <c r="O750" s="5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3.2">
      <c r="A751" s="51"/>
      <c r="B751" s="7"/>
      <c r="C751" s="3"/>
      <c r="D751" s="5"/>
      <c r="E751" s="5"/>
      <c r="F751" s="5"/>
      <c r="G751" s="5"/>
      <c r="H751" s="5"/>
      <c r="I751" s="5"/>
      <c r="J751" s="5"/>
      <c r="K751" s="6"/>
      <c r="L751" s="5"/>
      <c r="M751" s="5"/>
      <c r="N751" s="5"/>
      <c r="O751" s="5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3.2">
      <c r="A752" s="51"/>
      <c r="B752" s="7"/>
      <c r="C752" s="3"/>
      <c r="D752" s="5"/>
      <c r="E752" s="5"/>
      <c r="F752" s="5"/>
      <c r="G752" s="5"/>
      <c r="H752" s="5"/>
      <c r="I752" s="5"/>
      <c r="J752" s="5"/>
      <c r="K752" s="6"/>
      <c r="L752" s="5"/>
      <c r="M752" s="5"/>
      <c r="N752" s="5"/>
      <c r="O752" s="5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3.2">
      <c r="A753" s="51"/>
      <c r="B753" s="7"/>
      <c r="C753" s="3"/>
      <c r="D753" s="5"/>
      <c r="E753" s="5"/>
      <c r="F753" s="5"/>
      <c r="G753" s="5"/>
      <c r="H753" s="5"/>
      <c r="I753" s="5"/>
      <c r="J753" s="5"/>
      <c r="K753" s="6"/>
      <c r="L753" s="5"/>
      <c r="M753" s="5"/>
      <c r="N753" s="5"/>
      <c r="O753" s="5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3.2">
      <c r="A754" s="51"/>
      <c r="B754" s="7"/>
      <c r="C754" s="3"/>
      <c r="D754" s="5"/>
      <c r="E754" s="5"/>
      <c r="F754" s="5"/>
      <c r="G754" s="5"/>
      <c r="H754" s="5"/>
      <c r="I754" s="5"/>
      <c r="J754" s="5"/>
      <c r="K754" s="6"/>
      <c r="L754" s="5"/>
      <c r="M754" s="5"/>
      <c r="N754" s="5"/>
      <c r="O754" s="5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3.2">
      <c r="A755" s="51"/>
      <c r="B755" s="7"/>
      <c r="C755" s="3"/>
      <c r="D755" s="5"/>
      <c r="E755" s="5"/>
      <c r="F755" s="5"/>
      <c r="G755" s="5"/>
      <c r="H755" s="5"/>
      <c r="I755" s="5"/>
      <c r="J755" s="5"/>
      <c r="K755" s="6"/>
      <c r="L755" s="5"/>
      <c r="M755" s="5"/>
      <c r="N755" s="5"/>
      <c r="O755" s="5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3.2">
      <c r="A756" s="51"/>
      <c r="B756" s="7"/>
      <c r="C756" s="3"/>
      <c r="D756" s="5"/>
      <c r="E756" s="5"/>
      <c r="F756" s="5"/>
      <c r="G756" s="5"/>
      <c r="H756" s="5"/>
      <c r="I756" s="5"/>
      <c r="J756" s="5"/>
      <c r="K756" s="6"/>
      <c r="L756" s="5"/>
      <c r="M756" s="5"/>
      <c r="N756" s="5"/>
      <c r="O756" s="5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3.2">
      <c r="A757" s="51"/>
      <c r="B757" s="7"/>
      <c r="C757" s="3"/>
      <c r="D757" s="5"/>
      <c r="E757" s="5"/>
      <c r="F757" s="5"/>
      <c r="G757" s="5"/>
      <c r="H757" s="5"/>
      <c r="I757" s="5"/>
      <c r="J757" s="5"/>
      <c r="K757" s="6"/>
      <c r="L757" s="5"/>
      <c r="M757" s="5"/>
      <c r="N757" s="5"/>
      <c r="O757" s="5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3.2">
      <c r="A758" s="51"/>
      <c r="B758" s="7"/>
      <c r="C758" s="3"/>
      <c r="D758" s="5"/>
      <c r="E758" s="5"/>
      <c r="F758" s="5"/>
      <c r="G758" s="5"/>
      <c r="H758" s="5"/>
      <c r="I758" s="5"/>
      <c r="J758" s="5"/>
      <c r="K758" s="6"/>
      <c r="L758" s="5"/>
      <c r="M758" s="5"/>
      <c r="N758" s="5"/>
      <c r="O758" s="5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3.2">
      <c r="A759" s="51"/>
      <c r="B759" s="7"/>
      <c r="C759" s="3"/>
      <c r="D759" s="5"/>
      <c r="E759" s="5"/>
      <c r="F759" s="5"/>
      <c r="G759" s="5"/>
      <c r="H759" s="5"/>
      <c r="I759" s="5"/>
      <c r="J759" s="5"/>
      <c r="K759" s="6"/>
      <c r="L759" s="5"/>
      <c r="M759" s="5"/>
      <c r="N759" s="5"/>
      <c r="O759" s="5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3.2">
      <c r="A760" s="51"/>
      <c r="B760" s="7"/>
      <c r="C760" s="3"/>
      <c r="D760" s="5"/>
      <c r="E760" s="5"/>
      <c r="F760" s="5"/>
      <c r="G760" s="5"/>
      <c r="H760" s="5"/>
      <c r="I760" s="5"/>
      <c r="J760" s="5"/>
      <c r="K760" s="6"/>
      <c r="L760" s="5"/>
      <c r="M760" s="5"/>
      <c r="N760" s="5"/>
      <c r="O760" s="5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3.2">
      <c r="A761" s="51"/>
      <c r="B761" s="7"/>
      <c r="C761" s="3"/>
      <c r="D761" s="5"/>
      <c r="E761" s="5"/>
      <c r="F761" s="5"/>
      <c r="G761" s="5"/>
      <c r="H761" s="5"/>
      <c r="I761" s="5"/>
      <c r="J761" s="5"/>
      <c r="K761" s="6"/>
      <c r="L761" s="5"/>
      <c r="M761" s="5"/>
      <c r="N761" s="5"/>
      <c r="O761" s="5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3.2">
      <c r="A762" s="51"/>
      <c r="B762" s="7"/>
      <c r="C762" s="3"/>
      <c r="D762" s="5"/>
      <c r="E762" s="5"/>
      <c r="F762" s="5"/>
      <c r="G762" s="5"/>
      <c r="H762" s="5"/>
      <c r="I762" s="5"/>
      <c r="J762" s="5"/>
      <c r="K762" s="6"/>
      <c r="L762" s="5"/>
      <c r="M762" s="5"/>
      <c r="N762" s="5"/>
      <c r="O762" s="5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3.2">
      <c r="A763" s="51"/>
      <c r="B763" s="7"/>
      <c r="C763" s="3"/>
      <c r="D763" s="5"/>
      <c r="E763" s="5"/>
      <c r="F763" s="5"/>
      <c r="G763" s="5"/>
      <c r="H763" s="5"/>
      <c r="I763" s="5"/>
      <c r="J763" s="5"/>
      <c r="K763" s="6"/>
      <c r="L763" s="5"/>
      <c r="M763" s="5"/>
      <c r="N763" s="5"/>
      <c r="O763" s="5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3.2">
      <c r="A764" s="51"/>
      <c r="B764" s="7"/>
      <c r="C764" s="3"/>
      <c r="D764" s="5"/>
      <c r="E764" s="5"/>
      <c r="F764" s="5"/>
      <c r="G764" s="5"/>
      <c r="H764" s="5"/>
      <c r="I764" s="5"/>
      <c r="J764" s="5"/>
      <c r="K764" s="6"/>
      <c r="L764" s="5"/>
      <c r="M764" s="5"/>
      <c r="N764" s="5"/>
      <c r="O764" s="5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3.2">
      <c r="A765" s="51"/>
      <c r="B765" s="7"/>
      <c r="C765" s="3"/>
      <c r="D765" s="5"/>
      <c r="E765" s="5"/>
      <c r="F765" s="5"/>
      <c r="G765" s="5"/>
      <c r="H765" s="5"/>
      <c r="I765" s="5"/>
      <c r="J765" s="5"/>
      <c r="K765" s="6"/>
      <c r="L765" s="5"/>
      <c r="M765" s="5"/>
      <c r="N765" s="5"/>
      <c r="O765" s="5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3.2">
      <c r="A766" s="51"/>
      <c r="B766" s="7"/>
      <c r="C766" s="3"/>
      <c r="D766" s="5"/>
      <c r="E766" s="5"/>
      <c r="F766" s="5"/>
      <c r="G766" s="5"/>
      <c r="H766" s="5"/>
      <c r="I766" s="5"/>
      <c r="J766" s="5"/>
      <c r="K766" s="6"/>
      <c r="L766" s="5"/>
      <c r="M766" s="5"/>
      <c r="N766" s="5"/>
      <c r="O766" s="5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3.2">
      <c r="A767" s="51"/>
      <c r="B767" s="7"/>
      <c r="C767" s="3"/>
      <c r="D767" s="5"/>
      <c r="E767" s="5"/>
      <c r="F767" s="5"/>
      <c r="G767" s="5"/>
      <c r="H767" s="5"/>
      <c r="I767" s="5"/>
      <c r="J767" s="5"/>
      <c r="K767" s="6"/>
      <c r="L767" s="5"/>
      <c r="M767" s="5"/>
      <c r="N767" s="5"/>
      <c r="O767" s="5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3.2">
      <c r="A768" s="51"/>
      <c r="B768" s="7"/>
      <c r="C768" s="3"/>
      <c r="D768" s="5"/>
      <c r="E768" s="5"/>
      <c r="F768" s="5"/>
      <c r="G768" s="5"/>
      <c r="H768" s="5"/>
      <c r="I768" s="5"/>
      <c r="J768" s="5"/>
      <c r="K768" s="6"/>
      <c r="L768" s="5"/>
      <c r="M768" s="5"/>
      <c r="N768" s="5"/>
      <c r="O768" s="5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3.2">
      <c r="A769" s="51"/>
      <c r="B769" s="7"/>
      <c r="C769" s="3"/>
      <c r="D769" s="5"/>
      <c r="E769" s="5"/>
      <c r="F769" s="5"/>
      <c r="G769" s="5"/>
      <c r="H769" s="5"/>
      <c r="I769" s="5"/>
      <c r="J769" s="5"/>
      <c r="K769" s="6"/>
      <c r="L769" s="5"/>
      <c r="M769" s="5"/>
      <c r="N769" s="5"/>
      <c r="O769" s="5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3.2">
      <c r="A770" s="51"/>
      <c r="B770" s="7"/>
      <c r="C770" s="3"/>
      <c r="D770" s="5"/>
      <c r="E770" s="5"/>
      <c r="F770" s="5"/>
      <c r="G770" s="5"/>
      <c r="H770" s="5"/>
      <c r="I770" s="5"/>
      <c r="J770" s="5"/>
      <c r="K770" s="6"/>
      <c r="L770" s="5"/>
      <c r="M770" s="5"/>
      <c r="N770" s="5"/>
      <c r="O770" s="5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3.2">
      <c r="A771" s="51"/>
      <c r="B771" s="7"/>
      <c r="C771" s="3"/>
      <c r="D771" s="5"/>
      <c r="E771" s="5"/>
      <c r="F771" s="5"/>
      <c r="G771" s="5"/>
      <c r="H771" s="5"/>
      <c r="I771" s="5"/>
      <c r="J771" s="5"/>
      <c r="K771" s="6"/>
      <c r="L771" s="5"/>
      <c r="M771" s="5"/>
      <c r="N771" s="5"/>
      <c r="O771" s="5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3.2">
      <c r="A772" s="51"/>
      <c r="B772" s="7"/>
      <c r="C772" s="3"/>
      <c r="D772" s="5"/>
      <c r="E772" s="5"/>
      <c r="F772" s="5"/>
      <c r="G772" s="5"/>
      <c r="H772" s="5"/>
      <c r="I772" s="5"/>
      <c r="J772" s="5"/>
      <c r="K772" s="6"/>
      <c r="L772" s="5"/>
      <c r="M772" s="5"/>
      <c r="N772" s="5"/>
      <c r="O772" s="5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3.2">
      <c r="A773" s="51"/>
      <c r="B773" s="7"/>
      <c r="C773" s="3"/>
      <c r="D773" s="5"/>
      <c r="E773" s="5"/>
      <c r="F773" s="5"/>
      <c r="G773" s="5"/>
      <c r="H773" s="5"/>
      <c r="I773" s="5"/>
      <c r="J773" s="5"/>
      <c r="K773" s="6"/>
      <c r="L773" s="5"/>
      <c r="M773" s="5"/>
      <c r="N773" s="5"/>
      <c r="O773" s="5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3.2">
      <c r="A774" s="51"/>
      <c r="B774" s="7"/>
      <c r="C774" s="3"/>
      <c r="D774" s="5"/>
      <c r="E774" s="5"/>
      <c r="F774" s="5"/>
      <c r="G774" s="5"/>
      <c r="H774" s="5"/>
      <c r="I774" s="5"/>
      <c r="J774" s="5"/>
      <c r="K774" s="6"/>
      <c r="L774" s="5"/>
      <c r="M774" s="5"/>
      <c r="N774" s="5"/>
      <c r="O774" s="5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3.2">
      <c r="A775" s="51"/>
      <c r="B775" s="7"/>
      <c r="C775" s="3"/>
      <c r="D775" s="5"/>
      <c r="E775" s="5"/>
      <c r="F775" s="5"/>
      <c r="G775" s="5"/>
      <c r="H775" s="5"/>
      <c r="I775" s="5"/>
      <c r="J775" s="5"/>
      <c r="K775" s="6"/>
      <c r="L775" s="5"/>
      <c r="M775" s="5"/>
      <c r="N775" s="5"/>
      <c r="O775" s="5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3.2">
      <c r="A776" s="51"/>
      <c r="B776" s="7"/>
      <c r="C776" s="3"/>
      <c r="D776" s="5"/>
      <c r="E776" s="5"/>
      <c r="F776" s="5"/>
      <c r="G776" s="5"/>
      <c r="H776" s="5"/>
      <c r="I776" s="5"/>
      <c r="J776" s="5"/>
      <c r="K776" s="6"/>
      <c r="L776" s="5"/>
      <c r="M776" s="5"/>
      <c r="N776" s="5"/>
      <c r="O776" s="5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3.2">
      <c r="A777" s="51"/>
      <c r="B777" s="7"/>
      <c r="C777" s="3"/>
      <c r="D777" s="5"/>
      <c r="E777" s="5"/>
      <c r="F777" s="5"/>
      <c r="G777" s="5"/>
      <c r="H777" s="5"/>
      <c r="I777" s="5"/>
      <c r="J777" s="5"/>
      <c r="K777" s="6"/>
      <c r="L777" s="5"/>
      <c r="M777" s="5"/>
      <c r="N777" s="5"/>
      <c r="O777" s="5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3.2">
      <c r="A778" s="51"/>
      <c r="B778" s="7"/>
      <c r="C778" s="3"/>
      <c r="D778" s="5"/>
      <c r="E778" s="5"/>
      <c r="F778" s="5"/>
      <c r="G778" s="5"/>
      <c r="H778" s="5"/>
      <c r="I778" s="5"/>
      <c r="J778" s="5"/>
      <c r="K778" s="6"/>
      <c r="L778" s="5"/>
      <c r="M778" s="5"/>
      <c r="N778" s="5"/>
      <c r="O778" s="5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3.2">
      <c r="A779" s="51"/>
      <c r="B779" s="7"/>
      <c r="C779" s="3"/>
      <c r="D779" s="5"/>
      <c r="E779" s="5"/>
      <c r="F779" s="5"/>
      <c r="G779" s="5"/>
      <c r="H779" s="5"/>
      <c r="I779" s="5"/>
      <c r="J779" s="5"/>
      <c r="K779" s="6"/>
      <c r="L779" s="5"/>
      <c r="M779" s="5"/>
      <c r="N779" s="5"/>
      <c r="O779" s="5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3.2">
      <c r="A780" s="51"/>
      <c r="B780" s="7"/>
      <c r="C780" s="3"/>
      <c r="D780" s="5"/>
      <c r="E780" s="5"/>
      <c r="F780" s="5"/>
      <c r="G780" s="5"/>
      <c r="H780" s="5"/>
      <c r="I780" s="5"/>
      <c r="J780" s="5"/>
      <c r="K780" s="6"/>
      <c r="L780" s="5"/>
      <c r="M780" s="5"/>
      <c r="N780" s="5"/>
      <c r="O780" s="5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3.2">
      <c r="A781" s="51"/>
      <c r="B781" s="7"/>
      <c r="C781" s="3"/>
      <c r="D781" s="5"/>
      <c r="E781" s="5"/>
      <c r="F781" s="5"/>
      <c r="G781" s="5"/>
      <c r="H781" s="5"/>
      <c r="I781" s="5"/>
      <c r="J781" s="5"/>
      <c r="K781" s="6"/>
      <c r="L781" s="5"/>
      <c r="M781" s="5"/>
      <c r="N781" s="5"/>
      <c r="O781" s="5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3.2">
      <c r="A782" s="51"/>
      <c r="B782" s="7"/>
      <c r="C782" s="3"/>
      <c r="D782" s="5"/>
      <c r="E782" s="5"/>
      <c r="F782" s="5"/>
      <c r="G782" s="5"/>
      <c r="H782" s="5"/>
      <c r="I782" s="5"/>
      <c r="J782" s="5"/>
      <c r="K782" s="6"/>
      <c r="L782" s="5"/>
      <c r="M782" s="5"/>
      <c r="N782" s="5"/>
      <c r="O782" s="5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3.2">
      <c r="A783" s="51"/>
      <c r="B783" s="7"/>
      <c r="C783" s="3"/>
      <c r="D783" s="5"/>
      <c r="E783" s="5"/>
      <c r="F783" s="5"/>
      <c r="G783" s="5"/>
      <c r="H783" s="5"/>
      <c r="I783" s="5"/>
      <c r="J783" s="5"/>
      <c r="K783" s="6"/>
      <c r="L783" s="5"/>
      <c r="M783" s="5"/>
      <c r="N783" s="5"/>
      <c r="O783" s="5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3.2">
      <c r="A784" s="51"/>
      <c r="B784" s="7"/>
      <c r="C784" s="3"/>
      <c r="D784" s="5"/>
      <c r="E784" s="5"/>
      <c r="F784" s="5"/>
      <c r="G784" s="5"/>
      <c r="H784" s="5"/>
      <c r="I784" s="5"/>
      <c r="J784" s="5"/>
      <c r="K784" s="6"/>
      <c r="L784" s="5"/>
      <c r="M784" s="5"/>
      <c r="N784" s="5"/>
      <c r="O784" s="5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3.2">
      <c r="A785" s="51"/>
      <c r="B785" s="7"/>
      <c r="C785" s="3"/>
      <c r="D785" s="5"/>
      <c r="E785" s="5"/>
      <c r="F785" s="5"/>
      <c r="G785" s="5"/>
      <c r="H785" s="5"/>
      <c r="I785" s="5"/>
      <c r="J785" s="5"/>
      <c r="K785" s="6"/>
      <c r="L785" s="5"/>
      <c r="M785" s="5"/>
      <c r="N785" s="5"/>
      <c r="O785" s="5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3.2">
      <c r="A786" s="51"/>
      <c r="B786" s="7"/>
      <c r="C786" s="3"/>
      <c r="D786" s="5"/>
      <c r="E786" s="5"/>
      <c r="F786" s="5"/>
      <c r="G786" s="5"/>
      <c r="H786" s="5"/>
      <c r="I786" s="5"/>
      <c r="J786" s="5"/>
      <c r="K786" s="6"/>
      <c r="L786" s="5"/>
      <c r="M786" s="5"/>
      <c r="N786" s="5"/>
      <c r="O786" s="5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3.2">
      <c r="A787" s="51"/>
      <c r="B787" s="7"/>
      <c r="C787" s="3"/>
      <c r="D787" s="5"/>
      <c r="E787" s="5"/>
      <c r="F787" s="5"/>
      <c r="G787" s="5"/>
      <c r="H787" s="5"/>
      <c r="I787" s="5"/>
      <c r="J787" s="5"/>
      <c r="K787" s="6"/>
      <c r="L787" s="5"/>
      <c r="M787" s="5"/>
      <c r="N787" s="5"/>
      <c r="O787" s="5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3.2">
      <c r="A788" s="51"/>
      <c r="B788" s="7"/>
      <c r="C788" s="3"/>
      <c r="D788" s="5"/>
      <c r="E788" s="5"/>
      <c r="F788" s="5"/>
      <c r="G788" s="5"/>
      <c r="H788" s="5"/>
      <c r="I788" s="5"/>
      <c r="J788" s="5"/>
      <c r="K788" s="6"/>
      <c r="L788" s="5"/>
      <c r="M788" s="5"/>
      <c r="N788" s="5"/>
      <c r="O788" s="5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3.2">
      <c r="A789" s="51"/>
      <c r="B789" s="7"/>
      <c r="C789" s="3"/>
      <c r="D789" s="5"/>
      <c r="E789" s="5"/>
      <c r="F789" s="5"/>
      <c r="G789" s="5"/>
      <c r="H789" s="5"/>
      <c r="I789" s="5"/>
      <c r="J789" s="5"/>
      <c r="K789" s="6"/>
      <c r="L789" s="5"/>
      <c r="M789" s="5"/>
      <c r="N789" s="5"/>
      <c r="O789" s="5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3.2">
      <c r="A790" s="51"/>
      <c r="B790" s="7"/>
      <c r="C790" s="3"/>
      <c r="D790" s="5"/>
      <c r="E790" s="5"/>
      <c r="F790" s="5"/>
      <c r="G790" s="5"/>
      <c r="H790" s="5"/>
      <c r="I790" s="5"/>
      <c r="J790" s="5"/>
      <c r="K790" s="6"/>
      <c r="L790" s="5"/>
      <c r="M790" s="5"/>
      <c r="N790" s="5"/>
      <c r="O790" s="5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3.2">
      <c r="A791" s="51"/>
      <c r="B791" s="7"/>
      <c r="C791" s="3"/>
      <c r="D791" s="5"/>
      <c r="E791" s="5"/>
      <c r="F791" s="5"/>
      <c r="G791" s="5"/>
      <c r="H791" s="5"/>
      <c r="I791" s="5"/>
      <c r="J791" s="5"/>
      <c r="K791" s="6"/>
      <c r="L791" s="5"/>
      <c r="M791" s="5"/>
      <c r="N791" s="5"/>
      <c r="O791" s="5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3.2">
      <c r="A792" s="51"/>
      <c r="B792" s="7"/>
      <c r="C792" s="3"/>
      <c r="D792" s="5"/>
      <c r="E792" s="5"/>
      <c r="F792" s="5"/>
      <c r="G792" s="5"/>
      <c r="H792" s="5"/>
      <c r="I792" s="5"/>
      <c r="J792" s="5"/>
      <c r="K792" s="6"/>
      <c r="L792" s="5"/>
      <c r="M792" s="5"/>
      <c r="N792" s="5"/>
      <c r="O792" s="5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3.2">
      <c r="A793" s="51"/>
      <c r="B793" s="7"/>
      <c r="C793" s="3"/>
      <c r="D793" s="5"/>
      <c r="E793" s="5"/>
      <c r="F793" s="5"/>
      <c r="G793" s="5"/>
      <c r="H793" s="5"/>
      <c r="I793" s="5"/>
      <c r="J793" s="5"/>
      <c r="K793" s="6"/>
      <c r="L793" s="5"/>
      <c r="M793" s="5"/>
      <c r="N793" s="5"/>
      <c r="O793" s="5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3.2">
      <c r="A794" s="51"/>
      <c r="B794" s="7"/>
      <c r="C794" s="3"/>
      <c r="D794" s="5"/>
      <c r="E794" s="5"/>
      <c r="F794" s="5"/>
      <c r="G794" s="5"/>
      <c r="H794" s="5"/>
      <c r="I794" s="5"/>
      <c r="J794" s="5"/>
      <c r="K794" s="6"/>
      <c r="L794" s="5"/>
      <c r="M794" s="5"/>
      <c r="N794" s="5"/>
      <c r="O794" s="5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3.2">
      <c r="A795" s="51"/>
      <c r="B795" s="7"/>
      <c r="C795" s="3"/>
      <c r="D795" s="5"/>
      <c r="E795" s="5"/>
      <c r="F795" s="5"/>
      <c r="G795" s="5"/>
      <c r="H795" s="5"/>
      <c r="I795" s="5"/>
      <c r="J795" s="5"/>
      <c r="K795" s="6"/>
      <c r="L795" s="5"/>
      <c r="M795" s="5"/>
      <c r="N795" s="5"/>
      <c r="O795" s="5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3.2">
      <c r="A796" s="51"/>
      <c r="B796" s="7"/>
      <c r="C796" s="3"/>
      <c r="D796" s="5"/>
      <c r="E796" s="5"/>
      <c r="F796" s="5"/>
      <c r="G796" s="5"/>
      <c r="H796" s="5"/>
      <c r="I796" s="5"/>
      <c r="J796" s="5"/>
      <c r="K796" s="6"/>
      <c r="L796" s="5"/>
      <c r="M796" s="5"/>
      <c r="N796" s="5"/>
      <c r="O796" s="5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3.2">
      <c r="A797" s="51"/>
      <c r="B797" s="7"/>
      <c r="C797" s="3"/>
      <c r="D797" s="5"/>
      <c r="E797" s="5"/>
      <c r="F797" s="5"/>
      <c r="G797" s="5"/>
      <c r="H797" s="5"/>
      <c r="I797" s="5"/>
      <c r="J797" s="5"/>
      <c r="K797" s="6"/>
      <c r="L797" s="5"/>
      <c r="M797" s="5"/>
      <c r="N797" s="5"/>
      <c r="O797" s="5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3.2">
      <c r="A798" s="51"/>
      <c r="B798" s="7"/>
      <c r="C798" s="3"/>
      <c r="D798" s="5"/>
      <c r="E798" s="5"/>
      <c r="F798" s="5"/>
      <c r="G798" s="5"/>
      <c r="H798" s="5"/>
      <c r="I798" s="5"/>
      <c r="J798" s="5"/>
      <c r="K798" s="6"/>
      <c r="L798" s="5"/>
      <c r="M798" s="5"/>
      <c r="N798" s="5"/>
      <c r="O798" s="5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3.2">
      <c r="A799" s="51"/>
      <c r="B799" s="7"/>
      <c r="C799" s="3"/>
      <c r="D799" s="5"/>
      <c r="E799" s="5"/>
      <c r="F799" s="5"/>
      <c r="G799" s="5"/>
      <c r="H799" s="5"/>
      <c r="I799" s="5"/>
      <c r="J799" s="5"/>
      <c r="K799" s="6"/>
      <c r="L799" s="5"/>
      <c r="M799" s="5"/>
      <c r="N799" s="5"/>
      <c r="O799" s="5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3.2">
      <c r="A800" s="51"/>
      <c r="B800" s="7"/>
      <c r="C800" s="3"/>
      <c r="D800" s="5"/>
      <c r="E800" s="5"/>
      <c r="F800" s="5"/>
      <c r="G800" s="5"/>
      <c r="H800" s="5"/>
      <c r="I800" s="5"/>
      <c r="J800" s="5"/>
      <c r="K800" s="6"/>
      <c r="L800" s="5"/>
      <c r="M800" s="5"/>
      <c r="N800" s="5"/>
      <c r="O800" s="5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3.2">
      <c r="A801" s="51"/>
      <c r="B801" s="7"/>
      <c r="C801" s="3"/>
      <c r="D801" s="5"/>
      <c r="E801" s="5"/>
      <c r="F801" s="5"/>
      <c r="G801" s="5"/>
      <c r="H801" s="5"/>
      <c r="I801" s="5"/>
      <c r="J801" s="5"/>
      <c r="K801" s="6"/>
      <c r="L801" s="5"/>
      <c r="M801" s="5"/>
      <c r="N801" s="5"/>
      <c r="O801" s="5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3.2">
      <c r="A802" s="51"/>
      <c r="B802" s="7"/>
      <c r="C802" s="3"/>
      <c r="D802" s="5"/>
      <c r="E802" s="5"/>
      <c r="F802" s="5"/>
      <c r="G802" s="5"/>
      <c r="H802" s="5"/>
      <c r="I802" s="5"/>
      <c r="J802" s="5"/>
      <c r="K802" s="6"/>
      <c r="L802" s="5"/>
      <c r="M802" s="5"/>
      <c r="N802" s="5"/>
      <c r="O802" s="5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3.2">
      <c r="A803" s="51"/>
      <c r="B803" s="7"/>
      <c r="C803" s="3"/>
      <c r="D803" s="5"/>
      <c r="E803" s="5"/>
      <c r="F803" s="5"/>
      <c r="G803" s="5"/>
      <c r="H803" s="5"/>
      <c r="I803" s="5"/>
      <c r="J803" s="5"/>
      <c r="K803" s="6"/>
      <c r="L803" s="5"/>
      <c r="M803" s="5"/>
      <c r="N803" s="5"/>
      <c r="O803" s="5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3.2">
      <c r="A804" s="51"/>
      <c r="B804" s="7"/>
      <c r="C804" s="3"/>
      <c r="D804" s="5"/>
      <c r="E804" s="5"/>
      <c r="F804" s="5"/>
      <c r="G804" s="5"/>
      <c r="H804" s="5"/>
      <c r="I804" s="5"/>
      <c r="J804" s="5"/>
      <c r="K804" s="6"/>
      <c r="L804" s="5"/>
      <c r="M804" s="5"/>
      <c r="N804" s="5"/>
      <c r="O804" s="5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3.2">
      <c r="A805" s="51"/>
      <c r="B805" s="7"/>
      <c r="C805" s="3"/>
      <c r="D805" s="5"/>
      <c r="E805" s="5"/>
      <c r="F805" s="5"/>
      <c r="G805" s="5"/>
      <c r="H805" s="5"/>
      <c r="I805" s="5"/>
      <c r="J805" s="5"/>
      <c r="K805" s="6"/>
      <c r="L805" s="5"/>
      <c r="M805" s="5"/>
      <c r="N805" s="5"/>
      <c r="O805" s="5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3.2">
      <c r="A806" s="51"/>
      <c r="B806" s="7"/>
      <c r="C806" s="3"/>
      <c r="D806" s="5"/>
      <c r="E806" s="5"/>
      <c r="F806" s="5"/>
      <c r="G806" s="5"/>
      <c r="H806" s="5"/>
      <c r="I806" s="5"/>
      <c r="J806" s="5"/>
      <c r="K806" s="6"/>
      <c r="L806" s="5"/>
      <c r="M806" s="5"/>
      <c r="N806" s="5"/>
      <c r="O806" s="5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3.2">
      <c r="A807" s="51"/>
      <c r="B807" s="7"/>
      <c r="C807" s="3"/>
      <c r="D807" s="5"/>
      <c r="E807" s="5"/>
      <c r="F807" s="5"/>
      <c r="G807" s="5"/>
      <c r="H807" s="5"/>
      <c r="I807" s="5"/>
      <c r="J807" s="5"/>
      <c r="K807" s="6"/>
      <c r="L807" s="5"/>
      <c r="M807" s="5"/>
      <c r="N807" s="5"/>
      <c r="O807" s="5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3.2">
      <c r="A808" s="51"/>
      <c r="B808" s="7"/>
      <c r="C808" s="3"/>
      <c r="D808" s="5"/>
      <c r="E808" s="5"/>
      <c r="F808" s="5"/>
      <c r="G808" s="5"/>
      <c r="H808" s="5"/>
      <c r="I808" s="5"/>
      <c r="J808" s="5"/>
      <c r="K808" s="6"/>
      <c r="L808" s="5"/>
      <c r="M808" s="5"/>
      <c r="N808" s="5"/>
      <c r="O808" s="5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3.2">
      <c r="A809" s="51"/>
      <c r="B809" s="7"/>
      <c r="C809" s="3"/>
      <c r="D809" s="5"/>
      <c r="E809" s="5"/>
      <c r="F809" s="5"/>
      <c r="G809" s="5"/>
      <c r="H809" s="5"/>
      <c r="I809" s="5"/>
      <c r="J809" s="5"/>
      <c r="K809" s="6"/>
      <c r="L809" s="5"/>
      <c r="M809" s="5"/>
      <c r="N809" s="5"/>
      <c r="O809" s="5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3.2">
      <c r="A810" s="51"/>
      <c r="B810" s="7"/>
      <c r="C810" s="3"/>
      <c r="D810" s="5"/>
      <c r="E810" s="5"/>
      <c r="F810" s="5"/>
      <c r="G810" s="5"/>
      <c r="H810" s="5"/>
      <c r="I810" s="5"/>
      <c r="J810" s="5"/>
      <c r="K810" s="6"/>
      <c r="L810" s="5"/>
      <c r="M810" s="5"/>
      <c r="N810" s="5"/>
      <c r="O810" s="5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3.2">
      <c r="A811" s="51"/>
      <c r="B811" s="7"/>
      <c r="C811" s="3"/>
      <c r="D811" s="5"/>
      <c r="E811" s="5"/>
      <c r="F811" s="5"/>
      <c r="G811" s="5"/>
      <c r="H811" s="5"/>
      <c r="I811" s="5"/>
      <c r="J811" s="5"/>
      <c r="K811" s="6"/>
      <c r="L811" s="5"/>
      <c r="M811" s="5"/>
      <c r="N811" s="5"/>
      <c r="O811" s="5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3.2">
      <c r="A812" s="51"/>
      <c r="B812" s="7"/>
      <c r="C812" s="3"/>
      <c r="D812" s="5"/>
      <c r="E812" s="5"/>
      <c r="F812" s="5"/>
      <c r="G812" s="5"/>
      <c r="H812" s="5"/>
      <c r="I812" s="5"/>
      <c r="J812" s="5"/>
      <c r="K812" s="6"/>
      <c r="L812" s="5"/>
      <c r="M812" s="5"/>
      <c r="N812" s="5"/>
      <c r="O812" s="5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3.2">
      <c r="A813" s="51"/>
      <c r="B813" s="7"/>
      <c r="C813" s="3"/>
      <c r="D813" s="5"/>
      <c r="E813" s="5"/>
      <c r="F813" s="5"/>
      <c r="G813" s="5"/>
      <c r="H813" s="5"/>
      <c r="I813" s="5"/>
      <c r="J813" s="5"/>
      <c r="K813" s="6"/>
      <c r="L813" s="5"/>
      <c r="M813" s="5"/>
      <c r="N813" s="5"/>
      <c r="O813" s="5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3.2">
      <c r="A814" s="51"/>
      <c r="B814" s="7"/>
      <c r="C814" s="3"/>
      <c r="D814" s="5"/>
      <c r="E814" s="5"/>
      <c r="F814" s="5"/>
      <c r="G814" s="5"/>
      <c r="H814" s="5"/>
      <c r="I814" s="5"/>
      <c r="J814" s="5"/>
      <c r="K814" s="6"/>
      <c r="L814" s="5"/>
      <c r="M814" s="5"/>
      <c r="N814" s="5"/>
      <c r="O814" s="5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3.2">
      <c r="A815" s="51"/>
      <c r="B815" s="7"/>
      <c r="C815" s="3"/>
      <c r="D815" s="5"/>
      <c r="E815" s="5"/>
      <c r="F815" s="5"/>
      <c r="G815" s="5"/>
      <c r="H815" s="5"/>
      <c r="I815" s="5"/>
      <c r="J815" s="5"/>
      <c r="K815" s="6"/>
      <c r="L815" s="5"/>
      <c r="M815" s="5"/>
      <c r="N815" s="5"/>
      <c r="O815" s="5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3.2">
      <c r="A816" s="51"/>
      <c r="B816" s="7"/>
      <c r="C816" s="3"/>
      <c r="D816" s="5"/>
      <c r="E816" s="5"/>
      <c r="F816" s="5"/>
      <c r="G816" s="5"/>
      <c r="H816" s="5"/>
      <c r="I816" s="5"/>
      <c r="J816" s="5"/>
      <c r="K816" s="6"/>
      <c r="L816" s="5"/>
      <c r="M816" s="5"/>
      <c r="N816" s="5"/>
      <c r="O816" s="5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3.2">
      <c r="A817" s="51"/>
      <c r="B817" s="7"/>
      <c r="C817" s="3"/>
      <c r="D817" s="5"/>
      <c r="E817" s="5"/>
      <c r="F817" s="5"/>
      <c r="G817" s="5"/>
      <c r="H817" s="5"/>
      <c r="I817" s="5"/>
      <c r="J817" s="5"/>
      <c r="K817" s="6"/>
      <c r="L817" s="5"/>
      <c r="M817" s="5"/>
      <c r="N817" s="5"/>
      <c r="O817" s="5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3.2">
      <c r="A818" s="51"/>
      <c r="B818" s="7"/>
      <c r="C818" s="3"/>
      <c r="D818" s="5"/>
      <c r="E818" s="5"/>
      <c r="F818" s="5"/>
      <c r="G818" s="5"/>
      <c r="H818" s="5"/>
      <c r="I818" s="5"/>
      <c r="J818" s="5"/>
      <c r="K818" s="6"/>
      <c r="L818" s="5"/>
      <c r="M818" s="5"/>
      <c r="N818" s="5"/>
      <c r="O818" s="5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3.2">
      <c r="A819" s="51"/>
      <c r="B819" s="7"/>
      <c r="C819" s="3"/>
      <c r="D819" s="5"/>
      <c r="E819" s="5"/>
      <c r="F819" s="5"/>
      <c r="G819" s="5"/>
      <c r="H819" s="5"/>
      <c r="I819" s="5"/>
      <c r="J819" s="5"/>
      <c r="K819" s="6"/>
      <c r="L819" s="5"/>
      <c r="M819" s="5"/>
      <c r="N819" s="5"/>
      <c r="O819" s="5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3.2">
      <c r="A820" s="51"/>
      <c r="B820" s="7"/>
      <c r="C820" s="3"/>
      <c r="D820" s="5"/>
      <c r="E820" s="5"/>
      <c r="F820" s="5"/>
      <c r="G820" s="5"/>
      <c r="H820" s="5"/>
      <c r="I820" s="5"/>
      <c r="J820" s="5"/>
      <c r="K820" s="6"/>
      <c r="L820" s="5"/>
      <c r="M820" s="5"/>
      <c r="N820" s="5"/>
      <c r="O820" s="5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3.2">
      <c r="A821" s="51"/>
      <c r="B821" s="7"/>
      <c r="C821" s="3"/>
      <c r="D821" s="5"/>
      <c r="E821" s="5"/>
      <c r="F821" s="5"/>
      <c r="G821" s="5"/>
      <c r="H821" s="5"/>
      <c r="I821" s="5"/>
      <c r="J821" s="5"/>
      <c r="K821" s="6"/>
      <c r="L821" s="5"/>
      <c r="M821" s="5"/>
      <c r="N821" s="5"/>
      <c r="O821" s="5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3.2">
      <c r="A822" s="51"/>
      <c r="B822" s="7"/>
      <c r="C822" s="3"/>
      <c r="D822" s="5"/>
      <c r="E822" s="5"/>
      <c r="F822" s="5"/>
      <c r="G822" s="5"/>
      <c r="H822" s="5"/>
      <c r="I822" s="5"/>
      <c r="J822" s="5"/>
      <c r="K822" s="6"/>
      <c r="L822" s="5"/>
      <c r="M822" s="5"/>
      <c r="N822" s="5"/>
      <c r="O822" s="5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3.2">
      <c r="A823" s="51"/>
      <c r="B823" s="7"/>
      <c r="C823" s="3"/>
      <c r="D823" s="5"/>
      <c r="E823" s="5"/>
      <c r="F823" s="5"/>
      <c r="G823" s="5"/>
      <c r="H823" s="5"/>
      <c r="I823" s="5"/>
      <c r="J823" s="5"/>
      <c r="K823" s="6"/>
      <c r="L823" s="5"/>
      <c r="M823" s="5"/>
      <c r="N823" s="5"/>
      <c r="O823" s="5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3.2">
      <c r="A824" s="51"/>
      <c r="B824" s="7"/>
      <c r="C824" s="3"/>
      <c r="D824" s="5"/>
      <c r="E824" s="5"/>
      <c r="F824" s="5"/>
      <c r="G824" s="5"/>
      <c r="H824" s="5"/>
      <c r="I824" s="5"/>
      <c r="J824" s="5"/>
      <c r="K824" s="6"/>
      <c r="L824" s="5"/>
      <c r="M824" s="5"/>
      <c r="N824" s="5"/>
      <c r="O824" s="5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3.2">
      <c r="A825" s="51"/>
      <c r="B825" s="7"/>
      <c r="C825" s="3"/>
      <c r="D825" s="5"/>
      <c r="E825" s="5"/>
      <c r="F825" s="5"/>
      <c r="G825" s="5"/>
      <c r="H825" s="5"/>
      <c r="I825" s="5"/>
      <c r="J825" s="5"/>
      <c r="K825" s="6"/>
      <c r="L825" s="5"/>
      <c r="M825" s="5"/>
      <c r="N825" s="5"/>
      <c r="O825" s="5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3.2">
      <c r="A826" s="51"/>
      <c r="B826" s="7"/>
      <c r="C826" s="3"/>
      <c r="D826" s="5"/>
      <c r="E826" s="5"/>
      <c r="F826" s="5"/>
      <c r="G826" s="5"/>
      <c r="H826" s="5"/>
      <c r="I826" s="5"/>
      <c r="J826" s="5"/>
      <c r="K826" s="6"/>
      <c r="L826" s="5"/>
      <c r="M826" s="5"/>
      <c r="N826" s="5"/>
      <c r="O826" s="5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3.2">
      <c r="A827" s="51"/>
      <c r="B827" s="7"/>
      <c r="C827" s="3"/>
      <c r="D827" s="5"/>
      <c r="E827" s="5"/>
      <c r="F827" s="5"/>
      <c r="G827" s="5"/>
      <c r="H827" s="5"/>
      <c r="I827" s="5"/>
      <c r="J827" s="5"/>
      <c r="K827" s="6"/>
      <c r="L827" s="5"/>
      <c r="M827" s="5"/>
      <c r="N827" s="5"/>
      <c r="O827" s="5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3.2">
      <c r="A828" s="51"/>
      <c r="B828" s="7"/>
      <c r="C828" s="3"/>
      <c r="D828" s="5"/>
      <c r="E828" s="5"/>
      <c r="F828" s="5"/>
      <c r="G828" s="5"/>
      <c r="H828" s="5"/>
      <c r="I828" s="5"/>
      <c r="J828" s="5"/>
      <c r="K828" s="6"/>
      <c r="L828" s="5"/>
      <c r="M828" s="5"/>
      <c r="N828" s="5"/>
      <c r="O828" s="5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3.2">
      <c r="A829" s="51"/>
      <c r="B829" s="7"/>
      <c r="C829" s="3"/>
      <c r="D829" s="5"/>
      <c r="E829" s="5"/>
      <c r="F829" s="5"/>
      <c r="G829" s="5"/>
      <c r="H829" s="5"/>
      <c r="I829" s="5"/>
      <c r="J829" s="5"/>
      <c r="K829" s="6"/>
      <c r="L829" s="5"/>
      <c r="M829" s="5"/>
      <c r="N829" s="5"/>
      <c r="O829" s="5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3.2">
      <c r="A830" s="51"/>
      <c r="B830" s="7"/>
      <c r="C830" s="3"/>
      <c r="D830" s="5"/>
      <c r="E830" s="5"/>
      <c r="F830" s="5"/>
      <c r="G830" s="5"/>
      <c r="H830" s="5"/>
      <c r="I830" s="5"/>
      <c r="J830" s="5"/>
      <c r="K830" s="6"/>
      <c r="L830" s="5"/>
      <c r="M830" s="5"/>
      <c r="N830" s="5"/>
      <c r="O830" s="5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3.2">
      <c r="A831" s="51"/>
      <c r="B831" s="7"/>
      <c r="C831" s="3"/>
      <c r="D831" s="5"/>
      <c r="E831" s="5"/>
      <c r="F831" s="5"/>
      <c r="G831" s="5"/>
      <c r="H831" s="5"/>
      <c r="I831" s="5"/>
      <c r="J831" s="5"/>
      <c r="K831" s="6"/>
      <c r="L831" s="5"/>
      <c r="M831" s="5"/>
      <c r="N831" s="5"/>
      <c r="O831" s="5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3.2">
      <c r="A832" s="51"/>
      <c r="B832" s="7"/>
      <c r="C832" s="3"/>
      <c r="D832" s="5"/>
      <c r="E832" s="5"/>
      <c r="F832" s="5"/>
      <c r="G832" s="5"/>
      <c r="H832" s="5"/>
      <c r="I832" s="5"/>
      <c r="J832" s="5"/>
      <c r="K832" s="6"/>
      <c r="L832" s="5"/>
      <c r="M832" s="5"/>
      <c r="N832" s="5"/>
      <c r="O832" s="5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3.2">
      <c r="A833" s="51"/>
      <c r="B833" s="7"/>
      <c r="C833" s="3"/>
      <c r="D833" s="5"/>
      <c r="E833" s="5"/>
      <c r="F833" s="5"/>
      <c r="G833" s="5"/>
      <c r="H833" s="5"/>
      <c r="I833" s="5"/>
      <c r="J833" s="5"/>
      <c r="K833" s="6"/>
      <c r="L833" s="5"/>
      <c r="M833" s="5"/>
      <c r="N833" s="5"/>
      <c r="O833" s="5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3.2">
      <c r="A834" s="51"/>
      <c r="B834" s="7"/>
      <c r="C834" s="3"/>
      <c r="D834" s="5"/>
      <c r="E834" s="5"/>
      <c r="F834" s="5"/>
      <c r="G834" s="5"/>
      <c r="H834" s="5"/>
      <c r="I834" s="5"/>
      <c r="J834" s="5"/>
      <c r="K834" s="6"/>
      <c r="L834" s="5"/>
      <c r="M834" s="5"/>
      <c r="N834" s="5"/>
      <c r="O834" s="5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3.2">
      <c r="A835" s="51"/>
      <c r="B835" s="7"/>
      <c r="C835" s="3"/>
      <c r="D835" s="5"/>
      <c r="E835" s="5"/>
      <c r="F835" s="5"/>
      <c r="G835" s="5"/>
      <c r="H835" s="5"/>
      <c r="I835" s="5"/>
      <c r="J835" s="5"/>
      <c r="K835" s="6"/>
      <c r="L835" s="5"/>
      <c r="M835" s="5"/>
      <c r="N835" s="5"/>
      <c r="O835" s="5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3.2">
      <c r="A836" s="51"/>
      <c r="B836" s="7"/>
      <c r="C836" s="3"/>
      <c r="D836" s="5"/>
      <c r="E836" s="5"/>
      <c r="F836" s="5"/>
      <c r="G836" s="5"/>
      <c r="H836" s="5"/>
      <c r="I836" s="5"/>
      <c r="J836" s="5"/>
      <c r="K836" s="6"/>
      <c r="L836" s="5"/>
      <c r="M836" s="5"/>
      <c r="N836" s="5"/>
      <c r="O836" s="5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3.2">
      <c r="A837" s="51"/>
      <c r="B837" s="7"/>
      <c r="C837" s="3"/>
      <c r="D837" s="5"/>
      <c r="E837" s="5"/>
      <c r="F837" s="5"/>
      <c r="G837" s="5"/>
      <c r="H837" s="5"/>
      <c r="I837" s="5"/>
      <c r="J837" s="5"/>
      <c r="K837" s="6"/>
      <c r="L837" s="5"/>
      <c r="M837" s="5"/>
      <c r="N837" s="5"/>
      <c r="O837" s="5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3.2">
      <c r="A838" s="51"/>
      <c r="B838" s="7"/>
      <c r="C838" s="3"/>
      <c r="D838" s="5"/>
      <c r="E838" s="5"/>
      <c r="F838" s="5"/>
      <c r="G838" s="5"/>
      <c r="H838" s="5"/>
      <c r="I838" s="5"/>
      <c r="J838" s="5"/>
      <c r="K838" s="6"/>
      <c r="L838" s="5"/>
      <c r="M838" s="5"/>
      <c r="N838" s="5"/>
      <c r="O838" s="5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3.2">
      <c r="A839" s="51"/>
      <c r="B839" s="7"/>
      <c r="C839" s="3"/>
      <c r="D839" s="5"/>
      <c r="E839" s="5"/>
      <c r="F839" s="5"/>
      <c r="G839" s="5"/>
      <c r="H839" s="5"/>
      <c r="I839" s="5"/>
      <c r="J839" s="5"/>
      <c r="K839" s="6"/>
      <c r="L839" s="5"/>
      <c r="M839" s="5"/>
      <c r="N839" s="5"/>
      <c r="O839" s="5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3.2">
      <c r="A840" s="51"/>
      <c r="B840" s="7"/>
      <c r="C840" s="3"/>
      <c r="D840" s="5"/>
      <c r="E840" s="5"/>
      <c r="F840" s="5"/>
      <c r="G840" s="5"/>
      <c r="H840" s="5"/>
      <c r="I840" s="5"/>
      <c r="J840" s="5"/>
      <c r="K840" s="6"/>
      <c r="L840" s="5"/>
      <c r="M840" s="5"/>
      <c r="N840" s="5"/>
      <c r="O840" s="5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3.2">
      <c r="A841" s="51"/>
      <c r="B841" s="7"/>
      <c r="C841" s="3"/>
      <c r="D841" s="5"/>
      <c r="E841" s="5"/>
      <c r="F841" s="5"/>
      <c r="G841" s="5"/>
      <c r="H841" s="5"/>
      <c r="I841" s="5"/>
      <c r="J841" s="5"/>
      <c r="K841" s="6"/>
      <c r="L841" s="5"/>
      <c r="M841" s="5"/>
      <c r="N841" s="5"/>
      <c r="O841" s="5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3.2">
      <c r="A842" s="51"/>
      <c r="B842" s="7"/>
      <c r="C842" s="3"/>
      <c r="D842" s="5"/>
      <c r="E842" s="5"/>
      <c r="F842" s="5"/>
      <c r="G842" s="5"/>
      <c r="H842" s="5"/>
      <c r="I842" s="5"/>
      <c r="J842" s="5"/>
      <c r="K842" s="6"/>
      <c r="L842" s="5"/>
      <c r="M842" s="5"/>
      <c r="N842" s="5"/>
      <c r="O842" s="5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3.2">
      <c r="A843" s="51"/>
      <c r="B843" s="7"/>
      <c r="C843" s="3"/>
      <c r="D843" s="5"/>
      <c r="E843" s="5"/>
      <c r="F843" s="5"/>
      <c r="G843" s="5"/>
      <c r="H843" s="5"/>
      <c r="I843" s="5"/>
      <c r="J843" s="5"/>
      <c r="K843" s="6"/>
      <c r="L843" s="5"/>
      <c r="M843" s="5"/>
      <c r="N843" s="5"/>
      <c r="O843" s="5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3.2">
      <c r="A844" s="51"/>
      <c r="B844" s="7"/>
      <c r="C844" s="3"/>
      <c r="D844" s="5"/>
      <c r="E844" s="5"/>
      <c r="F844" s="5"/>
      <c r="G844" s="5"/>
      <c r="H844" s="5"/>
      <c r="I844" s="5"/>
      <c r="J844" s="5"/>
      <c r="K844" s="6"/>
      <c r="L844" s="5"/>
      <c r="M844" s="5"/>
      <c r="N844" s="5"/>
      <c r="O844" s="5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3.2">
      <c r="A845" s="51"/>
      <c r="B845" s="7"/>
      <c r="C845" s="3"/>
      <c r="D845" s="5"/>
      <c r="E845" s="5"/>
      <c r="F845" s="5"/>
      <c r="G845" s="5"/>
      <c r="H845" s="5"/>
      <c r="I845" s="5"/>
      <c r="J845" s="5"/>
      <c r="K845" s="6"/>
      <c r="L845" s="5"/>
      <c r="M845" s="5"/>
      <c r="N845" s="5"/>
      <c r="O845" s="5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3.2">
      <c r="A846" s="51"/>
      <c r="B846" s="7"/>
      <c r="C846" s="3"/>
      <c r="D846" s="5"/>
      <c r="E846" s="5"/>
      <c r="F846" s="5"/>
      <c r="G846" s="5"/>
      <c r="H846" s="5"/>
      <c r="I846" s="5"/>
      <c r="J846" s="5"/>
      <c r="K846" s="6"/>
      <c r="L846" s="5"/>
      <c r="M846" s="5"/>
      <c r="N846" s="5"/>
      <c r="O846" s="5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3.2">
      <c r="A847" s="51"/>
      <c r="B847" s="7"/>
      <c r="C847" s="3"/>
      <c r="D847" s="5"/>
      <c r="E847" s="5"/>
      <c r="F847" s="5"/>
      <c r="G847" s="5"/>
      <c r="H847" s="5"/>
      <c r="I847" s="5"/>
      <c r="J847" s="5"/>
      <c r="K847" s="6"/>
      <c r="L847" s="5"/>
      <c r="M847" s="5"/>
      <c r="N847" s="5"/>
      <c r="O847" s="5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3.2">
      <c r="A848" s="51"/>
      <c r="B848" s="7"/>
      <c r="C848" s="3"/>
      <c r="D848" s="5"/>
      <c r="E848" s="5"/>
      <c r="F848" s="5"/>
      <c r="G848" s="5"/>
      <c r="H848" s="5"/>
      <c r="I848" s="5"/>
      <c r="J848" s="5"/>
      <c r="K848" s="6"/>
      <c r="L848" s="5"/>
      <c r="M848" s="5"/>
      <c r="N848" s="5"/>
      <c r="O848" s="5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3.2">
      <c r="A849" s="51"/>
      <c r="B849" s="7"/>
      <c r="C849" s="3"/>
      <c r="D849" s="5"/>
      <c r="E849" s="5"/>
      <c r="F849" s="5"/>
      <c r="G849" s="5"/>
      <c r="H849" s="5"/>
      <c r="I849" s="5"/>
      <c r="J849" s="5"/>
      <c r="K849" s="6"/>
      <c r="L849" s="5"/>
      <c r="M849" s="5"/>
      <c r="N849" s="5"/>
      <c r="O849" s="5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3.2">
      <c r="A850" s="51"/>
      <c r="B850" s="7"/>
      <c r="C850" s="3"/>
      <c r="D850" s="5"/>
      <c r="E850" s="5"/>
      <c r="F850" s="5"/>
      <c r="G850" s="5"/>
      <c r="H850" s="5"/>
      <c r="I850" s="5"/>
      <c r="J850" s="5"/>
      <c r="K850" s="6"/>
      <c r="L850" s="5"/>
      <c r="M850" s="5"/>
      <c r="N850" s="5"/>
      <c r="O850" s="5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3.2">
      <c r="A851" s="51"/>
      <c r="B851" s="7"/>
      <c r="C851" s="3"/>
      <c r="D851" s="5"/>
      <c r="E851" s="5"/>
      <c r="F851" s="5"/>
      <c r="G851" s="5"/>
      <c r="H851" s="5"/>
      <c r="I851" s="5"/>
      <c r="J851" s="5"/>
      <c r="K851" s="6"/>
      <c r="L851" s="5"/>
      <c r="M851" s="5"/>
      <c r="N851" s="5"/>
      <c r="O851" s="5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3.2">
      <c r="A852" s="51"/>
      <c r="B852" s="7"/>
      <c r="C852" s="3"/>
      <c r="D852" s="5"/>
      <c r="E852" s="5"/>
      <c r="F852" s="5"/>
      <c r="G852" s="5"/>
      <c r="H852" s="5"/>
      <c r="I852" s="5"/>
      <c r="J852" s="5"/>
      <c r="K852" s="6"/>
      <c r="L852" s="5"/>
      <c r="M852" s="5"/>
      <c r="N852" s="5"/>
      <c r="O852" s="5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3.2">
      <c r="A853" s="51"/>
      <c r="B853" s="7"/>
      <c r="C853" s="3"/>
      <c r="D853" s="5"/>
      <c r="E853" s="5"/>
      <c r="F853" s="5"/>
      <c r="G853" s="5"/>
      <c r="H853" s="5"/>
      <c r="I853" s="5"/>
      <c r="J853" s="5"/>
      <c r="K853" s="6"/>
      <c r="L853" s="5"/>
      <c r="M853" s="5"/>
      <c r="N853" s="5"/>
      <c r="O853" s="5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3.2">
      <c r="A854" s="51"/>
      <c r="B854" s="7"/>
      <c r="C854" s="3"/>
      <c r="D854" s="5"/>
      <c r="E854" s="5"/>
      <c r="F854" s="5"/>
      <c r="G854" s="5"/>
      <c r="H854" s="5"/>
      <c r="I854" s="5"/>
      <c r="J854" s="5"/>
      <c r="K854" s="6"/>
      <c r="L854" s="5"/>
      <c r="M854" s="5"/>
      <c r="N854" s="5"/>
      <c r="O854" s="5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3.2">
      <c r="A855" s="51"/>
      <c r="B855" s="7"/>
      <c r="C855" s="3"/>
      <c r="D855" s="5"/>
      <c r="E855" s="5"/>
      <c r="F855" s="5"/>
      <c r="G855" s="5"/>
      <c r="H855" s="5"/>
      <c r="I855" s="5"/>
      <c r="J855" s="5"/>
      <c r="K855" s="6"/>
      <c r="L855" s="5"/>
      <c r="M855" s="5"/>
      <c r="N855" s="5"/>
      <c r="O855" s="5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3.2">
      <c r="A856" s="51"/>
      <c r="B856" s="7"/>
      <c r="C856" s="3"/>
      <c r="D856" s="5"/>
      <c r="E856" s="5"/>
      <c r="F856" s="5"/>
      <c r="G856" s="5"/>
      <c r="H856" s="5"/>
      <c r="I856" s="5"/>
      <c r="J856" s="5"/>
      <c r="K856" s="6"/>
      <c r="L856" s="5"/>
      <c r="M856" s="5"/>
      <c r="N856" s="5"/>
      <c r="O856" s="5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3.2">
      <c r="A857" s="51"/>
      <c r="B857" s="7"/>
      <c r="C857" s="3"/>
      <c r="D857" s="5"/>
      <c r="E857" s="5"/>
      <c r="F857" s="5"/>
      <c r="G857" s="5"/>
      <c r="H857" s="5"/>
      <c r="I857" s="5"/>
      <c r="J857" s="5"/>
      <c r="K857" s="6"/>
      <c r="L857" s="5"/>
      <c r="M857" s="5"/>
      <c r="N857" s="5"/>
      <c r="O857" s="5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3.2">
      <c r="A858" s="51"/>
      <c r="B858" s="7"/>
      <c r="C858" s="3"/>
      <c r="D858" s="5"/>
      <c r="E858" s="5"/>
      <c r="F858" s="5"/>
      <c r="G858" s="5"/>
      <c r="H858" s="5"/>
      <c r="I858" s="5"/>
      <c r="J858" s="5"/>
      <c r="K858" s="6"/>
      <c r="L858" s="5"/>
      <c r="M858" s="5"/>
      <c r="N858" s="5"/>
      <c r="O858" s="5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3.2">
      <c r="A859" s="51"/>
      <c r="B859" s="7"/>
      <c r="C859" s="3"/>
      <c r="D859" s="5"/>
      <c r="E859" s="5"/>
      <c r="F859" s="5"/>
      <c r="G859" s="5"/>
      <c r="H859" s="5"/>
      <c r="I859" s="5"/>
      <c r="J859" s="5"/>
      <c r="K859" s="6"/>
      <c r="L859" s="5"/>
      <c r="M859" s="5"/>
      <c r="N859" s="5"/>
      <c r="O859" s="5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3.2">
      <c r="A860" s="51"/>
      <c r="B860" s="7"/>
      <c r="C860" s="3"/>
      <c r="D860" s="5"/>
      <c r="E860" s="5"/>
      <c r="F860" s="5"/>
      <c r="G860" s="5"/>
      <c r="H860" s="5"/>
      <c r="I860" s="5"/>
      <c r="J860" s="5"/>
      <c r="K860" s="6"/>
      <c r="L860" s="5"/>
      <c r="M860" s="5"/>
      <c r="N860" s="5"/>
      <c r="O860" s="5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3.2">
      <c r="A861" s="51"/>
      <c r="B861" s="7"/>
      <c r="C861" s="3"/>
      <c r="D861" s="5"/>
      <c r="E861" s="5"/>
      <c r="F861" s="5"/>
      <c r="G861" s="5"/>
      <c r="H861" s="5"/>
      <c r="I861" s="5"/>
      <c r="J861" s="5"/>
      <c r="K861" s="6"/>
      <c r="L861" s="5"/>
      <c r="M861" s="5"/>
      <c r="N861" s="5"/>
      <c r="O861" s="5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3.2">
      <c r="A862" s="51"/>
      <c r="B862" s="7"/>
      <c r="C862" s="3"/>
      <c r="D862" s="5"/>
      <c r="E862" s="5"/>
      <c r="F862" s="5"/>
      <c r="G862" s="5"/>
      <c r="H862" s="5"/>
      <c r="I862" s="5"/>
      <c r="J862" s="5"/>
      <c r="K862" s="6"/>
      <c r="L862" s="5"/>
      <c r="M862" s="5"/>
      <c r="N862" s="5"/>
      <c r="O862" s="5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3.2">
      <c r="A863" s="51"/>
      <c r="B863" s="7"/>
      <c r="C863" s="3"/>
      <c r="D863" s="5"/>
      <c r="E863" s="5"/>
      <c r="F863" s="5"/>
      <c r="G863" s="5"/>
      <c r="H863" s="5"/>
      <c r="I863" s="5"/>
      <c r="J863" s="5"/>
      <c r="K863" s="6"/>
      <c r="L863" s="5"/>
      <c r="M863" s="5"/>
      <c r="N863" s="5"/>
      <c r="O863" s="5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3.2">
      <c r="A864" s="51"/>
      <c r="B864" s="7"/>
      <c r="C864" s="3"/>
      <c r="D864" s="5"/>
      <c r="E864" s="5"/>
      <c r="F864" s="5"/>
      <c r="G864" s="5"/>
      <c r="H864" s="5"/>
      <c r="I864" s="5"/>
      <c r="J864" s="5"/>
      <c r="K864" s="6"/>
      <c r="L864" s="5"/>
      <c r="M864" s="5"/>
      <c r="N864" s="5"/>
      <c r="O864" s="5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3.2">
      <c r="A865" s="51"/>
      <c r="B865" s="7"/>
      <c r="C865" s="3"/>
      <c r="D865" s="5"/>
      <c r="E865" s="5"/>
      <c r="F865" s="5"/>
      <c r="G865" s="5"/>
      <c r="H865" s="5"/>
      <c r="I865" s="5"/>
      <c r="J865" s="5"/>
      <c r="K865" s="6"/>
      <c r="L865" s="5"/>
      <c r="M865" s="5"/>
      <c r="N865" s="5"/>
      <c r="O865" s="5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3.2">
      <c r="A866" s="51"/>
      <c r="B866" s="7"/>
      <c r="C866" s="3"/>
      <c r="D866" s="5"/>
      <c r="E866" s="5"/>
      <c r="F866" s="5"/>
      <c r="G866" s="5"/>
      <c r="H866" s="5"/>
      <c r="I866" s="5"/>
      <c r="J866" s="5"/>
      <c r="K866" s="6"/>
      <c r="L866" s="5"/>
      <c r="M866" s="5"/>
      <c r="N866" s="5"/>
      <c r="O866" s="5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3.2">
      <c r="A867" s="51"/>
      <c r="B867" s="7"/>
      <c r="C867" s="3"/>
      <c r="D867" s="5"/>
      <c r="E867" s="5"/>
      <c r="F867" s="5"/>
      <c r="G867" s="5"/>
      <c r="H867" s="5"/>
      <c r="I867" s="5"/>
      <c r="J867" s="5"/>
      <c r="K867" s="6"/>
      <c r="L867" s="5"/>
      <c r="M867" s="5"/>
      <c r="N867" s="5"/>
      <c r="O867" s="5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3.2">
      <c r="A868" s="51"/>
      <c r="B868" s="7"/>
      <c r="C868" s="3"/>
      <c r="D868" s="5"/>
      <c r="E868" s="5"/>
      <c r="F868" s="5"/>
      <c r="G868" s="5"/>
      <c r="H868" s="5"/>
      <c r="I868" s="5"/>
      <c r="J868" s="5"/>
      <c r="K868" s="6"/>
      <c r="L868" s="5"/>
      <c r="M868" s="5"/>
      <c r="N868" s="5"/>
      <c r="O868" s="5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3.2">
      <c r="A869" s="51"/>
      <c r="B869" s="7"/>
      <c r="C869" s="3"/>
      <c r="D869" s="5"/>
      <c r="E869" s="5"/>
      <c r="F869" s="5"/>
      <c r="G869" s="5"/>
      <c r="H869" s="5"/>
      <c r="I869" s="5"/>
      <c r="J869" s="5"/>
      <c r="K869" s="6"/>
      <c r="L869" s="5"/>
      <c r="M869" s="5"/>
      <c r="N869" s="5"/>
      <c r="O869" s="5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3.2">
      <c r="A870" s="51"/>
      <c r="B870" s="7"/>
      <c r="C870" s="3"/>
      <c r="D870" s="5"/>
      <c r="E870" s="5"/>
      <c r="F870" s="5"/>
      <c r="G870" s="5"/>
      <c r="H870" s="5"/>
      <c r="I870" s="5"/>
      <c r="J870" s="5"/>
      <c r="K870" s="6"/>
      <c r="L870" s="5"/>
      <c r="M870" s="5"/>
      <c r="N870" s="5"/>
      <c r="O870" s="5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3.2">
      <c r="A871" s="51"/>
      <c r="B871" s="7"/>
      <c r="C871" s="3"/>
      <c r="D871" s="5"/>
      <c r="E871" s="5"/>
      <c r="F871" s="5"/>
      <c r="G871" s="5"/>
      <c r="H871" s="5"/>
      <c r="I871" s="5"/>
      <c r="J871" s="5"/>
      <c r="K871" s="6"/>
      <c r="L871" s="5"/>
      <c r="M871" s="5"/>
      <c r="N871" s="5"/>
      <c r="O871" s="5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3.2">
      <c r="A872" s="51"/>
      <c r="B872" s="7"/>
      <c r="C872" s="3"/>
      <c r="D872" s="5"/>
      <c r="E872" s="5"/>
      <c r="F872" s="5"/>
      <c r="G872" s="5"/>
      <c r="H872" s="5"/>
      <c r="I872" s="5"/>
      <c r="J872" s="5"/>
      <c r="K872" s="6"/>
      <c r="L872" s="5"/>
      <c r="M872" s="5"/>
      <c r="N872" s="5"/>
      <c r="O872" s="5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3.2">
      <c r="A873" s="51"/>
      <c r="B873" s="7"/>
      <c r="C873" s="3"/>
      <c r="D873" s="5"/>
      <c r="E873" s="5"/>
      <c r="F873" s="5"/>
      <c r="G873" s="5"/>
      <c r="H873" s="5"/>
      <c r="I873" s="5"/>
      <c r="J873" s="5"/>
      <c r="K873" s="6"/>
      <c r="L873" s="5"/>
      <c r="M873" s="5"/>
      <c r="N873" s="5"/>
      <c r="O873" s="5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3.2">
      <c r="A874" s="51"/>
      <c r="B874" s="7"/>
      <c r="C874" s="3"/>
      <c r="D874" s="5"/>
      <c r="E874" s="5"/>
      <c r="F874" s="5"/>
      <c r="G874" s="5"/>
      <c r="H874" s="5"/>
      <c r="I874" s="5"/>
      <c r="J874" s="5"/>
      <c r="K874" s="6"/>
      <c r="L874" s="5"/>
      <c r="M874" s="5"/>
      <c r="N874" s="5"/>
      <c r="O874" s="5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3.2">
      <c r="A875" s="51"/>
      <c r="B875" s="7"/>
      <c r="C875" s="3"/>
      <c r="D875" s="5"/>
      <c r="E875" s="5"/>
      <c r="F875" s="5"/>
      <c r="G875" s="5"/>
      <c r="H875" s="5"/>
      <c r="I875" s="5"/>
      <c r="J875" s="5"/>
      <c r="K875" s="6"/>
      <c r="L875" s="5"/>
      <c r="M875" s="5"/>
      <c r="N875" s="5"/>
      <c r="O875" s="5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3.2">
      <c r="A876" s="51"/>
      <c r="B876" s="7"/>
      <c r="C876" s="3"/>
      <c r="D876" s="5"/>
      <c r="E876" s="5"/>
      <c r="F876" s="5"/>
      <c r="G876" s="5"/>
      <c r="H876" s="5"/>
      <c r="I876" s="5"/>
      <c r="J876" s="5"/>
      <c r="K876" s="6"/>
      <c r="L876" s="5"/>
      <c r="M876" s="5"/>
      <c r="N876" s="5"/>
      <c r="O876" s="5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3.2">
      <c r="A877" s="51"/>
      <c r="B877" s="7"/>
      <c r="C877" s="3"/>
      <c r="D877" s="5"/>
      <c r="E877" s="5"/>
      <c r="F877" s="5"/>
      <c r="G877" s="5"/>
      <c r="H877" s="5"/>
      <c r="I877" s="5"/>
      <c r="J877" s="5"/>
      <c r="K877" s="6"/>
      <c r="L877" s="5"/>
      <c r="M877" s="5"/>
      <c r="N877" s="5"/>
      <c r="O877" s="5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3.2">
      <c r="A878" s="51"/>
      <c r="B878" s="7"/>
      <c r="C878" s="3"/>
      <c r="D878" s="5"/>
      <c r="E878" s="5"/>
      <c r="F878" s="5"/>
      <c r="G878" s="5"/>
      <c r="H878" s="5"/>
      <c r="I878" s="5"/>
      <c r="J878" s="5"/>
      <c r="K878" s="6"/>
      <c r="L878" s="5"/>
      <c r="M878" s="5"/>
      <c r="N878" s="5"/>
      <c r="O878" s="5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3.2">
      <c r="A879" s="51"/>
      <c r="B879" s="7"/>
      <c r="C879" s="3"/>
      <c r="D879" s="5"/>
      <c r="E879" s="5"/>
      <c r="F879" s="5"/>
      <c r="G879" s="5"/>
      <c r="H879" s="5"/>
      <c r="I879" s="5"/>
      <c r="J879" s="5"/>
      <c r="K879" s="6"/>
      <c r="L879" s="5"/>
      <c r="M879" s="5"/>
      <c r="N879" s="5"/>
      <c r="O879" s="5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3.2">
      <c r="A880" s="51"/>
      <c r="B880" s="7"/>
      <c r="C880" s="3"/>
      <c r="D880" s="5"/>
      <c r="E880" s="5"/>
      <c r="F880" s="5"/>
      <c r="G880" s="5"/>
      <c r="H880" s="5"/>
      <c r="I880" s="5"/>
      <c r="J880" s="5"/>
      <c r="K880" s="6"/>
      <c r="L880" s="5"/>
      <c r="M880" s="5"/>
      <c r="N880" s="5"/>
      <c r="O880" s="5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3.2">
      <c r="A881" s="51"/>
      <c r="B881" s="7"/>
      <c r="C881" s="3"/>
      <c r="D881" s="5"/>
      <c r="E881" s="5"/>
      <c r="F881" s="5"/>
      <c r="G881" s="5"/>
      <c r="H881" s="5"/>
      <c r="I881" s="5"/>
      <c r="J881" s="5"/>
      <c r="K881" s="6"/>
      <c r="L881" s="5"/>
      <c r="M881" s="5"/>
      <c r="N881" s="5"/>
      <c r="O881" s="5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3.2">
      <c r="A882" s="51"/>
      <c r="B882" s="7"/>
      <c r="C882" s="3"/>
      <c r="D882" s="5"/>
      <c r="E882" s="5"/>
      <c r="F882" s="5"/>
      <c r="G882" s="5"/>
      <c r="H882" s="5"/>
      <c r="I882" s="5"/>
      <c r="J882" s="5"/>
      <c r="K882" s="6"/>
      <c r="L882" s="5"/>
      <c r="M882" s="5"/>
      <c r="N882" s="5"/>
      <c r="O882" s="5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3.2">
      <c r="A883" s="51"/>
      <c r="B883" s="7"/>
      <c r="C883" s="3"/>
      <c r="D883" s="5"/>
      <c r="E883" s="5"/>
      <c r="F883" s="5"/>
      <c r="G883" s="5"/>
      <c r="H883" s="5"/>
      <c r="I883" s="5"/>
      <c r="J883" s="5"/>
      <c r="K883" s="6"/>
      <c r="L883" s="5"/>
      <c r="M883" s="5"/>
      <c r="N883" s="5"/>
      <c r="O883" s="5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3.2">
      <c r="A884" s="51"/>
      <c r="B884" s="7"/>
      <c r="C884" s="3"/>
      <c r="D884" s="5"/>
      <c r="E884" s="5"/>
      <c r="F884" s="5"/>
      <c r="G884" s="5"/>
      <c r="H884" s="5"/>
      <c r="I884" s="5"/>
      <c r="J884" s="5"/>
      <c r="K884" s="6"/>
      <c r="L884" s="5"/>
      <c r="M884" s="5"/>
      <c r="N884" s="5"/>
      <c r="O884" s="5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3.2">
      <c r="A885" s="51"/>
      <c r="B885" s="7"/>
      <c r="C885" s="3"/>
      <c r="D885" s="5"/>
      <c r="E885" s="5"/>
      <c r="F885" s="5"/>
      <c r="G885" s="5"/>
      <c r="H885" s="5"/>
      <c r="I885" s="5"/>
      <c r="J885" s="5"/>
      <c r="K885" s="6"/>
      <c r="L885" s="5"/>
      <c r="M885" s="5"/>
      <c r="N885" s="5"/>
      <c r="O885" s="5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3.2">
      <c r="A886" s="51"/>
      <c r="B886" s="7"/>
      <c r="C886" s="3"/>
      <c r="D886" s="5"/>
      <c r="E886" s="5"/>
      <c r="F886" s="5"/>
      <c r="G886" s="5"/>
      <c r="H886" s="5"/>
      <c r="I886" s="5"/>
      <c r="J886" s="5"/>
      <c r="K886" s="6"/>
      <c r="L886" s="5"/>
      <c r="M886" s="5"/>
      <c r="N886" s="5"/>
      <c r="O886" s="5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3.2">
      <c r="A887" s="51"/>
      <c r="B887" s="7"/>
      <c r="C887" s="3"/>
      <c r="D887" s="5"/>
      <c r="E887" s="5"/>
      <c r="F887" s="5"/>
      <c r="G887" s="5"/>
      <c r="H887" s="5"/>
      <c r="I887" s="5"/>
      <c r="J887" s="5"/>
      <c r="K887" s="6"/>
      <c r="L887" s="5"/>
      <c r="M887" s="5"/>
      <c r="N887" s="5"/>
      <c r="O887" s="5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3.2">
      <c r="A888" s="51"/>
      <c r="B888" s="7"/>
      <c r="C888" s="3"/>
      <c r="D888" s="5"/>
      <c r="E888" s="5"/>
      <c r="F888" s="5"/>
      <c r="G888" s="5"/>
      <c r="H888" s="5"/>
      <c r="I888" s="5"/>
      <c r="J888" s="5"/>
      <c r="K888" s="6"/>
      <c r="L888" s="5"/>
      <c r="M888" s="5"/>
      <c r="N888" s="5"/>
      <c r="O888" s="5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3.2">
      <c r="A889" s="51"/>
      <c r="B889" s="7"/>
      <c r="C889" s="3"/>
      <c r="D889" s="5"/>
      <c r="E889" s="5"/>
      <c r="F889" s="5"/>
      <c r="G889" s="5"/>
      <c r="H889" s="5"/>
      <c r="I889" s="5"/>
      <c r="J889" s="5"/>
      <c r="K889" s="6"/>
      <c r="L889" s="5"/>
      <c r="M889" s="5"/>
      <c r="N889" s="5"/>
      <c r="O889" s="5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3.2">
      <c r="A890" s="51"/>
      <c r="B890" s="7"/>
      <c r="C890" s="3"/>
      <c r="D890" s="5"/>
      <c r="E890" s="5"/>
      <c r="F890" s="5"/>
      <c r="G890" s="5"/>
      <c r="H890" s="5"/>
      <c r="I890" s="5"/>
      <c r="J890" s="5"/>
      <c r="K890" s="6"/>
      <c r="L890" s="5"/>
      <c r="M890" s="5"/>
      <c r="N890" s="5"/>
      <c r="O890" s="5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3.2">
      <c r="A891" s="51"/>
      <c r="B891" s="7"/>
      <c r="C891" s="3"/>
      <c r="D891" s="5"/>
      <c r="E891" s="5"/>
      <c r="F891" s="5"/>
      <c r="G891" s="5"/>
      <c r="H891" s="5"/>
      <c r="I891" s="5"/>
      <c r="J891" s="5"/>
      <c r="K891" s="6"/>
      <c r="L891" s="5"/>
      <c r="M891" s="5"/>
      <c r="N891" s="5"/>
      <c r="O891" s="5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3.2">
      <c r="A892" s="51"/>
      <c r="B892" s="7"/>
      <c r="C892" s="3"/>
      <c r="D892" s="5"/>
      <c r="E892" s="5"/>
      <c r="F892" s="5"/>
      <c r="G892" s="5"/>
      <c r="H892" s="5"/>
      <c r="I892" s="5"/>
      <c r="J892" s="5"/>
      <c r="K892" s="6"/>
      <c r="L892" s="5"/>
      <c r="M892" s="5"/>
      <c r="N892" s="5"/>
      <c r="O892" s="5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3.2">
      <c r="A893" s="51"/>
      <c r="B893" s="7"/>
      <c r="C893" s="3"/>
      <c r="D893" s="5"/>
      <c r="E893" s="5"/>
      <c r="F893" s="5"/>
      <c r="G893" s="5"/>
      <c r="H893" s="5"/>
      <c r="I893" s="5"/>
      <c r="J893" s="5"/>
      <c r="K893" s="6"/>
      <c r="L893" s="5"/>
      <c r="M893" s="5"/>
      <c r="N893" s="5"/>
      <c r="O893" s="5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3.2">
      <c r="A894" s="51"/>
      <c r="B894" s="7"/>
      <c r="C894" s="3"/>
      <c r="D894" s="5"/>
      <c r="E894" s="5"/>
      <c r="F894" s="5"/>
      <c r="G894" s="5"/>
      <c r="H894" s="5"/>
      <c r="I894" s="5"/>
      <c r="J894" s="5"/>
      <c r="K894" s="6"/>
      <c r="L894" s="5"/>
      <c r="M894" s="5"/>
      <c r="N894" s="5"/>
      <c r="O894" s="5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3.2">
      <c r="A895" s="51"/>
      <c r="B895" s="7"/>
      <c r="C895" s="3"/>
      <c r="D895" s="5"/>
      <c r="E895" s="5"/>
      <c r="F895" s="5"/>
      <c r="G895" s="5"/>
      <c r="H895" s="5"/>
      <c r="I895" s="5"/>
      <c r="J895" s="5"/>
      <c r="K895" s="6"/>
      <c r="L895" s="5"/>
      <c r="M895" s="5"/>
      <c r="N895" s="5"/>
      <c r="O895" s="5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3.2">
      <c r="A896" s="51"/>
      <c r="B896" s="7"/>
      <c r="C896" s="3"/>
      <c r="D896" s="5"/>
      <c r="E896" s="5"/>
      <c r="F896" s="5"/>
      <c r="G896" s="5"/>
      <c r="H896" s="5"/>
      <c r="I896" s="5"/>
      <c r="J896" s="5"/>
      <c r="K896" s="6"/>
      <c r="L896" s="5"/>
      <c r="M896" s="5"/>
      <c r="N896" s="5"/>
      <c r="O896" s="5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3.2">
      <c r="A897" s="51"/>
      <c r="B897" s="7"/>
      <c r="C897" s="3"/>
      <c r="D897" s="5"/>
      <c r="E897" s="5"/>
      <c r="F897" s="5"/>
      <c r="G897" s="5"/>
      <c r="H897" s="5"/>
      <c r="I897" s="5"/>
      <c r="J897" s="5"/>
      <c r="K897" s="6"/>
      <c r="L897" s="5"/>
      <c r="M897" s="5"/>
      <c r="N897" s="5"/>
      <c r="O897" s="5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3.2">
      <c r="A898" s="51"/>
      <c r="B898" s="7"/>
      <c r="C898" s="3"/>
      <c r="D898" s="5"/>
      <c r="E898" s="5"/>
      <c r="F898" s="5"/>
      <c r="G898" s="5"/>
      <c r="H898" s="5"/>
      <c r="I898" s="5"/>
      <c r="J898" s="5"/>
      <c r="K898" s="6"/>
      <c r="L898" s="5"/>
      <c r="M898" s="5"/>
      <c r="N898" s="5"/>
      <c r="O898" s="5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3.2">
      <c r="A899" s="51"/>
      <c r="B899" s="7"/>
      <c r="C899" s="3"/>
      <c r="D899" s="5"/>
      <c r="E899" s="5"/>
      <c r="F899" s="5"/>
      <c r="G899" s="5"/>
      <c r="H899" s="5"/>
      <c r="I899" s="5"/>
      <c r="J899" s="5"/>
      <c r="K899" s="6"/>
      <c r="L899" s="5"/>
      <c r="M899" s="5"/>
      <c r="N899" s="5"/>
      <c r="O899" s="5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3.2">
      <c r="A900" s="51"/>
      <c r="B900" s="7"/>
      <c r="C900" s="3"/>
      <c r="D900" s="5"/>
      <c r="E900" s="5"/>
      <c r="F900" s="5"/>
      <c r="G900" s="5"/>
      <c r="H900" s="5"/>
      <c r="I900" s="5"/>
      <c r="J900" s="5"/>
      <c r="K900" s="6"/>
      <c r="L900" s="5"/>
      <c r="M900" s="5"/>
      <c r="N900" s="5"/>
      <c r="O900" s="5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3.2">
      <c r="A901" s="51"/>
      <c r="B901" s="7"/>
      <c r="C901" s="3"/>
      <c r="D901" s="5"/>
      <c r="E901" s="5"/>
      <c r="F901" s="5"/>
      <c r="G901" s="5"/>
      <c r="H901" s="5"/>
      <c r="I901" s="5"/>
      <c r="J901" s="5"/>
      <c r="K901" s="6"/>
      <c r="L901" s="5"/>
      <c r="M901" s="5"/>
      <c r="N901" s="5"/>
      <c r="O901" s="5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3.2">
      <c r="A902" s="51"/>
      <c r="B902" s="7"/>
      <c r="C902" s="3"/>
      <c r="D902" s="5"/>
      <c r="E902" s="5"/>
      <c r="F902" s="5"/>
      <c r="G902" s="5"/>
      <c r="H902" s="5"/>
      <c r="I902" s="5"/>
      <c r="J902" s="5"/>
      <c r="K902" s="6"/>
      <c r="L902" s="5"/>
      <c r="M902" s="5"/>
      <c r="N902" s="5"/>
      <c r="O902" s="5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3.2">
      <c r="A903" s="51"/>
      <c r="B903" s="7"/>
      <c r="C903" s="3"/>
      <c r="D903" s="5"/>
      <c r="E903" s="5"/>
      <c r="F903" s="5"/>
      <c r="G903" s="5"/>
      <c r="H903" s="5"/>
      <c r="I903" s="5"/>
      <c r="J903" s="5"/>
      <c r="K903" s="6"/>
      <c r="L903" s="5"/>
      <c r="M903" s="5"/>
      <c r="N903" s="5"/>
      <c r="O903" s="5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3.2">
      <c r="A904" s="51"/>
      <c r="B904" s="7"/>
      <c r="C904" s="3"/>
      <c r="D904" s="5"/>
      <c r="E904" s="5"/>
      <c r="F904" s="5"/>
      <c r="G904" s="5"/>
      <c r="H904" s="5"/>
      <c r="I904" s="5"/>
      <c r="J904" s="5"/>
      <c r="K904" s="6"/>
      <c r="L904" s="5"/>
      <c r="M904" s="5"/>
      <c r="N904" s="5"/>
      <c r="O904" s="5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3.2">
      <c r="A905" s="51"/>
      <c r="B905" s="7"/>
      <c r="C905" s="3"/>
      <c r="D905" s="5"/>
      <c r="E905" s="5"/>
      <c r="F905" s="5"/>
      <c r="G905" s="5"/>
      <c r="H905" s="5"/>
      <c r="I905" s="5"/>
      <c r="J905" s="5"/>
      <c r="K905" s="6"/>
      <c r="L905" s="5"/>
      <c r="M905" s="5"/>
      <c r="N905" s="5"/>
      <c r="O905" s="5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3.2">
      <c r="A906" s="51"/>
      <c r="B906" s="7"/>
      <c r="C906" s="3"/>
      <c r="D906" s="5"/>
      <c r="E906" s="5"/>
      <c r="F906" s="5"/>
      <c r="G906" s="5"/>
      <c r="H906" s="5"/>
      <c r="I906" s="5"/>
      <c r="J906" s="5"/>
      <c r="K906" s="6"/>
      <c r="L906" s="5"/>
      <c r="M906" s="5"/>
      <c r="N906" s="5"/>
      <c r="O906" s="5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3.2">
      <c r="A907" s="51"/>
      <c r="B907" s="7"/>
      <c r="C907" s="3"/>
      <c r="D907" s="5"/>
      <c r="E907" s="5"/>
      <c r="F907" s="5"/>
      <c r="G907" s="5"/>
      <c r="H907" s="5"/>
      <c r="I907" s="5"/>
      <c r="J907" s="5"/>
      <c r="K907" s="6"/>
      <c r="L907" s="5"/>
      <c r="M907" s="5"/>
      <c r="N907" s="5"/>
      <c r="O907" s="5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3.2">
      <c r="A908" s="51"/>
      <c r="B908" s="7"/>
      <c r="C908" s="3"/>
      <c r="D908" s="5"/>
      <c r="E908" s="5"/>
      <c r="F908" s="5"/>
      <c r="G908" s="5"/>
      <c r="H908" s="5"/>
      <c r="I908" s="5"/>
      <c r="J908" s="5"/>
      <c r="K908" s="6"/>
      <c r="L908" s="5"/>
      <c r="M908" s="5"/>
      <c r="N908" s="5"/>
      <c r="O908" s="5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3.2">
      <c r="A909" s="51"/>
      <c r="B909" s="7"/>
      <c r="C909" s="3"/>
      <c r="D909" s="5"/>
      <c r="E909" s="5"/>
      <c r="F909" s="5"/>
      <c r="G909" s="5"/>
      <c r="H909" s="5"/>
      <c r="I909" s="5"/>
      <c r="J909" s="5"/>
      <c r="K909" s="6"/>
      <c r="L909" s="5"/>
      <c r="M909" s="5"/>
      <c r="N909" s="5"/>
      <c r="O909" s="5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3.2">
      <c r="A910" s="51"/>
      <c r="B910" s="7"/>
      <c r="C910" s="3"/>
      <c r="D910" s="5"/>
      <c r="E910" s="5"/>
      <c r="F910" s="5"/>
      <c r="G910" s="5"/>
      <c r="H910" s="5"/>
      <c r="I910" s="5"/>
      <c r="J910" s="5"/>
      <c r="K910" s="6"/>
      <c r="L910" s="5"/>
      <c r="M910" s="5"/>
      <c r="N910" s="5"/>
      <c r="O910" s="5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3.2">
      <c r="A911" s="51"/>
      <c r="B911" s="7"/>
      <c r="C911" s="3"/>
      <c r="D911" s="5"/>
      <c r="E911" s="5"/>
      <c r="F911" s="5"/>
      <c r="G911" s="5"/>
      <c r="H911" s="5"/>
      <c r="I911" s="5"/>
      <c r="J911" s="5"/>
      <c r="K911" s="6"/>
      <c r="L911" s="5"/>
      <c r="M911" s="5"/>
      <c r="N911" s="5"/>
      <c r="O911" s="5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3.2">
      <c r="A912" s="51"/>
      <c r="B912" s="7"/>
      <c r="C912" s="3"/>
      <c r="D912" s="5"/>
      <c r="E912" s="5"/>
      <c r="F912" s="5"/>
      <c r="G912" s="5"/>
      <c r="H912" s="5"/>
      <c r="I912" s="5"/>
      <c r="J912" s="5"/>
      <c r="K912" s="6"/>
      <c r="L912" s="5"/>
      <c r="M912" s="5"/>
      <c r="N912" s="5"/>
      <c r="O912" s="5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3.2">
      <c r="A913" s="51"/>
      <c r="B913" s="7"/>
      <c r="C913" s="3"/>
      <c r="D913" s="5"/>
      <c r="E913" s="5"/>
      <c r="F913" s="5"/>
      <c r="G913" s="5"/>
      <c r="H913" s="5"/>
      <c r="I913" s="5"/>
      <c r="J913" s="5"/>
      <c r="K913" s="6"/>
      <c r="L913" s="5"/>
      <c r="M913" s="5"/>
      <c r="N913" s="5"/>
      <c r="O913" s="5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3.2">
      <c r="A914" s="51"/>
      <c r="B914" s="7"/>
      <c r="C914" s="3"/>
      <c r="D914" s="5"/>
      <c r="E914" s="5"/>
      <c r="F914" s="5"/>
      <c r="G914" s="5"/>
      <c r="H914" s="5"/>
      <c r="I914" s="5"/>
      <c r="J914" s="5"/>
      <c r="K914" s="6"/>
      <c r="L914" s="5"/>
      <c r="M914" s="5"/>
      <c r="N914" s="5"/>
      <c r="O914" s="5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3.2">
      <c r="A915" s="51"/>
      <c r="B915" s="7"/>
      <c r="C915" s="3"/>
      <c r="D915" s="5"/>
      <c r="E915" s="5"/>
      <c r="F915" s="5"/>
      <c r="G915" s="5"/>
      <c r="H915" s="5"/>
      <c r="I915" s="5"/>
      <c r="J915" s="5"/>
      <c r="K915" s="6"/>
      <c r="L915" s="5"/>
      <c r="M915" s="5"/>
      <c r="N915" s="5"/>
      <c r="O915" s="5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3.2">
      <c r="A916" s="51"/>
      <c r="B916" s="7"/>
      <c r="C916" s="3"/>
      <c r="D916" s="5"/>
      <c r="E916" s="5"/>
      <c r="F916" s="5"/>
      <c r="G916" s="5"/>
      <c r="H916" s="5"/>
      <c r="I916" s="5"/>
      <c r="J916" s="5"/>
      <c r="K916" s="6"/>
      <c r="L916" s="5"/>
      <c r="M916" s="5"/>
      <c r="N916" s="5"/>
      <c r="O916" s="5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3.2">
      <c r="A917" s="51"/>
      <c r="B917" s="7"/>
      <c r="C917" s="3"/>
      <c r="D917" s="5"/>
      <c r="E917" s="5"/>
      <c r="F917" s="5"/>
      <c r="G917" s="5"/>
      <c r="H917" s="5"/>
      <c r="I917" s="5"/>
      <c r="J917" s="5"/>
      <c r="K917" s="6"/>
      <c r="L917" s="5"/>
      <c r="M917" s="5"/>
      <c r="N917" s="5"/>
      <c r="O917" s="5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3.2">
      <c r="A918" s="51"/>
      <c r="B918" s="7"/>
      <c r="C918" s="3"/>
      <c r="D918" s="5"/>
      <c r="E918" s="5"/>
      <c r="F918" s="5"/>
      <c r="G918" s="5"/>
      <c r="H918" s="5"/>
      <c r="I918" s="5"/>
      <c r="J918" s="5"/>
      <c r="K918" s="6"/>
      <c r="L918" s="5"/>
      <c r="M918" s="5"/>
      <c r="N918" s="5"/>
      <c r="O918" s="5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3.2">
      <c r="A919" s="51"/>
      <c r="B919" s="7"/>
      <c r="C919" s="3"/>
      <c r="D919" s="5"/>
      <c r="E919" s="5"/>
      <c r="F919" s="5"/>
      <c r="G919" s="5"/>
      <c r="H919" s="5"/>
      <c r="I919" s="5"/>
      <c r="J919" s="5"/>
      <c r="K919" s="6"/>
      <c r="L919" s="5"/>
      <c r="M919" s="5"/>
      <c r="N919" s="5"/>
      <c r="O919" s="5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3.2">
      <c r="A920" s="51"/>
      <c r="B920" s="7"/>
      <c r="C920" s="3"/>
      <c r="D920" s="5"/>
      <c r="E920" s="5"/>
      <c r="F920" s="5"/>
      <c r="G920" s="5"/>
      <c r="H920" s="5"/>
      <c r="I920" s="5"/>
      <c r="J920" s="5"/>
      <c r="K920" s="6"/>
      <c r="L920" s="5"/>
      <c r="M920" s="5"/>
      <c r="N920" s="5"/>
      <c r="O920" s="5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3.2">
      <c r="A921" s="51"/>
      <c r="B921" s="7"/>
      <c r="C921" s="3"/>
      <c r="D921" s="5"/>
      <c r="E921" s="5"/>
      <c r="F921" s="5"/>
      <c r="G921" s="5"/>
      <c r="H921" s="5"/>
      <c r="I921" s="5"/>
      <c r="J921" s="5"/>
      <c r="K921" s="6"/>
      <c r="L921" s="5"/>
      <c r="M921" s="5"/>
      <c r="N921" s="5"/>
      <c r="O921" s="5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3.2">
      <c r="A922" s="51"/>
      <c r="B922" s="7"/>
      <c r="C922" s="3"/>
      <c r="D922" s="5"/>
      <c r="E922" s="5"/>
      <c r="F922" s="5"/>
      <c r="G922" s="5"/>
      <c r="H922" s="5"/>
      <c r="I922" s="5"/>
      <c r="J922" s="5"/>
      <c r="K922" s="6"/>
      <c r="L922" s="5"/>
      <c r="M922" s="5"/>
      <c r="N922" s="5"/>
      <c r="O922" s="5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3.2">
      <c r="A923" s="51"/>
      <c r="B923" s="7"/>
      <c r="C923" s="3"/>
      <c r="D923" s="5"/>
      <c r="E923" s="5"/>
      <c r="F923" s="5"/>
      <c r="G923" s="5"/>
      <c r="H923" s="5"/>
      <c r="I923" s="5"/>
      <c r="J923" s="5"/>
      <c r="K923" s="6"/>
      <c r="L923" s="5"/>
      <c r="M923" s="5"/>
      <c r="N923" s="5"/>
      <c r="O923" s="5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3.2">
      <c r="A924" s="51"/>
      <c r="B924" s="7"/>
      <c r="C924" s="3"/>
      <c r="D924" s="5"/>
      <c r="E924" s="5"/>
      <c r="F924" s="5"/>
      <c r="G924" s="5"/>
      <c r="H924" s="5"/>
      <c r="I924" s="5"/>
      <c r="J924" s="5"/>
      <c r="K924" s="6"/>
      <c r="L924" s="5"/>
      <c r="M924" s="5"/>
      <c r="N924" s="5"/>
      <c r="O924" s="5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3.2">
      <c r="A925" s="51"/>
      <c r="B925" s="7"/>
      <c r="C925" s="3"/>
      <c r="D925" s="5"/>
      <c r="E925" s="5"/>
      <c r="F925" s="5"/>
      <c r="G925" s="5"/>
      <c r="H925" s="5"/>
      <c r="I925" s="5"/>
      <c r="J925" s="5"/>
      <c r="K925" s="6"/>
      <c r="L925" s="5"/>
      <c r="M925" s="5"/>
      <c r="N925" s="5"/>
      <c r="O925" s="5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3.2">
      <c r="A926" s="51"/>
      <c r="B926" s="7"/>
      <c r="C926" s="3"/>
      <c r="D926" s="5"/>
      <c r="E926" s="5"/>
      <c r="F926" s="5"/>
      <c r="G926" s="5"/>
      <c r="H926" s="5"/>
      <c r="I926" s="5"/>
      <c r="J926" s="5"/>
      <c r="K926" s="6"/>
      <c r="L926" s="5"/>
      <c r="M926" s="5"/>
      <c r="N926" s="5"/>
      <c r="O926" s="5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3.2">
      <c r="A927" s="51"/>
      <c r="B927" s="7"/>
      <c r="C927" s="3"/>
      <c r="D927" s="5"/>
      <c r="E927" s="5"/>
      <c r="F927" s="5"/>
      <c r="G927" s="5"/>
      <c r="H927" s="5"/>
      <c r="I927" s="5"/>
      <c r="J927" s="5"/>
      <c r="K927" s="6"/>
      <c r="L927" s="5"/>
      <c r="M927" s="5"/>
      <c r="N927" s="5"/>
      <c r="O927" s="5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3.2">
      <c r="A928" s="51"/>
      <c r="B928" s="7"/>
      <c r="C928" s="3"/>
      <c r="D928" s="5"/>
      <c r="E928" s="5"/>
      <c r="F928" s="5"/>
      <c r="G928" s="5"/>
      <c r="H928" s="5"/>
      <c r="I928" s="5"/>
      <c r="J928" s="5"/>
      <c r="K928" s="6"/>
      <c r="L928" s="5"/>
      <c r="M928" s="5"/>
      <c r="N928" s="5"/>
      <c r="O928" s="5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3.2">
      <c r="A929" s="51"/>
      <c r="B929" s="7"/>
      <c r="C929" s="3"/>
      <c r="D929" s="5"/>
      <c r="E929" s="5"/>
      <c r="F929" s="5"/>
      <c r="G929" s="5"/>
      <c r="H929" s="5"/>
      <c r="I929" s="5"/>
      <c r="J929" s="5"/>
      <c r="K929" s="6"/>
      <c r="L929" s="5"/>
      <c r="M929" s="5"/>
      <c r="N929" s="5"/>
      <c r="O929" s="5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3.2">
      <c r="A930" s="51"/>
      <c r="B930" s="7"/>
      <c r="C930" s="3"/>
      <c r="D930" s="5"/>
      <c r="E930" s="5"/>
      <c r="F930" s="5"/>
      <c r="G930" s="5"/>
      <c r="H930" s="5"/>
      <c r="I930" s="5"/>
      <c r="J930" s="5"/>
      <c r="K930" s="6"/>
      <c r="L930" s="5"/>
      <c r="M930" s="5"/>
      <c r="N930" s="5"/>
      <c r="O930" s="5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3.2">
      <c r="A931" s="51"/>
      <c r="B931" s="7"/>
      <c r="C931" s="3"/>
      <c r="D931" s="5"/>
      <c r="E931" s="5"/>
      <c r="F931" s="5"/>
      <c r="G931" s="5"/>
      <c r="H931" s="5"/>
      <c r="I931" s="5"/>
      <c r="J931" s="5"/>
      <c r="K931" s="6"/>
      <c r="L931" s="5"/>
      <c r="M931" s="5"/>
      <c r="N931" s="5"/>
      <c r="O931" s="5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3.2">
      <c r="A932" s="51"/>
      <c r="B932" s="7"/>
      <c r="C932" s="3"/>
      <c r="D932" s="5"/>
      <c r="E932" s="5"/>
      <c r="F932" s="5"/>
      <c r="G932" s="5"/>
      <c r="H932" s="5"/>
      <c r="I932" s="5"/>
      <c r="J932" s="5"/>
      <c r="K932" s="6"/>
      <c r="L932" s="5"/>
      <c r="M932" s="5"/>
      <c r="N932" s="5"/>
      <c r="O932" s="5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3.2">
      <c r="A933" s="51"/>
      <c r="B933" s="7"/>
      <c r="C933" s="3"/>
      <c r="D933" s="5"/>
      <c r="E933" s="5"/>
      <c r="F933" s="5"/>
      <c r="G933" s="5"/>
      <c r="H933" s="5"/>
      <c r="I933" s="5"/>
      <c r="J933" s="5"/>
      <c r="K933" s="6"/>
      <c r="L933" s="5"/>
      <c r="M933" s="5"/>
      <c r="N933" s="5"/>
      <c r="O933" s="5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3.2">
      <c r="A934" s="51"/>
      <c r="B934" s="7"/>
      <c r="C934" s="3"/>
      <c r="D934" s="5"/>
      <c r="E934" s="5"/>
      <c r="F934" s="5"/>
      <c r="G934" s="5"/>
      <c r="H934" s="5"/>
      <c r="I934" s="5"/>
      <c r="J934" s="5"/>
      <c r="K934" s="6"/>
      <c r="L934" s="5"/>
      <c r="M934" s="5"/>
      <c r="N934" s="5"/>
      <c r="O934" s="5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3.2">
      <c r="A935" s="51"/>
      <c r="B935" s="7"/>
      <c r="C935" s="3"/>
      <c r="D935" s="5"/>
      <c r="E935" s="5"/>
      <c r="F935" s="5"/>
      <c r="G935" s="5"/>
      <c r="H935" s="5"/>
      <c r="I935" s="5"/>
      <c r="J935" s="5"/>
      <c r="K935" s="6"/>
      <c r="L935" s="5"/>
      <c r="M935" s="5"/>
      <c r="N935" s="5"/>
      <c r="O935" s="5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3.2">
      <c r="A936" s="51"/>
      <c r="B936" s="7"/>
      <c r="C936" s="3"/>
      <c r="D936" s="5"/>
      <c r="E936" s="5"/>
      <c r="F936" s="5"/>
      <c r="G936" s="5"/>
      <c r="H936" s="5"/>
      <c r="I936" s="5"/>
      <c r="J936" s="5"/>
      <c r="K936" s="6"/>
      <c r="L936" s="5"/>
      <c r="M936" s="5"/>
      <c r="N936" s="5"/>
      <c r="O936" s="5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3.2">
      <c r="A937" s="51"/>
      <c r="B937" s="7"/>
      <c r="C937" s="3"/>
      <c r="D937" s="5"/>
      <c r="E937" s="5"/>
      <c r="F937" s="5"/>
      <c r="G937" s="5"/>
      <c r="H937" s="5"/>
      <c r="I937" s="5"/>
      <c r="J937" s="5"/>
      <c r="K937" s="6"/>
      <c r="L937" s="5"/>
      <c r="M937" s="5"/>
      <c r="N937" s="5"/>
      <c r="O937" s="5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3.2">
      <c r="A938" s="51"/>
      <c r="B938" s="7"/>
      <c r="C938" s="3"/>
      <c r="D938" s="5"/>
      <c r="E938" s="5"/>
      <c r="F938" s="5"/>
      <c r="G938" s="5"/>
      <c r="H938" s="5"/>
      <c r="I938" s="5"/>
      <c r="J938" s="5"/>
      <c r="K938" s="6"/>
      <c r="L938" s="5"/>
      <c r="M938" s="5"/>
      <c r="N938" s="5"/>
      <c r="O938" s="5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3.2">
      <c r="A939" s="51"/>
      <c r="B939" s="7"/>
      <c r="C939" s="3"/>
      <c r="D939" s="5"/>
      <c r="E939" s="5"/>
      <c r="F939" s="5"/>
      <c r="G939" s="5"/>
      <c r="H939" s="5"/>
      <c r="I939" s="5"/>
      <c r="J939" s="5"/>
      <c r="K939" s="6"/>
      <c r="L939" s="5"/>
      <c r="M939" s="5"/>
      <c r="N939" s="5"/>
      <c r="O939" s="5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3.2">
      <c r="A940" s="51"/>
      <c r="B940" s="7"/>
      <c r="C940" s="3"/>
      <c r="D940" s="5"/>
      <c r="E940" s="5"/>
      <c r="F940" s="5"/>
      <c r="G940" s="5"/>
      <c r="H940" s="5"/>
      <c r="I940" s="5"/>
      <c r="J940" s="5"/>
      <c r="K940" s="6"/>
      <c r="L940" s="5"/>
      <c r="M940" s="5"/>
      <c r="N940" s="5"/>
      <c r="O940" s="5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3.2">
      <c r="A941" s="51"/>
      <c r="B941" s="7"/>
      <c r="C941" s="3"/>
      <c r="D941" s="5"/>
      <c r="E941" s="5"/>
      <c r="F941" s="5"/>
      <c r="G941" s="5"/>
      <c r="H941" s="5"/>
      <c r="I941" s="5"/>
      <c r="J941" s="5"/>
      <c r="K941" s="6"/>
      <c r="L941" s="5"/>
      <c r="M941" s="5"/>
      <c r="N941" s="5"/>
      <c r="O941" s="5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3.2">
      <c r="A942" s="51"/>
      <c r="B942" s="7"/>
      <c r="C942" s="3"/>
      <c r="D942" s="5"/>
      <c r="E942" s="5"/>
      <c r="F942" s="5"/>
      <c r="G942" s="5"/>
      <c r="H942" s="5"/>
      <c r="I942" s="5"/>
      <c r="J942" s="5"/>
      <c r="K942" s="6"/>
      <c r="L942" s="5"/>
      <c r="M942" s="5"/>
      <c r="N942" s="5"/>
      <c r="O942" s="5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3.2">
      <c r="A943" s="51"/>
      <c r="B943" s="7"/>
      <c r="C943" s="3"/>
      <c r="D943" s="5"/>
      <c r="E943" s="5"/>
      <c r="F943" s="5"/>
      <c r="G943" s="5"/>
      <c r="H943" s="5"/>
      <c r="I943" s="5"/>
      <c r="J943" s="5"/>
      <c r="K943" s="6"/>
      <c r="L943" s="5"/>
      <c r="M943" s="5"/>
      <c r="N943" s="5"/>
      <c r="O943" s="5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3.2">
      <c r="A944" s="51"/>
      <c r="B944" s="7"/>
      <c r="C944" s="3"/>
      <c r="D944" s="5"/>
      <c r="E944" s="5"/>
      <c r="F944" s="5"/>
      <c r="G944" s="5"/>
      <c r="H944" s="5"/>
      <c r="I944" s="5"/>
      <c r="J944" s="5"/>
      <c r="K944" s="6"/>
      <c r="L944" s="5"/>
      <c r="M944" s="5"/>
      <c r="N944" s="5"/>
      <c r="O944" s="5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3.2">
      <c r="A945" s="51"/>
      <c r="B945" s="7"/>
      <c r="C945" s="3"/>
      <c r="D945" s="5"/>
      <c r="E945" s="5"/>
      <c r="F945" s="5"/>
      <c r="G945" s="5"/>
      <c r="H945" s="5"/>
      <c r="I945" s="5"/>
      <c r="J945" s="5"/>
      <c r="K945" s="6"/>
      <c r="L945" s="5"/>
      <c r="M945" s="5"/>
      <c r="N945" s="5"/>
      <c r="O945" s="5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3.2">
      <c r="A946" s="51"/>
      <c r="B946" s="7"/>
      <c r="C946" s="3"/>
      <c r="D946" s="5"/>
      <c r="E946" s="5"/>
      <c r="F946" s="5"/>
      <c r="G946" s="5"/>
      <c r="H946" s="5"/>
      <c r="I946" s="5"/>
      <c r="J946" s="5"/>
      <c r="K946" s="6"/>
      <c r="L946" s="5"/>
      <c r="M946" s="5"/>
      <c r="N946" s="5"/>
      <c r="O946" s="5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3.2">
      <c r="A947" s="51"/>
      <c r="B947" s="7"/>
      <c r="C947" s="3"/>
      <c r="D947" s="5"/>
      <c r="E947" s="5"/>
      <c r="F947" s="5"/>
      <c r="G947" s="5"/>
      <c r="H947" s="5"/>
      <c r="I947" s="5"/>
      <c r="J947" s="5"/>
      <c r="K947" s="6"/>
      <c r="L947" s="5"/>
      <c r="M947" s="5"/>
      <c r="N947" s="5"/>
      <c r="O947" s="5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3.2">
      <c r="A948" s="51"/>
      <c r="B948" s="7"/>
      <c r="C948" s="3"/>
      <c r="D948" s="5"/>
      <c r="E948" s="5"/>
      <c r="F948" s="5"/>
      <c r="G948" s="5"/>
      <c r="H948" s="5"/>
      <c r="I948" s="5"/>
      <c r="J948" s="5"/>
      <c r="K948" s="6"/>
      <c r="L948" s="5"/>
      <c r="M948" s="5"/>
      <c r="N948" s="5"/>
      <c r="O948" s="5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3.2">
      <c r="A949" s="51"/>
      <c r="B949" s="7"/>
      <c r="C949" s="3"/>
      <c r="D949" s="5"/>
      <c r="E949" s="5"/>
      <c r="F949" s="5"/>
      <c r="G949" s="5"/>
      <c r="H949" s="5"/>
      <c r="I949" s="5"/>
      <c r="J949" s="5"/>
      <c r="K949" s="6"/>
      <c r="L949" s="5"/>
      <c r="M949" s="5"/>
      <c r="N949" s="5"/>
      <c r="O949" s="5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3.2">
      <c r="A950" s="51"/>
      <c r="B950" s="7"/>
      <c r="C950" s="3"/>
      <c r="D950" s="5"/>
      <c r="E950" s="5"/>
      <c r="F950" s="5"/>
      <c r="G950" s="5"/>
      <c r="H950" s="5"/>
      <c r="I950" s="5"/>
      <c r="J950" s="5"/>
      <c r="K950" s="6"/>
      <c r="L950" s="5"/>
      <c r="M950" s="5"/>
      <c r="N950" s="5"/>
      <c r="O950" s="5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3.2">
      <c r="A951" s="51"/>
      <c r="B951" s="7"/>
      <c r="C951" s="3"/>
      <c r="D951" s="5"/>
      <c r="E951" s="5"/>
      <c r="F951" s="5"/>
      <c r="G951" s="5"/>
      <c r="H951" s="5"/>
      <c r="I951" s="5"/>
      <c r="J951" s="5"/>
      <c r="K951" s="6"/>
      <c r="L951" s="5"/>
      <c r="M951" s="5"/>
      <c r="N951" s="5"/>
      <c r="O951" s="5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3.2">
      <c r="A952" s="51"/>
      <c r="B952" s="7"/>
      <c r="C952" s="3"/>
      <c r="D952" s="5"/>
      <c r="E952" s="5"/>
      <c r="F952" s="5"/>
      <c r="G952" s="5"/>
      <c r="H952" s="5"/>
      <c r="I952" s="5"/>
      <c r="J952" s="5"/>
      <c r="K952" s="6"/>
      <c r="L952" s="5"/>
      <c r="M952" s="5"/>
      <c r="N952" s="5"/>
      <c r="O952" s="5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3.2">
      <c r="A953" s="51"/>
      <c r="B953" s="7"/>
      <c r="C953" s="3"/>
      <c r="D953" s="5"/>
      <c r="E953" s="5"/>
      <c r="F953" s="5"/>
      <c r="G953" s="5"/>
      <c r="H953" s="5"/>
      <c r="I953" s="5"/>
      <c r="J953" s="5"/>
      <c r="K953" s="6"/>
      <c r="L953" s="5"/>
      <c r="M953" s="5"/>
      <c r="N953" s="5"/>
      <c r="O953" s="5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3.2">
      <c r="A954" s="51"/>
      <c r="B954" s="7"/>
      <c r="C954" s="3"/>
      <c r="D954" s="5"/>
      <c r="E954" s="5"/>
      <c r="F954" s="5"/>
      <c r="G954" s="5"/>
      <c r="H954" s="5"/>
      <c r="I954" s="5"/>
      <c r="J954" s="5"/>
      <c r="K954" s="6"/>
      <c r="L954" s="5"/>
      <c r="M954" s="5"/>
      <c r="N954" s="5"/>
      <c r="O954" s="5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3.2">
      <c r="A955" s="51"/>
      <c r="B955" s="7"/>
      <c r="C955" s="3"/>
      <c r="D955" s="5"/>
      <c r="E955" s="5"/>
      <c r="F955" s="5"/>
      <c r="G955" s="5"/>
      <c r="H955" s="5"/>
      <c r="I955" s="5"/>
      <c r="J955" s="5"/>
      <c r="K955" s="6"/>
      <c r="L955" s="5"/>
      <c r="M955" s="5"/>
      <c r="N955" s="5"/>
      <c r="O955" s="5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3.2">
      <c r="A956" s="51"/>
      <c r="B956" s="7"/>
      <c r="C956" s="3"/>
      <c r="D956" s="5"/>
      <c r="E956" s="5"/>
      <c r="F956" s="5"/>
      <c r="G956" s="5"/>
      <c r="H956" s="5"/>
      <c r="I956" s="5"/>
      <c r="J956" s="5"/>
      <c r="K956" s="6"/>
      <c r="L956" s="5"/>
      <c r="M956" s="5"/>
      <c r="N956" s="5"/>
      <c r="O956" s="5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3.2">
      <c r="A957" s="51"/>
      <c r="B957" s="7"/>
      <c r="C957" s="3"/>
      <c r="D957" s="5"/>
      <c r="E957" s="5"/>
      <c r="F957" s="5"/>
      <c r="G957" s="5"/>
      <c r="H957" s="5"/>
      <c r="I957" s="5"/>
      <c r="J957" s="5"/>
      <c r="K957" s="6"/>
      <c r="L957" s="5"/>
      <c r="M957" s="5"/>
      <c r="N957" s="5"/>
      <c r="O957" s="5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3.2">
      <c r="A958" s="51"/>
      <c r="B958" s="7"/>
      <c r="C958" s="3"/>
      <c r="D958" s="5"/>
      <c r="E958" s="5"/>
      <c r="F958" s="5"/>
      <c r="G958" s="5"/>
      <c r="H958" s="5"/>
      <c r="I958" s="5"/>
      <c r="J958" s="5"/>
      <c r="K958" s="6"/>
      <c r="L958" s="5"/>
      <c r="M958" s="5"/>
      <c r="N958" s="5"/>
      <c r="O958" s="5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3.2">
      <c r="A959" s="51"/>
      <c r="B959" s="7"/>
      <c r="C959" s="3"/>
      <c r="D959" s="5"/>
      <c r="E959" s="5"/>
      <c r="F959" s="5"/>
      <c r="G959" s="5"/>
      <c r="H959" s="5"/>
      <c r="I959" s="5"/>
      <c r="J959" s="5"/>
      <c r="K959" s="6"/>
      <c r="L959" s="5"/>
      <c r="M959" s="5"/>
      <c r="N959" s="5"/>
      <c r="O959" s="5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3.2">
      <c r="A960" s="51"/>
      <c r="B960" s="7"/>
      <c r="C960" s="3"/>
      <c r="D960" s="5"/>
      <c r="E960" s="5"/>
      <c r="F960" s="5"/>
      <c r="G960" s="5"/>
      <c r="H960" s="5"/>
      <c r="I960" s="5"/>
      <c r="J960" s="5"/>
      <c r="K960" s="6"/>
      <c r="L960" s="5"/>
      <c r="M960" s="5"/>
      <c r="N960" s="5"/>
      <c r="O960" s="5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3.2">
      <c r="A961" s="51"/>
      <c r="B961" s="7"/>
      <c r="C961" s="3"/>
      <c r="D961" s="5"/>
      <c r="E961" s="5"/>
      <c r="F961" s="5"/>
      <c r="G961" s="5"/>
      <c r="H961" s="5"/>
      <c r="I961" s="5"/>
      <c r="J961" s="5"/>
      <c r="K961" s="6"/>
      <c r="L961" s="5"/>
      <c r="M961" s="5"/>
      <c r="N961" s="5"/>
      <c r="O961" s="5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3.2">
      <c r="A962" s="51"/>
      <c r="B962" s="7"/>
      <c r="C962" s="3"/>
      <c r="D962" s="5"/>
      <c r="E962" s="5"/>
      <c r="F962" s="5"/>
      <c r="G962" s="5"/>
      <c r="H962" s="5"/>
      <c r="I962" s="5"/>
      <c r="J962" s="5"/>
      <c r="K962" s="6"/>
      <c r="L962" s="5"/>
      <c r="M962" s="5"/>
      <c r="N962" s="5"/>
      <c r="O962" s="5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3.2">
      <c r="A963" s="51"/>
      <c r="B963" s="7"/>
      <c r="C963" s="3"/>
      <c r="D963" s="5"/>
      <c r="E963" s="5"/>
      <c r="F963" s="5"/>
      <c r="G963" s="5"/>
      <c r="H963" s="5"/>
      <c r="I963" s="5"/>
      <c r="J963" s="5"/>
      <c r="K963" s="6"/>
      <c r="L963" s="5"/>
      <c r="M963" s="5"/>
      <c r="N963" s="5"/>
      <c r="O963" s="5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3.2">
      <c r="A964" s="51"/>
      <c r="B964" s="7"/>
      <c r="C964" s="3"/>
      <c r="D964" s="5"/>
      <c r="E964" s="5"/>
      <c r="F964" s="5"/>
      <c r="G964" s="5"/>
      <c r="H964" s="5"/>
      <c r="I964" s="5"/>
      <c r="J964" s="5"/>
      <c r="K964" s="6"/>
      <c r="L964" s="5"/>
      <c r="M964" s="5"/>
      <c r="N964" s="5"/>
      <c r="O964" s="5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3.2">
      <c r="A965" s="51"/>
      <c r="B965" s="7"/>
      <c r="C965" s="3"/>
      <c r="D965" s="5"/>
      <c r="E965" s="5"/>
      <c r="F965" s="5"/>
      <c r="G965" s="5"/>
      <c r="H965" s="5"/>
      <c r="I965" s="5"/>
      <c r="J965" s="5"/>
      <c r="K965" s="6"/>
      <c r="L965" s="5"/>
      <c r="M965" s="5"/>
      <c r="N965" s="5"/>
      <c r="O965" s="5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3.2">
      <c r="A966" s="51"/>
      <c r="B966" s="7"/>
      <c r="C966" s="3"/>
      <c r="D966" s="5"/>
      <c r="E966" s="5"/>
      <c r="F966" s="5"/>
      <c r="G966" s="5"/>
      <c r="H966" s="5"/>
      <c r="I966" s="5"/>
      <c r="J966" s="5"/>
      <c r="K966" s="6"/>
      <c r="L966" s="5"/>
      <c r="M966" s="5"/>
      <c r="N966" s="5"/>
      <c r="O966" s="5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3.2">
      <c r="A967" s="51"/>
      <c r="B967" s="7"/>
      <c r="C967" s="3"/>
      <c r="D967" s="5"/>
      <c r="E967" s="5"/>
      <c r="F967" s="5"/>
      <c r="G967" s="5"/>
      <c r="H967" s="5"/>
      <c r="I967" s="5"/>
      <c r="J967" s="5"/>
      <c r="K967" s="6"/>
      <c r="L967" s="5"/>
      <c r="M967" s="5"/>
      <c r="N967" s="5"/>
      <c r="O967" s="5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3.2">
      <c r="A968" s="51"/>
      <c r="B968" s="7"/>
      <c r="C968" s="3"/>
      <c r="D968" s="5"/>
      <c r="E968" s="5"/>
      <c r="F968" s="5"/>
      <c r="G968" s="5"/>
      <c r="H968" s="5"/>
      <c r="I968" s="5"/>
      <c r="J968" s="5"/>
      <c r="K968" s="6"/>
      <c r="L968" s="5"/>
      <c r="M968" s="5"/>
      <c r="N968" s="5"/>
      <c r="O968" s="5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3.2">
      <c r="A969" s="51"/>
      <c r="B969" s="7"/>
      <c r="C969" s="3"/>
      <c r="D969" s="5"/>
      <c r="E969" s="5"/>
      <c r="F969" s="5"/>
      <c r="G969" s="5"/>
      <c r="H969" s="5"/>
      <c r="I969" s="5"/>
      <c r="J969" s="5"/>
      <c r="K969" s="6"/>
      <c r="L969" s="5"/>
      <c r="M969" s="5"/>
      <c r="N969" s="5"/>
      <c r="O969" s="5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3.2">
      <c r="A970" s="51"/>
      <c r="B970" s="7"/>
      <c r="C970" s="3"/>
      <c r="D970" s="5"/>
      <c r="E970" s="5"/>
      <c r="F970" s="5"/>
      <c r="G970" s="5"/>
      <c r="H970" s="5"/>
      <c r="I970" s="5"/>
      <c r="J970" s="5"/>
      <c r="K970" s="6"/>
      <c r="L970" s="5"/>
      <c r="M970" s="5"/>
      <c r="N970" s="5"/>
      <c r="O970" s="5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3.2">
      <c r="A971" s="51"/>
      <c r="B971" s="7"/>
      <c r="C971" s="3"/>
      <c r="D971" s="5"/>
      <c r="E971" s="5"/>
      <c r="F971" s="5"/>
      <c r="G971" s="5"/>
      <c r="H971" s="5"/>
      <c r="I971" s="5"/>
      <c r="J971" s="5"/>
      <c r="K971" s="6"/>
      <c r="L971" s="5"/>
      <c r="M971" s="5"/>
      <c r="N971" s="5"/>
      <c r="O971" s="5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3.2">
      <c r="A972" s="51"/>
      <c r="B972" s="7"/>
      <c r="C972" s="3"/>
      <c r="D972" s="5"/>
      <c r="E972" s="5"/>
      <c r="F972" s="5"/>
      <c r="G972" s="5"/>
      <c r="H972" s="5"/>
      <c r="I972" s="5"/>
      <c r="J972" s="5"/>
      <c r="K972" s="6"/>
      <c r="L972" s="5"/>
      <c r="M972" s="5"/>
      <c r="N972" s="5"/>
      <c r="O972" s="5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3.2">
      <c r="A973" s="51"/>
      <c r="B973" s="7"/>
      <c r="C973" s="3"/>
      <c r="D973" s="5"/>
      <c r="E973" s="5"/>
      <c r="F973" s="5"/>
      <c r="G973" s="5"/>
      <c r="H973" s="5"/>
      <c r="I973" s="5"/>
      <c r="J973" s="5"/>
      <c r="K973" s="6"/>
      <c r="L973" s="5"/>
      <c r="M973" s="5"/>
      <c r="N973" s="5"/>
      <c r="O973" s="5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3.2">
      <c r="A974" s="51"/>
      <c r="B974" s="7"/>
      <c r="C974" s="3"/>
      <c r="D974" s="5"/>
      <c r="E974" s="5"/>
      <c r="F974" s="5"/>
      <c r="G974" s="5"/>
      <c r="H974" s="5"/>
      <c r="I974" s="5"/>
      <c r="J974" s="5"/>
      <c r="K974" s="6"/>
      <c r="L974" s="5"/>
      <c r="M974" s="5"/>
      <c r="N974" s="5"/>
      <c r="O974" s="5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3.2">
      <c r="A975" s="51"/>
      <c r="B975" s="7"/>
      <c r="C975" s="3"/>
      <c r="D975" s="5"/>
      <c r="E975" s="5"/>
      <c r="F975" s="5"/>
      <c r="G975" s="5"/>
      <c r="H975" s="5"/>
      <c r="I975" s="5"/>
      <c r="J975" s="5"/>
      <c r="K975" s="6"/>
      <c r="L975" s="5"/>
      <c r="M975" s="5"/>
      <c r="N975" s="5"/>
      <c r="O975" s="5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3.2">
      <c r="A976" s="51"/>
      <c r="B976" s="7"/>
      <c r="C976" s="3"/>
      <c r="D976" s="5"/>
      <c r="E976" s="5"/>
      <c r="F976" s="5"/>
      <c r="G976" s="5"/>
      <c r="H976" s="5"/>
      <c r="I976" s="5"/>
      <c r="J976" s="5"/>
      <c r="K976" s="6"/>
      <c r="L976" s="5"/>
      <c r="M976" s="5"/>
      <c r="N976" s="5"/>
      <c r="O976" s="5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3.2">
      <c r="A977" s="51"/>
      <c r="B977" s="7"/>
      <c r="C977" s="3"/>
      <c r="D977" s="5"/>
      <c r="E977" s="5"/>
      <c r="F977" s="5"/>
      <c r="G977" s="5"/>
      <c r="H977" s="5"/>
      <c r="I977" s="5"/>
      <c r="J977" s="5"/>
      <c r="K977" s="6"/>
      <c r="L977" s="5"/>
      <c r="M977" s="5"/>
      <c r="N977" s="5"/>
      <c r="O977" s="5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3.2">
      <c r="A978" s="51"/>
      <c r="B978" s="7"/>
      <c r="C978" s="3"/>
      <c r="D978" s="5"/>
      <c r="E978" s="5"/>
      <c r="F978" s="5"/>
      <c r="G978" s="5"/>
      <c r="H978" s="5"/>
      <c r="I978" s="5"/>
      <c r="J978" s="5"/>
      <c r="K978" s="6"/>
      <c r="L978" s="5"/>
      <c r="M978" s="5"/>
      <c r="N978" s="5"/>
      <c r="O978" s="5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3.2">
      <c r="A979" s="51"/>
      <c r="B979" s="7"/>
      <c r="C979" s="3"/>
      <c r="D979" s="5"/>
      <c r="E979" s="5"/>
      <c r="F979" s="5"/>
      <c r="G979" s="5"/>
      <c r="H979" s="5"/>
      <c r="I979" s="5"/>
      <c r="J979" s="5"/>
      <c r="K979" s="6"/>
      <c r="L979" s="5"/>
      <c r="M979" s="5"/>
      <c r="N979" s="5"/>
      <c r="O979" s="5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3.2">
      <c r="A980" s="51"/>
      <c r="B980" s="7"/>
      <c r="C980" s="3"/>
      <c r="D980" s="5"/>
      <c r="E980" s="5"/>
      <c r="F980" s="5"/>
      <c r="G980" s="5"/>
      <c r="H980" s="5"/>
      <c r="I980" s="5"/>
      <c r="J980" s="5"/>
      <c r="K980" s="6"/>
      <c r="L980" s="5"/>
      <c r="M980" s="5"/>
      <c r="N980" s="5"/>
      <c r="O980" s="5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3.2">
      <c r="A981" s="51"/>
      <c r="B981" s="7"/>
      <c r="C981" s="3"/>
      <c r="D981" s="5"/>
      <c r="E981" s="5"/>
      <c r="F981" s="5"/>
      <c r="G981" s="5"/>
      <c r="H981" s="5"/>
      <c r="I981" s="5"/>
      <c r="J981" s="5"/>
      <c r="K981" s="6"/>
      <c r="L981" s="5"/>
      <c r="M981" s="5"/>
      <c r="N981" s="5"/>
      <c r="O981" s="5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3.2">
      <c r="A982" s="51"/>
      <c r="B982" s="7"/>
      <c r="C982" s="3"/>
      <c r="D982" s="5"/>
      <c r="E982" s="5"/>
      <c r="F982" s="5"/>
      <c r="G982" s="5"/>
      <c r="H982" s="5"/>
      <c r="I982" s="5"/>
      <c r="J982" s="5"/>
      <c r="K982" s="6"/>
      <c r="L982" s="5"/>
      <c r="M982" s="5"/>
      <c r="N982" s="5"/>
      <c r="O982" s="5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3.2">
      <c r="A983" s="51"/>
      <c r="B983" s="7"/>
      <c r="C983" s="3"/>
      <c r="D983" s="5"/>
      <c r="E983" s="5"/>
      <c r="F983" s="5"/>
      <c r="G983" s="5"/>
      <c r="H983" s="5"/>
      <c r="I983" s="5"/>
      <c r="J983" s="5"/>
      <c r="K983" s="6"/>
      <c r="L983" s="5"/>
      <c r="M983" s="5"/>
      <c r="N983" s="5"/>
      <c r="O983" s="5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3.2">
      <c r="A984" s="51"/>
      <c r="B984" s="7"/>
      <c r="C984" s="3"/>
      <c r="D984" s="5"/>
      <c r="E984" s="5"/>
      <c r="F984" s="5"/>
      <c r="G984" s="5"/>
      <c r="H984" s="5"/>
      <c r="I984" s="5"/>
      <c r="J984" s="5"/>
      <c r="K984" s="6"/>
      <c r="L984" s="5"/>
      <c r="M984" s="5"/>
      <c r="N984" s="5"/>
      <c r="O984" s="5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3.2">
      <c r="A985" s="51"/>
      <c r="B985" s="7"/>
      <c r="C985" s="3"/>
      <c r="D985" s="5"/>
      <c r="E985" s="5"/>
      <c r="F985" s="5"/>
      <c r="G985" s="5"/>
      <c r="H985" s="5"/>
      <c r="I985" s="5"/>
      <c r="J985" s="5"/>
      <c r="K985" s="6"/>
      <c r="L985" s="5"/>
      <c r="M985" s="5"/>
      <c r="N985" s="5"/>
      <c r="O985" s="5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3.2">
      <c r="A986" s="51"/>
      <c r="B986" s="7"/>
      <c r="C986" s="3"/>
      <c r="D986" s="5"/>
      <c r="E986" s="5"/>
      <c r="F986" s="5"/>
      <c r="G986" s="5"/>
      <c r="H986" s="5"/>
      <c r="I986" s="5"/>
      <c r="J986" s="5"/>
      <c r="K986" s="6"/>
      <c r="L986" s="5"/>
      <c r="M986" s="5"/>
      <c r="N986" s="5"/>
      <c r="O986" s="5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3.2">
      <c r="A987" s="51"/>
      <c r="B987" s="7"/>
      <c r="C987" s="3"/>
      <c r="D987" s="5"/>
      <c r="E987" s="5"/>
      <c r="F987" s="5"/>
      <c r="G987" s="5"/>
      <c r="H987" s="5"/>
      <c r="I987" s="5"/>
      <c r="J987" s="5"/>
      <c r="K987" s="6"/>
      <c r="L987" s="5"/>
      <c r="M987" s="5"/>
      <c r="N987" s="5"/>
      <c r="O987" s="5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3.2">
      <c r="A988" s="51"/>
      <c r="B988" s="7"/>
      <c r="C988" s="3"/>
      <c r="D988" s="5"/>
      <c r="E988" s="5"/>
      <c r="F988" s="5"/>
      <c r="G988" s="5"/>
      <c r="H988" s="5"/>
      <c r="I988" s="5"/>
      <c r="J988" s="5"/>
      <c r="K988" s="6"/>
      <c r="L988" s="5"/>
      <c r="M988" s="5"/>
      <c r="N988" s="5"/>
      <c r="O988" s="5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3.2">
      <c r="A989" s="51"/>
      <c r="B989" s="7"/>
      <c r="C989" s="3"/>
      <c r="D989" s="5"/>
      <c r="E989" s="5"/>
      <c r="F989" s="5"/>
      <c r="G989" s="5"/>
      <c r="H989" s="5"/>
      <c r="I989" s="5"/>
      <c r="J989" s="5"/>
      <c r="K989" s="6"/>
      <c r="L989" s="5"/>
      <c r="M989" s="5"/>
      <c r="N989" s="5"/>
      <c r="O989" s="5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3.2">
      <c r="A990" s="51"/>
      <c r="B990" s="7"/>
      <c r="C990" s="3"/>
      <c r="D990" s="5"/>
      <c r="E990" s="5"/>
      <c r="F990" s="5"/>
      <c r="G990" s="5"/>
      <c r="H990" s="5"/>
      <c r="I990" s="5"/>
      <c r="J990" s="5"/>
      <c r="K990" s="6"/>
      <c r="L990" s="5"/>
      <c r="M990" s="5"/>
      <c r="N990" s="5"/>
      <c r="O990" s="5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3.2">
      <c r="A991" s="51"/>
      <c r="B991" s="7"/>
      <c r="C991" s="3"/>
      <c r="D991" s="5"/>
      <c r="E991" s="5"/>
      <c r="F991" s="5"/>
      <c r="G991" s="5"/>
      <c r="H991" s="5"/>
      <c r="I991" s="5"/>
      <c r="J991" s="5"/>
      <c r="K991" s="6"/>
      <c r="L991" s="5"/>
      <c r="M991" s="5"/>
      <c r="N991" s="5"/>
      <c r="O991" s="5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3.2">
      <c r="A992" s="51"/>
      <c r="B992" s="7"/>
      <c r="C992" s="3"/>
      <c r="D992" s="5"/>
      <c r="E992" s="5"/>
      <c r="F992" s="5"/>
      <c r="G992" s="5"/>
      <c r="H992" s="5"/>
      <c r="I992" s="5"/>
      <c r="J992" s="5"/>
      <c r="K992" s="6"/>
      <c r="L992" s="5"/>
      <c r="M992" s="5"/>
      <c r="N992" s="5"/>
      <c r="O992" s="5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3.2">
      <c r="A993" s="51"/>
      <c r="B993" s="7"/>
      <c r="C993" s="3"/>
      <c r="D993" s="5"/>
      <c r="E993" s="5"/>
      <c r="F993" s="5"/>
      <c r="G993" s="5"/>
      <c r="H993" s="5"/>
      <c r="I993" s="5"/>
      <c r="J993" s="5"/>
      <c r="K993" s="6"/>
      <c r="L993" s="5"/>
      <c r="M993" s="5"/>
      <c r="N993" s="5"/>
      <c r="O993" s="5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3.2">
      <c r="A994" s="51"/>
      <c r="B994" s="7"/>
      <c r="C994" s="3"/>
      <c r="D994" s="5"/>
      <c r="E994" s="5"/>
      <c r="F994" s="5"/>
      <c r="G994" s="5"/>
      <c r="H994" s="5"/>
      <c r="I994" s="5"/>
      <c r="J994" s="5"/>
      <c r="K994" s="6"/>
      <c r="L994" s="5"/>
      <c r="M994" s="5"/>
      <c r="N994" s="5"/>
      <c r="O994" s="5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3.2">
      <c r="A995" s="51"/>
      <c r="B995" s="7"/>
      <c r="C995" s="3"/>
      <c r="D995" s="5"/>
      <c r="E995" s="5"/>
      <c r="F995" s="5"/>
      <c r="G995" s="5"/>
      <c r="H995" s="5"/>
      <c r="I995" s="5"/>
      <c r="J995" s="5"/>
      <c r="K995" s="6"/>
      <c r="L995" s="5"/>
      <c r="M995" s="5"/>
      <c r="N995" s="5"/>
      <c r="O995" s="5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3.2">
      <c r="A996" s="51"/>
      <c r="B996" s="7"/>
      <c r="C996" s="3"/>
      <c r="D996" s="5"/>
      <c r="E996" s="5"/>
      <c r="F996" s="5"/>
      <c r="G996" s="5"/>
      <c r="H996" s="5"/>
      <c r="I996" s="5"/>
      <c r="J996" s="5"/>
      <c r="K996" s="6"/>
      <c r="L996" s="5"/>
      <c r="M996" s="5"/>
      <c r="N996" s="5"/>
      <c r="O996" s="5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3.2">
      <c r="A997" s="51"/>
      <c r="B997" s="7"/>
      <c r="C997" s="3"/>
      <c r="D997" s="5"/>
      <c r="E997" s="5"/>
      <c r="F997" s="5"/>
      <c r="G997" s="5"/>
      <c r="H997" s="5"/>
      <c r="I997" s="5"/>
      <c r="J997" s="5"/>
      <c r="K997" s="6"/>
      <c r="L997" s="5"/>
      <c r="M997" s="5"/>
      <c r="N997" s="5"/>
      <c r="O997" s="5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3.2">
      <c r="A998" s="51"/>
      <c r="B998" s="7"/>
      <c r="C998" s="3"/>
      <c r="D998" s="5"/>
      <c r="E998" s="5"/>
      <c r="F998" s="5"/>
      <c r="G998" s="5"/>
      <c r="H998" s="5"/>
      <c r="I998" s="5"/>
      <c r="J998" s="5"/>
      <c r="K998" s="6"/>
      <c r="L998" s="5"/>
      <c r="M998" s="5"/>
      <c r="N998" s="5"/>
      <c r="O998" s="5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3.2">
      <c r="A999" s="51"/>
      <c r="B999" s="7"/>
      <c r="C999" s="3"/>
      <c r="D999" s="5"/>
      <c r="E999" s="5"/>
      <c r="F999" s="5"/>
      <c r="G999" s="5"/>
      <c r="H999" s="5"/>
      <c r="I999" s="5"/>
      <c r="J999" s="5"/>
      <c r="K999" s="6"/>
      <c r="L999" s="5"/>
      <c r="M999" s="5"/>
      <c r="N999" s="5"/>
      <c r="O999" s="5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3.2">
      <c r="A1000" s="51"/>
      <c r="B1000" s="7"/>
      <c r="C1000" s="3"/>
      <c r="D1000" s="5"/>
      <c r="E1000" s="5"/>
      <c r="F1000" s="5"/>
      <c r="G1000" s="5"/>
      <c r="H1000" s="5"/>
      <c r="I1000" s="5"/>
      <c r="J1000" s="5"/>
      <c r="K1000" s="6"/>
      <c r="L1000" s="5"/>
      <c r="M1000" s="5"/>
      <c r="N1000" s="5"/>
      <c r="O1000" s="5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spans="1:26" ht="13.2">
      <c r="A1001" s="51"/>
      <c r="B1001" s="7"/>
      <c r="C1001" s="3"/>
      <c r="D1001" s="5"/>
      <c r="E1001" s="5"/>
      <c r="F1001" s="5"/>
      <c r="G1001" s="5"/>
      <c r="H1001" s="5"/>
      <c r="I1001" s="5"/>
      <c r="J1001" s="5"/>
      <c r="K1001" s="6"/>
      <c r="L1001" s="5"/>
      <c r="M1001" s="5"/>
      <c r="N1001" s="5"/>
      <c r="O1001" s="5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spans="1:26" ht="13.2">
      <c r="A1002" s="51"/>
      <c r="B1002" s="7"/>
      <c r="C1002" s="3"/>
      <c r="D1002" s="5"/>
      <c r="E1002" s="5"/>
      <c r="F1002" s="5"/>
      <c r="G1002" s="5"/>
      <c r="H1002" s="5"/>
      <c r="I1002" s="5"/>
      <c r="J1002" s="5"/>
      <c r="K1002" s="6"/>
      <c r="L1002" s="5"/>
      <c r="M1002" s="5"/>
      <c r="N1002" s="5"/>
      <c r="O1002" s="5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spans="1:26" ht="13.2">
      <c r="A1003" s="51"/>
      <c r="B1003" s="7"/>
      <c r="C1003" s="3"/>
      <c r="D1003" s="5"/>
      <c r="E1003" s="5"/>
      <c r="F1003" s="5"/>
      <c r="G1003" s="5"/>
      <c r="H1003" s="5"/>
      <c r="I1003" s="5"/>
      <c r="J1003" s="5"/>
      <c r="K1003" s="6"/>
      <c r="L1003" s="5"/>
      <c r="M1003" s="5"/>
      <c r="N1003" s="5"/>
      <c r="O1003" s="5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spans="1:26" ht="13.2">
      <c r="A1004" s="51"/>
      <c r="B1004" s="7"/>
      <c r="C1004" s="3"/>
      <c r="D1004" s="5"/>
      <c r="E1004" s="5"/>
      <c r="F1004" s="5"/>
      <c r="G1004" s="5"/>
      <c r="H1004" s="5"/>
      <c r="I1004" s="5"/>
      <c r="J1004" s="5"/>
      <c r="K1004" s="6"/>
      <c r="L1004" s="5"/>
      <c r="M1004" s="5"/>
      <c r="N1004" s="5"/>
      <c r="O1004" s="5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spans="1:26" ht="13.2">
      <c r="A1005" s="51"/>
      <c r="B1005" s="7"/>
      <c r="C1005" s="3"/>
      <c r="D1005" s="5"/>
      <c r="E1005" s="5"/>
      <c r="F1005" s="5"/>
      <c r="G1005" s="5"/>
      <c r="H1005" s="5"/>
      <c r="I1005" s="5"/>
      <c r="J1005" s="5"/>
      <c r="K1005" s="6"/>
      <c r="L1005" s="5"/>
      <c r="M1005" s="5"/>
      <c r="N1005" s="5"/>
      <c r="O1005" s="5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  <row r="1006" spans="1:26" ht="13.2">
      <c r="A1006" s="51"/>
      <c r="B1006" s="7"/>
      <c r="C1006" s="3"/>
      <c r="D1006" s="5"/>
      <c r="E1006" s="5"/>
      <c r="F1006" s="5"/>
      <c r="G1006" s="5"/>
      <c r="H1006" s="5"/>
      <c r="I1006" s="5"/>
      <c r="J1006" s="5"/>
      <c r="K1006" s="6"/>
      <c r="L1006" s="5"/>
      <c r="M1006" s="5"/>
      <c r="N1006" s="5"/>
      <c r="O1006" s="5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</row>
    <row r="1007" spans="1:26" ht="13.2">
      <c r="A1007" s="51"/>
      <c r="B1007" s="7"/>
      <c r="C1007" s="3"/>
      <c r="D1007" s="5"/>
      <c r="E1007" s="5"/>
      <c r="F1007" s="5"/>
      <c r="G1007" s="5"/>
      <c r="H1007" s="5"/>
      <c r="I1007" s="5"/>
      <c r="J1007" s="5"/>
      <c r="K1007" s="6"/>
      <c r="L1007" s="5"/>
      <c r="M1007" s="5"/>
      <c r="N1007" s="5"/>
      <c r="O1007" s="5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</row>
    <row r="1008" spans="1:26" ht="13.2">
      <c r="A1008" s="51"/>
      <c r="B1008" s="7"/>
      <c r="C1008" s="3"/>
      <c r="D1008" s="5"/>
      <c r="E1008" s="5"/>
      <c r="F1008" s="5"/>
      <c r="G1008" s="5"/>
      <c r="H1008" s="5"/>
      <c r="I1008" s="5"/>
      <c r="J1008" s="5"/>
      <c r="K1008" s="6"/>
      <c r="L1008" s="5"/>
      <c r="M1008" s="5"/>
      <c r="N1008" s="5"/>
      <c r="O1008" s="5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</row>
    <row r="1009" spans="1:26" ht="13.2">
      <c r="A1009" s="51"/>
      <c r="B1009" s="7"/>
      <c r="C1009" s="3"/>
      <c r="D1009" s="5"/>
      <c r="E1009" s="5"/>
      <c r="F1009" s="5"/>
      <c r="G1009" s="5"/>
      <c r="H1009" s="5"/>
      <c r="I1009" s="5"/>
      <c r="J1009" s="5"/>
      <c r="K1009" s="6"/>
      <c r="L1009" s="5"/>
      <c r="M1009" s="5"/>
      <c r="N1009" s="5"/>
      <c r="O1009" s="5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</row>
    <row r="1010" spans="1:26" ht="13.2">
      <c r="A1010" s="51"/>
      <c r="B1010" s="7"/>
      <c r="C1010" s="3"/>
      <c r="D1010" s="5"/>
      <c r="E1010" s="5"/>
      <c r="F1010" s="5"/>
      <c r="G1010" s="5"/>
      <c r="H1010" s="5"/>
      <c r="I1010" s="5"/>
      <c r="J1010" s="5"/>
      <c r="K1010" s="6"/>
      <c r="L1010" s="5"/>
      <c r="M1010" s="5"/>
      <c r="N1010" s="5"/>
      <c r="O1010" s="5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</row>
    <row r="1011" spans="1:26" ht="13.2">
      <c r="A1011" s="51"/>
      <c r="B1011" s="7"/>
      <c r="C1011" s="3"/>
      <c r="D1011" s="5"/>
      <c r="E1011" s="5"/>
      <c r="F1011" s="5"/>
      <c r="G1011" s="5"/>
      <c r="H1011" s="5"/>
      <c r="I1011" s="5"/>
      <c r="J1011" s="5"/>
      <c r="K1011" s="6"/>
      <c r="L1011" s="5"/>
      <c r="M1011" s="5"/>
      <c r="N1011" s="5"/>
      <c r="O1011" s="5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</row>
    <row r="1012" spans="1:26" ht="13.2">
      <c r="A1012" s="51"/>
      <c r="B1012" s="7"/>
      <c r="C1012" s="3"/>
      <c r="D1012" s="5"/>
      <c r="E1012" s="5"/>
      <c r="F1012" s="5"/>
      <c r="G1012" s="5"/>
      <c r="H1012" s="5"/>
      <c r="I1012" s="5"/>
      <c r="J1012" s="5"/>
      <c r="K1012" s="6"/>
      <c r="L1012" s="5"/>
      <c r="M1012" s="5"/>
      <c r="N1012" s="5"/>
      <c r="O1012" s="5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</row>
    <row r="1013" spans="1:26" ht="13.2">
      <c r="A1013" s="51"/>
      <c r="B1013" s="7"/>
      <c r="C1013" s="3"/>
      <c r="D1013" s="5"/>
      <c r="E1013" s="5"/>
      <c r="F1013" s="5"/>
      <c r="G1013" s="5"/>
      <c r="H1013" s="5"/>
      <c r="I1013" s="5"/>
      <c r="J1013" s="5"/>
      <c r="K1013" s="6"/>
      <c r="L1013" s="5"/>
      <c r="M1013" s="5"/>
      <c r="N1013" s="5"/>
      <c r="O1013" s="5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</row>
    <row r="1014" spans="1:26" ht="13.2">
      <c r="A1014" s="51"/>
      <c r="B1014" s="7"/>
      <c r="C1014" s="3"/>
      <c r="D1014" s="5"/>
      <c r="E1014" s="5"/>
      <c r="F1014" s="5"/>
      <c r="G1014" s="5"/>
      <c r="H1014" s="5"/>
      <c r="I1014" s="5"/>
      <c r="J1014" s="5"/>
      <c r="K1014" s="6"/>
      <c r="L1014" s="5"/>
      <c r="M1014" s="5"/>
      <c r="N1014" s="5"/>
      <c r="O1014" s="5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</row>
    <row r="1015" spans="1:26" ht="13.2">
      <c r="A1015" s="51"/>
      <c r="B1015" s="7"/>
      <c r="C1015" s="3"/>
      <c r="D1015" s="5"/>
      <c r="E1015" s="5"/>
      <c r="F1015" s="5"/>
      <c r="G1015" s="5"/>
      <c r="H1015" s="5"/>
      <c r="I1015" s="5"/>
      <c r="J1015" s="5"/>
      <c r="K1015" s="6"/>
      <c r="L1015" s="5"/>
      <c r="M1015" s="5"/>
      <c r="N1015" s="5"/>
      <c r="O1015" s="5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</row>
    <row r="1016" spans="1:26" ht="13.2">
      <c r="A1016" s="51"/>
      <c r="B1016" s="7"/>
      <c r="C1016" s="3"/>
      <c r="D1016" s="5"/>
      <c r="E1016" s="5"/>
      <c r="F1016" s="5"/>
      <c r="G1016" s="5"/>
      <c r="H1016" s="5"/>
      <c r="I1016" s="5"/>
      <c r="J1016" s="5"/>
      <c r="K1016" s="6"/>
      <c r="L1016" s="5"/>
      <c r="M1016" s="5"/>
      <c r="N1016" s="5"/>
      <c r="O1016" s="5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</row>
    <row r="1017" spans="1:26" ht="13.2">
      <c r="A1017" s="51"/>
      <c r="B1017" s="7"/>
      <c r="C1017" s="3"/>
      <c r="D1017" s="5"/>
      <c r="E1017" s="5"/>
      <c r="F1017" s="5"/>
      <c r="G1017" s="5"/>
      <c r="H1017" s="5"/>
      <c r="I1017" s="5"/>
      <c r="J1017" s="5"/>
      <c r="K1017" s="6"/>
      <c r="L1017" s="5"/>
      <c r="M1017" s="5"/>
      <c r="N1017" s="5"/>
      <c r="O1017" s="5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</row>
    <row r="1018" spans="1:26" ht="13.2">
      <c r="A1018" s="51"/>
      <c r="B1018" s="7"/>
      <c r="C1018" s="3"/>
      <c r="D1018" s="5"/>
      <c r="E1018" s="5"/>
      <c r="F1018" s="5"/>
      <c r="G1018" s="5"/>
      <c r="H1018" s="5"/>
      <c r="I1018" s="5"/>
      <c r="J1018" s="5"/>
      <c r="K1018" s="6"/>
      <c r="L1018" s="5"/>
      <c r="M1018" s="5"/>
      <c r="N1018" s="5"/>
      <c r="O1018" s="5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</row>
    <row r="1019" spans="1:26" ht="13.2">
      <c r="A1019" s="51"/>
      <c r="B1019" s="7"/>
      <c r="C1019" s="3"/>
      <c r="D1019" s="5"/>
      <c r="E1019" s="5"/>
      <c r="F1019" s="5"/>
      <c r="G1019" s="5"/>
      <c r="H1019" s="5"/>
      <c r="I1019" s="5"/>
      <c r="J1019" s="5"/>
      <c r="K1019" s="6"/>
      <c r="L1019" s="5"/>
      <c r="M1019" s="5"/>
      <c r="N1019" s="5"/>
      <c r="O1019" s="5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</row>
    <row r="1020" spans="1:26" ht="13.2">
      <c r="A1020" s="51"/>
      <c r="B1020" s="7"/>
      <c r="C1020" s="3"/>
      <c r="D1020" s="5"/>
      <c r="E1020" s="5"/>
      <c r="F1020" s="5"/>
      <c r="G1020" s="5"/>
      <c r="H1020" s="5"/>
      <c r="I1020" s="5"/>
      <c r="J1020" s="5"/>
      <c r="K1020" s="6"/>
      <c r="L1020" s="5"/>
      <c r="M1020" s="5"/>
      <c r="N1020" s="5"/>
      <c r="O1020" s="5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</row>
    <row r="1021" spans="1:26" ht="13.2">
      <c r="A1021" s="51"/>
      <c r="B1021" s="7"/>
      <c r="C1021" s="3"/>
      <c r="D1021" s="5"/>
      <c r="E1021" s="5"/>
      <c r="F1021" s="5"/>
      <c r="G1021" s="5"/>
      <c r="H1021" s="5"/>
      <c r="I1021" s="5"/>
      <c r="J1021" s="5"/>
      <c r="K1021" s="6"/>
      <c r="L1021" s="5"/>
      <c r="M1021" s="5"/>
      <c r="N1021" s="5"/>
      <c r="O1021" s="5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</row>
    <row r="1022" spans="1:26" ht="13.2">
      <c r="A1022" s="51"/>
      <c r="B1022" s="7"/>
      <c r="C1022" s="3"/>
      <c r="D1022" s="5"/>
      <c r="E1022" s="5"/>
      <c r="F1022" s="5"/>
      <c r="G1022" s="5"/>
      <c r="H1022" s="5"/>
      <c r="I1022" s="5"/>
      <c r="J1022" s="5"/>
      <c r="K1022" s="6"/>
      <c r="L1022" s="5"/>
      <c r="M1022" s="5"/>
      <c r="N1022" s="5"/>
      <c r="O1022" s="5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</row>
    <row r="1023" spans="1:26" ht="13.2">
      <c r="A1023" s="51"/>
      <c r="B1023" s="7"/>
      <c r="C1023" s="3"/>
      <c r="D1023" s="5"/>
      <c r="E1023" s="5"/>
      <c r="F1023" s="5"/>
      <c r="G1023" s="5"/>
      <c r="H1023" s="5"/>
      <c r="I1023" s="5"/>
      <c r="J1023" s="5"/>
      <c r="K1023" s="6"/>
      <c r="L1023" s="5"/>
      <c r="M1023" s="5"/>
      <c r="N1023" s="5"/>
      <c r="O1023" s="5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</row>
    <row r="1024" spans="1:26" ht="13.2">
      <c r="A1024" s="51"/>
      <c r="B1024" s="7"/>
      <c r="C1024" s="3"/>
      <c r="D1024" s="5"/>
      <c r="E1024" s="5"/>
      <c r="F1024" s="5"/>
      <c r="G1024" s="5"/>
      <c r="H1024" s="5"/>
      <c r="I1024" s="5"/>
      <c r="J1024" s="5"/>
      <c r="K1024" s="6"/>
      <c r="L1024" s="5"/>
      <c r="M1024" s="5"/>
      <c r="N1024" s="5"/>
      <c r="O1024" s="5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</row>
    <row r="1025" spans="1:26" ht="13.2">
      <c r="A1025" s="51"/>
      <c r="B1025" s="7"/>
      <c r="C1025" s="3"/>
      <c r="D1025" s="5"/>
      <c r="E1025" s="5"/>
      <c r="F1025" s="5"/>
      <c r="G1025" s="5"/>
      <c r="H1025" s="5"/>
      <c r="I1025" s="5"/>
      <c r="J1025" s="5"/>
      <c r="K1025" s="6"/>
      <c r="L1025" s="5"/>
      <c r="M1025" s="5"/>
      <c r="N1025" s="5"/>
      <c r="O1025" s="5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</row>
    <row r="1026" spans="1:26" ht="13.2">
      <c r="A1026" s="51"/>
      <c r="B1026" s="7"/>
      <c r="C1026" s="3"/>
      <c r="D1026" s="5"/>
      <c r="E1026" s="5"/>
      <c r="F1026" s="5"/>
      <c r="G1026" s="5"/>
      <c r="H1026" s="5"/>
      <c r="I1026" s="5"/>
      <c r="J1026" s="5"/>
      <c r="K1026" s="6"/>
      <c r="L1026" s="5"/>
      <c r="M1026" s="5"/>
      <c r="N1026" s="5"/>
      <c r="O1026" s="5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</row>
    <row r="1027" spans="1:26" ht="13.2">
      <c r="A1027" s="51"/>
      <c r="B1027" s="7"/>
      <c r="C1027" s="3"/>
      <c r="D1027" s="5"/>
      <c r="E1027" s="5"/>
      <c r="F1027" s="5"/>
      <c r="G1027" s="5"/>
      <c r="H1027" s="5"/>
      <c r="I1027" s="5"/>
      <c r="J1027" s="5"/>
      <c r="K1027" s="6"/>
      <c r="L1027" s="5"/>
      <c r="M1027" s="5"/>
      <c r="N1027" s="5"/>
      <c r="O1027" s="5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</row>
    <row r="1028" spans="1:26" ht="13.2">
      <c r="A1028" s="51"/>
      <c r="B1028" s="7"/>
      <c r="C1028" s="3"/>
      <c r="D1028" s="5"/>
      <c r="E1028" s="5"/>
      <c r="F1028" s="5"/>
      <c r="G1028" s="5"/>
      <c r="H1028" s="5"/>
      <c r="I1028" s="5"/>
      <c r="J1028" s="5"/>
      <c r="K1028" s="6"/>
      <c r="L1028" s="5"/>
      <c r="M1028" s="5"/>
      <c r="N1028" s="5"/>
      <c r="O1028" s="5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</row>
    <row r="1029" spans="1:26" ht="13.2">
      <c r="A1029" s="51"/>
      <c r="B1029" s="7"/>
      <c r="C1029" s="3"/>
      <c r="D1029" s="5"/>
      <c r="E1029" s="5"/>
      <c r="F1029" s="5"/>
      <c r="G1029" s="5"/>
      <c r="H1029" s="5"/>
      <c r="I1029" s="5"/>
      <c r="J1029" s="5"/>
      <c r="K1029" s="6"/>
      <c r="L1029" s="5"/>
      <c r="M1029" s="5"/>
      <c r="N1029" s="5"/>
      <c r="O1029" s="5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</row>
    <row r="1030" spans="1:26" ht="13.2">
      <c r="A1030" s="51"/>
      <c r="B1030" s="7"/>
      <c r="C1030" s="3"/>
      <c r="D1030" s="5"/>
      <c r="E1030" s="5"/>
      <c r="F1030" s="5"/>
      <c r="G1030" s="5"/>
      <c r="H1030" s="5"/>
      <c r="I1030" s="5"/>
      <c r="J1030" s="5"/>
      <c r="K1030" s="6"/>
      <c r="L1030" s="5"/>
      <c r="M1030" s="5"/>
      <c r="N1030" s="5"/>
      <c r="O1030" s="5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</row>
    <row r="1031" spans="1:26" ht="13.2">
      <c r="A1031" s="51"/>
      <c r="B1031" s="7"/>
      <c r="C1031" s="3"/>
      <c r="D1031" s="5"/>
      <c r="E1031" s="5"/>
      <c r="F1031" s="5"/>
      <c r="G1031" s="5"/>
      <c r="H1031" s="5"/>
      <c r="I1031" s="5"/>
      <c r="J1031" s="5"/>
      <c r="K1031" s="6"/>
      <c r="L1031" s="5"/>
      <c r="M1031" s="5"/>
      <c r="N1031" s="5"/>
      <c r="O1031" s="5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</row>
    <row r="1032" spans="1:26" ht="13.2">
      <c r="A1032" s="51"/>
      <c r="B1032" s="7"/>
      <c r="C1032" s="3"/>
      <c r="D1032" s="5"/>
      <c r="E1032" s="5"/>
      <c r="F1032" s="5"/>
      <c r="G1032" s="5"/>
      <c r="H1032" s="5"/>
      <c r="I1032" s="5"/>
      <c r="J1032" s="5"/>
      <c r="K1032" s="6"/>
      <c r="L1032" s="5"/>
      <c r="M1032" s="5"/>
      <c r="N1032" s="5"/>
      <c r="O1032" s="5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</row>
    <row r="1033" spans="1:26" ht="13.2">
      <c r="A1033" s="51"/>
      <c r="B1033" s="7"/>
      <c r="C1033" s="3"/>
      <c r="D1033" s="5"/>
      <c r="E1033" s="5"/>
      <c r="F1033" s="5"/>
      <c r="G1033" s="5"/>
      <c r="H1033" s="5"/>
      <c r="I1033" s="5"/>
      <c r="J1033" s="5"/>
      <c r="K1033" s="6"/>
      <c r="L1033" s="5"/>
      <c r="M1033" s="5"/>
      <c r="N1033" s="5"/>
      <c r="O1033" s="5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</row>
    <row r="1034" spans="1:26" ht="13.2">
      <c r="A1034" s="51"/>
      <c r="B1034" s="7"/>
      <c r="C1034" s="3"/>
      <c r="D1034" s="5"/>
      <c r="E1034" s="5"/>
      <c r="F1034" s="5"/>
      <c r="G1034" s="5"/>
      <c r="H1034" s="5"/>
      <c r="I1034" s="5"/>
      <c r="J1034" s="5"/>
      <c r="K1034" s="6"/>
      <c r="L1034" s="5"/>
      <c r="M1034" s="5"/>
      <c r="N1034" s="5"/>
      <c r="O1034" s="5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</row>
    <row r="1035" spans="1:26" ht="13.2">
      <c r="A1035" s="51"/>
      <c r="B1035" s="7"/>
      <c r="C1035" s="3"/>
      <c r="D1035" s="5"/>
      <c r="E1035" s="5"/>
      <c r="F1035" s="5"/>
      <c r="G1035" s="5"/>
      <c r="H1035" s="5"/>
      <c r="I1035" s="5"/>
      <c r="J1035" s="5"/>
      <c r="K1035" s="6"/>
      <c r="L1035" s="5"/>
      <c r="M1035" s="5"/>
      <c r="N1035" s="5"/>
      <c r="O1035" s="5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</row>
    <row r="1036" spans="1:26" ht="13.2">
      <c r="A1036" s="124"/>
      <c r="C1036" s="61"/>
      <c r="D1036" s="53"/>
      <c r="E1036" s="53"/>
      <c r="F1036" s="53"/>
      <c r="G1036" s="53"/>
      <c r="H1036" s="53"/>
      <c r="I1036" s="53"/>
      <c r="J1036" s="53"/>
      <c r="K1036" s="63"/>
      <c r="L1036" s="53"/>
      <c r="M1036" s="53"/>
      <c r="N1036" s="53"/>
      <c r="O1036" s="53"/>
      <c r="P1036" s="7"/>
      <c r="Q1036" s="7"/>
    </row>
    <row r="1037" spans="1:26" ht="13.2">
      <c r="A1037" s="124"/>
      <c r="C1037" s="61"/>
      <c r="D1037" s="53"/>
      <c r="E1037" s="53"/>
      <c r="F1037" s="53"/>
      <c r="G1037" s="53"/>
      <c r="H1037" s="53"/>
      <c r="I1037" s="53"/>
      <c r="J1037" s="53"/>
      <c r="K1037" s="63"/>
      <c r="L1037" s="53"/>
      <c r="M1037" s="53"/>
      <c r="N1037" s="53"/>
      <c r="O1037" s="53"/>
      <c r="P1037" s="7"/>
      <c r="Q1037" s="7"/>
    </row>
    <row r="1038" spans="1:26" ht="13.2">
      <c r="A1038" s="124"/>
      <c r="C1038" s="61"/>
      <c r="D1038" s="53"/>
      <c r="E1038" s="53"/>
      <c r="F1038" s="53"/>
      <c r="G1038" s="53"/>
      <c r="H1038" s="53"/>
      <c r="I1038" s="53"/>
      <c r="J1038" s="53"/>
      <c r="K1038" s="63"/>
      <c r="L1038" s="53"/>
      <c r="M1038" s="53"/>
      <c r="N1038" s="53"/>
      <c r="O1038" s="53"/>
      <c r="P1038" s="7"/>
      <c r="Q1038" s="7"/>
    </row>
    <row r="1039" spans="1:26" ht="13.2">
      <c r="A1039" s="124"/>
      <c r="C1039" s="61"/>
      <c r="D1039" s="53"/>
      <c r="E1039" s="53"/>
      <c r="F1039" s="53"/>
      <c r="G1039" s="53"/>
      <c r="H1039" s="53"/>
      <c r="I1039" s="53"/>
      <c r="J1039" s="53"/>
      <c r="K1039" s="63"/>
      <c r="L1039" s="53"/>
      <c r="M1039" s="53"/>
      <c r="N1039" s="53"/>
      <c r="O1039" s="53"/>
      <c r="P1039" s="7"/>
      <c r="Q1039" s="7"/>
    </row>
    <row r="1040" spans="1:26" ht="13.2">
      <c r="A1040" s="124"/>
      <c r="C1040" s="61"/>
      <c r="D1040" s="53"/>
      <c r="E1040" s="53"/>
      <c r="F1040" s="53"/>
      <c r="G1040" s="53"/>
      <c r="H1040" s="53"/>
      <c r="I1040" s="53"/>
      <c r="J1040" s="53"/>
      <c r="K1040" s="63"/>
      <c r="L1040" s="53"/>
      <c r="M1040" s="53"/>
      <c r="N1040" s="53"/>
      <c r="O1040" s="53"/>
      <c r="P1040" s="7"/>
      <c r="Q1040" s="7"/>
    </row>
    <row r="1041" spans="1:17" ht="13.2">
      <c r="A1041" s="124"/>
      <c r="C1041" s="61"/>
      <c r="D1041" s="53"/>
      <c r="E1041" s="53"/>
      <c r="F1041" s="53"/>
      <c r="G1041" s="53"/>
      <c r="H1041" s="53"/>
      <c r="I1041" s="53"/>
      <c r="J1041" s="53"/>
      <c r="K1041" s="63"/>
      <c r="L1041" s="53"/>
      <c r="M1041" s="53"/>
      <c r="N1041" s="53"/>
      <c r="O1041" s="53"/>
      <c r="P1041" s="7"/>
      <c r="Q1041" s="7"/>
    </row>
    <row r="1042" spans="1:17" ht="13.2">
      <c r="A1042" s="124"/>
      <c r="C1042" s="61"/>
      <c r="D1042" s="53"/>
      <c r="E1042" s="53"/>
      <c r="F1042" s="53"/>
      <c r="G1042" s="53"/>
      <c r="H1042" s="53"/>
      <c r="I1042" s="53"/>
      <c r="J1042" s="53"/>
      <c r="K1042" s="63"/>
      <c r="L1042" s="53"/>
      <c r="M1042" s="53"/>
      <c r="N1042" s="53"/>
      <c r="O1042" s="53"/>
      <c r="P1042" s="7"/>
      <c r="Q1042" s="7"/>
    </row>
    <row r="1043" spans="1:17" ht="13.2">
      <c r="A1043" s="124"/>
      <c r="C1043" s="61"/>
      <c r="D1043" s="53"/>
      <c r="E1043" s="53"/>
      <c r="F1043" s="53"/>
      <c r="G1043" s="53"/>
      <c r="H1043" s="53"/>
      <c r="I1043" s="53"/>
      <c r="J1043" s="53"/>
      <c r="K1043" s="63"/>
      <c r="L1043" s="53"/>
      <c r="M1043" s="53"/>
      <c r="N1043" s="53"/>
      <c r="O1043" s="53"/>
      <c r="P1043" s="7"/>
      <c r="Q1043" s="7"/>
    </row>
    <row r="1044" spans="1:17" ht="13.2">
      <c r="A1044" s="124"/>
      <c r="C1044" s="61"/>
      <c r="D1044" s="53"/>
      <c r="E1044" s="53"/>
      <c r="F1044" s="53"/>
      <c r="G1044" s="53"/>
      <c r="H1044" s="53"/>
      <c r="I1044" s="53"/>
      <c r="J1044" s="53"/>
      <c r="K1044" s="63"/>
      <c r="L1044" s="53"/>
      <c r="M1044" s="53"/>
      <c r="N1044" s="53"/>
      <c r="O1044" s="53"/>
      <c r="P1044" s="7"/>
      <c r="Q1044" s="7"/>
    </row>
    <row r="1045" spans="1:17" ht="13.2">
      <c r="A1045" s="124"/>
      <c r="C1045" s="61"/>
      <c r="D1045" s="53"/>
      <c r="E1045" s="53"/>
      <c r="F1045" s="53"/>
      <c r="G1045" s="53"/>
      <c r="H1045" s="53"/>
      <c r="I1045" s="53"/>
      <c r="J1045" s="53"/>
      <c r="K1045" s="63"/>
      <c r="L1045" s="53"/>
      <c r="M1045" s="53"/>
      <c r="N1045" s="53"/>
      <c r="O1045" s="53"/>
      <c r="P1045" s="7"/>
      <c r="Q1045" s="7"/>
    </row>
    <row r="1046" spans="1:17" ht="13.2">
      <c r="A1046" s="124"/>
      <c r="C1046" s="61"/>
      <c r="D1046" s="53"/>
      <c r="E1046" s="53"/>
      <c r="F1046" s="53"/>
      <c r="G1046" s="53"/>
      <c r="H1046" s="53"/>
      <c r="I1046" s="53"/>
      <c r="J1046" s="53"/>
      <c r="K1046" s="63"/>
      <c r="L1046" s="53"/>
      <c r="M1046" s="53"/>
      <c r="N1046" s="53"/>
      <c r="O1046" s="53"/>
      <c r="P1046" s="7"/>
      <c r="Q1046" s="7"/>
    </row>
    <row r="1047" spans="1:17" ht="13.2">
      <c r="A1047" s="124"/>
      <c r="C1047" s="61"/>
      <c r="D1047" s="53"/>
      <c r="E1047" s="53"/>
      <c r="F1047" s="53"/>
      <c r="G1047" s="53"/>
      <c r="H1047" s="53"/>
      <c r="I1047" s="53"/>
      <c r="J1047" s="53"/>
      <c r="K1047" s="63"/>
      <c r="L1047" s="53"/>
      <c r="M1047" s="53"/>
      <c r="N1047" s="53"/>
      <c r="O1047" s="53"/>
      <c r="P1047" s="7"/>
      <c r="Q1047" s="7"/>
    </row>
    <row r="1048" spans="1:17" ht="13.2">
      <c r="A1048" s="124"/>
      <c r="C1048" s="61"/>
      <c r="D1048" s="53"/>
      <c r="E1048" s="53"/>
      <c r="F1048" s="53"/>
      <c r="G1048" s="53"/>
      <c r="H1048" s="53"/>
      <c r="I1048" s="53"/>
      <c r="J1048" s="53"/>
      <c r="K1048" s="63"/>
      <c r="L1048" s="53"/>
      <c r="M1048" s="53"/>
      <c r="N1048" s="53"/>
      <c r="O1048" s="53"/>
      <c r="P1048" s="7"/>
      <c r="Q1048" s="7"/>
    </row>
    <row r="1049" spans="1:17" ht="13.2">
      <c r="A1049" s="124"/>
      <c r="C1049" s="61"/>
      <c r="D1049" s="53"/>
      <c r="E1049" s="53"/>
      <c r="F1049" s="53"/>
      <c r="G1049" s="53"/>
      <c r="H1049" s="53"/>
      <c r="I1049" s="53"/>
      <c r="J1049" s="53"/>
      <c r="K1049" s="63"/>
      <c r="L1049" s="53"/>
      <c r="M1049" s="53"/>
      <c r="N1049" s="53"/>
      <c r="O1049" s="53"/>
      <c r="P1049" s="7"/>
      <c r="Q1049" s="7"/>
    </row>
    <row r="1050" spans="1:17" ht="13.2">
      <c r="A1050" s="124"/>
      <c r="C1050" s="61"/>
      <c r="D1050" s="53"/>
      <c r="E1050" s="53"/>
      <c r="F1050" s="53"/>
      <c r="G1050" s="53"/>
      <c r="H1050" s="53"/>
      <c r="I1050" s="53"/>
      <c r="J1050" s="53"/>
      <c r="K1050" s="63"/>
      <c r="L1050" s="53"/>
      <c r="M1050" s="53"/>
      <c r="N1050" s="53"/>
      <c r="O1050" s="53"/>
      <c r="P1050" s="7"/>
      <c r="Q1050" s="7"/>
    </row>
    <row r="1051" spans="1:17" ht="13.2">
      <c r="A1051" s="124"/>
      <c r="C1051" s="61"/>
      <c r="D1051" s="53"/>
      <c r="E1051" s="53"/>
      <c r="F1051" s="53"/>
      <c r="G1051" s="53"/>
      <c r="H1051" s="53"/>
      <c r="I1051" s="53"/>
      <c r="J1051" s="53"/>
      <c r="K1051" s="63"/>
      <c r="L1051" s="53"/>
      <c r="M1051" s="53"/>
      <c r="N1051" s="53"/>
      <c r="O1051" s="53"/>
      <c r="P1051" s="7"/>
      <c r="Q1051" s="7"/>
    </row>
    <row r="1052" spans="1:17" ht="13.2">
      <c r="A1052" s="124"/>
      <c r="C1052" s="61"/>
      <c r="D1052" s="53"/>
      <c r="E1052" s="53"/>
      <c r="F1052" s="53"/>
      <c r="G1052" s="53"/>
      <c r="H1052" s="53"/>
      <c r="I1052" s="53"/>
      <c r="J1052" s="53"/>
      <c r="K1052" s="63"/>
      <c r="L1052" s="53"/>
      <c r="M1052" s="53"/>
      <c r="N1052" s="53"/>
      <c r="O1052" s="53"/>
      <c r="P1052" s="7"/>
      <c r="Q1052" s="7"/>
    </row>
    <row r="1053" spans="1:17" ht="13.2">
      <c r="A1053" s="124"/>
      <c r="C1053" s="61"/>
      <c r="D1053" s="53"/>
      <c r="E1053" s="53"/>
      <c r="F1053" s="53"/>
      <c r="G1053" s="53"/>
      <c r="H1053" s="53"/>
      <c r="I1053" s="53"/>
      <c r="J1053" s="53"/>
      <c r="K1053" s="63"/>
      <c r="L1053" s="53"/>
      <c r="M1053" s="53"/>
      <c r="N1053" s="53"/>
      <c r="O1053" s="53"/>
      <c r="P1053" s="7"/>
      <c r="Q1053" s="7"/>
    </row>
    <row r="1054" spans="1:17" ht="13.2">
      <c r="A1054" s="124"/>
      <c r="C1054" s="61"/>
      <c r="D1054" s="53"/>
      <c r="E1054" s="53"/>
      <c r="F1054" s="53"/>
      <c r="G1054" s="53"/>
      <c r="H1054" s="53"/>
      <c r="I1054" s="53"/>
      <c r="J1054" s="53"/>
      <c r="K1054" s="63"/>
      <c r="L1054" s="53"/>
      <c r="M1054" s="53"/>
      <c r="N1054" s="53"/>
      <c r="O1054" s="53"/>
      <c r="P1054" s="7"/>
      <c r="Q1054" s="7"/>
    </row>
    <row r="1055" spans="1:17" ht="13.2">
      <c r="A1055" s="124"/>
      <c r="C1055" s="61"/>
      <c r="D1055" s="53"/>
      <c r="E1055" s="53"/>
      <c r="F1055" s="53"/>
      <c r="G1055" s="53"/>
      <c r="H1055" s="53"/>
      <c r="I1055" s="53"/>
      <c r="J1055" s="53"/>
      <c r="K1055" s="63"/>
      <c r="L1055" s="53"/>
      <c r="M1055" s="53"/>
      <c r="N1055" s="53"/>
      <c r="O1055" s="53"/>
      <c r="P1055" s="7"/>
      <c r="Q1055" s="7"/>
    </row>
    <row r="1056" spans="1:17" ht="13.2">
      <c r="A1056" s="124"/>
      <c r="C1056" s="61"/>
      <c r="D1056" s="53"/>
      <c r="E1056" s="53"/>
      <c r="F1056" s="53"/>
      <c r="G1056" s="53"/>
      <c r="H1056" s="53"/>
      <c r="I1056" s="53"/>
      <c r="J1056" s="53"/>
      <c r="K1056" s="63"/>
      <c r="L1056" s="53"/>
      <c r="M1056" s="53"/>
      <c r="N1056" s="53"/>
      <c r="O1056" s="53"/>
      <c r="P1056" s="7"/>
      <c r="Q1056" s="7"/>
    </row>
    <row r="1057" spans="1:17" ht="13.2">
      <c r="A1057" s="124"/>
      <c r="C1057" s="61"/>
      <c r="D1057" s="53"/>
      <c r="E1057" s="53"/>
      <c r="F1057" s="53"/>
      <c r="G1057" s="53"/>
      <c r="H1057" s="53"/>
      <c r="I1057" s="53"/>
      <c r="J1057" s="53"/>
      <c r="K1057" s="63"/>
      <c r="L1057" s="53"/>
      <c r="M1057" s="53"/>
      <c r="N1057" s="53"/>
      <c r="O1057" s="53"/>
      <c r="P1057" s="7"/>
      <c r="Q1057" s="7"/>
    </row>
    <row r="1058" spans="1:17" ht="13.2">
      <c r="A1058" s="124"/>
      <c r="C1058" s="61"/>
      <c r="D1058" s="53"/>
      <c r="E1058" s="53"/>
      <c r="F1058" s="53"/>
      <c r="G1058" s="53"/>
      <c r="H1058" s="53"/>
      <c r="I1058" s="53"/>
      <c r="J1058" s="53"/>
      <c r="K1058" s="63"/>
      <c r="L1058" s="53"/>
      <c r="M1058" s="53"/>
      <c r="N1058" s="53"/>
      <c r="O1058" s="53"/>
      <c r="P1058" s="7"/>
      <c r="Q1058" s="7"/>
    </row>
    <row r="1059" spans="1:17" ht="13.2">
      <c r="A1059" s="124"/>
      <c r="C1059" s="61"/>
      <c r="D1059" s="53"/>
      <c r="E1059" s="53"/>
      <c r="F1059" s="53"/>
      <c r="G1059" s="53"/>
      <c r="H1059" s="53"/>
      <c r="I1059" s="53"/>
      <c r="J1059" s="53"/>
      <c r="K1059" s="63"/>
      <c r="L1059" s="53"/>
      <c r="M1059" s="53"/>
      <c r="N1059" s="53"/>
      <c r="O1059" s="53"/>
      <c r="P1059" s="7"/>
      <c r="Q1059" s="7"/>
    </row>
    <row r="1060" spans="1:17" ht="13.2">
      <c r="A1060" s="124"/>
      <c r="C1060" s="61"/>
      <c r="D1060" s="53"/>
      <c r="E1060" s="53"/>
      <c r="F1060" s="53"/>
      <c r="G1060" s="53"/>
      <c r="H1060" s="53"/>
      <c r="I1060" s="53"/>
      <c r="J1060" s="53"/>
      <c r="K1060" s="63"/>
      <c r="L1060" s="53"/>
      <c r="M1060" s="53"/>
      <c r="N1060" s="53"/>
      <c r="O1060" s="53"/>
      <c r="P1060" s="7"/>
      <c r="Q1060" s="7"/>
    </row>
    <row r="1061" spans="1:17" ht="13.2">
      <c r="A1061" s="124"/>
      <c r="C1061" s="61"/>
      <c r="D1061" s="53"/>
      <c r="E1061" s="53"/>
      <c r="F1061" s="53"/>
      <c r="G1061" s="53"/>
      <c r="H1061" s="53"/>
      <c r="I1061" s="53"/>
      <c r="J1061" s="53"/>
      <c r="K1061" s="63"/>
      <c r="L1061" s="53"/>
      <c r="M1061" s="53"/>
      <c r="N1061" s="53"/>
      <c r="O1061" s="53"/>
      <c r="P1061" s="7"/>
      <c r="Q1061" s="7"/>
    </row>
    <row r="1062" spans="1:17" ht="13.2">
      <c r="A1062" s="124"/>
      <c r="C1062" s="61"/>
      <c r="D1062" s="53"/>
      <c r="E1062" s="53"/>
      <c r="F1062" s="53"/>
      <c r="G1062" s="53"/>
      <c r="H1062" s="53"/>
      <c r="I1062" s="53"/>
      <c r="J1062" s="53"/>
      <c r="K1062" s="63"/>
      <c r="L1062" s="53"/>
      <c r="M1062" s="53"/>
      <c r="N1062" s="53"/>
      <c r="O1062" s="53"/>
      <c r="P1062" s="7"/>
      <c r="Q1062" s="7"/>
    </row>
    <row r="1063" spans="1:17" ht="13.2">
      <c r="A1063" s="124"/>
      <c r="C1063" s="61"/>
      <c r="D1063" s="53"/>
      <c r="E1063" s="53"/>
      <c r="F1063" s="53"/>
      <c r="G1063" s="53"/>
      <c r="H1063" s="53"/>
      <c r="I1063" s="53"/>
      <c r="J1063" s="53"/>
      <c r="K1063" s="63"/>
      <c r="L1063" s="53"/>
      <c r="M1063" s="53"/>
      <c r="N1063" s="53"/>
      <c r="O1063" s="53"/>
      <c r="P1063" s="7"/>
      <c r="Q1063" s="7"/>
    </row>
    <row r="1064" spans="1:17" ht="13.2">
      <c r="A1064" s="124"/>
      <c r="C1064" s="61"/>
      <c r="D1064" s="53"/>
      <c r="E1064" s="53"/>
      <c r="F1064" s="53"/>
      <c r="G1064" s="53"/>
      <c r="H1064" s="53"/>
      <c r="I1064" s="53"/>
      <c r="J1064" s="53"/>
      <c r="K1064" s="63"/>
      <c r="L1064" s="53"/>
      <c r="M1064" s="53"/>
      <c r="N1064" s="53"/>
      <c r="O1064" s="53"/>
      <c r="P1064" s="7"/>
      <c r="Q1064" s="7"/>
    </row>
    <row r="1065" spans="1:17" ht="13.2">
      <c r="A1065" s="124"/>
      <c r="C1065" s="61"/>
      <c r="D1065" s="53"/>
      <c r="E1065" s="53"/>
      <c r="F1065" s="53"/>
      <c r="G1065" s="53"/>
      <c r="H1065" s="53"/>
      <c r="I1065" s="53"/>
      <c r="J1065" s="53"/>
      <c r="K1065" s="63"/>
      <c r="L1065" s="53"/>
      <c r="M1065" s="53"/>
      <c r="N1065" s="53"/>
      <c r="O1065" s="53"/>
      <c r="P1065" s="7"/>
      <c r="Q1065" s="7"/>
    </row>
    <row r="1066" spans="1:17" ht="13.2">
      <c r="A1066" s="124"/>
      <c r="C1066" s="61"/>
      <c r="D1066" s="53"/>
      <c r="E1066" s="53"/>
      <c r="F1066" s="53"/>
      <c r="G1066" s="53"/>
      <c r="H1066" s="53"/>
      <c r="I1066" s="53"/>
      <c r="J1066" s="53"/>
      <c r="K1066" s="63"/>
      <c r="L1066" s="53"/>
      <c r="M1066" s="53"/>
      <c r="N1066" s="53"/>
      <c r="O1066" s="53"/>
      <c r="P1066" s="7"/>
      <c r="Q1066" s="7"/>
    </row>
    <row r="1067" spans="1:17" ht="13.2">
      <c r="A1067" s="124"/>
      <c r="C1067" s="61"/>
      <c r="D1067" s="53"/>
      <c r="E1067" s="53"/>
      <c r="F1067" s="53"/>
      <c r="G1067" s="53"/>
      <c r="H1067" s="53"/>
      <c r="I1067" s="53"/>
      <c r="J1067" s="53"/>
      <c r="K1067" s="63"/>
      <c r="L1067" s="53"/>
      <c r="M1067" s="53"/>
      <c r="N1067" s="53"/>
      <c r="O1067" s="53"/>
      <c r="P1067" s="7"/>
      <c r="Q1067" s="7"/>
    </row>
    <row r="1068" spans="1:17" ht="13.2">
      <c r="A1068" s="124"/>
      <c r="C1068" s="61"/>
      <c r="D1068" s="53"/>
      <c r="E1068" s="53"/>
      <c r="F1068" s="53"/>
      <c r="G1068" s="53"/>
      <c r="H1068" s="53"/>
      <c r="I1068" s="53"/>
      <c r="J1068" s="53"/>
      <c r="K1068" s="63"/>
      <c r="L1068" s="53"/>
      <c r="M1068" s="53"/>
      <c r="N1068" s="53"/>
      <c r="O1068" s="53"/>
      <c r="P1068" s="7"/>
      <c r="Q1068" s="7"/>
    </row>
    <row r="1069" spans="1:17" ht="13.2">
      <c r="A1069" s="124"/>
      <c r="C1069" s="61"/>
      <c r="D1069" s="53"/>
      <c r="E1069" s="53"/>
      <c r="F1069" s="53"/>
      <c r="G1069" s="53"/>
      <c r="H1069" s="53"/>
      <c r="I1069" s="53"/>
      <c r="J1069" s="53"/>
      <c r="K1069" s="63"/>
      <c r="L1069" s="53"/>
      <c r="M1069" s="53"/>
      <c r="N1069" s="53"/>
      <c r="O1069" s="53"/>
      <c r="P1069" s="7"/>
      <c r="Q1069" s="7"/>
    </row>
    <row r="1070" spans="1:17" ht="13.2">
      <c r="A1070" s="124"/>
      <c r="C1070" s="61"/>
      <c r="D1070" s="53"/>
      <c r="E1070" s="53"/>
      <c r="F1070" s="53"/>
      <c r="G1070" s="53"/>
      <c r="H1070" s="53"/>
      <c r="I1070" s="53"/>
      <c r="J1070" s="53"/>
      <c r="K1070" s="63"/>
      <c r="L1070" s="53"/>
      <c r="M1070" s="53"/>
      <c r="N1070" s="53"/>
      <c r="O1070" s="53"/>
      <c r="P1070" s="7"/>
      <c r="Q1070" s="7"/>
    </row>
    <row r="1071" spans="1:17" ht="13.2">
      <c r="A1071" s="124"/>
      <c r="C1071" s="61"/>
      <c r="D1071" s="53"/>
      <c r="E1071" s="53"/>
      <c r="F1071" s="53"/>
      <c r="G1071" s="53"/>
      <c r="H1071" s="53"/>
      <c r="I1071" s="53"/>
      <c r="J1071" s="53"/>
      <c r="K1071" s="63"/>
      <c r="L1071" s="53"/>
      <c r="M1071" s="53"/>
      <c r="N1071" s="53"/>
      <c r="O1071" s="53"/>
      <c r="P1071" s="7"/>
      <c r="Q1071" s="7"/>
    </row>
    <row r="1072" spans="1:17" ht="13.2">
      <c r="A1072" s="124"/>
      <c r="C1072" s="61"/>
      <c r="D1072" s="53"/>
      <c r="E1072" s="53"/>
      <c r="F1072" s="53"/>
      <c r="G1072" s="53"/>
      <c r="H1072" s="53"/>
      <c r="I1072" s="53"/>
      <c r="J1072" s="53"/>
      <c r="K1072" s="63"/>
      <c r="L1072" s="53"/>
      <c r="M1072" s="53"/>
      <c r="N1072" s="53"/>
      <c r="O1072" s="53"/>
      <c r="P1072" s="7"/>
      <c r="Q1072" s="7"/>
    </row>
    <row r="1073" spans="1:17" ht="13.2">
      <c r="A1073" s="124"/>
      <c r="C1073" s="61"/>
      <c r="D1073" s="53"/>
      <c r="E1073" s="53"/>
      <c r="F1073" s="53"/>
      <c r="G1073" s="53"/>
      <c r="H1073" s="53"/>
      <c r="I1073" s="53"/>
      <c r="J1073" s="53"/>
      <c r="K1073" s="63"/>
      <c r="L1073" s="53"/>
      <c r="M1073" s="53"/>
      <c r="N1073" s="53"/>
      <c r="O1073" s="53"/>
      <c r="P1073" s="7"/>
      <c r="Q1073" s="7"/>
    </row>
    <row r="1074" spans="1:17" ht="13.2">
      <c r="A1074" s="124"/>
      <c r="C1074" s="61"/>
      <c r="D1074" s="53"/>
      <c r="E1074" s="53"/>
      <c r="F1074" s="53"/>
      <c r="G1074" s="53"/>
      <c r="H1074" s="53"/>
      <c r="I1074" s="53"/>
      <c r="J1074" s="53"/>
      <c r="K1074" s="63"/>
      <c r="L1074" s="53"/>
      <c r="M1074" s="53"/>
      <c r="N1074" s="53"/>
      <c r="O1074" s="53"/>
      <c r="P1074" s="7"/>
      <c r="Q1074" s="7"/>
    </row>
    <row r="1075" spans="1:17" ht="13.2">
      <c r="A1075" s="124"/>
      <c r="C1075" s="61"/>
      <c r="D1075" s="53"/>
      <c r="E1075" s="53"/>
      <c r="F1075" s="53"/>
      <c r="G1075" s="53"/>
      <c r="H1075" s="53"/>
      <c r="I1075" s="53"/>
      <c r="J1075" s="53"/>
      <c r="K1075" s="63"/>
      <c r="L1075" s="53"/>
      <c r="M1075" s="53"/>
      <c r="N1075" s="53"/>
      <c r="O1075" s="53"/>
      <c r="P1075" s="7"/>
      <c r="Q1075" s="7"/>
    </row>
    <row r="1076" spans="1:17" ht="13.2">
      <c r="A1076" s="124"/>
      <c r="C1076" s="61"/>
      <c r="D1076" s="53"/>
      <c r="E1076" s="53"/>
      <c r="F1076" s="53"/>
      <c r="G1076" s="53"/>
      <c r="H1076" s="53"/>
      <c r="I1076" s="53"/>
      <c r="J1076" s="53"/>
      <c r="K1076" s="63"/>
      <c r="L1076" s="53"/>
      <c r="M1076" s="53"/>
      <c r="N1076" s="53"/>
      <c r="O1076" s="53"/>
      <c r="P1076" s="7"/>
      <c r="Q1076" s="7"/>
    </row>
    <row r="1077" spans="1:17" ht="13.2">
      <c r="A1077" s="124"/>
      <c r="C1077" s="61"/>
      <c r="D1077" s="53"/>
      <c r="E1077" s="53"/>
      <c r="F1077" s="53"/>
      <c r="G1077" s="53"/>
      <c r="H1077" s="53"/>
      <c r="I1077" s="53"/>
      <c r="J1077" s="53"/>
      <c r="K1077" s="63"/>
      <c r="L1077" s="53"/>
      <c r="M1077" s="53"/>
      <c r="N1077" s="53"/>
      <c r="O1077" s="53"/>
      <c r="P1077" s="7"/>
      <c r="Q1077" s="7"/>
    </row>
    <row r="1078" spans="1:17" ht="13.2">
      <c r="A1078" s="124"/>
      <c r="C1078" s="61"/>
      <c r="D1078" s="53"/>
      <c r="E1078" s="53"/>
      <c r="F1078" s="53"/>
      <c r="G1078" s="53"/>
      <c r="H1078" s="53"/>
      <c r="I1078" s="53"/>
      <c r="J1078" s="53"/>
      <c r="K1078" s="63"/>
      <c r="L1078" s="53"/>
      <c r="M1078" s="53"/>
      <c r="N1078" s="53"/>
      <c r="O1078" s="53"/>
      <c r="P1078" s="7"/>
      <c r="Q1078" s="7"/>
    </row>
    <row r="1079" spans="1:17" ht="13.2">
      <c r="A1079" s="124"/>
      <c r="C1079" s="61"/>
      <c r="D1079" s="53"/>
      <c r="E1079" s="53"/>
      <c r="F1079" s="53"/>
      <c r="G1079" s="53"/>
      <c r="H1079" s="53"/>
      <c r="I1079" s="53"/>
      <c r="J1079" s="53"/>
      <c r="K1079" s="63"/>
      <c r="L1079" s="53"/>
      <c r="M1079" s="53"/>
      <c r="N1079" s="53"/>
      <c r="O1079" s="53"/>
      <c r="P1079" s="7"/>
      <c r="Q1079" s="7"/>
    </row>
    <row r="1080" spans="1:17" ht="13.2">
      <c r="A1080" s="124"/>
      <c r="C1080" s="61"/>
      <c r="D1080" s="53"/>
      <c r="E1080" s="53"/>
      <c r="F1080" s="53"/>
      <c r="G1080" s="53"/>
      <c r="H1080" s="53"/>
      <c r="I1080" s="53"/>
      <c r="J1080" s="53"/>
      <c r="K1080" s="63"/>
      <c r="L1080" s="53"/>
      <c r="M1080" s="53"/>
      <c r="N1080" s="53"/>
      <c r="O1080" s="53"/>
      <c r="P1080" s="7"/>
      <c r="Q1080" s="7"/>
    </row>
    <row r="1081" spans="1:17" ht="13.2">
      <c r="A1081" s="124"/>
      <c r="C1081" s="61"/>
      <c r="D1081" s="53"/>
      <c r="E1081" s="53"/>
      <c r="F1081" s="53"/>
      <c r="G1081" s="53"/>
      <c r="H1081" s="53"/>
      <c r="I1081" s="53"/>
      <c r="J1081" s="53"/>
      <c r="K1081" s="63"/>
      <c r="L1081" s="53"/>
      <c r="M1081" s="53"/>
      <c r="N1081" s="53"/>
      <c r="O1081" s="53"/>
      <c r="P1081" s="7"/>
      <c r="Q1081" s="7"/>
    </row>
    <row r="1082" spans="1:17" ht="13.2">
      <c r="A1082" s="124"/>
      <c r="C1082" s="61"/>
      <c r="D1082" s="53"/>
      <c r="E1082" s="53"/>
      <c r="F1082" s="53"/>
      <c r="G1082" s="53"/>
      <c r="H1082" s="53"/>
      <c r="I1082" s="53"/>
      <c r="J1082" s="53"/>
      <c r="K1082" s="63"/>
      <c r="L1082" s="53"/>
      <c r="M1082" s="53"/>
      <c r="N1082" s="53"/>
      <c r="O1082" s="53"/>
      <c r="P1082" s="7"/>
      <c r="Q1082" s="7"/>
    </row>
    <row r="1083" spans="1:17" ht="13.2">
      <c r="A1083" s="124"/>
      <c r="C1083" s="61"/>
      <c r="D1083" s="53"/>
      <c r="E1083" s="53"/>
      <c r="F1083" s="53"/>
      <c r="G1083" s="53"/>
      <c r="H1083" s="53"/>
      <c r="I1083" s="53"/>
      <c r="J1083" s="53"/>
      <c r="K1083" s="63"/>
      <c r="L1083" s="53"/>
      <c r="M1083" s="53"/>
      <c r="N1083" s="53"/>
      <c r="O1083" s="53"/>
      <c r="P1083" s="7"/>
      <c r="Q1083" s="7"/>
    </row>
    <row r="1084" spans="1:17" ht="13.2">
      <c r="A1084" s="124"/>
      <c r="C1084" s="61"/>
      <c r="D1084" s="53"/>
      <c r="E1084" s="53"/>
      <c r="F1084" s="53"/>
      <c r="G1084" s="53"/>
      <c r="H1084" s="53"/>
      <c r="I1084" s="53"/>
      <c r="J1084" s="53"/>
      <c r="K1084" s="63"/>
      <c r="L1084" s="53"/>
      <c r="M1084" s="53"/>
      <c r="N1084" s="53"/>
      <c r="O1084" s="53"/>
      <c r="P1084" s="7"/>
      <c r="Q1084" s="7"/>
    </row>
    <row r="1085" spans="1:17" ht="13.2">
      <c r="A1085" s="124"/>
      <c r="C1085" s="61"/>
      <c r="D1085" s="53"/>
      <c r="E1085" s="53"/>
      <c r="F1085" s="53"/>
      <c r="G1085" s="53"/>
      <c r="H1085" s="53"/>
      <c r="I1085" s="53"/>
      <c r="J1085" s="53"/>
      <c r="K1085" s="63"/>
      <c r="L1085" s="53"/>
      <c r="M1085" s="53"/>
      <c r="N1085" s="53"/>
      <c r="O1085" s="53"/>
      <c r="P1085" s="7"/>
      <c r="Q1085" s="7"/>
    </row>
    <row r="1086" spans="1:17" ht="13.2">
      <c r="A1086" s="124"/>
      <c r="C1086" s="61"/>
      <c r="D1086" s="53"/>
      <c r="E1086" s="53"/>
      <c r="F1086" s="53"/>
      <c r="G1086" s="53"/>
      <c r="H1086" s="53"/>
      <c r="I1086" s="53"/>
      <c r="J1086" s="53"/>
      <c r="K1086" s="63"/>
      <c r="L1086" s="53"/>
      <c r="M1086" s="53"/>
      <c r="N1086" s="53"/>
      <c r="O1086" s="53"/>
      <c r="P1086" s="7"/>
      <c r="Q1086" s="7"/>
    </row>
    <row r="1087" spans="1:17" ht="13.2">
      <c r="A1087" s="124"/>
      <c r="C1087" s="61"/>
      <c r="D1087" s="53"/>
      <c r="E1087" s="53"/>
      <c r="F1087" s="53"/>
      <c r="G1087" s="53"/>
      <c r="H1087" s="53"/>
      <c r="I1087" s="53"/>
      <c r="J1087" s="53"/>
      <c r="K1087" s="63"/>
      <c r="L1087" s="53"/>
      <c r="M1087" s="53"/>
      <c r="N1087" s="53"/>
      <c r="O1087" s="53"/>
      <c r="P1087" s="7"/>
      <c r="Q1087" s="7"/>
    </row>
    <row r="1088" spans="1:17" ht="13.2">
      <c r="A1088" s="124"/>
      <c r="C1088" s="61"/>
      <c r="D1088" s="53"/>
      <c r="E1088" s="53"/>
      <c r="F1088" s="53"/>
      <c r="G1088" s="53"/>
      <c r="H1088" s="53"/>
      <c r="I1088" s="53"/>
      <c r="J1088" s="53"/>
      <c r="K1088" s="63"/>
      <c r="L1088" s="53"/>
      <c r="M1088" s="53"/>
      <c r="N1088" s="53"/>
      <c r="O1088" s="53"/>
      <c r="P1088" s="7"/>
      <c r="Q1088" s="7"/>
    </row>
    <row r="1089" spans="1:17" ht="13.2">
      <c r="A1089" s="124"/>
      <c r="C1089" s="61"/>
      <c r="D1089" s="53"/>
      <c r="E1089" s="53"/>
      <c r="F1089" s="53"/>
      <c r="G1089" s="53"/>
      <c r="H1089" s="53"/>
      <c r="I1089" s="53"/>
      <c r="J1089" s="53"/>
      <c r="K1089" s="63"/>
      <c r="L1089" s="53"/>
      <c r="M1089" s="53"/>
      <c r="N1089" s="53"/>
      <c r="O1089" s="53"/>
      <c r="P1089" s="7"/>
      <c r="Q1089" s="7"/>
    </row>
    <row r="1090" spans="1:17" ht="13.2">
      <c r="A1090" s="124"/>
      <c r="C1090" s="61"/>
      <c r="D1090" s="53"/>
      <c r="E1090" s="53"/>
      <c r="F1090" s="53"/>
      <c r="G1090" s="53"/>
      <c r="H1090" s="53"/>
      <c r="I1090" s="53"/>
      <c r="J1090" s="53"/>
      <c r="K1090" s="63"/>
      <c r="L1090" s="53"/>
      <c r="M1090" s="53"/>
      <c r="N1090" s="53"/>
      <c r="O1090" s="53"/>
      <c r="P1090" s="7"/>
      <c r="Q1090" s="7"/>
    </row>
    <row r="1091" spans="1:17" ht="13.2">
      <c r="A1091" s="124"/>
      <c r="C1091" s="61"/>
      <c r="D1091" s="53"/>
      <c r="E1091" s="53"/>
      <c r="F1091" s="53"/>
      <c r="G1091" s="53"/>
      <c r="H1091" s="53"/>
      <c r="I1091" s="53"/>
      <c r="J1091" s="53"/>
      <c r="K1091" s="63"/>
      <c r="L1091" s="53"/>
      <c r="M1091" s="53"/>
      <c r="N1091" s="53"/>
      <c r="O1091" s="53"/>
      <c r="P1091" s="7"/>
      <c r="Q1091" s="7"/>
    </row>
    <row r="1092" spans="1:17" ht="13.2">
      <c r="A1092" s="124"/>
      <c r="C1092" s="61"/>
      <c r="D1092" s="53"/>
      <c r="E1092" s="53"/>
      <c r="F1092" s="53"/>
      <c r="G1092" s="53"/>
      <c r="H1092" s="53"/>
      <c r="I1092" s="53"/>
      <c r="J1092" s="53"/>
      <c r="K1092" s="63"/>
      <c r="L1092" s="53"/>
      <c r="M1092" s="53"/>
      <c r="N1092" s="53"/>
      <c r="O1092" s="53"/>
      <c r="P1092" s="7"/>
      <c r="Q1092" s="7"/>
    </row>
    <row r="1093" spans="1:17" ht="13.2">
      <c r="A1093" s="124"/>
      <c r="C1093" s="61"/>
      <c r="D1093" s="53"/>
      <c r="E1093" s="53"/>
      <c r="F1093" s="53"/>
      <c r="G1093" s="53"/>
      <c r="H1093" s="53"/>
      <c r="I1093" s="53"/>
      <c r="J1093" s="53"/>
      <c r="K1093" s="63"/>
      <c r="L1093" s="53"/>
      <c r="M1093" s="53"/>
      <c r="N1093" s="53"/>
      <c r="O1093" s="53"/>
      <c r="P1093" s="7"/>
      <c r="Q1093" s="7"/>
    </row>
    <row r="1094" spans="1:17" ht="13.2">
      <c r="A1094" s="124"/>
      <c r="C1094" s="61"/>
      <c r="D1094" s="53"/>
      <c r="E1094" s="53"/>
      <c r="F1094" s="53"/>
      <c r="G1094" s="53"/>
      <c r="H1094" s="53"/>
      <c r="I1094" s="53"/>
      <c r="J1094" s="53"/>
      <c r="K1094" s="63"/>
      <c r="L1094" s="53"/>
      <c r="M1094" s="53"/>
      <c r="N1094" s="53"/>
      <c r="O1094" s="53"/>
      <c r="P1094" s="7"/>
      <c r="Q1094" s="7"/>
    </row>
    <row r="1095" spans="1:17" ht="13.2">
      <c r="A1095" s="124"/>
      <c r="C1095" s="61"/>
      <c r="D1095" s="53"/>
      <c r="E1095" s="53"/>
      <c r="F1095" s="53"/>
      <c r="G1095" s="53"/>
      <c r="H1095" s="53"/>
      <c r="I1095" s="53"/>
      <c r="J1095" s="53"/>
      <c r="K1095" s="63"/>
      <c r="L1095" s="53"/>
      <c r="M1095" s="53"/>
      <c r="N1095" s="53"/>
      <c r="O1095" s="53"/>
      <c r="P1095" s="7"/>
      <c r="Q1095" s="7"/>
    </row>
    <row r="1096" spans="1:17" ht="13.2">
      <c r="A1096" s="124"/>
      <c r="C1096" s="61"/>
      <c r="D1096" s="53"/>
      <c r="E1096" s="53"/>
      <c r="F1096" s="53"/>
      <c r="G1096" s="53"/>
      <c r="H1096" s="53"/>
      <c r="I1096" s="53"/>
      <c r="J1096" s="53"/>
      <c r="K1096" s="63"/>
      <c r="L1096" s="53"/>
      <c r="M1096" s="53"/>
      <c r="N1096" s="53"/>
      <c r="O1096" s="53"/>
      <c r="P1096" s="7"/>
      <c r="Q1096" s="7"/>
    </row>
    <row r="1097" spans="1:17" ht="13.2">
      <c r="A1097" s="124"/>
      <c r="C1097" s="61"/>
      <c r="D1097" s="53"/>
      <c r="E1097" s="53"/>
      <c r="F1097" s="53"/>
      <c r="G1097" s="53"/>
      <c r="H1097" s="53"/>
      <c r="I1097" s="53"/>
      <c r="J1097" s="53"/>
      <c r="K1097" s="63"/>
      <c r="L1097" s="53"/>
      <c r="M1097" s="53"/>
      <c r="N1097" s="53"/>
      <c r="O1097" s="53"/>
      <c r="P1097" s="7"/>
      <c r="Q1097" s="7"/>
    </row>
    <row r="1098" spans="1:17" ht="13.2">
      <c r="A1098" s="124"/>
      <c r="C1098" s="61"/>
      <c r="D1098" s="53"/>
      <c r="E1098" s="53"/>
      <c r="F1098" s="53"/>
      <c r="G1098" s="53"/>
      <c r="H1098" s="53"/>
      <c r="I1098" s="53"/>
      <c r="J1098" s="53"/>
      <c r="K1098" s="63"/>
      <c r="L1098" s="53"/>
      <c r="M1098" s="53"/>
      <c r="N1098" s="53"/>
      <c r="O1098" s="53"/>
      <c r="P1098" s="7"/>
      <c r="Q1098" s="7"/>
    </row>
    <row r="1099" spans="1:17" ht="13.2">
      <c r="A1099" s="124"/>
      <c r="C1099" s="61"/>
      <c r="D1099" s="53"/>
      <c r="E1099" s="53"/>
      <c r="F1099" s="53"/>
      <c r="G1099" s="53"/>
      <c r="H1099" s="53"/>
      <c r="I1099" s="53"/>
      <c r="J1099" s="53"/>
      <c r="K1099" s="63"/>
      <c r="L1099" s="53"/>
      <c r="M1099" s="53"/>
      <c r="N1099" s="53"/>
      <c r="O1099" s="53"/>
      <c r="P1099" s="7"/>
      <c r="Q1099" s="7"/>
    </row>
    <row r="1100" spans="1:17" ht="13.2">
      <c r="A1100" s="124"/>
      <c r="C1100" s="61"/>
      <c r="D1100" s="53"/>
      <c r="E1100" s="53"/>
      <c r="F1100" s="53"/>
      <c r="G1100" s="53"/>
      <c r="H1100" s="53"/>
      <c r="I1100" s="53"/>
      <c r="J1100" s="53"/>
      <c r="K1100" s="63"/>
      <c r="L1100" s="53"/>
      <c r="M1100" s="53"/>
      <c r="N1100" s="53"/>
      <c r="O1100" s="53"/>
      <c r="P1100" s="7"/>
      <c r="Q1100" s="7"/>
    </row>
    <row r="1101" spans="1:17" ht="13.2">
      <c r="A1101" s="124"/>
      <c r="C1101" s="61"/>
      <c r="D1101" s="53"/>
      <c r="E1101" s="53"/>
      <c r="F1101" s="53"/>
      <c r="G1101" s="53"/>
      <c r="H1101" s="53"/>
      <c r="I1101" s="53"/>
      <c r="J1101" s="53"/>
      <c r="K1101" s="63"/>
      <c r="L1101" s="53"/>
      <c r="M1101" s="53"/>
      <c r="N1101" s="53"/>
      <c r="O1101" s="53"/>
      <c r="P1101" s="7"/>
      <c r="Q1101" s="7"/>
    </row>
    <row r="1102" spans="1:17" ht="13.2">
      <c r="A1102" s="124"/>
      <c r="C1102" s="61"/>
      <c r="D1102" s="53"/>
      <c r="E1102" s="53"/>
      <c r="F1102" s="53"/>
      <c r="G1102" s="53"/>
      <c r="H1102" s="53"/>
      <c r="I1102" s="53"/>
      <c r="J1102" s="53"/>
      <c r="K1102" s="63"/>
      <c r="L1102" s="53"/>
      <c r="M1102" s="53"/>
      <c r="N1102" s="53"/>
      <c r="O1102" s="53"/>
      <c r="P1102" s="7"/>
      <c r="Q1102" s="7"/>
    </row>
    <row r="1103" spans="1:17" ht="13.2">
      <c r="A1103" s="124"/>
      <c r="C1103" s="61"/>
      <c r="D1103" s="53"/>
      <c r="E1103" s="53"/>
      <c r="F1103" s="53"/>
      <c r="G1103" s="53"/>
      <c r="H1103" s="53"/>
      <c r="I1103" s="53"/>
      <c r="J1103" s="53"/>
      <c r="K1103" s="63"/>
      <c r="L1103" s="53"/>
      <c r="M1103" s="53"/>
      <c r="N1103" s="53"/>
      <c r="O1103" s="53"/>
      <c r="P1103" s="7"/>
      <c r="Q1103" s="7"/>
    </row>
    <row r="1104" spans="1:17" ht="13.2">
      <c r="A1104" s="124"/>
      <c r="C1104" s="61"/>
      <c r="D1104" s="53"/>
      <c r="E1104" s="53"/>
      <c r="F1104" s="53"/>
      <c r="G1104" s="53"/>
      <c r="H1104" s="53"/>
      <c r="I1104" s="53"/>
      <c r="J1104" s="53"/>
      <c r="K1104" s="63"/>
      <c r="L1104" s="53"/>
      <c r="M1104" s="53"/>
      <c r="N1104" s="53"/>
      <c r="O1104" s="53"/>
      <c r="P1104" s="7"/>
      <c r="Q1104" s="7"/>
    </row>
    <row r="1105" spans="1:17" ht="13.2">
      <c r="A1105" s="124"/>
      <c r="C1105" s="61"/>
      <c r="D1105" s="53"/>
      <c r="E1105" s="53"/>
      <c r="F1105" s="53"/>
      <c r="G1105" s="53"/>
      <c r="H1105" s="53"/>
      <c r="I1105" s="53"/>
      <c r="J1105" s="53"/>
      <c r="K1105" s="63"/>
      <c r="L1105" s="53"/>
      <c r="M1105" s="53"/>
      <c r="N1105" s="53"/>
      <c r="O1105" s="53"/>
      <c r="P1105" s="7"/>
      <c r="Q1105" s="7"/>
    </row>
    <row r="1106" spans="1:17" ht="13.2">
      <c r="A1106" s="124"/>
      <c r="C1106" s="61"/>
      <c r="D1106" s="53"/>
      <c r="E1106" s="53"/>
      <c r="F1106" s="53"/>
      <c r="G1106" s="53"/>
      <c r="H1106" s="53"/>
      <c r="I1106" s="53"/>
      <c r="J1106" s="53"/>
      <c r="K1106" s="63"/>
      <c r="L1106" s="53"/>
      <c r="M1106" s="53"/>
      <c r="N1106" s="53"/>
      <c r="O1106" s="53"/>
      <c r="P1106" s="7"/>
      <c r="Q1106" s="7"/>
    </row>
    <row r="1107" spans="1:17" ht="13.2">
      <c r="A1107" s="124"/>
      <c r="C1107" s="61"/>
      <c r="D1107" s="53"/>
      <c r="E1107" s="53"/>
      <c r="F1107" s="53"/>
      <c r="G1107" s="53"/>
      <c r="H1107" s="53"/>
      <c r="I1107" s="53"/>
      <c r="J1107" s="53"/>
      <c r="K1107" s="63"/>
      <c r="L1107" s="53"/>
      <c r="M1107" s="53"/>
      <c r="N1107" s="53"/>
      <c r="O1107" s="53"/>
      <c r="P1107" s="7"/>
      <c r="Q1107" s="7"/>
    </row>
    <row r="1108" spans="1:17" ht="13.2">
      <c r="A1108" s="124"/>
      <c r="C1108" s="61"/>
      <c r="D1108" s="53"/>
      <c r="E1108" s="53"/>
      <c r="F1108" s="53"/>
      <c r="G1108" s="53"/>
      <c r="H1108" s="53"/>
      <c r="I1108" s="53"/>
      <c r="J1108" s="53"/>
      <c r="K1108" s="63"/>
      <c r="L1108" s="53"/>
      <c r="M1108" s="53"/>
      <c r="N1108" s="53"/>
      <c r="O1108" s="53"/>
      <c r="P1108" s="7"/>
      <c r="Q1108" s="7"/>
    </row>
    <row r="1109" spans="1:17" ht="13.2">
      <c r="A1109" s="124"/>
      <c r="C1109" s="61"/>
      <c r="D1109" s="53"/>
      <c r="E1109" s="53"/>
      <c r="F1109" s="53"/>
      <c r="G1109" s="53"/>
      <c r="H1109" s="53"/>
      <c r="I1109" s="53"/>
      <c r="J1109" s="53"/>
      <c r="K1109" s="63"/>
      <c r="L1109" s="53"/>
      <c r="M1109" s="53"/>
      <c r="N1109" s="53"/>
      <c r="O1109" s="53"/>
      <c r="P1109" s="7"/>
      <c r="Q1109" s="7"/>
    </row>
    <row r="1110" spans="1:17" ht="13.2">
      <c r="A1110" s="124"/>
      <c r="C1110" s="61"/>
      <c r="D1110" s="53"/>
      <c r="E1110" s="53"/>
      <c r="F1110" s="53"/>
      <c r="G1110" s="53"/>
      <c r="H1110" s="53"/>
      <c r="I1110" s="53"/>
      <c r="J1110" s="53"/>
      <c r="K1110" s="63"/>
      <c r="L1110" s="53"/>
      <c r="M1110" s="53"/>
      <c r="N1110" s="53"/>
      <c r="O1110" s="53"/>
      <c r="P1110" s="7"/>
      <c r="Q1110" s="7"/>
    </row>
  </sheetData>
  <conditionalFormatting sqref="C10 C229">
    <cfRule type="cellIs" dxfId="12" priority="1" operator="greaterThan">
      <formula>N10+0.5%</formula>
    </cfRule>
  </conditionalFormatting>
  <conditionalFormatting sqref="C10 C229">
    <cfRule type="cellIs" dxfId="11" priority="2" operator="lessThan">
      <formula>N10-0.5%</formula>
    </cfRule>
  </conditionalFormatting>
  <conditionalFormatting sqref="D10:Z10 D18:V18 D36:V36 D46:V46 D64:V64 D124:Z124 D129:Z129 D137:O137 D144:O144 D172:Z172 D189:O189 D216:O216 D229:O229">
    <cfRule type="cellIs" dxfId="10" priority="3" operator="greaterThan">
      <formula>C10+0.5%</formula>
    </cfRule>
  </conditionalFormatting>
  <conditionalFormatting sqref="D10:Z10 D18:V18 D36:V36 D46:V46 D64:V64 D124:Z124 D129:Z129 D137:O137 D144:O144 D172:Z172 D189:O189 D216:O216 D229:O229">
    <cfRule type="cellIs" dxfId="9" priority="4" operator="lessThan">
      <formula>C10-0.5%</formula>
    </cfRule>
  </conditionalFormatting>
  <dataValidations count="1">
    <dataValidation type="list" allowBlank="1" showErrorMessage="1" sqref="D1">
      <formula1>"Все,BS,MM,ST,MAX"</formula1>
    </dataValidation>
  </dataValidations>
  <printOptions horizontalCentered="1" gridLines="1"/>
  <pageMargins left="0.7" right="0.7" top="0.75" bottom="0.75" header="0" footer="0"/>
  <pageSetup paperSize="9" pageOrder="overThenDown" orientation="portrait" cellComments="atEnd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D1000"/>
  <sheetViews>
    <sheetView showGridLines="0" workbookViewId="0"/>
  </sheetViews>
  <sheetFormatPr defaultColWidth="12.6640625" defaultRowHeight="15.75" customHeight="1"/>
  <cols>
    <col min="1" max="1" width="18.109375" customWidth="1"/>
    <col min="2" max="2" width="21.88671875" customWidth="1"/>
    <col min="3" max="3" width="24.109375" customWidth="1"/>
    <col min="4" max="4" width="14.77734375" customWidth="1"/>
    <col min="9" max="9" width="33.21875" customWidth="1"/>
    <col min="10" max="10" width="51.6640625" customWidth="1"/>
    <col min="11" max="11" width="20.6640625" customWidth="1"/>
    <col min="14" max="15" width="12.6640625" hidden="1"/>
    <col min="16" max="16" width="17.21875" customWidth="1"/>
  </cols>
  <sheetData>
    <row r="1" spans="1:160">
      <c r="A1" s="261" t="s">
        <v>938</v>
      </c>
      <c r="B1" s="261" t="s">
        <v>939</v>
      </c>
      <c r="C1" s="261"/>
      <c r="H1" s="261" t="s">
        <v>938</v>
      </c>
      <c r="I1" s="417" t="s">
        <v>253</v>
      </c>
      <c r="J1" s="417" t="s">
        <v>254</v>
      </c>
      <c r="K1" s="417" t="s">
        <v>940</v>
      </c>
      <c r="L1" s="261" t="s">
        <v>941</v>
      </c>
      <c r="M1" s="261" t="s">
        <v>812</v>
      </c>
      <c r="N1" s="261"/>
      <c r="O1" s="261"/>
      <c r="P1" s="261" t="s">
        <v>21</v>
      </c>
      <c r="Q1" s="566" t="s">
        <v>207</v>
      </c>
    </row>
    <row r="2" spans="1:160">
      <c r="A2" s="558" t="s">
        <v>814</v>
      </c>
      <c r="B2" s="261" t="s">
        <v>201</v>
      </c>
      <c r="C2" s="561">
        <v>9825.98</v>
      </c>
      <c r="H2" s="417" t="s">
        <v>814</v>
      </c>
      <c r="I2" s="417" t="s">
        <v>942</v>
      </c>
      <c r="J2" s="417"/>
      <c r="K2" s="417">
        <v>1</v>
      </c>
      <c r="L2" s="561">
        <v>0</v>
      </c>
      <c r="M2" s="561">
        <v>1</v>
      </c>
      <c r="N2" s="261"/>
      <c r="O2" s="261"/>
      <c r="P2" s="261"/>
      <c r="Q2" s="261">
        <v>0</v>
      </c>
    </row>
    <row r="3" spans="1:160">
      <c r="A3" s="417" t="s">
        <v>814</v>
      </c>
      <c r="B3" s="417" t="s">
        <v>943</v>
      </c>
      <c r="C3" s="417">
        <v>0</v>
      </c>
      <c r="D3" s="525"/>
      <c r="E3" s="525"/>
      <c r="F3" s="525"/>
      <c r="G3" s="525"/>
      <c r="H3" s="417" t="s">
        <v>814</v>
      </c>
      <c r="I3" s="417" t="s">
        <v>772</v>
      </c>
      <c r="J3" s="417"/>
      <c r="K3" s="417">
        <v>25</v>
      </c>
      <c r="L3" s="417">
        <v>5</v>
      </c>
      <c r="M3" s="417">
        <v>20</v>
      </c>
      <c r="N3" s="417"/>
      <c r="O3" s="417"/>
      <c r="P3" s="417"/>
      <c r="Q3" s="417">
        <v>0</v>
      </c>
      <c r="R3" s="525"/>
      <c r="S3" s="525"/>
      <c r="T3" s="525"/>
      <c r="U3" s="525"/>
      <c r="V3" s="525"/>
      <c r="W3" s="525"/>
      <c r="X3" s="525"/>
      <c r="Y3" s="525"/>
      <c r="Z3" s="525"/>
      <c r="AA3" s="525"/>
      <c r="AB3" s="525"/>
      <c r="AC3" s="525"/>
      <c r="AD3" s="525"/>
      <c r="AE3" s="525"/>
      <c r="AF3" s="525"/>
      <c r="AG3" s="525"/>
      <c r="AH3" s="525"/>
      <c r="AI3" s="525"/>
      <c r="AJ3" s="525"/>
      <c r="AK3" s="525"/>
      <c r="AL3" s="525"/>
      <c r="AM3" s="525"/>
      <c r="AN3" s="525"/>
      <c r="AO3" s="525"/>
      <c r="AP3" s="525"/>
      <c r="AQ3" s="525"/>
      <c r="AR3" s="525"/>
      <c r="AS3" s="525"/>
      <c r="AT3" s="417"/>
      <c r="AU3" s="417"/>
      <c r="AV3" s="417"/>
      <c r="AW3" s="417"/>
      <c r="AX3" s="417"/>
      <c r="AY3" s="417"/>
      <c r="AZ3" s="417"/>
      <c r="BA3" s="417"/>
      <c r="BB3" s="417"/>
      <c r="BC3" s="417"/>
      <c r="BD3" s="417"/>
      <c r="BE3" s="417"/>
      <c r="BF3" s="417"/>
      <c r="BG3" s="417"/>
      <c r="BH3" s="417"/>
      <c r="BI3" s="417"/>
      <c r="BJ3" s="417"/>
      <c r="BK3" s="417"/>
      <c r="BL3" s="417"/>
      <c r="BM3" s="417"/>
      <c r="BN3" s="417"/>
      <c r="BO3" s="417"/>
      <c r="BP3" s="417"/>
      <c r="BQ3" s="417"/>
      <c r="BR3" s="417"/>
      <c r="BS3" s="417"/>
      <c r="BT3" s="417"/>
      <c r="BU3" s="417"/>
      <c r="BV3" s="417"/>
      <c r="BW3" s="417"/>
      <c r="BX3" s="417"/>
      <c r="BY3" s="417"/>
      <c r="BZ3" s="417"/>
      <c r="CA3" s="417"/>
      <c r="CB3" s="417"/>
      <c r="CC3" s="417"/>
      <c r="CD3" s="417"/>
      <c r="CE3" s="417"/>
      <c r="CF3" s="417"/>
      <c r="CG3" s="417"/>
      <c r="CH3" s="417"/>
      <c r="CI3" s="417"/>
      <c r="CJ3" s="417"/>
      <c r="CK3" s="417"/>
      <c r="CL3" s="417"/>
      <c r="CM3" s="417"/>
      <c r="CN3" s="417"/>
      <c r="CO3" s="417"/>
      <c r="CP3" s="417"/>
      <c r="CQ3" s="417"/>
      <c r="CR3" s="417"/>
      <c r="CS3" s="417"/>
      <c r="CT3" s="417"/>
      <c r="CU3" s="417"/>
      <c r="CV3" s="417"/>
      <c r="CW3" s="417"/>
      <c r="CX3" s="417"/>
      <c r="CY3" s="417"/>
      <c r="CZ3" s="417"/>
      <c r="DA3" s="417"/>
      <c r="DB3" s="417"/>
      <c r="DC3" s="417"/>
      <c r="DD3" s="417"/>
      <c r="DE3" s="417"/>
      <c r="DF3" s="417"/>
      <c r="DG3" s="417"/>
      <c r="DH3" s="417"/>
      <c r="DI3" s="417"/>
      <c r="DJ3" s="417"/>
      <c r="DK3" s="417"/>
      <c r="DL3" s="417"/>
      <c r="DM3" s="417"/>
      <c r="DN3" s="417"/>
      <c r="DO3" s="417"/>
      <c r="DP3" s="417"/>
      <c r="DQ3" s="417"/>
      <c r="DR3" s="417"/>
      <c r="DS3" s="417"/>
      <c r="DT3" s="417"/>
      <c r="DU3" s="417"/>
      <c r="DV3" s="417"/>
      <c r="DW3" s="417"/>
      <c r="DX3" s="417"/>
      <c r="DY3" s="417"/>
      <c r="DZ3" s="417"/>
      <c r="EA3" s="417"/>
      <c r="EB3" s="417"/>
      <c r="EC3" s="417"/>
      <c r="ED3" s="417"/>
      <c r="EE3" s="417"/>
      <c r="EF3" s="417"/>
      <c r="EG3" s="417"/>
      <c r="EH3" s="417"/>
      <c r="EI3" s="417"/>
      <c r="EJ3" s="417"/>
      <c r="EK3" s="417"/>
      <c r="EL3" s="417"/>
      <c r="EM3" s="417"/>
      <c r="EN3" s="417"/>
      <c r="EO3" s="417"/>
      <c r="EP3" s="417"/>
      <c r="EQ3" s="417"/>
      <c r="ER3" s="417"/>
      <c r="ES3" s="417"/>
      <c r="ET3" s="417"/>
      <c r="EU3" s="417"/>
      <c r="EV3" s="417"/>
      <c r="EW3" s="417"/>
      <c r="EX3" s="417"/>
      <c r="EY3" s="417"/>
      <c r="EZ3" s="417"/>
      <c r="FA3" s="417"/>
      <c r="FB3" s="417"/>
      <c r="FC3" s="417"/>
      <c r="FD3" s="417"/>
    </row>
    <row r="4" spans="1:160">
      <c r="A4" s="417" t="s">
        <v>814</v>
      </c>
      <c r="B4" s="417" t="s">
        <v>944</v>
      </c>
      <c r="C4" s="417" t="s">
        <v>160</v>
      </c>
      <c r="D4" s="525"/>
      <c r="E4" s="525"/>
      <c r="F4" s="525"/>
      <c r="G4" s="525"/>
      <c r="H4" s="417" t="s">
        <v>814</v>
      </c>
      <c r="I4" s="417" t="s">
        <v>945</v>
      </c>
      <c r="J4" s="417"/>
      <c r="K4" s="417">
        <v>1</v>
      </c>
      <c r="L4" s="417">
        <v>0</v>
      </c>
      <c r="M4" s="417">
        <v>1</v>
      </c>
      <c r="N4" s="417"/>
      <c r="O4" s="417"/>
      <c r="P4" s="417"/>
      <c r="Q4" s="417">
        <v>0</v>
      </c>
      <c r="R4" s="525"/>
      <c r="S4" s="525"/>
      <c r="T4" s="525"/>
      <c r="U4" s="525"/>
      <c r="V4" s="525"/>
      <c r="W4" s="525"/>
      <c r="X4" s="525"/>
      <c r="Y4" s="525"/>
      <c r="Z4" s="525"/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417"/>
      <c r="AU4" s="417"/>
      <c r="AV4" s="417"/>
      <c r="AW4" s="417"/>
      <c r="AX4" s="417"/>
      <c r="AY4" s="417"/>
      <c r="AZ4" s="417"/>
      <c r="BA4" s="417"/>
      <c r="BB4" s="417"/>
      <c r="BC4" s="417"/>
      <c r="BD4" s="417"/>
      <c r="BE4" s="417"/>
      <c r="BF4" s="417"/>
      <c r="BG4" s="417"/>
      <c r="BH4" s="417"/>
      <c r="BI4" s="417"/>
      <c r="BJ4" s="417"/>
      <c r="BK4" s="417"/>
      <c r="BL4" s="417"/>
      <c r="BM4" s="417"/>
      <c r="BN4" s="417"/>
      <c r="BO4" s="417"/>
      <c r="BP4" s="417"/>
      <c r="BQ4" s="417"/>
      <c r="BR4" s="417"/>
      <c r="BS4" s="417"/>
      <c r="BT4" s="417"/>
      <c r="BU4" s="417"/>
      <c r="BV4" s="417"/>
      <c r="BW4" s="417"/>
      <c r="BX4" s="417"/>
      <c r="BY4" s="417"/>
      <c r="BZ4" s="417"/>
      <c r="CA4" s="417"/>
      <c r="CB4" s="417"/>
      <c r="CC4" s="417"/>
      <c r="CD4" s="417"/>
      <c r="CE4" s="417"/>
      <c r="CF4" s="417"/>
      <c r="CG4" s="417"/>
      <c r="CH4" s="417"/>
      <c r="CI4" s="417"/>
      <c r="CJ4" s="417"/>
      <c r="CK4" s="417"/>
      <c r="CL4" s="417"/>
      <c r="CM4" s="417"/>
      <c r="CN4" s="417"/>
      <c r="CO4" s="417"/>
      <c r="CP4" s="417"/>
      <c r="CQ4" s="417"/>
      <c r="CR4" s="417"/>
      <c r="CS4" s="417"/>
      <c r="CT4" s="417"/>
      <c r="CU4" s="417"/>
      <c r="CV4" s="417"/>
      <c r="CW4" s="417"/>
      <c r="CX4" s="417"/>
      <c r="CY4" s="417"/>
      <c r="CZ4" s="417"/>
      <c r="DA4" s="417"/>
      <c r="DB4" s="417"/>
      <c r="DC4" s="417"/>
      <c r="DD4" s="417"/>
      <c r="DE4" s="417"/>
      <c r="DF4" s="417"/>
      <c r="DG4" s="417"/>
      <c r="DH4" s="417"/>
      <c r="DI4" s="417"/>
      <c r="DJ4" s="417"/>
      <c r="DK4" s="417"/>
      <c r="DL4" s="417"/>
      <c r="DM4" s="417"/>
      <c r="DN4" s="417"/>
      <c r="DO4" s="417"/>
      <c r="DP4" s="417"/>
      <c r="DQ4" s="417"/>
      <c r="DR4" s="417"/>
      <c r="DS4" s="417"/>
      <c r="DT4" s="417"/>
      <c r="DU4" s="417"/>
      <c r="DV4" s="417"/>
      <c r="DW4" s="417"/>
      <c r="DX4" s="417"/>
      <c r="DY4" s="417"/>
      <c r="DZ4" s="417"/>
      <c r="EA4" s="417"/>
      <c r="EB4" s="417"/>
      <c r="EC4" s="417"/>
      <c r="ED4" s="417"/>
      <c r="EE4" s="417"/>
      <c r="EF4" s="417"/>
      <c r="EG4" s="417"/>
      <c r="EH4" s="417"/>
      <c r="EI4" s="417"/>
      <c r="EJ4" s="417"/>
      <c r="EK4" s="417"/>
      <c r="EL4" s="417"/>
      <c r="EM4" s="417"/>
      <c r="EN4" s="417"/>
      <c r="EO4" s="417"/>
      <c r="EP4" s="417"/>
      <c r="EQ4" s="417"/>
      <c r="ER4" s="417"/>
      <c r="ES4" s="417"/>
      <c r="ET4" s="417"/>
      <c r="EU4" s="417"/>
      <c r="EV4" s="417"/>
      <c r="EW4" s="417"/>
      <c r="EX4" s="417"/>
      <c r="EY4" s="417"/>
      <c r="EZ4" s="417"/>
      <c r="FA4" s="417"/>
      <c r="FB4" s="417"/>
      <c r="FC4" s="417"/>
      <c r="FD4" s="417"/>
    </row>
    <row r="5" spans="1:160">
      <c r="A5" s="417" t="s">
        <v>814</v>
      </c>
      <c r="B5" s="417" t="s">
        <v>946</v>
      </c>
      <c r="C5" s="417">
        <v>0</v>
      </c>
      <c r="D5" s="525"/>
      <c r="E5" s="525"/>
      <c r="F5" s="525"/>
      <c r="G5" s="525"/>
      <c r="H5" s="417" t="s">
        <v>814</v>
      </c>
      <c r="I5" s="417" t="s">
        <v>947</v>
      </c>
      <c r="J5" s="417" t="s">
        <v>948</v>
      </c>
      <c r="K5" s="417">
        <v>0</v>
      </c>
      <c r="L5" s="417">
        <v>0</v>
      </c>
      <c r="M5" s="417">
        <v>0</v>
      </c>
      <c r="N5" s="417"/>
      <c r="O5" s="417"/>
      <c r="P5" s="417"/>
      <c r="Q5" s="417">
        <v>0</v>
      </c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417"/>
      <c r="AU5" s="417"/>
      <c r="AV5" s="417"/>
      <c r="AW5" s="417"/>
      <c r="AX5" s="417"/>
      <c r="AY5" s="417"/>
      <c r="AZ5" s="417"/>
      <c r="BA5" s="417"/>
      <c r="BB5" s="417"/>
      <c r="BC5" s="417"/>
      <c r="BD5" s="417"/>
      <c r="BE5" s="417"/>
      <c r="BF5" s="417"/>
      <c r="BG5" s="417"/>
      <c r="BH5" s="417"/>
      <c r="BI5" s="417"/>
      <c r="BJ5" s="417"/>
      <c r="BK5" s="417"/>
      <c r="BL5" s="417"/>
      <c r="BM5" s="417"/>
      <c r="BN5" s="417"/>
      <c r="BO5" s="417"/>
      <c r="BP5" s="417"/>
      <c r="BQ5" s="417"/>
      <c r="BR5" s="417"/>
      <c r="BS5" s="417"/>
      <c r="BT5" s="417"/>
      <c r="BU5" s="417"/>
      <c r="BV5" s="417"/>
      <c r="BW5" s="417"/>
      <c r="BX5" s="417"/>
      <c r="BY5" s="417"/>
      <c r="BZ5" s="417"/>
      <c r="CA5" s="417"/>
      <c r="CB5" s="417"/>
      <c r="CC5" s="417"/>
      <c r="CD5" s="417"/>
      <c r="CE5" s="417"/>
      <c r="CF5" s="417"/>
      <c r="CG5" s="417"/>
      <c r="CH5" s="417"/>
      <c r="CI5" s="417"/>
      <c r="CJ5" s="417"/>
      <c r="CK5" s="417"/>
      <c r="CL5" s="417"/>
      <c r="CM5" s="417"/>
      <c r="CN5" s="417"/>
      <c r="CO5" s="417"/>
      <c r="CP5" s="417"/>
      <c r="CQ5" s="417"/>
      <c r="CR5" s="417"/>
      <c r="CS5" s="417"/>
      <c r="CT5" s="417"/>
      <c r="CU5" s="417"/>
      <c r="CV5" s="417"/>
      <c r="CW5" s="417"/>
      <c r="CX5" s="417"/>
      <c r="CY5" s="417"/>
      <c r="CZ5" s="417"/>
      <c r="DA5" s="417"/>
      <c r="DB5" s="417"/>
      <c r="DC5" s="417"/>
      <c r="DD5" s="417"/>
      <c r="DE5" s="417"/>
      <c r="DF5" s="417"/>
      <c r="DG5" s="417"/>
      <c r="DH5" s="417"/>
      <c r="DI5" s="417"/>
      <c r="DJ5" s="417"/>
      <c r="DK5" s="417"/>
      <c r="DL5" s="417"/>
      <c r="DM5" s="417"/>
      <c r="DN5" s="417"/>
      <c r="DO5" s="417"/>
      <c r="DP5" s="417"/>
      <c r="DQ5" s="417"/>
      <c r="DR5" s="417"/>
      <c r="DS5" s="417"/>
      <c r="DT5" s="417"/>
      <c r="DU5" s="417"/>
      <c r="DV5" s="417"/>
      <c r="DW5" s="417"/>
      <c r="DX5" s="417"/>
      <c r="DY5" s="417"/>
      <c r="DZ5" s="417"/>
      <c r="EA5" s="417"/>
      <c r="EB5" s="417"/>
      <c r="EC5" s="417"/>
      <c r="ED5" s="417"/>
      <c r="EE5" s="417"/>
      <c r="EF5" s="417"/>
      <c r="EG5" s="417"/>
      <c r="EH5" s="417"/>
      <c r="EI5" s="417"/>
      <c r="EJ5" s="417"/>
      <c r="EK5" s="417"/>
      <c r="EL5" s="417"/>
      <c r="EM5" s="417"/>
      <c r="EN5" s="417"/>
      <c r="EO5" s="417"/>
      <c r="EP5" s="417"/>
      <c r="EQ5" s="417"/>
      <c r="ER5" s="417"/>
      <c r="ES5" s="417"/>
      <c r="ET5" s="417"/>
      <c r="EU5" s="417"/>
      <c r="EV5" s="417"/>
      <c r="EW5" s="417"/>
      <c r="EX5" s="417"/>
      <c r="EY5" s="417"/>
      <c r="EZ5" s="417"/>
      <c r="FA5" s="417"/>
      <c r="FB5" s="417"/>
      <c r="FC5" s="417"/>
      <c r="FD5" s="417"/>
    </row>
    <row r="6" spans="1:160">
      <c r="A6" s="417" t="s">
        <v>814</v>
      </c>
      <c r="B6" s="417" t="s">
        <v>203</v>
      </c>
      <c r="C6" s="417">
        <v>-1363.7500000000005</v>
      </c>
      <c r="D6" s="525"/>
      <c r="E6" s="525"/>
      <c r="F6" s="525"/>
      <c r="G6" s="525"/>
      <c r="H6" s="417" t="s">
        <v>843</v>
      </c>
      <c r="I6" s="417" t="s">
        <v>949</v>
      </c>
      <c r="J6" s="417" t="s">
        <v>950</v>
      </c>
      <c r="K6" s="417">
        <v>6</v>
      </c>
      <c r="L6" s="417">
        <v>0</v>
      </c>
      <c r="M6" s="417">
        <v>6</v>
      </c>
      <c r="N6" s="417"/>
      <c r="O6" s="417"/>
      <c r="P6" s="417"/>
      <c r="Q6" s="417">
        <v>0</v>
      </c>
      <c r="R6" s="525"/>
      <c r="S6" s="525"/>
      <c r="T6" s="525"/>
      <c r="U6" s="525"/>
      <c r="V6" s="525"/>
      <c r="W6" s="525"/>
      <c r="X6" s="525"/>
      <c r="Y6" s="525"/>
      <c r="Z6" s="525"/>
      <c r="AA6" s="525"/>
      <c r="AB6" s="525"/>
      <c r="AC6" s="525"/>
      <c r="AD6" s="525"/>
      <c r="AE6" s="525"/>
      <c r="AF6" s="525"/>
      <c r="AG6" s="525"/>
      <c r="AH6" s="525"/>
      <c r="AI6" s="525"/>
      <c r="AJ6" s="525"/>
      <c r="AK6" s="525"/>
      <c r="AL6" s="525"/>
      <c r="AM6" s="525"/>
      <c r="AN6" s="525"/>
      <c r="AO6" s="525"/>
      <c r="AP6" s="525"/>
      <c r="AQ6" s="525"/>
      <c r="AR6" s="525"/>
      <c r="AS6" s="525"/>
      <c r="AT6" s="417"/>
      <c r="AU6" s="417"/>
      <c r="AV6" s="417"/>
      <c r="AW6" s="417"/>
      <c r="AX6" s="417"/>
      <c r="AY6" s="417"/>
      <c r="AZ6" s="417"/>
      <c r="BA6" s="417"/>
      <c r="BB6" s="417"/>
      <c r="BC6" s="417"/>
      <c r="BD6" s="417"/>
      <c r="BE6" s="417"/>
      <c r="BF6" s="417"/>
      <c r="BG6" s="417"/>
      <c r="BH6" s="417"/>
      <c r="BI6" s="417"/>
      <c r="BJ6" s="417"/>
      <c r="BK6" s="417"/>
      <c r="BL6" s="417"/>
      <c r="BM6" s="417"/>
      <c r="BN6" s="417"/>
      <c r="BO6" s="417"/>
      <c r="BP6" s="417"/>
      <c r="BQ6" s="417"/>
      <c r="BR6" s="417"/>
      <c r="BS6" s="417"/>
      <c r="BT6" s="417"/>
      <c r="BU6" s="417"/>
      <c r="BV6" s="417"/>
      <c r="BW6" s="417"/>
      <c r="BX6" s="417"/>
      <c r="BY6" s="417"/>
      <c r="BZ6" s="417"/>
      <c r="CA6" s="417"/>
      <c r="CB6" s="417"/>
      <c r="CC6" s="417"/>
      <c r="CD6" s="417"/>
      <c r="CE6" s="417"/>
      <c r="CF6" s="417"/>
      <c r="CG6" s="417"/>
      <c r="CH6" s="417"/>
      <c r="CI6" s="417"/>
      <c r="CJ6" s="417"/>
      <c r="CK6" s="417"/>
      <c r="CL6" s="417"/>
      <c r="CM6" s="417"/>
      <c r="CN6" s="417"/>
      <c r="CO6" s="417"/>
      <c r="CP6" s="417"/>
      <c r="CQ6" s="417"/>
      <c r="CR6" s="417"/>
      <c r="CS6" s="417"/>
      <c r="CT6" s="417"/>
      <c r="CU6" s="417"/>
      <c r="CV6" s="417"/>
      <c r="CW6" s="417"/>
      <c r="CX6" s="417"/>
      <c r="CY6" s="417"/>
      <c r="CZ6" s="417"/>
      <c r="DA6" s="417"/>
      <c r="DB6" s="417"/>
      <c r="DC6" s="417"/>
      <c r="DD6" s="417"/>
      <c r="DE6" s="417"/>
      <c r="DF6" s="417"/>
      <c r="DG6" s="417"/>
      <c r="DH6" s="417"/>
      <c r="DI6" s="417"/>
      <c r="DJ6" s="417"/>
      <c r="DK6" s="417"/>
      <c r="DL6" s="417"/>
      <c r="DM6" s="417"/>
      <c r="DN6" s="417"/>
      <c r="DO6" s="417"/>
      <c r="DP6" s="417"/>
      <c r="DQ6" s="417"/>
      <c r="DR6" s="417"/>
      <c r="DS6" s="417"/>
      <c r="DT6" s="417"/>
      <c r="DU6" s="417"/>
      <c r="DV6" s="417"/>
      <c r="DW6" s="417"/>
      <c r="DX6" s="417"/>
      <c r="DY6" s="417"/>
      <c r="DZ6" s="417"/>
      <c r="EA6" s="417"/>
      <c r="EB6" s="417"/>
      <c r="EC6" s="417"/>
      <c r="ED6" s="417"/>
      <c r="EE6" s="417"/>
      <c r="EF6" s="417"/>
      <c r="EG6" s="417"/>
      <c r="EH6" s="417"/>
      <c r="EI6" s="417"/>
      <c r="EJ6" s="417"/>
      <c r="EK6" s="417"/>
      <c r="EL6" s="417"/>
      <c r="EM6" s="417"/>
      <c r="EN6" s="417"/>
      <c r="EO6" s="417"/>
      <c r="EP6" s="417"/>
      <c r="EQ6" s="417"/>
      <c r="ER6" s="417"/>
      <c r="ES6" s="417"/>
      <c r="ET6" s="417"/>
      <c r="EU6" s="417"/>
      <c r="EV6" s="417"/>
      <c r="EW6" s="417"/>
      <c r="EX6" s="417"/>
      <c r="EY6" s="417"/>
      <c r="EZ6" s="417"/>
      <c r="FA6" s="417"/>
      <c r="FB6" s="417"/>
      <c r="FC6" s="417"/>
      <c r="FD6" s="417"/>
    </row>
    <row r="7" spans="1:160">
      <c r="A7" s="417" t="s">
        <v>814</v>
      </c>
      <c r="B7" s="417" t="s">
        <v>205</v>
      </c>
      <c r="C7" s="417">
        <v>-2.5200000000000005</v>
      </c>
      <c r="D7" s="525"/>
      <c r="E7" s="525"/>
      <c r="F7" s="525"/>
      <c r="G7" s="525"/>
      <c r="H7" s="417" t="s">
        <v>843</v>
      </c>
      <c r="I7" s="417" t="s">
        <v>772</v>
      </c>
      <c r="J7" s="417"/>
      <c r="K7" s="417">
        <v>7</v>
      </c>
      <c r="L7" s="417">
        <v>2</v>
      </c>
      <c r="M7" s="417">
        <v>5</v>
      </c>
      <c r="N7" s="417"/>
      <c r="O7" s="417"/>
      <c r="P7" s="417"/>
      <c r="Q7" s="417">
        <v>0</v>
      </c>
      <c r="R7" s="525"/>
      <c r="S7" s="525"/>
      <c r="T7" s="525"/>
      <c r="U7" s="525"/>
      <c r="V7" s="525"/>
      <c r="W7" s="525"/>
      <c r="X7" s="525"/>
      <c r="Y7" s="525"/>
      <c r="Z7" s="525"/>
      <c r="AA7" s="525"/>
      <c r="AB7" s="525"/>
      <c r="AC7" s="525"/>
      <c r="AD7" s="525"/>
      <c r="AE7" s="525"/>
      <c r="AF7" s="525"/>
      <c r="AG7" s="525"/>
      <c r="AH7" s="525"/>
      <c r="AI7" s="525"/>
      <c r="AJ7" s="525"/>
      <c r="AK7" s="525"/>
      <c r="AL7" s="525"/>
      <c r="AM7" s="525"/>
      <c r="AN7" s="525"/>
      <c r="AO7" s="525"/>
      <c r="AP7" s="525"/>
      <c r="AQ7" s="525"/>
      <c r="AR7" s="525"/>
      <c r="AS7" s="525"/>
      <c r="AT7" s="417"/>
      <c r="AU7" s="417"/>
      <c r="AV7" s="417"/>
      <c r="AW7" s="417"/>
      <c r="AX7" s="417"/>
      <c r="AY7" s="417"/>
      <c r="AZ7" s="417"/>
      <c r="BA7" s="417"/>
      <c r="BB7" s="417"/>
      <c r="BC7" s="417"/>
      <c r="BD7" s="417"/>
      <c r="BE7" s="417"/>
      <c r="BF7" s="417"/>
      <c r="BG7" s="417"/>
      <c r="BH7" s="417"/>
      <c r="BI7" s="417"/>
      <c r="BJ7" s="417"/>
      <c r="BK7" s="417"/>
      <c r="BL7" s="417"/>
      <c r="BM7" s="417"/>
      <c r="BN7" s="417"/>
      <c r="BO7" s="417"/>
      <c r="BP7" s="417"/>
      <c r="BQ7" s="417"/>
      <c r="BR7" s="417"/>
      <c r="BS7" s="417"/>
      <c r="BT7" s="417"/>
      <c r="BU7" s="417"/>
      <c r="BV7" s="417"/>
      <c r="BW7" s="417"/>
      <c r="BX7" s="417"/>
      <c r="BY7" s="417"/>
      <c r="BZ7" s="417"/>
      <c r="CA7" s="417"/>
      <c r="CB7" s="417"/>
      <c r="CC7" s="417"/>
      <c r="CD7" s="417"/>
      <c r="CE7" s="417"/>
      <c r="CF7" s="417"/>
      <c r="CG7" s="417"/>
      <c r="CH7" s="417"/>
      <c r="CI7" s="417"/>
      <c r="CJ7" s="417"/>
      <c r="CK7" s="417"/>
      <c r="CL7" s="417"/>
      <c r="CM7" s="417"/>
      <c r="CN7" s="417"/>
      <c r="CO7" s="417"/>
      <c r="CP7" s="417"/>
      <c r="CQ7" s="417"/>
      <c r="CR7" s="417"/>
      <c r="CS7" s="417"/>
      <c r="CT7" s="417"/>
      <c r="CU7" s="417"/>
      <c r="CV7" s="417"/>
      <c r="CW7" s="417"/>
      <c r="CX7" s="417"/>
      <c r="CY7" s="417"/>
      <c r="CZ7" s="417"/>
      <c r="DA7" s="417"/>
      <c r="DB7" s="417"/>
      <c r="DC7" s="417"/>
      <c r="DD7" s="417"/>
      <c r="DE7" s="417"/>
      <c r="DF7" s="417"/>
      <c r="DG7" s="417"/>
      <c r="DH7" s="417"/>
      <c r="DI7" s="417"/>
      <c r="DJ7" s="417"/>
      <c r="DK7" s="417"/>
      <c r="DL7" s="417"/>
      <c r="DM7" s="417"/>
      <c r="DN7" s="417"/>
      <c r="DO7" s="417"/>
      <c r="DP7" s="417"/>
      <c r="DQ7" s="417"/>
      <c r="DR7" s="417"/>
      <c r="DS7" s="417"/>
      <c r="DT7" s="417"/>
      <c r="DU7" s="417"/>
      <c r="DV7" s="417"/>
      <c r="DW7" s="417"/>
      <c r="DX7" s="417"/>
      <c r="DY7" s="417"/>
      <c r="DZ7" s="417"/>
      <c r="EA7" s="417"/>
      <c r="EB7" s="417"/>
      <c r="EC7" s="417"/>
      <c r="ED7" s="417"/>
      <c r="EE7" s="417"/>
      <c r="EF7" s="417"/>
      <c r="EG7" s="417"/>
      <c r="EH7" s="417"/>
      <c r="EI7" s="417"/>
      <c r="EJ7" s="417"/>
      <c r="EK7" s="417"/>
      <c r="EL7" s="417"/>
      <c r="EM7" s="417"/>
      <c r="EN7" s="417"/>
      <c r="EO7" s="417"/>
      <c r="EP7" s="417"/>
      <c r="EQ7" s="417"/>
      <c r="ER7" s="417"/>
      <c r="ES7" s="417"/>
      <c r="ET7" s="417"/>
      <c r="EU7" s="417"/>
      <c r="EV7" s="417"/>
      <c r="EW7" s="417"/>
      <c r="EX7" s="417"/>
      <c r="EY7" s="417"/>
      <c r="EZ7" s="417"/>
      <c r="FA7" s="417"/>
      <c r="FB7" s="417"/>
      <c r="FC7" s="417"/>
      <c r="FD7" s="417"/>
    </row>
    <row r="8" spans="1:160">
      <c r="A8" s="417" t="s">
        <v>814</v>
      </c>
      <c r="B8" s="417" t="s">
        <v>206</v>
      </c>
      <c r="C8" s="417">
        <v>0</v>
      </c>
      <c r="D8" s="525"/>
      <c r="E8" s="525"/>
      <c r="F8" s="525"/>
      <c r="G8" s="525"/>
      <c r="H8" s="417" t="s">
        <v>859</v>
      </c>
      <c r="I8" s="417" t="s">
        <v>949</v>
      </c>
      <c r="J8" s="417" t="s">
        <v>950</v>
      </c>
      <c r="K8" s="417">
        <v>7</v>
      </c>
      <c r="L8" s="417">
        <v>1</v>
      </c>
      <c r="M8" s="417">
        <v>6</v>
      </c>
      <c r="N8" s="417"/>
      <c r="O8" s="417"/>
      <c r="P8" s="417"/>
      <c r="Q8" s="417">
        <v>0</v>
      </c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417"/>
      <c r="AU8" s="417"/>
      <c r="AV8" s="417"/>
      <c r="AW8" s="417"/>
      <c r="AX8" s="417"/>
      <c r="AY8" s="417"/>
      <c r="AZ8" s="417"/>
      <c r="BA8" s="417"/>
      <c r="BB8" s="417"/>
      <c r="BC8" s="417"/>
      <c r="BD8" s="417"/>
      <c r="BE8" s="417"/>
      <c r="BF8" s="417"/>
      <c r="BG8" s="417"/>
      <c r="BH8" s="417"/>
      <c r="BI8" s="417"/>
      <c r="BJ8" s="417"/>
      <c r="BK8" s="417"/>
      <c r="BL8" s="417"/>
      <c r="BM8" s="417"/>
      <c r="BN8" s="417"/>
      <c r="BO8" s="417"/>
      <c r="BP8" s="417"/>
      <c r="BQ8" s="417"/>
      <c r="BR8" s="417"/>
      <c r="BS8" s="417"/>
      <c r="BT8" s="417"/>
      <c r="BU8" s="417"/>
      <c r="BV8" s="417"/>
      <c r="BW8" s="417"/>
      <c r="BX8" s="417"/>
      <c r="BY8" s="417"/>
      <c r="BZ8" s="417"/>
      <c r="CA8" s="417"/>
      <c r="CB8" s="417"/>
      <c r="CC8" s="417"/>
      <c r="CD8" s="417"/>
      <c r="CE8" s="417"/>
      <c r="CF8" s="417"/>
      <c r="CG8" s="417"/>
      <c r="CH8" s="417"/>
      <c r="CI8" s="417"/>
      <c r="CJ8" s="417"/>
      <c r="CK8" s="417"/>
      <c r="CL8" s="417"/>
      <c r="CM8" s="417"/>
      <c r="CN8" s="417"/>
      <c r="CO8" s="417"/>
      <c r="CP8" s="417"/>
      <c r="CQ8" s="417"/>
      <c r="CR8" s="417"/>
      <c r="CS8" s="417"/>
      <c r="CT8" s="417"/>
      <c r="CU8" s="417"/>
      <c r="CV8" s="417"/>
      <c r="CW8" s="417"/>
      <c r="CX8" s="417"/>
      <c r="CY8" s="417"/>
      <c r="CZ8" s="417"/>
      <c r="DA8" s="417"/>
      <c r="DB8" s="417"/>
      <c r="DC8" s="417"/>
      <c r="DD8" s="417"/>
      <c r="DE8" s="417"/>
      <c r="DF8" s="417"/>
      <c r="DG8" s="417"/>
      <c r="DH8" s="417"/>
      <c r="DI8" s="417"/>
      <c r="DJ8" s="417"/>
      <c r="DK8" s="417"/>
      <c r="DL8" s="417"/>
      <c r="DM8" s="417"/>
      <c r="DN8" s="417"/>
      <c r="DO8" s="417"/>
      <c r="DP8" s="417"/>
      <c r="DQ8" s="417"/>
      <c r="DR8" s="417"/>
      <c r="DS8" s="417"/>
      <c r="DT8" s="417"/>
      <c r="DU8" s="417"/>
      <c r="DV8" s="417"/>
      <c r="DW8" s="417"/>
      <c r="DX8" s="417"/>
      <c r="DY8" s="417"/>
      <c r="DZ8" s="417"/>
      <c r="EA8" s="417"/>
      <c r="EB8" s="417"/>
      <c r="EC8" s="417"/>
      <c r="ED8" s="417"/>
      <c r="EE8" s="417"/>
      <c r="EF8" s="417"/>
      <c r="EG8" s="417"/>
      <c r="EH8" s="417"/>
      <c r="EI8" s="417"/>
      <c r="EJ8" s="417"/>
      <c r="EK8" s="417"/>
      <c r="EL8" s="417"/>
      <c r="EM8" s="417"/>
      <c r="EN8" s="417"/>
      <c r="EO8" s="417"/>
      <c r="EP8" s="417"/>
      <c r="EQ8" s="417"/>
      <c r="ER8" s="417"/>
      <c r="ES8" s="417"/>
      <c r="ET8" s="417"/>
      <c r="EU8" s="417"/>
      <c r="EV8" s="417"/>
      <c r="EW8" s="417"/>
      <c r="EX8" s="417"/>
      <c r="EY8" s="417"/>
      <c r="EZ8" s="417"/>
      <c r="FA8" s="417"/>
      <c r="FB8" s="417"/>
      <c r="FC8" s="417"/>
      <c r="FD8" s="417"/>
    </row>
    <row r="9" spans="1:160">
      <c r="A9" s="417" t="s">
        <v>814</v>
      </c>
      <c r="B9" s="417" t="s">
        <v>208</v>
      </c>
      <c r="C9" s="417">
        <v>-2982</v>
      </c>
      <c r="D9" s="525"/>
      <c r="E9" s="525"/>
      <c r="F9" s="525"/>
      <c r="G9" s="525"/>
      <c r="H9" s="417" t="s">
        <v>859</v>
      </c>
      <c r="I9" s="417" t="s">
        <v>951</v>
      </c>
      <c r="J9" s="417"/>
      <c r="K9" s="417">
        <v>1</v>
      </c>
      <c r="L9" s="417">
        <v>0</v>
      </c>
      <c r="M9" s="417">
        <v>1</v>
      </c>
      <c r="N9" s="417"/>
      <c r="O9" s="417"/>
      <c r="P9" s="417"/>
      <c r="Q9" s="417">
        <v>0</v>
      </c>
      <c r="R9" s="525"/>
      <c r="S9" s="525"/>
      <c r="T9" s="525"/>
      <c r="U9" s="525"/>
      <c r="V9" s="525"/>
      <c r="W9" s="525"/>
      <c r="X9" s="525"/>
      <c r="Y9" s="525"/>
      <c r="Z9" s="525"/>
      <c r="AA9" s="525"/>
      <c r="AB9" s="525"/>
      <c r="AC9" s="525"/>
      <c r="AD9" s="525"/>
      <c r="AE9" s="525"/>
      <c r="AF9" s="525"/>
      <c r="AG9" s="525"/>
      <c r="AH9" s="525"/>
      <c r="AI9" s="525"/>
      <c r="AJ9" s="525"/>
      <c r="AK9" s="525"/>
      <c r="AL9" s="525"/>
      <c r="AM9" s="525"/>
      <c r="AN9" s="525"/>
      <c r="AO9" s="525"/>
      <c r="AP9" s="525"/>
      <c r="AQ9" s="525"/>
      <c r="AR9" s="525"/>
      <c r="AS9" s="525"/>
      <c r="AT9" s="417"/>
      <c r="AU9" s="417"/>
      <c r="AV9" s="417"/>
      <c r="AW9" s="417"/>
      <c r="AX9" s="417"/>
      <c r="AY9" s="417"/>
      <c r="AZ9" s="417"/>
      <c r="BA9" s="417"/>
      <c r="BB9" s="417"/>
      <c r="BC9" s="417"/>
      <c r="BD9" s="417"/>
      <c r="BE9" s="417"/>
      <c r="BF9" s="417"/>
      <c r="BG9" s="417"/>
      <c r="BH9" s="417"/>
      <c r="BI9" s="417"/>
      <c r="BJ9" s="417"/>
      <c r="BK9" s="417"/>
      <c r="BL9" s="417"/>
      <c r="BM9" s="417"/>
      <c r="BN9" s="417"/>
      <c r="BO9" s="417"/>
      <c r="BP9" s="417"/>
      <c r="BQ9" s="417"/>
      <c r="BR9" s="417"/>
      <c r="BS9" s="417"/>
      <c r="BT9" s="417"/>
      <c r="BU9" s="417"/>
      <c r="BV9" s="417"/>
      <c r="BW9" s="417"/>
      <c r="BX9" s="417"/>
      <c r="BY9" s="417"/>
      <c r="BZ9" s="417"/>
      <c r="CA9" s="417"/>
      <c r="CB9" s="417"/>
      <c r="CC9" s="417"/>
      <c r="CD9" s="417"/>
      <c r="CE9" s="417"/>
      <c r="CF9" s="417"/>
      <c r="CG9" s="417"/>
      <c r="CH9" s="417"/>
      <c r="CI9" s="417"/>
      <c r="CJ9" s="417"/>
      <c r="CK9" s="417"/>
      <c r="CL9" s="417"/>
      <c r="CM9" s="417"/>
      <c r="CN9" s="417"/>
      <c r="CO9" s="417"/>
      <c r="CP9" s="417"/>
      <c r="CQ9" s="417"/>
      <c r="CR9" s="417"/>
      <c r="CS9" s="417"/>
      <c r="CT9" s="417"/>
      <c r="CU9" s="417"/>
      <c r="CV9" s="417"/>
      <c r="CW9" s="417"/>
      <c r="CX9" s="417"/>
      <c r="CY9" s="417"/>
      <c r="CZ9" s="417"/>
      <c r="DA9" s="417"/>
      <c r="DB9" s="417"/>
      <c r="DC9" s="417"/>
      <c r="DD9" s="417"/>
      <c r="DE9" s="417"/>
      <c r="DF9" s="417"/>
      <c r="DG9" s="417"/>
      <c r="DH9" s="417"/>
      <c r="DI9" s="417"/>
      <c r="DJ9" s="417"/>
      <c r="DK9" s="417"/>
      <c r="DL9" s="417"/>
      <c r="DM9" s="417"/>
      <c r="DN9" s="417"/>
      <c r="DO9" s="417"/>
      <c r="DP9" s="417"/>
      <c r="DQ9" s="417"/>
      <c r="DR9" s="417"/>
      <c r="DS9" s="417"/>
      <c r="DT9" s="417"/>
      <c r="DU9" s="417"/>
      <c r="DV9" s="417"/>
      <c r="DW9" s="417"/>
      <c r="DX9" s="417"/>
      <c r="DY9" s="417"/>
      <c r="DZ9" s="417"/>
      <c r="EA9" s="417"/>
      <c r="EB9" s="417"/>
      <c r="EC9" s="417"/>
      <c r="ED9" s="417"/>
      <c r="EE9" s="417"/>
      <c r="EF9" s="417"/>
      <c r="EG9" s="417"/>
      <c r="EH9" s="417"/>
      <c r="EI9" s="417"/>
      <c r="EJ9" s="417"/>
      <c r="EK9" s="417"/>
      <c r="EL9" s="417"/>
      <c r="EM9" s="417"/>
      <c r="EN9" s="417"/>
      <c r="EO9" s="417"/>
      <c r="EP9" s="417"/>
      <c r="EQ9" s="417"/>
      <c r="ER9" s="417"/>
      <c r="ES9" s="417"/>
      <c r="ET9" s="417"/>
      <c r="EU9" s="417"/>
      <c r="EV9" s="417"/>
      <c r="EW9" s="417"/>
      <c r="EX9" s="417"/>
      <c r="EY9" s="417"/>
      <c r="EZ9" s="417"/>
      <c r="FA9" s="417"/>
      <c r="FB9" s="417"/>
      <c r="FC9" s="417"/>
      <c r="FD9" s="417"/>
    </row>
    <row r="10" spans="1:160">
      <c r="A10" s="417" t="s">
        <v>814</v>
      </c>
      <c r="B10" s="417" t="s">
        <v>209</v>
      </c>
      <c r="C10" s="417">
        <v>0</v>
      </c>
      <c r="D10" s="525"/>
      <c r="E10" s="525"/>
      <c r="F10" s="525"/>
      <c r="G10" s="525"/>
      <c r="H10" s="417" t="s">
        <v>872</v>
      </c>
      <c r="I10" s="417" t="s">
        <v>949</v>
      </c>
      <c r="J10" s="417" t="s">
        <v>950</v>
      </c>
      <c r="K10" s="417">
        <v>3</v>
      </c>
      <c r="L10" s="417">
        <v>0</v>
      </c>
      <c r="M10" s="417">
        <v>3</v>
      </c>
      <c r="N10" s="417"/>
      <c r="O10" s="417"/>
      <c r="P10" s="417"/>
      <c r="Q10" s="417">
        <v>0</v>
      </c>
      <c r="R10" s="525"/>
      <c r="S10" s="525"/>
      <c r="T10" s="525"/>
      <c r="U10" s="525"/>
      <c r="V10" s="525"/>
      <c r="W10" s="525"/>
      <c r="X10" s="525"/>
      <c r="Y10" s="525"/>
      <c r="Z10" s="525"/>
      <c r="AA10" s="525"/>
      <c r="AB10" s="525"/>
      <c r="AC10" s="525"/>
      <c r="AD10" s="525"/>
      <c r="AE10" s="525"/>
      <c r="AF10" s="525"/>
      <c r="AG10" s="525"/>
      <c r="AH10" s="525"/>
      <c r="AI10" s="525"/>
      <c r="AJ10" s="525"/>
      <c r="AK10" s="525"/>
      <c r="AL10" s="525"/>
      <c r="AM10" s="525"/>
      <c r="AN10" s="525"/>
      <c r="AO10" s="525"/>
      <c r="AP10" s="525"/>
      <c r="AQ10" s="525"/>
      <c r="AR10" s="525"/>
      <c r="AS10" s="525"/>
      <c r="AT10" s="417"/>
      <c r="AU10" s="417"/>
      <c r="AV10" s="417"/>
      <c r="AW10" s="417"/>
      <c r="AX10" s="417"/>
      <c r="AY10" s="417"/>
      <c r="AZ10" s="417"/>
      <c r="BA10" s="417"/>
      <c r="BB10" s="417"/>
      <c r="BC10" s="417"/>
      <c r="BD10" s="417"/>
      <c r="BE10" s="417"/>
      <c r="BF10" s="417"/>
      <c r="BG10" s="417"/>
      <c r="BH10" s="417"/>
      <c r="BI10" s="417"/>
      <c r="BJ10" s="417"/>
      <c r="BK10" s="417"/>
      <c r="BL10" s="417"/>
      <c r="BM10" s="417"/>
      <c r="BN10" s="417"/>
      <c r="BO10" s="417"/>
      <c r="BP10" s="417"/>
      <c r="BQ10" s="417"/>
      <c r="BR10" s="417"/>
      <c r="BS10" s="417"/>
      <c r="BT10" s="417"/>
      <c r="BU10" s="417"/>
      <c r="BV10" s="417"/>
      <c r="BW10" s="417"/>
      <c r="BX10" s="417"/>
      <c r="BY10" s="417"/>
      <c r="BZ10" s="417"/>
      <c r="CA10" s="417"/>
      <c r="CB10" s="417"/>
      <c r="CC10" s="417"/>
      <c r="CD10" s="417"/>
      <c r="CE10" s="417"/>
      <c r="CF10" s="417"/>
      <c r="CG10" s="417"/>
      <c r="CH10" s="417"/>
      <c r="CI10" s="417"/>
      <c r="CJ10" s="417"/>
      <c r="CK10" s="417"/>
      <c r="CL10" s="417"/>
      <c r="CM10" s="417"/>
      <c r="CN10" s="417"/>
      <c r="CO10" s="417"/>
      <c r="CP10" s="417"/>
      <c r="CQ10" s="417"/>
      <c r="CR10" s="417"/>
      <c r="CS10" s="417"/>
      <c r="CT10" s="417"/>
      <c r="CU10" s="417"/>
      <c r="CV10" s="417"/>
      <c r="CW10" s="417"/>
      <c r="CX10" s="417"/>
      <c r="CY10" s="417"/>
      <c r="CZ10" s="417"/>
      <c r="DA10" s="417"/>
      <c r="DB10" s="417"/>
      <c r="DC10" s="417"/>
      <c r="DD10" s="417"/>
      <c r="DE10" s="417"/>
      <c r="DF10" s="417"/>
      <c r="DG10" s="417"/>
      <c r="DH10" s="417"/>
      <c r="DI10" s="417"/>
      <c r="DJ10" s="417"/>
      <c r="DK10" s="417"/>
      <c r="DL10" s="417"/>
      <c r="DM10" s="417"/>
      <c r="DN10" s="417"/>
      <c r="DO10" s="417"/>
      <c r="DP10" s="417"/>
      <c r="DQ10" s="417"/>
      <c r="DR10" s="417"/>
      <c r="DS10" s="417"/>
      <c r="DT10" s="417"/>
      <c r="DU10" s="417"/>
      <c r="DV10" s="417"/>
      <c r="DW10" s="417"/>
      <c r="DX10" s="417"/>
      <c r="DY10" s="417"/>
      <c r="DZ10" s="417"/>
      <c r="EA10" s="417"/>
      <c r="EB10" s="417"/>
      <c r="EC10" s="417"/>
      <c r="ED10" s="417"/>
      <c r="EE10" s="417"/>
      <c r="EF10" s="417"/>
      <c r="EG10" s="417"/>
      <c r="EH10" s="417"/>
      <c r="EI10" s="417"/>
      <c r="EJ10" s="417"/>
      <c r="EK10" s="417"/>
      <c r="EL10" s="417"/>
      <c r="EM10" s="417"/>
      <c r="EN10" s="417"/>
      <c r="EO10" s="417"/>
      <c r="EP10" s="417"/>
      <c r="EQ10" s="417"/>
      <c r="ER10" s="417"/>
      <c r="ES10" s="417"/>
      <c r="ET10" s="417"/>
      <c r="EU10" s="417"/>
      <c r="EV10" s="417"/>
      <c r="EW10" s="417"/>
      <c r="EX10" s="417"/>
      <c r="EY10" s="417"/>
      <c r="EZ10" s="417"/>
      <c r="FA10" s="417"/>
      <c r="FB10" s="417"/>
      <c r="FC10" s="417"/>
      <c r="FD10" s="417"/>
    </row>
    <row r="11" spans="1:160">
      <c r="A11" s="417" t="s">
        <v>814</v>
      </c>
      <c r="B11" s="417" t="s">
        <v>952</v>
      </c>
      <c r="C11" s="417" t="s">
        <v>160</v>
      </c>
      <c r="D11" s="525"/>
      <c r="E11" s="525"/>
      <c r="F11" s="525"/>
      <c r="G11" s="525"/>
      <c r="H11" s="417" t="s">
        <v>881</v>
      </c>
      <c r="I11" s="417" t="s">
        <v>949</v>
      </c>
      <c r="J11" s="417" t="s">
        <v>950</v>
      </c>
      <c r="K11" s="417">
        <v>1</v>
      </c>
      <c r="L11" s="417">
        <v>1</v>
      </c>
      <c r="M11" s="417">
        <v>0</v>
      </c>
      <c r="N11" s="417"/>
      <c r="O11" s="417"/>
      <c r="P11" s="417"/>
      <c r="Q11" s="417">
        <v>0</v>
      </c>
      <c r="R11" s="525"/>
      <c r="S11" s="525"/>
      <c r="T11" s="525"/>
      <c r="U11" s="525"/>
      <c r="V11" s="525"/>
      <c r="W11" s="525"/>
      <c r="X11" s="525"/>
      <c r="Y11" s="525"/>
      <c r="Z11" s="525"/>
      <c r="AA11" s="525"/>
      <c r="AB11" s="525"/>
      <c r="AC11" s="525"/>
      <c r="AD11" s="525"/>
      <c r="AE11" s="525"/>
      <c r="AF11" s="525"/>
      <c r="AG11" s="525"/>
      <c r="AH11" s="525"/>
      <c r="AI11" s="525"/>
      <c r="AJ11" s="525"/>
      <c r="AK11" s="525"/>
      <c r="AL11" s="525"/>
      <c r="AM11" s="525"/>
      <c r="AN11" s="525"/>
      <c r="AO11" s="525"/>
      <c r="AP11" s="525"/>
      <c r="AQ11" s="525"/>
      <c r="AR11" s="525"/>
      <c r="AS11" s="525"/>
      <c r="AT11" s="417"/>
      <c r="AU11" s="417"/>
      <c r="AV11" s="417"/>
      <c r="AW11" s="417"/>
      <c r="AX11" s="417"/>
      <c r="AY11" s="417"/>
      <c r="AZ11" s="417"/>
      <c r="BA11" s="417"/>
      <c r="BB11" s="417"/>
      <c r="BC11" s="417"/>
      <c r="BD11" s="417"/>
      <c r="BE11" s="417"/>
      <c r="BF11" s="417"/>
      <c r="BG11" s="417"/>
      <c r="BH11" s="417"/>
      <c r="BI11" s="417"/>
      <c r="BJ11" s="417"/>
      <c r="BK11" s="417"/>
      <c r="BL11" s="417"/>
      <c r="BM11" s="417"/>
      <c r="BN11" s="417"/>
      <c r="BO11" s="417"/>
      <c r="BP11" s="417"/>
      <c r="BQ11" s="417"/>
      <c r="BR11" s="417"/>
      <c r="BS11" s="417"/>
      <c r="BT11" s="417"/>
      <c r="BU11" s="417"/>
      <c r="BV11" s="417"/>
      <c r="BW11" s="417"/>
      <c r="BX11" s="417"/>
      <c r="BY11" s="417"/>
      <c r="BZ11" s="417"/>
      <c r="CA11" s="417"/>
      <c r="CB11" s="417"/>
      <c r="CC11" s="417"/>
      <c r="CD11" s="417"/>
      <c r="CE11" s="417"/>
      <c r="CF11" s="417"/>
      <c r="CG11" s="417"/>
      <c r="CH11" s="417"/>
      <c r="CI11" s="417"/>
      <c r="CJ11" s="417"/>
      <c r="CK11" s="417"/>
      <c r="CL11" s="417"/>
      <c r="CM11" s="417"/>
      <c r="CN11" s="417"/>
      <c r="CO11" s="417"/>
      <c r="CP11" s="417"/>
      <c r="CQ11" s="417"/>
      <c r="CR11" s="417"/>
      <c r="CS11" s="417"/>
      <c r="CT11" s="417"/>
      <c r="CU11" s="417"/>
      <c r="CV11" s="417"/>
      <c r="CW11" s="417"/>
      <c r="CX11" s="417"/>
      <c r="CY11" s="417"/>
      <c r="CZ11" s="417"/>
      <c r="DA11" s="417"/>
      <c r="DB11" s="417"/>
      <c r="DC11" s="417"/>
      <c r="DD11" s="417"/>
      <c r="DE11" s="417"/>
      <c r="DF11" s="417"/>
      <c r="DG11" s="417"/>
      <c r="DH11" s="417"/>
      <c r="DI11" s="417"/>
      <c r="DJ11" s="417"/>
      <c r="DK11" s="417"/>
      <c r="DL11" s="417"/>
      <c r="DM11" s="417"/>
      <c r="DN11" s="417"/>
      <c r="DO11" s="417"/>
      <c r="DP11" s="417"/>
      <c r="DQ11" s="417"/>
      <c r="DR11" s="417"/>
      <c r="DS11" s="417"/>
      <c r="DT11" s="417"/>
      <c r="DU11" s="417"/>
      <c r="DV11" s="417"/>
      <c r="DW11" s="417"/>
      <c r="DX11" s="417"/>
      <c r="DY11" s="417"/>
      <c r="DZ11" s="417"/>
      <c r="EA11" s="417"/>
      <c r="EB11" s="417"/>
      <c r="EC11" s="417"/>
      <c r="ED11" s="417"/>
      <c r="EE11" s="417"/>
      <c r="EF11" s="417"/>
      <c r="EG11" s="417"/>
      <c r="EH11" s="417"/>
      <c r="EI11" s="417"/>
      <c r="EJ11" s="417"/>
      <c r="EK11" s="417"/>
      <c r="EL11" s="417"/>
      <c r="EM11" s="417"/>
      <c r="EN11" s="417"/>
      <c r="EO11" s="417"/>
      <c r="EP11" s="417"/>
      <c r="EQ11" s="417"/>
      <c r="ER11" s="417"/>
      <c r="ES11" s="417"/>
      <c r="ET11" s="417"/>
      <c r="EU11" s="417"/>
      <c r="EV11" s="417"/>
      <c r="EW11" s="417"/>
      <c r="EX11" s="417"/>
      <c r="EY11" s="417"/>
      <c r="EZ11" s="417"/>
      <c r="FA11" s="417"/>
      <c r="FB11" s="417"/>
      <c r="FC11" s="417"/>
      <c r="FD11" s="417"/>
    </row>
    <row r="12" spans="1:160">
      <c r="A12" s="417" t="s">
        <v>814</v>
      </c>
      <c r="B12" s="417" t="s">
        <v>210</v>
      </c>
      <c r="C12" s="417">
        <v>-4348.2700000000004</v>
      </c>
      <c r="D12" s="525"/>
      <c r="E12" s="525"/>
      <c r="F12" s="525"/>
      <c r="G12" s="525"/>
      <c r="H12" s="558" t="s">
        <v>881</v>
      </c>
      <c r="I12" s="261" t="s">
        <v>953</v>
      </c>
      <c r="J12" s="261" t="s">
        <v>954</v>
      </c>
      <c r="K12" s="561">
        <v>5</v>
      </c>
      <c r="L12" s="417">
        <v>0</v>
      </c>
      <c r="M12" s="417">
        <v>5</v>
      </c>
      <c r="N12" s="417"/>
      <c r="O12" s="417"/>
      <c r="P12" s="417"/>
      <c r="Q12" s="417">
        <v>0</v>
      </c>
      <c r="R12" s="525"/>
      <c r="S12" s="525"/>
      <c r="T12" s="525"/>
      <c r="U12" s="525"/>
      <c r="V12" s="525"/>
      <c r="W12" s="525"/>
      <c r="X12" s="525"/>
      <c r="Y12" s="525"/>
      <c r="Z12" s="525"/>
      <c r="AA12" s="525"/>
      <c r="AB12" s="525"/>
      <c r="AC12" s="525"/>
      <c r="AD12" s="525"/>
      <c r="AE12" s="525"/>
      <c r="AF12" s="525"/>
      <c r="AG12" s="525"/>
      <c r="AH12" s="525"/>
      <c r="AI12" s="525"/>
      <c r="AJ12" s="525"/>
      <c r="AK12" s="525"/>
      <c r="AL12" s="525"/>
      <c r="AM12" s="525"/>
      <c r="AN12" s="525"/>
      <c r="AO12" s="525"/>
      <c r="AP12" s="525"/>
      <c r="AQ12" s="525"/>
      <c r="AR12" s="525"/>
      <c r="AS12" s="525"/>
      <c r="AT12" s="417"/>
      <c r="AU12" s="417"/>
      <c r="AV12" s="417"/>
      <c r="AW12" s="417"/>
      <c r="AX12" s="417"/>
      <c r="AY12" s="417"/>
      <c r="AZ12" s="417"/>
      <c r="BA12" s="417"/>
      <c r="BB12" s="417"/>
      <c r="BC12" s="417"/>
      <c r="BD12" s="417"/>
      <c r="BE12" s="417"/>
      <c r="BF12" s="417"/>
      <c r="BG12" s="417"/>
      <c r="BH12" s="417"/>
      <c r="BI12" s="417"/>
      <c r="BJ12" s="417"/>
      <c r="BK12" s="417"/>
      <c r="BL12" s="417"/>
      <c r="BM12" s="417"/>
      <c r="BN12" s="417"/>
      <c r="BO12" s="417"/>
      <c r="BP12" s="417"/>
      <c r="BQ12" s="417"/>
      <c r="BR12" s="417"/>
      <c r="BS12" s="417"/>
      <c r="BT12" s="417"/>
      <c r="BU12" s="417"/>
      <c r="BV12" s="417"/>
      <c r="BW12" s="417"/>
      <c r="BX12" s="417"/>
      <c r="BY12" s="417"/>
      <c r="BZ12" s="417"/>
      <c r="CA12" s="417"/>
      <c r="CB12" s="417"/>
      <c r="CC12" s="417"/>
      <c r="CD12" s="417"/>
      <c r="CE12" s="417"/>
      <c r="CF12" s="417"/>
      <c r="CG12" s="417"/>
      <c r="CH12" s="417"/>
      <c r="CI12" s="417"/>
      <c r="CJ12" s="417"/>
      <c r="CK12" s="417"/>
      <c r="CL12" s="417"/>
      <c r="CM12" s="417"/>
      <c r="CN12" s="417"/>
      <c r="CO12" s="417"/>
      <c r="CP12" s="417"/>
      <c r="CQ12" s="417"/>
      <c r="CR12" s="417"/>
      <c r="CS12" s="417"/>
      <c r="CT12" s="417"/>
      <c r="CU12" s="417"/>
      <c r="CV12" s="417"/>
      <c r="CW12" s="417"/>
      <c r="CX12" s="417"/>
      <c r="CY12" s="417"/>
      <c r="CZ12" s="417"/>
      <c r="DA12" s="417"/>
      <c r="DB12" s="417"/>
      <c r="DC12" s="417"/>
      <c r="DD12" s="417"/>
      <c r="DE12" s="417"/>
      <c r="DF12" s="417"/>
      <c r="DG12" s="417"/>
      <c r="DH12" s="417"/>
      <c r="DI12" s="417"/>
      <c r="DJ12" s="417"/>
      <c r="DK12" s="417"/>
      <c r="DL12" s="417"/>
      <c r="DM12" s="417"/>
      <c r="DN12" s="417"/>
      <c r="DO12" s="417"/>
      <c r="DP12" s="417"/>
      <c r="DQ12" s="417"/>
      <c r="DR12" s="417"/>
      <c r="DS12" s="417"/>
      <c r="DT12" s="417"/>
      <c r="DU12" s="417"/>
      <c r="DV12" s="417"/>
      <c r="DW12" s="417"/>
      <c r="DX12" s="417"/>
      <c r="DY12" s="417"/>
      <c r="DZ12" s="417"/>
      <c r="EA12" s="417"/>
      <c r="EB12" s="417"/>
      <c r="EC12" s="417"/>
      <c r="ED12" s="417"/>
      <c r="EE12" s="417"/>
      <c r="EF12" s="417"/>
      <c r="EG12" s="417"/>
      <c r="EH12" s="417"/>
      <c r="EI12" s="417"/>
      <c r="EJ12" s="417"/>
      <c r="EK12" s="417"/>
      <c r="EL12" s="417"/>
      <c r="EM12" s="417"/>
      <c r="EN12" s="417"/>
      <c r="EO12" s="417"/>
      <c r="EP12" s="417"/>
      <c r="EQ12" s="417"/>
      <c r="ER12" s="417"/>
      <c r="ES12" s="417"/>
      <c r="ET12" s="417"/>
      <c r="EU12" s="417"/>
      <c r="EV12" s="417"/>
      <c r="EW12" s="417"/>
      <c r="EX12" s="417"/>
      <c r="EY12" s="417"/>
      <c r="EZ12" s="417"/>
      <c r="FA12" s="417"/>
      <c r="FB12" s="417"/>
      <c r="FC12" s="417"/>
      <c r="FD12" s="417"/>
    </row>
    <row r="13" spans="1:160">
      <c r="A13" s="417" t="s">
        <v>814</v>
      </c>
      <c r="B13" s="417" t="s">
        <v>955</v>
      </c>
      <c r="C13" s="417">
        <v>0</v>
      </c>
      <c r="D13" s="525"/>
      <c r="E13" s="525"/>
      <c r="F13" s="525"/>
      <c r="G13" s="525"/>
      <c r="H13" s="558" t="s">
        <v>882</v>
      </c>
      <c r="I13" s="261" t="s">
        <v>949</v>
      </c>
      <c r="J13" s="261" t="s">
        <v>950</v>
      </c>
      <c r="K13" s="561">
        <v>1</v>
      </c>
      <c r="L13" s="417">
        <v>0</v>
      </c>
      <c r="M13" s="417">
        <v>1</v>
      </c>
      <c r="N13" s="417"/>
      <c r="O13" s="417"/>
      <c r="P13" s="417"/>
      <c r="Q13" s="417">
        <v>0</v>
      </c>
      <c r="R13" s="525"/>
      <c r="S13" s="525"/>
      <c r="T13" s="525"/>
      <c r="U13" s="525"/>
      <c r="V13" s="525"/>
      <c r="W13" s="525"/>
      <c r="X13" s="525"/>
      <c r="Y13" s="525"/>
      <c r="Z13" s="525"/>
      <c r="AA13" s="525"/>
      <c r="AB13" s="525"/>
      <c r="AC13" s="525"/>
      <c r="AD13" s="525"/>
      <c r="AE13" s="525"/>
      <c r="AF13" s="525"/>
      <c r="AG13" s="525"/>
      <c r="AH13" s="525"/>
      <c r="AI13" s="525"/>
      <c r="AJ13" s="525"/>
      <c r="AK13" s="525"/>
      <c r="AL13" s="525"/>
      <c r="AM13" s="525"/>
      <c r="AN13" s="525"/>
      <c r="AO13" s="525"/>
      <c r="AP13" s="525"/>
      <c r="AQ13" s="525"/>
      <c r="AR13" s="525"/>
      <c r="AS13" s="525"/>
      <c r="AT13" s="417"/>
      <c r="AU13" s="417"/>
      <c r="AV13" s="417"/>
      <c r="AW13" s="417"/>
      <c r="AX13" s="417"/>
      <c r="AY13" s="417"/>
      <c r="AZ13" s="417"/>
      <c r="BA13" s="417"/>
      <c r="BB13" s="417"/>
      <c r="BC13" s="417"/>
      <c r="BD13" s="417"/>
      <c r="BE13" s="417"/>
      <c r="BF13" s="417"/>
      <c r="BG13" s="417"/>
      <c r="BH13" s="417"/>
      <c r="BI13" s="417"/>
      <c r="BJ13" s="417"/>
      <c r="BK13" s="417"/>
      <c r="BL13" s="417"/>
      <c r="BM13" s="417"/>
      <c r="BN13" s="417"/>
      <c r="BO13" s="417"/>
      <c r="BP13" s="417"/>
      <c r="BQ13" s="417"/>
      <c r="BR13" s="417"/>
      <c r="BS13" s="417"/>
      <c r="BT13" s="417"/>
      <c r="BU13" s="417"/>
      <c r="BV13" s="417"/>
      <c r="BW13" s="417"/>
      <c r="BX13" s="417"/>
      <c r="BY13" s="417"/>
      <c r="BZ13" s="417"/>
      <c r="CA13" s="417"/>
      <c r="CB13" s="417"/>
      <c r="CC13" s="417"/>
      <c r="CD13" s="417"/>
      <c r="CE13" s="417"/>
      <c r="CF13" s="417"/>
      <c r="CG13" s="417"/>
      <c r="CH13" s="417"/>
      <c r="CI13" s="417"/>
      <c r="CJ13" s="417"/>
      <c r="CK13" s="417"/>
      <c r="CL13" s="417"/>
      <c r="CM13" s="417"/>
      <c r="CN13" s="417"/>
      <c r="CO13" s="417"/>
      <c r="CP13" s="417"/>
      <c r="CQ13" s="417"/>
      <c r="CR13" s="417"/>
      <c r="CS13" s="417"/>
      <c r="CT13" s="417"/>
      <c r="CU13" s="417"/>
      <c r="CV13" s="417"/>
      <c r="CW13" s="417"/>
      <c r="CX13" s="417"/>
      <c r="CY13" s="417"/>
      <c r="CZ13" s="417"/>
      <c r="DA13" s="417"/>
      <c r="DB13" s="417"/>
      <c r="DC13" s="417"/>
      <c r="DD13" s="417"/>
      <c r="DE13" s="417"/>
      <c r="DF13" s="417"/>
      <c r="DG13" s="417"/>
      <c r="DH13" s="417"/>
      <c r="DI13" s="417"/>
      <c r="DJ13" s="417"/>
      <c r="DK13" s="417"/>
      <c r="DL13" s="417"/>
      <c r="DM13" s="417"/>
      <c r="DN13" s="417"/>
      <c r="DO13" s="417"/>
      <c r="DP13" s="417"/>
      <c r="DQ13" s="417"/>
      <c r="DR13" s="417"/>
      <c r="DS13" s="417"/>
      <c r="DT13" s="417"/>
      <c r="DU13" s="417"/>
      <c r="DV13" s="417"/>
      <c r="DW13" s="417"/>
      <c r="DX13" s="417"/>
      <c r="DY13" s="417"/>
      <c r="DZ13" s="417"/>
      <c r="EA13" s="417"/>
      <c r="EB13" s="417"/>
      <c r="EC13" s="417"/>
      <c r="ED13" s="417"/>
      <c r="EE13" s="417"/>
      <c r="EF13" s="417"/>
      <c r="EG13" s="417"/>
      <c r="EH13" s="417"/>
      <c r="EI13" s="417"/>
      <c r="EJ13" s="417"/>
      <c r="EK13" s="417"/>
      <c r="EL13" s="417"/>
      <c r="EM13" s="417"/>
      <c r="EN13" s="417"/>
      <c r="EO13" s="417"/>
      <c r="EP13" s="417"/>
      <c r="EQ13" s="417"/>
      <c r="ER13" s="417"/>
      <c r="ES13" s="417"/>
      <c r="ET13" s="417"/>
      <c r="EU13" s="417"/>
      <c r="EV13" s="417"/>
      <c r="EW13" s="417"/>
      <c r="EX13" s="417"/>
      <c r="EY13" s="417"/>
      <c r="EZ13" s="417"/>
      <c r="FA13" s="417"/>
      <c r="FB13" s="417"/>
      <c r="FC13" s="417"/>
      <c r="FD13" s="417"/>
    </row>
    <row r="14" spans="1:160">
      <c r="A14" s="558" t="s">
        <v>814</v>
      </c>
      <c r="B14" s="261" t="s">
        <v>204</v>
      </c>
      <c r="C14" s="561">
        <v>0</v>
      </c>
      <c r="H14" s="558" t="s">
        <v>882</v>
      </c>
      <c r="I14" s="261" t="s">
        <v>953</v>
      </c>
      <c r="J14" s="261" t="s">
        <v>954</v>
      </c>
      <c r="K14" s="561">
        <v>68</v>
      </c>
      <c r="L14" s="561">
        <v>2</v>
      </c>
      <c r="M14" s="561">
        <v>66</v>
      </c>
      <c r="N14" s="261"/>
      <c r="O14" s="261"/>
      <c r="P14" s="261"/>
      <c r="Q14" s="261">
        <v>0</v>
      </c>
    </row>
    <row r="15" spans="1:160">
      <c r="A15" s="558" t="s">
        <v>814</v>
      </c>
      <c r="B15" s="261" t="s">
        <v>956</v>
      </c>
      <c r="C15" s="561">
        <v>0</v>
      </c>
      <c r="H15" s="261"/>
      <c r="I15" s="261"/>
      <c r="J15" s="261"/>
      <c r="K15" s="261"/>
      <c r="L15" s="261"/>
      <c r="M15" s="261"/>
      <c r="N15" s="261"/>
      <c r="O15" s="261"/>
      <c r="P15" s="261"/>
      <c r="Q15" s="261">
        <v>0</v>
      </c>
    </row>
    <row r="16" spans="1:160">
      <c r="A16" s="558" t="s">
        <v>843</v>
      </c>
      <c r="B16" s="261" t="s">
        <v>201</v>
      </c>
      <c r="C16" s="561">
        <v>9815.6200000000008</v>
      </c>
      <c r="H16" s="261"/>
      <c r="I16" s="261"/>
      <c r="J16" s="261"/>
      <c r="K16" s="261"/>
      <c r="L16" s="261"/>
      <c r="M16" s="261"/>
      <c r="N16" s="261"/>
      <c r="O16" s="261"/>
      <c r="P16" s="261"/>
      <c r="Q16" s="261">
        <v>0</v>
      </c>
    </row>
    <row r="17" spans="1:17">
      <c r="A17" s="558" t="s">
        <v>843</v>
      </c>
      <c r="B17" s="261" t="s">
        <v>943</v>
      </c>
      <c r="C17" s="561">
        <v>0</v>
      </c>
      <c r="H17" s="261"/>
      <c r="I17" s="261"/>
      <c r="J17" s="261"/>
      <c r="K17" s="261"/>
      <c r="L17" s="261"/>
      <c r="M17" s="261"/>
      <c r="N17" s="261"/>
      <c r="O17" s="261"/>
      <c r="P17" s="261"/>
      <c r="Q17" s="261">
        <v>0</v>
      </c>
    </row>
    <row r="18" spans="1:17">
      <c r="A18" s="558" t="s">
        <v>843</v>
      </c>
      <c r="B18" s="261" t="s">
        <v>944</v>
      </c>
      <c r="C18" s="261" t="s">
        <v>160</v>
      </c>
      <c r="H18" s="261"/>
      <c r="I18" s="261"/>
      <c r="J18" s="261"/>
      <c r="K18" s="261"/>
      <c r="L18" s="261"/>
      <c r="M18" s="261"/>
      <c r="N18" s="261"/>
      <c r="O18" s="261"/>
      <c r="P18" s="261"/>
      <c r="Q18" s="261">
        <v>0</v>
      </c>
    </row>
    <row r="19" spans="1:17">
      <c r="A19" s="558" t="s">
        <v>843</v>
      </c>
      <c r="B19" s="261" t="s">
        <v>946</v>
      </c>
      <c r="C19" s="561">
        <v>0</v>
      </c>
      <c r="H19" s="261"/>
      <c r="I19" s="261"/>
      <c r="J19" s="261"/>
      <c r="K19" s="261"/>
      <c r="L19" s="261"/>
      <c r="M19" s="261"/>
      <c r="N19" s="261"/>
      <c r="O19" s="261"/>
      <c r="P19" s="261"/>
      <c r="Q19" s="261">
        <v>0</v>
      </c>
    </row>
    <row r="20" spans="1:17">
      <c r="A20" s="558" t="s">
        <v>843</v>
      </c>
      <c r="B20" s="261" t="s">
        <v>203</v>
      </c>
      <c r="C20" s="561">
        <v>-966.85</v>
      </c>
      <c r="H20" s="261"/>
      <c r="I20" s="261"/>
      <c r="J20" s="261"/>
      <c r="K20" s="261"/>
      <c r="L20" s="261"/>
      <c r="M20" s="261"/>
      <c r="N20" s="261"/>
      <c r="O20" s="261"/>
      <c r="P20" s="261"/>
      <c r="Q20" s="261">
        <v>0</v>
      </c>
    </row>
    <row r="21" spans="1:17">
      <c r="A21" s="558" t="s">
        <v>843</v>
      </c>
      <c r="B21" s="261" t="s">
        <v>205</v>
      </c>
      <c r="C21" s="561">
        <v>-0.11</v>
      </c>
      <c r="H21" s="261"/>
      <c r="I21" s="261"/>
      <c r="J21" s="261"/>
      <c r="K21" s="261"/>
      <c r="L21" s="261"/>
      <c r="M21" s="261"/>
      <c r="N21" s="261"/>
      <c r="O21" s="261"/>
      <c r="P21" s="261"/>
      <c r="Q21" s="261">
        <v>0</v>
      </c>
    </row>
    <row r="22" spans="1:17">
      <c r="A22" s="558" t="s">
        <v>843</v>
      </c>
      <c r="B22" s="261" t="s">
        <v>206</v>
      </c>
      <c r="C22" s="561">
        <v>0</v>
      </c>
      <c r="H22" s="261"/>
      <c r="I22" s="261"/>
      <c r="J22" s="261"/>
      <c r="K22" s="261"/>
      <c r="L22" s="261"/>
      <c r="M22" s="261"/>
      <c r="N22" s="261"/>
      <c r="O22" s="261"/>
      <c r="P22" s="261"/>
      <c r="Q22" s="261">
        <v>0</v>
      </c>
    </row>
    <row r="23" spans="1:17">
      <c r="A23" s="558" t="s">
        <v>843</v>
      </c>
      <c r="B23" s="261" t="s">
        <v>208</v>
      </c>
      <c r="C23" s="561">
        <v>0</v>
      </c>
      <c r="H23" s="261"/>
      <c r="I23" s="261"/>
      <c r="J23" s="261"/>
      <c r="K23" s="261"/>
      <c r="L23" s="261"/>
      <c r="M23" s="261"/>
      <c r="N23" s="261"/>
      <c r="O23" s="261"/>
      <c r="P23" s="261"/>
      <c r="Q23" s="261">
        <v>0</v>
      </c>
    </row>
    <row r="24" spans="1:17">
      <c r="A24" s="558" t="s">
        <v>843</v>
      </c>
      <c r="B24" s="261" t="s">
        <v>209</v>
      </c>
      <c r="C24" s="561">
        <v>0</v>
      </c>
      <c r="H24" s="261"/>
      <c r="I24" s="261"/>
      <c r="J24" s="261"/>
      <c r="K24" s="261"/>
      <c r="L24" s="261"/>
      <c r="M24" s="261"/>
      <c r="N24" s="261"/>
      <c r="O24" s="261"/>
      <c r="P24" s="261"/>
      <c r="Q24" s="261">
        <v>0</v>
      </c>
    </row>
    <row r="25" spans="1:17">
      <c r="A25" s="558" t="s">
        <v>843</v>
      </c>
      <c r="B25" s="261" t="s">
        <v>952</v>
      </c>
      <c r="C25" s="261" t="s">
        <v>160</v>
      </c>
      <c r="H25" s="261"/>
      <c r="I25" s="261"/>
      <c r="J25" s="261"/>
      <c r="K25" s="261"/>
      <c r="L25" s="261"/>
      <c r="M25" s="261"/>
      <c r="N25" s="261"/>
      <c r="O25" s="261"/>
      <c r="P25" s="261"/>
      <c r="Q25" s="261">
        <v>0</v>
      </c>
    </row>
    <row r="26" spans="1:17">
      <c r="A26" s="558" t="s">
        <v>843</v>
      </c>
      <c r="B26" s="261" t="s">
        <v>210</v>
      </c>
      <c r="C26" s="561">
        <v>-966.96</v>
      </c>
      <c r="H26" s="261"/>
      <c r="I26" s="261"/>
      <c r="J26" s="261"/>
      <c r="K26" s="261"/>
      <c r="L26" s="261"/>
      <c r="M26" s="261"/>
      <c r="N26" s="261"/>
      <c r="O26" s="261"/>
      <c r="P26" s="261"/>
      <c r="Q26" s="261">
        <v>0</v>
      </c>
    </row>
    <row r="27" spans="1:17">
      <c r="A27" s="558" t="s">
        <v>843</v>
      </c>
      <c r="B27" s="261" t="s">
        <v>955</v>
      </c>
      <c r="C27" s="561">
        <v>0</v>
      </c>
      <c r="P27" s="432"/>
      <c r="Q27" s="432">
        <v>0</v>
      </c>
    </row>
    <row r="28" spans="1:17">
      <c r="A28" s="558" t="s">
        <v>843</v>
      </c>
      <c r="B28" s="261" t="s">
        <v>204</v>
      </c>
      <c r="C28" s="561">
        <v>0</v>
      </c>
      <c r="P28" s="432"/>
      <c r="Q28" s="432">
        <v>0</v>
      </c>
    </row>
    <row r="29" spans="1:17">
      <c r="A29" s="558" t="s">
        <v>843</v>
      </c>
      <c r="B29" s="261" t="s">
        <v>956</v>
      </c>
      <c r="C29" s="561">
        <v>0</v>
      </c>
      <c r="P29" s="432"/>
      <c r="Q29" s="432">
        <v>0</v>
      </c>
    </row>
    <row r="30" spans="1:17">
      <c r="A30" s="558" t="s">
        <v>859</v>
      </c>
      <c r="B30" s="261" t="s">
        <v>201</v>
      </c>
      <c r="C30" s="561">
        <v>7832.61</v>
      </c>
      <c r="P30" s="432"/>
      <c r="Q30" s="432">
        <v>0</v>
      </c>
    </row>
    <row r="31" spans="1:17">
      <c r="A31" s="558" t="s">
        <v>859</v>
      </c>
      <c r="B31" s="261" t="s">
        <v>943</v>
      </c>
      <c r="C31" s="561">
        <v>0</v>
      </c>
      <c r="P31" s="432"/>
      <c r="Q31" s="432">
        <v>0</v>
      </c>
    </row>
    <row r="32" spans="1:17">
      <c r="A32" s="558" t="s">
        <v>859</v>
      </c>
      <c r="B32" s="261" t="s">
        <v>944</v>
      </c>
      <c r="C32" s="261" t="s">
        <v>160</v>
      </c>
      <c r="P32" s="432"/>
      <c r="Q32" s="432">
        <v>0</v>
      </c>
    </row>
    <row r="33" spans="1:17">
      <c r="A33" s="558" t="s">
        <v>859</v>
      </c>
      <c r="B33" s="261" t="s">
        <v>946</v>
      </c>
      <c r="C33" s="561">
        <v>0</v>
      </c>
      <c r="P33" s="432"/>
      <c r="Q33" s="432">
        <v>0</v>
      </c>
    </row>
    <row r="34" spans="1:17">
      <c r="A34" s="558" t="s">
        <v>859</v>
      </c>
      <c r="B34" s="261" t="s">
        <v>203</v>
      </c>
      <c r="C34" s="561">
        <v>-976.72</v>
      </c>
      <c r="P34" s="432"/>
      <c r="Q34" s="432">
        <v>0</v>
      </c>
    </row>
    <row r="35" spans="1:17">
      <c r="A35" s="558" t="s">
        <v>859</v>
      </c>
      <c r="B35" s="261" t="s">
        <v>205</v>
      </c>
      <c r="C35" s="561">
        <v>-0.75</v>
      </c>
      <c r="P35" s="432"/>
      <c r="Q35" s="432">
        <v>0</v>
      </c>
    </row>
    <row r="36" spans="1:17">
      <c r="A36" s="558" t="s">
        <v>859</v>
      </c>
      <c r="B36" s="261" t="s">
        <v>206</v>
      </c>
      <c r="C36" s="561">
        <v>0</v>
      </c>
      <c r="P36" s="432"/>
      <c r="Q36" s="432">
        <v>0</v>
      </c>
    </row>
    <row r="37" spans="1:17">
      <c r="A37" s="558" t="s">
        <v>859</v>
      </c>
      <c r="B37" s="261" t="s">
        <v>208</v>
      </c>
      <c r="C37" s="561">
        <v>-70</v>
      </c>
      <c r="P37" s="432"/>
      <c r="Q37" s="432">
        <v>0</v>
      </c>
    </row>
    <row r="38" spans="1:17">
      <c r="A38" s="558" t="s">
        <v>859</v>
      </c>
      <c r="B38" s="261" t="s">
        <v>209</v>
      </c>
      <c r="C38" s="561">
        <v>0</v>
      </c>
      <c r="P38" s="432"/>
      <c r="Q38" s="432">
        <v>0</v>
      </c>
    </row>
    <row r="39" spans="1:17">
      <c r="A39" s="558" t="s">
        <v>859</v>
      </c>
      <c r="B39" s="261" t="s">
        <v>952</v>
      </c>
      <c r="C39" s="261" t="s">
        <v>160</v>
      </c>
      <c r="P39" s="432"/>
      <c r="Q39" s="432">
        <v>0</v>
      </c>
    </row>
    <row r="40" spans="1:17">
      <c r="A40" s="558" t="s">
        <v>859</v>
      </c>
      <c r="B40" s="261" t="s">
        <v>210</v>
      </c>
      <c r="C40" s="561">
        <v>-1047.47</v>
      </c>
      <c r="P40" s="432"/>
      <c r="Q40" s="432">
        <v>0</v>
      </c>
    </row>
    <row r="41" spans="1:17">
      <c r="A41" s="558" t="s">
        <v>859</v>
      </c>
      <c r="B41" s="261" t="s">
        <v>955</v>
      </c>
      <c r="C41" s="561">
        <v>0</v>
      </c>
      <c r="P41" s="432"/>
      <c r="Q41" s="432">
        <v>0</v>
      </c>
    </row>
    <row r="42" spans="1:17">
      <c r="A42" s="558" t="s">
        <v>859</v>
      </c>
      <c r="B42" s="261" t="s">
        <v>204</v>
      </c>
      <c r="C42" s="561">
        <v>0</v>
      </c>
      <c r="P42" s="432"/>
      <c r="Q42" s="432">
        <v>0</v>
      </c>
    </row>
    <row r="43" spans="1:17">
      <c r="A43" s="558" t="s">
        <v>859</v>
      </c>
      <c r="B43" s="261" t="s">
        <v>956</v>
      </c>
      <c r="C43" s="561">
        <v>0</v>
      </c>
      <c r="P43" s="432"/>
      <c r="Q43" s="432">
        <v>0</v>
      </c>
    </row>
    <row r="44" spans="1:17">
      <c r="A44" s="558" t="s">
        <v>872</v>
      </c>
      <c r="B44" s="261" t="s">
        <v>201</v>
      </c>
      <c r="C44" s="561">
        <v>2863</v>
      </c>
      <c r="P44" s="432"/>
      <c r="Q44" s="432">
        <v>0</v>
      </c>
    </row>
    <row r="45" spans="1:17">
      <c r="A45" s="558" t="s">
        <v>872</v>
      </c>
      <c r="B45" s="261" t="s">
        <v>943</v>
      </c>
      <c r="C45" s="561">
        <v>0</v>
      </c>
      <c r="P45" s="432"/>
      <c r="Q45" s="432">
        <v>0</v>
      </c>
    </row>
    <row r="46" spans="1:17">
      <c r="A46" s="558" t="s">
        <v>872</v>
      </c>
      <c r="B46" s="261" t="s">
        <v>944</v>
      </c>
      <c r="C46" s="261" t="s">
        <v>160</v>
      </c>
      <c r="P46" s="432"/>
      <c r="Q46" s="432">
        <v>0</v>
      </c>
    </row>
    <row r="47" spans="1:17">
      <c r="A47" s="558" t="s">
        <v>872</v>
      </c>
      <c r="B47" s="261" t="s">
        <v>946</v>
      </c>
      <c r="C47" s="561">
        <v>0</v>
      </c>
      <c r="P47" s="432"/>
      <c r="Q47" s="432">
        <v>0</v>
      </c>
    </row>
    <row r="48" spans="1:17">
      <c r="A48" s="558" t="s">
        <v>872</v>
      </c>
      <c r="B48" s="261" t="s">
        <v>203</v>
      </c>
      <c r="C48" s="561">
        <v>-320.61</v>
      </c>
      <c r="P48" s="432"/>
      <c r="Q48" s="432">
        <v>0</v>
      </c>
    </row>
    <row r="49" spans="1:17">
      <c r="A49" s="558" t="s">
        <v>872</v>
      </c>
      <c r="B49" s="261" t="s">
        <v>205</v>
      </c>
      <c r="C49" s="561">
        <v>0</v>
      </c>
      <c r="P49" s="432"/>
      <c r="Q49" s="432">
        <v>0</v>
      </c>
    </row>
    <row r="50" spans="1:17">
      <c r="A50" s="558" t="s">
        <v>872</v>
      </c>
      <c r="B50" s="261" t="s">
        <v>206</v>
      </c>
      <c r="C50" s="561">
        <v>-25</v>
      </c>
      <c r="P50" s="432"/>
      <c r="Q50" s="432">
        <v>0</v>
      </c>
    </row>
    <row r="51" spans="1:17">
      <c r="A51" s="558" t="s">
        <v>872</v>
      </c>
      <c r="B51" s="261" t="s">
        <v>208</v>
      </c>
      <c r="C51" s="561">
        <v>0</v>
      </c>
      <c r="P51" s="432"/>
      <c r="Q51" s="432">
        <v>0</v>
      </c>
    </row>
    <row r="52" spans="1:17">
      <c r="A52" s="558" t="s">
        <v>872</v>
      </c>
      <c r="B52" s="261" t="s">
        <v>209</v>
      </c>
      <c r="C52" s="561">
        <v>0</v>
      </c>
      <c r="P52" s="432"/>
      <c r="Q52" s="432">
        <v>0</v>
      </c>
    </row>
    <row r="53" spans="1:17">
      <c r="A53" s="558" t="s">
        <v>872</v>
      </c>
      <c r="B53" s="261" t="s">
        <v>952</v>
      </c>
      <c r="C53" s="261" t="s">
        <v>160</v>
      </c>
      <c r="P53" s="432"/>
      <c r="Q53" s="432">
        <v>0</v>
      </c>
    </row>
    <row r="54" spans="1:17">
      <c r="A54" s="558" t="s">
        <v>872</v>
      </c>
      <c r="B54" s="261" t="s">
        <v>210</v>
      </c>
      <c r="C54" s="561">
        <v>-345.61</v>
      </c>
      <c r="P54" s="432"/>
      <c r="Q54" s="432">
        <v>0</v>
      </c>
    </row>
    <row r="55" spans="1:17">
      <c r="A55" s="558" t="s">
        <v>872</v>
      </c>
      <c r="B55" s="261" t="s">
        <v>955</v>
      </c>
      <c r="C55" s="561">
        <v>0</v>
      </c>
      <c r="P55" s="432"/>
      <c r="Q55" s="432">
        <v>0</v>
      </c>
    </row>
    <row r="56" spans="1:17">
      <c r="A56" s="558" t="s">
        <v>872</v>
      </c>
      <c r="B56" s="261" t="s">
        <v>204</v>
      </c>
      <c r="C56" s="561">
        <v>0</v>
      </c>
      <c r="P56" s="432"/>
      <c r="Q56" s="432">
        <v>0</v>
      </c>
    </row>
    <row r="57" spans="1:17">
      <c r="A57" s="558" t="s">
        <v>872</v>
      </c>
      <c r="B57" s="261" t="s">
        <v>956</v>
      </c>
      <c r="C57" s="561">
        <v>0</v>
      </c>
      <c r="P57" s="432"/>
      <c r="Q57" s="432">
        <v>0</v>
      </c>
    </row>
    <row r="58" spans="1:17">
      <c r="A58" s="558" t="s">
        <v>881</v>
      </c>
      <c r="B58" s="261" t="s">
        <v>201</v>
      </c>
      <c r="C58" s="561">
        <v>3215</v>
      </c>
      <c r="P58" s="432"/>
      <c r="Q58" s="432">
        <v>0</v>
      </c>
    </row>
    <row r="59" spans="1:17">
      <c r="A59" s="558" t="s">
        <v>881</v>
      </c>
      <c r="B59" s="261" t="s">
        <v>943</v>
      </c>
      <c r="C59" s="561">
        <v>0</v>
      </c>
      <c r="P59" s="432"/>
      <c r="Q59" s="432">
        <v>0</v>
      </c>
    </row>
    <row r="60" spans="1:17">
      <c r="A60" s="558" t="s">
        <v>881</v>
      </c>
      <c r="B60" s="261" t="s">
        <v>944</v>
      </c>
      <c r="C60" s="261" t="s">
        <v>160</v>
      </c>
      <c r="P60" s="432"/>
      <c r="Q60" s="432">
        <v>0</v>
      </c>
    </row>
    <row r="61" spans="1:17">
      <c r="A61" s="558" t="s">
        <v>881</v>
      </c>
      <c r="B61" s="261" t="s">
        <v>946</v>
      </c>
      <c r="C61" s="561">
        <v>0</v>
      </c>
      <c r="P61" s="432"/>
      <c r="Q61" s="432">
        <v>0</v>
      </c>
    </row>
    <row r="62" spans="1:17">
      <c r="A62" s="558" t="s">
        <v>881</v>
      </c>
      <c r="B62" s="261" t="s">
        <v>203</v>
      </c>
      <c r="C62" s="561">
        <v>-394.37</v>
      </c>
      <c r="P62" s="432"/>
      <c r="Q62" s="432">
        <v>0</v>
      </c>
    </row>
    <row r="63" spans="1:17">
      <c r="A63" s="558" t="s">
        <v>881</v>
      </c>
      <c r="B63" s="261" t="s">
        <v>205</v>
      </c>
      <c r="C63" s="561">
        <v>-8.2800000000000011</v>
      </c>
      <c r="P63" s="432"/>
      <c r="Q63" s="432">
        <v>0</v>
      </c>
    </row>
    <row r="64" spans="1:17">
      <c r="A64" s="558" t="s">
        <v>881</v>
      </c>
      <c r="B64" s="261" t="s">
        <v>206</v>
      </c>
      <c r="C64" s="561">
        <v>0</v>
      </c>
      <c r="P64" s="432"/>
      <c r="Q64" s="432">
        <v>0</v>
      </c>
    </row>
    <row r="65" spans="1:17">
      <c r="A65" s="558" t="s">
        <v>881</v>
      </c>
      <c r="B65" s="261" t="s">
        <v>208</v>
      </c>
      <c r="C65" s="561">
        <v>0</v>
      </c>
      <c r="P65" s="432"/>
      <c r="Q65" s="432">
        <v>0</v>
      </c>
    </row>
    <row r="66" spans="1:17">
      <c r="A66" s="558" t="s">
        <v>881</v>
      </c>
      <c r="B66" s="261" t="s">
        <v>209</v>
      </c>
      <c r="C66" s="561">
        <v>-1</v>
      </c>
      <c r="P66" s="432"/>
      <c r="Q66" s="432">
        <v>0</v>
      </c>
    </row>
    <row r="67" spans="1:17">
      <c r="A67" s="558" t="s">
        <v>881</v>
      </c>
      <c r="B67" s="261" t="s">
        <v>952</v>
      </c>
      <c r="C67" s="261" t="s">
        <v>160</v>
      </c>
      <c r="P67" s="432"/>
      <c r="Q67" s="432">
        <v>0</v>
      </c>
    </row>
    <row r="68" spans="1:17">
      <c r="A68" s="558" t="s">
        <v>881</v>
      </c>
      <c r="B68" s="261" t="s">
        <v>210</v>
      </c>
      <c r="C68" s="561">
        <v>-403.65</v>
      </c>
      <c r="P68" s="432"/>
      <c r="Q68" s="432">
        <v>0</v>
      </c>
    </row>
    <row r="69" spans="1:17">
      <c r="A69" s="558" t="s">
        <v>881</v>
      </c>
      <c r="B69" s="261" t="s">
        <v>955</v>
      </c>
      <c r="C69" s="561">
        <v>0</v>
      </c>
      <c r="P69" s="432"/>
      <c r="Q69" s="432">
        <v>0</v>
      </c>
    </row>
    <row r="70" spans="1:17">
      <c r="A70" s="558" t="s">
        <v>881</v>
      </c>
      <c r="B70" s="261" t="s">
        <v>204</v>
      </c>
      <c r="C70" s="561">
        <v>0</v>
      </c>
      <c r="P70" s="432"/>
      <c r="Q70" s="432">
        <v>0</v>
      </c>
    </row>
    <row r="71" spans="1:17">
      <c r="A71" s="558" t="s">
        <v>881</v>
      </c>
      <c r="B71" s="261" t="s">
        <v>956</v>
      </c>
      <c r="C71" s="561">
        <v>0</v>
      </c>
      <c r="P71" s="432"/>
      <c r="Q71" s="432">
        <v>0</v>
      </c>
    </row>
    <row r="72" spans="1:17">
      <c r="A72" s="558" t="s">
        <v>882</v>
      </c>
      <c r="B72" s="261" t="s">
        <v>201</v>
      </c>
      <c r="C72" s="561">
        <v>26785.63</v>
      </c>
      <c r="P72" s="432"/>
      <c r="Q72" s="432">
        <v>0</v>
      </c>
    </row>
    <row r="73" spans="1:17">
      <c r="A73" s="558" t="s">
        <v>882</v>
      </c>
      <c r="B73" s="261" t="s">
        <v>943</v>
      </c>
      <c r="C73" s="561">
        <v>0</v>
      </c>
      <c r="P73" s="432"/>
      <c r="Q73" s="432">
        <v>0</v>
      </c>
    </row>
    <row r="74" spans="1:17">
      <c r="A74" s="558" t="s">
        <v>882</v>
      </c>
      <c r="B74" s="261" t="s">
        <v>944</v>
      </c>
      <c r="C74" s="261" t="s">
        <v>160</v>
      </c>
      <c r="P74" s="432"/>
      <c r="Q74" s="432">
        <v>0</v>
      </c>
    </row>
    <row r="75" spans="1:17">
      <c r="A75" s="558" t="s">
        <v>882</v>
      </c>
      <c r="B75" s="261" t="s">
        <v>946</v>
      </c>
      <c r="C75" s="561">
        <v>0</v>
      </c>
      <c r="P75" s="432"/>
      <c r="Q75" s="432">
        <v>0</v>
      </c>
    </row>
    <row r="76" spans="1:17">
      <c r="A76" s="558" t="s">
        <v>882</v>
      </c>
      <c r="B76" s="261" t="s">
        <v>203</v>
      </c>
      <c r="C76" s="561">
        <v>-3484.85</v>
      </c>
      <c r="P76" s="432"/>
      <c r="Q76" s="432">
        <v>0</v>
      </c>
    </row>
    <row r="77" spans="1:17">
      <c r="A77" s="558" t="s">
        <v>882</v>
      </c>
      <c r="B77" s="261" t="s">
        <v>205</v>
      </c>
      <c r="C77" s="561">
        <v>-5.16</v>
      </c>
      <c r="P77" s="432"/>
      <c r="Q77" s="432">
        <v>0</v>
      </c>
    </row>
    <row r="78" spans="1:17">
      <c r="A78" s="558" t="s">
        <v>882</v>
      </c>
      <c r="B78" s="261" t="s">
        <v>206</v>
      </c>
      <c r="C78" s="561">
        <v>-1230</v>
      </c>
      <c r="P78" s="432"/>
      <c r="Q78" s="432">
        <v>0</v>
      </c>
    </row>
    <row r="79" spans="1:17">
      <c r="A79" s="558" t="s">
        <v>882</v>
      </c>
      <c r="B79" s="261" t="s">
        <v>208</v>
      </c>
      <c r="C79" s="561">
        <v>0</v>
      </c>
      <c r="P79" s="432"/>
      <c r="Q79" s="432">
        <v>0</v>
      </c>
    </row>
    <row r="80" spans="1:17">
      <c r="A80" s="558" t="s">
        <v>882</v>
      </c>
      <c r="B80" s="261" t="s">
        <v>209</v>
      </c>
      <c r="C80" s="561">
        <v>0</v>
      </c>
      <c r="P80" s="432"/>
      <c r="Q80" s="432">
        <v>0</v>
      </c>
    </row>
    <row r="81" spans="1:17">
      <c r="A81" s="558" t="s">
        <v>882</v>
      </c>
      <c r="B81" s="261" t="s">
        <v>952</v>
      </c>
      <c r="C81" s="261" t="s">
        <v>160</v>
      </c>
      <c r="P81" s="432"/>
      <c r="Q81" s="432">
        <v>0</v>
      </c>
    </row>
    <row r="82" spans="1:17">
      <c r="A82" s="558" t="s">
        <v>882</v>
      </c>
      <c r="B82" s="261" t="s">
        <v>210</v>
      </c>
      <c r="C82" s="561">
        <v>-4720.01</v>
      </c>
      <c r="P82" s="432"/>
      <c r="Q82" s="432">
        <v>0</v>
      </c>
    </row>
    <row r="83" spans="1:17">
      <c r="A83" s="558" t="s">
        <v>882</v>
      </c>
      <c r="B83" s="261" t="s">
        <v>955</v>
      </c>
      <c r="C83" s="561">
        <v>0</v>
      </c>
      <c r="P83" s="432"/>
      <c r="Q83" s="432">
        <v>0</v>
      </c>
    </row>
    <row r="84" spans="1:17">
      <c r="A84" s="558" t="s">
        <v>882</v>
      </c>
      <c r="B84" s="261" t="s">
        <v>204</v>
      </c>
      <c r="C84" s="561">
        <v>0</v>
      </c>
      <c r="P84" s="432"/>
      <c r="Q84" s="432">
        <v>0</v>
      </c>
    </row>
    <row r="85" spans="1:17">
      <c r="A85" s="558" t="s">
        <v>882</v>
      </c>
      <c r="B85" s="261" t="s">
        <v>956</v>
      </c>
      <c r="C85" s="561">
        <v>0</v>
      </c>
      <c r="P85" s="432"/>
      <c r="Q85" s="432">
        <v>0</v>
      </c>
    </row>
    <row r="86" spans="1:17">
      <c r="A86" s="558" t="s">
        <v>893</v>
      </c>
      <c r="B86" s="261" t="s">
        <v>201</v>
      </c>
      <c r="C86" s="561">
        <v>0</v>
      </c>
      <c r="P86" s="432"/>
      <c r="Q86" s="432">
        <v>0</v>
      </c>
    </row>
    <row r="87" spans="1:17">
      <c r="A87" s="558" t="s">
        <v>893</v>
      </c>
      <c r="B87" s="261" t="s">
        <v>943</v>
      </c>
      <c r="C87" s="561">
        <v>0</v>
      </c>
      <c r="P87" s="432"/>
      <c r="Q87" s="432">
        <v>0</v>
      </c>
    </row>
    <row r="88" spans="1:17">
      <c r="A88" s="558" t="s">
        <v>893</v>
      </c>
      <c r="B88" s="261" t="s">
        <v>944</v>
      </c>
      <c r="C88" s="261" t="s">
        <v>160</v>
      </c>
      <c r="P88" s="432"/>
      <c r="Q88" s="432">
        <v>0</v>
      </c>
    </row>
    <row r="89" spans="1:17">
      <c r="A89" s="558" t="s">
        <v>893</v>
      </c>
      <c r="B89" s="261" t="s">
        <v>946</v>
      </c>
      <c r="C89" s="561">
        <v>0</v>
      </c>
      <c r="P89" s="432"/>
      <c r="Q89" s="432">
        <v>0</v>
      </c>
    </row>
    <row r="90" spans="1:17">
      <c r="A90" s="558" t="s">
        <v>893</v>
      </c>
      <c r="B90" s="261" t="s">
        <v>203</v>
      </c>
      <c r="C90" s="561">
        <v>0</v>
      </c>
      <c r="P90" s="432"/>
      <c r="Q90" s="432">
        <v>0</v>
      </c>
    </row>
    <row r="91" spans="1:17">
      <c r="A91" s="558" t="s">
        <v>893</v>
      </c>
      <c r="B91" s="261" t="s">
        <v>205</v>
      </c>
      <c r="C91" s="561">
        <v>-0.7</v>
      </c>
      <c r="P91" s="432"/>
      <c r="Q91" s="432">
        <v>0</v>
      </c>
    </row>
    <row r="92" spans="1:17">
      <c r="A92" s="558" t="s">
        <v>893</v>
      </c>
      <c r="B92" s="261" t="s">
        <v>206</v>
      </c>
      <c r="C92" s="561">
        <v>0</v>
      </c>
      <c r="P92" s="432"/>
      <c r="Q92" s="432">
        <v>0</v>
      </c>
    </row>
    <row r="93" spans="1:17">
      <c r="A93" s="558" t="s">
        <v>893</v>
      </c>
      <c r="B93" s="261" t="s">
        <v>208</v>
      </c>
      <c r="C93" s="561">
        <v>0</v>
      </c>
      <c r="P93" s="432"/>
      <c r="Q93" s="432">
        <v>0</v>
      </c>
    </row>
    <row r="94" spans="1:17">
      <c r="A94" s="558" t="s">
        <v>893</v>
      </c>
      <c r="B94" s="261" t="s">
        <v>209</v>
      </c>
      <c r="C94" s="561">
        <v>0</v>
      </c>
      <c r="P94" s="432"/>
      <c r="Q94" s="432">
        <v>0</v>
      </c>
    </row>
    <row r="95" spans="1:17">
      <c r="A95" s="558" t="s">
        <v>893</v>
      </c>
      <c r="B95" s="261" t="s">
        <v>952</v>
      </c>
      <c r="C95" s="261" t="s">
        <v>160</v>
      </c>
      <c r="P95" s="432"/>
      <c r="Q95" s="432">
        <v>0</v>
      </c>
    </row>
    <row r="96" spans="1:17">
      <c r="A96" s="558" t="s">
        <v>893</v>
      </c>
      <c r="B96" s="261" t="s">
        <v>210</v>
      </c>
      <c r="C96" s="561">
        <v>-0.7</v>
      </c>
      <c r="P96" s="432"/>
      <c r="Q96" s="432">
        <v>0</v>
      </c>
    </row>
    <row r="97" spans="1:17">
      <c r="A97" s="558" t="s">
        <v>893</v>
      </c>
      <c r="B97" s="261" t="s">
        <v>955</v>
      </c>
      <c r="C97" s="561">
        <v>0</v>
      </c>
      <c r="P97" s="432"/>
      <c r="Q97" s="432">
        <v>0</v>
      </c>
    </row>
    <row r="98" spans="1:17">
      <c r="A98" s="558" t="s">
        <v>893</v>
      </c>
      <c r="B98" s="261" t="s">
        <v>204</v>
      </c>
      <c r="C98" s="561">
        <v>0</v>
      </c>
      <c r="P98" s="432"/>
      <c r="Q98" s="432">
        <v>0</v>
      </c>
    </row>
    <row r="99" spans="1:17">
      <c r="A99" s="558" t="s">
        <v>893</v>
      </c>
      <c r="B99" s="261" t="s">
        <v>956</v>
      </c>
      <c r="C99" s="561">
        <v>0</v>
      </c>
      <c r="P99" s="432"/>
      <c r="Q99" s="432">
        <v>0</v>
      </c>
    </row>
    <row r="100" spans="1:17">
      <c r="A100" s="558" t="s">
        <v>894</v>
      </c>
      <c r="B100" s="261" t="s">
        <v>201</v>
      </c>
      <c r="C100" s="561">
        <v>0</v>
      </c>
      <c r="P100" s="432"/>
      <c r="Q100" s="432">
        <v>0</v>
      </c>
    </row>
    <row r="101" spans="1:17">
      <c r="A101" s="558" t="s">
        <v>894</v>
      </c>
      <c r="B101" s="261" t="s">
        <v>943</v>
      </c>
      <c r="C101" s="561">
        <v>0</v>
      </c>
      <c r="P101" s="432"/>
      <c r="Q101" s="432">
        <v>0</v>
      </c>
    </row>
    <row r="102" spans="1:17">
      <c r="A102" s="558" t="s">
        <v>894</v>
      </c>
      <c r="B102" s="261" t="s">
        <v>944</v>
      </c>
      <c r="C102" s="261" t="s">
        <v>160</v>
      </c>
      <c r="P102" s="432"/>
      <c r="Q102" s="432">
        <v>0</v>
      </c>
    </row>
    <row r="103" spans="1:17">
      <c r="A103" s="558" t="s">
        <v>894</v>
      </c>
      <c r="B103" s="261" t="s">
        <v>946</v>
      </c>
      <c r="C103" s="561">
        <v>0</v>
      </c>
      <c r="P103" s="432"/>
      <c r="Q103" s="432">
        <v>0</v>
      </c>
    </row>
    <row r="104" spans="1:17">
      <c r="A104" s="558" t="s">
        <v>894</v>
      </c>
      <c r="B104" s="261" t="s">
        <v>203</v>
      </c>
      <c r="C104" s="561">
        <v>0</v>
      </c>
      <c r="P104" s="432"/>
      <c r="Q104" s="432">
        <v>0</v>
      </c>
    </row>
    <row r="105" spans="1:17">
      <c r="A105" s="558" t="s">
        <v>894</v>
      </c>
      <c r="B105" s="261" t="s">
        <v>205</v>
      </c>
      <c r="C105" s="561">
        <v>-0.7</v>
      </c>
      <c r="P105" s="432"/>
      <c r="Q105" s="432">
        <v>0</v>
      </c>
    </row>
    <row r="106" spans="1:17">
      <c r="A106" s="558" t="s">
        <v>894</v>
      </c>
      <c r="B106" s="261" t="s">
        <v>206</v>
      </c>
      <c r="C106" s="561">
        <v>0</v>
      </c>
      <c r="P106" s="432"/>
      <c r="Q106" s="432">
        <v>0</v>
      </c>
    </row>
    <row r="107" spans="1:17">
      <c r="A107" s="558" t="s">
        <v>894</v>
      </c>
      <c r="B107" s="261" t="s">
        <v>208</v>
      </c>
      <c r="C107" s="561">
        <v>0</v>
      </c>
      <c r="P107" s="432"/>
      <c r="Q107" s="432">
        <v>0</v>
      </c>
    </row>
    <row r="108" spans="1:17">
      <c r="A108" s="558" t="s">
        <v>894</v>
      </c>
      <c r="B108" s="261" t="s">
        <v>209</v>
      </c>
      <c r="C108" s="561">
        <v>0</v>
      </c>
      <c r="P108" s="432"/>
      <c r="Q108" s="432">
        <v>0</v>
      </c>
    </row>
    <row r="109" spans="1:17">
      <c r="A109" s="558" t="s">
        <v>894</v>
      </c>
      <c r="B109" s="261" t="s">
        <v>952</v>
      </c>
      <c r="C109" s="261" t="s">
        <v>160</v>
      </c>
      <c r="P109" s="432"/>
      <c r="Q109" s="432">
        <v>0</v>
      </c>
    </row>
    <row r="110" spans="1:17">
      <c r="A110" s="558" t="s">
        <v>894</v>
      </c>
      <c r="B110" s="261" t="s">
        <v>210</v>
      </c>
      <c r="C110" s="561">
        <v>-0.7</v>
      </c>
      <c r="P110" s="432"/>
      <c r="Q110" s="432">
        <v>0</v>
      </c>
    </row>
    <row r="111" spans="1:17">
      <c r="A111" s="558" t="s">
        <v>894</v>
      </c>
      <c r="B111" s="261" t="s">
        <v>955</v>
      </c>
      <c r="C111" s="561">
        <v>0</v>
      </c>
      <c r="P111" s="432"/>
      <c r="Q111" s="432">
        <v>0</v>
      </c>
    </row>
    <row r="112" spans="1:17">
      <c r="A112" s="558" t="s">
        <v>894</v>
      </c>
      <c r="B112" s="261" t="s">
        <v>204</v>
      </c>
      <c r="C112" s="561">
        <v>0</v>
      </c>
      <c r="P112" s="432"/>
      <c r="Q112" s="432">
        <v>0</v>
      </c>
    </row>
    <row r="113" spans="1:17">
      <c r="A113" s="558" t="s">
        <v>894</v>
      </c>
      <c r="B113" s="261" t="s">
        <v>956</v>
      </c>
      <c r="C113" s="561">
        <v>0</v>
      </c>
      <c r="P113" s="432"/>
      <c r="Q113" s="432">
        <v>0</v>
      </c>
    </row>
    <row r="114" spans="1:17">
      <c r="A114" s="261"/>
      <c r="B114" s="261"/>
      <c r="C114" s="261"/>
      <c r="P114" s="432"/>
      <c r="Q114" s="432">
        <v>0</v>
      </c>
    </row>
    <row r="115" spans="1:17">
      <c r="A115" s="261"/>
      <c r="B115" s="261"/>
      <c r="C115" s="261"/>
      <c r="P115" s="432"/>
      <c r="Q115" s="432">
        <v>0</v>
      </c>
    </row>
    <row r="116" spans="1:17">
      <c r="A116" s="261"/>
      <c r="B116" s="261"/>
      <c r="C116" s="261"/>
      <c r="P116" s="432"/>
      <c r="Q116" s="432">
        <v>0</v>
      </c>
    </row>
    <row r="117" spans="1:17">
      <c r="A117" s="261"/>
      <c r="B117" s="261"/>
      <c r="C117" s="261"/>
      <c r="P117" s="432"/>
      <c r="Q117" s="432">
        <v>0</v>
      </c>
    </row>
    <row r="118" spans="1:17">
      <c r="A118" s="261"/>
      <c r="B118" s="261"/>
      <c r="C118" s="261"/>
      <c r="P118" s="432"/>
      <c r="Q118" s="432">
        <v>0</v>
      </c>
    </row>
    <row r="119" spans="1:17">
      <c r="A119" s="261"/>
      <c r="B119" s="261"/>
      <c r="C119" s="261"/>
      <c r="P119" s="432"/>
      <c r="Q119" s="432">
        <v>0</v>
      </c>
    </row>
    <row r="120" spans="1:17">
      <c r="A120" s="261"/>
      <c r="B120" s="261"/>
      <c r="C120" s="261"/>
      <c r="P120" s="432"/>
      <c r="Q120" s="432">
        <v>0</v>
      </c>
    </row>
    <row r="121" spans="1:17">
      <c r="A121" s="261"/>
      <c r="B121" s="261"/>
      <c r="C121" s="261"/>
      <c r="P121" s="432"/>
      <c r="Q121" s="432">
        <v>0</v>
      </c>
    </row>
    <row r="122" spans="1:17">
      <c r="A122" s="261"/>
      <c r="B122" s="261"/>
      <c r="C122" s="261"/>
      <c r="P122" s="432"/>
      <c r="Q122" s="432">
        <v>0</v>
      </c>
    </row>
    <row r="123" spans="1:17">
      <c r="A123" s="261"/>
      <c r="B123" s="261"/>
      <c r="C123" s="261"/>
      <c r="P123" s="432"/>
      <c r="Q123" s="432">
        <v>0</v>
      </c>
    </row>
    <row r="124" spans="1:17">
      <c r="A124" s="261"/>
      <c r="B124" s="261"/>
      <c r="C124" s="261"/>
      <c r="P124" s="432"/>
      <c r="Q124" s="432">
        <v>0</v>
      </c>
    </row>
    <row r="125" spans="1:17">
      <c r="A125" s="261"/>
      <c r="B125" s="261"/>
      <c r="C125" s="261"/>
      <c r="P125" s="432"/>
      <c r="Q125" s="432">
        <v>0</v>
      </c>
    </row>
    <row r="126" spans="1:17">
      <c r="A126" s="261"/>
      <c r="B126" s="261"/>
      <c r="C126" s="261"/>
      <c r="P126" s="432"/>
      <c r="Q126" s="432">
        <v>0</v>
      </c>
    </row>
    <row r="127" spans="1:17">
      <c r="A127" s="261"/>
      <c r="B127" s="261"/>
      <c r="C127" s="261"/>
      <c r="P127" s="432"/>
      <c r="Q127" s="432">
        <v>0</v>
      </c>
    </row>
    <row r="128" spans="1:17">
      <c r="A128" s="261"/>
      <c r="B128" s="261"/>
      <c r="C128" s="261"/>
      <c r="P128" s="432"/>
      <c r="Q128" s="432">
        <v>0</v>
      </c>
    </row>
    <row r="129" spans="1:17">
      <c r="A129" s="261"/>
      <c r="B129" s="261"/>
      <c r="C129" s="261"/>
      <c r="P129" s="432"/>
      <c r="Q129" s="432">
        <v>0</v>
      </c>
    </row>
    <row r="130" spans="1:17">
      <c r="A130" s="261"/>
      <c r="B130" s="261"/>
      <c r="C130" s="261"/>
      <c r="P130" s="432"/>
      <c r="Q130" s="432">
        <v>0</v>
      </c>
    </row>
    <row r="131" spans="1:17">
      <c r="A131" s="261"/>
      <c r="B131" s="261"/>
      <c r="C131" s="261"/>
      <c r="P131" s="432"/>
      <c r="Q131" s="432">
        <v>0</v>
      </c>
    </row>
    <row r="132" spans="1:17">
      <c r="A132" s="261"/>
      <c r="B132" s="261"/>
      <c r="C132" s="261"/>
      <c r="P132" s="432"/>
      <c r="Q132" s="432">
        <v>0</v>
      </c>
    </row>
    <row r="133" spans="1:17">
      <c r="A133" s="261"/>
      <c r="B133" s="261"/>
      <c r="C133" s="261"/>
      <c r="P133" s="432"/>
      <c r="Q133" s="432">
        <v>0</v>
      </c>
    </row>
    <row r="134" spans="1:17">
      <c r="A134" s="261"/>
      <c r="B134" s="261"/>
      <c r="C134" s="261"/>
      <c r="P134" s="432"/>
      <c r="Q134" s="432">
        <v>0</v>
      </c>
    </row>
    <row r="135" spans="1:17">
      <c r="A135" s="261"/>
      <c r="B135" s="261"/>
      <c r="C135" s="261"/>
      <c r="P135" s="432"/>
      <c r="Q135" s="432">
        <v>0</v>
      </c>
    </row>
    <row r="136" spans="1:17">
      <c r="A136" s="261"/>
      <c r="B136" s="261"/>
      <c r="C136" s="261"/>
      <c r="P136" s="432"/>
      <c r="Q136" s="432">
        <v>0</v>
      </c>
    </row>
    <row r="137" spans="1:17">
      <c r="A137" s="261"/>
      <c r="B137" s="261"/>
      <c r="C137" s="261"/>
      <c r="P137" s="432"/>
      <c r="Q137" s="432">
        <v>0</v>
      </c>
    </row>
    <row r="138" spans="1:17">
      <c r="A138" s="261"/>
      <c r="B138" s="261"/>
      <c r="C138" s="261"/>
      <c r="P138" s="432"/>
      <c r="Q138" s="432">
        <v>0</v>
      </c>
    </row>
    <row r="139" spans="1:17">
      <c r="A139" s="261"/>
      <c r="B139" s="261"/>
      <c r="C139" s="261"/>
      <c r="P139" s="432"/>
      <c r="Q139" s="432">
        <v>0</v>
      </c>
    </row>
    <row r="140" spans="1:17">
      <c r="A140" s="261"/>
      <c r="B140" s="261"/>
      <c r="C140" s="261"/>
      <c r="P140" s="432"/>
      <c r="Q140" s="432">
        <v>0</v>
      </c>
    </row>
    <row r="141" spans="1:17">
      <c r="A141" s="261"/>
      <c r="B141" s="261"/>
      <c r="C141" s="261"/>
      <c r="P141" s="432"/>
      <c r="Q141" s="432">
        <v>0</v>
      </c>
    </row>
    <row r="142" spans="1:17">
      <c r="A142" s="261"/>
      <c r="B142" s="261"/>
      <c r="C142" s="261"/>
      <c r="P142" s="432"/>
      <c r="Q142" s="432">
        <v>0</v>
      </c>
    </row>
    <row r="143" spans="1:17">
      <c r="A143" s="261"/>
      <c r="B143" s="261"/>
      <c r="C143" s="261"/>
      <c r="P143" s="432"/>
      <c r="Q143" s="432">
        <v>0</v>
      </c>
    </row>
    <row r="144" spans="1:17">
      <c r="A144" s="261"/>
      <c r="B144" s="261"/>
      <c r="C144" s="261"/>
      <c r="P144" s="432"/>
      <c r="Q144" s="432">
        <v>0</v>
      </c>
    </row>
    <row r="145" spans="1:17">
      <c r="A145" s="261"/>
      <c r="B145" s="261"/>
      <c r="C145" s="261"/>
      <c r="P145" s="432"/>
      <c r="Q145" s="432">
        <v>0</v>
      </c>
    </row>
    <row r="146" spans="1:17">
      <c r="A146" s="261"/>
      <c r="B146" s="261"/>
      <c r="C146" s="261"/>
      <c r="P146" s="432"/>
      <c r="Q146" s="432">
        <v>0</v>
      </c>
    </row>
    <row r="147" spans="1:17">
      <c r="P147" s="432"/>
      <c r="Q147" s="432">
        <v>0</v>
      </c>
    </row>
    <row r="148" spans="1:17">
      <c r="P148" s="432"/>
      <c r="Q148" s="432">
        <v>0</v>
      </c>
    </row>
    <row r="149" spans="1:17">
      <c r="P149" s="432"/>
      <c r="Q149" s="432">
        <v>0</v>
      </c>
    </row>
    <row r="150" spans="1:17">
      <c r="P150" s="432"/>
      <c r="Q150" s="432">
        <v>0</v>
      </c>
    </row>
    <row r="151" spans="1:17">
      <c r="P151" s="432"/>
      <c r="Q151" s="432">
        <v>0</v>
      </c>
    </row>
    <row r="152" spans="1:17">
      <c r="P152" s="432"/>
      <c r="Q152" s="432">
        <v>0</v>
      </c>
    </row>
    <row r="153" spans="1:17">
      <c r="P153" s="432"/>
      <c r="Q153" s="432">
        <v>0</v>
      </c>
    </row>
    <row r="154" spans="1:17">
      <c r="P154" s="432"/>
      <c r="Q154" s="432">
        <v>0</v>
      </c>
    </row>
    <row r="155" spans="1:17">
      <c r="P155" s="432"/>
      <c r="Q155" s="432">
        <v>0</v>
      </c>
    </row>
    <row r="156" spans="1:17">
      <c r="P156" s="432"/>
      <c r="Q156" s="432">
        <v>0</v>
      </c>
    </row>
    <row r="157" spans="1:17">
      <c r="P157" s="432"/>
      <c r="Q157" s="432">
        <v>0</v>
      </c>
    </row>
    <row r="158" spans="1:17">
      <c r="P158" s="432"/>
      <c r="Q158" s="432">
        <v>0</v>
      </c>
    </row>
    <row r="159" spans="1:17">
      <c r="P159" s="432"/>
      <c r="Q159" s="432">
        <v>0</v>
      </c>
    </row>
    <row r="160" spans="1:17">
      <c r="P160" s="432"/>
      <c r="Q160" s="432">
        <v>0</v>
      </c>
    </row>
    <row r="161" spans="16:17">
      <c r="P161" s="432"/>
      <c r="Q161" s="432">
        <v>0</v>
      </c>
    </row>
    <row r="162" spans="16:17">
      <c r="P162" s="432"/>
      <c r="Q162" s="432">
        <v>0</v>
      </c>
    </row>
    <row r="163" spans="16:17">
      <c r="P163" s="432"/>
      <c r="Q163" s="432">
        <v>0</v>
      </c>
    </row>
    <row r="164" spans="16:17">
      <c r="P164" s="432"/>
      <c r="Q164" s="432">
        <v>0</v>
      </c>
    </row>
    <row r="165" spans="16:17">
      <c r="P165" s="432"/>
      <c r="Q165" s="432">
        <v>0</v>
      </c>
    </row>
    <row r="166" spans="16:17">
      <c r="P166" s="432"/>
      <c r="Q166" s="432">
        <v>0</v>
      </c>
    </row>
    <row r="167" spans="16:17">
      <c r="P167" s="432"/>
      <c r="Q167" s="432">
        <v>0</v>
      </c>
    </row>
    <row r="168" spans="16:17">
      <c r="P168" s="432"/>
      <c r="Q168" s="432">
        <v>0</v>
      </c>
    </row>
    <row r="169" spans="16:17">
      <c r="P169" s="432"/>
      <c r="Q169" s="432">
        <v>0</v>
      </c>
    </row>
    <row r="170" spans="16:17">
      <c r="P170" s="432"/>
      <c r="Q170" s="432">
        <v>0</v>
      </c>
    </row>
    <row r="171" spans="16:17">
      <c r="P171" s="432"/>
      <c r="Q171" s="432">
        <v>0</v>
      </c>
    </row>
    <row r="172" spans="16:17">
      <c r="P172" s="432"/>
      <c r="Q172" s="432">
        <v>0</v>
      </c>
    </row>
    <row r="173" spans="16:17">
      <c r="P173" s="432"/>
      <c r="Q173" s="432">
        <v>0</v>
      </c>
    </row>
    <row r="174" spans="16:17">
      <c r="P174" s="432"/>
      <c r="Q174" s="432">
        <v>0</v>
      </c>
    </row>
    <row r="175" spans="16:17">
      <c r="P175" s="432"/>
      <c r="Q175" s="432">
        <v>0</v>
      </c>
    </row>
    <row r="176" spans="16:17">
      <c r="P176" s="432"/>
      <c r="Q176" s="432">
        <v>0</v>
      </c>
    </row>
    <row r="177" spans="16:17">
      <c r="P177" s="432"/>
      <c r="Q177" s="432">
        <v>0</v>
      </c>
    </row>
    <row r="178" spans="16:17">
      <c r="P178" s="432"/>
      <c r="Q178" s="432">
        <v>0</v>
      </c>
    </row>
    <row r="179" spans="16:17">
      <c r="P179" s="432"/>
      <c r="Q179" s="432">
        <v>0</v>
      </c>
    </row>
    <row r="180" spans="16:17">
      <c r="P180" s="432"/>
      <c r="Q180" s="432">
        <v>0</v>
      </c>
    </row>
    <row r="181" spans="16:17">
      <c r="P181" s="432"/>
      <c r="Q181" s="432">
        <v>0</v>
      </c>
    </row>
    <row r="182" spans="16:17">
      <c r="P182" s="432"/>
      <c r="Q182" s="432">
        <v>0</v>
      </c>
    </row>
    <row r="183" spans="16:17">
      <c r="P183" s="432"/>
      <c r="Q183" s="432">
        <v>0</v>
      </c>
    </row>
    <row r="184" spans="16:17">
      <c r="P184" s="432"/>
      <c r="Q184" s="432">
        <v>0</v>
      </c>
    </row>
    <row r="185" spans="16:17">
      <c r="P185" s="432"/>
      <c r="Q185" s="432">
        <v>0</v>
      </c>
    </row>
    <row r="186" spans="16:17">
      <c r="P186" s="432"/>
      <c r="Q186" s="432">
        <v>0</v>
      </c>
    </row>
    <row r="187" spans="16:17">
      <c r="P187" s="432"/>
      <c r="Q187" s="432">
        <v>0</v>
      </c>
    </row>
    <row r="188" spans="16:17">
      <c r="P188" s="432"/>
      <c r="Q188" s="432">
        <v>0</v>
      </c>
    </row>
    <row r="189" spans="16:17">
      <c r="P189" s="432"/>
      <c r="Q189" s="432">
        <v>0</v>
      </c>
    </row>
    <row r="190" spans="16:17">
      <c r="P190" s="432"/>
      <c r="Q190" s="432">
        <v>0</v>
      </c>
    </row>
    <row r="191" spans="16:17">
      <c r="P191" s="432"/>
      <c r="Q191" s="432">
        <v>0</v>
      </c>
    </row>
    <row r="192" spans="16:17">
      <c r="P192" s="432"/>
      <c r="Q192" s="432">
        <v>0</v>
      </c>
    </row>
    <row r="193" spans="16:17">
      <c r="P193" s="432"/>
      <c r="Q193" s="432">
        <v>0</v>
      </c>
    </row>
    <row r="194" spans="16:17">
      <c r="P194" s="432"/>
      <c r="Q194" s="432">
        <v>0</v>
      </c>
    </row>
    <row r="195" spans="16:17">
      <c r="P195" s="432"/>
      <c r="Q195" s="432">
        <v>0</v>
      </c>
    </row>
    <row r="196" spans="16:17">
      <c r="P196" s="432"/>
      <c r="Q196" s="432">
        <v>0</v>
      </c>
    </row>
    <row r="197" spans="16:17">
      <c r="P197" s="432"/>
      <c r="Q197" s="432">
        <v>0</v>
      </c>
    </row>
    <row r="198" spans="16:17">
      <c r="P198" s="432"/>
      <c r="Q198" s="432">
        <v>0</v>
      </c>
    </row>
    <row r="199" spans="16:17">
      <c r="P199" s="432"/>
      <c r="Q199" s="432">
        <v>0</v>
      </c>
    </row>
    <row r="200" spans="16:17">
      <c r="P200" s="432"/>
      <c r="Q200" s="432">
        <v>0</v>
      </c>
    </row>
    <row r="201" spans="16:17">
      <c r="P201" s="432"/>
      <c r="Q201" s="432">
        <v>0</v>
      </c>
    </row>
    <row r="202" spans="16:17">
      <c r="P202" s="432"/>
      <c r="Q202" s="432">
        <v>0</v>
      </c>
    </row>
    <row r="203" spans="16:17">
      <c r="P203" s="432"/>
      <c r="Q203" s="432">
        <v>0</v>
      </c>
    </row>
    <row r="204" spans="16:17">
      <c r="P204" s="432"/>
      <c r="Q204" s="432">
        <v>0</v>
      </c>
    </row>
    <row r="205" spans="16:17">
      <c r="P205" s="432"/>
      <c r="Q205" s="432">
        <v>0</v>
      </c>
    </row>
    <row r="206" spans="16:17">
      <c r="P206" s="432"/>
      <c r="Q206" s="432">
        <v>0</v>
      </c>
    </row>
    <row r="207" spans="16:17">
      <c r="P207" s="432"/>
      <c r="Q207" s="432">
        <v>0</v>
      </c>
    </row>
    <row r="208" spans="16:17">
      <c r="P208" s="432"/>
      <c r="Q208" s="432">
        <v>0</v>
      </c>
    </row>
    <row r="209" spans="16:17">
      <c r="P209" s="432"/>
      <c r="Q209" s="432">
        <v>0</v>
      </c>
    </row>
    <row r="210" spans="16:17">
      <c r="P210" s="432"/>
      <c r="Q210" s="432">
        <v>0</v>
      </c>
    </row>
    <row r="211" spans="16:17">
      <c r="P211" s="432"/>
      <c r="Q211" s="432">
        <v>0</v>
      </c>
    </row>
    <row r="212" spans="16:17">
      <c r="P212" s="432"/>
      <c r="Q212" s="432">
        <v>0</v>
      </c>
    </row>
    <row r="213" spans="16:17">
      <c r="P213" s="432"/>
      <c r="Q213" s="432">
        <v>0</v>
      </c>
    </row>
    <row r="214" spans="16:17">
      <c r="P214" s="432"/>
      <c r="Q214" s="432">
        <v>0</v>
      </c>
    </row>
    <row r="215" spans="16:17">
      <c r="P215" s="432"/>
      <c r="Q215" s="432">
        <v>0</v>
      </c>
    </row>
    <row r="216" spans="16:17">
      <c r="P216" s="432"/>
      <c r="Q216" s="432">
        <v>0</v>
      </c>
    </row>
    <row r="217" spans="16:17">
      <c r="P217" s="432"/>
      <c r="Q217" s="432">
        <v>0</v>
      </c>
    </row>
    <row r="218" spans="16:17">
      <c r="P218" s="432"/>
      <c r="Q218" s="432">
        <v>0</v>
      </c>
    </row>
    <row r="219" spans="16:17">
      <c r="P219" s="432"/>
      <c r="Q219" s="432">
        <v>0</v>
      </c>
    </row>
    <row r="220" spans="16:17">
      <c r="P220" s="432"/>
      <c r="Q220" s="432">
        <v>0</v>
      </c>
    </row>
    <row r="221" spans="16:17">
      <c r="P221" s="432"/>
      <c r="Q221" s="432">
        <v>0</v>
      </c>
    </row>
    <row r="222" spans="16:17">
      <c r="P222" s="432"/>
      <c r="Q222" s="432">
        <v>0</v>
      </c>
    </row>
    <row r="223" spans="16:17">
      <c r="P223" s="432"/>
      <c r="Q223" s="432">
        <v>0</v>
      </c>
    </row>
    <row r="224" spans="16:17">
      <c r="P224" s="432"/>
      <c r="Q224" s="432">
        <v>0</v>
      </c>
    </row>
    <row r="225" spans="16:17">
      <c r="P225" s="432"/>
      <c r="Q225" s="432">
        <v>0</v>
      </c>
    </row>
    <row r="226" spans="16:17">
      <c r="P226" s="432"/>
      <c r="Q226" s="432">
        <v>0</v>
      </c>
    </row>
    <row r="227" spans="16:17">
      <c r="P227" s="432"/>
      <c r="Q227" s="432">
        <v>0</v>
      </c>
    </row>
    <row r="228" spans="16:17">
      <c r="P228" s="432"/>
      <c r="Q228" s="432">
        <v>0</v>
      </c>
    </row>
    <row r="229" spans="16:17">
      <c r="P229" s="432"/>
      <c r="Q229" s="432">
        <v>0</v>
      </c>
    </row>
    <row r="230" spans="16:17">
      <c r="P230" s="432"/>
      <c r="Q230" s="432">
        <v>0</v>
      </c>
    </row>
    <row r="231" spans="16:17">
      <c r="P231" s="432"/>
      <c r="Q231" s="432">
        <v>0</v>
      </c>
    </row>
    <row r="232" spans="16:17">
      <c r="P232" s="432"/>
      <c r="Q232" s="432">
        <v>0</v>
      </c>
    </row>
    <row r="233" spans="16:17">
      <c r="P233" s="432"/>
      <c r="Q233" s="432">
        <v>0</v>
      </c>
    </row>
    <row r="234" spans="16:17">
      <c r="P234" s="432"/>
      <c r="Q234" s="432">
        <v>0</v>
      </c>
    </row>
    <row r="235" spans="16:17">
      <c r="P235" s="432"/>
      <c r="Q235" s="432">
        <v>0</v>
      </c>
    </row>
    <row r="236" spans="16:17">
      <c r="P236" s="432"/>
      <c r="Q236" s="432">
        <v>0</v>
      </c>
    </row>
    <row r="237" spans="16:17">
      <c r="P237" s="432"/>
      <c r="Q237" s="432">
        <v>0</v>
      </c>
    </row>
    <row r="238" spans="16:17">
      <c r="P238" s="432"/>
      <c r="Q238" s="432">
        <v>0</v>
      </c>
    </row>
    <row r="239" spans="16:17">
      <c r="P239" s="432"/>
      <c r="Q239" s="432">
        <v>0</v>
      </c>
    </row>
    <row r="240" spans="16:17">
      <c r="P240" s="432"/>
      <c r="Q240" s="432">
        <v>0</v>
      </c>
    </row>
    <row r="241" spans="16:17">
      <c r="P241" s="432"/>
      <c r="Q241" s="432">
        <v>0</v>
      </c>
    </row>
    <row r="242" spans="16:17">
      <c r="P242" s="432"/>
      <c r="Q242" s="432">
        <v>0</v>
      </c>
    </row>
    <row r="243" spans="16:17">
      <c r="P243" s="432"/>
      <c r="Q243" s="432">
        <v>0</v>
      </c>
    </row>
    <row r="244" spans="16:17">
      <c r="P244" s="432"/>
      <c r="Q244" s="432">
        <v>0</v>
      </c>
    </row>
    <row r="245" spans="16:17">
      <c r="P245" s="432"/>
      <c r="Q245" s="432">
        <v>0</v>
      </c>
    </row>
    <row r="246" spans="16:17">
      <c r="P246" s="432"/>
      <c r="Q246" s="432">
        <v>0</v>
      </c>
    </row>
    <row r="247" spans="16:17">
      <c r="P247" s="432"/>
      <c r="Q247" s="432">
        <v>0</v>
      </c>
    </row>
    <row r="248" spans="16:17">
      <c r="P248" s="432"/>
      <c r="Q248" s="432">
        <v>0</v>
      </c>
    </row>
    <row r="249" spans="16:17">
      <c r="P249" s="432"/>
      <c r="Q249" s="432">
        <v>0</v>
      </c>
    </row>
    <row r="250" spans="16:17">
      <c r="P250" s="432"/>
      <c r="Q250" s="432">
        <v>0</v>
      </c>
    </row>
    <row r="251" spans="16:17">
      <c r="P251" s="432"/>
      <c r="Q251" s="432">
        <v>0</v>
      </c>
    </row>
    <row r="252" spans="16:17">
      <c r="P252" s="432"/>
      <c r="Q252" s="432">
        <v>0</v>
      </c>
    </row>
    <row r="253" spans="16:17">
      <c r="P253" s="432"/>
      <c r="Q253" s="432">
        <v>0</v>
      </c>
    </row>
    <row r="254" spans="16:17">
      <c r="P254" s="432"/>
      <c r="Q254" s="432">
        <v>0</v>
      </c>
    </row>
    <row r="255" spans="16:17">
      <c r="P255" s="432"/>
      <c r="Q255" s="432">
        <v>0</v>
      </c>
    </row>
    <row r="256" spans="16:17">
      <c r="P256" s="432"/>
      <c r="Q256" s="432">
        <v>0</v>
      </c>
    </row>
    <row r="257" spans="16:17">
      <c r="P257" s="432"/>
      <c r="Q257" s="432">
        <v>0</v>
      </c>
    </row>
    <row r="258" spans="16:17">
      <c r="P258" s="432"/>
      <c r="Q258" s="432">
        <v>0</v>
      </c>
    </row>
    <row r="259" spans="16:17">
      <c r="P259" s="432"/>
      <c r="Q259" s="432">
        <v>0</v>
      </c>
    </row>
    <row r="260" spans="16:17">
      <c r="P260" s="432"/>
      <c r="Q260" s="432">
        <v>0</v>
      </c>
    </row>
    <row r="261" spans="16:17">
      <c r="P261" s="432"/>
      <c r="Q261" s="432">
        <v>0</v>
      </c>
    </row>
    <row r="262" spans="16:17">
      <c r="P262" s="432"/>
      <c r="Q262" s="432">
        <v>0</v>
      </c>
    </row>
    <row r="263" spans="16:17">
      <c r="P263" s="432"/>
      <c r="Q263" s="432">
        <v>0</v>
      </c>
    </row>
    <row r="264" spans="16:17">
      <c r="P264" s="432"/>
      <c r="Q264" s="432">
        <v>0</v>
      </c>
    </row>
    <row r="265" spans="16:17">
      <c r="P265" s="432"/>
      <c r="Q265" s="432">
        <v>0</v>
      </c>
    </row>
    <row r="266" spans="16:17">
      <c r="P266" s="432"/>
      <c r="Q266" s="432">
        <v>0</v>
      </c>
    </row>
    <row r="267" spans="16:17">
      <c r="P267" s="432"/>
      <c r="Q267" s="432">
        <v>0</v>
      </c>
    </row>
    <row r="268" spans="16:17">
      <c r="P268" s="432"/>
      <c r="Q268" s="432">
        <v>0</v>
      </c>
    </row>
    <row r="269" spans="16:17">
      <c r="P269" s="432"/>
      <c r="Q269" s="432">
        <v>0</v>
      </c>
    </row>
    <row r="270" spans="16:17">
      <c r="P270" s="432"/>
      <c r="Q270" s="432">
        <v>0</v>
      </c>
    </row>
    <row r="271" spans="16:17">
      <c r="P271" s="432"/>
      <c r="Q271" s="432">
        <v>0</v>
      </c>
    </row>
    <row r="272" spans="16:17">
      <c r="P272" s="432"/>
      <c r="Q272" s="432">
        <v>0</v>
      </c>
    </row>
    <row r="273" spans="16:17">
      <c r="P273" s="432"/>
      <c r="Q273" s="432">
        <v>0</v>
      </c>
    </row>
    <row r="274" spans="16:17">
      <c r="P274" s="432"/>
      <c r="Q274" s="432">
        <v>0</v>
      </c>
    </row>
    <row r="275" spans="16:17">
      <c r="P275" s="432"/>
      <c r="Q275" s="432">
        <v>0</v>
      </c>
    </row>
    <row r="276" spans="16:17">
      <c r="P276" s="432"/>
      <c r="Q276" s="432">
        <v>0</v>
      </c>
    </row>
    <row r="277" spans="16:17">
      <c r="P277" s="432"/>
      <c r="Q277" s="432">
        <v>0</v>
      </c>
    </row>
    <row r="278" spans="16:17">
      <c r="P278" s="432"/>
      <c r="Q278" s="432">
        <v>0</v>
      </c>
    </row>
    <row r="279" spans="16:17">
      <c r="P279" s="432"/>
      <c r="Q279" s="432">
        <v>0</v>
      </c>
    </row>
    <row r="280" spans="16:17">
      <c r="P280" s="432"/>
      <c r="Q280" s="432">
        <v>0</v>
      </c>
    </row>
    <row r="281" spans="16:17">
      <c r="P281" s="432"/>
      <c r="Q281" s="432">
        <v>0</v>
      </c>
    </row>
    <row r="282" spans="16:17">
      <c r="P282" s="432"/>
      <c r="Q282" s="432">
        <v>0</v>
      </c>
    </row>
    <row r="283" spans="16:17">
      <c r="P283" s="432"/>
      <c r="Q283" s="432">
        <v>0</v>
      </c>
    </row>
    <row r="284" spans="16:17">
      <c r="P284" s="432"/>
      <c r="Q284" s="432">
        <v>0</v>
      </c>
    </row>
    <row r="285" spans="16:17">
      <c r="P285" s="432"/>
      <c r="Q285" s="432">
        <v>0</v>
      </c>
    </row>
    <row r="286" spans="16:17">
      <c r="P286" s="432"/>
      <c r="Q286" s="432">
        <v>0</v>
      </c>
    </row>
    <row r="287" spans="16:17">
      <c r="P287" s="432"/>
      <c r="Q287" s="432">
        <v>0</v>
      </c>
    </row>
    <row r="288" spans="16:17">
      <c r="P288" s="432"/>
      <c r="Q288" s="432">
        <v>0</v>
      </c>
    </row>
    <row r="289" spans="16:17">
      <c r="P289" s="432"/>
      <c r="Q289" s="432">
        <v>0</v>
      </c>
    </row>
    <row r="290" spans="16:17">
      <c r="P290" s="432"/>
      <c r="Q290" s="432">
        <v>0</v>
      </c>
    </row>
    <row r="291" spans="16:17">
      <c r="P291" s="432"/>
      <c r="Q291" s="432">
        <v>0</v>
      </c>
    </row>
    <row r="292" spans="16:17">
      <c r="P292" s="432"/>
      <c r="Q292" s="432">
        <v>0</v>
      </c>
    </row>
    <row r="293" spans="16:17">
      <c r="P293" s="432"/>
      <c r="Q293" s="432">
        <v>0</v>
      </c>
    </row>
    <row r="294" spans="16:17">
      <c r="P294" s="432"/>
      <c r="Q294" s="432">
        <v>0</v>
      </c>
    </row>
    <row r="295" spans="16:17">
      <c r="P295" s="432"/>
      <c r="Q295" s="432">
        <v>0</v>
      </c>
    </row>
    <row r="296" spans="16:17">
      <c r="P296" s="432"/>
      <c r="Q296" s="432">
        <v>0</v>
      </c>
    </row>
    <row r="297" spans="16:17">
      <c r="P297" s="432"/>
      <c r="Q297" s="432">
        <v>0</v>
      </c>
    </row>
    <row r="298" spans="16:17">
      <c r="P298" s="432"/>
      <c r="Q298" s="432">
        <v>0</v>
      </c>
    </row>
    <row r="299" spans="16:17">
      <c r="P299" s="432"/>
      <c r="Q299" s="432">
        <v>0</v>
      </c>
    </row>
    <row r="300" spans="16:17">
      <c r="P300" s="432"/>
      <c r="Q300" s="432">
        <v>0</v>
      </c>
    </row>
    <row r="301" spans="16:17">
      <c r="P301" s="432"/>
      <c r="Q301" s="432">
        <v>0</v>
      </c>
    </row>
    <row r="302" spans="16:17">
      <c r="P302" s="432"/>
      <c r="Q302" s="432">
        <v>0</v>
      </c>
    </row>
    <row r="303" spans="16:17">
      <c r="P303" s="432"/>
      <c r="Q303" s="432">
        <v>0</v>
      </c>
    </row>
    <row r="304" spans="16:17">
      <c r="P304" s="432"/>
      <c r="Q304" s="432">
        <v>0</v>
      </c>
    </row>
    <row r="305" spans="16:17">
      <c r="P305" s="432"/>
      <c r="Q305" s="432">
        <v>0</v>
      </c>
    </row>
    <row r="306" spans="16:17">
      <c r="P306" s="432"/>
      <c r="Q306" s="432">
        <v>0</v>
      </c>
    </row>
    <row r="307" spans="16:17">
      <c r="P307" s="432"/>
      <c r="Q307" s="432">
        <v>0</v>
      </c>
    </row>
    <row r="308" spans="16:17">
      <c r="P308" s="432"/>
      <c r="Q308" s="432">
        <v>0</v>
      </c>
    </row>
    <row r="309" spans="16:17">
      <c r="P309" s="432"/>
      <c r="Q309" s="432">
        <v>0</v>
      </c>
    </row>
    <row r="310" spans="16:17">
      <c r="P310" s="432"/>
      <c r="Q310" s="432">
        <v>0</v>
      </c>
    </row>
    <row r="311" spans="16:17">
      <c r="P311" s="432"/>
      <c r="Q311" s="432">
        <v>0</v>
      </c>
    </row>
    <row r="312" spans="16:17">
      <c r="P312" s="432"/>
      <c r="Q312" s="432">
        <v>0</v>
      </c>
    </row>
    <row r="313" spans="16:17">
      <c r="P313" s="432"/>
      <c r="Q313" s="432">
        <v>0</v>
      </c>
    </row>
    <row r="314" spans="16:17">
      <c r="P314" s="432"/>
      <c r="Q314" s="432">
        <v>0</v>
      </c>
    </row>
    <row r="315" spans="16:17">
      <c r="P315" s="432"/>
      <c r="Q315" s="432">
        <v>0</v>
      </c>
    </row>
    <row r="316" spans="16:17">
      <c r="P316" s="432"/>
      <c r="Q316" s="432">
        <v>0</v>
      </c>
    </row>
    <row r="317" spans="16:17">
      <c r="P317" s="432"/>
      <c r="Q317" s="432">
        <v>0</v>
      </c>
    </row>
    <row r="318" spans="16:17">
      <c r="P318" s="432"/>
      <c r="Q318" s="432">
        <v>0</v>
      </c>
    </row>
    <row r="319" spans="16:17">
      <c r="P319" s="432"/>
      <c r="Q319" s="432">
        <v>0</v>
      </c>
    </row>
    <row r="320" spans="16:17">
      <c r="P320" s="432"/>
      <c r="Q320" s="432">
        <v>0</v>
      </c>
    </row>
    <row r="321" spans="16:17">
      <c r="P321" s="432"/>
      <c r="Q321" s="432">
        <v>0</v>
      </c>
    </row>
    <row r="322" spans="16:17">
      <c r="P322" s="432"/>
      <c r="Q322" s="432">
        <v>0</v>
      </c>
    </row>
    <row r="323" spans="16:17">
      <c r="P323" s="432"/>
      <c r="Q323" s="432">
        <v>0</v>
      </c>
    </row>
    <row r="324" spans="16:17">
      <c r="P324" s="432"/>
      <c r="Q324" s="432">
        <v>0</v>
      </c>
    </row>
    <row r="325" spans="16:17">
      <c r="P325" s="432"/>
      <c r="Q325" s="432">
        <v>0</v>
      </c>
    </row>
    <row r="326" spans="16:17">
      <c r="P326" s="432"/>
      <c r="Q326" s="432">
        <v>0</v>
      </c>
    </row>
    <row r="327" spans="16:17">
      <c r="P327" s="432"/>
      <c r="Q327" s="432">
        <v>0</v>
      </c>
    </row>
    <row r="328" spans="16:17">
      <c r="P328" s="432"/>
      <c r="Q328" s="432">
        <v>0</v>
      </c>
    </row>
    <row r="329" spans="16:17">
      <c r="P329" s="432"/>
      <c r="Q329" s="432">
        <v>0</v>
      </c>
    </row>
    <row r="330" spans="16:17">
      <c r="P330" s="432"/>
      <c r="Q330" s="432">
        <v>0</v>
      </c>
    </row>
    <row r="331" spans="16:17">
      <c r="P331" s="432"/>
      <c r="Q331" s="432">
        <v>0</v>
      </c>
    </row>
    <row r="332" spans="16:17">
      <c r="P332" s="432"/>
      <c r="Q332" s="432">
        <v>0</v>
      </c>
    </row>
    <row r="333" spans="16:17">
      <c r="P333" s="432"/>
      <c r="Q333" s="432">
        <v>0</v>
      </c>
    </row>
    <row r="334" spans="16:17">
      <c r="P334" s="432"/>
      <c r="Q334" s="432">
        <v>0</v>
      </c>
    </row>
    <row r="335" spans="16:17">
      <c r="P335" s="432"/>
      <c r="Q335" s="432">
        <v>0</v>
      </c>
    </row>
    <row r="336" spans="16:17">
      <c r="P336" s="432"/>
      <c r="Q336" s="432">
        <v>0</v>
      </c>
    </row>
    <row r="337" spans="16:17">
      <c r="P337" s="432"/>
      <c r="Q337" s="432">
        <v>0</v>
      </c>
    </row>
    <row r="338" spans="16:17">
      <c r="P338" s="432"/>
      <c r="Q338" s="432">
        <v>0</v>
      </c>
    </row>
    <row r="339" spans="16:17">
      <c r="P339" s="432"/>
      <c r="Q339" s="432">
        <v>0</v>
      </c>
    </row>
    <row r="340" spans="16:17">
      <c r="P340" s="432"/>
      <c r="Q340" s="432">
        <v>0</v>
      </c>
    </row>
    <row r="341" spans="16:17">
      <c r="P341" s="432"/>
      <c r="Q341" s="432">
        <v>0</v>
      </c>
    </row>
    <row r="342" spans="16:17">
      <c r="P342" s="432"/>
      <c r="Q342" s="432">
        <v>0</v>
      </c>
    </row>
    <row r="343" spans="16:17">
      <c r="P343" s="432"/>
      <c r="Q343" s="432">
        <v>0</v>
      </c>
    </row>
    <row r="344" spans="16:17">
      <c r="P344" s="432"/>
      <c r="Q344" s="432">
        <v>0</v>
      </c>
    </row>
    <row r="345" spans="16:17">
      <c r="P345" s="432"/>
      <c r="Q345" s="432">
        <v>0</v>
      </c>
    </row>
    <row r="346" spans="16:17">
      <c r="P346" s="432"/>
      <c r="Q346" s="432">
        <v>0</v>
      </c>
    </row>
    <row r="347" spans="16:17">
      <c r="P347" s="432"/>
      <c r="Q347" s="432">
        <v>0</v>
      </c>
    </row>
    <row r="348" spans="16:17">
      <c r="P348" s="432"/>
      <c r="Q348" s="432">
        <v>0</v>
      </c>
    </row>
    <row r="349" spans="16:17">
      <c r="P349" s="432"/>
      <c r="Q349" s="432">
        <v>0</v>
      </c>
    </row>
    <row r="350" spans="16:17">
      <c r="P350" s="432"/>
      <c r="Q350" s="432">
        <v>0</v>
      </c>
    </row>
    <row r="351" spans="16:17">
      <c r="P351" s="432"/>
      <c r="Q351" s="432">
        <v>0</v>
      </c>
    </row>
    <row r="352" spans="16:17">
      <c r="P352" s="432"/>
      <c r="Q352" s="432">
        <v>0</v>
      </c>
    </row>
    <row r="353" spans="16:17">
      <c r="P353" s="432"/>
      <c r="Q353" s="432">
        <v>0</v>
      </c>
    </row>
    <row r="354" spans="16:17">
      <c r="P354" s="432"/>
      <c r="Q354" s="432">
        <v>0</v>
      </c>
    </row>
    <row r="355" spans="16:17">
      <c r="P355" s="432"/>
      <c r="Q355" s="432">
        <v>0</v>
      </c>
    </row>
    <row r="356" spans="16:17">
      <c r="P356" s="432"/>
      <c r="Q356" s="432">
        <v>0</v>
      </c>
    </row>
    <row r="357" spans="16:17">
      <c r="P357" s="432"/>
      <c r="Q357" s="432">
        <v>0</v>
      </c>
    </row>
    <row r="358" spans="16:17">
      <c r="P358" s="432"/>
      <c r="Q358" s="432">
        <v>0</v>
      </c>
    </row>
    <row r="359" spans="16:17">
      <c r="P359" s="432"/>
      <c r="Q359" s="432">
        <v>0</v>
      </c>
    </row>
    <row r="360" spans="16:17">
      <c r="P360" s="432"/>
      <c r="Q360" s="432">
        <v>0</v>
      </c>
    </row>
    <row r="361" spans="16:17">
      <c r="P361" s="432"/>
      <c r="Q361" s="432">
        <v>0</v>
      </c>
    </row>
    <row r="362" spans="16:17">
      <c r="P362" s="432"/>
      <c r="Q362" s="432">
        <v>0</v>
      </c>
    </row>
    <row r="363" spans="16:17">
      <c r="P363" s="432"/>
      <c r="Q363" s="432">
        <v>0</v>
      </c>
    </row>
    <row r="364" spans="16:17">
      <c r="P364" s="432"/>
      <c r="Q364" s="432">
        <v>0</v>
      </c>
    </row>
    <row r="365" spans="16:17">
      <c r="P365" s="432"/>
      <c r="Q365" s="432">
        <v>0</v>
      </c>
    </row>
    <row r="366" spans="16:17">
      <c r="P366" s="432"/>
      <c r="Q366" s="432">
        <v>0</v>
      </c>
    </row>
    <row r="367" spans="16:17">
      <c r="P367" s="432"/>
      <c r="Q367" s="432">
        <v>0</v>
      </c>
    </row>
    <row r="368" spans="16:17">
      <c r="P368" s="432"/>
      <c r="Q368" s="432">
        <v>0</v>
      </c>
    </row>
    <row r="369" spans="16:17">
      <c r="P369" s="432"/>
      <c r="Q369" s="432">
        <v>0</v>
      </c>
    </row>
    <row r="370" spans="16:17">
      <c r="P370" s="432"/>
      <c r="Q370" s="432">
        <v>0</v>
      </c>
    </row>
    <row r="371" spans="16:17">
      <c r="P371" s="432"/>
      <c r="Q371" s="432">
        <v>0</v>
      </c>
    </row>
    <row r="372" spans="16:17">
      <c r="P372" s="432"/>
      <c r="Q372" s="432">
        <v>0</v>
      </c>
    </row>
    <row r="373" spans="16:17">
      <c r="P373" s="432"/>
      <c r="Q373" s="432">
        <v>0</v>
      </c>
    </row>
    <row r="374" spans="16:17">
      <c r="P374" s="432"/>
      <c r="Q374" s="432">
        <v>0</v>
      </c>
    </row>
    <row r="375" spans="16:17">
      <c r="P375" s="432"/>
      <c r="Q375" s="432">
        <v>0</v>
      </c>
    </row>
    <row r="376" spans="16:17">
      <c r="P376" s="432"/>
      <c r="Q376" s="432">
        <v>0</v>
      </c>
    </row>
    <row r="377" spans="16:17">
      <c r="P377" s="432"/>
      <c r="Q377" s="432">
        <v>0</v>
      </c>
    </row>
    <row r="378" spans="16:17">
      <c r="P378" s="432"/>
      <c r="Q378" s="432">
        <v>0</v>
      </c>
    </row>
    <row r="379" spans="16:17">
      <c r="P379" s="432"/>
      <c r="Q379" s="432">
        <v>0</v>
      </c>
    </row>
    <row r="380" spans="16:17">
      <c r="P380" s="432"/>
      <c r="Q380" s="432">
        <v>0</v>
      </c>
    </row>
    <row r="381" spans="16:17">
      <c r="P381" s="432"/>
      <c r="Q381" s="432">
        <v>0</v>
      </c>
    </row>
    <row r="382" spans="16:17">
      <c r="P382" s="432"/>
      <c r="Q382" s="432">
        <v>0</v>
      </c>
    </row>
    <row r="383" spans="16:17">
      <c r="P383" s="432"/>
      <c r="Q383" s="432">
        <v>0</v>
      </c>
    </row>
    <row r="384" spans="16:17">
      <c r="P384" s="432"/>
      <c r="Q384" s="432">
        <v>0</v>
      </c>
    </row>
    <row r="385" spans="16:17">
      <c r="P385" s="432"/>
      <c r="Q385" s="432">
        <v>0</v>
      </c>
    </row>
    <row r="386" spans="16:17">
      <c r="P386" s="432"/>
      <c r="Q386" s="432">
        <v>0</v>
      </c>
    </row>
    <row r="387" spans="16:17">
      <c r="P387" s="432"/>
      <c r="Q387" s="432">
        <v>0</v>
      </c>
    </row>
    <row r="388" spans="16:17">
      <c r="P388" s="432"/>
      <c r="Q388" s="432">
        <v>0</v>
      </c>
    </row>
    <row r="389" spans="16:17">
      <c r="P389" s="432"/>
      <c r="Q389" s="432">
        <v>0</v>
      </c>
    </row>
    <row r="390" spans="16:17">
      <c r="P390" s="432"/>
      <c r="Q390" s="432">
        <v>0</v>
      </c>
    </row>
    <row r="391" spans="16:17">
      <c r="P391" s="432"/>
      <c r="Q391" s="432">
        <v>0</v>
      </c>
    </row>
    <row r="392" spans="16:17">
      <c r="P392" s="432"/>
      <c r="Q392" s="432">
        <v>0</v>
      </c>
    </row>
    <row r="393" spans="16:17">
      <c r="P393" s="432"/>
      <c r="Q393" s="432">
        <v>0</v>
      </c>
    </row>
    <row r="394" spans="16:17">
      <c r="P394" s="432"/>
      <c r="Q394" s="432">
        <v>0</v>
      </c>
    </row>
    <row r="395" spans="16:17">
      <c r="P395" s="432"/>
      <c r="Q395" s="432">
        <v>0</v>
      </c>
    </row>
    <row r="396" spans="16:17">
      <c r="P396" s="432"/>
      <c r="Q396" s="432">
        <v>0</v>
      </c>
    </row>
    <row r="397" spans="16:17">
      <c r="P397" s="432"/>
      <c r="Q397" s="432">
        <v>0</v>
      </c>
    </row>
    <row r="398" spans="16:17">
      <c r="P398" s="432"/>
      <c r="Q398" s="432">
        <v>0</v>
      </c>
    </row>
    <row r="399" spans="16:17">
      <c r="P399" s="432"/>
      <c r="Q399" s="432">
        <v>0</v>
      </c>
    </row>
    <row r="400" spans="16:17">
      <c r="P400" s="432"/>
      <c r="Q400" s="432">
        <v>0</v>
      </c>
    </row>
    <row r="401" spans="16:17">
      <c r="P401" s="432"/>
      <c r="Q401" s="432">
        <v>0</v>
      </c>
    </row>
    <row r="402" spans="16:17">
      <c r="P402" s="432"/>
      <c r="Q402" s="432">
        <v>0</v>
      </c>
    </row>
    <row r="403" spans="16:17">
      <c r="P403" s="432"/>
      <c r="Q403" s="432">
        <v>0</v>
      </c>
    </row>
    <row r="404" spans="16:17">
      <c r="P404" s="432"/>
      <c r="Q404" s="432">
        <v>0</v>
      </c>
    </row>
    <row r="405" spans="16:17">
      <c r="P405" s="432"/>
      <c r="Q405" s="432">
        <v>0</v>
      </c>
    </row>
    <row r="406" spans="16:17">
      <c r="P406" s="432"/>
      <c r="Q406" s="432">
        <v>0</v>
      </c>
    </row>
    <row r="407" spans="16:17">
      <c r="P407" s="432"/>
      <c r="Q407" s="432">
        <v>0</v>
      </c>
    </row>
    <row r="408" spans="16:17">
      <c r="P408" s="432"/>
      <c r="Q408" s="432">
        <v>0</v>
      </c>
    </row>
    <row r="409" spans="16:17">
      <c r="P409" s="432"/>
      <c r="Q409" s="432">
        <v>0</v>
      </c>
    </row>
    <row r="410" spans="16:17">
      <c r="P410" s="432"/>
      <c r="Q410" s="432">
        <v>0</v>
      </c>
    </row>
    <row r="411" spans="16:17">
      <c r="P411" s="432"/>
      <c r="Q411" s="432">
        <v>0</v>
      </c>
    </row>
    <row r="412" spans="16:17">
      <c r="P412" s="432"/>
      <c r="Q412" s="432">
        <v>0</v>
      </c>
    </row>
    <row r="413" spans="16:17">
      <c r="P413" s="432"/>
      <c r="Q413" s="432">
        <v>0</v>
      </c>
    </row>
    <row r="414" spans="16:17">
      <c r="P414" s="432"/>
      <c r="Q414" s="432">
        <v>0</v>
      </c>
    </row>
    <row r="415" spans="16:17">
      <c r="P415" s="432"/>
      <c r="Q415" s="432">
        <v>0</v>
      </c>
    </row>
    <row r="416" spans="16:17">
      <c r="P416" s="432"/>
      <c r="Q416" s="432">
        <v>0</v>
      </c>
    </row>
    <row r="417" spans="16:17">
      <c r="P417" s="432"/>
      <c r="Q417" s="432">
        <v>0</v>
      </c>
    </row>
    <row r="418" spans="16:17">
      <c r="P418" s="432"/>
      <c r="Q418" s="432">
        <v>0</v>
      </c>
    </row>
    <row r="419" spans="16:17">
      <c r="P419" s="432"/>
      <c r="Q419" s="432">
        <v>0</v>
      </c>
    </row>
    <row r="420" spans="16:17">
      <c r="P420" s="432"/>
      <c r="Q420" s="432">
        <v>0</v>
      </c>
    </row>
    <row r="421" spans="16:17">
      <c r="P421" s="432"/>
      <c r="Q421" s="432">
        <v>0</v>
      </c>
    </row>
    <row r="422" spans="16:17">
      <c r="P422" s="432"/>
      <c r="Q422" s="432">
        <v>0</v>
      </c>
    </row>
    <row r="423" spans="16:17">
      <c r="P423" s="432"/>
      <c r="Q423" s="432">
        <v>0</v>
      </c>
    </row>
    <row r="424" spans="16:17">
      <c r="P424" s="432"/>
      <c r="Q424" s="432">
        <v>0</v>
      </c>
    </row>
    <row r="425" spans="16:17">
      <c r="P425" s="432"/>
      <c r="Q425" s="432">
        <v>0</v>
      </c>
    </row>
    <row r="426" spans="16:17">
      <c r="P426" s="432"/>
      <c r="Q426" s="432">
        <v>0</v>
      </c>
    </row>
    <row r="427" spans="16:17">
      <c r="P427" s="432"/>
      <c r="Q427" s="432">
        <v>0</v>
      </c>
    </row>
    <row r="428" spans="16:17">
      <c r="P428" s="432"/>
      <c r="Q428" s="432">
        <v>0</v>
      </c>
    </row>
    <row r="429" spans="16:17">
      <c r="P429" s="432"/>
      <c r="Q429" s="432">
        <v>0</v>
      </c>
    </row>
    <row r="430" spans="16:17">
      <c r="P430" s="432"/>
      <c r="Q430" s="432">
        <v>0</v>
      </c>
    </row>
    <row r="431" spans="16:17">
      <c r="P431" s="432"/>
      <c r="Q431" s="432">
        <v>0</v>
      </c>
    </row>
    <row r="432" spans="16:17">
      <c r="P432" s="432"/>
      <c r="Q432" s="432">
        <v>0</v>
      </c>
    </row>
    <row r="433" spans="16:17">
      <c r="P433" s="432"/>
      <c r="Q433" s="432">
        <v>0</v>
      </c>
    </row>
    <row r="434" spans="16:17">
      <c r="P434" s="432"/>
      <c r="Q434" s="432">
        <v>0</v>
      </c>
    </row>
    <row r="435" spans="16:17">
      <c r="P435" s="432"/>
      <c r="Q435" s="432">
        <v>0</v>
      </c>
    </row>
    <row r="436" spans="16:17">
      <c r="P436" s="432"/>
      <c r="Q436" s="432">
        <v>0</v>
      </c>
    </row>
    <row r="437" spans="16:17">
      <c r="P437" s="432"/>
      <c r="Q437" s="432">
        <v>0</v>
      </c>
    </row>
    <row r="438" spans="16:17">
      <c r="P438" s="432"/>
      <c r="Q438" s="432">
        <v>0</v>
      </c>
    </row>
    <row r="439" spans="16:17">
      <c r="P439" s="432"/>
      <c r="Q439" s="432">
        <v>0</v>
      </c>
    </row>
    <row r="440" spans="16:17">
      <c r="P440" s="432"/>
      <c r="Q440" s="432">
        <v>0</v>
      </c>
    </row>
    <row r="441" spans="16:17">
      <c r="P441" s="432"/>
      <c r="Q441" s="432">
        <v>0</v>
      </c>
    </row>
    <row r="442" spans="16:17">
      <c r="P442" s="432"/>
      <c r="Q442" s="432">
        <v>0</v>
      </c>
    </row>
    <row r="443" spans="16:17">
      <c r="P443" s="432"/>
      <c r="Q443" s="432">
        <v>0</v>
      </c>
    </row>
    <row r="444" spans="16:17">
      <c r="P444" s="432"/>
      <c r="Q444" s="432">
        <v>0</v>
      </c>
    </row>
    <row r="445" spans="16:17">
      <c r="P445" s="432"/>
      <c r="Q445" s="432">
        <v>0</v>
      </c>
    </row>
    <row r="446" spans="16:17">
      <c r="P446" s="432"/>
      <c r="Q446" s="432">
        <v>0</v>
      </c>
    </row>
    <row r="447" spans="16:17">
      <c r="P447" s="432"/>
      <c r="Q447" s="432">
        <v>0</v>
      </c>
    </row>
    <row r="448" spans="16:17">
      <c r="P448" s="432"/>
      <c r="Q448" s="432">
        <v>0</v>
      </c>
    </row>
    <row r="449" spans="16:17">
      <c r="P449" s="432"/>
      <c r="Q449" s="432">
        <v>0</v>
      </c>
    </row>
    <row r="450" spans="16:17">
      <c r="P450" s="432"/>
      <c r="Q450" s="432">
        <v>0</v>
      </c>
    </row>
    <row r="451" spans="16:17">
      <c r="P451" s="432"/>
      <c r="Q451" s="432">
        <v>0</v>
      </c>
    </row>
    <row r="452" spans="16:17">
      <c r="P452" s="432"/>
      <c r="Q452" s="432">
        <v>0</v>
      </c>
    </row>
    <row r="453" spans="16:17">
      <c r="P453" s="432"/>
      <c r="Q453" s="432">
        <v>0</v>
      </c>
    </row>
    <row r="454" spans="16:17">
      <c r="P454" s="432"/>
      <c r="Q454" s="432">
        <v>0</v>
      </c>
    </row>
    <row r="455" spans="16:17">
      <c r="P455" s="432"/>
      <c r="Q455" s="432">
        <v>0</v>
      </c>
    </row>
    <row r="456" spans="16:17">
      <c r="P456" s="432"/>
      <c r="Q456" s="432">
        <v>0</v>
      </c>
    </row>
    <row r="457" spans="16:17">
      <c r="P457" s="432"/>
      <c r="Q457" s="432">
        <v>0</v>
      </c>
    </row>
    <row r="458" spans="16:17">
      <c r="P458" s="432"/>
      <c r="Q458" s="432">
        <v>0</v>
      </c>
    </row>
    <row r="459" spans="16:17">
      <c r="P459" s="432"/>
      <c r="Q459" s="432">
        <v>0</v>
      </c>
    </row>
    <row r="460" spans="16:17">
      <c r="P460" s="432"/>
      <c r="Q460" s="432">
        <v>0</v>
      </c>
    </row>
    <row r="461" spans="16:17">
      <c r="P461" s="432"/>
      <c r="Q461" s="432">
        <v>0</v>
      </c>
    </row>
    <row r="462" spans="16:17">
      <c r="P462" s="432"/>
      <c r="Q462" s="432">
        <v>0</v>
      </c>
    </row>
    <row r="463" spans="16:17">
      <c r="P463" s="432"/>
      <c r="Q463" s="432">
        <v>0</v>
      </c>
    </row>
    <row r="464" spans="16:17">
      <c r="P464" s="432"/>
      <c r="Q464" s="432">
        <v>0</v>
      </c>
    </row>
    <row r="465" spans="16:17">
      <c r="P465" s="432"/>
      <c r="Q465" s="432">
        <v>0</v>
      </c>
    </row>
    <row r="466" spans="16:17">
      <c r="P466" s="432"/>
      <c r="Q466" s="432">
        <v>0</v>
      </c>
    </row>
    <row r="467" spans="16:17">
      <c r="P467" s="432"/>
      <c r="Q467" s="432">
        <v>0</v>
      </c>
    </row>
    <row r="468" spans="16:17">
      <c r="P468" s="432"/>
      <c r="Q468" s="432">
        <v>0</v>
      </c>
    </row>
    <row r="469" spans="16:17">
      <c r="P469" s="432"/>
      <c r="Q469" s="432">
        <v>0</v>
      </c>
    </row>
    <row r="470" spans="16:17">
      <c r="P470" s="432"/>
      <c r="Q470" s="432">
        <v>0</v>
      </c>
    </row>
    <row r="471" spans="16:17">
      <c r="P471" s="432"/>
      <c r="Q471" s="432">
        <v>0</v>
      </c>
    </row>
    <row r="472" spans="16:17">
      <c r="P472" s="432"/>
      <c r="Q472" s="432">
        <v>0</v>
      </c>
    </row>
    <row r="473" spans="16:17">
      <c r="P473" s="432"/>
      <c r="Q473" s="432">
        <v>0</v>
      </c>
    </row>
    <row r="474" spans="16:17">
      <c r="P474" s="432"/>
      <c r="Q474" s="432">
        <v>0</v>
      </c>
    </row>
    <row r="475" spans="16:17">
      <c r="P475" s="432"/>
      <c r="Q475" s="432">
        <v>0</v>
      </c>
    </row>
    <row r="476" spans="16:17">
      <c r="P476" s="432"/>
      <c r="Q476" s="432">
        <v>0</v>
      </c>
    </row>
    <row r="477" spans="16:17">
      <c r="P477" s="432"/>
      <c r="Q477" s="432">
        <v>0</v>
      </c>
    </row>
    <row r="478" spans="16:17">
      <c r="P478" s="432"/>
      <c r="Q478" s="432">
        <v>0</v>
      </c>
    </row>
    <row r="479" spans="16:17">
      <c r="P479" s="432"/>
      <c r="Q479" s="432">
        <v>0</v>
      </c>
    </row>
    <row r="480" spans="16:17">
      <c r="P480" s="432"/>
      <c r="Q480" s="432">
        <v>0</v>
      </c>
    </row>
    <row r="481" spans="16:17">
      <c r="P481" s="432"/>
      <c r="Q481" s="432">
        <v>0</v>
      </c>
    </row>
    <row r="482" spans="16:17">
      <c r="P482" s="432"/>
      <c r="Q482" s="432">
        <v>0</v>
      </c>
    </row>
    <row r="483" spans="16:17">
      <c r="P483" s="432"/>
      <c r="Q483" s="432">
        <v>0</v>
      </c>
    </row>
    <row r="484" spans="16:17">
      <c r="P484" s="432"/>
      <c r="Q484" s="432">
        <v>0</v>
      </c>
    </row>
    <row r="485" spans="16:17">
      <c r="P485" s="432"/>
      <c r="Q485" s="432">
        <v>0</v>
      </c>
    </row>
    <row r="486" spans="16:17">
      <c r="P486" s="432"/>
      <c r="Q486" s="432">
        <v>0</v>
      </c>
    </row>
    <row r="487" spans="16:17">
      <c r="P487" s="432"/>
      <c r="Q487" s="432">
        <v>0</v>
      </c>
    </row>
    <row r="488" spans="16:17">
      <c r="P488" s="432"/>
      <c r="Q488" s="432">
        <v>0</v>
      </c>
    </row>
    <row r="489" spans="16:17">
      <c r="P489" s="432"/>
      <c r="Q489" s="432">
        <v>0</v>
      </c>
    </row>
    <row r="490" spans="16:17">
      <c r="P490" s="432"/>
      <c r="Q490" s="432">
        <v>0</v>
      </c>
    </row>
    <row r="491" spans="16:17">
      <c r="P491" s="432"/>
      <c r="Q491" s="432">
        <v>0</v>
      </c>
    </row>
    <row r="492" spans="16:17">
      <c r="P492" s="432"/>
      <c r="Q492" s="432">
        <v>0</v>
      </c>
    </row>
    <row r="493" spans="16:17">
      <c r="P493" s="432"/>
      <c r="Q493" s="432">
        <v>0</v>
      </c>
    </row>
    <row r="494" spans="16:17">
      <c r="P494" s="432"/>
      <c r="Q494" s="432">
        <v>0</v>
      </c>
    </row>
    <row r="495" spans="16:17">
      <c r="P495" s="432"/>
      <c r="Q495" s="432">
        <v>0</v>
      </c>
    </row>
    <row r="496" spans="16:17">
      <c r="P496" s="432"/>
      <c r="Q496" s="432">
        <v>0</v>
      </c>
    </row>
    <row r="497" spans="16:17">
      <c r="P497" s="432"/>
      <c r="Q497" s="432">
        <v>0</v>
      </c>
    </row>
    <row r="498" spans="16:17">
      <c r="P498" s="432"/>
      <c r="Q498" s="432">
        <v>0</v>
      </c>
    </row>
    <row r="499" spans="16:17">
      <c r="P499" s="432"/>
      <c r="Q499" s="432">
        <v>0</v>
      </c>
    </row>
    <row r="500" spans="16:17">
      <c r="P500" s="432"/>
      <c r="Q500" s="432">
        <v>0</v>
      </c>
    </row>
    <row r="501" spans="16:17">
      <c r="P501" s="432"/>
      <c r="Q501" s="432">
        <v>0</v>
      </c>
    </row>
    <row r="502" spans="16:17">
      <c r="P502" s="432"/>
      <c r="Q502" s="432">
        <v>0</v>
      </c>
    </row>
    <row r="503" spans="16:17">
      <c r="P503" s="432"/>
      <c r="Q503" s="432">
        <v>0</v>
      </c>
    </row>
    <row r="504" spans="16:17">
      <c r="P504" s="432"/>
      <c r="Q504" s="432">
        <v>0</v>
      </c>
    </row>
    <row r="505" spans="16:17">
      <c r="P505" s="432"/>
      <c r="Q505" s="432">
        <v>0</v>
      </c>
    </row>
    <row r="506" spans="16:17">
      <c r="P506" s="432"/>
      <c r="Q506" s="432">
        <v>0</v>
      </c>
    </row>
    <row r="507" spans="16:17">
      <c r="P507" s="432"/>
      <c r="Q507" s="432">
        <v>0</v>
      </c>
    </row>
    <row r="508" spans="16:17">
      <c r="P508" s="432"/>
      <c r="Q508" s="432">
        <v>0</v>
      </c>
    </row>
    <row r="509" spans="16:17">
      <c r="P509" s="432"/>
      <c r="Q509" s="432">
        <v>0</v>
      </c>
    </row>
    <row r="510" spans="16:17">
      <c r="P510" s="432"/>
      <c r="Q510" s="432">
        <v>0</v>
      </c>
    </row>
    <row r="511" spans="16:17">
      <c r="P511" s="432"/>
      <c r="Q511" s="432">
        <v>0</v>
      </c>
    </row>
    <row r="512" spans="16:17">
      <c r="P512" s="432"/>
      <c r="Q512" s="432">
        <v>0</v>
      </c>
    </row>
    <row r="513" spans="16:17">
      <c r="P513" s="432"/>
      <c r="Q513" s="432">
        <v>0</v>
      </c>
    </row>
    <row r="514" spans="16:17">
      <c r="P514" s="432"/>
      <c r="Q514" s="432">
        <v>0</v>
      </c>
    </row>
    <row r="515" spans="16:17">
      <c r="P515" s="432"/>
      <c r="Q515" s="432">
        <v>0</v>
      </c>
    </row>
    <row r="516" spans="16:17">
      <c r="P516" s="432"/>
      <c r="Q516" s="432">
        <v>0</v>
      </c>
    </row>
    <row r="517" spans="16:17">
      <c r="P517" s="432"/>
      <c r="Q517" s="432">
        <v>0</v>
      </c>
    </row>
    <row r="518" spans="16:17">
      <c r="P518" s="432"/>
      <c r="Q518" s="432">
        <v>0</v>
      </c>
    </row>
    <row r="519" spans="16:17">
      <c r="P519" s="432"/>
      <c r="Q519" s="432">
        <v>0</v>
      </c>
    </row>
    <row r="520" spans="16:17">
      <c r="P520" s="432"/>
      <c r="Q520" s="432">
        <v>0</v>
      </c>
    </row>
    <row r="521" spans="16:17">
      <c r="P521" s="432"/>
      <c r="Q521" s="432">
        <v>0</v>
      </c>
    </row>
    <row r="522" spans="16:17">
      <c r="P522" s="432"/>
      <c r="Q522" s="432">
        <v>0</v>
      </c>
    </row>
    <row r="523" spans="16:17">
      <c r="P523" s="432"/>
      <c r="Q523" s="432">
        <v>0</v>
      </c>
    </row>
    <row r="524" spans="16:17">
      <c r="P524" s="432"/>
      <c r="Q524" s="432">
        <v>0</v>
      </c>
    </row>
    <row r="525" spans="16:17">
      <c r="P525" s="432"/>
      <c r="Q525" s="432">
        <v>0</v>
      </c>
    </row>
    <row r="526" spans="16:17">
      <c r="P526" s="432"/>
      <c r="Q526" s="432">
        <v>0</v>
      </c>
    </row>
    <row r="527" spans="16:17">
      <c r="P527" s="432"/>
      <c r="Q527" s="432">
        <v>0</v>
      </c>
    </row>
    <row r="528" spans="16:17">
      <c r="P528" s="432"/>
      <c r="Q528" s="432">
        <v>0</v>
      </c>
    </row>
    <row r="529" spans="16:17">
      <c r="P529" s="432"/>
      <c r="Q529" s="432">
        <v>0</v>
      </c>
    </row>
    <row r="530" spans="16:17">
      <c r="P530" s="432"/>
      <c r="Q530" s="432">
        <v>0</v>
      </c>
    </row>
    <row r="531" spans="16:17">
      <c r="P531" s="432"/>
      <c r="Q531" s="432">
        <v>0</v>
      </c>
    </row>
    <row r="532" spans="16:17">
      <c r="P532" s="432"/>
      <c r="Q532" s="432">
        <v>0</v>
      </c>
    </row>
    <row r="533" spans="16:17">
      <c r="P533" s="432"/>
      <c r="Q533" s="432">
        <v>0</v>
      </c>
    </row>
    <row r="534" spans="16:17">
      <c r="P534" s="432"/>
      <c r="Q534" s="432">
        <v>0</v>
      </c>
    </row>
    <row r="535" spans="16:17">
      <c r="P535" s="432"/>
      <c r="Q535" s="432">
        <v>0</v>
      </c>
    </row>
    <row r="536" spans="16:17">
      <c r="P536" s="432"/>
      <c r="Q536" s="432">
        <v>0</v>
      </c>
    </row>
    <row r="537" spans="16:17">
      <c r="P537" s="432"/>
      <c r="Q537" s="432">
        <v>0</v>
      </c>
    </row>
    <row r="538" spans="16:17">
      <c r="P538" s="432"/>
      <c r="Q538" s="432">
        <v>0</v>
      </c>
    </row>
    <row r="539" spans="16:17">
      <c r="P539" s="432"/>
      <c r="Q539" s="432">
        <v>0</v>
      </c>
    </row>
    <row r="540" spans="16:17">
      <c r="P540" s="432"/>
      <c r="Q540" s="432">
        <v>0</v>
      </c>
    </row>
    <row r="541" spans="16:17">
      <c r="P541" s="432"/>
      <c r="Q541" s="432">
        <v>0</v>
      </c>
    </row>
    <row r="542" spans="16:17">
      <c r="P542" s="432"/>
      <c r="Q542" s="432">
        <v>0</v>
      </c>
    </row>
    <row r="543" spans="16:17">
      <c r="P543" s="432"/>
      <c r="Q543" s="432">
        <v>0</v>
      </c>
    </row>
    <row r="544" spans="16:17">
      <c r="P544" s="432"/>
      <c r="Q544" s="432">
        <v>0</v>
      </c>
    </row>
    <row r="545" spans="16:17">
      <c r="P545" s="432"/>
      <c r="Q545" s="432">
        <v>0</v>
      </c>
    </row>
    <row r="546" spans="16:17">
      <c r="P546" s="432"/>
      <c r="Q546" s="432">
        <v>0</v>
      </c>
    </row>
    <row r="547" spans="16:17">
      <c r="P547" s="432"/>
      <c r="Q547" s="432">
        <v>0</v>
      </c>
    </row>
    <row r="548" spans="16:17">
      <c r="P548" s="432"/>
      <c r="Q548" s="432">
        <v>0</v>
      </c>
    </row>
    <row r="549" spans="16:17">
      <c r="P549" s="432"/>
      <c r="Q549" s="432">
        <v>0</v>
      </c>
    </row>
    <row r="550" spans="16:17">
      <c r="P550" s="432"/>
      <c r="Q550" s="432">
        <v>0</v>
      </c>
    </row>
    <row r="551" spans="16:17">
      <c r="P551" s="432"/>
      <c r="Q551" s="432">
        <v>0</v>
      </c>
    </row>
    <row r="552" spans="16:17">
      <c r="P552" s="432"/>
      <c r="Q552" s="432">
        <v>0</v>
      </c>
    </row>
    <row r="553" spans="16:17">
      <c r="P553" s="432"/>
      <c r="Q553" s="432">
        <v>0</v>
      </c>
    </row>
    <row r="554" spans="16:17">
      <c r="P554" s="432"/>
      <c r="Q554" s="432">
        <v>0</v>
      </c>
    </row>
    <row r="555" spans="16:17">
      <c r="P555" s="432"/>
      <c r="Q555" s="432">
        <v>0</v>
      </c>
    </row>
    <row r="556" spans="16:17">
      <c r="P556" s="432"/>
      <c r="Q556" s="432">
        <v>0</v>
      </c>
    </row>
    <row r="557" spans="16:17">
      <c r="P557" s="432"/>
      <c r="Q557" s="432">
        <v>0</v>
      </c>
    </row>
    <row r="558" spans="16:17">
      <c r="P558" s="432"/>
      <c r="Q558" s="432">
        <v>0</v>
      </c>
    </row>
    <row r="559" spans="16:17">
      <c r="P559" s="432"/>
      <c r="Q559" s="432">
        <v>0</v>
      </c>
    </row>
    <row r="560" spans="16:17">
      <c r="P560" s="432"/>
      <c r="Q560" s="432">
        <v>0</v>
      </c>
    </row>
    <row r="561" spans="16:17">
      <c r="P561" s="432"/>
      <c r="Q561" s="432">
        <v>0</v>
      </c>
    </row>
    <row r="562" spans="16:17">
      <c r="P562" s="432"/>
      <c r="Q562" s="432">
        <v>0</v>
      </c>
    </row>
    <row r="563" spans="16:17">
      <c r="P563" s="432"/>
      <c r="Q563" s="432">
        <v>0</v>
      </c>
    </row>
    <row r="564" spans="16:17">
      <c r="P564" s="432"/>
      <c r="Q564" s="432">
        <v>0</v>
      </c>
    </row>
    <row r="565" spans="16:17">
      <c r="P565" s="432"/>
      <c r="Q565" s="432">
        <v>0</v>
      </c>
    </row>
    <row r="566" spans="16:17">
      <c r="P566" s="432"/>
      <c r="Q566" s="432">
        <v>0</v>
      </c>
    </row>
    <row r="567" spans="16:17">
      <c r="P567" s="432"/>
      <c r="Q567" s="432">
        <v>0</v>
      </c>
    </row>
    <row r="568" spans="16:17">
      <c r="P568" s="432"/>
      <c r="Q568" s="432">
        <v>0</v>
      </c>
    </row>
    <row r="569" spans="16:17">
      <c r="P569" s="432"/>
      <c r="Q569" s="432">
        <v>0</v>
      </c>
    </row>
    <row r="570" spans="16:17">
      <c r="P570" s="432"/>
      <c r="Q570" s="432">
        <v>0</v>
      </c>
    </row>
    <row r="571" spans="16:17">
      <c r="P571" s="432"/>
      <c r="Q571" s="432">
        <v>0</v>
      </c>
    </row>
    <row r="572" spans="16:17">
      <c r="P572" s="432"/>
      <c r="Q572" s="432">
        <v>0</v>
      </c>
    </row>
    <row r="573" spans="16:17">
      <c r="P573" s="432"/>
      <c r="Q573" s="432">
        <v>0</v>
      </c>
    </row>
    <row r="574" spans="16:17">
      <c r="P574" s="432"/>
      <c r="Q574" s="432">
        <v>0</v>
      </c>
    </row>
    <row r="575" spans="16:17">
      <c r="P575" s="432"/>
      <c r="Q575" s="432">
        <v>0</v>
      </c>
    </row>
    <row r="576" spans="16:17">
      <c r="P576" s="432"/>
      <c r="Q576" s="432">
        <v>0</v>
      </c>
    </row>
    <row r="577" spans="16:17">
      <c r="P577" s="432"/>
      <c r="Q577" s="432">
        <v>0</v>
      </c>
    </row>
    <row r="578" spans="16:17">
      <c r="P578" s="432"/>
      <c r="Q578" s="432">
        <v>0</v>
      </c>
    </row>
    <row r="579" spans="16:17">
      <c r="P579" s="432"/>
      <c r="Q579" s="432">
        <v>0</v>
      </c>
    </row>
    <row r="580" spans="16:17">
      <c r="P580" s="432"/>
      <c r="Q580" s="432">
        <v>0</v>
      </c>
    </row>
    <row r="581" spans="16:17">
      <c r="P581" s="432"/>
      <c r="Q581" s="432">
        <v>0</v>
      </c>
    </row>
    <row r="582" spans="16:17">
      <c r="P582" s="432"/>
      <c r="Q582" s="432">
        <v>0</v>
      </c>
    </row>
    <row r="583" spans="16:17">
      <c r="P583" s="432"/>
      <c r="Q583" s="432">
        <v>0</v>
      </c>
    </row>
    <row r="584" spans="16:17">
      <c r="P584" s="432"/>
      <c r="Q584" s="432">
        <v>0</v>
      </c>
    </row>
    <row r="585" spans="16:17">
      <c r="P585" s="432"/>
      <c r="Q585" s="432">
        <v>0</v>
      </c>
    </row>
    <row r="586" spans="16:17">
      <c r="P586" s="432"/>
      <c r="Q586" s="432">
        <v>0</v>
      </c>
    </row>
    <row r="587" spans="16:17">
      <c r="P587" s="432"/>
      <c r="Q587" s="432">
        <v>0</v>
      </c>
    </row>
    <row r="588" spans="16:17">
      <c r="P588" s="432"/>
      <c r="Q588" s="432">
        <v>0</v>
      </c>
    </row>
    <row r="589" spans="16:17">
      <c r="P589" s="432"/>
      <c r="Q589" s="432">
        <v>0</v>
      </c>
    </row>
    <row r="590" spans="16:17">
      <c r="P590" s="432"/>
      <c r="Q590" s="432">
        <v>0</v>
      </c>
    </row>
    <row r="591" spans="16:17">
      <c r="P591" s="432"/>
      <c r="Q591" s="432">
        <v>0</v>
      </c>
    </row>
    <row r="592" spans="16:17">
      <c r="P592" s="432"/>
      <c r="Q592" s="432">
        <v>0</v>
      </c>
    </row>
    <row r="593" spans="16:17">
      <c r="P593" s="432"/>
      <c r="Q593" s="432">
        <v>0</v>
      </c>
    </row>
    <row r="594" spans="16:17">
      <c r="P594" s="432"/>
      <c r="Q594" s="432">
        <v>0</v>
      </c>
    </row>
    <row r="595" spans="16:17">
      <c r="P595" s="432"/>
      <c r="Q595" s="432">
        <v>0</v>
      </c>
    </row>
    <row r="596" spans="16:17">
      <c r="P596" s="432"/>
      <c r="Q596" s="432">
        <v>0</v>
      </c>
    </row>
    <row r="597" spans="16:17">
      <c r="P597" s="432"/>
      <c r="Q597" s="432">
        <v>0</v>
      </c>
    </row>
    <row r="598" spans="16:17">
      <c r="P598" s="432"/>
      <c r="Q598" s="432">
        <v>0</v>
      </c>
    </row>
    <row r="599" spans="16:17">
      <c r="P599" s="432"/>
      <c r="Q599" s="432">
        <v>0</v>
      </c>
    </row>
    <row r="600" spans="16:17">
      <c r="P600" s="432"/>
      <c r="Q600" s="432">
        <v>0</v>
      </c>
    </row>
    <row r="601" spans="16:17">
      <c r="P601" s="432"/>
      <c r="Q601" s="432">
        <v>0</v>
      </c>
    </row>
    <row r="602" spans="16:17">
      <c r="P602" s="432"/>
      <c r="Q602" s="432">
        <v>0</v>
      </c>
    </row>
    <row r="603" spans="16:17">
      <c r="P603" s="432"/>
      <c r="Q603" s="432">
        <v>0</v>
      </c>
    </row>
    <row r="604" spans="16:17">
      <c r="P604" s="432"/>
      <c r="Q604" s="432">
        <v>0</v>
      </c>
    </row>
    <row r="605" spans="16:17">
      <c r="P605" s="432"/>
      <c r="Q605" s="432">
        <v>0</v>
      </c>
    </row>
    <row r="606" spans="16:17">
      <c r="P606" s="432"/>
      <c r="Q606" s="432">
        <v>0</v>
      </c>
    </row>
    <row r="607" spans="16:17">
      <c r="P607" s="432"/>
      <c r="Q607" s="432">
        <v>0</v>
      </c>
    </row>
    <row r="608" spans="16:17">
      <c r="P608" s="432"/>
      <c r="Q608" s="432">
        <v>0</v>
      </c>
    </row>
    <row r="609" spans="16:17">
      <c r="P609" s="432"/>
      <c r="Q609" s="432">
        <v>0</v>
      </c>
    </row>
    <row r="610" spans="16:17">
      <c r="P610" s="432"/>
      <c r="Q610" s="432">
        <v>0</v>
      </c>
    </row>
    <row r="611" spans="16:17">
      <c r="P611" s="432"/>
      <c r="Q611" s="432">
        <v>0</v>
      </c>
    </row>
    <row r="612" spans="16:17">
      <c r="P612" s="432"/>
      <c r="Q612" s="432">
        <v>0</v>
      </c>
    </row>
    <row r="613" spans="16:17">
      <c r="P613" s="432"/>
      <c r="Q613" s="432">
        <v>0</v>
      </c>
    </row>
    <row r="614" spans="16:17">
      <c r="P614" s="432"/>
      <c r="Q614" s="432">
        <v>0</v>
      </c>
    </row>
    <row r="615" spans="16:17">
      <c r="P615" s="432"/>
      <c r="Q615" s="432">
        <v>0</v>
      </c>
    </row>
    <row r="616" spans="16:17">
      <c r="P616" s="432"/>
      <c r="Q616" s="432">
        <v>0</v>
      </c>
    </row>
    <row r="617" spans="16:17">
      <c r="P617" s="432"/>
      <c r="Q617" s="432">
        <v>0</v>
      </c>
    </row>
    <row r="618" spans="16:17">
      <c r="P618" s="432"/>
      <c r="Q618" s="432">
        <v>0</v>
      </c>
    </row>
    <row r="619" spans="16:17">
      <c r="P619" s="432"/>
      <c r="Q619" s="432">
        <v>0</v>
      </c>
    </row>
    <row r="620" spans="16:17">
      <c r="P620" s="432"/>
      <c r="Q620" s="432">
        <v>0</v>
      </c>
    </row>
    <row r="621" spans="16:17">
      <c r="P621" s="432"/>
      <c r="Q621" s="432">
        <v>0</v>
      </c>
    </row>
    <row r="622" spans="16:17">
      <c r="P622" s="432"/>
      <c r="Q622" s="432">
        <v>0</v>
      </c>
    </row>
    <row r="623" spans="16:17">
      <c r="P623" s="432"/>
      <c r="Q623" s="432">
        <v>0</v>
      </c>
    </row>
    <row r="624" spans="16:17">
      <c r="P624" s="432"/>
      <c r="Q624" s="432">
        <v>0</v>
      </c>
    </row>
    <row r="625" spans="16:17">
      <c r="P625" s="432"/>
      <c r="Q625" s="432">
        <v>0</v>
      </c>
    </row>
    <row r="626" spans="16:17">
      <c r="P626" s="432"/>
      <c r="Q626" s="432">
        <v>0</v>
      </c>
    </row>
    <row r="627" spans="16:17">
      <c r="P627" s="432"/>
      <c r="Q627" s="432">
        <v>0</v>
      </c>
    </row>
    <row r="628" spans="16:17">
      <c r="P628" s="432"/>
      <c r="Q628" s="432">
        <v>0</v>
      </c>
    </row>
    <row r="629" spans="16:17">
      <c r="P629" s="432"/>
      <c r="Q629" s="432">
        <v>0</v>
      </c>
    </row>
    <row r="630" spans="16:17">
      <c r="P630" s="432"/>
      <c r="Q630" s="432">
        <v>0</v>
      </c>
    </row>
    <row r="631" spans="16:17">
      <c r="P631" s="432"/>
      <c r="Q631" s="432">
        <v>0</v>
      </c>
    </row>
    <row r="632" spans="16:17">
      <c r="P632" s="432"/>
      <c r="Q632" s="432">
        <v>0</v>
      </c>
    </row>
    <row r="633" spans="16:17">
      <c r="P633" s="432"/>
      <c r="Q633" s="432">
        <v>0</v>
      </c>
    </row>
    <row r="634" spans="16:17">
      <c r="P634" s="432"/>
      <c r="Q634" s="432">
        <v>0</v>
      </c>
    </row>
    <row r="635" spans="16:17">
      <c r="P635" s="432"/>
      <c r="Q635" s="432">
        <v>0</v>
      </c>
    </row>
    <row r="636" spans="16:17">
      <c r="P636" s="432"/>
      <c r="Q636" s="432">
        <v>0</v>
      </c>
    </row>
    <row r="637" spans="16:17">
      <c r="P637" s="432"/>
      <c r="Q637" s="432">
        <v>0</v>
      </c>
    </row>
    <row r="638" spans="16:17">
      <c r="P638" s="432"/>
      <c r="Q638" s="432">
        <v>0</v>
      </c>
    </row>
    <row r="639" spans="16:17">
      <c r="P639" s="432"/>
      <c r="Q639" s="432">
        <v>0</v>
      </c>
    </row>
    <row r="640" spans="16:17">
      <c r="P640" s="432"/>
      <c r="Q640" s="432">
        <v>0</v>
      </c>
    </row>
    <row r="641" spans="16:17">
      <c r="P641" s="432"/>
      <c r="Q641" s="432">
        <v>0</v>
      </c>
    </row>
    <row r="642" spans="16:17">
      <c r="P642" s="432"/>
      <c r="Q642" s="432">
        <v>0</v>
      </c>
    </row>
    <row r="643" spans="16:17">
      <c r="P643" s="432"/>
      <c r="Q643" s="432">
        <v>0</v>
      </c>
    </row>
    <row r="644" spans="16:17">
      <c r="P644" s="432"/>
      <c r="Q644" s="432">
        <v>0</v>
      </c>
    </row>
    <row r="645" spans="16:17">
      <c r="P645" s="432"/>
      <c r="Q645" s="432">
        <v>0</v>
      </c>
    </row>
    <row r="646" spans="16:17">
      <c r="P646" s="432"/>
      <c r="Q646" s="432">
        <v>0</v>
      </c>
    </row>
    <row r="647" spans="16:17">
      <c r="P647" s="432"/>
      <c r="Q647" s="432">
        <v>0</v>
      </c>
    </row>
    <row r="648" spans="16:17">
      <c r="P648" s="432"/>
      <c r="Q648" s="432">
        <v>0</v>
      </c>
    </row>
    <row r="649" spans="16:17">
      <c r="P649" s="432"/>
      <c r="Q649" s="432">
        <v>0</v>
      </c>
    </row>
    <row r="650" spans="16:17">
      <c r="P650" s="432"/>
      <c r="Q650" s="432">
        <v>0</v>
      </c>
    </row>
    <row r="651" spans="16:17">
      <c r="P651" s="432"/>
      <c r="Q651" s="432">
        <v>0</v>
      </c>
    </row>
    <row r="652" spans="16:17">
      <c r="P652" s="432"/>
      <c r="Q652" s="432">
        <v>0</v>
      </c>
    </row>
    <row r="653" spans="16:17">
      <c r="P653" s="432"/>
      <c r="Q653" s="432">
        <v>0</v>
      </c>
    </row>
    <row r="654" spans="16:17">
      <c r="P654" s="432"/>
      <c r="Q654" s="432">
        <v>0</v>
      </c>
    </row>
    <row r="655" spans="16:17">
      <c r="P655" s="432"/>
      <c r="Q655" s="432">
        <v>0</v>
      </c>
    </row>
    <row r="656" spans="16:17">
      <c r="P656" s="432"/>
      <c r="Q656" s="432">
        <v>0</v>
      </c>
    </row>
    <row r="657" spans="16:17">
      <c r="P657" s="432"/>
      <c r="Q657" s="432">
        <v>0</v>
      </c>
    </row>
    <row r="658" spans="16:17">
      <c r="P658" s="432"/>
      <c r="Q658" s="432">
        <v>0</v>
      </c>
    </row>
    <row r="659" spans="16:17">
      <c r="P659" s="432"/>
      <c r="Q659" s="432">
        <v>0</v>
      </c>
    </row>
    <row r="660" spans="16:17">
      <c r="P660" s="432"/>
      <c r="Q660" s="432">
        <v>0</v>
      </c>
    </row>
    <row r="661" spans="16:17">
      <c r="P661" s="432"/>
      <c r="Q661" s="432">
        <v>0</v>
      </c>
    </row>
    <row r="662" spans="16:17">
      <c r="P662" s="432"/>
      <c r="Q662" s="432">
        <v>0</v>
      </c>
    </row>
    <row r="663" spans="16:17">
      <c r="P663" s="432"/>
      <c r="Q663" s="432">
        <v>0</v>
      </c>
    </row>
    <row r="664" spans="16:17">
      <c r="P664" s="432"/>
      <c r="Q664" s="432">
        <v>0</v>
      </c>
    </row>
    <row r="665" spans="16:17">
      <c r="P665" s="432"/>
      <c r="Q665" s="432">
        <v>0</v>
      </c>
    </row>
    <row r="666" spans="16:17">
      <c r="P666" s="432"/>
      <c r="Q666" s="432">
        <v>0</v>
      </c>
    </row>
    <row r="667" spans="16:17">
      <c r="P667" s="432"/>
      <c r="Q667" s="432">
        <v>0</v>
      </c>
    </row>
    <row r="668" spans="16:17">
      <c r="P668" s="432"/>
      <c r="Q668" s="432">
        <v>0</v>
      </c>
    </row>
    <row r="669" spans="16:17">
      <c r="P669" s="432"/>
      <c r="Q669" s="432">
        <v>0</v>
      </c>
    </row>
    <row r="670" spans="16:17">
      <c r="P670" s="432"/>
      <c r="Q670" s="432">
        <v>0</v>
      </c>
    </row>
    <row r="671" spans="16:17">
      <c r="P671" s="432"/>
      <c r="Q671" s="432">
        <v>0</v>
      </c>
    </row>
    <row r="672" spans="16:17">
      <c r="P672" s="432"/>
      <c r="Q672" s="432">
        <v>0</v>
      </c>
    </row>
    <row r="673" spans="16:17">
      <c r="P673" s="432"/>
      <c r="Q673" s="432">
        <v>0</v>
      </c>
    </row>
    <row r="674" spans="16:17">
      <c r="P674" s="432"/>
      <c r="Q674" s="432">
        <v>0</v>
      </c>
    </row>
    <row r="675" spans="16:17">
      <c r="P675" s="432"/>
      <c r="Q675" s="432">
        <v>0</v>
      </c>
    </row>
    <row r="676" spans="16:17">
      <c r="P676" s="432"/>
      <c r="Q676" s="432">
        <v>0</v>
      </c>
    </row>
    <row r="677" spans="16:17">
      <c r="P677" s="432"/>
      <c r="Q677" s="432">
        <v>0</v>
      </c>
    </row>
    <row r="678" spans="16:17">
      <c r="P678" s="432"/>
      <c r="Q678" s="432">
        <v>0</v>
      </c>
    </row>
    <row r="679" spans="16:17">
      <c r="P679" s="432"/>
      <c r="Q679" s="432">
        <v>0</v>
      </c>
    </row>
    <row r="680" spans="16:17">
      <c r="P680" s="432"/>
      <c r="Q680" s="432">
        <v>0</v>
      </c>
    </row>
    <row r="681" spans="16:17">
      <c r="P681" s="432"/>
      <c r="Q681" s="432">
        <v>0</v>
      </c>
    </row>
    <row r="682" spans="16:17">
      <c r="P682" s="432"/>
      <c r="Q682" s="432">
        <v>0</v>
      </c>
    </row>
    <row r="683" spans="16:17">
      <c r="P683" s="432"/>
      <c r="Q683" s="432">
        <v>0</v>
      </c>
    </row>
    <row r="684" spans="16:17">
      <c r="P684" s="432"/>
      <c r="Q684" s="432">
        <v>0</v>
      </c>
    </row>
    <row r="685" spans="16:17">
      <c r="P685" s="432"/>
      <c r="Q685" s="432">
        <v>0</v>
      </c>
    </row>
    <row r="686" spans="16:17">
      <c r="P686" s="432"/>
      <c r="Q686" s="432">
        <v>0</v>
      </c>
    </row>
    <row r="687" spans="16:17">
      <c r="P687" s="432"/>
      <c r="Q687" s="432">
        <v>0</v>
      </c>
    </row>
    <row r="688" spans="16:17">
      <c r="P688" s="432"/>
      <c r="Q688" s="432">
        <v>0</v>
      </c>
    </row>
    <row r="689" spans="16:17">
      <c r="P689" s="432"/>
      <c r="Q689" s="432">
        <v>0</v>
      </c>
    </row>
    <row r="690" spans="16:17">
      <c r="P690" s="432"/>
      <c r="Q690" s="432">
        <v>0</v>
      </c>
    </row>
    <row r="691" spans="16:17">
      <c r="P691" s="432"/>
      <c r="Q691" s="432">
        <v>0</v>
      </c>
    </row>
    <row r="692" spans="16:17">
      <c r="P692" s="432"/>
      <c r="Q692" s="432">
        <v>0</v>
      </c>
    </row>
    <row r="693" spans="16:17">
      <c r="P693" s="432"/>
      <c r="Q693" s="432">
        <v>0</v>
      </c>
    </row>
    <row r="694" spans="16:17">
      <c r="P694" s="432"/>
      <c r="Q694" s="432">
        <v>0</v>
      </c>
    </row>
    <row r="695" spans="16:17">
      <c r="P695" s="432"/>
      <c r="Q695" s="432">
        <v>0</v>
      </c>
    </row>
    <row r="696" spans="16:17">
      <c r="P696" s="432"/>
      <c r="Q696" s="432">
        <v>0</v>
      </c>
    </row>
    <row r="697" spans="16:17">
      <c r="P697" s="432"/>
      <c r="Q697" s="432">
        <v>0</v>
      </c>
    </row>
    <row r="698" spans="16:17">
      <c r="P698" s="432"/>
      <c r="Q698" s="432">
        <v>0</v>
      </c>
    </row>
    <row r="699" spans="16:17">
      <c r="P699" s="432"/>
      <c r="Q699" s="432">
        <v>0</v>
      </c>
    </row>
    <row r="700" spans="16:17">
      <c r="P700" s="432"/>
      <c r="Q700" s="432">
        <v>0</v>
      </c>
    </row>
    <row r="701" spans="16:17">
      <c r="P701" s="432"/>
      <c r="Q701" s="432">
        <v>0</v>
      </c>
    </row>
    <row r="702" spans="16:17">
      <c r="P702" s="432"/>
      <c r="Q702" s="432">
        <v>0</v>
      </c>
    </row>
    <row r="703" spans="16:17">
      <c r="P703" s="432"/>
      <c r="Q703" s="432">
        <v>0</v>
      </c>
    </row>
    <row r="704" spans="16:17">
      <c r="P704" s="432"/>
      <c r="Q704" s="432">
        <v>0</v>
      </c>
    </row>
    <row r="705" spans="16:17">
      <c r="P705" s="432"/>
      <c r="Q705" s="432">
        <v>0</v>
      </c>
    </row>
    <row r="706" spans="16:17">
      <c r="P706" s="432"/>
      <c r="Q706" s="432">
        <v>0</v>
      </c>
    </row>
    <row r="707" spans="16:17">
      <c r="P707" s="432"/>
      <c r="Q707" s="432">
        <v>0</v>
      </c>
    </row>
    <row r="708" spans="16:17">
      <c r="P708" s="432"/>
      <c r="Q708" s="432">
        <v>0</v>
      </c>
    </row>
    <row r="709" spans="16:17">
      <c r="P709" s="432"/>
      <c r="Q709" s="432">
        <v>0</v>
      </c>
    </row>
    <row r="710" spans="16:17">
      <c r="P710" s="432"/>
      <c r="Q710" s="432">
        <v>0</v>
      </c>
    </row>
    <row r="711" spans="16:17">
      <c r="P711" s="432"/>
      <c r="Q711" s="432">
        <v>0</v>
      </c>
    </row>
    <row r="712" spans="16:17">
      <c r="P712" s="432"/>
      <c r="Q712" s="432">
        <v>0</v>
      </c>
    </row>
    <row r="713" spans="16:17">
      <c r="P713" s="432"/>
      <c r="Q713" s="432">
        <v>0</v>
      </c>
    </row>
    <row r="714" spans="16:17">
      <c r="P714" s="432"/>
      <c r="Q714" s="432">
        <v>0</v>
      </c>
    </row>
    <row r="715" spans="16:17">
      <c r="P715" s="432"/>
      <c r="Q715" s="432">
        <v>0</v>
      </c>
    </row>
    <row r="716" spans="16:17">
      <c r="P716" s="432"/>
      <c r="Q716" s="432">
        <v>0</v>
      </c>
    </row>
    <row r="717" spans="16:17">
      <c r="P717" s="432"/>
      <c r="Q717" s="432">
        <v>0</v>
      </c>
    </row>
    <row r="718" spans="16:17">
      <c r="P718" s="432"/>
      <c r="Q718" s="432">
        <v>0</v>
      </c>
    </row>
    <row r="719" spans="16:17">
      <c r="P719" s="432"/>
      <c r="Q719" s="432">
        <v>0</v>
      </c>
    </row>
    <row r="720" spans="16:17">
      <c r="P720" s="432"/>
      <c r="Q720" s="432">
        <v>0</v>
      </c>
    </row>
    <row r="721" spans="16:17">
      <c r="P721" s="432"/>
      <c r="Q721" s="432">
        <v>0</v>
      </c>
    </row>
    <row r="722" spans="16:17">
      <c r="P722" s="432"/>
      <c r="Q722" s="432">
        <v>0</v>
      </c>
    </row>
    <row r="723" spans="16:17">
      <c r="P723" s="432"/>
      <c r="Q723" s="432">
        <v>0</v>
      </c>
    </row>
    <row r="724" spans="16:17">
      <c r="P724" s="432"/>
      <c r="Q724" s="432">
        <v>0</v>
      </c>
    </row>
    <row r="725" spans="16:17">
      <c r="P725" s="432"/>
      <c r="Q725" s="432">
        <v>0</v>
      </c>
    </row>
    <row r="726" spans="16:17">
      <c r="P726" s="432"/>
      <c r="Q726" s="432">
        <v>0</v>
      </c>
    </row>
    <row r="727" spans="16:17">
      <c r="P727" s="432"/>
      <c r="Q727" s="432">
        <v>0</v>
      </c>
    </row>
    <row r="728" spans="16:17">
      <c r="P728" s="432"/>
      <c r="Q728" s="432">
        <v>0</v>
      </c>
    </row>
    <row r="729" spans="16:17">
      <c r="P729" s="432"/>
      <c r="Q729" s="432">
        <v>0</v>
      </c>
    </row>
    <row r="730" spans="16:17">
      <c r="P730" s="432"/>
      <c r="Q730" s="432">
        <v>0</v>
      </c>
    </row>
    <row r="731" spans="16:17">
      <c r="P731" s="432"/>
      <c r="Q731" s="432">
        <v>0</v>
      </c>
    </row>
    <row r="732" spans="16:17">
      <c r="P732" s="432"/>
      <c r="Q732" s="432">
        <v>0</v>
      </c>
    </row>
    <row r="733" spans="16:17">
      <c r="P733" s="432"/>
      <c r="Q733" s="432">
        <v>0</v>
      </c>
    </row>
    <row r="734" spans="16:17">
      <c r="P734" s="432"/>
      <c r="Q734" s="432">
        <v>0</v>
      </c>
    </row>
    <row r="735" spans="16:17">
      <c r="P735" s="432"/>
      <c r="Q735" s="432">
        <v>0</v>
      </c>
    </row>
    <row r="736" spans="16:17">
      <c r="P736" s="432"/>
      <c r="Q736" s="432">
        <v>0</v>
      </c>
    </row>
    <row r="737" spans="16:17">
      <c r="P737" s="432"/>
      <c r="Q737" s="432">
        <v>0</v>
      </c>
    </row>
    <row r="738" spans="16:17">
      <c r="P738" s="432"/>
      <c r="Q738" s="432">
        <v>0</v>
      </c>
    </row>
    <row r="739" spans="16:17">
      <c r="P739" s="432"/>
      <c r="Q739" s="432">
        <v>0</v>
      </c>
    </row>
    <row r="740" spans="16:17">
      <c r="P740" s="432"/>
      <c r="Q740" s="432">
        <v>0</v>
      </c>
    </row>
    <row r="741" spans="16:17">
      <c r="P741" s="432"/>
      <c r="Q741" s="432">
        <v>0</v>
      </c>
    </row>
    <row r="742" spans="16:17">
      <c r="P742" s="432"/>
      <c r="Q742" s="432">
        <v>0</v>
      </c>
    </row>
    <row r="743" spans="16:17">
      <c r="P743" s="432"/>
      <c r="Q743" s="432">
        <v>0</v>
      </c>
    </row>
    <row r="744" spans="16:17">
      <c r="P744" s="432"/>
      <c r="Q744" s="432">
        <v>0</v>
      </c>
    </row>
    <row r="745" spans="16:17">
      <c r="P745" s="432"/>
      <c r="Q745" s="432">
        <v>0</v>
      </c>
    </row>
    <row r="746" spans="16:17">
      <c r="P746" s="432"/>
      <c r="Q746" s="432">
        <v>0</v>
      </c>
    </row>
    <row r="747" spans="16:17">
      <c r="P747" s="432"/>
      <c r="Q747" s="432">
        <v>0</v>
      </c>
    </row>
    <row r="748" spans="16:17">
      <c r="P748" s="432"/>
      <c r="Q748" s="432">
        <v>0</v>
      </c>
    </row>
    <row r="749" spans="16:17">
      <c r="P749" s="432"/>
      <c r="Q749" s="432">
        <v>0</v>
      </c>
    </row>
    <row r="750" spans="16:17">
      <c r="P750" s="432"/>
      <c r="Q750" s="432">
        <v>0</v>
      </c>
    </row>
    <row r="751" spans="16:17">
      <c r="P751" s="432"/>
      <c r="Q751" s="432">
        <v>0</v>
      </c>
    </row>
    <row r="752" spans="16:17">
      <c r="P752" s="432"/>
      <c r="Q752" s="432">
        <v>0</v>
      </c>
    </row>
    <row r="753" spans="16:17">
      <c r="P753" s="432"/>
      <c r="Q753" s="432">
        <v>0</v>
      </c>
    </row>
    <row r="754" spans="16:17">
      <c r="P754" s="432"/>
      <c r="Q754" s="432">
        <v>0</v>
      </c>
    </row>
    <row r="755" spans="16:17">
      <c r="P755" s="432"/>
      <c r="Q755" s="432">
        <v>0</v>
      </c>
    </row>
    <row r="756" spans="16:17">
      <c r="P756" s="432"/>
      <c r="Q756" s="432">
        <v>0</v>
      </c>
    </row>
    <row r="757" spans="16:17">
      <c r="P757" s="432"/>
      <c r="Q757" s="432">
        <v>0</v>
      </c>
    </row>
    <row r="758" spans="16:17">
      <c r="P758" s="432"/>
      <c r="Q758" s="432">
        <v>0</v>
      </c>
    </row>
    <row r="759" spans="16:17">
      <c r="P759" s="432"/>
      <c r="Q759" s="432">
        <v>0</v>
      </c>
    </row>
    <row r="760" spans="16:17">
      <c r="P760" s="432"/>
      <c r="Q760" s="432">
        <v>0</v>
      </c>
    </row>
    <row r="761" spans="16:17">
      <c r="P761" s="432"/>
      <c r="Q761" s="432">
        <v>0</v>
      </c>
    </row>
    <row r="762" spans="16:17">
      <c r="P762" s="432"/>
      <c r="Q762" s="432">
        <v>0</v>
      </c>
    </row>
    <row r="763" spans="16:17">
      <c r="P763" s="432"/>
      <c r="Q763" s="432">
        <v>0</v>
      </c>
    </row>
    <row r="764" spans="16:17">
      <c r="P764" s="432"/>
      <c r="Q764" s="432">
        <v>0</v>
      </c>
    </row>
    <row r="765" spans="16:17">
      <c r="P765" s="432"/>
      <c r="Q765" s="432">
        <v>0</v>
      </c>
    </row>
    <row r="766" spans="16:17">
      <c r="P766" s="432"/>
      <c r="Q766" s="432">
        <v>0</v>
      </c>
    </row>
    <row r="767" spans="16:17">
      <c r="P767" s="432"/>
      <c r="Q767" s="432">
        <v>0</v>
      </c>
    </row>
    <row r="768" spans="16:17">
      <c r="P768" s="432"/>
      <c r="Q768" s="432">
        <v>0</v>
      </c>
    </row>
    <row r="769" spans="16:17">
      <c r="P769" s="432"/>
      <c r="Q769" s="432">
        <v>0</v>
      </c>
    </row>
    <row r="770" spans="16:17">
      <c r="P770" s="432"/>
      <c r="Q770" s="432">
        <v>0</v>
      </c>
    </row>
    <row r="771" spans="16:17">
      <c r="P771" s="432"/>
      <c r="Q771" s="432">
        <v>0</v>
      </c>
    </row>
    <row r="772" spans="16:17">
      <c r="P772" s="432"/>
      <c r="Q772" s="432">
        <v>0</v>
      </c>
    </row>
    <row r="773" spans="16:17">
      <c r="P773" s="432"/>
      <c r="Q773" s="432">
        <v>0</v>
      </c>
    </row>
    <row r="774" spans="16:17">
      <c r="P774" s="432"/>
      <c r="Q774" s="432">
        <v>0</v>
      </c>
    </row>
    <row r="775" spans="16:17">
      <c r="P775" s="432"/>
      <c r="Q775" s="432">
        <v>0</v>
      </c>
    </row>
    <row r="776" spans="16:17">
      <c r="P776" s="432"/>
      <c r="Q776" s="432">
        <v>0</v>
      </c>
    </row>
    <row r="777" spans="16:17">
      <c r="P777" s="432"/>
      <c r="Q777" s="432">
        <v>0</v>
      </c>
    </row>
    <row r="778" spans="16:17">
      <c r="P778" s="432"/>
      <c r="Q778" s="432">
        <v>0</v>
      </c>
    </row>
    <row r="779" spans="16:17">
      <c r="P779" s="432"/>
      <c r="Q779" s="432">
        <v>0</v>
      </c>
    </row>
    <row r="780" spans="16:17">
      <c r="P780" s="432"/>
      <c r="Q780" s="432">
        <v>0</v>
      </c>
    </row>
    <row r="781" spans="16:17">
      <c r="P781" s="432"/>
      <c r="Q781" s="432">
        <v>0</v>
      </c>
    </row>
    <row r="782" spans="16:17">
      <c r="P782" s="432"/>
      <c r="Q782" s="432">
        <v>0</v>
      </c>
    </row>
    <row r="783" spans="16:17">
      <c r="P783" s="432"/>
      <c r="Q783" s="432">
        <v>0</v>
      </c>
    </row>
    <row r="784" spans="16:17">
      <c r="P784" s="432"/>
      <c r="Q784" s="432">
        <v>0</v>
      </c>
    </row>
    <row r="785" spans="16:17">
      <c r="P785" s="432"/>
      <c r="Q785" s="432">
        <v>0</v>
      </c>
    </row>
    <row r="786" spans="16:17">
      <c r="P786" s="432"/>
      <c r="Q786" s="432">
        <v>0</v>
      </c>
    </row>
    <row r="787" spans="16:17">
      <c r="P787" s="432"/>
      <c r="Q787" s="432">
        <v>0</v>
      </c>
    </row>
    <row r="788" spans="16:17">
      <c r="P788" s="432"/>
      <c r="Q788" s="432">
        <v>0</v>
      </c>
    </row>
    <row r="789" spans="16:17">
      <c r="P789" s="432"/>
      <c r="Q789" s="432">
        <v>0</v>
      </c>
    </row>
    <row r="790" spans="16:17">
      <c r="P790" s="432"/>
      <c r="Q790" s="432">
        <v>0</v>
      </c>
    </row>
    <row r="791" spans="16:17">
      <c r="P791" s="432"/>
      <c r="Q791" s="432">
        <v>0</v>
      </c>
    </row>
    <row r="792" spans="16:17">
      <c r="P792" s="432"/>
      <c r="Q792" s="432">
        <v>0</v>
      </c>
    </row>
    <row r="793" spans="16:17">
      <c r="P793" s="432"/>
      <c r="Q793" s="432">
        <v>0</v>
      </c>
    </row>
    <row r="794" spans="16:17">
      <c r="P794" s="432"/>
      <c r="Q794" s="432">
        <v>0</v>
      </c>
    </row>
    <row r="795" spans="16:17">
      <c r="P795" s="432"/>
      <c r="Q795" s="432">
        <v>0</v>
      </c>
    </row>
    <row r="796" spans="16:17">
      <c r="P796" s="432"/>
      <c r="Q796" s="432">
        <v>0</v>
      </c>
    </row>
    <row r="797" spans="16:17">
      <c r="P797" s="432"/>
      <c r="Q797" s="432">
        <v>0</v>
      </c>
    </row>
    <row r="798" spans="16:17">
      <c r="P798" s="432"/>
      <c r="Q798" s="432">
        <v>0</v>
      </c>
    </row>
    <row r="799" spans="16:17">
      <c r="P799" s="432"/>
      <c r="Q799" s="432">
        <v>0</v>
      </c>
    </row>
    <row r="800" spans="16:17">
      <c r="P800" s="432"/>
      <c r="Q800" s="432">
        <v>0</v>
      </c>
    </row>
    <row r="801" spans="16:17">
      <c r="P801" s="432"/>
      <c r="Q801" s="432">
        <v>0</v>
      </c>
    </row>
    <row r="802" spans="16:17">
      <c r="P802" s="432"/>
      <c r="Q802" s="432">
        <v>0</v>
      </c>
    </row>
    <row r="803" spans="16:17">
      <c r="P803" s="432"/>
      <c r="Q803" s="432">
        <v>0</v>
      </c>
    </row>
    <row r="804" spans="16:17">
      <c r="P804" s="432"/>
      <c r="Q804" s="432">
        <v>0</v>
      </c>
    </row>
    <row r="805" spans="16:17">
      <c r="P805" s="432"/>
      <c r="Q805" s="432">
        <v>0</v>
      </c>
    </row>
    <row r="806" spans="16:17">
      <c r="P806" s="432"/>
      <c r="Q806" s="432">
        <v>0</v>
      </c>
    </row>
    <row r="807" spans="16:17">
      <c r="P807" s="432"/>
      <c r="Q807" s="432">
        <v>0</v>
      </c>
    </row>
    <row r="808" spans="16:17">
      <c r="P808" s="432"/>
      <c r="Q808" s="432">
        <v>0</v>
      </c>
    </row>
    <row r="809" spans="16:17">
      <c r="P809" s="432"/>
      <c r="Q809" s="432">
        <v>0</v>
      </c>
    </row>
    <row r="810" spans="16:17">
      <c r="P810" s="432"/>
      <c r="Q810" s="432">
        <v>0</v>
      </c>
    </row>
    <row r="811" spans="16:17">
      <c r="P811" s="432"/>
      <c r="Q811" s="432">
        <v>0</v>
      </c>
    </row>
    <row r="812" spans="16:17">
      <c r="P812" s="432"/>
      <c r="Q812" s="432">
        <v>0</v>
      </c>
    </row>
    <row r="813" spans="16:17">
      <c r="P813" s="432"/>
      <c r="Q813" s="432">
        <v>0</v>
      </c>
    </row>
    <row r="814" spans="16:17">
      <c r="P814" s="432"/>
      <c r="Q814" s="432">
        <v>0</v>
      </c>
    </row>
    <row r="815" spans="16:17">
      <c r="P815" s="432"/>
      <c r="Q815" s="432">
        <v>0</v>
      </c>
    </row>
    <row r="816" spans="16:17">
      <c r="P816" s="432"/>
      <c r="Q816" s="432">
        <v>0</v>
      </c>
    </row>
    <row r="817" spans="16:17">
      <c r="P817" s="432"/>
      <c r="Q817" s="432">
        <v>0</v>
      </c>
    </row>
    <row r="818" spans="16:17">
      <c r="P818" s="432"/>
      <c r="Q818" s="432">
        <v>0</v>
      </c>
    </row>
    <row r="819" spans="16:17">
      <c r="P819" s="432"/>
      <c r="Q819" s="432">
        <v>0</v>
      </c>
    </row>
    <row r="820" spans="16:17">
      <c r="P820" s="432"/>
      <c r="Q820" s="432">
        <v>0</v>
      </c>
    </row>
    <row r="821" spans="16:17">
      <c r="P821" s="432"/>
      <c r="Q821" s="432">
        <v>0</v>
      </c>
    </row>
    <row r="822" spans="16:17">
      <c r="P822" s="432"/>
      <c r="Q822" s="432">
        <v>0</v>
      </c>
    </row>
    <row r="823" spans="16:17">
      <c r="P823" s="432"/>
      <c r="Q823" s="432">
        <v>0</v>
      </c>
    </row>
    <row r="824" spans="16:17">
      <c r="P824" s="432"/>
      <c r="Q824" s="432">
        <v>0</v>
      </c>
    </row>
    <row r="825" spans="16:17">
      <c r="P825" s="432"/>
      <c r="Q825" s="432">
        <v>0</v>
      </c>
    </row>
    <row r="826" spans="16:17">
      <c r="P826" s="432"/>
      <c r="Q826" s="432">
        <v>0</v>
      </c>
    </row>
    <row r="827" spans="16:17">
      <c r="P827" s="432"/>
      <c r="Q827" s="432">
        <v>0</v>
      </c>
    </row>
    <row r="828" spans="16:17">
      <c r="P828" s="432"/>
      <c r="Q828" s="432">
        <v>0</v>
      </c>
    </row>
    <row r="829" spans="16:17">
      <c r="P829" s="432"/>
      <c r="Q829" s="432">
        <v>0</v>
      </c>
    </row>
    <row r="830" spans="16:17">
      <c r="P830" s="432"/>
      <c r="Q830" s="432">
        <v>0</v>
      </c>
    </row>
    <row r="831" spans="16:17">
      <c r="P831" s="432"/>
      <c r="Q831" s="432">
        <v>0</v>
      </c>
    </row>
    <row r="832" spans="16:17">
      <c r="P832" s="432"/>
      <c r="Q832" s="432">
        <v>0</v>
      </c>
    </row>
    <row r="833" spans="16:17">
      <c r="P833" s="432"/>
      <c r="Q833" s="432">
        <v>0</v>
      </c>
    </row>
    <row r="834" spans="16:17">
      <c r="P834" s="432"/>
      <c r="Q834" s="432">
        <v>0</v>
      </c>
    </row>
    <row r="835" spans="16:17">
      <c r="P835" s="432"/>
      <c r="Q835" s="432">
        <v>0</v>
      </c>
    </row>
    <row r="836" spans="16:17">
      <c r="P836" s="432"/>
      <c r="Q836" s="432">
        <v>0</v>
      </c>
    </row>
    <row r="837" spans="16:17">
      <c r="P837" s="432"/>
      <c r="Q837" s="432">
        <v>0</v>
      </c>
    </row>
    <row r="838" spans="16:17">
      <c r="P838" s="432"/>
      <c r="Q838" s="432">
        <v>0</v>
      </c>
    </row>
    <row r="839" spans="16:17">
      <c r="P839" s="432"/>
      <c r="Q839" s="432">
        <v>0</v>
      </c>
    </row>
    <row r="840" spans="16:17">
      <c r="P840" s="432"/>
      <c r="Q840" s="432">
        <v>0</v>
      </c>
    </row>
    <row r="841" spans="16:17">
      <c r="P841" s="432"/>
      <c r="Q841" s="432">
        <v>0</v>
      </c>
    </row>
    <row r="842" spans="16:17">
      <c r="P842" s="432"/>
      <c r="Q842" s="432">
        <v>0</v>
      </c>
    </row>
    <row r="843" spans="16:17">
      <c r="P843" s="432"/>
      <c r="Q843" s="432">
        <v>0</v>
      </c>
    </row>
    <row r="844" spans="16:17">
      <c r="P844" s="432"/>
      <c r="Q844" s="432">
        <v>0</v>
      </c>
    </row>
    <row r="845" spans="16:17">
      <c r="P845" s="432"/>
      <c r="Q845" s="432">
        <v>0</v>
      </c>
    </row>
    <row r="846" spans="16:17">
      <c r="P846" s="432"/>
      <c r="Q846" s="432">
        <v>0</v>
      </c>
    </row>
    <row r="847" spans="16:17">
      <c r="P847" s="432"/>
      <c r="Q847" s="432">
        <v>0</v>
      </c>
    </row>
    <row r="848" spans="16:17">
      <c r="P848" s="432"/>
      <c r="Q848" s="432">
        <v>0</v>
      </c>
    </row>
    <row r="849" spans="16:17">
      <c r="P849" s="432"/>
      <c r="Q849" s="432">
        <v>0</v>
      </c>
    </row>
    <row r="850" spans="16:17">
      <c r="P850" s="432"/>
      <c r="Q850" s="432">
        <v>0</v>
      </c>
    </row>
    <row r="851" spans="16:17">
      <c r="P851" s="432"/>
      <c r="Q851" s="432">
        <v>0</v>
      </c>
    </row>
    <row r="852" spans="16:17">
      <c r="P852" s="432"/>
      <c r="Q852" s="432">
        <v>0</v>
      </c>
    </row>
    <row r="853" spans="16:17">
      <c r="P853" s="432"/>
      <c r="Q853" s="432">
        <v>0</v>
      </c>
    </row>
    <row r="854" spans="16:17">
      <c r="P854" s="432"/>
      <c r="Q854" s="432">
        <v>0</v>
      </c>
    </row>
    <row r="855" spans="16:17">
      <c r="P855" s="432"/>
      <c r="Q855" s="432">
        <v>0</v>
      </c>
    </row>
    <row r="856" spans="16:17">
      <c r="P856" s="432"/>
      <c r="Q856" s="432">
        <v>0</v>
      </c>
    </row>
    <row r="857" spans="16:17">
      <c r="P857" s="432"/>
      <c r="Q857" s="432">
        <v>0</v>
      </c>
    </row>
    <row r="858" spans="16:17">
      <c r="P858" s="432"/>
      <c r="Q858" s="432">
        <v>0</v>
      </c>
    </row>
    <row r="859" spans="16:17">
      <c r="P859" s="432"/>
      <c r="Q859" s="432">
        <v>0</v>
      </c>
    </row>
    <row r="860" spans="16:17">
      <c r="P860" s="432"/>
      <c r="Q860" s="432">
        <v>0</v>
      </c>
    </row>
    <row r="861" spans="16:17">
      <c r="P861" s="432"/>
      <c r="Q861" s="432">
        <v>0</v>
      </c>
    </row>
    <row r="862" spans="16:17">
      <c r="P862" s="432"/>
      <c r="Q862" s="432">
        <v>0</v>
      </c>
    </row>
    <row r="863" spans="16:17">
      <c r="P863" s="432"/>
      <c r="Q863" s="432">
        <v>0</v>
      </c>
    </row>
    <row r="864" spans="16:17">
      <c r="P864" s="432"/>
      <c r="Q864" s="432">
        <v>0</v>
      </c>
    </row>
    <row r="865" spans="16:17">
      <c r="P865" s="432"/>
      <c r="Q865" s="432">
        <v>0</v>
      </c>
    </row>
    <row r="866" spans="16:17">
      <c r="P866" s="432"/>
      <c r="Q866" s="432">
        <v>0</v>
      </c>
    </row>
    <row r="867" spans="16:17">
      <c r="P867" s="432"/>
      <c r="Q867" s="432">
        <v>0</v>
      </c>
    </row>
    <row r="868" spans="16:17">
      <c r="P868" s="432"/>
      <c r="Q868" s="432">
        <v>0</v>
      </c>
    </row>
    <row r="869" spans="16:17">
      <c r="P869" s="432"/>
      <c r="Q869" s="432">
        <v>0</v>
      </c>
    </row>
    <row r="870" spans="16:17">
      <c r="P870" s="432"/>
      <c r="Q870" s="432">
        <v>0</v>
      </c>
    </row>
    <row r="871" spans="16:17">
      <c r="P871" s="432"/>
      <c r="Q871" s="432">
        <v>0</v>
      </c>
    </row>
    <row r="872" spans="16:17">
      <c r="P872" s="432"/>
      <c r="Q872" s="432">
        <v>0</v>
      </c>
    </row>
    <row r="873" spans="16:17">
      <c r="P873" s="432"/>
      <c r="Q873" s="432">
        <v>0</v>
      </c>
    </row>
    <row r="874" spans="16:17">
      <c r="P874" s="432"/>
      <c r="Q874" s="432">
        <v>0</v>
      </c>
    </row>
    <row r="875" spans="16:17">
      <c r="P875" s="432"/>
      <c r="Q875" s="432">
        <v>0</v>
      </c>
    </row>
    <row r="876" spans="16:17">
      <c r="P876" s="432"/>
      <c r="Q876" s="432">
        <v>0</v>
      </c>
    </row>
    <row r="877" spans="16:17">
      <c r="P877" s="432"/>
      <c r="Q877" s="432">
        <v>0</v>
      </c>
    </row>
    <row r="878" spans="16:17">
      <c r="P878" s="432"/>
      <c r="Q878" s="432">
        <v>0</v>
      </c>
    </row>
    <row r="879" spans="16:17">
      <c r="P879" s="432"/>
      <c r="Q879" s="432">
        <v>0</v>
      </c>
    </row>
    <row r="880" spans="16:17">
      <c r="P880" s="432"/>
      <c r="Q880" s="432">
        <v>0</v>
      </c>
    </row>
    <row r="881" spans="16:17">
      <c r="P881" s="432"/>
      <c r="Q881" s="432">
        <v>0</v>
      </c>
    </row>
    <row r="882" spans="16:17">
      <c r="P882" s="432"/>
      <c r="Q882" s="432">
        <v>0</v>
      </c>
    </row>
    <row r="883" spans="16:17">
      <c r="P883" s="432"/>
      <c r="Q883" s="432">
        <v>0</v>
      </c>
    </row>
    <row r="884" spans="16:17">
      <c r="P884" s="432"/>
      <c r="Q884" s="432">
        <v>0</v>
      </c>
    </row>
    <row r="885" spans="16:17">
      <c r="P885" s="432"/>
      <c r="Q885" s="432">
        <v>0</v>
      </c>
    </row>
    <row r="886" spans="16:17">
      <c r="P886" s="432"/>
      <c r="Q886" s="432">
        <v>0</v>
      </c>
    </row>
    <row r="887" spans="16:17">
      <c r="P887" s="432"/>
      <c r="Q887" s="432">
        <v>0</v>
      </c>
    </row>
    <row r="888" spans="16:17">
      <c r="P888" s="432"/>
      <c r="Q888" s="432">
        <v>0</v>
      </c>
    </row>
    <row r="889" spans="16:17">
      <c r="P889" s="432"/>
      <c r="Q889" s="432">
        <v>0</v>
      </c>
    </row>
    <row r="890" spans="16:17">
      <c r="P890" s="432"/>
      <c r="Q890" s="432">
        <v>0</v>
      </c>
    </row>
    <row r="891" spans="16:17">
      <c r="P891" s="432"/>
      <c r="Q891" s="432">
        <v>0</v>
      </c>
    </row>
    <row r="892" spans="16:17">
      <c r="P892" s="432"/>
      <c r="Q892" s="432">
        <v>0</v>
      </c>
    </row>
    <row r="893" spans="16:17">
      <c r="P893" s="432"/>
      <c r="Q893" s="432">
        <v>0</v>
      </c>
    </row>
    <row r="894" spans="16:17">
      <c r="P894" s="432"/>
      <c r="Q894" s="432">
        <v>0</v>
      </c>
    </row>
    <row r="895" spans="16:17">
      <c r="P895" s="432"/>
      <c r="Q895" s="432">
        <v>0</v>
      </c>
    </row>
    <row r="896" spans="16:17">
      <c r="P896" s="432"/>
      <c r="Q896" s="432">
        <v>0</v>
      </c>
    </row>
    <row r="897" spans="16:17">
      <c r="P897" s="432"/>
      <c r="Q897" s="432">
        <v>0</v>
      </c>
    </row>
    <row r="898" spans="16:17">
      <c r="P898" s="432"/>
      <c r="Q898" s="432">
        <v>0</v>
      </c>
    </row>
    <row r="899" spans="16:17">
      <c r="P899" s="432"/>
      <c r="Q899" s="432">
        <v>0</v>
      </c>
    </row>
    <row r="900" spans="16:17">
      <c r="P900" s="432"/>
      <c r="Q900" s="432">
        <v>0</v>
      </c>
    </row>
    <row r="901" spans="16:17">
      <c r="P901" s="432"/>
      <c r="Q901" s="432">
        <v>0</v>
      </c>
    </row>
    <row r="902" spans="16:17">
      <c r="P902" s="432"/>
      <c r="Q902" s="432">
        <v>0</v>
      </c>
    </row>
    <row r="903" spans="16:17">
      <c r="P903" s="432"/>
      <c r="Q903" s="432">
        <v>0</v>
      </c>
    </row>
    <row r="904" spans="16:17">
      <c r="P904" s="432"/>
      <c r="Q904" s="432">
        <v>0</v>
      </c>
    </row>
    <row r="905" spans="16:17">
      <c r="P905" s="432"/>
      <c r="Q905" s="432">
        <v>0</v>
      </c>
    </row>
    <row r="906" spans="16:17">
      <c r="P906" s="432"/>
      <c r="Q906" s="432">
        <v>0</v>
      </c>
    </row>
    <row r="907" spans="16:17">
      <c r="P907" s="432"/>
      <c r="Q907" s="432">
        <v>0</v>
      </c>
    </row>
    <row r="908" spans="16:17">
      <c r="P908" s="432"/>
      <c r="Q908" s="432">
        <v>0</v>
      </c>
    </row>
    <row r="909" spans="16:17">
      <c r="P909" s="432"/>
      <c r="Q909" s="432">
        <v>0</v>
      </c>
    </row>
    <row r="910" spans="16:17">
      <c r="P910" s="432"/>
      <c r="Q910" s="432">
        <v>0</v>
      </c>
    </row>
    <row r="911" spans="16:17">
      <c r="P911" s="432"/>
      <c r="Q911" s="432">
        <v>0</v>
      </c>
    </row>
    <row r="912" spans="16:17">
      <c r="P912" s="432"/>
      <c r="Q912" s="432">
        <v>0</v>
      </c>
    </row>
    <row r="913" spans="16:17">
      <c r="P913" s="432"/>
      <c r="Q913" s="432">
        <v>0</v>
      </c>
    </row>
    <row r="914" spans="16:17">
      <c r="P914" s="432"/>
      <c r="Q914" s="432">
        <v>0</v>
      </c>
    </row>
    <row r="915" spans="16:17">
      <c r="P915" s="432"/>
      <c r="Q915" s="432">
        <v>0</v>
      </c>
    </row>
    <row r="916" spans="16:17">
      <c r="P916" s="432"/>
      <c r="Q916" s="432">
        <v>0</v>
      </c>
    </row>
    <row r="917" spans="16:17">
      <c r="P917" s="432"/>
      <c r="Q917" s="432">
        <v>0</v>
      </c>
    </row>
    <row r="918" spans="16:17">
      <c r="P918" s="432"/>
      <c r="Q918" s="432">
        <v>0</v>
      </c>
    </row>
    <row r="919" spans="16:17">
      <c r="P919" s="432"/>
      <c r="Q919" s="432">
        <v>0</v>
      </c>
    </row>
    <row r="920" spans="16:17">
      <c r="P920" s="432"/>
      <c r="Q920" s="432">
        <v>0</v>
      </c>
    </row>
    <row r="921" spans="16:17">
      <c r="P921" s="432"/>
      <c r="Q921" s="432">
        <v>0</v>
      </c>
    </row>
    <row r="922" spans="16:17">
      <c r="P922" s="432"/>
      <c r="Q922" s="432">
        <v>0</v>
      </c>
    </row>
    <row r="923" spans="16:17">
      <c r="P923" s="432"/>
      <c r="Q923" s="432">
        <v>0</v>
      </c>
    </row>
    <row r="924" spans="16:17">
      <c r="P924" s="432"/>
      <c r="Q924" s="432">
        <v>0</v>
      </c>
    </row>
    <row r="925" spans="16:17">
      <c r="P925" s="432"/>
      <c r="Q925" s="432">
        <v>0</v>
      </c>
    </row>
    <row r="926" spans="16:17">
      <c r="P926" s="432"/>
      <c r="Q926" s="432">
        <v>0</v>
      </c>
    </row>
    <row r="927" spans="16:17">
      <c r="P927" s="432"/>
      <c r="Q927" s="432">
        <v>0</v>
      </c>
    </row>
    <row r="928" spans="16:17">
      <c r="P928" s="432"/>
      <c r="Q928" s="432">
        <v>0</v>
      </c>
    </row>
    <row r="929" spans="16:17">
      <c r="P929" s="432"/>
      <c r="Q929" s="432">
        <v>0</v>
      </c>
    </row>
    <row r="930" spans="16:17">
      <c r="P930" s="432"/>
      <c r="Q930" s="432">
        <v>0</v>
      </c>
    </row>
    <row r="931" spans="16:17">
      <c r="P931" s="432"/>
      <c r="Q931" s="432">
        <v>0</v>
      </c>
    </row>
    <row r="932" spans="16:17">
      <c r="P932" s="432"/>
      <c r="Q932" s="432">
        <v>0</v>
      </c>
    </row>
    <row r="933" spans="16:17">
      <c r="P933" s="432"/>
      <c r="Q933" s="432">
        <v>0</v>
      </c>
    </row>
    <row r="934" spans="16:17">
      <c r="P934" s="432"/>
      <c r="Q934" s="432">
        <v>0</v>
      </c>
    </row>
    <row r="935" spans="16:17">
      <c r="P935" s="432"/>
      <c r="Q935" s="432">
        <v>0</v>
      </c>
    </row>
    <row r="936" spans="16:17">
      <c r="P936" s="432"/>
      <c r="Q936" s="432">
        <v>0</v>
      </c>
    </row>
    <row r="937" spans="16:17">
      <c r="P937" s="432"/>
      <c r="Q937" s="432">
        <v>0</v>
      </c>
    </row>
    <row r="938" spans="16:17">
      <c r="P938" s="432"/>
      <c r="Q938" s="432">
        <v>0</v>
      </c>
    </row>
    <row r="939" spans="16:17">
      <c r="P939" s="432"/>
      <c r="Q939" s="432">
        <v>0</v>
      </c>
    </row>
    <row r="940" spans="16:17">
      <c r="P940" s="432"/>
      <c r="Q940" s="432">
        <v>0</v>
      </c>
    </row>
    <row r="941" spans="16:17">
      <c r="P941" s="432"/>
      <c r="Q941" s="432">
        <v>0</v>
      </c>
    </row>
    <row r="942" spans="16:17">
      <c r="P942" s="432"/>
      <c r="Q942" s="432">
        <v>0</v>
      </c>
    </row>
    <row r="943" spans="16:17">
      <c r="P943" s="432"/>
      <c r="Q943" s="432">
        <v>0</v>
      </c>
    </row>
    <row r="944" spans="16:17">
      <c r="P944" s="432"/>
      <c r="Q944" s="432">
        <v>0</v>
      </c>
    </row>
    <row r="945" spans="16:17">
      <c r="P945" s="432"/>
      <c r="Q945" s="432">
        <v>0</v>
      </c>
    </row>
    <row r="946" spans="16:17">
      <c r="P946" s="432"/>
      <c r="Q946" s="432">
        <v>0</v>
      </c>
    </row>
    <row r="947" spans="16:17">
      <c r="P947" s="432"/>
      <c r="Q947" s="432">
        <v>0</v>
      </c>
    </row>
    <row r="948" spans="16:17">
      <c r="P948" s="432"/>
      <c r="Q948" s="432">
        <v>0</v>
      </c>
    </row>
    <row r="949" spans="16:17">
      <c r="P949" s="432"/>
      <c r="Q949" s="432">
        <v>0</v>
      </c>
    </row>
    <row r="950" spans="16:17">
      <c r="P950" s="432"/>
      <c r="Q950" s="432">
        <v>0</v>
      </c>
    </row>
    <row r="951" spans="16:17">
      <c r="P951" s="432"/>
      <c r="Q951" s="432">
        <v>0</v>
      </c>
    </row>
    <row r="952" spans="16:17">
      <c r="P952" s="432"/>
      <c r="Q952" s="432">
        <v>0</v>
      </c>
    </row>
    <row r="953" spans="16:17">
      <c r="P953" s="432"/>
      <c r="Q953" s="432">
        <v>0</v>
      </c>
    </row>
    <row r="954" spans="16:17">
      <c r="P954" s="432"/>
      <c r="Q954" s="432">
        <v>0</v>
      </c>
    </row>
    <row r="955" spans="16:17">
      <c r="P955" s="432"/>
      <c r="Q955" s="432">
        <v>0</v>
      </c>
    </row>
    <row r="956" spans="16:17">
      <c r="P956" s="432"/>
      <c r="Q956" s="432">
        <v>0</v>
      </c>
    </row>
    <row r="957" spans="16:17">
      <c r="P957" s="432"/>
      <c r="Q957" s="432">
        <v>0</v>
      </c>
    </row>
    <row r="958" spans="16:17">
      <c r="P958" s="432"/>
      <c r="Q958" s="432">
        <v>0</v>
      </c>
    </row>
    <row r="959" spans="16:17">
      <c r="P959" s="432"/>
      <c r="Q959" s="432">
        <v>0</v>
      </c>
    </row>
    <row r="960" spans="16:17">
      <c r="P960" s="432"/>
      <c r="Q960" s="432">
        <v>0</v>
      </c>
    </row>
    <row r="961" spans="16:17">
      <c r="P961" s="432"/>
      <c r="Q961" s="432">
        <v>0</v>
      </c>
    </row>
    <row r="962" spans="16:17">
      <c r="P962" s="432"/>
      <c r="Q962" s="432">
        <v>0</v>
      </c>
    </row>
    <row r="963" spans="16:17">
      <c r="P963" s="432"/>
      <c r="Q963" s="432">
        <v>0</v>
      </c>
    </row>
    <row r="964" spans="16:17">
      <c r="P964" s="432"/>
      <c r="Q964" s="432">
        <v>0</v>
      </c>
    </row>
    <row r="965" spans="16:17">
      <c r="P965" s="432"/>
      <c r="Q965" s="432">
        <v>0</v>
      </c>
    </row>
    <row r="966" spans="16:17">
      <c r="P966" s="432"/>
      <c r="Q966" s="432">
        <v>0</v>
      </c>
    </row>
    <row r="967" spans="16:17">
      <c r="P967" s="432"/>
      <c r="Q967" s="432">
        <v>0</v>
      </c>
    </row>
    <row r="968" spans="16:17">
      <c r="P968" s="432"/>
      <c r="Q968" s="432">
        <v>0</v>
      </c>
    </row>
    <row r="969" spans="16:17">
      <c r="P969" s="432"/>
      <c r="Q969" s="432">
        <v>0</v>
      </c>
    </row>
    <row r="970" spans="16:17">
      <c r="P970" s="432"/>
      <c r="Q970" s="432">
        <v>0</v>
      </c>
    </row>
    <row r="971" spans="16:17">
      <c r="P971" s="432"/>
      <c r="Q971" s="432">
        <v>0</v>
      </c>
    </row>
    <row r="972" spans="16:17">
      <c r="P972" s="432"/>
      <c r="Q972" s="432">
        <v>0</v>
      </c>
    </row>
    <row r="973" spans="16:17">
      <c r="P973" s="432"/>
      <c r="Q973" s="432">
        <v>0</v>
      </c>
    </row>
    <row r="974" spans="16:17">
      <c r="P974" s="432"/>
      <c r="Q974" s="432">
        <v>0</v>
      </c>
    </row>
    <row r="975" spans="16:17">
      <c r="P975" s="432"/>
      <c r="Q975" s="432">
        <v>0</v>
      </c>
    </row>
    <row r="976" spans="16:17">
      <c r="P976" s="432"/>
      <c r="Q976" s="432">
        <v>0</v>
      </c>
    </row>
    <row r="977" spans="16:17">
      <c r="P977" s="432"/>
      <c r="Q977" s="432">
        <v>0</v>
      </c>
    </row>
    <row r="978" spans="16:17">
      <c r="P978" s="432"/>
      <c r="Q978" s="432">
        <v>0</v>
      </c>
    </row>
    <row r="979" spans="16:17">
      <c r="P979" s="432"/>
      <c r="Q979" s="432">
        <v>0</v>
      </c>
    </row>
    <row r="980" spans="16:17">
      <c r="P980" s="432"/>
      <c r="Q980" s="432">
        <v>0</v>
      </c>
    </row>
    <row r="981" spans="16:17">
      <c r="P981" s="432"/>
      <c r="Q981" s="432">
        <v>0</v>
      </c>
    </row>
    <row r="982" spans="16:17">
      <c r="P982" s="432"/>
      <c r="Q982" s="432">
        <v>0</v>
      </c>
    </row>
    <row r="983" spans="16:17">
      <c r="P983" s="432"/>
      <c r="Q983" s="432">
        <v>0</v>
      </c>
    </row>
    <row r="984" spans="16:17">
      <c r="P984" s="432"/>
      <c r="Q984" s="432">
        <v>0</v>
      </c>
    </row>
    <row r="985" spans="16:17">
      <c r="P985" s="432"/>
      <c r="Q985" s="432">
        <v>0</v>
      </c>
    </row>
    <row r="986" spans="16:17">
      <c r="P986" s="432"/>
      <c r="Q986" s="432">
        <v>0</v>
      </c>
    </row>
    <row r="987" spans="16:17">
      <c r="P987" s="432"/>
      <c r="Q987" s="432">
        <v>0</v>
      </c>
    </row>
    <row r="988" spans="16:17">
      <c r="P988" s="432"/>
      <c r="Q988" s="432">
        <v>0</v>
      </c>
    </row>
    <row r="989" spans="16:17">
      <c r="P989" s="432"/>
      <c r="Q989" s="432">
        <v>0</v>
      </c>
    </row>
    <row r="990" spans="16:17">
      <c r="P990" s="432"/>
      <c r="Q990" s="432">
        <v>0</v>
      </c>
    </row>
    <row r="991" spans="16:17">
      <c r="P991" s="432"/>
      <c r="Q991" s="432">
        <v>0</v>
      </c>
    </row>
    <row r="992" spans="16:17">
      <c r="P992" s="432"/>
      <c r="Q992" s="432">
        <v>0</v>
      </c>
    </row>
    <row r="993" spans="16:17">
      <c r="P993" s="432"/>
      <c r="Q993" s="432">
        <v>0</v>
      </c>
    </row>
    <row r="994" spans="16:17">
      <c r="P994" s="432"/>
      <c r="Q994" s="432">
        <v>0</v>
      </c>
    </row>
    <row r="995" spans="16:17">
      <c r="P995" s="432"/>
      <c r="Q995" s="432">
        <v>0</v>
      </c>
    </row>
    <row r="996" spans="16:17">
      <c r="P996" s="432"/>
      <c r="Q996" s="432">
        <v>0</v>
      </c>
    </row>
    <row r="997" spans="16:17">
      <c r="P997" s="432"/>
      <c r="Q997" s="432">
        <v>0</v>
      </c>
    </row>
    <row r="998" spans="16:17">
      <c r="P998" s="432"/>
      <c r="Q998" s="432">
        <v>0</v>
      </c>
    </row>
    <row r="999" spans="16:17">
      <c r="P999" s="432"/>
      <c r="Q999" s="432">
        <v>0</v>
      </c>
    </row>
    <row r="1000" spans="16:17">
      <c r="P1000" s="432"/>
      <c r="Q1000" s="432">
        <v>0</v>
      </c>
    </row>
  </sheetData>
  <autoFilter ref="A1:FD1000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H1215"/>
  <sheetViews>
    <sheetView workbookViewId="0">
      <pane ySplit="1" topLeftCell="A53" activePane="bottomLeft" state="frozen"/>
      <selection pane="bottomLeft" activeCell="T1" sqref="T1"/>
    </sheetView>
  </sheetViews>
  <sheetFormatPr defaultColWidth="12.6640625" defaultRowHeight="15.75" customHeight="1"/>
  <cols>
    <col min="1" max="1" width="65.33203125" customWidth="1"/>
    <col min="2" max="2" width="51.33203125" customWidth="1"/>
    <col min="3" max="3" width="30.77734375" customWidth="1"/>
    <col min="4" max="4" width="22.33203125" customWidth="1"/>
    <col min="6" max="6" width="17.21875" customWidth="1"/>
    <col min="7" max="7" width="28" customWidth="1"/>
    <col min="12" max="12" width="35.88671875" customWidth="1"/>
    <col min="13" max="13" width="50" customWidth="1"/>
    <col min="18" max="18" width="16.88671875" customWidth="1"/>
    <col min="20" max="20" width="35.6640625" customWidth="1"/>
    <col min="21" max="21" width="26" customWidth="1"/>
    <col min="22" max="22" width="18.6640625" customWidth="1"/>
    <col min="26" max="26" width="21.77734375" customWidth="1"/>
    <col min="27" max="27" width="29" customWidth="1"/>
    <col min="32" max="32" width="17.88671875" customWidth="1"/>
    <col min="33" max="33" width="18.6640625" customWidth="1"/>
  </cols>
  <sheetData>
    <row r="1" spans="1:34">
      <c r="A1" s="567" t="s">
        <v>957</v>
      </c>
      <c r="B1" s="567" t="s">
        <v>958</v>
      </c>
      <c r="C1" s="269" t="s">
        <v>959</v>
      </c>
      <c r="D1" s="269" t="s">
        <v>960</v>
      </c>
      <c r="E1" s="269" t="s">
        <v>961</v>
      </c>
      <c r="F1" s="269" t="s">
        <v>1752</v>
      </c>
      <c r="G1" s="269" t="s">
        <v>1753</v>
      </c>
      <c r="L1" s="432" t="s">
        <v>799</v>
      </c>
      <c r="M1" s="432" t="s">
        <v>962</v>
      </c>
      <c r="N1" s="432"/>
      <c r="R1" s="269" t="s">
        <v>963</v>
      </c>
      <c r="T1" s="432"/>
      <c r="AD1" s="269" t="s">
        <v>964</v>
      </c>
      <c r="AE1" s="269" t="s">
        <v>965</v>
      </c>
      <c r="AF1" s="269" t="s">
        <v>966</v>
      </c>
      <c r="AG1" s="269" t="s">
        <v>967</v>
      </c>
      <c r="AH1" s="269" t="s">
        <v>968</v>
      </c>
    </row>
    <row r="2" spans="1:34">
      <c r="A2" s="124" t="s">
        <v>927</v>
      </c>
      <c r="B2" s="124" t="s">
        <v>928</v>
      </c>
      <c r="C2" s="432" t="s">
        <v>969</v>
      </c>
      <c r="D2" s="432" t="s">
        <v>27</v>
      </c>
      <c r="F2" s="432" t="s">
        <v>16</v>
      </c>
      <c r="G2" s="432" t="b">
        <v>1</v>
      </c>
      <c r="L2" s="432" t="s">
        <v>927</v>
      </c>
      <c r="M2" s="432" t="s">
        <v>928</v>
      </c>
      <c r="N2" s="432"/>
      <c r="R2" s="568"/>
      <c r="AD2" s="569">
        <v>0.06</v>
      </c>
      <c r="AE2" s="569">
        <v>0.01</v>
      </c>
      <c r="AF2" s="269" t="s">
        <v>90</v>
      </c>
      <c r="AH2" s="269" t="s">
        <v>159</v>
      </c>
    </row>
    <row r="3" spans="1:34">
      <c r="A3" s="124" t="s">
        <v>929</v>
      </c>
      <c r="B3" s="124" t="s">
        <v>930</v>
      </c>
      <c r="C3" s="432" t="s">
        <v>969</v>
      </c>
      <c r="D3" s="432" t="s">
        <v>27</v>
      </c>
      <c r="F3" s="432" t="s">
        <v>16</v>
      </c>
      <c r="G3" s="432" t="b">
        <v>1</v>
      </c>
      <c r="L3" s="432" t="s">
        <v>929</v>
      </c>
      <c r="M3" s="432" t="s">
        <v>930</v>
      </c>
      <c r="N3" s="432"/>
      <c r="AF3" s="269" t="s">
        <v>92</v>
      </c>
      <c r="AH3" s="269" t="s">
        <v>155</v>
      </c>
    </row>
    <row r="4" spans="1:34">
      <c r="A4" s="124" t="s">
        <v>970</v>
      </c>
      <c r="B4" s="124" t="s">
        <v>971</v>
      </c>
      <c r="C4" s="432" t="s">
        <v>969</v>
      </c>
      <c r="D4" s="432" t="s">
        <v>27</v>
      </c>
      <c r="F4" s="432" t="s">
        <v>16</v>
      </c>
      <c r="G4" s="432" t="b">
        <v>0</v>
      </c>
      <c r="L4" s="432" t="s">
        <v>895</v>
      </c>
      <c r="M4" s="432" t="s">
        <v>896</v>
      </c>
      <c r="N4" s="432"/>
      <c r="AF4" s="269" t="s">
        <v>91</v>
      </c>
      <c r="AH4" s="269" t="s">
        <v>972</v>
      </c>
    </row>
    <row r="5" spans="1:34">
      <c r="A5" s="124" t="s">
        <v>895</v>
      </c>
      <c r="B5" s="124" t="s">
        <v>896</v>
      </c>
      <c r="C5" s="432" t="s">
        <v>969</v>
      </c>
      <c r="D5" s="432" t="s">
        <v>27</v>
      </c>
      <c r="F5" s="432" t="s">
        <v>16</v>
      </c>
      <c r="G5" s="432" t="b">
        <v>1</v>
      </c>
      <c r="L5" s="432" t="s">
        <v>891</v>
      </c>
      <c r="M5" s="432" t="s">
        <v>892</v>
      </c>
      <c r="N5" s="432"/>
      <c r="AF5" s="269" t="s">
        <v>157</v>
      </c>
    </row>
    <row r="6" spans="1:34">
      <c r="A6" s="124" t="s">
        <v>891</v>
      </c>
      <c r="B6" s="124" t="s">
        <v>892</v>
      </c>
      <c r="C6" s="432" t="s">
        <v>969</v>
      </c>
      <c r="D6" s="432" t="s">
        <v>27</v>
      </c>
      <c r="F6" s="432" t="s">
        <v>16</v>
      </c>
      <c r="G6" s="432" t="b">
        <v>1</v>
      </c>
      <c r="L6" s="432" t="s">
        <v>815</v>
      </c>
      <c r="M6" s="432" t="s">
        <v>973</v>
      </c>
      <c r="N6" s="432"/>
    </row>
    <row r="7" spans="1:34">
      <c r="A7" s="124" t="s">
        <v>974</v>
      </c>
      <c r="B7" s="124" t="s">
        <v>975</v>
      </c>
      <c r="C7" s="432" t="s">
        <v>976</v>
      </c>
      <c r="D7" s="432" t="s">
        <v>17</v>
      </c>
      <c r="F7" s="432" t="s">
        <v>16</v>
      </c>
      <c r="G7" s="432" t="b">
        <v>0</v>
      </c>
      <c r="L7" s="432" t="s">
        <v>937</v>
      </c>
      <c r="M7" s="432" t="s">
        <v>977</v>
      </c>
      <c r="N7" s="432"/>
    </row>
    <row r="8" spans="1:34">
      <c r="A8" s="124" t="s">
        <v>815</v>
      </c>
      <c r="B8" s="124" t="s">
        <v>816</v>
      </c>
      <c r="C8" s="432" t="s">
        <v>969</v>
      </c>
      <c r="D8" s="269" t="s">
        <v>3</v>
      </c>
      <c r="F8" s="432" t="s">
        <v>16</v>
      </c>
      <c r="G8" s="432" t="b">
        <v>1</v>
      </c>
      <c r="L8" s="432" t="s">
        <v>817</v>
      </c>
      <c r="M8" s="432" t="s">
        <v>818</v>
      </c>
      <c r="N8" s="432"/>
    </row>
    <row r="9" spans="1:34">
      <c r="A9" s="570" t="s">
        <v>817</v>
      </c>
      <c r="B9" s="570" t="s">
        <v>818</v>
      </c>
      <c r="C9" s="432" t="s">
        <v>976</v>
      </c>
      <c r="D9" s="432" t="s">
        <v>17</v>
      </c>
      <c r="F9" s="432" t="s">
        <v>16</v>
      </c>
      <c r="G9" s="432" t="b">
        <v>1</v>
      </c>
      <c r="L9" s="432"/>
      <c r="M9" s="432" t="s">
        <v>978</v>
      </c>
      <c r="N9" s="432"/>
    </row>
    <row r="10" spans="1:34">
      <c r="A10" s="570" t="s">
        <v>820</v>
      </c>
      <c r="B10" s="570" t="s">
        <v>821</v>
      </c>
      <c r="C10" s="432" t="s">
        <v>976</v>
      </c>
      <c r="D10" s="432" t="s">
        <v>17</v>
      </c>
      <c r="F10" s="432" t="s">
        <v>16</v>
      </c>
      <c r="G10" s="432" t="b">
        <v>1</v>
      </c>
      <c r="L10" s="432" t="s">
        <v>820</v>
      </c>
      <c r="M10" s="432" t="s">
        <v>821</v>
      </c>
      <c r="N10" s="432"/>
    </row>
    <row r="11" spans="1:34">
      <c r="A11" s="570" t="s">
        <v>979</v>
      </c>
      <c r="B11" s="570" t="s">
        <v>980</v>
      </c>
      <c r="C11" s="432" t="s">
        <v>969</v>
      </c>
      <c r="D11" s="432" t="s">
        <v>17</v>
      </c>
      <c r="F11" s="432" t="s">
        <v>16</v>
      </c>
      <c r="G11" s="432" t="b">
        <v>0</v>
      </c>
      <c r="L11" s="432" t="s">
        <v>824</v>
      </c>
      <c r="M11" s="432" t="s">
        <v>825</v>
      </c>
      <c r="N11" s="432"/>
    </row>
    <row r="12" spans="1:34">
      <c r="A12" s="570" t="s">
        <v>855</v>
      </c>
      <c r="B12" s="570" t="s">
        <v>856</v>
      </c>
      <c r="C12" s="432" t="s">
        <v>976</v>
      </c>
      <c r="D12" s="432" t="s">
        <v>17</v>
      </c>
      <c r="F12" s="432" t="s">
        <v>16</v>
      </c>
      <c r="G12" s="432" t="b">
        <v>1</v>
      </c>
      <c r="L12" s="432" t="s">
        <v>931</v>
      </c>
      <c r="M12" s="432" t="s">
        <v>932</v>
      </c>
      <c r="N12" s="432"/>
    </row>
    <row r="13" spans="1:34">
      <c r="A13" s="570" t="s">
        <v>909</v>
      </c>
      <c r="B13" s="570" t="s">
        <v>910</v>
      </c>
      <c r="C13" s="432" t="s">
        <v>969</v>
      </c>
      <c r="D13" s="432" t="s">
        <v>17</v>
      </c>
      <c r="F13" s="432" t="s">
        <v>16</v>
      </c>
      <c r="G13" s="432" t="b">
        <v>1</v>
      </c>
      <c r="L13" s="432" t="s">
        <v>855</v>
      </c>
      <c r="M13" s="432" t="s">
        <v>856</v>
      </c>
      <c r="N13" s="432"/>
    </row>
    <row r="14" spans="1:34">
      <c r="A14" s="570" t="s">
        <v>875</v>
      </c>
      <c r="B14" s="570" t="s">
        <v>876</v>
      </c>
      <c r="C14" s="432" t="s">
        <v>976</v>
      </c>
      <c r="D14" s="432" t="s">
        <v>17</v>
      </c>
      <c r="F14" s="432" t="s">
        <v>16</v>
      </c>
      <c r="G14" s="432" t="b">
        <v>1</v>
      </c>
      <c r="L14" s="432" t="s">
        <v>909</v>
      </c>
      <c r="M14" s="432" t="s">
        <v>910</v>
      </c>
      <c r="N14" s="432"/>
    </row>
    <row r="15" spans="1:34">
      <c r="A15" s="124" t="s">
        <v>981</v>
      </c>
      <c r="B15" s="124" t="s">
        <v>982</v>
      </c>
      <c r="C15" s="432" t="s">
        <v>976</v>
      </c>
      <c r="D15" s="432" t="s">
        <v>17</v>
      </c>
      <c r="F15" s="432" t="s">
        <v>16</v>
      </c>
      <c r="G15" s="432" t="b">
        <v>0</v>
      </c>
      <c r="L15" s="432" t="s">
        <v>924</v>
      </c>
      <c r="M15" s="432" t="s">
        <v>925</v>
      </c>
      <c r="N15" s="432"/>
    </row>
    <row r="16" spans="1:34">
      <c r="A16" s="124" t="s">
        <v>983</v>
      </c>
      <c r="B16" s="124" t="s">
        <v>984</v>
      </c>
      <c r="C16" s="432" t="s">
        <v>969</v>
      </c>
      <c r="D16" s="432" t="s">
        <v>17</v>
      </c>
      <c r="F16" s="432" t="s">
        <v>16</v>
      </c>
      <c r="G16" s="432" t="b">
        <v>0</v>
      </c>
      <c r="L16" s="432" t="s">
        <v>875</v>
      </c>
      <c r="M16" s="432" t="s">
        <v>876</v>
      </c>
      <c r="N16" s="432"/>
    </row>
    <row r="17" spans="1:14">
      <c r="A17" s="124" t="s">
        <v>985</v>
      </c>
      <c r="B17" s="124" t="s">
        <v>986</v>
      </c>
      <c r="C17" s="432" t="s">
        <v>969</v>
      </c>
      <c r="D17" s="269" t="s">
        <v>987</v>
      </c>
      <c r="F17" s="432" t="s">
        <v>16</v>
      </c>
      <c r="G17" s="432" t="b">
        <v>0</v>
      </c>
      <c r="L17" s="432" t="s">
        <v>933</v>
      </c>
      <c r="M17" s="432" t="s">
        <v>934</v>
      </c>
      <c r="N17" s="432"/>
    </row>
    <row r="18" spans="1:14">
      <c r="A18" s="124" t="s">
        <v>988</v>
      </c>
      <c r="B18" s="124" t="s">
        <v>989</v>
      </c>
      <c r="C18" s="432" t="s">
        <v>969</v>
      </c>
      <c r="D18" s="432" t="s">
        <v>17</v>
      </c>
      <c r="F18" s="432" t="s">
        <v>16</v>
      </c>
      <c r="G18" s="432" t="b">
        <v>0</v>
      </c>
      <c r="L18" s="432" t="s">
        <v>911</v>
      </c>
      <c r="M18" s="432" t="s">
        <v>912</v>
      </c>
      <c r="N18" s="432"/>
    </row>
    <row r="19" spans="1:14">
      <c r="A19" s="124" t="s">
        <v>990</v>
      </c>
      <c r="B19" s="124" t="s">
        <v>989</v>
      </c>
      <c r="C19" s="432" t="s">
        <v>969</v>
      </c>
      <c r="D19" s="432" t="s">
        <v>17</v>
      </c>
      <c r="F19" s="432" t="s">
        <v>16</v>
      </c>
      <c r="G19" s="432" t="b">
        <v>0</v>
      </c>
      <c r="L19" s="432" t="s">
        <v>819</v>
      </c>
      <c r="M19" s="432" t="s">
        <v>991</v>
      </c>
      <c r="N19" s="432"/>
    </row>
    <row r="20" spans="1:14">
      <c r="A20" s="124" t="s">
        <v>992</v>
      </c>
      <c r="B20" s="124" t="s">
        <v>993</v>
      </c>
      <c r="C20" s="432" t="s">
        <v>969</v>
      </c>
      <c r="D20" s="432" t="s">
        <v>17</v>
      </c>
      <c r="F20" s="432" t="s">
        <v>16</v>
      </c>
      <c r="G20" s="432" t="b">
        <v>0</v>
      </c>
      <c r="L20" s="432" t="s">
        <v>829</v>
      </c>
      <c r="M20" s="432" t="s">
        <v>830</v>
      </c>
      <c r="N20" s="432"/>
    </row>
    <row r="21" spans="1:14">
      <c r="A21" s="124" t="s">
        <v>911</v>
      </c>
      <c r="B21" s="124" t="s">
        <v>912</v>
      </c>
      <c r="C21" s="432" t="s">
        <v>969</v>
      </c>
      <c r="D21" s="432" t="s">
        <v>27</v>
      </c>
      <c r="F21" s="432" t="s">
        <v>16</v>
      </c>
      <c r="G21" s="432" t="b">
        <v>1</v>
      </c>
      <c r="L21" s="432" t="s">
        <v>913</v>
      </c>
      <c r="M21" s="432" t="s">
        <v>994</v>
      </c>
      <c r="N21" s="432"/>
    </row>
    <row r="22" spans="1:14">
      <c r="A22" s="124" t="s">
        <v>995</v>
      </c>
      <c r="B22" s="124" t="s">
        <v>996</v>
      </c>
      <c r="C22" s="432" t="s">
        <v>969</v>
      </c>
      <c r="D22" s="432" t="s">
        <v>17</v>
      </c>
      <c r="F22" s="432" t="s">
        <v>16</v>
      </c>
      <c r="G22" s="432" t="b">
        <v>0</v>
      </c>
      <c r="L22" s="432" t="s">
        <v>833</v>
      </c>
      <c r="M22" s="432" t="s">
        <v>834</v>
      </c>
      <c r="N22" s="432"/>
    </row>
    <row r="23" spans="1:14">
      <c r="A23" s="124" t="s">
        <v>997</v>
      </c>
      <c r="B23" s="124" t="s">
        <v>998</v>
      </c>
      <c r="C23" s="432" t="s">
        <v>969</v>
      </c>
      <c r="D23" s="432" t="s">
        <v>17</v>
      </c>
      <c r="F23" s="432" t="s">
        <v>16</v>
      </c>
      <c r="G23" s="432" t="b">
        <v>0</v>
      </c>
      <c r="L23" s="432" t="s">
        <v>837</v>
      </c>
      <c r="M23" s="432" t="s">
        <v>838</v>
      </c>
      <c r="N23" s="432"/>
    </row>
    <row r="24" spans="1:14">
      <c r="A24" s="124" t="s">
        <v>999</v>
      </c>
      <c r="B24" s="124" t="s">
        <v>1000</v>
      </c>
      <c r="C24" s="432" t="s">
        <v>976</v>
      </c>
      <c r="D24" s="432" t="s">
        <v>17</v>
      </c>
      <c r="F24" s="432" t="s">
        <v>16</v>
      </c>
      <c r="G24" s="432" t="b">
        <v>0</v>
      </c>
      <c r="L24" s="432" t="s">
        <v>841</v>
      </c>
      <c r="M24" s="432" t="s">
        <v>842</v>
      </c>
      <c r="N24" s="432"/>
    </row>
    <row r="25" spans="1:14">
      <c r="A25" s="124" t="s">
        <v>1001</v>
      </c>
      <c r="B25" s="124" t="s">
        <v>1000</v>
      </c>
      <c r="C25" s="432" t="s">
        <v>976</v>
      </c>
      <c r="D25" s="432" t="s">
        <v>17</v>
      </c>
      <c r="F25" s="432" t="s">
        <v>16</v>
      </c>
      <c r="G25" s="432" t="b">
        <v>0</v>
      </c>
      <c r="L25" s="432" t="s">
        <v>844</v>
      </c>
      <c r="M25" s="432" t="s">
        <v>845</v>
      </c>
      <c r="N25" s="432"/>
    </row>
    <row r="26" spans="1:14">
      <c r="A26" s="124" t="s">
        <v>1002</v>
      </c>
      <c r="B26" s="124" t="s">
        <v>884</v>
      </c>
      <c r="C26" s="432" t="s">
        <v>3</v>
      </c>
      <c r="D26" s="432" t="s">
        <v>17</v>
      </c>
      <c r="F26" s="432" t="s">
        <v>16</v>
      </c>
      <c r="G26" s="432" t="b">
        <v>0</v>
      </c>
      <c r="L26" s="432" t="s">
        <v>846</v>
      </c>
      <c r="M26" s="432" t="s">
        <v>847</v>
      </c>
      <c r="N26" s="432"/>
    </row>
    <row r="27" spans="1:14">
      <c r="A27" s="124" t="s">
        <v>1003</v>
      </c>
      <c r="B27" s="124" t="s">
        <v>1004</v>
      </c>
      <c r="C27" s="432" t="s">
        <v>3</v>
      </c>
      <c r="D27" s="432" t="s">
        <v>17</v>
      </c>
      <c r="F27" s="432" t="s">
        <v>16</v>
      </c>
      <c r="G27" s="432" t="b">
        <v>0</v>
      </c>
      <c r="L27" s="432" t="s">
        <v>860</v>
      </c>
      <c r="M27" s="432" t="s">
        <v>861</v>
      </c>
      <c r="N27" s="432"/>
    </row>
    <row r="28" spans="1:14">
      <c r="A28" s="124" t="s">
        <v>1005</v>
      </c>
      <c r="B28" s="124" t="s">
        <v>1006</v>
      </c>
      <c r="C28" s="432" t="s">
        <v>1007</v>
      </c>
      <c r="D28" s="432" t="s">
        <v>17</v>
      </c>
      <c r="F28" s="432" t="s">
        <v>16</v>
      </c>
      <c r="G28" s="432" t="b">
        <v>0</v>
      </c>
      <c r="L28" s="432" t="s">
        <v>848</v>
      </c>
      <c r="M28" s="432" t="s">
        <v>849</v>
      </c>
      <c r="N28" s="432"/>
    </row>
    <row r="29" spans="1:14">
      <c r="A29" s="124" t="s">
        <v>1008</v>
      </c>
      <c r="B29" s="124" t="s">
        <v>1009</v>
      </c>
      <c r="C29" s="432" t="s">
        <v>969</v>
      </c>
      <c r="D29" s="432" t="s">
        <v>17</v>
      </c>
      <c r="F29" s="432" t="s">
        <v>16</v>
      </c>
      <c r="G29" s="432" t="b">
        <v>0</v>
      </c>
      <c r="L29" s="432" t="s">
        <v>862</v>
      </c>
      <c r="M29" s="432" t="s">
        <v>863</v>
      </c>
      <c r="N29" s="432"/>
    </row>
    <row r="30" spans="1:14">
      <c r="A30" s="124" t="s">
        <v>1010</v>
      </c>
      <c r="B30" s="124" t="s">
        <v>1011</v>
      </c>
      <c r="C30" s="432" t="s">
        <v>969</v>
      </c>
      <c r="D30" s="432" t="s">
        <v>17</v>
      </c>
      <c r="F30" s="432" t="s">
        <v>16</v>
      </c>
      <c r="G30" s="432" t="b">
        <v>0</v>
      </c>
      <c r="L30" s="432" t="s">
        <v>850</v>
      </c>
      <c r="M30" s="432" t="s">
        <v>1012</v>
      </c>
      <c r="N30" s="432"/>
    </row>
    <row r="31" spans="1:14">
      <c r="A31" s="124" t="s">
        <v>1013</v>
      </c>
      <c r="B31" s="124" t="s">
        <v>1014</v>
      </c>
      <c r="C31" s="432" t="s">
        <v>976</v>
      </c>
      <c r="D31" s="432" t="s">
        <v>17</v>
      </c>
      <c r="F31" s="432" t="s">
        <v>16</v>
      </c>
      <c r="G31" s="432" t="b">
        <v>0</v>
      </c>
      <c r="L31" s="432" t="s">
        <v>903</v>
      </c>
      <c r="M31" s="432" t="s">
        <v>904</v>
      </c>
      <c r="N31" s="432"/>
    </row>
    <row r="32" spans="1:14">
      <c r="A32" s="124" t="s">
        <v>1015</v>
      </c>
      <c r="B32" s="124" t="s">
        <v>852</v>
      </c>
      <c r="C32" s="432" t="s">
        <v>3</v>
      </c>
      <c r="D32" s="432" t="s">
        <v>17</v>
      </c>
      <c r="F32" s="432" t="s">
        <v>16</v>
      </c>
      <c r="G32" s="432" t="b">
        <v>0</v>
      </c>
      <c r="L32" s="432" t="s">
        <v>935</v>
      </c>
      <c r="M32" s="432" t="s">
        <v>936</v>
      </c>
      <c r="N32" s="432"/>
    </row>
    <row r="33" spans="1:14">
      <c r="A33" s="124" t="s">
        <v>819</v>
      </c>
      <c r="B33" s="124" t="s">
        <v>10</v>
      </c>
      <c r="C33" s="432" t="s">
        <v>3</v>
      </c>
      <c r="D33" s="269" t="s">
        <v>7</v>
      </c>
      <c r="F33" s="432" t="s">
        <v>13</v>
      </c>
      <c r="G33" s="432" t="b">
        <v>1</v>
      </c>
      <c r="L33" s="432" t="s">
        <v>920</v>
      </c>
      <c r="M33" s="432" t="s">
        <v>900</v>
      </c>
      <c r="N33" s="432"/>
    </row>
    <row r="34" spans="1:14">
      <c r="A34" s="124" t="s">
        <v>1016</v>
      </c>
      <c r="B34" s="124" t="s">
        <v>1009</v>
      </c>
      <c r="C34" s="432" t="s">
        <v>969</v>
      </c>
      <c r="D34" s="432" t="s">
        <v>17</v>
      </c>
      <c r="F34" s="432" t="s">
        <v>16</v>
      </c>
      <c r="G34" s="432" t="b">
        <v>0</v>
      </c>
      <c r="L34" s="432" t="s">
        <v>921</v>
      </c>
      <c r="M34" s="432" t="s">
        <v>902</v>
      </c>
      <c r="N34" s="432"/>
    </row>
    <row r="35" spans="1:14">
      <c r="A35" s="124" t="s">
        <v>1017</v>
      </c>
      <c r="B35" s="124" t="s">
        <v>1018</v>
      </c>
      <c r="C35" s="432" t="s">
        <v>1007</v>
      </c>
      <c r="D35" s="432" t="s">
        <v>17</v>
      </c>
      <c r="F35" s="432" t="s">
        <v>16</v>
      </c>
      <c r="G35" s="432" t="b">
        <v>0</v>
      </c>
      <c r="L35" s="432" t="s">
        <v>922</v>
      </c>
      <c r="M35" s="432" t="s">
        <v>1019</v>
      </c>
      <c r="N35" s="432"/>
    </row>
    <row r="36" spans="1:14">
      <c r="A36" s="124" t="s">
        <v>1020</v>
      </c>
      <c r="B36" s="124" t="s">
        <v>1021</v>
      </c>
      <c r="C36" s="432" t="s">
        <v>969</v>
      </c>
      <c r="D36" s="432" t="s">
        <v>17</v>
      </c>
      <c r="F36" s="432" t="s">
        <v>16</v>
      </c>
      <c r="G36" s="432" t="b">
        <v>0</v>
      </c>
      <c r="L36" s="432" t="s">
        <v>864</v>
      </c>
      <c r="M36" s="432" t="s">
        <v>865</v>
      </c>
      <c r="N36" s="432"/>
    </row>
    <row r="37" spans="1:14">
      <c r="A37" s="124" t="s">
        <v>1022</v>
      </c>
      <c r="B37" s="124" t="s">
        <v>1023</v>
      </c>
      <c r="C37" s="432" t="s">
        <v>969</v>
      </c>
      <c r="D37" s="432" t="s">
        <v>17</v>
      </c>
      <c r="F37" s="432" t="s">
        <v>16</v>
      </c>
      <c r="G37" s="432" t="b">
        <v>0</v>
      </c>
      <c r="L37" s="432" t="s">
        <v>905</v>
      </c>
      <c r="M37" s="432" t="s">
        <v>906</v>
      </c>
      <c r="N37" s="432"/>
    </row>
    <row r="38" spans="1:14">
      <c r="A38" s="124" t="s">
        <v>1024</v>
      </c>
      <c r="B38" s="124" t="s">
        <v>830</v>
      </c>
      <c r="C38" s="432" t="s">
        <v>1025</v>
      </c>
      <c r="D38" s="432" t="s">
        <v>17</v>
      </c>
      <c r="F38" s="432" t="s">
        <v>16</v>
      </c>
      <c r="G38" s="432" t="b">
        <v>0</v>
      </c>
      <c r="L38" s="432" t="s">
        <v>907</v>
      </c>
      <c r="M38" s="432" t="s">
        <v>908</v>
      </c>
      <c r="N38" s="432"/>
    </row>
    <row r="39" spans="1:14">
      <c r="A39" s="124" t="s">
        <v>1026</v>
      </c>
      <c r="B39" s="124" t="s">
        <v>1027</v>
      </c>
      <c r="C39" s="432" t="s">
        <v>1025</v>
      </c>
      <c r="D39" s="432" t="s">
        <v>27</v>
      </c>
      <c r="F39" s="432" t="s">
        <v>16</v>
      </c>
      <c r="G39" s="432" t="b">
        <v>0</v>
      </c>
      <c r="L39" s="432" t="s">
        <v>897</v>
      </c>
      <c r="M39" s="432" t="s">
        <v>898</v>
      </c>
      <c r="N39" s="432"/>
    </row>
    <row r="40" spans="1:14">
      <c r="A40" s="124" t="s">
        <v>1028</v>
      </c>
      <c r="B40" s="124" t="s">
        <v>1029</v>
      </c>
      <c r="C40" s="432" t="s">
        <v>1025</v>
      </c>
      <c r="D40" s="432" t="s">
        <v>27</v>
      </c>
      <c r="F40" s="432" t="s">
        <v>16</v>
      </c>
      <c r="G40" s="432" t="b">
        <v>0</v>
      </c>
      <c r="L40" s="432" t="s">
        <v>853</v>
      </c>
      <c r="M40" s="432" t="s">
        <v>854</v>
      </c>
      <c r="N40" s="432"/>
    </row>
    <row r="41" spans="1:14">
      <c r="A41" s="124" t="s">
        <v>1030</v>
      </c>
      <c r="B41" s="124" t="s">
        <v>1031</v>
      </c>
      <c r="C41" s="432" t="s">
        <v>1007</v>
      </c>
      <c r="D41" s="432" t="s">
        <v>27</v>
      </c>
      <c r="F41" s="432" t="s">
        <v>16</v>
      </c>
      <c r="G41" s="432" t="b">
        <v>0</v>
      </c>
      <c r="L41" s="432" t="s">
        <v>915</v>
      </c>
      <c r="M41" s="432" t="s">
        <v>916</v>
      </c>
      <c r="N41" s="432"/>
    </row>
    <row r="42" spans="1:14">
      <c r="A42" s="124" t="s">
        <v>913</v>
      </c>
      <c r="B42" s="124" t="s">
        <v>914</v>
      </c>
      <c r="C42" s="432" t="s">
        <v>969</v>
      </c>
      <c r="D42" s="432" t="s">
        <v>27</v>
      </c>
      <c r="F42" s="432" t="s">
        <v>16</v>
      </c>
      <c r="G42" s="432" t="b">
        <v>1</v>
      </c>
      <c r="L42" s="432" t="s">
        <v>917</v>
      </c>
      <c r="M42" s="432" t="s">
        <v>918</v>
      </c>
      <c r="N42" s="432"/>
    </row>
    <row r="43" spans="1:14">
      <c r="A43" s="124" t="s">
        <v>1032</v>
      </c>
      <c r="B43" s="124" t="s">
        <v>1033</v>
      </c>
      <c r="C43" s="432" t="s">
        <v>1034</v>
      </c>
      <c r="D43" s="432" t="s">
        <v>27</v>
      </c>
      <c r="F43" s="432" t="s">
        <v>16</v>
      </c>
      <c r="G43" s="432" t="b">
        <v>0</v>
      </c>
      <c r="L43" s="432" t="s">
        <v>883</v>
      </c>
      <c r="M43" s="432" t="s">
        <v>884</v>
      </c>
      <c r="N43" s="432"/>
    </row>
    <row r="44" spans="1:14">
      <c r="A44" s="124" t="s">
        <v>1035</v>
      </c>
      <c r="B44" s="124" t="s">
        <v>1036</v>
      </c>
      <c r="C44" s="432" t="s">
        <v>969</v>
      </c>
      <c r="D44" s="432" t="s">
        <v>27</v>
      </c>
      <c r="F44" s="432" t="s">
        <v>16</v>
      </c>
      <c r="G44" s="432" t="b">
        <v>0</v>
      </c>
      <c r="L44" s="432" t="s">
        <v>889</v>
      </c>
      <c r="M44" s="432" t="s">
        <v>890</v>
      </c>
      <c r="N44" s="432"/>
    </row>
    <row r="45" spans="1:14">
      <c r="A45" s="124" t="s">
        <v>833</v>
      </c>
      <c r="B45" s="124" t="s">
        <v>834</v>
      </c>
      <c r="C45" s="432" t="s">
        <v>969</v>
      </c>
      <c r="D45" s="432" t="s">
        <v>17</v>
      </c>
      <c r="F45" s="432" t="s">
        <v>16</v>
      </c>
      <c r="G45" s="432" t="b">
        <v>1</v>
      </c>
      <c r="L45" s="432" t="s">
        <v>885</v>
      </c>
      <c r="M45" s="432" t="s">
        <v>1037</v>
      </c>
      <c r="N45" s="432"/>
    </row>
    <row r="46" spans="1:14">
      <c r="A46" s="124" t="s">
        <v>1038</v>
      </c>
      <c r="B46" s="124" t="s">
        <v>1039</v>
      </c>
      <c r="C46" s="432" t="s">
        <v>969</v>
      </c>
      <c r="D46" s="432" t="s">
        <v>27</v>
      </c>
      <c r="F46" s="432" t="s">
        <v>16</v>
      </c>
      <c r="G46" s="432" t="b">
        <v>0</v>
      </c>
      <c r="L46" s="432" t="s">
        <v>926</v>
      </c>
      <c r="M46" s="432" t="s">
        <v>1040</v>
      </c>
      <c r="N46" s="432"/>
    </row>
    <row r="47" spans="1:14">
      <c r="A47" s="124" t="s">
        <v>1041</v>
      </c>
      <c r="B47" s="124" t="s">
        <v>1042</v>
      </c>
      <c r="C47" s="432" t="s">
        <v>969</v>
      </c>
      <c r="D47" s="432" t="s">
        <v>17</v>
      </c>
      <c r="F47" s="432" t="s">
        <v>16</v>
      </c>
      <c r="G47" s="432" t="b">
        <v>0</v>
      </c>
      <c r="L47" s="432" t="s">
        <v>866</v>
      </c>
      <c r="M47" s="432" t="s">
        <v>867</v>
      </c>
      <c r="N47" s="432"/>
    </row>
    <row r="48" spans="1:14">
      <c r="A48" s="124" t="s">
        <v>1043</v>
      </c>
      <c r="B48" s="124" t="s">
        <v>1044</v>
      </c>
      <c r="C48" s="432" t="s">
        <v>969</v>
      </c>
      <c r="D48" s="432" t="s">
        <v>17</v>
      </c>
      <c r="F48" s="432" t="s">
        <v>16</v>
      </c>
      <c r="G48" s="432" t="b">
        <v>0</v>
      </c>
      <c r="L48" s="432" t="s">
        <v>870</v>
      </c>
      <c r="M48" s="432" t="s">
        <v>871</v>
      </c>
      <c r="N48" s="432"/>
    </row>
    <row r="49" spans="1:14">
      <c r="A49" s="124" t="s">
        <v>1045</v>
      </c>
      <c r="B49" s="124" t="s">
        <v>1046</v>
      </c>
      <c r="C49" s="432" t="s">
        <v>976</v>
      </c>
      <c r="D49" s="432" t="s">
        <v>17</v>
      </c>
      <c r="F49" s="432" t="s">
        <v>16</v>
      </c>
      <c r="G49" s="432" t="b">
        <v>0</v>
      </c>
      <c r="L49" s="432" t="s">
        <v>873</v>
      </c>
      <c r="M49" s="432" t="s">
        <v>874</v>
      </c>
      <c r="N49" s="432"/>
    </row>
    <row r="50" spans="1:14">
      <c r="A50" s="124" t="s">
        <v>1047</v>
      </c>
      <c r="B50" s="124" t="s">
        <v>1048</v>
      </c>
      <c r="C50" s="432" t="s">
        <v>3</v>
      </c>
      <c r="D50" s="432" t="s">
        <v>17</v>
      </c>
      <c r="F50" s="432" t="s">
        <v>16</v>
      </c>
      <c r="G50" s="432" t="b">
        <v>0</v>
      </c>
      <c r="L50" s="432" t="s">
        <v>887</v>
      </c>
      <c r="M50" s="432" t="s">
        <v>878</v>
      </c>
      <c r="N50" s="432"/>
    </row>
    <row r="51" spans="1:14">
      <c r="A51" s="124" t="s">
        <v>1049</v>
      </c>
      <c r="B51" s="124" t="s">
        <v>1050</v>
      </c>
      <c r="C51" s="432" t="s">
        <v>3</v>
      </c>
      <c r="D51" s="432" t="s">
        <v>17</v>
      </c>
      <c r="F51" s="432" t="s">
        <v>16</v>
      </c>
      <c r="G51" s="432" t="b">
        <v>0</v>
      </c>
      <c r="L51" s="432"/>
    </row>
    <row r="52" spans="1:14">
      <c r="A52" s="124" t="s">
        <v>1051</v>
      </c>
      <c r="B52" s="124" t="s">
        <v>1050</v>
      </c>
      <c r="C52" s="432" t="s">
        <v>3</v>
      </c>
      <c r="D52" s="432" t="s">
        <v>17</v>
      </c>
      <c r="F52" s="432" t="s">
        <v>16</v>
      </c>
      <c r="G52" s="432" t="b">
        <v>0</v>
      </c>
      <c r="L52" s="432"/>
    </row>
    <row r="53" spans="1:14">
      <c r="A53" s="124" t="s">
        <v>1052</v>
      </c>
      <c r="B53" s="124" t="s">
        <v>1050</v>
      </c>
      <c r="C53" s="432" t="s">
        <v>3</v>
      </c>
      <c r="D53" s="432" t="s">
        <v>17</v>
      </c>
      <c r="F53" s="432" t="s">
        <v>16</v>
      </c>
      <c r="G53" s="432" t="b">
        <v>0</v>
      </c>
      <c r="L53" s="432"/>
    </row>
    <row r="54" spans="1:14">
      <c r="A54" s="124" t="s">
        <v>1053</v>
      </c>
      <c r="B54" s="124" t="s">
        <v>1054</v>
      </c>
      <c r="C54" s="432" t="s">
        <v>969</v>
      </c>
      <c r="D54" s="432" t="s">
        <v>17</v>
      </c>
      <c r="F54" s="432" t="s">
        <v>16</v>
      </c>
      <c r="G54" s="432" t="b">
        <v>0</v>
      </c>
      <c r="L54" s="432"/>
    </row>
    <row r="55" spans="1:14">
      <c r="A55" s="124" t="s">
        <v>1055</v>
      </c>
      <c r="B55" s="124" t="s">
        <v>1056</v>
      </c>
      <c r="C55" s="432" t="s">
        <v>969</v>
      </c>
      <c r="D55" s="432" t="s">
        <v>17</v>
      </c>
      <c r="F55" s="432" t="s">
        <v>16</v>
      </c>
      <c r="G55" s="432" t="b">
        <v>0</v>
      </c>
      <c r="L55" s="432"/>
    </row>
    <row r="56" spans="1:14">
      <c r="A56" s="124" t="s">
        <v>837</v>
      </c>
      <c r="B56" s="124" t="s">
        <v>838</v>
      </c>
      <c r="C56" s="432" t="s">
        <v>969</v>
      </c>
      <c r="D56" s="432" t="s">
        <v>17</v>
      </c>
      <c r="F56" s="432" t="s">
        <v>16</v>
      </c>
      <c r="G56" s="432" t="b">
        <v>1</v>
      </c>
      <c r="L56" s="432"/>
    </row>
    <row r="57" spans="1:14">
      <c r="A57" s="124" t="s">
        <v>1057</v>
      </c>
      <c r="B57" s="124" t="s">
        <v>1058</v>
      </c>
      <c r="C57" s="432" t="s">
        <v>969</v>
      </c>
      <c r="D57" s="432" t="s">
        <v>17</v>
      </c>
      <c r="F57" s="432" t="s">
        <v>16</v>
      </c>
      <c r="G57" s="432" t="b">
        <v>0</v>
      </c>
      <c r="L57" s="432"/>
    </row>
    <row r="58" spans="1:14">
      <c r="A58" s="124" t="s">
        <v>1059</v>
      </c>
      <c r="B58" s="124" t="s">
        <v>1060</v>
      </c>
      <c r="C58" s="432" t="s">
        <v>976</v>
      </c>
      <c r="D58" s="432" t="s">
        <v>17</v>
      </c>
      <c r="F58" s="432" t="s">
        <v>16</v>
      </c>
      <c r="G58" s="432" t="b">
        <v>0</v>
      </c>
      <c r="L58" s="432"/>
    </row>
    <row r="59" spans="1:14">
      <c r="A59" s="124" t="s">
        <v>1061</v>
      </c>
      <c r="B59" s="124" t="s">
        <v>1062</v>
      </c>
      <c r="C59" s="432" t="s">
        <v>3</v>
      </c>
      <c r="D59" s="432" t="s">
        <v>17</v>
      </c>
      <c r="F59" s="432" t="s">
        <v>16</v>
      </c>
      <c r="G59" s="432" t="b">
        <v>0</v>
      </c>
      <c r="L59" s="432"/>
    </row>
    <row r="60" spans="1:14">
      <c r="A60" s="124" t="s">
        <v>1063</v>
      </c>
      <c r="B60" s="124" t="s">
        <v>203</v>
      </c>
      <c r="C60" s="432" t="s">
        <v>3</v>
      </c>
      <c r="D60" s="432" t="s">
        <v>11</v>
      </c>
      <c r="F60" s="432" t="s">
        <v>16</v>
      </c>
      <c r="G60" s="432" t="b">
        <v>0</v>
      </c>
      <c r="L60" s="432"/>
    </row>
    <row r="61" spans="1:14">
      <c r="A61" s="124" t="s">
        <v>1064</v>
      </c>
      <c r="B61" s="124" t="s">
        <v>1065</v>
      </c>
      <c r="C61" s="432" t="s">
        <v>3</v>
      </c>
      <c r="D61" s="432" t="s">
        <v>17</v>
      </c>
      <c r="F61" s="432" t="s">
        <v>16</v>
      </c>
      <c r="G61" s="432" t="b">
        <v>0</v>
      </c>
      <c r="L61" s="432"/>
    </row>
    <row r="62" spans="1:14">
      <c r="A62" s="124" t="s">
        <v>822</v>
      </c>
      <c r="B62" s="124" t="s">
        <v>823</v>
      </c>
      <c r="C62" s="432" t="s">
        <v>1007</v>
      </c>
      <c r="D62" s="432" t="s">
        <v>11</v>
      </c>
      <c r="F62" s="432" t="s">
        <v>13</v>
      </c>
      <c r="G62" s="432" t="b">
        <v>1</v>
      </c>
      <c r="L62" s="432"/>
    </row>
    <row r="63" spans="1:14">
      <c r="A63" s="124" t="s">
        <v>826</v>
      </c>
      <c r="B63" s="124" t="s">
        <v>203</v>
      </c>
      <c r="C63" s="432" t="s">
        <v>3</v>
      </c>
      <c r="D63" s="432" t="s">
        <v>11</v>
      </c>
      <c r="F63" s="432" t="s">
        <v>13</v>
      </c>
      <c r="G63" s="432" t="b">
        <v>1</v>
      </c>
      <c r="L63" s="432"/>
    </row>
    <row r="64" spans="1:14">
      <c r="A64" s="124" t="s">
        <v>1066</v>
      </c>
      <c r="B64" s="124" t="s">
        <v>203</v>
      </c>
      <c r="C64" s="432" t="s">
        <v>3</v>
      </c>
      <c r="D64" s="432" t="s">
        <v>11</v>
      </c>
      <c r="F64" s="432" t="s">
        <v>16</v>
      </c>
      <c r="G64" s="432" t="b">
        <v>0</v>
      </c>
      <c r="L64" s="432"/>
    </row>
    <row r="65" spans="1:12">
      <c r="A65" s="124" t="s">
        <v>1067</v>
      </c>
      <c r="B65" s="124" t="s">
        <v>203</v>
      </c>
      <c r="C65" s="432" t="s">
        <v>3</v>
      </c>
      <c r="D65" s="432" t="s">
        <v>11</v>
      </c>
      <c r="F65" s="432" t="s">
        <v>16</v>
      </c>
      <c r="G65" s="432" t="b">
        <v>0</v>
      </c>
      <c r="L65" s="432"/>
    </row>
    <row r="66" spans="1:12">
      <c r="A66" s="124" t="s">
        <v>1068</v>
      </c>
      <c r="B66" s="124" t="s">
        <v>1048</v>
      </c>
      <c r="C66" s="432" t="s">
        <v>3</v>
      </c>
      <c r="D66" s="432" t="s">
        <v>17</v>
      </c>
      <c r="F66" s="432" t="s">
        <v>16</v>
      </c>
      <c r="G66" s="432" t="b">
        <v>0</v>
      </c>
      <c r="L66" s="432"/>
    </row>
    <row r="67" spans="1:12">
      <c r="A67" s="124" t="s">
        <v>851</v>
      </c>
      <c r="B67" s="124" t="s">
        <v>852</v>
      </c>
      <c r="C67" s="432" t="s">
        <v>3</v>
      </c>
      <c r="D67" s="269" t="s">
        <v>987</v>
      </c>
      <c r="F67" s="432" t="s">
        <v>13</v>
      </c>
      <c r="G67" s="432" t="b">
        <v>1</v>
      </c>
      <c r="L67" s="432"/>
    </row>
    <row r="68" spans="1:12">
      <c r="A68" s="124" t="s">
        <v>1069</v>
      </c>
      <c r="B68" s="124" t="s">
        <v>1070</v>
      </c>
      <c r="C68" s="432" t="s">
        <v>976</v>
      </c>
      <c r="D68" s="432" t="s">
        <v>17</v>
      </c>
      <c r="F68" s="432" t="s">
        <v>16</v>
      </c>
      <c r="G68" s="432" t="b">
        <v>0</v>
      </c>
      <c r="L68" s="432"/>
    </row>
    <row r="69" spans="1:12">
      <c r="A69" s="124" t="s">
        <v>1071</v>
      </c>
      <c r="B69" s="124" t="s">
        <v>1070</v>
      </c>
      <c r="C69" s="432" t="s">
        <v>976</v>
      </c>
      <c r="D69" s="432" t="s">
        <v>17</v>
      </c>
      <c r="F69" s="432" t="s">
        <v>16</v>
      </c>
      <c r="G69" s="432" t="b">
        <v>0</v>
      </c>
      <c r="L69" s="432"/>
    </row>
    <row r="70" spans="1:12">
      <c r="A70" s="124" t="s">
        <v>1072</v>
      </c>
      <c r="B70" s="124" t="s">
        <v>1070</v>
      </c>
      <c r="C70" s="432" t="s">
        <v>976</v>
      </c>
      <c r="D70" s="432" t="s">
        <v>17</v>
      </c>
      <c r="F70" s="432" t="s">
        <v>16</v>
      </c>
      <c r="G70" s="432" t="b">
        <v>0</v>
      </c>
      <c r="L70" s="432"/>
    </row>
    <row r="71" spans="1:12">
      <c r="A71" s="124" t="s">
        <v>1073</v>
      </c>
      <c r="B71" s="124" t="s">
        <v>1070</v>
      </c>
      <c r="C71" s="432" t="s">
        <v>976</v>
      </c>
      <c r="D71" s="432" t="s">
        <v>17</v>
      </c>
      <c r="F71" s="432" t="s">
        <v>16</v>
      </c>
      <c r="G71" s="432" t="b">
        <v>0</v>
      </c>
      <c r="L71" s="432"/>
    </row>
    <row r="72" spans="1:12">
      <c r="A72" s="124" t="s">
        <v>1074</v>
      </c>
      <c r="B72" s="124" t="s">
        <v>1070</v>
      </c>
      <c r="C72" s="432" t="s">
        <v>976</v>
      </c>
      <c r="D72" s="432" t="s">
        <v>17</v>
      </c>
      <c r="F72" s="432" t="s">
        <v>16</v>
      </c>
      <c r="G72" s="432" t="b">
        <v>0</v>
      </c>
      <c r="L72" s="432"/>
    </row>
    <row r="73" spans="1:12">
      <c r="A73" s="124" t="s">
        <v>1075</v>
      </c>
      <c r="B73" s="124" t="s">
        <v>1070</v>
      </c>
      <c r="C73" s="432" t="s">
        <v>976</v>
      </c>
      <c r="D73" s="432" t="s">
        <v>17</v>
      </c>
      <c r="F73" s="432" t="s">
        <v>16</v>
      </c>
      <c r="G73" s="432" t="b">
        <v>0</v>
      </c>
      <c r="L73" s="432"/>
    </row>
    <row r="74" spans="1:12">
      <c r="A74" s="124" t="s">
        <v>1076</v>
      </c>
      <c r="B74" s="124" t="s">
        <v>1070</v>
      </c>
      <c r="C74" s="432" t="s">
        <v>976</v>
      </c>
      <c r="D74" s="432" t="s">
        <v>17</v>
      </c>
      <c r="F74" s="432" t="s">
        <v>16</v>
      </c>
      <c r="G74" s="432" t="b">
        <v>0</v>
      </c>
      <c r="L74" s="432"/>
    </row>
    <row r="75" spans="1:12">
      <c r="A75" s="124" t="s">
        <v>1077</v>
      </c>
      <c r="B75" s="124" t="s">
        <v>1078</v>
      </c>
      <c r="C75" s="432" t="s">
        <v>969</v>
      </c>
      <c r="D75" s="432" t="s">
        <v>17</v>
      </c>
      <c r="F75" s="432" t="s">
        <v>16</v>
      </c>
      <c r="G75" s="432" t="b">
        <v>0</v>
      </c>
      <c r="L75" s="432"/>
    </row>
    <row r="76" spans="1:12">
      <c r="A76" s="124" t="s">
        <v>1079</v>
      </c>
      <c r="B76" s="124" t="s">
        <v>1042</v>
      </c>
      <c r="C76" s="432" t="s">
        <v>969</v>
      </c>
      <c r="D76" s="432" t="s">
        <v>17</v>
      </c>
      <c r="F76" s="432" t="s">
        <v>16</v>
      </c>
      <c r="G76" s="432" t="b">
        <v>0</v>
      </c>
      <c r="L76" s="432"/>
    </row>
    <row r="77" spans="1:12">
      <c r="A77" s="124" t="s">
        <v>1080</v>
      </c>
      <c r="B77" s="124" t="s">
        <v>1081</v>
      </c>
      <c r="C77" s="432" t="s">
        <v>3</v>
      </c>
      <c r="D77" s="432" t="s">
        <v>17</v>
      </c>
      <c r="F77" s="432" t="s">
        <v>16</v>
      </c>
      <c r="G77" s="432" t="b">
        <v>0</v>
      </c>
      <c r="L77" s="432"/>
    </row>
    <row r="78" spans="1:12">
      <c r="A78" s="124" t="s">
        <v>1082</v>
      </c>
      <c r="B78" s="124" t="s">
        <v>1083</v>
      </c>
      <c r="C78" s="432" t="s">
        <v>3</v>
      </c>
      <c r="D78" s="269" t="s">
        <v>14</v>
      </c>
      <c r="F78" s="432" t="s">
        <v>16</v>
      </c>
      <c r="G78" s="432" t="b">
        <v>0</v>
      </c>
      <c r="L78" s="432"/>
    </row>
    <row r="79" spans="1:12">
      <c r="A79" s="124" t="s">
        <v>1084</v>
      </c>
      <c r="B79" s="124" t="s">
        <v>1085</v>
      </c>
      <c r="C79" s="432" t="s">
        <v>3</v>
      </c>
      <c r="D79" s="269" t="s">
        <v>14</v>
      </c>
      <c r="F79" s="432" t="s">
        <v>16</v>
      </c>
      <c r="G79" s="432" t="b">
        <v>0</v>
      </c>
      <c r="L79" s="432"/>
    </row>
    <row r="80" spans="1:12">
      <c r="A80" s="124" t="s">
        <v>1086</v>
      </c>
      <c r="B80" s="124" t="s">
        <v>861</v>
      </c>
      <c r="C80" s="432" t="s">
        <v>1007</v>
      </c>
      <c r="D80" s="432" t="s">
        <v>17</v>
      </c>
      <c r="F80" s="432" t="s">
        <v>16</v>
      </c>
      <c r="G80" s="432" t="b">
        <v>0</v>
      </c>
      <c r="L80" s="432"/>
    </row>
    <row r="81" spans="1:12">
      <c r="A81" s="124" t="s">
        <v>1087</v>
      </c>
      <c r="B81" s="124" t="s">
        <v>849</v>
      </c>
      <c r="C81" s="432" t="s">
        <v>969</v>
      </c>
      <c r="D81" s="432" t="s">
        <v>17</v>
      </c>
      <c r="F81" s="432" t="s">
        <v>16</v>
      </c>
      <c r="G81" s="432" t="b">
        <v>0</v>
      </c>
      <c r="L81" s="432"/>
    </row>
    <row r="82" spans="1:12">
      <c r="A82" s="124" t="s">
        <v>1088</v>
      </c>
      <c r="B82" s="124" t="s">
        <v>1089</v>
      </c>
      <c r="C82" s="432" t="s">
        <v>969</v>
      </c>
      <c r="D82" s="432" t="s">
        <v>17</v>
      </c>
      <c r="F82" s="432" t="s">
        <v>16</v>
      </c>
      <c r="G82" s="432" t="b">
        <v>0</v>
      </c>
      <c r="L82" s="432"/>
    </row>
    <row r="83" spans="1:12">
      <c r="A83" s="124" t="s">
        <v>1090</v>
      </c>
      <c r="B83" s="124" t="s">
        <v>1091</v>
      </c>
      <c r="C83" s="432" t="s">
        <v>1092</v>
      </c>
      <c r="D83" s="432" t="s">
        <v>17</v>
      </c>
      <c r="F83" s="432" t="s">
        <v>16</v>
      </c>
      <c r="G83" s="432" t="b">
        <v>0</v>
      </c>
      <c r="L83" s="432"/>
    </row>
    <row r="84" spans="1:12">
      <c r="A84" s="124" t="s">
        <v>1093</v>
      </c>
      <c r="B84" s="124" t="s">
        <v>863</v>
      </c>
      <c r="C84" s="432" t="s">
        <v>969</v>
      </c>
      <c r="D84" s="432" t="s">
        <v>17</v>
      </c>
      <c r="F84" s="432" t="s">
        <v>16</v>
      </c>
      <c r="G84" s="432" t="b">
        <v>0</v>
      </c>
      <c r="L84" s="432"/>
    </row>
    <row r="85" spans="1:12">
      <c r="A85" s="124" t="s">
        <v>1094</v>
      </c>
      <c r="B85" s="124" t="s">
        <v>1095</v>
      </c>
      <c r="C85" s="432" t="s">
        <v>969</v>
      </c>
      <c r="D85" s="432" t="s">
        <v>17</v>
      </c>
      <c r="F85" s="432" t="s">
        <v>16</v>
      </c>
      <c r="G85" s="432" t="b">
        <v>0</v>
      </c>
      <c r="L85" s="432"/>
    </row>
    <row r="86" spans="1:12">
      <c r="A86" s="124" t="s">
        <v>1096</v>
      </c>
      <c r="B86" s="124" t="s">
        <v>1097</v>
      </c>
      <c r="C86" s="432" t="s">
        <v>976</v>
      </c>
      <c r="D86" s="432" t="s">
        <v>17</v>
      </c>
      <c r="F86" s="432" t="s">
        <v>16</v>
      </c>
      <c r="G86" s="432" t="b">
        <v>0</v>
      </c>
      <c r="L86" s="432"/>
    </row>
    <row r="87" spans="1:12">
      <c r="A87" s="124" t="s">
        <v>1098</v>
      </c>
      <c r="B87" s="124" t="s">
        <v>1099</v>
      </c>
      <c r="C87" s="432" t="s">
        <v>3</v>
      </c>
      <c r="D87" s="432" t="s">
        <v>17</v>
      </c>
      <c r="F87" s="432" t="s">
        <v>16</v>
      </c>
      <c r="G87" s="432" t="b">
        <v>0</v>
      </c>
      <c r="L87" s="432"/>
    </row>
    <row r="88" spans="1:12">
      <c r="A88" s="124" t="s">
        <v>1100</v>
      </c>
      <c r="B88" s="124" t="s">
        <v>1101</v>
      </c>
      <c r="C88" s="432" t="s">
        <v>3</v>
      </c>
      <c r="D88" s="432" t="s">
        <v>17</v>
      </c>
      <c r="F88" s="432" t="s">
        <v>16</v>
      </c>
      <c r="G88" s="432" t="b">
        <v>0</v>
      </c>
      <c r="L88" s="432"/>
    </row>
    <row r="89" spans="1:12">
      <c r="A89" s="124" t="s">
        <v>1102</v>
      </c>
      <c r="B89" s="124" t="s">
        <v>1103</v>
      </c>
      <c r="C89" s="432" t="s">
        <v>3</v>
      </c>
      <c r="D89" s="432" t="s">
        <v>17</v>
      </c>
      <c r="F89" s="432" t="s">
        <v>16</v>
      </c>
      <c r="G89" s="432" t="b">
        <v>0</v>
      </c>
      <c r="L89" s="432"/>
    </row>
    <row r="90" spans="1:12">
      <c r="A90" s="124" t="s">
        <v>1104</v>
      </c>
      <c r="B90" s="124" t="s">
        <v>1105</v>
      </c>
      <c r="C90" s="432" t="s">
        <v>1007</v>
      </c>
      <c r="D90" s="432" t="s">
        <v>17</v>
      </c>
      <c r="F90" s="432" t="s">
        <v>16</v>
      </c>
      <c r="G90" s="432" t="b">
        <v>0</v>
      </c>
      <c r="L90" s="432"/>
    </row>
    <row r="91" spans="1:12">
      <c r="A91" s="124" t="s">
        <v>1106</v>
      </c>
      <c r="B91" s="124" t="s">
        <v>918</v>
      </c>
      <c r="C91" s="432" t="s">
        <v>969</v>
      </c>
      <c r="D91" s="432" t="s">
        <v>17</v>
      </c>
      <c r="F91" s="432" t="s">
        <v>16</v>
      </c>
      <c r="G91" s="432" t="b">
        <v>0</v>
      </c>
      <c r="L91" s="432"/>
    </row>
    <row r="92" spans="1:12">
      <c r="A92" s="124" t="s">
        <v>1107</v>
      </c>
      <c r="B92" s="124" t="s">
        <v>1108</v>
      </c>
      <c r="C92" s="432" t="s">
        <v>969</v>
      </c>
      <c r="D92" s="432" t="s">
        <v>17</v>
      </c>
      <c r="F92" s="432" t="s">
        <v>16</v>
      </c>
      <c r="G92" s="432" t="b">
        <v>0</v>
      </c>
      <c r="L92" s="432"/>
    </row>
    <row r="93" spans="1:12">
      <c r="A93" s="124" t="s">
        <v>1109</v>
      </c>
      <c r="B93" s="124" t="s">
        <v>1110</v>
      </c>
      <c r="C93" s="432" t="s">
        <v>969</v>
      </c>
      <c r="D93" s="432" t="s">
        <v>17</v>
      </c>
      <c r="F93" s="432" t="s">
        <v>16</v>
      </c>
      <c r="G93" s="432" t="b">
        <v>0</v>
      </c>
      <c r="L93" s="432"/>
    </row>
    <row r="94" spans="1:12">
      <c r="A94" s="124" t="s">
        <v>899</v>
      </c>
      <c r="B94" s="124" t="s">
        <v>900</v>
      </c>
      <c r="C94" s="432" t="s">
        <v>976</v>
      </c>
      <c r="D94" s="269" t="s">
        <v>987</v>
      </c>
      <c r="F94" s="432" t="s">
        <v>13</v>
      </c>
      <c r="G94" s="432" t="b">
        <v>1</v>
      </c>
      <c r="L94" s="432"/>
    </row>
    <row r="95" spans="1:12">
      <c r="A95" s="124" t="s">
        <v>901</v>
      </c>
      <c r="B95" s="124" t="s">
        <v>902</v>
      </c>
      <c r="C95" s="432" t="s">
        <v>3</v>
      </c>
      <c r="D95" s="269" t="s">
        <v>987</v>
      </c>
      <c r="F95" s="432" t="s">
        <v>13</v>
      </c>
      <c r="G95" s="432" t="b">
        <v>1</v>
      </c>
      <c r="L95" s="432"/>
    </row>
    <row r="96" spans="1:12">
      <c r="A96" s="124" t="s">
        <v>1111</v>
      </c>
      <c r="B96" s="124" t="s">
        <v>984</v>
      </c>
      <c r="C96" s="432" t="s">
        <v>969</v>
      </c>
      <c r="D96" s="432" t="s">
        <v>17</v>
      </c>
      <c r="F96" s="432" t="s">
        <v>16</v>
      </c>
      <c r="G96" s="432" t="b">
        <v>0</v>
      </c>
      <c r="L96" s="432"/>
    </row>
    <row r="97" spans="1:12">
      <c r="A97" s="124" t="s">
        <v>1112</v>
      </c>
      <c r="B97" s="124" t="s">
        <v>1078</v>
      </c>
      <c r="C97" s="432" t="s">
        <v>969</v>
      </c>
      <c r="D97" s="432" t="s">
        <v>14</v>
      </c>
      <c r="F97" s="432" t="s">
        <v>16</v>
      </c>
      <c r="G97" s="432" t="b">
        <v>0</v>
      </c>
      <c r="L97" s="432"/>
    </row>
    <row r="98" spans="1:12">
      <c r="A98" s="124" t="s">
        <v>1113</v>
      </c>
      <c r="B98" s="124" t="s">
        <v>1114</v>
      </c>
      <c r="C98" s="432" t="s">
        <v>1007</v>
      </c>
      <c r="D98" s="432" t="s">
        <v>17</v>
      </c>
      <c r="F98" s="432" t="s">
        <v>16</v>
      </c>
      <c r="G98" s="432" t="b">
        <v>0</v>
      </c>
      <c r="L98" s="432"/>
    </row>
    <row r="99" spans="1:12">
      <c r="A99" s="124" t="s">
        <v>1115</v>
      </c>
      <c r="B99" s="124" t="s">
        <v>1116</v>
      </c>
      <c r="C99" s="432" t="s">
        <v>969</v>
      </c>
      <c r="D99" s="432" t="s">
        <v>17</v>
      </c>
      <c r="F99" s="432" t="s">
        <v>16</v>
      </c>
      <c r="G99" s="432" t="b">
        <v>0</v>
      </c>
      <c r="L99" s="432"/>
    </row>
    <row r="100" spans="1:12">
      <c r="A100" s="124" t="s">
        <v>1117</v>
      </c>
      <c r="B100" s="124" t="s">
        <v>1118</v>
      </c>
      <c r="C100" s="432" t="s">
        <v>976</v>
      </c>
      <c r="D100" s="432" t="s">
        <v>17</v>
      </c>
      <c r="F100" s="432" t="s">
        <v>16</v>
      </c>
      <c r="G100" s="432" t="b">
        <v>0</v>
      </c>
      <c r="L100" s="432"/>
    </row>
    <row r="101" spans="1:12">
      <c r="A101" s="124" t="s">
        <v>1119</v>
      </c>
      <c r="B101" s="124" t="s">
        <v>1120</v>
      </c>
      <c r="C101" s="432" t="s">
        <v>3</v>
      </c>
      <c r="D101" s="432" t="s">
        <v>17</v>
      </c>
      <c r="F101" s="432" t="s">
        <v>16</v>
      </c>
      <c r="G101" s="432" t="b">
        <v>0</v>
      </c>
      <c r="L101" s="432"/>
    </row>
    <row r="102" spans="1:12">
      <c r="A102" s="124" t="s">
        <v>1121</v>
      </c>
      <c r="B102" s="124" t="s">
        <v>1120</v>
      </c>
      <c r="C102" s="432" t="s">
        <v>3</v>
      </c>
      <c r="D102" s="432" t="s">
        <v>17</v>
      </c>
      <c r="F102" s="432" t="s">
        <v>16</v>
      </c>
      <c r="G102" s="432" t="b">
        <v>0</v>
      </c>
      <c r="L102" s="432"/>
    </row>
    <row r="103" spans="1:12">
      <c r="A103" s="124" t="s">
        <v>1122</v>
      </c>
      <c r="B103" s="124" t="s">
        <v>1123</v>
      </c>
      <c r="C103" s="432" t="s">
        <v>3</v>
      </c>
      <c r="D103" s="432" t="s">
        <v>17</v>
      </c>
      <c r="F103" s="432" t="s">
        <v>16</v>
      </c>
      <c r="G103" s="432" t="b">
        <v>0</v>
      </c>
      <c r="L103" s="432"/>
    </row>
    <row r="104" spans="1:12">
      <c r="A104" s="124" t="s">
        <v>886</v>
      </c>
      <c r="B104" s="124" t="s">
        <v>823</v>
      </c>
      <c r="C104" s="432" t="s">
        <v>1007</v>
      </c>
      <c r="D104" s="432" t="s">
        <v>11</v>
      </c>
      <c r="F104" s="432" t="s">
        <v>13</v>
      </c>
      <c r="G104" s="432" t="b">
        <v>1</v>
      </c>
      <c r="L104" s="432"/>
    </row>
    <row r="105" spans="1:12">
      <c r="A105" s="124" t="s">
        <v>888</v>
      </c>
      <c r="B105" s="124" t="s">
        <v>823</v>
      </c>
      <c r="C105" s="432" t="s">
        <v>1007</v>
      </c>
      <c r="D105" s="432" t="s">
        <v>11</v>
      </c>
      <c r="F105" s="432" t="s">
        <v>13</v>
      </c>
      <c r="G105" s="432" t="b">
        <v>1</v>
      </c>
      <c r="L105" s="432"/>
    </row>
    <row r="106" spans="1:12">
      <c r="A106" s="124" t="s">
        <v>1124</v>
      </c>
      <c r="B106" s="124" t="s">
        <v>1125</v>
      </c>
      <c r="C106" s="432" t="s">
        <v>969</v>
      </c>
      <c r="D106" s="432" t="s">
        <v>17</v>
      </c>
      <c r="F106" s="432" t="s">
        <v>16</v>
      </c>
      <c r="G106" s="432" t="b">
        <v>0</v>
      </c>
      <c r="L106" s="432"/>
    </row>
    <row r="107" spans="1:12">
      <c r="A107" s="124" t="s">
        <v>827</v>
      </c>
      <c r="B107" s="124" t="s">
        <v>828</v>
      </c>
      <c r="C107" s="432" t="s">
        <v>969</v>
      </c>
      <c r="D107" s="432" t="s">
        <v>17</v>
      </c>
      <c r="F107" s="432" t="s">
        <v>13</v>
      </c>
      <c r="G107" s="432" t="b">
        <v>1</v>
      </c>
      <c r="L107" s="432"/>
    </row>
    <row r="108" spans="1:12">
      <c r="A108" s="124" t="s">
        <v>1126</v>
      </c>
      <c r="B108" s="124" t="s">
        <v>1127</v>
      </c>
      <c r="C108" s="432" t="s">
        <v>969</v>
      </c>
      <c r="D108" s="432" t="s">
        <v>17</v>
      </c>
      <c r="F108" s="432" t="s">
        <v>16</v>
      </c>
      <c r="G108" s="432" t="b">
        <v>0</v>
      </c>
      <c r="L108" s="432"/>
    </row>
    <row r="109" spans="1:12">
      <c r="A109" s="124" t="s">
        <v>831</v>
      </c>
      <c r="B109" s="124" t="s">
        <v>832</v>
      </c>
      <c r="C109" s="432" t="s">
        <v>969</v>
      </c>
      <c r="D109" s="432" t="s">
        <v>17</v>
      </c>
      <c r="F109" s="432" t="s">
        <v>13</v>
      </c>
      <c r="G109" s="432" t="b">
        <v>1</v>
      </c>
      <c r="L109" s="432"/>
    </row>
    <row r="110" spans="1:12">
      <c r="A110" s="124" t="s">
        <v>835</v>
      </c>
      <c r="B110" s="124" t="s">
        <v>836</v>
      </c>
      <c r="C110" s="432" t="s">
        <v>976</v>
      </c>
      <c r="D110" s="432" t="s">
        <v>11</v>
      </c>
      <c r="F110" s="432" t="s">
        <v>13</v>
      </c>
      <c r="G110" s="432" t="b">
        <v>1</v>
      </c>
      <c r="L110" s="432"/>
    </row>
    <row r="111" spans="1:12">
      <c r="A111" s="124" t="s">
        <v>1128</v>
      </c>
      <c r="B111" s="124" t="s">
        <v>1129</v>
      </c>
      <c r="C111" s="432" t="s">
        <v>3</v>
      </c>
      <c r="D111" s="432" t="s">
        <v>17</v>
      </c>
      <c r="F111" s="432" t="s">
        <v>16</v>
      </c>
      <c r="G111" s="432" t="b">
        <v>0</v>
      </c>
      <c r="L111" s="432"/>
    </row>
    <row r="112" spans="1:12">
      <c r="A112" s="124" t="s">
        <v>1130</v>
      </c>
      <c r="B112" s="124" t="s">
        <v>1131</v>
      </c>
      <c r="C112" s="432" t="s">
        <v>3</v>
      </c>
      <c r="D112" s="432" t="s">
        <v>17</v>
      </c>
      <c r="F112" s="432" t="s">
        <v>16</v>
      </c>
      <c r="G112" s="432" t="b">
        <v>0</v>
      </c>
      <c r="L112" s="432"/>
    </row>
    <row r="113" spans="1:12">
      <c r="A113" s="124" t="s">
        <v>1132</v>
      </c>
      <c r="B113" s="124" t="s">
        <v>836</v>
      </c>
      <c r="C113" s="432" t="s">
        <v>976</v>
      </c>
      <c r="D113" s="432" t="s">
        <v>11</v>
      </c>
      <c r="F113" s="432" t="s">
        <v>16</v>
      </c>
      <c r="G113" s="432" t="b">
        <v>0</v>
      </c>
      <c r="L113" s="432"/>
    </row>
    <row r="114" spans="1:12">
      <c r="A114" s="124" t="s">
        <v>839</v>
      </c>
      <c r="B114" s="124" t="s">
        <v>840</v>
      </c>
      <c r="C114" s="432" t="s">
        <v>1007</v>
      </c>
      <c r="D114" s="432" t="s">
        <v>17</v>
      </c>
      <c r="F114" s="432" t="s">
        <v>13</v>
      </c>
      <c r="G114" s="432" t="b">
        <v>1</v>
      </c>
      <c r="L114" s="432"/>
    </row>
    <row r="115" spans="1:12">
      <c r="A115" s="124" t="s">
        <v>868</v>
      </c>
      <c r="B115" s="124" t="s">
        <v>869</v>
      </c>
      <c r="C115" s="432" t="s">
        <v>969</v>
      </c>
      <c r="D115" s="432" t="s">
        <v>17</v>
      </c>
      <c r="F115" s="432" t="s">
        <v>13</v>
      </c>
      <c r="G115" s="432" t="b">
        <v>1</v>
      </c>
      <c r="L115" s="432"/>
    </row>
    <row r="116" spans="1:12">
      <c r="A116" s="124" t="s">
        <v>1133</v>
      </c>
      <c r="B116" s="124" t="s">
        <v>1134</v>
      </c>
      <c r="C116" s="432" t="s">
        <v>969</v>
      </c>
      <c r="D116" s="432" t="s">
        <v>17</v>
      </c>
      <c r="F116" s="432" t="s">
        <v>16</v>
      </c>
      <c r="G116" s="432" t="b">
        <v>0</v>
      </c>
      <c r="L116" s="432"/>
    </row>
    <row r="117" spans="1:12">
      <c r="A117" s="124" t="s">
        <v>1135</v>
      </c>
      <c r="B117" s="124" t="s">
        <v>1136</v>
      </c>
      <c r="C117" s="432" t="s">
        <v>969</v>
      </c>
      <c r="D117" s="432" t="s">
        <v>17</v>
      </c>
      <c r="F117" s="432" t="s">
        <v>16</v>
      </c>
      <c r="G117" s="432" t="b">
        <v>0</v>
      </c>
      <c r="L117" s="432"/>
    </row>
    <row r="118" spans="1:12">
      <c r="A118" s="570" t="s">
        <v>841</v>
      </c>
      <c r="B118" s="570" t="s">
        <v>842</v>
      </c>
      <c r="C118" s="432" t="s">
        <v>976</v>
      </c>
      <c r="D118" s="432" t="s">
        <v>17</v>
      </c>
      <c r="F118" s="432" t="s">
        <v>16</v>
      </c>
      <c r="G118" s="432" t="b">
        <v>1</v>
      </c>
      <c r="L118" s="432"/>
    </row>
    <row r="119" spans="1:12">
      <c r="A119" s="124" t="s">
        <v>1137</v>
      </c>
      <c r="B119" s="124" t="s">
        <v>1138</v>
      </c>
      <c r="C119" s="432" t="s">
        <v>3</v>
      </c>
      <c r="D119" s="432" t="s">
        <v>17</v>
      </c>
      <c r="F119" s="432" t="s">
        <v>16</v>
      </c>
      <c r="G119" s="432" t="b">
        <v>0</v>
      </c>
      <c r="L119" s="432"/>
    </row>
    <row r="120" spans="1:12">
      <c r="A120" s="124" t="s">
        <v>1139</v>
      </c>
      <c r="B120" s="124" t="s">
        <v>867</v>
      </c>
      <c r="C120" s="432" t="s">
        <v>3</v>
      </c>
      <c r="D120" s="432" t="s">
        <v>17</v>
      </c>
      <c r="F120" s="432" t="s">
        <v>16</v>
      </c>
      <c r="G120" s="432" t="b">
        <v>0</v>
      </c>
      <c r="L120" s="432"/>
    </row>
    <row r="121" spans="1:12">
      <c r="A121" s="124" t="s">
        <v>1140</v>
      </c>
      <c r="B121" s="124" t="s">
        <v>1114</v>
      </c>
      <c r="C121" s="432" t="s">
        <v>1007</v>
      </c>
      <c r="D121" s="432" t="s">
        <v>17</v>
      </c>
      <c r="F121" s="432" t="s">
        <v>16</v>
      </c>
      <c r="G121" s="432" t="b">
        <v>0</v>
      </c>
      <c r="L121" s="432"/>
    </row>
    <row r="122" spans="1:12">
      <c r="A122" s="124" t="s">
        <v>1141</v>
      </c>
      <c r="B122" s="124" t="s">
        <v>1142</v>
      </c>
      <c r="C122" s="432" t="s">
        <v>1007</v>
      </c>
      <c r="D122" s="432" t="s">
        <v>17</v>
      </c>
      <c r="F122" s="432" t="s">
        <v>16</v>
      </c>
      <c r="G122" s="432" t="b">
        <v>0</v>
      </c>
      <c r="L122" s="432"/>
    </row>
    <row r="123" spans="1:12">
      <c r="A123" s="124" t="s">
        <v>1143</v>
      </c>
      <c r="B123" s="124" t="s">
        <v>1144</v>
      </c>
      <c r="C123" s="432" t="s">
        <v>969</v>
      </c>
      <c r="D123" s="432" t="s">
        <v>17</v>
      </c>
      <c r="F123" s="432" t="s">
        <v>16</v>
      </c>
      <c r="G123" s="432" t="b">
        <v>0</v>
      </c>
      <c r="L123" s="432"/>
    </row>
    <row r="124" spans="1:12">
      <c r="A124" s="124" t="s">
        <v>1145</v>
      </c>
      <c r="B124" s="124" t="s">
        <v>1146</v>
      </c>
      <c r="C124" s="432" t="s">
        <v>976</v>
      </c>
      <c r="D124" s="432" t="s">
        <v>17</v>
      </c>
      <c r="F124" s="432" t="s">
        <v>16</v>
      </c>
      <c r="G124" s="432" t="b">
        <v>0</v>
      </c>
      <c r="L124" s="432"/>
    </row>
    <row r="125" spans="1:12">
      <c r="A125" s="124" t="s">
        <v>1147</v>
      </c>
      <c r="B125" s="124" t="s">
        <v>1148</v>
      </c>
      <c r="C125" s="432" t="s">
        <v>3</v>
      </c>
      <c r="D125" s="432" t="s">
        <v>17</v>
      </c>
      <c r="F125" s="432" t="s">
        <v>16</v>
      </c>
      <c r="G125" s="432" t="b">
        <v>0</v>
      </c>
      <c r="L125" s="432"/>
    </row>
    <row r="126" spans="1:12">
      <c r="A126" s="124" t="s">
        <v>1149</v>
      </c>
      <c r="B126" s="124" t="s">
        <v>1150</v>
      </c>
      <c r="C126" s="432" t="s">
        <v>3</v>
      </c>
      <c r="D126" s="432" t="s">
        <v>17</v>
      </c>
      <c r="F126" s="432" t="s">
        <v>16</v>
      </c>
      <c r="G126" s="432" t="b">
        <v>0</v>
      </c>
      <c r="L126" s="432"/>
    </row>
    <row r="127" spans="1:12">
      <c r="A127" s="124" t="s">
        <v>1151</v>
      </c>
      <c r="B127" s="124" t="s">
        <v>1152</v>
      </c>
      <c r="C127" s="432" t="s">
        <v>3</v>
      </c>
      <c r="D127" s="432" t="s">
        <v>17</v>
      </c>
      <c r="F127" s="432" t="s">
        <v>16</v>
      </c>
      <c r="G127" s="432" t="b">
        <v>0</v>
      </c>
      <c r="L127" s="432"/>
    </row>
    <row r="128" spans="1:12">
      <c r="A128" s="124" t="s">
        <v>1153</v>
      </c>
      <c r="B128" s="124" t="s">
        <v>1154</v>
      </c>
      <c r="C128" s="432" t="s">
        <v>1007</v>
      </c>
      <c r="D128" s="432" t="s">
        <v>17</v>
      </c>
      <c r="F128" s="432" t="s">
        <v>16</v>
      </c>
      <c r="G128" s="432" t="b">
        <v>0</v>
      </c>
      <c r="L128" s="432"/>
    </row>
    <row r="129" spans="1:12">
      <c r="A129" s="124" t="s">
        <v>1155</v>
      </c>
      <c r="B129" s="124" t="s">
        <v>1156</v>
      </c>
      <c r="C129" s="432" t="s">
        <v>969</v>
      </c>
      <c r="D129" s="432" t="s">
        <v>17</v>
      </c>
      <c r="F129" s="432" t="s">
        <v>16</v>
      </c>
      <c r="G129" s="432" t="b">
        <v>0</v>
      </c>
      <c r="L129" s="432"/>
    </row>
    <row r="130" spans="1:12">
      <c r="A130" s="124" t="s">
        <v>877</v>
      </c>
      <c r="B130" s="124" t="s">
        <v>878</v>
      </c>
      <c r="C130" s="432" t="s">
        <v>969</v>
      </c>
      <c r="D130" s="269" t="s">
        <v>987</v>
      </c>
      <c r="F130" s="432" t="s">
        <v>13</v>
      </c>
      <c r="G130" s="432" t="b">
        <v>1</v>
      </c>
      <c r="L130" s="432"/>
    </row>
    <row r="131" spans="1:12">
      <c r="A131" s="124" t="s">
        <v>1157</v>
      </c>
      <c r="B131" s="124" t="s">
        <v>1158</v>
      </c>
      <c r="C131" s="432" t="s">
        <v>969</v>
      </c>
      <c r="D131" s="432" t="s">
        <v>17</v>
      </c>
      <c r="F131" s="432" t="s">
        <v>16</v>
      </c>
      <c r="G131" s="432" t="b">
        <v>0</v>
      </c>
      <c r="L131" s="432"/>
    </row>
    <row r="132" spans="1:12">
      <c r="A132" s="124" t="s">
        <v>1159</v>
      </c>
      <c r="B132" s="124" t="s">
        <v>1160</v>
      </c>
      <c r="C132" s="432" t="s">
        <v>969</v>
      </c>
      <c r="D132" s="432" t="s">
        <v>17</v>
      </c>
      <c r="F132" s="432" t="s">
        <v>16</v>
      </c>
      <c r="G132" s="432" t="b">
        <v>0</v>
      </c>
      <c r="L132" s="432"/>
    </row>
    <row r="133" spans="1:12">
      <c r="A133" s="124" t="s">
        <v>1161</v>
      </c>
      <c r="B133" s="124" t="s">
        <v>1162</v>
      </c>
      <c r="C133" s="432" t="s">
        <v>969</v>
      </c>
      <c r="D133" s="432" t="s">
        <v>17</v>
      </c>
      <c r="F133" s="432" t="s">
        <v>16</v>
      </c>
      <c r="G133" s="432" t="b">
        <v>0</v>
      </c>
      <c r="L133" s="432"/>
    </row>
    <row r="134" spans="1:12">
      <c r="A134" s="124" t="s">
        <v>1163</v>
      </c>
      <c r="B134" s="124" t="s">
        <v>1046</v>
      </c>
      <c r="C134" s="432" t="s">
        <v>976</v>
      </c>
      <c r="D134" s="432" t="s">
        <v>17</v>
      </c>
      <c r="F134" s="432" t="s">
        <v>16</v>
      </c>
      <c r="G134" s="432" t="b">
        <v>0</v>
      </c>
      <c r="L134" s="432"/>
    </row>
    <row r="135" spans="1:12">
      <c r="A135" s="124" t="s">
        <v>1164</v>
      </c>
      <c r="B135" s="124" t="s">
        <v>1165</v>
      </c>
      <c r="C135" s="432" t="s">
        <v>969</v>
      </c>
      <c r="D135" s="432" t="s">
        <v>17</v>
      </c>
      <c r="F135" s="432" t="s">
        <v>16</v>
      </c>
      <c r="G135" s="432" t="b">
        <v>0</v>
      </c>
      <c r="L135" s="432"/>
    </row>
    <row r="136" spans="1:12">
      <c r="A136" s="124" t="s">
        <v>1166</v>
      </c>
      <c r="B136" s="124" t="s">
        <v>1167</v>
      </c>
      <c r="C136" s="432" t="s">
        <v>976</v>
      </c>
      <c r="D136" s="432" t="s">
        <v>17</v>
      </c>
      <c r="F136" s="432" t="s">
        <v>16</v>
      </c>
      <c r="G136" s="432" t="b">
        <v>0</v>
      </c>
      <c r="L136" s="432"/>
    </row>
    <row r="137" spans="1:12">
      <c r="A137" s="124" t="s">
        <v>1168</v>
      </c>
      <c r="B137" s="124" t="s">
        <v>1169</v>
      </c>
      <c r="C137" s="432" t="s">
        <v>3</v>
      </c>
      <c r="D137" s="432" t="s">
        <v>17</v>
      </c>
      <c r="F137" s="432" t="s">
        <v>16</v>
      </c>
      <c r="G137" s="432" t="b">
        <v>0</v>
      </c>
      <c r="L137" s="432"/>
    </row>
    <row r="138" spans="1:12">
      <c r="A138" s="124" t="s">
        <v>1170</v>
      </c>
      <c r="B138" s="124" t="s">
        <v>1083</v>
      </c>
      <c r="C138" s="432" t="s">
        <v>3</v>
      </c>
      <c r="D138" s="269" t="s">
        <v>14</v>
      </c>
      <c r="F138" s="432" t="s">
        <v>16</v>
      </c>
      <c r="G138" s="432" t="b">
        <v>0</v>
      </c>
      <c r="L138" s="432"/>
    </row>
    <row r="139" spans="1:12">
      <c r="A139" s="124" t="s">
        <v>1171</v>
      </c>
      <c r="B139" s="124" t="s">
        <v>1169</v>
      </c>
      <c r="C139" s="432" t="s">
        <v>3</v>
      </c>
      <c r="D139" s="432" t="s">
        <v>17</v>
      </c>
      <c r="F139" s="432" t="s">
        <v>16</v>
      </c>
      <c r="G139" s="432" t="b">
        <v>0</v>
      </c>
      <c r="L139" s="432"/>
    </row>
    <row r="140" spans="1:12">
      <c r="A140" s="124" t="s">
        <v>1172</v>
      </c>
      <c r="B140" s="124" t="s">
        <v>1085</v>
      </c>
      <c r="C140" s="432" t="s">
        <v>3</v>
      </c>
      <c r="D140" s="269" t="s">
        <v>14</v>
      </c>
      <c r="F140" s="432" t="s">
        <v>16</v>
      </c>
      <c r="G140" s="432" t="b">
        <v>0</v>
      </c>
      <c r="L140" s="432"/>
    </row>
    <row r="141" spans="1:12">
      <c r="A141" s="124" t="s">
        <v>1173</v>
      </c>
      <c r="B141" s="124" t="s">
        <v>865</v>
      </c>
      <c r="C141" s="432" t="s">
        <v>969</v>
      </c>
      <c r="D141" s="432" t="s">
        <v>17</v>
      </c>
      <c r="F141" s="432" t="s">
        <v>16</v>
      </c>
      <c r="G141" s="432" t="b">
        <v>0</v>
      </c>
      <c r="L141" s="432"/>
    </row>
    <row r="142" spans="1:12">
      <c r="A142" s="124" t="s">
        <v>1174</v>
      </c>
      <c r="B142" s="124" t="s">
        <v>1175</v>
      </c>
      <c r="C142" s="432" t="s">
        <v>969</v>
      </c>
      <c r="D142" s="432" t="s">
        <v>17</v>
      </c>
      <c r="F142" s="432" t="s">
        <v>16</v>
      </c>
      <c r="G142" s="432" t="b">
        <v>0</v>
      </c>
      <c r="L142" s="432"/>
    </row>
    <row r="143" spans="1:12">
      <c r="A143" s="124" t="s">
        <v>1176</v>
      </c>
      <c r="B143" s="124" t="s">
        <v>1154</v>
      </c>
      <c r="C143" s="432" t="s">
        <v>1007</v>
      </c>
      <c r="D143" s="432" t="s">
        <v>17</v>
      </c>
      <c r="F143" s="432" t="s">
        <v>16</v>
      </c>
      <c r="G143" s="432" t="b">
        <v>0</v>
      </c>
      <c r="L143" s="432"/>
    </row>
    <row r="144" spans="1:12">
      <c r="A144" s="124" t="s">
        <v>1177</v>
      </c>
      <c r="B144" s="124" t="s">
        <v>1178</v>
      </c>
      <c r="C144" s="432" t="s">
        <v>976</v>
      </c>
      <c r="D144" s="432" t="s">
        <v>17</v>
      </c>
      <c r="F144" s="432" t="s">
        <v>16</v>
      </c>
      <c r="G144" s="432" t="b">
        <v>0</v>
      </c>
      <c r="L144" s="432"/>
    </row>
    <row r="145" spans="1:12">
      <c r="A145" s="124" t="s">
        <v>1179</v>
      </c>
      <c r="B145" s="124" t="s">
        <v>1180</v>
      </c>
      <c r="C145" s="432" t="s">
        <v>3</v>
      </c>
      <c r="D145" s="432" t="s">
        <v>17</v>
      </c>
      <c r="F145" s="432" t="s">
        <v>16</v>
      </c>
      <c r="G145" s="432" t="b">
        <v>0</v>
      </c>
      <c r="L145" s="432"/>
    </row>
    <row r="146" spans="1:12">
      <c r="A146" s="124" t="s">
        <v>857</v>
      </c>
      <c r="B146" s="124" t="s">
        <v>858</v>
      </c>
      <c r="C146" s="432" t="s">
        <v>3</v>
      </c>
      <c r="D146" s="269" t="s">
        <v>987</v>
      </c>
      <c r="F146" s="432" t="s">
        <v>13</v>
      </c>
      <c r="G146" s="432" t="b">
        <v>1</v>
      </c>
      <c r="L146" s="432"/>
    </row>
    <row r="147" spans="1:12">
      <c r="A147" s="124" t="s">
        <v>1181</v>
      </c>
      <c r="B147" s="124" t="s">
        <v>854</v>
      </c>
      <c r="C147" s="432" t="s">
        <v>3</v>
      </c>
      <c r="D147" s="432" t="s">
        <v>17</v>
      </c>
      <c r="F147" s="432" t="s">
        <v>16</v>
      </c>
      <c r="G147" s="432" t="b">
        <v>0</v>
      </c>
      <c r="L147" s="432"/>
    </row>
    <row r="148" spans="1:12">
      <c r="A148" s="124" t="s">
        <v>1182</v>
      </c>
      <c r="B148" s="124" t="s">
        <v>1165</v>
      </c>
      <c r="C148" s="432" t="s">
        <v>969</v>
      </c>
      <c r="D148" s="432" t="s">
        <v>17</v>
      </c>
      <c r="F148" s="432" t="s">
        <v>16</v>
      </c>
      <c r="G148" s="432" t="b">
        <v>0</v>
      </c>
      <c r="L148" s="432"/>
    </row>
    <row r="149" spans="1:12">
      <c r="A149" s="124" t="s">
        <v>1183</v>
      </c>
      <c r="B149" s="124" t="s">
        <v>1167</v>
      </c>
      <c r="C149" s="432" t="s">
        <v>976</v>
      </c>
      <c r="D149" s="432" t="s">
        <v>17</v>
      </c>
      <c r="F149" s="432" t="s">
        <v>16</v>
      </c>
      <c r="G149" s="432" t="b">
        <v>0</v>
      </c>
      <c r="L149" s="432"/>
    </row>
    <row r="150" spans="1:12">
      <c r="A150" s="124" t="s">
        <v>1184</v>
      </c>
      <c r="B150" s="124" t="s">
        <v>1185</v>
      </c>
      <c r="C150" s="432" t="s">
        <v>969</v>
      </c>
      <c r="D150" s="432" t="s">
        <v>17</v>
      </c>
      <c r="F150" s="432" t="s">
        <v>16</v>
      </c>
      <c r="G150" s="432" t="b">
        <v>0</v>
      </c>
      <c r="L150" s="432"/>
    </row>
    <row r="151" spans="1:12">
      <c r="A151" s="124" t="s">
        <v>1186</v>
      </c>
      <c r="B151" s="124" t="s">
        <v>1187</v>
      </c>
      <c r="C151" s="432" t="s">
        <v>969</v>
      </c>
      <c r="D151" s="432" t="s">
        <v>17</v>
      </c>
      <c r="F151" s="432" t="s">
        <v>16</v>
      </c>
      <c r="G151" s="432" t="b">
        <v>0</v>
      </c>
      <c r="L151" s="432"/>
    </row>
    <row r="152" spans="1:12">
      <c r="A152" s="124" t="s">
        <v>1188</v>
      </c>
      <c r="B152" s="124" t="s">
        <v>828</v>
      </c>
      <c r="C152" s="432" t="s">
        <v>969</v>
      </c>
      <c r="D152" s="432" t="s">
        <v>17</v>
      </c>
      <c r="F152" s="432" t="s">
        <v>16</v>
      </c>
      <c r="G152" s="432" t="b">
        <v>0</v>
      </c>
      <c r="L152" s="432"/>
    </row>
    <row r="153" spans="1:12">
      <c r="A153" s="124" t="s">
        <v>1189</v>
      </c>
      <c r="B153" s="124" t="s">
        <v>828</v>
      </c>
      <c r="C153" s="432" t="s">
        <v>969</v>
      </c>
      <c r="D153" s="432" t="s">
        <v>17</v>
      </c>
      <c r="F153" s="432" t="s">
        <v>16</v>
      </c>
      <c r="G153" s="432" t="b">
        <v>0</v>
      </c>
      <c r="L153" s="432"/>
    </row>
    <row r="154" spans="1:12">
      <c r="A154" s="124" t="s">
        <v>1190</v>
      </c>
      <c r="B154" s="124" t="s">
        <v>1191</v>
      </c>
      <c r="C154" s="432" t="s">
        <v>969</v>
      </c>
      <c r="D154" s="432" t="s">
        <v>17</v>
      </c>
      <c r="F154" s="432" t="s">
        <v>16</v>
      </c>
      <c r="G154" s="432" t="b">
        <v>0</v>
      </c>
      <c r="L154" s="432"/>
    </row>
    <row r="155" spans="1:12">
      <c r="A155" s="124" t="s">
        <v>879</v>
      </c>
      <c r="B155" s="124" t="s">
        <v>880</v>
      </c>
      <c r="C155" s="432" t="s">
        <v>976</v>
      </c>
      <c r="D155" s="269" t="s">
        <v>987</v>
      </c>
      <c r="F155" s="432" t="s">
        <v>13</v>
      </c>
      <c r="G155" s="432" t="b">
        <v>1</v>
      </c>
      <c r="L155" s="432"/>
    </row>
    <row r="156" spans="1:12">
      <c r="A156" s="124" t="s">
        <v>1192</v>
      </c>
      <c r="B156" s="124" t="s">
        <v>1193</v>
      </c>
      <c r="C156" s="432" t="s">
        <v>3</v>
      </c>
      <c r="D156" s="432" t="s">
        <v>17</v>
      </c>
      <c r="F156" s="432" t="s">
        <v>16</v>
      </c>
      <c r="G156" s="432" t="b">
        <v>0</v>
      </c>
      <c r="L156" s="432"/>
    </row>
    <row r="157" spans="1:12">
      <c r="A157" s="124" t="s">
        <v>1194</v>
      </c>
      <c r="B157" s="124" t="s">
        <v>1195</v>
      </c>
      <c r="C157" s="432" t="s">
        <v>3</v>
      </c>
      <c r="D157" s="432" t="s">
        <v>17</v>
      </c>
      <c r="F157" s="432" t="s">
        <v>16</v>
      </c>
      <c r="G157" s="432" t="b">
        <v>0</v>
      </c>
      <c r="L157" s="432"/>
    </row>
    <row r="158" spans="1:12">
      <c r="A158" s="124" t="s">
        <v>1196</v>
      </c>
      <c r="B158" s="124" t="s">
        <v>1197</v>
      </c>
      <c r="C158" s="432" t="s">
        <v>3</v>
      </c>
      <c r="D158" s="432" t="s">
        <v>17</v>
      </c>
      <c r="F158" s="432" t="s">
        <v>16</v>
      </c>
      <c r="G158" s="432" t="b">
        <v>0</v>
      </c>
      <c r="L158" s="432"/>
    </row>
    <row r="159" spans="1:12">
      <c r="A159" s="570" t="s">
        <v>844</v>
      </c>
      <c r="B159" s="570" t="s">
        <v>845</v>
      </c>
      <c r="C159" s="432" t="s">
        <v>1007</v>
      </c>
      <c r="D159" s="269" t="s">
        <v>3</v>
      </c>
      <c r="F159" s="432" t="s">
        <v>16</v>
      </c>
      <c r="G159" s="432" t="b">
        <v>1</v>
      </c>
      <c r="L159" s="432"/>
    </row>
    <row r="160" spans="1:12">
      <c r="A160" s="570" t="s">
        <v>846</v>
      </c>
      <c r="B160" s="570" t="s">
        <v>847</v>
      </c>
      <c r="C160" s="432" t="s">
        <v>969</v>
      </c>
      <c r="D160" s="269" t="s">
        <v>3</v>
      </c>
      <c r="F160" s="432" t="s">
        <v>16</v>
      </c>
      <c r="G160" s="432" t="b">
        <v>1</v>
      </c>
      <c r="L160" s="432"/>
    </row>
    <row r="161" spans="1:12">
      <c r="A161" s="124" t="s">
        <v>1198</v>
      </c>
      <c r="B161" s="124" t="s">
        <v>1199</v>
      </c>
      <c r="C161" s="432" t="s">
        <v>969</v>
      </c>
      <c r="D161" s="432" t="s">
        <v>17</v>
      </c>
      <c r="F161" s="432" t="s">
        <v>16</v>
      </c>
      <c r="G161" s="432" t="b">
        <v>0</v>
      </c>
      <c r="L161" s="432"/>
    </row>
    <row r="162" spans="1:12">
      <c r="A162" s="124" t="s">
        <v>1200</v>
      </c>
      <c r="B162" s="124" t="s">
        <v>1201</v>
      </c>
      <c r="C162" s="432" t="s">
        <v>976</v>
      </c>
      <c r="D162" s="432" t="s">
        <v>27</v>
      </c>
      <c r="F162" s="432" t="s">
        <v>16</v>
      </c>
      <c r="G162" s="432" t="b">
        <v>0</v>
      </c>
      <c r="L162" s="432"/>
    </row>
    <row r="163" spans="1:12">
      <c r="A163" s="124" t="s">
        <v>1202</v>
      </c>
      <c r="B163" s="124" t="s">
        <v>1203</v>
      </c>
      <c r="C163" s="432" t="s">
        <v>3</v>
      </c>
      <c r="D163" s="432" t="s">
        <v>27</v>
      </c>
      <c r="F163" s="432" t="s">
        <v>16</v>
      </c>
      <c r="G163" s="432" t="b">
        <v>0</v>
      </c>
      <c r="L163" s="432"/>
    </row>
    <row r="164" spans="1:12">
      <c r="A164" s="124" t="s">
        <v>1204</v>
      </c>
      <c r="B164" s="124" t="s">
        <v>1205</v>
      </c>
      <c r="C164" s="432" t="s">
        <v>3</v>
      </c>
      <c r="D164" s="432" t="s">
        <v>17</v>
      </c>
      <c r="F164" s="432" t="s">
        <v>16</v>
      </c>
      <c r="G164" s="432" t="b">
        <v>0</v>
      </c>
      <c r="L164" s="432"/>
    </row>
    <row r="165" spans="1:12">
      <c r="A165" s="124" t="s">
        <v>1206</v>
      </c>
      <c r="B165" s="124" t="s">
        <v>1027</v>
      </c>
      <c r="C165" s="432" t="s">
        <v>1025</v>
      </c>
      <c r="D165" s="432" t="s">
        <v>27</v>
      </c>
      <c r="F165" s="432" t="s">
        <v>16</v>
      </c>
      <c r="G165" s="432" t="b">
        <v>0</v>
      </c>
      <c r="L165" s="432"/>
    </row>
    <row r="166" spans="1:12">
      <c r="A166" s="570" t="s">
        <v>848</v>
      </c>
      <c r="B166" s="570" t="s">
        <v>849</v>
      </c>
      <c r="C166" s="432" t="s">
        <v>969</v>
      </c>
      <c r="D166" s="432" t="s">
        <v>14</v>
      </c>
      <c r="F166" s="432" t="s">
        <v>16</v>
      </c>
      <c r="G166" s="432" t="b">
        <v>1</v>
      </c>
      <c r="L166" s="432"/>
    </row>
    <row r="167" spans="1:12">
      <c r="A167" s="570" t="s">
        <v>862</v>
      </c>
      <c r="B167" s="570" t="s">
        <v>863</v>
      </c>
      <c r="C167" s="432" t="s">
        <v>969</v>
      </c>
      <c r="D167" s="432" t="s">
        <v>14</v>
      </c>
      <c r="F167" s="432" t="s">
        <v>16</v>
      </c>
      <c r="G167" s="432" t="b">
        <v>1</v>
      </c>
      <c r="L167" s="432"/>
    </row>
    <row r="168" spans="1:12">
      <c r="A168" s="124" t="s">
        <v>850</v>
      </c>
      <c r="B168" s="124" t="s">
        <v>816</v>
      </c>
      <c r="C168" s="432" t="s">
        <v>969</v>
      </c>
      <c r="D168" s="269" t="s">
        <v>3</v>
      </c>
      <c r="F168" s="432" t="s">
        <v>16</v>
      </c>
      <c r="G168" s="432" t="b">
        <v>1</v>
      </c>
      <c r="L168" s="432"/>
    </row>
    <row r="169" spans="1:12">
      <c r="A169" s="124" t="s">
        <v>1207</v>
      </c>
      <c r="B169" s="124" t="s">
        <v>1033</v>
      </c>
      <c r="C169" s="432" t="s">
        <v>1034</v>
      </c>
      <c r="D169" s="432" t="s">
        <v>27</v>
      </c>
      <c r="F169" s="432" t="s">
        <v>16</v>
      </c>
      <c r="G169" s="432" t="b">
        <v>0</v>
      </c>
      <c r="L169" s="432"/>
    </row>
    <row r="170" spans="1:12">
      <c r="A170" s="124" t="s">
        <v>1208</v>
      </c>
      <c r="B170" s="124" t="s">
        <v>975</v>
      </c>
      <c r="C170" s="432" t="s">
        <v>976</v>
      </c>
      <c r="D170" s="432" t="s">
        <v>17</v>
      </c>
      <c r="F170" s="432" t="s">
        <v>16</v>
      </c>
      <c r="G170" s="432" t="b">
        <v>0</v>
      </c>
      <c r="L170" s="432"/>
    </row>
    <row r="171" spans="1:12">
      <c r="A171" s="124" t="s">
        <v>1209</v>
      </c>
      <c r="B171" s="124" t="s">
        <v>1210</v>
      </c>
      <c r="C171" s="432" t="s">
        <v>3</v>
      </c>
      <c r="D171" s="432" t="s">
        <v>27</v>
      </c>
      <c r="F171" s="432" t="s">
        <v>16</v>
      </c>
      <c r="G171" s="432" t="b">
        <v>0</v>
      </c>
      <c r="L171" s="432"/>
    </row>
    <row r="172" spans="1:12">
      <c r="A172" s="124" t="s">
        <v>1211</v>
      </c>
      <c r="B172" s="124" t="s">
        <v>1116</v>
      </c>
      <c r="C172" s="432" t="s">
        <v>969</v>
      </c>
      <c r="D172" s="432" t="s">
        <v>17</v>
      </c>
      <c r="F172" s="432" t="s">
        <v>16</v>
      </c>
      <c r="G172" s="432" t="b">
        <v>0</v>
      </c>
      <c r="L172" s="432"/>
    </row>
    <row r="173" spans="1:12">
      <c r="A173" s="124" t="s">
        <v>1212</v>
      </c>
      <c r="B173" s="124" t="s">
        <v>1213</v>
      </c>
      <c r="C173" s="432" t="s">
        <v>1007</v>
      </c>
      <c r="D173" s="432" t="s">
        <v>17</v>
      </c>
      <c r="F173" s="432" t="s">
        <v>16</v>
      </c>
      <c r="G173" s="432" t="b">
        <v>0</v>
      </c>
      <c r="L173" s="432"/>
    </row>
    <row r="174" spans="1:12">
      <c r="A174" s="124" t="s">
        <v>922</v>
      </c>
      <c r="B174" s="124" t="s">
        <v>923</v>
      </c>
      <c r="C174" s="432" t="s">
        <v>969</v>
      </c>
      <c r="D174" s="432" t="s">
        <v>27</v>
      </c>
      <c r="F174" s="432" t="s">
        <v>16</v>
      </c>
      <c r="G174" s="432" t="b">
        <v>1</v>
      </c>
      <c r="L174" s="432"/>
    </row>
    <row r="175" spans="1:12">
      <c r="A175" s="570" t="s">
        <v>1214</v>
      </c>
      <c r="B175" s="570" t="s">
        <v>1083</v>
      </c>
      <c r="C175" s="432" t="s">
        <v>3</v>
      </c>
      <c r="D175" s="269" t="s">
        <v>14</v>
      </c>
      <c r="F175" s="432" t="s">
        <v>16</v>
      </c>
      <c r="G175" s="432" t="b">
        <v>0</v>
      </c>
      <c r="L175" s="432"/>
    </row>
    <row r="176" spans="1:12">
      <c r="A176" s="570" t="s">
        <v>1215</v>
      </c>
      <c r="B176" s="570" t="s">
        <v>1216</v>
      </c>
      <c r="C176" s="432" t="s">
        <v>3</v>
      </c>
      <c r="D176" s="432" t="s">
        <v>17</v>
      </c>
      <c r="F176" s="432" t="s">
        <v>16</v>
      </c>
      <c r="G176" s="432" t="b">
        <v>0</v>
      </c>
      <c r="L176" s="432"/>
    </row>
    <row r="177" spans="1:12">
      <c r="A177" s="570" t="s">
        <v>907</v>
      </c>
      <c r="B177" s="570" t="s">
        <v>908</v>
      </c>
      <c r="C177" s="432" t="s">
        <v>3</v>
      </c>
      <c r="D177" s="432" t="s">
        <v>17</v>
      </c>
      <c r="F177" s="432" t="s">
        <v>16</v>
      </c>
      <c r="G177" s="432" t="b">
        <v>1</v>
      </c>
      <c r="L177" s="432"/>
    </row>
    <row r="178" spans="1:12">
      <c r="A178" s="570" t="s">
        <v>897</v>
      </c>
      <c r="B178" s="570" t="s">
        <v>898</v>
      </c>
      <c r="C178" s="432" t="s">
        <v>3</v>
      </c>
      <c r="D178" s="432" t="s">
        <v>17</v>
      </c>
      <c r="F178" s="432" t="s">
        <v>16</v>
      </c>
      <c r="G178" s="432" t="b">
        <v>1</v>
      </c>
      <c r="L178" s="432"/>
    </row>
    <row r="179" spans="1:12">
      <c r="A179" s="570" t="s">
        <v>1217</v>
      </c>
      <c r="B179" s="570" t="s">
        <v>1218</v>
      </c>
      <c r="C179" s="432" t="s">
        <v>1007</v>
      </c>
      <c r="D179" s="432" t="s">
        <v>17</v>
      </c>
      <c r="F179" s="432" t="s">
        <v>16</v>
      </c>
      <c r="G179" s="432" t="b">
        <v>0</v>
      </c>
      <c r="L179" s="432"/>
    </row>
    <row r="180" spans="1:12">
      <c r="A180" s="570" t="s">
        <v>1219</v>
      </c>
      <c r="B180" s="570" t="s">
        <v>1220</v>
      </c>
      <c r="C180" s="432" t="s">
        <v>969</v>
      </c>
      <c r="D180" s="432" t="s">
        <v>17</v>
      </c>
      <c r="F180" s="432" t="s">
        <v>16</v>
      </c>
      <c r="G180" s="432" t="b">
        <v>0</v>
      </c>
      <c r="L180" s="432"/>
    </row>
    <row r="181" spans="1:12">
      <c r="A181" s="570" t="s">
        <v>1221</v>
      </c>
      <c r="B181" s="570" t="s">
        <v>1222</v>
      </c>
      <c r="C181" s="432" t="s">
        <v>976</v>
      </c>
      <c r="D181" s="432" t="s">
        <v>17</v>
      </c>
      <c r="F181" s="432" t="s">
        <v>16</v>
      </c>
      <c r="G181" s="432" t="b">
        <v>0</v>
      </c>
      <c r="L181" s="432"/>
    </row>
    <row r="182" spans="1:12">
      <c r="A182" s="570" t="s">
        <v>915</v>
      </c>
      <c r="B182" s="570" t="s">
        <v>916</v>
      </c>
      <c r="C182" s="432" t="s">
        <v>3</v>
      </c>
      <c r="D182" s="432" t="s">
        <v>17</v>
      </c>
      <c r="F182" s="432" t="s">
        <v>16</v>
      </c>
      <c r="G182" s="432" t="b">
        <v>1</v>
      </c>
      <c r="L182" s="432"/>
    </row>
    <row r="183" spans="1:12">
      <c r="A183" s="124" t="s">
        <v>1223</v>
      </c>
      <c r="B183" s="124" t="s">
        <v>1224</v>
      </c>
      <c r="C183" s="432" t="s">
        <v>3</v>
      </c>
      <c r="D183" s="432" t="s">
        <v>17</v>
      </c>
      <c r="F183" s="432" t="s">
        <v>16</v>
      </c>
      <c r="G183" s="432" t="b">
        <v>0</v>
      </c>
      <c r="L183" s="432"/>
    </row>
    <row r="184" spans="1:12">
      <c r="A184" s="124" t="s">
        <v>1225</v>
      </c>
      <c r="B184" s="124" t="s">
        <v>1226</v>
      </c>
      <c r="C184" s="432" t="s">
        <v>3</v>
      </c>
      <c r="D184" s="432" t="s">
        <v>27</v>
      </c>
      <c r="F184" s="432" t="s">
        <v>16</v>
      </c>
      <c r="G184" s="432" t="b">
        <v>0</v>
      </c>
      <c r="L184" s="432"/>
    </row>
    <row r="185" spans="1:12">
      <c r="A185" s="124" t="s">
        <v>1227</v>
      </c>
      <c r="B185" s="124" t="s">
        <v>816</v>
      </c>
      <c r="C185" s="432" t="s">
        <v>969</v>
      </c>
      <c r="D185" s="269" t="s">
        <v>3</v>
      </c>
      <c r="F185" s="432" t="s">
        <v>16</v>
      </c>
      <c r="G185" s="432" t="b">
        <v>0</v>
      </c>
      <c r="L185" s="432"/>
    </row>
    <row r="186" spans="1:12">
      <c r="A186" s="570" t="s">
        <v>885</v>
      </c>
      <c r="B186" s="567" t="s">
        <v>880</v>
      </c>
      <c r="C186" s="432" t="s">
        <v>969</v>
      </c>
      <c r="D186" s="432" t="s">
        <v>17</v>
      </c>
      <c r="F186" s="432" t="s">
        <v>16</v>
      </c>
      <c r="G186" s="432" t="b">
        <v>1</v>
      </c>
      <c r="L186" s="432"/>
    </row>
    <row r="187" spans="1:12">
      <c r="A187" s="570" t="s">
        <v>926</v>
      </c>
      <c r="B187" s="567" t="s">
        <v>880</v>
      </c>
      <c r="C187" s="432" t="s">
        <v>969</v>
      </c>
      <c r="D187" s="432" t="s">
        <v>17</v>
      </c>
      <c r="F187" s="432" t="s">
        <v>16</v>
      </c>
      <c r="G187" s="432" t="b">
        <v>1</v>
      </c>
      <c r="L187" s="432"/>
    </row>
    <row r="188" spans="1:12">
      <c r="A188" s="124" t="s">
        <v>1228</v>
      </c>
      <c r="B188" s="124" t="s">
        <v>1229</v>
      </c>
      <c r="C188" s="432" t="s">
        <v>969</v>
      </c>
      <c r="D188" s="432" t="s">
        <v>17</v>
      </c>
      <c r="F188" s="432" t="s">
        <v>16</v>
      </c>
      <c r="G188" s="432" t="b">
        <v>0</v>
      </c>
      <c r="L188" s="432"/>
    </row>
    <row r="189" spans="1:12">
      <c r="A189" s="124" t="s">
        <v>1230</v>
      </c>
      <c r="B189" s="124" t="s">
        <v>1231</v>
      </c>
      <c r="C189" s="432" t="s">
        <v>969</v>
      </c>
      <c r="D189" s="432" t="s">
        <v>17</v>
      </c>
      <c r="F189" s="432" t="s">
        <v>16</v>
      </c>
      <c r="G189" s="432" t="b">
        <v>0</v>
      </c>
      <c r="L189" s="432"/>
    </row>
    <row r="190" spans="1:12">
      <c r="A190" s="570" t="s">
        <v>866</v>
      </c>
      <c r="B190" s="570" t="s">
        <v>867</v>
      </c>
      <c r="C190" s="432" t="s">
        <v>3</v>
      </c>
      <c r="D190" s="432" t="s">
        <v>17</v>
      </c>
      <c r="F190" s="432" t="s">
        <v>16</v>
      </c>
      <c r="G190" s="432" t="b">
        <v>1</v>
      </c>
      <c r="L190" s="432"/>
    </row>
    <row r="191" spans="1:12">
      <c r="A191" s="124" t="s">
        <v>1232</v>
      </c>
      <c r="B191" s="124" t="s">
        <v>1233</v>
      </c>
      <c r="C191" s="432" t="s">
        <v>3</v>
      </c>
      <c r="D191" s="432" t="s">
        <v>17</v>
      </c>
      <c r="F191" s="432" t="s">
        <v>16</v>
      </c>
      <c r="G191" s="432" t="b">
        <v>0</v>
      </c>
      <c r="L191" s="432"/>
    </row>
    <row r="192" spans="1:12">
      <c r="A192" s="570" t="s">
        <v>870</v>
      </c>
      <c r="B192" s="570" t="s">
        <v>871</v>
      </c>
      <c r="C192" s="432" t="s">
        <v>3</v>
      </c>
      <c r="D192" s="432" t="s">
        <v>17</v>
      </c>
      <c r="F192" s="432" t="s">
        <v>16</v>
      </c>
      <c r="G192" s="432" t="b">
        <v>1</v>
      </c>
      <c r="L192" s="432"/>
    </row>
    <row r="193" spans="1:12">
      <c r="A193" s="570" t="s">
        <v>1234</v>
      </c>
      <c r="B193" s="570" t="s">
        <v>986</v>
      </c>
      <c r="C193" s="432" t="s">
        <v>969</v>
      </c>
      <c r="D193" s="432" t="s">
        <v>17</v>
      </c>
      <c r="F193" s="432" t="s">
        <v>16</v>
      </c>
      <c r="G193" s="432" t="b">
        <v>0</v>
      </c>
      <c r="L193" s="432"/>
    </row>
    <row r="194" spans="1:12">
      <c r="A194" s="567" t="s">
        <v>9</v>
      </c>
      <c r="B194" s="567" t="s">
        <v>9</v>
      </c>
      <c r="D194" s="269" t="s">
        <v>7</v>
      </c>
      <c r="F194" s="432" t="s">
        <v>16</v>
      </c>
      <c r="G194" s="432" t="b">
        <v>0</v>
      </c>
      <c r="L194" s="432"/>
    </row>
    <row r="195" spans="1:12">
      <c r="A195" s="124" t="s">
        <v>1235</v>
      </c>
      <c r="B195" s="124" t="s">
        <v>1236</v>
      </c>
      <c r="D195" s="432" t="s">
        <v>27</v>
      </c>
      <c r="F195" s="432" t="s">
        <v>16</v>
      </c>
      <c r="G195" s="432" t="b">
        <v>0</v>
      </c>
      <c r="L195" s="432"/>
    </row>
    <row r="196" spans="1:12">
      <c r="A196" s="124" t="s">
        <v>1237</v>
      </c>
      <c r="B196" s="124" t="s">
        <v>1078</v>
      </c>
      <c r="D196" s="432" t="s">
        <v>14</v>
      </c>
      <c r="F196" s="432" t="s">
        <v>16</v>
      </c>
      <c r="G196" s="432" t="b">
        <v>0</v>
      </c>
      <c r="L196" s="432"/>
    </row>
    <row r="197" spans="1:12">
      <c r="A197" s="124" t="s">
        <v>1238</v>
      </c>
      <c r="B197" s="124" t="s">
        <v>1239</v>
      </c>
      <c r="D197" s="432" t="s">
        <v>27</v>
      </c>
      <c r="F197" s="432" t="s">
        <v>16</v>
      </c>
      <c r="G197" s="432" t="b">
        <v>0</v>
      </c>
      <c r="L197" s="432"/>
    </row>
    <row r="198" spans="1:12">
      <c r="A198" s="124" t="s">
        <v>889</v>
      </c>
      <c r="B198" s="124" t="s">
        <v>890</v>
      </c>
      <c r="D198" s="432" t="s">
        <v>14</v>
      </c>
      <c r="F198" s="432" t="s">
        <v>16</v>
      </c>
      <c r="G198" s="432" t="b">
        <v>1</v>
      </c>
      <c r="L198" s="432"/>
    </row>
    <row r="199" spans="1:12">
      <c r="A199" s="124" t="s">
        <v>873</v>
      </c>
      <c r="B199" s="124" t="s">
        <v>874</v>
      </c>
      <c r="D199" s="432" t="s">
        <v>17</v>
      </c>
      <c r="F199" s="432" t="s">
        <v>16</v>
      </c>
      <c r="G199" s="432" t="b">
        <v>1</v>
      </c>
      <c r="L199" s="432"/>
    </row>
    <row r="200" spans="1:12">
      <c r="A200" s="124" t="s">
        <v>887</v>
      </c>
      <c r="B200" s="124" t="s">
        <v>878</v>
      </c>
      <c r="D200" s="432" t="s">
        <v>17</v>
      </c>
      <c r="F200" s="432" t="s">
        <v>16</v>
      </c>
      <c r="G200" s="432" t="b">
        <v>1</v>
      </c>
      <c r="L200" s="432"/>
    </row>
    <row r="201" spans="1:12">
      <c r="A201" s="124" t="s">
        <v>1240</v>
      </c>
      <c r="B201" s="124" t="s">
        <v>1241</v>
      </c>
      <c r="D201" s="432" t="s">
        <v>14</v>
      </c>
      <c r="F201" s="432" t="s">
        <v>16</v>
      </c>
      <c r="G201" s="432" t="b">
        <v>0</v>
      </c>
      <c r="L201" s="432"/>
    </row>
    <row r="202" spans="1:12">
      <c r="A202" s="124" t="s">
        <v>905</v>
      </c>
      <c r="B202" s="124" t="s">
        <v>906</v>
      </c>
      <c r="D202" s="432" t="s">
        <v>17</v>
      </c>
      <c r="F202" s="432" t="s">
        <v>16</v>
      </c>
      <c r="G202" s="432" t="b">
        <v>1</v>
      </c>
      <c r="L202" s="432"/>
    </row>
    <row r="203" spans="1:12">
      <c r="A203" s="570" t="s">
        <v>933</v>
      </c>
      <c r="B203" s="570" t="s">
        <v>934</v>
      </c>
      <c r="D203" s="432" t="s">
        <v>17</v>
      </c>
      <c r="F203" s="432" t="s">
        <v>16</v>
      </c>
      <c r="G203" s="432" t="b">
        <v>1</v>
      </c>
      <c r="L203" s="432"/>
    </row>
    <row r="204" spans="1:12">
      <c r="A204" s="570" t="s">
        <v>864</v>
      </c>
      <c r="B204" s="570" t="s">
        <v>865</v>
      </c>
      <c r="D204" s="432" t="s">
        <v>17</v>
      </c>
      <c r="F204" s="432" t="s">
        <v>16</v>
      </c>
      <c r="G204" s="432" t="b">
        <v>1</v>
      </c>
      <c r="L204" s="432"/>
    </row>
    <row r="205" spans="1:12">
      <c r="A205" s="432" t="s">
        <v>824</v>
      </c>
      <c r="B205" s="432" t="s">
        <v>825</v>
      </c>
      <c r="D205" s="432" t="s">
        <v>17</v>
      </c>
      <c r="F205" s="432" t="s">
        <v>16</v>
      </c>
      <c r="G205" s="432" t="b">
        <v>1</v>
      </c>
      <c r="L205" s="432"/>
    </row>
    <row r="206" spans="1:12">
      <c r="A206" s="432" t="s">
        <v>829</v>
      </c>
      <c r="B206" s="432" t="s">
        <v>830</v>
      </c>
      <c r="D206" s="432" t="s">
        <v>14</v>
      </c>
      <c r="F206" s="432" t="s">
        <v>16</v>
      </c>
      <c r="G206" s="432" t="b">
        <v>1</v>
      </c>
      <c r="L206" s="432"/>
    </row>
    <row r="207" spans="1:12">
      <c r="A207" s="432" t="s">
        <v>860</v>
      </c>
      <c r="B207" s="432" t="s">
        <v>861</v>
      </c>
      <c r="D207" s="432" t="s">
        <v>14</v>
      </c>
      <c r="F207" s="432" t="s">
        <v>16</v>
      </c>
      <c r="G207" s="432" t="b">
        <v>1</v>
      </c>
      <c r="L207" s="432"/>
    </row>
    <row r="208" spans="1:12">
      <c r="A208" s="432" t="s">
        <v>853</v>
      </c>
      <c r="B208" s="432" t="s">
        <v>854</v>
      </c>
      <c r="D208" s="432" t="s">
        <v>17</v>
      </c>
      <c r="F208" s="432" t="s">
        <v>16</v>
      </c>
      <c r="G208" s="432" t="b">
        <v>1</v>
      </c>
      <c r="L208" s="432"/>
    </row>
    <row r="209" spans="1:12">
      <c r="A209" s="432" t="s">
        <v>883</v>
      </c>
      <c r="B209" s="432" t="s">
        <v>884</v>
      </c>
      <c r="D209" s="432" t="s">
        <v>14</v>
      </c>
      <c r="F209" s="432" t="s">
        <v>16</v>
      </c>
      <c r="G209" s="432" t="b">
        <v>1</v>
      </c>
      <c r="L209" s="432"/>
    </row>
    <row r="210" spans="1:12">
      <c r="A210" s="124" t="s">
        <v>903</v>
      </c>
      <c r="B210" s="124" t="s">
        <v>904</v>
      </c>
      <c r="D210" s="432" t="s">
        <v>14</v>
      </c>
      <c r="F210" s="432" t="s">
        <v>16</v>
      </c>
      <c r="G210" s="432" t="b">
        <v>1</v>
      </c>
      <c r="L210" s="432"/>
    </row>
    <row r="211" spans="1:12">
      <c r="A211" s="432" t="s">
        <v>917</v>
      </c>
      <c r="B211" s="432" t="s">
        <v>918</v>
      </c>
      <c r="D211" s="432" t="s">
        <v>14</v>
      </c>
      <c r="F211" s="432" t="s">
        <v>16</v>
      </c>
      <c r="G211" s="432" t="b">
        <v>1</v>
      </c>
      <c r="L211" s="432"/>
    </row>
    <row r="212" spans="1:12">
      <c r="A212" s="124" t="s">
        <v>920</v>
      </c>
      <c r="B212" s="124" t="s">
        <v>900</v>
      </c>
      <c r="D212" s="432" t="s">
        <v>17</v>
      </c>
      <c r="F212" s="432" t="s">
        <v>16</v>
      </c>
      <c r="G212" s="432" t="b">
        <v>1</v>
      </c>
      <c r="L212" s="432"/>
    </row>
    <row r="213" spans="1:12">
      <c r="A213" s="124" t="s">
        <v>921</v>
      </c>
      <c r="B213" s="124" t="s">
        <v>902</v>
      </c>
      <c r="D213" s="432" t="s">
        <v>17</v>
      </c>
      <c r="F213" s="432" t="s">
        <v>16</v>
      </c>
      <c r="G213" s="432" t="b">
        <v>1</v>
      </c>
      <c r="L213" s="432"/>
    </row>
    <row r="214" spans="1:12">
      <c r="A214" s="124" t="s">
        <v>924</v>
      </c>
      <c r="B214" s="124" t="s">
        <v>925</v>
      </c>
      <c r="D214" s="269" t="s">
        <v>17</v>
      </c>
      <c r="F214" s="432" t="s">
        <v>16</v>
      </c>
      <c r="G214" s="432" t="b">
        <v>1</v>
      </c>
      <c r="L214" s="432"/>
    </row>
    <row r="215" spans="1:12">
      <c r="A215" s="432" t="s">
        <v>931</v>
      </c>
      <c r="B215" s="432" t="s">
        <v>932</v>
      </c>
      <c r="D215" s="269" t="s">
        <v>17</v>
      </c>
      <c r="F215" s="432" t="s">
        <v>16</v>
      </c>
      <c r="G215" s="432" t="b">
        <v>1</v>
      </c>
      <c r="L215" s="432"/>
    </row>
    <row r="216" spans="1:12">
      <c r="A216" s="571" t="s">
        <v>935</v>
      </c>
      <c r="B216" s="572" t="s">
        <v>936</v>
      </c>
      <c r="D216" s="269" t="s">
        <v>17</v>
      </c>
      <c r="F216" s="432" t="s">
        <v>16</v>
      </c>
      <c r="G216" s="432" t="b">
        <v>1</v>
      </c>
      <c r="L216" s="432"/>
    </row>
    <row r="217" spans="1:12">
      <c r="A217" s="435"/>
      <c r="D217" s="269"/>
      <c r="F217" s="432" t="s">
        <v>16</v>
      </c>
      <c r="G217" s="432" t="b">
        <v>0</v>
      </c>
      <c r="L217" s="432"/>
    </row>
    <row r="218" spans="1:12">
      <c r="A218" s="435"/>
      <c r="D218" s="269"/>
      <c r="F218" s="432" t="s">
        <v>16</v>
      </c>
      <c r="G218" s="432" t="b">
        <v>0</v>
      </c>
      <c r="L218" s="432"/>
    </row>
    <row r="219" spans="1:12">
      <c r="A219" s="435"/>
      <c r="D219" s="269"/>
      <c r="F219" s="432" t="s">
        <v>16</v>
      </c>
      <c r="G219" s="432" t="b">
        <v>0</v>
      </c>
      <c r="L219" s="432"/>
    </row>
    <row r="220" spans="1:12">
      <c r="A220" s="435"/>
      <c r="D220" s="269"/>
      <c r="F220" s="432" t="s">
        <v>16</v>
      </c>
      <c r="G220" s="432" t="b">
        <v>0</v>
      </c>
      <c r="L220" s="432"/>
    </row>
    <row r="221" spans="1:12">
      <c r="A221" s="435"/>
      <c r="D221" s="269"/>
      <c r="F221" s="432" t="s">
        <v>16</v>
      </c>
      <c r="G221" s="432" t="b">
        <v>0</v>
      </c>
      <c r="L221" s="432"/>
    </row>
    <row r="222" spans="1:12">
      <c r="A222" s="435"/>
      <c r="D222" s="269"/>
      <c r="F222" s="432" t="s">
        <v>16</v>
      </c>
      <c r="G222" s="432" t="b">
        <v>0</v>
      </c>
      <c r="L222" s="432"/>
    </row>
    <row r="223" spans="1:12">
      <c r="A223" s="435"/>
      <c r="D223" s="269"/>
      <c r="F223" s="432" t="s">
        <v>16</v>
      </c>
      <c r="G223" s="432" t="b">
        <v>0</v>
      </c>
      <c r="L223" s="432"/>
    </row>
    <row r="224" spans="1:12">
      <c r="A224" s="435"/>
      <c r="D224" s="269"/>
      <c r="F224" s="432" t="s">
        <v>16</v>
      </c>
      <c r="G224" s="432" t="b">
        <v>0</v>
      </c>
      <c r="L224" s="432"/>
    </row>
    <row r="225" spans="1:12">
      <c r="A225" s="435"/>
      <c r="D225" s="269"/>
      <c r="F225" s="432" t="s">
        <v>16</v>
      </c>
      <c r="G225" s="432" t="b">
        <v>0</v>
      </c>
      <c r="L225" s="432"/>
    </row>
    <row r="226" spans="1:12">
      <c r="A226" s="435"/>
      <c r="D226" s="269"/>
      <c r="F226" s="432" t="s">
        <v>16</v>
      </c>
      <c r="G226" s="432" t="b">
        <v>0</v>
      </c>
      <c r="L226" s="432"/>
    </row>
    <row r="227" spans="1:12">
      <c r="A227" s="435"/>
      <c r="D227" s="269"/>
      <c r="F227" s="432" t="s">
        <v>16</v>
      </c>
      <c r="G227" s="432" t="b">
        <v>0</v>
      </c>
      <c r="L227" s="432"/>
    </row>
    <row r="228" spans="1:12">
      <c r="A228" s="435"/>
      <c r="D228" s="269"/>
      <c r="F228" s="432" t="s">
        <v>16</v>
      </c>
      <c r="G228" s="432" t="b">
        <v>0</v>
      </c>
      <c r="L228" s="432"/>
    </row>
    <row r="229" spans="1:12">
      <c r="A229" s="435"/>
      <c r="D229" s="269"/>
      <c r="F229" s="432" t="s">
        <v>16</v>
      </c>
      <c r="G229" s="432" t="b">
        <v>0</v>
      </c>
      <c r="L229" s="432"/>
    </row>
    <row r="230" spans="1:12">
      <c r="A230" s="435"/>
      <c r="D230" s="269"/>
      <c r="F230" s="432" t="s">
        <v>16</v>
      </c>
      <c r="G230" s="432" t="b">
        <v>0</v>
      </c>
      <c r="L230" s="432"/>
    </row>
    <row r="231" spans="1:12">
      <c r="A231" s="435"/>
      <c r="D231" s="269"/>
      <c r="F231" s="432" t="s">
        <v>16</v>
      </c>
      <c r="G231" s="432" t="b">
        <v>0</v>
      </c>
      <c r="L231" s="432"/>
    </row>
    <row r="232" spans="1:12">
      <c r="A232" s="435"/>
      <c r="D232" s="269"/>
      <c r="F232" s="432" t="s">
        <v>16</v>
      </c>
      <c r="G232" s="432" t="b">
        <v>0</v>
      </c>
      <c r="L232" s="432"/>
    </row>
    <row r="233" spans="1:12">
      <c r="A233" s="435"/>
      <c r="D233" s="269"/>
      <c r="F233" s="432" t="s">
        <v>16</v>
      </c>
      <c r="G233" s="432" t="b">
        <v>0</v>
      </c>
      <c r="L233" s="432"/>
    </row>
    <row r="234" spans="1:12">
      <c r="A234" s="435"/>
      <c r="D234" s="269"/>
      <c r="F234" s="432" t="s">
        <v>16</v>
      </c>
      <c r="G234" s="432" t="b">
        <v>0</v>
      </c>
      <c r="L234" s="432"/>
    </row>
    <row r="235" spans="1:12">
      <c r="A235" s="435"/>
      <c r="D235" s="269"/>
      <c r="F235" s="432" t="s">
        <v>16</v>
      </c>
      <c r="G235" s="432" t="b">
        <v>0</v>
      </c>
      <c r="L235" s="432"/>
    </row>
    <row r="236" spans="1:12">
      <c r="A236" s="435"/>
      <c r="D236" s="269"/>
      <c r="F236" s="432" t="s">
        <v>16</v>
      </c>
      <c r="G236" s="432" t="b">
        <v>0</v>
      </c>
      <c r="L236" s="432"/>
    </row>
    <row r="237" spans="1:12">
      <c r="A237" s="435"/>
      <c r="D237" s="269"/>
      <c r="F237" s="432" t="s">
        <v>16</v>
      </c>
      <c r="G237" s="432" t="b">
        <v>0</v>
      </c>
      <c r="L237" s="432"/>
    </row>
    <row r="238" spans="1:12">
      <c r="A238" s="435"/>
      <c r="D238" s="269"/>
      <c r="F238" s="432" t="s">
        <v>16</v>
      </c>
      <c r="G238" s="432" t="b">
        <v>0</v>
      </c>
      <c r="L238" s="432"/>
    </row>
    <row r="239" spans="1:12">
      <c r="A239" s="435"/>
      <c r="D239" s="269"/>
      <c r="F239" s="432" t="s">
        <v>16</v>
      </c>
      <c r="G239" s="432" t="b">
        <v>0</v>
      </c>
      <c r="L239" s="432"/>
    </row>
    <row r="240" spans="1:12">
      <c r="A240" s="435"/>
      <c r="D240" s="269"/>
      <c r="F240" s="432" t="s">
        <v>16</v>
      </c>
      <c r="G240" s="432" t="b">
        <v>0</v>
      </c>
      <c r="L240" s="432"/>
    </row>
    <row r="241" spans="1:12">
      <c r="A241" s="435"/>
      <c r="D241" s="269"/>
      <c r="F241" s="432" t="s">
        <v>16</v>
      </c>
      <c r="G241" s="432" t="b">
        <v>0</v>
      </c>
      <c r="L241" s="432"/>
    </row>
    <row r="242" spans="1:12">
      <c r="A242" s="435"/>
      <c r="D242" s="269"/>
      <c r="F242" s="432" t="s">
        <v>16</v>
      </c>
      <c r="G242" s="432" t="b">
        <v>0</v>
      </c>
      <c r="L242" s="432"/>
    </row>
    <row r="243" spans="1:12">
      <c r="A243" s="435"/>
      <c r="D243" s="269"/>
      <c r="F243" s="432" t="s">
        <v>16</v>
      </c>
      <c r="G243" s="432" t="b">
        <v>0</v>
      </c>
      <c r="L243" s="432"/>
    </row>
    <row r="244" spans="1:12">
      <c r="A244" s="435"/>
      <c r="D244" s="269"/>
      <c r="F244" s="432" t="s">
        <v>16</v>
      </c>
      <c r="G244" s="432" t="b">
        <v>0</v>
      </c>
      <c r="L244" s="432"/>
    </row>
    <row r="245" spans="1:12">
      <c r="A245" s="435"/>
      <c r="D245" s="269"/>
      <c r="F245" s="432" t="s">
        <v>16</v>
      </c>
      <c r="G245" s="432" t="b">
        <v>0</v>
      </c>
      <c r="L245" s="432"/>
    </row>
    <row r="246" spans="1:12">
      <c r="A246" s="435"/>
      <c r="D246" s="269"/>
      <c r="F246" s="432" t="s">
        <v>16</v>
      </c>
      <c r="G246" s="432" t="b">
        <v>0</v>
      </c>
      <c r="L246" s="432"/>
    </row>
    <row r="247" spans="1:12">
      <c r="A247" s="435"/>
      <c r="D247" s="269"/>
      <c r="F247" s="432" t="s">
        <v>16</v>
      </c>
      <c r="G247" s="432" t="b">
        <v>0</v>
      </c>
      <c r="L247" s="432"/>
    </row>
    <row r="248" spans="1:12">
      <c r="A248" s="435"/>
      <c r="D248" s="269"/>
      <c r="F248" s="432" t="s">
        <v>16</v>
      </c>
      <c r="G248" s="432" t="b">
        <v>0</v>
      </c>
      <c r="L248" s="432"/>
    </row>
    <row r="249" spans="1:12">
      <c r="A249" s="435"/>
      <c r="D249" s="269"/>
      <c r="F249" s="432" t="s">
        <v>16</v>
      </c>
      <c r="G249" s="432" t="b">
        <v>0</v>
      </c>
      <c r="L249" s="432"/>
    </row>
    <row r="250" spans="1:12">
      <c r="A250" s="435"/>
      <c r="D250" s="269"/>
      <c r="F250" s="432" t="s">
        <v>16</v>
      </c>
      <c r="G250" s="432" t="b">
        <v>0</v>
      </c>
      <c r="L250" s="432"/>
    </row>
    <row r="251" spans="1:12">
      <c r="A251" s="435"/>
      <c r="D251" s="269"/>
      <c r="F251" s="432" t="s">
        <v>16</v>
      </c>
      <c r="G251" s="432" t="b">
        <v>0</v>
      </c>
      <c r="L251" s="432"/>
    </row>
    <row r="252" spans="1:12">
      <c r="A252" s="435"/>
      <c r="D252" s="269"/>
      <c r="F252" s="432" t="s">
        <v>16</v>
      </c>
      <c r="G252" s="432" t="b">
        <v>0</v>
      </c>
      <c r="L252" s="432"/>
    </row>
    <row r="253" spans="1:12">
      <c r="A253" s="435"/>
      <c r="D253" s="269"/>
      <c r="F253" s="432" t="s">
        <v>16</v>
      </c>
      <c r="G253" s="432" t="b">
        <v>0</v>
      </c>
      <c r="L253" s="432"/>
    </row>
    <row r="254" spans="1:12">
      <c r="A254" s="435"/>
      <c r="D254" s="269"/>
      <c r="F254" s="432" t="s">
        <v>16</v>
      </c>
      <c r="G254" s="432" t="b">
        <v>0</v>
      </c>
      <c r="L254" s="432"/>
    </row>
    <row r="255" spans="1:12">
      <c r="A255" s="435"/>
      <c r="D255" s="269"/>
      <c r="F255" s="432" t="s">
        <v>16</v>
      </c>
      <c r="G255" s="432" t="b">
        <v>0</v>
      </c>
      <c r="L255" s="432"/>
    </row>
    <row r="256" spans="1:12">
      <c r="A256" s="435"/>
      <c r="D256" s="269"/>
      <c r="F256" s="432" t="s">
        <v>16</v>
      </c>
      <c r="G256" s="432" t="b">
        <v>0</v>
      </c>
      <c r="L256" s="432"/>
    </row>
    <row r="257" spans="1:12">
      <c r="A257" s="435"/>
      <c r="D257" s="269"/>
      <c r="F257" s="432" t="s">
        <v>16</v>
      </c>
      <c r="G257" s="432" t="b">
        <v>0</v>
      </c>
      <c r="L257" s="432"/>
    </row>
    <row r="258" spans="1:12">
      <c r="A258" s="435"/>
      <c r="D258" s="269"/>
      <c r="F258" s="432" t="s">
        <v>16</v>
      </c>
      <c r="G258" s="432" t="b">
        <v>0</v>
      </c>
      <c r="L258" s="432"/>
    </row>
    <row r="259" spans="1:12">
      <c r="A259" s="435"/>
      <c r="D259" s="269"/>
      <c r="F259" s="432" t="s">
        <v>16</v>
      </c>
      <c r="G259" s="432" t="b">
        <v>0</v>
      </c>
      <c r="L259" s="432"/>
    </row>
    <row r="260" spans="1:12">
      <c r="A260" s="435"/>
      <c r="D260" s="269"/>
      <c r="F260" s="432" t="s">
        <v>16</v>
      </c>
      <c r="G260" s="432" t="b">
        <v>0</v>
      </c>
      <c r="L260" s="432"/>
    </row>
    <row r="261" spans="1:12">
      <c r="A261" s="435"/>
      <c r="D261" s="269"/>
      <c r="F261" s="432" t="s">
        <v>16</v>
      </c>
      <c r="G261" s="432" t="b">
        <v>0</v>
      </c>
      <c r="L261" s="432"/>
    </row>
    <row r="262" spans="1:12">
      <c r="A262" s="435"/>
      <c r="D262" s="269"/>
      <c r="F262" s="432" t="s">
        <v>16</v>
      </c>
      <c r="G262" s="432" t="b">
        <v>0</v>
      </c>
      <c r="L262" s="432"/>
    </row>
    <row r="263" spans="1:12">
      <c r="A263" s="435"/>
      <c r="D263" s="269"/>
      <c r="F263" s="432" t="s">
        <v>16</v>
      </c>
      <c r="G263" s="432" t="b">
        <v>0</v>
      </c>
      <c r="L263" s="432"/>
    </row>
    <row r="264" spans="1:12">
      <c r="A264" s="435"/>
      <c r="D264" s="269"/>
      <c r="F264" s="432" t="s">
        <v>16</v>
      </c>
      <c r="G264" s="432" t="b">
        <v>0</v>
      </c>
      <c r="L264" s="432"/>
    </row>
    <row r="265" spans="1:12">
      <c r="A265" s="435"/>
      <c r="D265" s="269"/>
      <c r="F265" s="432" t="s">
        <v>16</v>
      </c>
      <c r="G265" s="432" t="b">
        <v>0</v>
      </c>
      <c r="L265" s="432"/>
    </row>
    <row r="266" spans="1:12">
      <c r="A266" s="435"/>
      <c r="D266" s="269"/>
      <c r="F266" s="432" t="s">
        <v>16</v>
      </c>
      <c r="G266" s="432" t="b">
        <v>0</v>
      </c>
      <c r="L266" s="432"/>
    </row>
    <row r="267" spans="1:12">
      <c r="A267" s="435"/>
      <c r="D267" s="269"/>
      <c r="F267" s="432" t="s">
        <v>16</v>
      </c>
      <c r="G267" s="432" t="b">
        <v>0</v>
      </c>
      <c r="L267" s="432"/>
    </row>
    <row r="268" spans="1:12">
      <c r="A268" s="435"/>
      <c r="D268" s="269"/>
      <c r="F268" s="432" t="s">
        <v>16</v>
      </c>
      <c r="G268" s="432" t="b">
        <v>0</v>
      </c>
      <c r="L268" s="432"/>
    </row>
    <row r="269" spans="1:12">
      <c r="A269" s="435"/>
      <c r="D269" s="269"/>
      <c r="F269" s="432" t="s">
        <v>16</v>
      </c>
      <c r="G269" s="432" t="b">
        <v>0</v>
      </c>
      <c r="L269" s="432"/>
    </row>
    <row r="270" spans="1:12">
      <c r="A270" s="435"/>
      <c r="D270" s="269"/>
      <c r="F270" s="432" t="s">
        <v>16</v>
      </c>
      <c r="G270" s="432" t="b">
        <v>0</v>
      </c>
      <c r="L270" s="432"/>
    </row>
    <row r="271" spans="1:12">
      <c r="A271" s="435"/>
      <c r="D271" s="269"/>
      <c r="F271" s="432" t="s">
        <v>16</v>
      </c>
      <c r="G271" s="432" t="b">
        <v>0</v>
      </c>
      <c r="L271" s="432"/>
    </row>
    <row r="272" spans="1:12">
      <c r="A272" s="435"/>
      <c r="D272" s="269"/>
      <c r="F272" s="432" t="s">
        <v>16</v>
      </c>
      <c r="G272" s="432" t="b">
        <v>0</v>
      </c>
      <c r="L272" s="432"/>
    </row>
    <row r="273" spans="1:12">
      <c r="A273" s="435"/>
      <c r="D273" s="269"/>
      <c r="F273" s="432" t="s">
        <v>16</v>
      </c>
      <c r="G273" s="432" t="b">
        <v>0</v>
      </c>
      <c r="L273" s="432"/>
    </row>
    <row r="274" spans="1:12">
      <c r="A274" s="435"/>
      <c r="D274" s="269"/>
      <c r="F274" s="432" t="s">
        <v>16</v>
      </c>
      <c r="G274" s="432" t="b">
        <v>0</v>
      </c>
      <c r="L274" s="432"/>
    </row>
    <row r="275" spans="1:12">
      <c r="A275" s="435"/>
      <c r="D275" s="269"/>
      <c r="F275" s="432" t="s">
        <v>16</v>
      </c>
      <c r="G275" s="432" t="b">
        <v>0</v>
      </c>
      <c r="L275" s="432"/>
    </row>
    <row r="276" spans="1:12">
      <c r="A276" s="435"/>
      <c r="D276" s="269"/>
      <c r="F276" s="432" t="s">
        <v>16</v>
      </c>
      <c r="G276" s="432" t="b">
        <v>0</v>
      </c>
      <c r="L276" s="432"/>
    </row>
    <row r="277" spans="1:12">
      <c r="A277" s="435"/>
      <c r="D277" s="269"/>
      <c r="F277" s="432" t="s">
        <v>16</v>
      </c>
      <c r="G277" s="432" t="b">
        <v>0</v>
      </c>
      <c r="L277" s="432"/>
    </row>
    <row r="278" spans="1:12">
      <c r="A278" s="435"/>
      <c r="D278" s="269"/>
      <c r="F278" s="432" t="s">
        <v>16</v>
      </c>
      <c r="G278" s="432" t="b">
        <v>0</v>
      </c>
      <c r="L278" s="432"/>
    </row>
    <row r="279" spans="1:12">
      <c r="A279" s="435"/>
      <c r="D279" s="269"/>
      <c r="F279" s="432" t="s">
        <v>16</v>
      </c>
      <c r="G279" s="432" t="b">
        <v>0</v>
      </c>
      <c r="L279" s="432"/>
    </row>
    <row r="280" spans="1:12">
      <c r="A280" s="435"/>
      <c r="D280" s="269"/>
      <c r="F280" s="432" t="s">
        <v>16</v>
      </c>
      <c r="G280" s="432" t="b">
        <v>0</v>
      </c>
      <c r="L280" s="432"/>
    </row>
    <row r="281" spans="1:12">
      <c r="A281" s="435"/>
      <c r="D281" s="269"/>
      <c r="F281" s="432" t="s">
        <v>16</v>
      </c>
      <c r="G281" s="432" t="b">
        <v>0</v>
      </c>
      <c r="L281" s="432"/>
    </row>
    <row r="282" spans="1:12">
      <c r="A282" s="435"/>
      <c r="D282" s="269"/>
      <c r="F282" s="432" t="s">
        <v>16</v>
      </c>
      <c r="G282" s="432" t="b">
        <v>0</v>
      </c>
      <c r="L282" s="432"/>
    </row>
    <row r="283" spans="1:12">
      <c r="A283" s="435"/>
      <c r="D283" s="269"/>
      <c r="F283" s="432" t="s">
        <v>16</v>
      </c>
      <c r="G283" s="432" t="b">
        <v>0</v>
      </c>
      <c r="L283" s="432"/>
    </row>
    <row r="284" spans="1:12">
      <c r="A284" s="435"/>
      <c r="D284" s="269"/>
      <c r="F284" s="432" t="s">
        <v>16</v>
      </c>
      <c r="G284" s="432" t="b">
        <v>0</v>
      </c>
      <c r="L284" s="432"/>
    </row>
    <row r="285" spans="1:12">
      <c r="A285" s="435"/>
      <c r="D285" s="269"/>
      <c r="F285" s="432" t="s">
        <v>16</v>
      </c>
      <c r="G285" s="432" t="b">
        <v>0</v>
      </c>
      <c r="L285" s="432"/>
    </row>
    <row r="286" spans="1:12">
      <c r="A286" s="435"/>
      <c r="D286" s="269"/>
      <c r="F286" s="432" t="s">
        <v>16</v>
      </c>
      <c r="G286" s="432" t="b">
        <v>0</v>
      </c>
      <c r="L286" s="432"/>
    </row>
    <row r="287" spans="1:12">
      <c r="A287" s="435"/>
      <c r="D287" s="269"/>
      <c r="F287" s="432" t="s">
        <v>16</v>
      </c>
      <c r="G287" s="432" t="b">
        <v>0</v>
      </c>
      <c r="L287" s="432"/>
    </row>
    <row r="288" spans="1:12">
      <c r="A288" s="435"/>
      <c r="D288" s="269"/>
      <c r="F288" s="432" t="s">
        <v>16</v>
      </c>
      <c r="G288" s="432" t="b">
        <v>0</v>
      </c>
      <c r="L288" s="432"/>
    </row>
    <row r="289" spans="1:12">
      <c r="A289" s="435"/>
      <c r="D289" s="269"/>
      <c r="F289" s="432" t="s">
        <v>16</v>
      </c>
      <c r="G289" s="432" t="b">
        <v>0</v>
      </c>
      <c r="L289" s="432"/>
    </row>
    <row r="290" spans="1:12">
      <c r="A290" s="435"/>
      <c r="D290" s="269"/>
      <c r="F290" s="432" t="s">
        <v>16</v>
      </c>
      <c r="G290" s="432" t="b">
        <v>0</v>
      </c>
      <c r="L290" s="432"/>
    </row>
    <row r="291" spans="1:12">
      <c r="A291" s="435"/>
      <c r="D291" s="269"/>
      <c r="F291" s="432" t="s">
        <v>16</v>
      </c>
      <c r="G291" s="432" t="b">
        <v>0</v>
      </c>
      <c r="L291" s="432"/>
    </row>
    <row r="292" spans="1:12">
      <c r="A292" s="435"/>
      <c r="D292" s="269"/>
      <c r="F292" s="432" t="s">
        <v>16</v>
      </c>
      <c r="G292" s="432" t="b">
        <v>0</v>
      </c>
      <c r="L292" s="432"/>
    </row>
    <row r="293" spans="1:12">
      <c r="A293" s="435"/>
      <c r="D293" s="269"/>
      <c r="F293" s="432" t="s">
        <v>16</v>
      </c>
      <c r="G293" s="432" t="b">
        <v>0</v>
      </c>
      <c r="L293" s="432"/>
    </row>
    <row r="294" spans="1:12">
      <c r="A294" s="435"/>
      <c r="D294" s="269"/>
      <c r="F294" s="432" t="s">
        <v>16</v>
      </c>
      <c r="G294" s="432" t="b">
        <v>0</v>
      </c>
      <c r="L294" s="432"/>
    </row>
    <row r="295" spans="1:12">
      <c r="A295" s="435"/>
      <c r="D295" s="269"/>
      <c r="F295" s="432" t="s">
        <v>16</v>
      </c>
      <c r="G295" s="432" t="b">
        <v>0</v>
      </c>
      <c r="L295" s="432"/>
    </row>
    <row r="296" spans="1:12">
      <c r="A296" s="435"/>
      <c r="D296" s="269"/>
      <c r="F296" s="432" t="s">
        <v>16</v>
      </c>
      <c r="G296" s="432" t="b">
        <v>0</v>
      </c>
      <c r="L296" s="432"/>
    </row>
    <row r="297" spans="1:12">
      <c r="A297" s="435"/>
      <c r="D297" s="269"/>
      <c r="F297" s="432" t="s">
        <v>16</v>
      </c>
      <c r="G297" s="432" t="b">
        <v>0</v>
      </c>
      <c r="L297" s="432"/>
    </row>
    <row r="298" spans="1:12">
      <c r="A298" s="435"/>
      <c r="D298" s="269"/>
      <c r="F298" s="432" t="s">
        <v>16</v>
      </c>
      <c r="G298" s="432" t="b">
        <v>0</v>
      </c>
      <c r="L298" s="432"/>
    </row>
    <row r="299" spans="1:12">
      <c r="A299" s="435"/>
      <c r="D299" s="269"/>
      <c r="F299" s="432" t="s">
        <v>16</v>
      </c>
      <c r="G299" s="432" t="b">
        <v>0</v>
      </c>
      <c r="L299" s="432"/>
    </row>
    <row r="300" spans="1:12">
      <c r="A300" s="435"/>
      <c r="D300" s="269"/>
      <c r="F300" s="432" t="s">
        <v>16</v>
      </c>
      <c r="G300" s="432" t="b">
        <v>0</v>
      </c>
      <c r="L300" s="432"/>
    </row>
    <row r="301" spans="1:12">
      <c r="A301" s="435"/>
      <c r="D301" s="269"/>
      <c r="F301" s="432" t="s">
        <v>16</v>
      </c>
      <c r="G301" s="432" t="b">
        <v>0</v>
      </c>
      <c r="L301" s="432"/>
    </row>
    <row r="302" spans="1:12">
      <c r="A302" s="435"/>
      <c r="D302" s="269"/>
      <c r="F302" s="432" t="s">
        <v>16</v>
      </c>
      <c r="G302" s="432" t="b">
        <v>0</v>
      </c>
      <c r="L302" s="432"/>
    </row>
    <row r="303" spans="1:12">
      <c r="A303" s="435"/>
      <c r="D303" s="269"/>
      <c r="F303" s="432" t="s">
        <v>16</v>
      </c>
      <c r="G303" s="432" t="b">
        <v>0</v>
      </c>
      <c r="L303" s="432"/>
    </row>
    <row r="304" spans="1:12">
      <c r="A304" s="435"/>
      <c r="D304" s="269"/>
      <c r="F304" s="432" t="s">
        <v>16</v>
      </c>
      <c r="G304" s="432" t="b">
        <v>0</v>
      </c>
      <c r="L304" s="432"/>
    </row>
    <row r="305" spans="1:12">
      <c r="A305" s="435"/>
      <c r="D305" s="269"/>
      <c r="F305" s="432" t="s">
        <v>16</v>
      </c>
      <c r="G305" s="432" t="b">
        <v>0</v>
      </c>
      <c r="L305" s="432"/>
    </row>
    <row r="306" spans="1:12">
      <c r="A306" s="435"/>
      <c r="D306" s="269"/>
      <c r="F306" s="432" t="s">
        <v>16</v>
      </c>
      <c r="G306" s="432" t="b">
        <v>0</v>
      </c>
      <c r="L306" s="432"/>
    </row>
    <row r="307" spans="1:12">
      <c r="A307" s="435"/>
      <c r="D307" s="269"/>
      <c r="F307" s="432" t="s">
        <v>16</v>
      </c>
      <c r="G307" s="432" t="b">
        <v>0</v>
      </c>
      <c r="L307" s="432"/>
    </row>
    <row r="308" spans="1:12">
      <c r="A308" s="435"/>
      <c r="D308" s="269"/>
      <c r="F308" s="432" t="s">
        <v>16</v>
      </c>
      <c r="G308" s="432" t="b">
        <v>0</v>
      </c>
      <c r="L308" s="432"/>
    </row>
    <row r="309" spans="1:12">
      <c r="A309" s="435"/>
      <c r="D309" s="269"/>
      <c r="F309" s="432" t="s">
        <v>16</v>
      </c>
      <c r="G309" s="432" t="b">
        <v>0</v>
      </c>
      <c r="L309" s="432"/>
    </row>
    <row r="310" spans="1:12">
      <c r="A310" s="435"/>
      <c r="D310" s="269"/>
      <c r="F310" s="432" t="s">
        <v>16</v>
      </c>
      <c r="G310" s="432" t="b">
        <v>0</v>
      </c>
      <c r="L310" s="432"/>
    </row>
    <row r="311" spans="1:12">
      <c r="A311" s="435"/>
      <c r="D311" s="269"/>
      <c r="F311" s="432" t="s">
        <v>16</v>
      </c>
      <c r="G311" s="432" t="b">
        <v>0</v>
      </c>
      <c r="L311" s="432"/>
    </row>
    <row r="312" spans="1:12">
      <c r="A312" s="435"/>
      <c r="D312" s="269"/>
      <c r="F312" s="432" t="s">
        <v>16</v>
      </c>
      <c r="G312" s="432" t="b">
        <v>0</v>
      </c>
      <c r="L312" s="432"/>
    </row>
    <row r="313" spans="1:12">
      <c r="A313" s="435"/>
      <c r="D313" s="269"/>
      <c r="F313" s="432" t="s">
        <v>16</v>
      </c>
      <c r="G313" s="432" t="b">
        <v>0</v>
      </c>
      <c r="L313" s="432"/>
    </row>
    <row r="314" spans="1:12">
      <c r="A314" s="435"/>
      <c r="D314" s="269"/>
      <c r="F314" s="432" t="s">
        <v>16</v>
      </c>
      <c r="G314" s="432" t="b">
        <v>0</v>
      </c>
      <c r="L314" s="432"/>
    </row>
    <row r="315" spans="1:12">
      <c r="A315" s="435"/>
      <c r="D315" s="269"/>
      <c r="F315" s="432" t="s">
        <v>16</v>
      </c>
      <c r="G315" s="432" t="b">
        <v>0</v>
      </c>
      <c r="L315" s="432"/>
    </row>
    <row r="316" spans="1:12">
      <c r="A316" s="435"/>
      <c r="D316" s="269"/>
      <c r="F316" s="432" t="s">
        <v>16</v>
      </c>
      <c r="G316" s="432" t="b">
        <v>0</v>
      </c>
      <c r="L316" s="432"/>
    </row>
    <row r="317" spans="1:12">
      <c r="A317" s="435"/>
      <c r="D317" s="269"/>
      <c r="F317" s="432" t="s">
        <v>16</v>
      </c>
      <c r="G317" s="432" t="b">
        <v>0</v>
      </c>
      <c r="L317" s="432"/>
    </row>
    <row r="318" spans="1:12">
      <c r="A318" s="435"/>
      <c r="D318" s="269"/>
      <c r="F318" s="432" t="s">
        <v>16</v>
      </c>
      <c r="G318" s="432" t="b">
        <v>0</v>
      </c>
      <c r="L318" s="432"/>
    </row>
    <row r="319" spans="1:12">
      <c r="A319" s="435"/>
      <c r="D319" s="269"/>
      <c r="F319" s="432" t="s">
        <v>16</v>
      </c>
      <c r="G319" s="432" t="b">
        <v>0</v>
      </c>
      <c r="L319" s="432"/>
    </row>
    <row r="320" spans="1:12">
      <c r="A320" s="435"/>
      <c r="D320" s="269"/>
      <c r="F320" s="432" t="s">
        <v>16</v>
      </c>
      <c r="G320" s="432" t="b">
        <v>0</v>
      </c>
      <c r="L320" s="432"/>
    </row>
    <row r="321" spans="1:12">
      <c r="A321" s="435"/>
      <c r="D321" s="269"/>
      <c r="F321" s="432" t="s">
        <v>16</v>
      </c>
      <c r="G321" s="432" t="b">
        <v>0</v>
      </c>
      <c r="L321" s="432"/>
    </row>
    <row r="322" spans="1:12">
      <c r="A322" s="435"/>
      <c r="D322" s="269"/>
      <c r="F322" s="432" t="s">
        <v>16</v>
      </c>
      <c r="G322" s="432" t="b">
        <v>0</v>
      </c>
      <c r="L322" s="432"/>
    </row>
    <row r="323" spans="1:12">
      <c r="A323" s="435"/>
      <c r="D323" s="269"/>
      <c r="F323" s="432" t="s">
        <v>16</v>
      </c>
      <c r="G323" s="432" t="b">
        <v>0</v>
      </c>
      <c r="L323" s="432"/>
    </row>
    <row r="324" spans="1:12">
      <c r="A324" s="435"/>
      <c r="D324" s="269"/>
      <c r="F324" s="432" t="s">
        <v>16</v>
      </c>
      <c r="G324" s="432" t="b">
        <v>0</v>
      </c>
      <c r="L324" s="432"/>
    </row>
    <row r="325" spans="1:12">
      <c r="A325" s="435"/>
      <c r="D325" s="269"/>
      <c r="F325" s="432" t="s">
        <v>16</v>
      </c>
      <c r="G325" s="432" t="b">
        <v>0</v>
      </c>
      <c r="L325" s="432"/>
    </row>
    <row r="326" spans="1:12">
      <c r="A326" s="435"/>
      <c r="D326" s="269"/>
      <c r="F326" s="432" t="s">
        <v>16</v>
      </c>
      <c r="G326" s="432" t="b">
        <v>0</v>
      </c>
      <c r="L326" s="432"/>
    </row>
    <row r="327" spans="1:12">
      <c r="A327" s="435"/>
      <c r="D327" s="269"/>
      <c r="F327" s="432" t="s">
        <v>16</v>
      </c>
      <c r="G327" s="432" t="b">
        <v>0</v>
      </c>
      <c r="L327" s="432"/>
    </row>
    <row r="328" spans="1:12">
      <c r="A328" s="435"/>
      <c r="D328" s="269"/>
      <c r="F328" s="432" t="s">
        <v>16</v>
      </c>
      <c r="G328" s="432" t="b">
        <v>0</v>
      </c>
      <c r="L328" s="432"/>
    </row>
    <row r="329" spans="1:12">
      <c r="A329" s="435"/>
      <c r="D329" s="269"/>
      <c r="F329" s="432" t="s">
        <v>16</v>
      </c>
      <c r="G329" s="432" t="b">
        <v>0</v>
      </c>
      <c r="L329" s="432"/>
    </row>
    <row r="330" spans="1:12">
      <c r="A330" s="435"/>
      <c r="D330" s="269"/>
      <c r="F330" s="432" t="s">
        <v>16</v>
      </c>
      <c r="G330" s="432" t="b">
        <v>0</v>
      </c>
      <c r="L330" s="432"/>
    </row>
    <row r="331" spans="1:12">
      <c r="A331" s="435"/>
      <c r="D331" s="269"/>
      <c r="F331" s="432" t="s">
        <v>16</v>
      </c>
      <c r="G331" s="432" t="b">
        <v>0</v>
      </c>
      <c r="L331" s="432"/>
    </row>
    <row r="332" spans="1:12">
      <c r="A332" s="435"/>
      <c r="D332" s="269"/>
      <c r="F332" s="432" t="s">
        <v>16</v>
      </c>
      <c r="G332" s="432" t="b">
        <v>0</v>
      </c>
      <c r="L332" s="432"/>
    </row>
    <row r="333" spans="1:12">
      <c r="A333" s="435"/>
      <c r="D333" s="269"/>
      <c r="F333" s="432" t="s">
        <v>16</v>
      </c>
      <c r="G333" s="432" t="b">
        <v>0</v>
      </c>
      <c r="L333" s="432"/>
    </row>
    <row r="334" spans="1:12">
      <c r="A334" s="435"/>
      <c r="D334" s="269"/>
      <c r="F334" s="432" t="s">
        <v>16</v>
      </c>
      <c r="G334" s="432" t="b">
        <v>0</v>
      </c>
      <c r="L334" s="432"/>
    </row>
    <row r="335" spans="1:12">
      <c r="A335" s="435"/>
      <c r="D335" s="269"/>
      <c r="F335" s="432" t="s">
        <v>16</v>
      </c>
      <c r="G335" s="432" t="b">
        <v>0</v>
      </c>
      <c r="L335" s="432"/>
    </row>
    <row r="336" spans="1:12">
      <c r="A336" s="435"/>
      <c r="D336" s="269"/>
      <c r="F336" s="432" t="s">
        <v>16</v>
      </c>
      <c r="G336" s="432" t="b">
        <v>0</v>
      </c>
      <c r="L336" s="432"/>
    </row>
    <row r="337" spans="1:12">
      <c r="A337" s="435"/>
      <c r="D337" s="269"/>
      <c r="F337" s="432" t="s">
        <v>16</v>
      </c>
      <c r="G337" s="432" t="b">
        <v>0</v>
      </c>
      <c r="L337" s="432"/>
    </row>
    <row r="338" spans="1:12">
      <c r="A338" s="435"/>
      <c r="D338" s="269"/>
      <c r="F338" s="432" t="s">
        <v>16</v>
      </c>
      <c r="G338" s="432" t="b">
        <v>0</v>
      </c>
      <c r="L338" s="432"/>
    </row>
    <row r="339" spans="1:12">
      <c r="A339" s="435"/>
      <c r="D339" s="269"/>
      <c r="F339" s="432" t="s">
        <v>16</v>
      </c>
      <c r="G339" s="432" t="b">
        <v>0</v>
      </c>
      <c r="L339" s="432"/>
    </row>
    <row r="340" spans="1:12">
      <c r="A340" s="435"/>
      <c r="D340" s="269"/>
      <c r="F340" s="432" t="s">
        <v>16</v>
      </c>
      <c r="G340" s="432" t="b">
        <v>0</v>
      </c>
      <c r="L340" s="432"/>
    </row>
    <row r="341" spans="1:12">
      <c r="A341" s="435"/>
      <c r="D341" s="269"/>
      <c r="F341" s="432" t="s">
        <v>16</v>
      </c>
      <c r="G341" s="432" t="b">
        <v>0</v>
      </c>
      <c r="L341" s="432"/>
    </row>
    <row r="342" spans="1:12">
      <c r="A342" s="435"/>
      <c r="D342" s="269"/>
      <c r="F342" s="432" t="s">
        <v>16</v>
      </c>
      <c r="G342" s="432" t="b">
        <v>0</v>
      </c>
      <c r="L342" s="432"/>
    </row>
    <row r="343" spans="1:12">
      <c r="A343" s="435"/>
      <c r="D343" s="269"/>
      <c r="F343" s="432" t="s">
        <v>16</v>
      </c>
      <c r="G343" s="432" t="b">
        <v>0</v>
      </c>
      <c r="L343" s="432"/>
    </row>
    <row r="344" spans="1:12">
      <c r="A344" s="435"/>
      <c r="D344" s="269"/>
      <c r="F344" s="432" t="s">
        <v>16</v>
      </c>
      <c r="G344" s="432" t="b">
        <v>0</v>
      </c>
      <c r="L344" s="432"/>
    </row>
    <row r="345" spans="1:12">
      <c r="A345" s="435"/>
      <c r="D345" s="269"/>
      <c r="F345" s="432" t="s">
        <v>16</v>
      </c>
      <c r="G345" s="432" t="b">
        <v>0</v>
      </c>
      <c r="L345" s="432"/>
    </row>
    <row r="346" spans="1:12">
      <c r="A346" s="435"/>
      <c r="D346" s="269"/>
      <c r="F346" s="432" t="s">
        <v>16</v>
      </c>
      <c r="G346" s="432" t="b">
        <v>0</v>
      </c>
      <c r="L346" s="432"/>
    </row>
    <row r="347" spans="1:12">
      <c r="A347" s="435"/>
      <c r="D347" s="269"/>
      <c r="F347" s="432" t="s">
        <v>16</v>
      </c>
      <c r="G347" s="432" t="b">
        <v>0</v>
      </c>
      <c r="L347" s="432"/>
    </row>
    <row r="348" spans="1:12">
      <c r="A348" s="435"/>
      <c r="D348" s="269"/>
      <c r="F348" s="432" t="s">
        <v>16</v>
      </c>
      <c r="G348" s="432" t="b">
        <v>0</v>
      </c>
      <c r="L348" s="432"/>
    </row>
    <row r="349" spans="1:12">
      <c r="A349" s="435"/>
      <c r="D349" s="269"/>
      <c r="F349" s="432" t="s">
        <v>16</v>
      </c>
      <c r="G349" s="432" t="b">
        <v>0</v>
      </c>
      <c r="L349" s="432"/>
    </row>
    <row r="350" spans="1:12">
      <c r="A350" s="435"/>
      <c r="D350" s="269"/>
      <c r="F350" s="432" t="s">
        <v>16</v>
      </c>
      <c r="G350" s="432" t="b">
        <v>0</v>
      </c>
      <c r="L350" s="432"/>
    </row>
    <row r="351" spans="1:12">
      <c r="A351" s="435"/>
      <c r="D351" s="269"/>
      <c r="F351" s="432" t="s">
        <v>16</v>
      </c>
      <c r="G351" s="432" t="b">
        <v>0</v>
      </c>
      <c r="L351" s="432"/>
    </row>
    <row r="352" spans="1:12">
      <c r="A352" s="435"/>
      <c r="D352" s="269"/>
      <c r="F352" s="432" t="s">
        <v>16</v>
      </c>
      <c r="G352" s="432" t="b">
        <v>0</v>
      </c>
      <c r="L352" s="432"/>
    </row>
    <row r="353" spans="1:12">
      <c r="A353" s="435"/>
      <c r="D353" s="269"/>
      <c r="F353" s="432" t="s">
        <v>16</v>
      </c>
      <c r="G353" s="432" t="b">
        <v>0</v>
      </c>
      <c r="L353" s="432"/>
    </row>
    <row r="354" spans="1:12">
      <c r="A354" s="435"/>
      <c r="D354" s="269"/>
      <c r="F354" s="432" t="s">
        <v>16</v>
      </c>
      <c r="G354" s="432" t="b">
        <v>0</v>
      </c>
      <c r="L354" s="432"/>
    </row>
    <row r="355" spans="1:12">
      <c r="A355" s="435"/>
      <c r="D355" s="269"/>
      <c r="F355" s="432" t="s">
        <v>16</v>
      </c>
      <c r="G355" s="432" t="b">
        <v>0</v>
      </c>
      <c r="L355" s="432"/>
    </row>
    <row r="356" spans="1:12">
      <c r="A356" s="435"/>
      <c r="D356" s="269"/>
      <c r="F356" s="432" t="s">
        <v>16</v>
      </c>
      <c r="G356" s="432" t="b">
        <v>0</v>
      </c>
      <c r="L356" s="432"/>
    </row>
    <row r="357" spans="1:12">
      <c r="A357" s="435"/>
      <c r="D357" s="269"/>
      <c r="F357" s="432" t="s">
        <v>16</v>
      </c>
      <c r="G357" s="432" t="b">
        <v>0</v>
      </c>
      <c r="L357" s="432"/>
    </row>
    <row r="358" spans="1:12">
      <c r="A358" s="435"/>
      <c r="D358" s="269"/>
      <c r="F358" s="432" t="s">
        <v>16</v>
      </c>
      <c r="G358" s="432" t="b">
        <v>0</v>
      </c>
      <c r="L358" s="432"/>
    </row>
    <row r="359" spans="1:12">
      <c r="A359" s="435"/>
      <c r="D359" s="269"/>
      <c r="F359" s="432" t="s">
        <v>16</v>
      </c>
      <c r="G359" s="432" t="b">
        <v>0</v>
      </c>
      <c r="L359" s="432"/>
    </row>
    <row r="360" spans="1:12">
      <c r="A360" s="435"/>
      <c r="D360" s="269"/>
      <c r="F360" s="432" t="s">
        <v>16</v>
      </c>
      <c r="G360" s="432" t="b">
        <v>0</v>
      </c>
      <c r="L360" s="432"/>
    </row>
    <row r="361" spans="1:12">
      <c r="A361" s="435"/>
      <c r="D361" s="269"/>
      <c r="F361" s="432" t="s">
        <v>16</v>
      </c>
      <c r="G361" s="432" t="b">
        <v>0</v>
      </c>
      <c r="L361" s="432"/>
    </row>
    <row r="362" spans="1:12">
      <c r="A362" s="435"/>
      <c r="D362" s="269"/>
      <c r="F362" s="432" t="s">
        <v>16</v>
      </c>
      <c r="G362" s="432" t="b">
        <v>0</v>
      </c>
      <c r="L362" s="432"/>
    </row>
    <row r="363" spans="1:12">
      <c r="A363" s="435"/>
      <c r="D363" s="269"/>
      <c r="F363" s="432" t="s">
        <v>16</v>
      </c>
      <c r="G363" s="432" t="b">
        <v>0</v>
      </c>
      <c r="L363" s="432"/>
    </row>
    <row r="364" spans="1:12">
      <c r="A364" s="435"/>
      <c r="D364" s="269"/>
      <c r="F364" s="432" t="s">
        <v>16</v>
      </c>
      <c r="G364" s="432" t="b">
        <v>0</v>
      </c>
      <c r="L364" s="432"/>
    </row>
    <row r="365" spans="1:12">
      <c r="A365" s="435"/>
      <c r="D365" s="269"/>
      <c r="F365" s="432" t="s">
        <v>16</v>
      </c>
      <c r="G365" s="432" t="b">
        <v>0</v>
      </c>
      <c r="L365" s="432"/>
    </row>
    <row r="366" spans="1:12">
      <c r="A366" s="435"/>
      <c r="D366" s="269"/>
      <c r="F366" s="432" t="s">
        <v>16</v>
      </c>
      <c r="G366" s="432" t="b">
        <v>0</v>
      </c>
      <c r="L366" s="432"/>
    </row>
    <row r="367" spans="1:12">
      <c r="A367" s="435"/>
      <c r="D367" s="269"/>
      <c r="F367" s="432" t="s">
        <v>16</v>
      </c>
      <c r="G367" s="432" t="b">
        <v>0</v>
      </c>
      <c r="L367" s="432"/>
    </row>
    <row r="368" spans="1:12">
      <c r="A368" s="435"/>
      <c r="D368" s="269"/>
      <c r="F368" s="432" t="s">
        <v>16</v>
      </c>
      <c r="G368" s="432" t="b">
        <v>0</v>
      </c>
      <c r="L368" s="432"/>
    </row>
    <row r="369" spans="1:12">
      <c r="A369" s="435"/>
      <c r="D369" s="269"/>
      <c r="F369" s="432" t="s">
        <v>16</v>
      </c>
      <c r="G369" s="432" t="b">
        <v>0</v>
      </c>
      <c r="L369" s="432"/>
    </row>
    <row r="370" spans="1:12">
      <c r="A370" s="435"/>
      <c r="D370" s="269"/>
      <c r="F370" s="432" t="s">
        <v>16</v>
      </c>
      <c r="G370" s="432" t="b">
        <v>0</v>
      </c>
      <c r="L370" s="432"/>
    </row>
    <row r="371" spans="1:12">
      <c r="A371" s="435"/>
      <c r="D371" s="269"/>
      <c r="F371" s="432" t="s">
        <v>16</v>
      </c>
      <c r="G371" s="432" t="b">
        <v>0</v>
      </c>
      <c r="L371" s="432"/>
    </row>
    <row r="372" spans="1:12">
      <c r="A372" s="435"/>
      <c r="D372" s="269"/>
      <c r="F372" s="432" t="s">
        <v>16</v>
      </c>
      <c r="G372" s="432" t="b">
        <v>0</v>
      </c>
      <c r="L372" s="432"/>
    </row>
    <row r="373" spans="1:12">
      <c r="A373" s="435"/>
      <c r="D373" s="269"/>
      <c r="F373" s="432" t="s">
        <v>16</v>
      </c>
      <c r="G373" s="432" t="b">
        <v>0</v>
      </c>
      <c r="L373" s="432"/>
    </row>
    <row r="374" spans="1:12">
      <c r="A374" s="435"/>
      <c r="D374" s="269"/>
      <c r="F374" s="432" t="s">
        <v>16</v>
      </c>
      <c r="G374" s="432" t="b">
        <v>0</v>
      </c>
      <c r="L374" s="432"/>
    </row>
    <row r="375" spans="1:12">
      <c r="A375" s="435"/>
      <c r="D375" s="269"/>
      <c r="F375" s="432" t="s">
        <v>16</v>
      </c>
      <c r="G375" s="432" t="b">
        <v>0</v>
      </c>
      <c r="L375" s="432"/>
    </row>
    <row r="376" spans="1:12">
      <c r="A376" s="435"/>
      <c r="D376" s="269"/>
      <c r="F376" s="432" t="s">
        <v>16</v>
      </c>
      <c r="G376" s="432" t="b">
        <v>0</v>
      </c>
      <c r="L376" s="432"/>
    </row>
    <row r="377" spans="1:12">
      <c r="A377" s="435"/>
      <c r="D377" s="269"/>
      <c r="F377" s="432" t="s">
        <v>16</v>
      </c>
      <c r="G377" s="432" t="b">
        <v>0</v>
      </c>
      <c r="L377" s="432"/>
    </row>
    <row r="378" spans="1:12">
      <c r="A378" s="435"/>
      <c r="D378" s="269"/>
      <c r="F378" s="432" t="s">
        <v>16</v>
      </c>
      <c r="G378" s="432" t="b">
        <v>0</v>
      </c>
      <c r="L378" s="432"/>
    </row>
    <row r="379" spans="1:12">
      <c r="A379" s="435"/>
      <c r="D379" s="269"/>
      <c r="F379" s="432" t="s">
        <v>16</v>
      </c>
      <c r="G379" s="432" t="b">
        <v>0</v>
      </c>
      <c r="L379" s="432"/>
    </row>
    <row r="380" spans="1:12">
      <c r="A380" s="435"/>
      <c r="D380" s="269"/>
      <c r="F380" s="432" t="s">
        <v>16</v>
      </c>
      <c r="G380" s="432" t="b">
        <v>0</v>
      </c>
      <c r="L380" s="432"/>
    </row>
    <row r="381" spans="1:12">
      <c r="A381" s="435"/>
      <c r="D381" s="269"/>
      <c r="F381" s="432" t="s">
        <v>16</v>
      </c>
      <c r="G381" s="432" t="b">
        <v>0</v>
      </c>
      <c r="L381" s="432"/>
    </row>
    <row r="382" spans="1:12">
      <c r="A382" s="435"/>
      <c r="D382" s="269"/>
      <c r="F382" s="432" t="s">
        <v>16</v>
      </c>
      <c r="G382" s="432" t="b">
        <v>0</v>
      </c>
      <c r="L382" s="432"/>
    </row>
    <row r="383" spans="1:12">
      <c r="A383" s="435"/>
      <c r="D383" s="269"/>
      <c r="F383" s="432" t="s">
        <v>16</v>
      </c>
      <c r="G383" s="432" t="b">
        <v>0</v>
      </c>
      <c r="L383" s="432"/>
    </row>
    <row r="384" spans="1:12">
      <c r="A384" s="435"/>
      <c r="D384" s="269"/>
      <c r="F384" s="432" t="s">
        <v>16</v>
      </c>
      <c r="G384" s="432" t="b">
        <v>0</v>
      </c>
      <c r="L384" s="432"/>
    </row>
    <row r="385" spans="1:12">
      <c r="A385" s="435"/>
      <c r="D385" s="269"/>
      <c r="F385" s="432" t="s">
        <v>16</v>
      </c>
      <c r="G385" s="432" t="b">
        <v>0</v>
      </c>
      <c r="L385" s="432"/>
    </row>
    <row r="386" spans="1:12">
      <c r="A386" s="435"/>
      <c r="D386" s="269"/>
      <c r="F386" s="432" t="s">
        <v>16</v>
      </c>
      <c r="G386" s="432" t="b">
        <v>0</v>
      </c>
      <c r="L386" s="432"/>
    </row>
    <row r="387" spans="1:12">
      <c r="A387" s="435"/>
      <c r="D387" s="269"/>
      <c r="F387" s="432" t="s">
        <v>16</v>
      </c>
      <c r="G387" s="432" t="b">
        <v>0</v>
      </c>
      <c r="L387" s="432"/>
    </row>
    <row r="388" spans="1:12">
      <c r="A388" s="435"/>
      <c r="D388" s="269"/>
      <c r="F388" s="432" t="s">
        <v>16</v>
      </c>
      <c r="G388" s="432" t="b">
        <v>0</v>
      </c>
      <c r="L388" s="432"/>
    </row>
    <row r="389" spans="1:12">
      <c r="A389" s="435"/>
      <c r="D389" s="269"/>
      <c r="F389" s="432" t="s">
        <v>16</v>
      </c>
      <c r="G389" s="432" t="b">
        <v>0</v>
      </c>
      <c r="L389" s="432"/>
    </row>
    <row r="390" spans="1:12">
      <c r="A390" s="435"/>
      <c r="D390" s="269"/>
      <c r="F390" s="432" t="s">
        <v>16</v>
      </c>
      <c r="G390" s="432" t="b">
        <v>0</v>
      </c>
      <c r="L390" s="432"/>
    </row>
    <row r="391" spans="1:12">
      <c r="A391" s="435"/>
      <c r="D391" s="269"/>
      <c r="F391" s="432" t="s">
        <v>16</v>
      </c>
      <c r="G391" s="432" t="b">
        <v>0</v>
      </c>
      <c r="L391" s="432"/>
    </row>
    <row r="392" spans="1:12">
      <c r="A392" s="435"/>
      <c r="D392" s="269"/>
      <c r="F392" s="432" t="s">
        <v>16</v>
      </c>
      <c r="G392" s="432" t="b">
        <v>0</v>
      </c>
      <c r="L392" s="432"/>
    </row>
    <row r="393" spans="1:12">
      <c r="A393" s="435"/>
      <c r="D393" s="269"/>
      <c r="F393" s="432" t="s">
        <v>16</v>
      </c>
      <c r="G393" s="432" t="b">
        <v>0</v>
      </c>
      <c r="L393" s="432"/>
    </row>
    <row r="394" spans="1:12">
      <c r="A394" s="435"/>
      <c r="D394" s="269"/>
      <c r="F394" s="432" t="s">
        <v>16</v>
      </c>
      <c r="G394" s="432" t="b">
        <v>0</v>
      </c>
      <c r="L394" s="432"/>
    </row>
    <row r="395" spans="1:12">
      <c r="A395" s="435"/>
      <c r="D395" s="269"/>
      <c r="F395" s="432" t="s">
        <v>16</v>
      </c>
      <c r="G395" s="432" t="b">
        <v>0</v>
      </c>
      <c r="L395" s="432"/>
    </row>
    <row r="396" spans="1:12">
      <c r="A396" s="435"/>
      <c r="D396" s="269"/>
      <c r="F396" s="432" t="s">
        <v>16</v>
      </c>
      <c r="G396" s="432" t="b">
        <v>0</v>
      </c>
      <c r="L396" s="432"/>
    </row>
    <row r="397" spans="1:12">
      <c r="A397" s="435"/>
      <c r="D397" s="269"/>
      <c r="F397" s="432" t="s">
        <v>16</v>
      </c>
      <c r="G397" s="432" t="b">
        <v>0</v>
      </c>
      <c r="L397" s="432"/>
    </row>
    <row r="398" spans="1:12">
      <c r="A398" s="435"/>
      <c r="D398" s="269"/>
      <c r="F398" s="432" t="s">
        <v>16</v>
      </c>
      <c r="G398" s="432" t="b">
        <v>0</v>
      </c>
      <c r="L398" s="432"/>
    </row>
    <row r="399" spans="1:12">
      <c r="A399" s="435"/>
      <c r="D399" s="269"/>
      <c r="F399" s="432" t="s">
        <v>16</v>
      </c>
      <c r="G399" s="432" t="b">
        <v>0</v>
      </c>
      <c r="L399" s="432"/>
    </row>
    <row r="400" spans="1:12">
      <c r="A400" s="435"/>
      <c r="D400" s="269"/>
      <c r="F400" s="432" t="s">
        <v>16</v>
      </c>
      <c r="G400" s="432" t="b">
        <v>0</v>
      </c>
      <c r="L400" s="432"/>
    </row>
    <row r="401" spans="1:12">
      <c r="A401" s="435"/>
      <c r="D401" s="269"/>
      <c r="F401" s="432" t="s">
        <v>16</v>
      </c>
      <c r="G401" s="432" t="b">
        <v>0</v>
      </c>
      <c r="L401" s="432"/>
    </row>
    <row r="402" spans="1:12">
      <c r="A402" s="435"/>
      <c r="D402" s="269"/>
      <c r="F402" s="432" t="s">
        <v>16</v>
      </c>
      <c r="G402" s="432" t="b">
        <v>0</v>
      </c>
      <c r="L402" s="432"/>
    </row>
    <row r="403" spans="1:12">
      <c r="A403" s="435"/>
      <c r="D403" s="269"/>
      <c r="F403" s="432" t="s">
        <v>16</v>
      </c>
      <c r="G403" s="432" t="b">
        <v>0</v>
      </c>
      <c r="L403" s="432"/>
    </row>
    <row r="404" spans="1:12">
      <c r="A404" s="435"/>
      <c r="D404" s="269"/>
      <c r="F404" s="432" t="s">
        <v>16</v>
      </c>
      <c r="G404" s="432" t="b">
        <v>0</v>
      </c>
      <c r="L404" s="432"/>
    </row>
    <row r="405" spans="1:12">
      <c r="A405" s="435"/>
      <c r="D405" s="269"/>
      <c r="F405" s="432" t="s">
        <v>16</v>
      </c>
      <c r="G405" s="432" t="b">
        <v>0</v>
      </c>
      <c r="L405" s="432"/>
    </row>
    <row r="406" spans="1:12">
      <c r="A406" s="435"/>
      <c r="D406" s="269"/>
      <c r="F406" s="432" t="s">
        <v>16</v>
      </c>
      <c r="G406" s="432" t="b">
        <v>0</v>
      </c>
      <c r="L406" s="432"/>
    </row>
    <row r="407" spans="1:12">
      <c r="A407" s="435"/>
      <c r="D407" s="269"/>
      <c r="F407" s="432" t="s">
        <v>16</v>
      </c>
      <c r="G407" s="432" t="b">
        <v>0</v>
      </c>
      <c r="L407" s="432"/>
    </row>
    <row r="408" spans="1:12">
      <c r="A408" s="435"/>
      <c r="D408" s="269"/>
      <c r="F408" s="432" t="s">
        <v>16</v>
      </c>
      <c r="G408" s="432" t="b">
        <v>0</v>
      </c>
      <c r="L408" s="432"/>
    </row>
    <row r="409" spans="1:12">
      <c r="A409" s="435"/>
      <c r="D409" s="269"/>
      <c r="F409" s="432" t="s">
        <v>16</v>
      </c>
      <c r="G409" s="432" t="b">
        <v>0</v>
      </c>
      <c r="L409" s="432"/>
    </row>
    <row r="410" spans="1:12">
      <c r="A410" s="435"/>
      <c r="D410" s="269"/>
      <c r="F410" s="432" t="s">
        <v>16</v>
      </c>
      <c r="G410" s="432" t="b">
        <v>0</v>
      </c>
      <c r="L410" s="432"/>
    </row>
    <row r="411" spans="1:12">
      <c r="A411" s="435"/>
      <c r="D411" s="269"/>
      <c r="F411" s="432" t="s">
        <v>16</v>
      </c>
      <c r="G411" s="432" t="b">
        <v>0</v>
      </c>
      <c r="L411" s="432"/>
    </row>
    <row r="412" spans="1:12">
      <c r="A412" s="435"/>
      <c r="D412" s="269"/>
      <c r="F412" s="432" t="s">
        <v>16</v>
      </c>
      <c r="G412" s="432" t="b">
        <v>0</v>
      </c>
      <c r="L412" s="432"/>
    </row>
    <row r="413" spans="1:12">
      <c r="A413" s="435"/>
      <c r="D413" s="269"/>
      <c r="F413" s="432" t="s">
        <v>16</v>
      </c>
      <c r="G413" s="432" t="b">
        <v>0</v>
      </c>
      <c r="L413" s="432"/>
    </row>
    <row r="414" spans="1:12">
      <c r="A414" s="435"/>
      <c r="D414" s="269"/>
      <c r="F414" s="432" t="s">
        <v>16</v>
      </c>
      <c r="G414" s="432" t="b">
        <v>0</v>
      </c>
      <c r="L414" s="432"/>
    </row>
    <row r="415" spans="1:12">
      <c r="A415" s="435"/>
      <c r="D415" s="269"/>
      <c r="F415" s="432" t="s">
        <v>16</v>
      </c>
      <c r="G415" s="432" t="b">
        <v>0</v>
      </c>
      <c r="L415" s="432"/>
    </row>
    <row r="416" spans="1:12">
      <c r="A416" s="435"/>
      <c r="D416" s="269"/>
      <c r="F416" s="432" t="s">
        <v>16</v>
      </c>
      <c r="G416" s="432" t="b">
        <v>0</v>
      </c>
      <c r="L416" s="432"/>
    </row>
    <row r="417" spans="1:12">
      <c r="A417" s="435"/>
      <c r="D417" s="269"/>
      <c r="F417" s="432" t="s">
        <v>16</v>
      </c>
      <c r="G417" s="432" t="b">
        <v>0</v>
      </c>
      <c r="L417" s="432"/>
    </row>
    <row r="418" spans="1:12">
      <c r="A418" s="435"/>
      <c r="D418" s="269"/>
      <c r="F418" s="432" t="s">
        <v>16</v>
      </c>
      <c r="G418" s="432" t="b">
        <v>0</v>
      </c>
      <c r="L418" s="432"/>
    </row>
    <row r="419" spans="1:12">
      <c r="A419" s="435"/>
      <c r="D419" s="269"/>
      <c r="F419" s="432" t="s">
        <v>16</v>
      </c>
      <c r="G419" s="432" t="b">
        <v>0</v>
      </c>
      <c r="L419" s="432"/>
    </row>
    <row r="420" spans="1:12">
      <c r="A420" s="435"/>
      <c r="D420" s="269"/>
      <c r="F420" s="432" t="s">
        <v>16</v>
      </c>
      <c r="G420" s="432" t="b">
        <v>0</v>
      </c>
      <c r="L420" s="432"/>
    </row>
    <row r="421" spans="1:12">
      <c r="A421" s="435"/>
      <c r="D421" s="269"/>
      <c r="F421" s="432" t="s">
        <v>16</v>
      </c>
      <c r="G421" s="432" t="b">
        <v>0</v>
      </c>
      <c r="L421" s="432"/>
    </row>
    <row r="422" spans="1:12">
      <c r="A422" s="435"/>
      <c r="D422" s="269"/>
      <c r="F422" s="432" t="s">
        <v>16</v>
      </c>
      <c r="G422" s="432" t="b">
        <v>0</v>
      </c>
      <c r="L422" s="432"/>
    </row>
    <row r="423" spans="1:12">
      <c r="A423" s="435"/>
      <c r="D423" s="269"/>
      <c r="F423" s="432" t="s">
        <v>16</v>
      </c>
      <c r="G423" s="432" t="b">
        <v>0</v>
      </c>
      <c r="L423" s="432"/>
    </row>
    <row r="424" spans="1:12">
      <c r="A424" s="435"/>
      <c r="D424" s="269"/>
      <c r="F424" s="432" t="s">
        <v>16</v>
      </c>
      <c r="G424" s="432" t="b">
        <v>0</v>
      </c>
      <c r="L424" s="432"/>
    </row>
    <row r="425" spans="1:12">
      <c r="A425" s="435"/>
      <c r="D425" s="269"/>
      <c r="F425" s="432" t="s">
        <v>16</v>
      </c>
      <c r="G425" s="432" t="b">
        <v>0</v>
      </c>
      <c r="L425" s="432"/>
    </row>
    <row r="426" spans="1:12">
      <c r="A426" s="435"/>
      <c r="D426" s="269"/>
      <c r="F426" s="432" t="s">
        <v>16</v>
      </c>
      <c r="G426" s="432" t="b">
        <v>0</v>
      </c>
      <c r="L426" s="432"/>
    </row>
    <row r="427" spans="1:12">
      <c r="A427" s="435"/>
      <c r="D427" s="269"/>
      <c r="F427" s="432" t="s">
        <v>16</v>
      </c>
      <c r="G427" s="432" t="b">
        <v>0</v>
      </c>
      <c r="L427" s="432"/>
    </row>
    <row r="428" spans="1:12">
      <c r="A428" s="435"/>
      <c r="D428" s="269"/>
      <c r="F428" s="432" t="s">
        <v>16</v>
      </c>
      <c r="G428" s="432" t="b">
        <v>0</v>
      </c>
      <c r="L428" s="432"/>
    </row>
    <row r="429" spans="1:12">
      <c r="A429" s="435"/>
      <c r="D429" s="269"/>
      <c r="F429" s="432" t="s">
        <v>16</v>
      </c>
      <c r="G429" s="432" t="b">
        <v>0</v>
      </c>
      <c r="L429" s="432"/>
    </row>
    <row r="430" spans="1:12">
      <c r="A430" s="435"/>
      <c r="D430" s="269"/>
      <c r="F430" s="432" t="s">
        <v>16</v>
      </c>
      <c r="G430" s="432" t="b">
        <v>0</v>
      </c>
      <c r="L430" s="432"/>
    </row>
    <row r="431" spans="1:12">
      <c r="A431" s="435"/>
      <c r="D431" s="269"/>
      <c r="F431" s="432" t="s">
        <v>16</v>
      </c>
      <c r="G431" s="432" t="b">
        <v>0</v>
      </c>
      <c r="L431" s="432"/>
    </row>
    <row r="432" spans="1:12">
      <c r="A432" s="435"/>
      <c r="D432" s="269"/>
      <c r="F432" s="432" t="s">
        <v>16</v>
      </c>
      <c r="G432" s="432" t="b">
        <v>0</v>
      </c>
      <c r="L432" s="432"/>
    </row>
    <row r="433" spans="1:12">
      <c r="A433" s="435"/>
      <c r="D433" s="269"/>
      <c r="F433" s="432" t="s">
        <v>16</v>
      </c>
      <c r="G433" s="432" t="b">
        <v>0</v>
      </c>
      <c r="L433" s="432"/>
    </row>
    <row r="434" spans="1:12">
      <c r="A434" s="435"/>
      <c r="D434" s="269"/>
      <c r="F434" s="432" t="s">
        <v>16</v>
      </c>
      <c r="G434" s="432" t="b">
        <v>0</v>
      </c>
      <c r="L434" s="432"/>
    </row>
    <row r="435" spans="1:12">
      <c r="A435" s="435"/>
      <c r="D435" s="269"/>
      <c r="F435" s="432" t="s">
        <v>16</v>
      </c>
      <c r="G435" s="432" t="b">
        <v>0</v>
      </c>
      <c r="L435" s="432"/>
    </row>
    <row r="436" spans="1:12">
      <c r="A436" s="435"/>
      <c r="D436" s="269"/>
      <c r="F436" s="432" t="s">
        <v>16</v>
      </c>
      <c r="G436" s="432" t="b">
        <v>0</v>
      </c>
      <c r="L436" s="432"/>
    </row>
    <row r="437" spans="1:12">
      <c r="A437" s="435"/>
      <c r="D437" s="269"/>
      <c r="F437" s="432" t="s">
        <v>16</v>
      </c>
      <c r="G437" s="432" t="b">
        <v>0</v>
      </c>
      <c r="L437" s="432"/>
    </row>
    <row r="438" spans="1:12">
      <c r="A438" s="435"/>
      <c r="D438" s="269"/>
      <c r="F438" s="432" t="s">
        <v>16</v>
      </c>
      <c r="G438" s="432" t="b">
        <v>0</v>
      </c>
      <c r="L438" s="432"/>
    </row>
    <row r="439" spans="1:12">
      <c r="A439" s="435"/>
      <c r="D439" s="269"/>
      <c r="F439" s="432" t="s">
        <v>16</v>
      </c>
      <c r="G439" s="432" t="b">
        <v>0</v>
      </c>
      <c r="L439" s="432"/>
    </row>
    <row r="440" spans="1:12">
      <c r="A440" s="435"/>
      <c r="D440" s="269"/>
      <c r="F440" s="432" t="s">
        <v>16</v>
      </c>
      <c r="G440" s="432" t="b">
        <v>0</v>
      </c>
      <c r="L440" s="432"/>
    </row>
    <row r="441" spans="1:12">
      <c r="A441" s="435"/>
      <c r="D441" s="269"/>
      <c r="F441" s="432" t="s">
        <v>16</v>
      </c>
      <c r="G441" s="432" t="b">
        <v>0</v>
      </c>
      <c r="L441" s="432"/>
    </row>
    <row r="442" spans="1:12">
      <c r="A442" s="435"/>
      <c r="D442" s="269"/>
      <c r="F442" s="432" t="s">
        <v>16</v>
      </c>
      <c r="G442" s="432" t="b">
        <v>0</v>
      </c>
      <c r="L442" s="432"/>
    </row>
    <row r="443" spans="1:12">
      <c r="A443" s="435"/>
      <c r="D443" s="269"/>
      <c r="F443" s="432" t="s">
        <v>16</v>
      </c>
      <c r="G443" s="432" t="b">
        <v>0</v>
      </c>
      <c r="L443" s="432"/>
    </row>
    <row r="444" spans="1:12">
      <c r="A444" s="435"/>
      <c r="D444" s="269"/>
      <c r="F444" s="432" t="s">
        <v>16</v>
      </c>
      <c r="G444" s="432" t="b">
        <v>0</v>
      </c>
      <c r="L444" s="432"/>
    </row>
    <row r="445" spans="1:12">
      <c r="A445" s="435"/>
      <c r="D445" s="269"/>
      <c r="F445" s="432" t="s">
        <v>16</v>
      </c>
      <c r="G445" s="432" t="b">
        <v>0</v>
      </c>
      <c r="L445" s="432"/>
    </row>
    <row r="446" spans="1:12">
      <c r="A446" s="435"/>
      <c r="D446" s="269"/>
      <c r="F446" s="432" t="s">
        <v>16</v>
      </c>
      <c r="G446" s="432" t="b">
        <v>0</v>
      </c>
      <c r="L446" s="432"/>
    </row>
    <row r="447" spans="1:12">
      <c r="A447" s="435"/>
      <c r="D447" s="269"/>
      <c r="F447" s="432" t="s">
        <v>16</v>
      </c>
      <c r="G447" s="432" t="b">
        <v>0</v>
      </c>
      <c r="L447" s="432"/>
    </row>
    <row r="448" spans="1:12">
      <c r="A448" s="435"/>
      <c r="D448" s="269"/>
      <c r="F448" s="432" t="s">
        <v>16</v>
      </c>
      <c r="G448" s="432" t="b">
        <v>0</v>
      </c>
      <c r="L448" s="432"/>
    </row>
    <row r="449" spans="1:12">
      <c r="A449" s="435"/>
      <c r="D449" s="269"/>
      <c r="F449" s="432" t="s">
        <v>16</v>
      </c>
      <c r="G449" s="432" t="b">
        <v>0</v>
      </c>
      <c r="L449" s="432"/>
    </row>
    <row r="450" spans="1:12">
      <c r="A450" s="435"/>
      <c r="D450" s="269"/>
      <c r="F450" s="432" t="s">
        <v>16</v>
      </c>
      <c r="G450" s="432" t="b">
        <v>0</v>
      </c>
      <c r="L450" s="432"/>
    </row>
    <row r="451" spans="1:12">
      <c r="A451" s="435"/>
      <c r="D451" s="269"/>
      <c r="F451" s="432" t="s">
        <v>16</v>
      </c>
      <c r="G451" s="432" t="b">
        <v>0</v>
      </c>
      <c r="L451" s="432"/>
    </row>
    <row r="452" spans="1:12">
      <c r="A452" s="435"/>
      <c r="D452" s="269"/>
      <c r="F452" s="432" t="s">
        <v>16</v>
      </c>
      <c r="G452" s="432" t="b">
        <v>0</v>
      </c>
      <c r="L452" s="432"/>
    </row>
    <row r="453" spans="1:12">
      <c r="A453" s="435"/>
      <c r="D453" s="269"/>
      <c r="F453" s="432" t="s">
        <v>16</v>
      </c>
      <c r="G453" s="432" t="b">
        <v>0</v>
      </c>
      <c r="L453" s="432"/>
    </row>
    <row r="454" spans="1:12">
      <c r="A454" s="435"/>
      <c r="D454" s="269"/>
      <c r="F454" s="432" t="s">
        <v>16</v>
      </c>
      <c r="G454" s="432" t="b">
        <v>0</v>
      </c>
      <c r="L454" s="432"/>
    </row>
    <row r="455" spans="1:12">
      <c r="A455" s="435"/>
      <c r="D455" s="269"/>
      <c r="F455" s="432" t="s">
        <v>16</v>
      </c>
      <c r="G455" s="432" t="b">
        <v>0</v>
      </c>
      <c r="L455" s="432"/>
    </row>
    <row r="456" spans="1:12">
      <c r="A456" s="435"/>
      <c r="D456" s="269"/>
      <c r="F456" s="432" t="s">
        <v>16</v>
      </c>
      <c r="G456" s="432" t="b">
        <v>0</v>
      </c>
      <c r="L456" s="432"/>
    </row>
    <row r="457" spans="1:12">
      <c r="A457" s="435"/>
      <c r="D457" s="269"/>
      <c r="F457" s="432" t="s">
        <v>16</v>
      </c>
      <c r="G457" s="432" t="b">
        <v>0</v>
      </c>
      <c r="L457" s="432"/>
    </row>
    <row r="458" spans="1:12">
      <c r="A458" s="435"/>
      <c r="D458" s="269"/>
      <c r="F458" s="432" t="s">
        <v>16</v>
      </c>
      <c r="G458" s="432" t="b">
        <v>0</v>
      </c>
      <c r="L458" s="432"/>
    </row>
    <row r="459" spans="1:12">
      <c r="A459" s="435"/>
      <c r="D459" s="269"/>
      <c r="F459" s="432" t="s">
        <v>16</v>
      </c>
      <c r="G459" s="432" t="b">
        <v>0</v>
      </c>
      <c r="L459" s="432"/>
    </row>
    <row r="460" spans="1:12">
      <c r="A460" s="435"/>
      <c r="D460" s="269"/>
      <c r="F460" s="432" t="s">
        <v>16</v>
      </c>
      <c r="G460" s="432" t="b">
        <v>0</v>
      </c>
      <c r="L460" s="432"/>
    </row>
    <row r="461" spans="1:12">
      <c r="A461" s="435"/>
      <c r="D461" s="269"/>
      <c r="F461" s="432" t="s">
        <v>16</v>
      </c>
      <c r="G461" s="432" t="b">
        <v>0</v>
      </c>
      <c r="L461" s="432"/>
    </row>
    <row r="462" spans="1:12">
      <c r="A462" s="435"/>
      <c r="D462" s="269"/>
      <c r="F462" s="432" t="s">
        <v>16</v>
      </c>
      <c r="G462" s="432" t="b">
        <v>0</v>
      </c>
      <c r="L462" s="432"/>
    </row>
    <row r="463" spans="1:12">
      <c r="A463" s="435"/>
      <c r="D463" s="269"/>
      <c r="F463" s="432" t="s">
        <v>16</v>
      </c>
      <c r="G463" s="432" t="b">
        <v>0</v>
      </c>
      <c r="L463" s="432"/>
    </row>
    <row r="464" spans="1:12">
      <c r="A464" s="435"/>
      <c r="D464" s="269"/>
      <c r="F464" s="432" t="s">
        <v>16</v>
      </c>
      <c r="G464" s="432" t="b">
        <v>0</v>
      </c>
      <c r="L464" s="432"/>
    </row>
    <row r="465" spans="1:12">
      <c r="A465" s="435"/>
      <c r="D465" s="269"/>
      <c r="F465" s="432" t="s">
        <v>16</v>
      </c>
      <c r="G465" s="432" t="b">
        <v>0</v>
      </c>
      <c r="L465" s="432"/>
    </row>
    <row r="466" spans="1:12">
      <c r="A466" s="435"/>
      <c r="D466" s="269"/>
      <c r="F466" s="432" t="s">
        <v>16</v>
      </c>
      <c r="G466" s="432" t="b">
        <v>0</v>
      </c>
      <c r="L466" s="432"/>
    </row>
    <row r="467" spans="1:12">
      <c r="A467" s="435"/>
      <c r="D467" s="269"/>
      <c r="F467" s="432" t="s">
        <v>16</v>
      </c>
      <c r="G467" s="432" t="b">
        <v>0</v>
      </c>
      <c r="L467" s="432"/>
    </row>
    <row r="468" spans="1:12">
      <c r="A468" s="435"/>
      <c r="D468" s="269"/>
      <c r="F468" s="432" t="s">
        <v>16</v>
      </c>
      <c r="G468" s="432" t="b">
        <v>0</v>
      </c>
      <c r="L468" s="432"/>
    </row>
    <row r="469" spans="1:12">
      <c r="A469" s="435"/>
      <c r="D469" s="269"/>
      <c r="F469" s="432" t="s">
        <v>16</v>
      </c>
      <c r="G469" s="432" t="b">
        <v>0</v>
      </c>
      <c r="L469" s="432"/>
    </row>
    <row r="470" spans="1:12">
      <c r="A470" s="435"/>
      <c r="D470" s="269"/>
      <c r="F470" s="432" t="s">
        <v>16</v>
      </c>
      <c r="G470" s="432" t="b">
        <v>0</v>
      </c>
      <c r="L470" s="432"/>
    </row>
    <row r="471" spans="1:12">
      <c r="A471" s="435"/>
      <c r="D471" s="269"/>
      <c r="F471" s="432" t="s">
        <v>16</v>
      </c>
      <c r="G471" s="432" t="b">
        <v>0</v>
      </c>
      <c r="L471" s="432"/>
    </row>
    <row r="472" spans="1:12">
      <c r="A472" s="435"/>
      <c r="D472" s="269"/>
      <c r="F472" s="432" t="s">
        <v>16</v>
      </c>
      <c r="G472" s="432" t="b">
        <v>0</v>
      </c>
      <c r="L472" s="432"/>
    </row>
    <row r="473" spans="1:12">
      <c r="A473" s="435"/>
      <c r="D473" s="269"/>
      <c r="F473" s="432" t="s">
        <v>16</v>
      </c>
      <c r="G473" s="432" t="b">
        <v>0</v>
      </c>
      <c r="L473" s="432"/>
    </row>
    <row r="474" spans="1:12">
      <c r="A474" s="435"/>
      <c r="D474" s="269"/>
      <c r="F474" s="432" t="s">
        <v>16</v>
      </c>
      <c r="G474" s="432" t="b">
        <v>0</v>
      </c>
      <c r="L474" s="432"/>
    </row>
    <row r="475" spans="1:12">
      <c r="A475" s="435"/>
      <c r="D475" s="269"/>
      <c r="F475" s="432" t="s">
        <v>16</v>
      </c>
      <c r="G475" s="432" t="b">
        <v>0</v>
      </c>
      <c r="L475" s="432"/>
    </row>
    <row r="476" spans="1:12">
      <c r="A476" s="435"/>
      <c r="D476" s="269"/>
      <c r="F476" s="432" t="s">
        <v>16</v>
      </c>
      <c r="G476" s="432" t="b">
        <v>0</v>
      </c>
      <c r="L476" s="432"/>
    </row>
    <row r="477" spans="1:12">
      <c r="A477" s="435"/>
      <c r="D477" s="269"/>
      <c r="F477" s="432" t="s">
        <v>16</v>
      </c>
      <c r="G477" s="432" t="b">
        <v>0</v>
      </c>
      <c r="L477" s="432"/>
    </row>
    <row r="478" spans="1:12">
      <c r="A478" s="435"/>
      <c r="D478" s="269"/>
      <c r="F478" s="432" t="s">
        <v>16</v>
      </c>
      <c r="G478" s="432" t="b">
        <v>0</v>
      </c>
      <c r="L478" s="432"/>
    </row>
    <row r="479" spans="1:12">
      <c r="A479" s="435"/>
      <c r="D479" s="269"/>
      <c r="F479" s="432" t="s">
        <v>16</v>
      </c>
      <c r="G479" s="432" t="b">
        <v>0</v>
      </c>
      <c r="L479" s="432"/>
    </row>
    <row r="480" spans="1:12">
      <c r="A480" s="435"/>
      <c r="D480" s="269"/>
      <c r="F480" s="432" t="s">
        <v>16</v>
      </c>
      <c r="G480" s="432" t="b">
        <v>0</v>
      </c>
      <c r="L480" s="432"/>
    </row>
    <row r="481" spans="1:12">
      <c r="A481" s="435"/>
      <c r="D481" s="269"/>
      <c r="F481" s="432" t="s">
        <v>16</v>
      </c>
      <c r="G481" s="432" t="b">
        <v>0</v>
      </c>
      <c r="L481" s="432"/>
    </row>
    <row r="482" spans="1:12">
      <c r="A482" s="435"/>
      <c r="D482" s="269"/>
      <c r="F482" s="432" t="s">
        <v>16</v>
      </c>
      <c r="G482" s="432" t="b">
        <v>0</v>
      </c>
      <c r="L482" s="432"/>
    </row>
    <row r="483" spans="1:12">
      <c r="A483" s="435"/>
      <c r="D483" s="269"/>
      <c r="F483" s="432" t="s">
        <v>16</v>
      </c>
      <c r="G483" s="432" t="b">
        <v>0</v>
      </c>
      <c r="L483" s="432"/>
    </row>
    <row r="484" spans="1:12">
      <c r="A484" s="435"/>
      <c r="D484" s="269"/>
      <c r="F484" s="432" t="s">
        <v>16</v>
      </c>
      <c r="G484" s="432" t="b">
        <v>0</v>
      </c>
      <c r="L484" s="432"/>
    </row>
    <row r="485" spans="1:12">
      <c r="A485" s="435"/>
      <c r="D485" s="269"/>
      <c r="F485" s="432" t="s">
        <v>16</v>
      </c>
      <c r="G485" s="432" t="b">
        <v>0</v>
      </c>
      <c r="L485" s="432"/>
    </row>
    <row r="486" spans="1:12">
      <c r="A486" s="435"/>
      <c r="D486" s="269"/>
      <c r="F486" s="432" t="s">
        <v>16</v>
      </c>
      <c r="G486" s="432" t="b">
        <v>0</v>
      </c>
      <c r="L486" s="432"/>
    </row>
    <row r="487" spans="1:12">
      <c r="A487" s="435"/>
      <c r="D487" s="269"/>
      <c r="F487" s="432" t="s">
        <v>16</v>
      </c>
      <c r="G487" s="432" t="b">
        <v>0</v>
      </c>
      <c r="L487" s="432"/>
    </row>
    <row r="488" spans="1:12">
      <c r="A488" s="435"/>
      <c r="D488" s="269"/>
      <c r="F488" s="432" t="s">
        <v>16</v>
      </c>
      <c r="G488" s="432" t="b">
        <v>0</v>
      </c>
      <c r="L488" s="432"/>
    </row>
    <row r="489" spans="1:12">
      <c r="A489" s="435"/>
      <c r="D489" s="269"/>
      <c r="F489" s="432" t="s">
        <v>16</v>
      </c>
      <c r="G489" s="432" t="b">
        <v>0</v>
      </c>
      <c r="L489" s="432"/>
    </row>
    <row r="490" spans="1:12">
      <c r="A490" s="435"/>
      <c r="D490" s="269"/>
      <c r="F490" s="432" t="s">
        <v>16</v>
      </c>
      <c r="G490" s="432" t="b">
        <v>0</v>
      </c>
      <c r="L490" s="432"/>
    </row>
    <row r="491" spans="1:12">
      <c r="A491" s="435"/>
      <c r="D491" s="269"/>
      <c r="F491" s="432" t="s">
        <v>16</v>
      </c>
      <c r="G491" s="432" t="b">
        <v>0</v>
      </c>
      <c r="L491" s="432"/>
    </row>
    <row r="492" spans="1:12">
      <c r="A492" s="435"/>
      <c r="D492" s="269"/>
      <c r="F492" s="432" t="s">
        <v>16</v>
      </c>
      <c r="G492" s="432" t="b">
        <v>0</v>
      </c>
      <c r="L492" s="432"/>
    </row>
    <row r="493" spans="1:12">
      <c r="A493" s="435"/>
      <c r="D493" s="269"/>
      <c r="F493" s="432" t="s">
        <v>16</v>
      </c>
      <c r="G493" s="432" t="b">
        <v>0</v>
      </c>
      <c r="L493" s="432"/>
    </row>
    <row r="494" spans="1:12">
      <c r="A494" s="435"/>
      <c r="D494" s="269"/>
      <c r="F494" s="432" t="s">
        <v>16</v>
      </c>
      <c r="G494" s="432" t="b">
        <v>0</v>
      </c>
      <c r="L494" s="432"/>
    </row>
    <row r="495" spans="1:12">
      <c r="A495" s="435"/>
      <c r="D495" s="269"/>
      <c r="F495" s="432" t="s">
        <v>16</v>
      </c>
      <c r="G495" s="432" t="b">
        <v>0</v>
      </c>
      <c r="L495" s="432"/>
    </row>
    <row r="496" spans="1:12">
      <c r="A496" s="435"/>
      <c r="D496" s="269"/>
      <c r="F496" s="432" t="s">
        <v>16</v>
      </c>
      <c r="G496" s="432" t="b">
        <v>0</v>
      </c>
      <c r="L496" s="432"/>
    </row>
    <row r="497" spans="1:12">
      <c r="A497" s="435"/>
      <c r="D497" s="269"/>
      <c r="F497" s="432" t="s">
        <v>16</v>
      </c>
      <c r="G497" s="432" t="b">
        <v>0</v>
      </c>
      <c r="L497" s="432"/>
    </row>
    <row r="498" spans="1:12">
      <c r="A498" s="435"/>
      <c r="D498" s="269"/>
      <c r="F498" s="432" t="s">
        <v>16</v>
      </c>
      <c r="G498" s="432" t="b">
        <v>0</v>
      </c>
      <c r="L498" s="432"/>
    </row>
    <row r="499" spans="1:12">
      <c r="A499" s="435"/>
      <c r="D499" s="269"/>
      <c r="F499" s="432" t="s">
        <v>16</v>
      </c>
      <c r="G499" s="432" t="b">
        <v>0</v>
      </c>
      <c r="L499" s="432"/>
    </row>
    <row r="500" spans="1:12">
      <c r="A500" s="435"/>
      <c r="D500" s="269"/>
      <c r="F500" s="432" t="s">
        <v>16</v>
      </c>
      <c r="G500" s="432" t="b">
        <v>0</v>
      </c>
      <c r="L500" s="432"/>
    </row>
    <row r="501" spans="1:12">
      <c r="A501" s="435"/>
      <c r="D501" s="269"/>
      <c r="F501" s="432" t="s">
        <v>16</v>
      </c>
      <c r="G501" s="432" t="b">
        <v>0</v>
      </c>
      <c r="L501" s="432"/>
    </row>
    <row r="502" spans="1:12">
      <c r="A502" s="435"/>
      <c r="D502" s="269"/>
      <c r="F502" s="432" t="s">
        <v>16</v>
      </c>
      <c r="G502" s="432" t="b">
        <v>0</v>
      </c>
      <c r="L502" s="432"/>
    </row>
    <row r="503" spans="1:12">
      <c r="A503" s="435"/>
      <c r="D503" s="269"/>
      <c r="F503" s="432" t="s">
        <v>16</v>
      </c>
      <c r="G503" s="432" t="b">
        <v>0</v>
      </c>
      <c r="L503" s="432"/>
    </row>
    <row r="504" spans="1:12">
      <c r="A504" s="435"/>
      <c r="D504" s="269"/>
      <c r="F504" s="432" t="s">
        <v>16</v>
      </c>
      <c r="G504" s="432" t="b">
        <v>0</v>
      </c>
      <c r="L504" s="432"/>
    </row>
    <row r="505" spans="1:12">
      <c r="A505" s="435"/>
      <c r="D505" s="269"/>
      <c r="F505" s="432" t="s">
        <v>16</v>
      </c>
      <c r="G505" s="432" t="b">
        <v>0</v>
      </c>
      <c r="L505" s="432"/>
    </row>
    <row r="506" spans="1:12">
      <c r="A506" s="435"/>
      <c r="D506" s="269"/>
      <c r="F506" s="432" t="s">
        <v>16</v>
      </c>
      <c r="G506" s="432" t="b">
        <v>0</v>
      </c>
      <c r="L506" s="432"/>
    </row>
    <row r="507" spans="1:12">
      <c r="A507" s="435"/>
      <c r="D507" s="269"/>
      <c r="F507" s="432" t="s">
        <v>16</v>
      </c>
      <c r="G507" s="432" t="b">
        <v>0</v>
      </c>
      <c r="L507" s="432"/>
    </row>
    <row r="508" spans="1:12">
      <c r="A508" s="435"/>
      <c r="D508" s="269"/>
      <c r="F508" s="432" t="s">
        <v>16</v>
      </c>
      <c r="G508" s="432" t="b">
        <v>0</v>
      </c>
      <c r="L508" s="432"/>
    </row>
    <row r="509" spans="1:12">
      <c r="A509" s="435"/>
      <c r="D509" s="269"/>
      <c r="F509" s="432" t="s">
        <v>16</v>
      </c>
      <c r="G509" s="432" t="b">
        <v>0</v>
      </c>
      <c r="L509" s="432"/>
    </row>
    <row r="510" spans="1:12">
      <c r="A510" s="435"/>
      <c r="D510" s="269"/>
      <c r="F510" s="432" t="s">
        <v>16</v>
      </c>
      <c r="G510" s="432" t="b">
        <v>0</v>
      </c>
      <c r="L510" s="432"/>
    </row>
    <row r="511" spans="1:12">
      <c r="A511" s="435"/>
      <c r="D511" s="269"/>
      <c r="F511" s="432" t="s">
        <v>16</v>
      </c>
      <c r="G511" s="432" t="b">
        <v>0</v>
      </c>
      <c r="L511" s="432"/>
    </row>
    <row r="512" spans="1:12">
      <c r="A512" s="435"/>
      <c r="D512" s="269"/>
      <c r="F512" s="432" t="s">
        <v>16</v>
      </c>
      <c r="G512" s="432" t="b">
        <v>0</v>
      </c>
      <c r="L512" s="432"/>
    </row>
    <row r="513" spans="1:12">
      <c r="A513" s="435"/>
      <c r="D513" s="269"/>
      <c r="F513" s="432" t="s">
        <v>16</v>
      </c>
      <c r="G513" s="432" t="b">
        <v>0</v>
      </c>
      <c r="L513" s="432"/>
    </row>
    <row r="514" spans="1:12">
      <c r="A514" s="435"/>
      <c r="D514" s="269"/>
      <c r="F514" s="432" t="s">
        <v>16</v>
      </c>
      <c r="G514" s="432" t="b">
        <v>0</v>
      </c>
      <c r="L514" s="432"/>
    </row>
    <row r="515" spans="1:12">
      <c r="A515" s="435"/>
      <c r="D515" s="269"/>
      <c r="F515" s="432" t="s">
        <v>16</v>
      </c>
      <c r="G515" s="432" t="b">
        <v>0</v>
      </c>
      <c r="L515" s="432"/>
    </row>
    <row r="516" spans="1:12">
      <c r="A516" s="435"/>
      <c r="D516" s="269"/>
      <c r="F516" s="432" t="s">
        <v>16</v>
      </c>
      <c r="G516" s="432" t="b">
        <v>0</v>
      </c>
      <c r="L516" s="432"/>
    </row>
    <row r="517" spans="1:12">
      <c r="A517" s="435"/>
      <c r="D517" s="269"/>
      <c r="F517" s="432" t="s">
        <v>16</v>
      </c>
      <c r="G517" s="432" t="b">
        <v>0</v>
      </c>
      <c r="L517" s="432"/>
    </row>
    <row r="518" spans="1:12">
      <c r="A518" s="435"/>
      <c r="D518" s="269"/>
      <c r="F518" s="432" t="s">
        <v>16</v>
      </c>
      <c r="G518" s="432" t="b">
        <v>0</v>
      </c>
      <c r="L518" s="432"/>
    </row>
    <row r="519" spans="1:12">
      <c r="A519" s="435"/>
      <c r="D519" s="269"/>
      <c r="F519" s="432" t="s">
        <v>16</v>
      </c>
      <c r="G519" s="432" t="b">
        <v>0</v>
      </c>
      <c r="L519" s="432"/>
    </row>
    <row r="520" spans="1:12">
      <c r="A520" s="435"/>
      <c r="D520" s="269"/>
      <c r="F520" s="432" t="s">
        <v>16</v>
      </c>
      <c r="G520" s="432" t="b">
        <v>0</v>
      </c>
      <c r="L520" s="432"/>
    </row>
    <row r="521" spans="1:12">
      <c r="A521" s="435"/>
      <c r="D521" s="269"/>
      <c r="F521" s="432" t="s">
        <v>16</v>
      </c>
      <c r="G521" s="432" t="b">
        <v>0</v>
      </c>
      <c r="L521" s="432"/>
    </row>
    <row r="522" spans="1:12">
      <c r="A522" s="435"/>
      <c r="D522" s="269"/>
      <c r="F522" s="432" t="s">
        <v>16</v>
      </c>
      <c r="G522" s="432" t="b">
        <v>0</v>
      </c>
      <c r="L522" s="432"/>
    </row>
    <row r="523" spans="1:12">
      <c r="A523" s="435"/>
      <c r="D523" s="269"/>
      <c r="F523" s="432" t="s">
        <v>16</v>
      </c>
      <c r="G523" s="432" t="b">
        <v>0</v>
      </c>
      <c r="L523" s="432"/>
    </row>
    <row r="524" spans="1:12">
      <c r="A524" s="435"/>
      <c r="D524" s="269"/>
      <c r="F524" s="432" t="s">
        <v>16</v>
      </c>
      <c r="G524" s="432" t="b">
        <v>0</v>
      </c>
      <c r="L524" s="432"/>
    </row>
    <row r="525" spans="1:12">
      <c r="A525" s="435"/>
      <c r="D525" s="269"/>
      <c r="F525" s="432" t="s">
        <v>16</v>
      </c>
      <c r="G525" s="432" t="b">
        <v>0</v>
      </c>
      <c r="L525" s="432"/>
    </row>
    <row r="526" spans="1:12">
      <c r="A526" s="435"/>
      <c r="D526" s="269"/>
      <c r="F526" s="432" t="s">
        <v>16</v>
      </c>
      <c r="G526" s="432" t="b">
        <v>0</v>
      </c>
      <c r="L526" s="432"/>
    </row>
    <row r="527" spans="1:12">
      <c r="A527" s="435"/>
      <c r="D527" s="269"/>
      <c r="F527" s="432" t="s">
        <v>16</v>
      </c>
      <c r="G527" s="432" t="b">
        <v>0</v>
      </c>
      <c r="L527" s="432"/>
    </row>
    <row r="528" spans="1:12">
      <c r="A528" s="435"/>
      <c r="D528" s="269"/>
      <c r="F528" s="432" t="s">
        <v>16</v>
      </c>
      <c r="G528" s="432" t="b">
        <v>0</v>
      </c>
      <c r="L528" s="432"/>
    </row>
    <row r="529" spans="1:12">
      <c r="A529" s="435"/>
      <c r="D529" s="269"/>
      <c r="F529" s="432" t="s">
        <v>16</v>
      </c>
      <c r="G529" s="432" t="b">
        <v>0</v>
      </c>
      <c r="L529" s="432"/>
    </row>
    <row r="530" spans="1:12">
      <c r="A530" s="435"/>
      <c r="D530" s="269"/>
      <c r="F530" s="432" t="s">
        <v>16</v>
      </c>
      <c r="G530" s="432" t="b">
        <v>0</v>
      </c>
      <c r="L530" s="432"/>
    </row>
    <row r="531" spans="1:12">
      <c r="A531" s="435"/>
      <c r="D531" s="269"/>
      <c r="F531" s="432" t="s">
        <v>16</v>
      </c>
      <c r="G531" s="432" t="b">
        <v>0</v>
      </c>
      <c r="L531" s="432"/>
    </row>
    <row r="532" spans="1:12">
      <c r="A532" s="435"/>
      <c r="D532" s="269"/>
      <c r="F532" s="432" t="s">
        <v>16</v>
      </c>
      <c r="G532" s="432" t="b">
        <v>0</v>
      </c>
      <c r="L532" s="432"/>
    </row>
    <row r="533" spans="1:12">
      <c r="A533" s="435"/>
      <c r="D533" s="269"/>
      <c r="F533" s="432" t="s">
        <v>16</v>
      </c>
      <c r="G533" s="432" t="b">
        <v>0</v>
      </c>
      <c r="L533" s="432"/>
    </row>
    <row r="534" spans="1:12">
      <c r="A534" s="435"/>
      <c r="D534" s="269"/>
      <c r="F534" s="432" t="s">
        <v>16</v>
      </c>
      <c r="G534" s="432" t="b">
        <v>0</v>
      </c>
      <c r="L534" s="432"/>
    </row>
    <row r="535" spans="1:12">
      <c r="A535" s="435"/>
      <c r="D535" s="269"/>
      <c r="F535" s="432" t="s">
        <v>16</v>
      </c>
      <c r="G535" s="432" t="b">
        <v>0</v>
      </c>
      <c r="L535" s="432"/>
    </row>
    <row r="536" spans="1:12">
      <c r="A536" s="435"/>
      <c r="D536" s="269"/>
      <c r="F536" s="432" t="s">
        <v>16</v>
      </c>
      <c r="G536" s="432" t="b">
        <v>0</v>
      </c>
      <c r="L536" s="432"/>
    </row>
    <row r="537" spans="1:12">
      <c r="A537" s="435"/>
      <c r="D537" s="269"/>
      <c r="F537" s="432" t="s">
        <v>16</v>
      </c>
      <c r="G537" s="432" t="b">
        <v>0</v>
      </c>
      <c r="L537" s="432"/>
    </row>
    <row r="538" spans="1:12">
      <c r="A538" s="435"/>
      <c r="D538" s="269"/>
      <c r="F538" s="432" t="s">
        <v>16</v>
      </c>
      <c r="G538" s="432" t="b">
        <v>0</v>
      </c>
      <c r="L538" s="432"/>
    </row>
    <row r="539" spans="1:12">
      <c r="A539" s="435"/>
      <c r="D539" s="269"/>
      <c r="F539" s="432" t="s">
        <v>16</v>
      </c>
      <c r="G539" s="432" t="b">
        <v>0</v>
      </c>
      <c r="L539" s="432"/>
    </row>
    <row r="540" spans="1:12">
      <c r="A540" s="435"/>
      <c r="D540" s="269"/>
      <c r="F540" s="432" t="s">
        <v>16</v>
      </c>
      <c r="G540" s="432" t="b">
        <v>0</v>
      </c>
      <c r="L540" s="432"/>
    </row>
    <row r="541" spans="1:12">
      <c r="A541" s="435"/>
      <c r="D541" s="269"/>
      <c r="F541" s="432" t="s">
        <v>16</v>
      </c>
      <c r="G541" s="432" t="b">
        <v>0</v>
      </c>
      <c r="L541" s="432"/>
    </row>
    <row r="542" spans="1:12">
      <c r="A542" s="435"/>
      <c r="D542" s="269"/>
      <c r="F542" s="432" t="s">
        <v>16</v>
      </c>
      <c r="G542" s="432" t="b">
        <v>0</v>
      </c>
      <c r="L542" s="432"/>
    </row>
    <row r="543" spans="1:12">
      <c r="A543" s="435"/>
      <c r="D543" s="269"/>
      <c r="F543" s="432" t="s">
        <v>16</v>
      </c>
      <c r="G543" s="432" t="b">
        <v>0</v>
      </c>
      <c r="L543" s="432"/>
    </row>
    <row r="544" spans="1:12">
      <c r="A544" s="435"/>
      <c r="D544" s="269"/>
      <c r="F544" s="432" t="s">
        <v>16</v>
      </c>
      <c r="G544" s="432" t="b">
        <v>0</v>
      </c>
      <c r="L544" s="432"/>
    </row>
    <row r="545" spans="1:12">
      <c r="A545" s="435"/>
      <c r="D545" s="269"/>
      <c r="F545" s="432" t="s">
        <v>16</v>
      </c>
      <c r="G545" s="432" t="b">
        <v>0</v>
      </c>
      <c r="L545" s="432"/>
    </row>
    <row r="546" spans="1:12">
      <c r="A546" s="435"/>
      <c r="D546" s="269"/>
      <c r="F546" s="432" t="s">
        <v>16</v>
      </c>
      <c r="G546" s="432" t="b">
        <v>0</v>
      </c>
      <c r="L546" s="432"/>
    </row>
    <row r="547" spans="1:12">
      <c r="A547" s="435"/>
      <c r="D547" s="269"/>
      <c r="F547" s="432" t="s">
        <v>16</v>
      </c>
      <c r="G547" s="432" t="b">
        <v>0</v>
      </c>
      <c r="L547" s="432"/>
    </row>
    <row r="548" spans="1:12">
      <c r="A548" s="435"/>
      <c r="D548" s="269"/>
      <c r="F548" s="432" t="s">
        <v>16</v>
      </c>
      <c r="G548" s="432" t="b">
        <v>0</v>
      </c>
      <c r="L548" s="432"/>
    </row>
    <row r="549" spans="1:12">
      <c r="A549" s="435"/>
      <c r="D549" s="269"/>
      <c r="F549" s="432" t="s">
        <v>16</v>
      </c>
      <c r="G549" s="432" t="b">
        <v>0</v>
      </c>
      <c r="L549" s="432"/>
    </row>
    <row r="550" spans="1:12">
      <c r="A550" s="435"/>
      <c r="D550" s="269"/>
      <c r="F550" s="432" t="s">
        <v>16</v>
      </c>
      <c r="G550" s="432" t="b">
        <v>0</v>
      </c>
      <c r="L550" s="432"/>
    </row>
    <row r="551" spans="1:12">
      <c r="A551" s="435"/>
      <c r="D551" s="269"/>
      <c r="F551" s="432" t="s">
        <v>16</v>
      </c>
      <c r="G551" s="432" t="b">
        <v>0</v>
      </c>
      <c r="L551" s="432"/>
    </row>
    <row r="552" spans="1:12">
      <c r="A552" s="435"/>
      <c r="D552" s="269"/>
      <c r="F552" s="432" t="s">
        <v>16</v>
      </c>
      <c r="G552" s="432" t="b">
        <v>0</v>
      </c>
      <c r="L552" s="432"/>
    </row>
    <row r="553" spans="1:12">
      <c r="A553" s="435"/>
      <c r="D553" s="269"/>
      <c r="F553" s="432" t="s">
        <v>16</v>
      </c>
      <c r="G553" s="432" t="b">
        <v>0</v>
      </c>
      <c r="L553" s="432"/>
    </row>
    <row r="554" spans="1:12">
      <c r="A554" s="435"/>
      <c r="D554" s="269"/>
      <c r="F554" s="432" t="s">
        <v>16</v>
      </c>
      <c r="G554" s="432" t="b">
        <v>0</v>
      </c>
      <c r="L554" s="432"/>
    </row>
    <row r="555" spans="1:12">
      <c r="A555" s="435"/>
      <c r="D555" s="269"/>
      <c r="F555" s="432" t="s">
        <v>16</v>
      </c>
      <c r="G555" s="432" t="b">
        <v>0</v>
      </c>
      <c r="L555" s="432"/>
    </row>
    <row r="556" spans="1:12">
      <c r="A556" s="435"/>
      <c r="D556" s="269"/>
      <c r="F556" s="432" t="s">
        <v>16</v>
      </c>
      <c r="G556" s="432" t="b">
        <v>0</v>
      </c>
      <c r="L556" s="432"/>
    </row>
    <row r="557" spans="1:12">
      <c r="A557" s="435"/>
      <c r="D557" s="269"/>
      <c r="F557" s="432" t="s">
        <v>16</v>
      </c>
      <c r="G557" s="432" t="b">
        <v>0</v>
      </c>
      <c r="L557" s="432"/>
    </row>
    <row r="558" spans="1:12">
      <c r="A558" s="435"/>
      <c r="D558" s="269"/>
      <c r="F558" s="432" t="s">
        <v>16</v>
      </c>
      <c r="G558" s="432" t="b">
        <v>0</v>
      </c>
      <c r="L558" s="432"/>
    </row>
    <row r="559" spans="1:12">
      <c r="A559" s="435"/>
      <c r="D559" s="269"/>
      <c r="F559" s="432" t="s">
        <v>16</v>
      </c>
      <c r="G559" s="432" t="b">
        <v>0</v>
      </c>
      <c r="L559" s="432"/>
    </row>
    <row r="560" spans="1:12">
      <c r="A560" s="435"/>
      <c r="D560" s="269"/>
      <c r="F560" s="432" t="s">
        <v>16</v>
      </c>
      <c r="G560" s="432" t="b">
        <v>0</v>
      </c>
      <c r="L560" s="432"/>
    </row>
    <row r="561" spans="1:12">
      <c r="A561" s="435"/>
      <c r="D561" s="269"/>
      <c r="F561" s="432" t="s">
        <v>16</v>
      </c>
      <c r="G561" s="432" t="b">
        <v>0</v>
      </c>
      <c r="L561" s="432"/>
    </row>
    <row r="562" spans="1:12">
      <c r="A562" s="435"/>
      <c r="D562" s="269"/>
      <c r="F562" s="432" t="s">
        <v>16</v>
      </c>
      <c r="G562" s="432" t="b">
        <v>0</v>
      </c>
      <c r="L562" s="432"/>
    </row>
    <row r="563" spans="1:12">
      <c r="A563" s="435"/>
      <c r="D563" s="269"/>
      <c r="F563" s="432" t="s">
        <v>16</v>
      </c>
      <c r="G563" s="432" t="b">
        <v>0</v>
      </c>
      <c r="L563" s="432"/>
    </row>
    <row r="564" spans="1:12">
      <c r="A564" s="435"/>
      <c r="D564" s="269"/>
      <c r="F564" s="432" t="s">
        <v>16</v>
      </c>
      <c r="G564" s="432" t="b">
        <v>0</v>
      </c>
      <c r="L564" s="432"/>
    </row>
    <row r="565" spans="1:12">
      <c r="A565" s="435"/>
      <c r="D565" s="269"/>
      <c r="F565" s="432" t="s">
        <v>16</v>
      </c>
      <c r="G565" s="432" t="b">
        <v>0</v>
      </c>
      <c r="L565" s="432"/>
    </row>
    <row r="566" spans="1:12">
      <c r="A566" s="435"/>
      <c r="D566" s="269"/>
      <c r="F566" s="432" t="s">
        <v>16</v>
      </c>
      <c r="G566" s="432" t="b">
        <v>0</v>
      </c>
      <c r="L566" s="432"/>
    </row>
    <row r="567" spans="1:12">
      <c r="A567" s="435"/>
      <c r="D567" s="269"/>
      <c r="F567" s="432" t="s">
        <v>16</v>
      </c>
      <c r="G567" s="432" t="b">
        <v>0</v>
      </c>
      <c r="L567" s="432"/>
    </row>
    <row r="568" spans="1:12">
      <c r="A568" s="435"/>
      <c r="D568" s="269"/>
      <c r="F568" s="432" t="s">
        <v>16</v>
      </c>
      <c r="G568" s="432" t="b">
        <v>0</v>
      </c>
      <c r="L568" s="432"/>
    </row>
    <row r="569" spans="1:12">
      <c r="A569" s="435"/>
      <c r="D569" s="269"/>
      <c r="F569" s="432" t="s">
        <v>16</v>
      </c>
      <c r="G569" s="432" t="b">
        <v>0</v>
      </c>
      <c r="L569" s="432"/>
    </row>
    <row r="570" spans="1:12">
      <c r="A570" s="435"/>
      <c r="D570" s="269"/>
      <c r="F570" s="432" t="s">
        <v>16</v>
      </c>
      <c r="G570" s="432" t="b">
        <v>0</v>
      </c>
      <c r="L570" s="432"/>
    </row>
    <row r="571" spans="1:12">
      <c r="A571" s="435"/>
      <c r="D571" s="269"/>
      <c r="F571" s="432" t="s">
        <v>16</v>
      </c>
      <c r="G571" s="432" t="b">
        <v>0</v>
      </c>
      <c r="L571" s="432"/>
    </row>
    <row r="572" spans="1:12">
      <c r="A572" s="435"/>
      <c r="D572" s="269"/>
      <c r="F572" s="432" t="s">
        <v>16</v>
      </c>
      <c r="G572" s="432" t="b">
        <v>0</v>
      </c>
      <c r="L572" s="432"/>
    </row>
    <row r="573" spans="1:12">
      <c r="A573" s="435"/>
      <c r="D573" s="269"/>
      <c r="F573" s="432" t="s">
        <v>16</v>
      </c>
      <c r="G573" s="432" t="b">
        <v>0</v>
      </c>
      <c r="L573" s="432"/>
    </row>
    <row r="574" spans="1:12">
      <c r="A574" s="435"/>
      <c r="D574" s="269"/>
      <c r="F574" s="432" t="s">
        <v>16</v>
      </c>
      <c r="G574" s="432" t="b">
        <v>0</v>
      </c>
      <c r="L574" s="432"/>
    </row>
    <row r="575" spans="1:12">
      <c r="A575" s="435"/>
      <c r="D575" s="269"/>
      <c r="F575" s="432" t="s">
        <v>16</v>
      </c>
      <c r="G575" s="432" t="b">
        <v>0</v>
      </c>
      <c r="L575" s="432"/>
    </row>
    <row r="576" spans="1:12">
      <c r="A576" s="435"/>
      <c r="D576" s="269"/>
      <c r="F576" s="432" t="s">
        <v>16</v>
      </c>
      <c r="G576" s="432" t="b">
        <v>0</v>
      </c>
      <c r="L576" s="432"/>
    </row>
    <row r="577" spans="1:12">
      <c r="A577" s="435"/>
      <c r="D577" s="269"/>
      <c r="F577" s="432" t="s">
        <v>16</v>
      </c>
      <c r="G577" s="432" t="b">
        <v>0</v>
      </c>
      <c r="L577" s="432"/>
    </row>
    <row r="578" spans="1:12">
      <c r="A578" s="435"/>
      <c r="D578" s="269"/>
      <c r="F578" s="432" t="s">
        <v>16</v>
      </c>
      <c r="G578" s="432" t="b">
        <v>0</v>
      </c>
      <c r="L578" s="432"/>
    </row>
    <row r="579" spans="1:12">
      <c r="A579" s="435"/>
      <c r="D579" s="269"/>
      <c r="F579" s="432" t="s">
        <v>16</v>
      </c>
      <c r="G579" s="432" t="b">
        <v>0</v>
      </c>
      <c r="L579" s="432"/>
    </row>
    <row r="580" spans="1:12">
      <c r="A580" s="435"/>
      <c r="D580" s="269"/>
      <c r="F580" s="432" t="s">
        <v>16</v>
      </c>
      <c r="G580" s="432" t="b">
        <v>0</v>
      </c>
      <c r="L580" s="432"/>
    </row>
    <row r="581" spans="1:12">
      <c r="A581" s="435"/>
      <c r="D581" s="269"/>
      <c r="F581" s="432" t="s">
        <v>16</v>
      </c>
      <c r="G581" s="432" t="b">
        <v>0</v>
      </c>
      <c r="L581" s="432"/>
    </row>
    <row r="582" spans="1:12">
      <c r="A582" s="435"/>
      <c r="D582" s="269"/>
      <c r="F582" s="432" t="s">
        <v>16</v>
      </c>
      <c r="G582" s="432" t="b">
        <v>0</v>
      </c>
      <c r="L582" s="432"/>
    </row>
    <row r="583" spans="1:12">
      <c r="A583" s="435"/>
      <c r="D583" s="269"/>
      <c r="F583" s="432" t="s">
        <v>16</v>
      </c>
      <c r="G583" s="432" t="b">
        <v>0</v>
      </c>
      <c r="L583" s="432"/>
    </row>
    <row r="584" spans="1:12">
      <c r="A584" s="435"/>
      <c r="D584" s="269"/>
      <c r="F584" s="432" t="s">
        <v>16</v>
      </c>
      <c r="G584" s="432" t="b">
        <v>0</v>
      </c>
      <c r="L584" s="432"/>
    </row>
    <row r="585" spans="1:12">
      <c r="A585" s="435"/>
      <c r="D585" s="269"/>
      <c r="F585" s="432" t="s">
        <v>16</v>
      </c>
      <c r="G585" s="432" t="b">
        <v>0</v>
      </c>
      <c r="L585" s="432"/>
    </row>
    <row r="586" spans="1:12">
      <c r="A586" s="435"/>
      <c r="D586" s="269"/>
      <c r="F586" s="432" t="s">
        <v>16</v>
      </c>
      <c r="G586" s="432" t="b">
        <v>0</v>
      </c>
      <c r="L586" s="432"/>
    </row>
    <row r="587" spans="1:12">
      <c r="A587" s="435"/>
      <c r="D587" s="269"/>
      <c r="F587" s="432" t="s">
        <v>16</v>
      </c>
      <c r="G587" s="432" t="b">
        <v>0</v>
      </c>
      <c r="L587" s="432"/>
    </row>
    <row r="588" spans="1:12">
      <c r="A588" s="435"/>
      <c r="D588" s="269"/>
      <c r="F588" s="432" t="s">
        <v>16</v>
      </c>
      <c r="G588" s="432" t="b">
        <v>0</v>
      </c>
      <c r="L588" s="432"/>
    </row>
    <row r="589" spans="1:12">
      <c r="A589" s="435"/>
      <c r="D589" s="269"/>
      <c r="F589" s="432" t="s">
        <v>16</v>
      </c>
      <c r="G589" s="432" t="b">
        <v>0</v>
      </c>
      <c r="L589" s="432"/>
    </row>
    <row r="590" spans="1:12">
      <c r="A590" s="435"/>
      <c r="D590" s="269"/>
      <c r="F590" s="432" t="s">
        <v>16</v>
      </c>
      <c r="G590" s="432" t="b">
        <v>0</v>
      </c>
      <c r="L590" s="432"/>
    </row>
    <row r="591" spans="1:12">
      <c r="A591" s="435"/>
      <c r="D591" s="269"/>
      <c r="F591" s="432" t="s">
        <v>16</v>
      </c>
      <c r="G591" s="432" t="b">
        <v>0</v>
      </c>
      <c r="L591" s="432"/>
    </row>
    <row r="592" spans="1:12">
      <c r="A592" s="435"/>
      <c r="D592" s="269"/>
      <c r="F592" s="432" t="s">
        <v>16</v>
      </c>
      <c r="G592" s="432" t="b">
        <v>0</v>
      </c>
      <c r="L592" s="432"/>
    </row>
    <row r="593" spans="1:12">
      <c r="A593" s="435"/>
      <c r="D593" s="269"/>
      <c r="F593" s="432" t="s">
        <v>16</v>
      </c>
      <c r="G593" s="432" t="b">
        <v>0</v>
      </c>
      <c r="L593" s="432"/>
    </row>
    <row r="594" spans="1:12">
      <c r="A594" s="435"/>
      <c r="D594" s="269"/>
      <c r="F594" s="432" t="s">
        <v>16</v>
      </c>
      <c r="G594" s="432" t="b">
        <v>0</v>
      </c>
      <c r="L594" s="432"/>
    </row>
    <row r="595" spans="1:12">
      <c r="A595" s="435"/>
      <c r="D595" s="269"/>
      <c r="F595" s="432" t="s">
        <v>16</v>
      </c>
      <c r="G595" s="432" t="b">
        <v>0</v>
      </c>
      <c r="L595" s="432"/>
    </row>
    <row r="596" spans="1:12">
      <c r="A596" s="435"/>
      <c r="D596" s="269"/>
      <c r="F596" s="432" t="s">
        <v>16</v>
      </c>
      <c r="G596" s="432" t="b">
        <v>0</v>
      </c>
      <c r="L596" s="432"/>
    </row>
    <row r="597" spans="1:12">
      <c r="A597" s="435"/>
      <c r="D597" s="269"/>
      <c r="F597" s="432" t="s">
        <v>16</v>
      </c>
      <c r="G597" s="432" t="b">
        <v>0</v>
      </c>
      <c r="L597" s="432"/>
    </row>
    <row r="598" spans="1:12">
      <c r="A598" s="435"/>
      <c r="D598" s="269"/>
      <c r="F598" s="432" t="s">
        <v>16</v>
      </c>
      <c r="G598" s="432" t="b">
        <v>0</v>
      </c>
      <c r="L598" s="432"/>
    </row>
    <row r="599" spans="1:12">
      <c r="A599" s="435"/>
      <c r="D599" s="269"/>
      <c r="F599" s="432" t="s">
        <v>16</v>
      </c>
      <c r="G599" s="432" t="b">
        <v>0</v>
      </c>
      <c r="L599" s="432"/>
    </row>
    <row r="600" spans="1:12">
      <c r="A600" s="435"/>
      <c r="D600" s="269"/>
      <c r="F600" s="432" t="s">
        <v>16</v>
      </c>
      <c r="G600" s="432" t="b">
        <v>0</v>
      </c>
      <c r="L600" s="432"/>
    </row>
    <row r="601" spans="1:12">
      <c r="A601" s="435"/>
      <c r="D601" s="269"/>
      <c r="F601" s="432" t="s">
        <v>16</v>
      </c>
      <c r="G601" s="432" t="b">
        <v>0</v>
      </c>
      <c r="L601" s="432"/>
    </row>
    <row r="602" spans="1:12">
      <c r="A602" s="435"/>
      <c r="D602" s="269"/>
      <c r="F602" s="432" t="s">
        <v>16</v>
      </c>
      <c r="G602" s="432" t="b">
        <v>0</v>
      </c>
      <c r="L602" s="432"/>
    </row>
    <row r="603" spans="1:12">
      <c r="A603" s="435"/>
      <c r="D603" s="269"/>
      <c r="F603" s="432" t="s">
        <v>16</v>
      </c>
      <c r="G603" s="432" t="b">
        <v>0</v>
      </c>
      <c r="L603" s="432"/>
    </row>
    <row r="604" spans="1:12">
      <c r="A604" s="435"/>
      <c r="D604" s="269"/>
      <c r="F604" s="432" t="s">
        <v>16</v>
      </c>
      <c r="G604" s="432" t="b">
        <v>0</v>
      </c>
      <c r="L604" s="432"/>
    </row>
    <row r="605" spans="1:12">
      <c r="A605" s="435"/>
      <c r="D605" s="269"/>
      <c r="F605" s="432" t="s">
        <v>16</v>
      </c>
      <c r="G605" s="432" t="b">
        <v>0</v>
      </c>
      <c r="L605" s="432"/>
    </row>
    <row r="606" spans="1:12">
      <c r="A606" s="435"/>
      <c r="D606" s="269"/>
      <c r="F606" s="432" t="s">
        <v>16</v>
      </c>
      <c r="G606" s="432" t="b">
        <v>0</v>
      </c>
      <c r="L606" s="432"/>
    </row>
    <row r="607" spans="1:12">
      <c r="A607" s="435"/>
      <c r="D607" s="269"/>
      <c r="F607" s="432" t="s">
        <v>16</v>
      </c>
      <c r="G607" s="432" t="b">
        <v>0</v>
      </c>
      <c r="L607" s="432"/>
    </row>
    <row r="608" spans="1:12">
      <c r="A608" s="435"/>
      <c r="D608" s="269"/>
      <c r="F608" s="432" t="s">
        <v>16</v>
      </c>
      <c r="G608" s="432" t="b">
        <v>0</v>
      </c>
      <c r="L608" s="432"/>
    </row>
    <row r="609" spans="1:12">
      <c r="A609" s="435"/>
      <c r="D609" s="269"/>
      <c r="F609" s="432" t="s">
        <v>16</v>
      </c>
      <c r="G609" s="432" t="b">
        <v>0</v>
      </c>
      <c r="L609" s="432"/>
    </row>
    <row r="610" spans="1:12">
      <c r="A610" s="435"/>
      <c r="D610" s="269"/>
      <c r="F610" s="432" t="s">
        <v>16</v>
      </c>
      <c r="G610" s="432" t="b">
        <v>0</v>
      </c>
      <c r="L610" s="432"/>
    </row>
    <row r="611" spans="1:12">
      <c r="A611" s="435"/>
      <c r="D611" s="269"/>
      <c r="F611" s="432" t="s">
        <v>16</v>
      </c>
      <c r="G611" s="432" t="b">
        <v>0</v>
      </c>
      <c r="L611" s="432"/>
    </row>
    <row r="612" spans="1:12">
      <c r="A612" s="435"/>
      <c r="D612" s="269"/>
      <c r="F612" s="432" t="s">
        <v>16</v>
      </c>
      <c r="G612" s="432" t="b">
        <v>0</v>
      </c>
      <c r="L612" s="432"/>
    </row>
    <row r="613" spans="1:12">
      <c r="A613" s="435"/>
      <c r="D613" s="269"/>
      <c r="F613" s="432" t="s">
        <v>16</v>
      </c>
      <c r="G613" s="432" t="b">
        <v>0</v>
      </c>
      <c r="L613" s="432"/>
    </row>
    <row r="614" spans="1:12">
      <c r="A614" s="435"/>
      <c r="D614" s="269"/>
      <c r="F614" s="432" t="s">
        <v>16</v>
      </c>
      <c r="G614" s="432" t="b">
        <v>0</v>
      </c>
      <c r="L614" s="432"/>
    </row>
    <row r="615" spans="1:12">
      <c r="A615" s="435"/>
      <c r="D615" s="269"/>
      <c r="F615" s="432" t="s">
        <v>16</v>
      </c>
      <c r="G615" s="432" t="b">
        <v>0</v>
      </c>
      <c r="L615" s="432"/>
    </row>
    <row r="616" spans="1:12">
      <c r="A616" s="435"/>
      <c r="D616" s="269"/>
      <c r="F616" s="432" t="s">
        <v>16</v>
      </c>
      <c r="G616" s="432" t="b">
        <v>0</v>
      </c>
      <c r="L616" s="432"/>
    </row>
    <row r="617" spans="1:12">
      <c r="A617" s="435"/>
      <c r="D617" s="269"/>
      <c r="F617" s="432" t="s">
        <v>16</v>
      </c>
      <c r="G617" s="432" t="b">
        <v>0</v>
      </c>
      <c r="L617" s="432"/>
    </row>
    <row r="618" spans="1:12">
      <c r="A618" s="435"/>
      <c r="D618" s="269"/>
      <c r="F618" s="432" t="s">
        <v>16</v>
      </c>
      <c r="G618" s="432" t="b">
        <v>0</v>
      </c>
      <c r="L618" s="432"/>
    </row>
    <row r="619" spans="1:12">
      <c r="A619" s="435"/>
      <c r="D619" s="269"/>
      <c r="F619" s="432" t="s">
        <v>16</v>
      </c>
      <c r="G619" s="432" t="b">
        <v>0</v>
      </c>
      <c r="L619" s="432"/>
    </row>
    <row r="620" spans="1:12">
      <c r="A620" s="435"/>
      <c r="D620" s="269"/>
      <c r="F620" s="432" t="s">
        <v>16</v>
      </c>
      <c r="G620" s="432" t="b">
        <v>0</v>
      </c>
      <c r="L620" s="432"/>
    </row>
    <row r="621" spans="1:12">
      <c r="A621" s="435"/>
      <c r="D621" s="269"/>
      <c r="F621" s="432" t="s">
        <v>16</v>
      </c>
      <c r="G621" s="432" t="b">
        <v>0</v>
      </c>
      <c r="L621" s="432"/>
    </row>
    <row r="622" spans="1:12">
      <c r="A622" s="435"/>
      <c r="D622" s="269"/>
      <c r="F622" s="432" t="s">
        <v>16</v>
      </c>
      <c r="G622" s="432" t="b">
        <v>0</v>
      </c>
      <c r="L622" s="432"/>
    </row>
    <row r="623" spans="1:12">
      <c r="A623" s="435"/>
      <c r="D623" s="269"/>
      <c r="F623" s="432" t="s">
        <v>16</v>
      </c>
      <c r="G623" s="432" t="b">
        <v>0</v>
      </c>
      <c r="L623" s="432"/>
    </row>
    <row r="624" spans="1:12">
      <c r="A624" s="435"/>
      <c r="D624" s="269"/>
      <c r="F624" s="432" t="s">
        <v>16</v>
      </c>
      <c r="G624" s="432" t="b">
        <v>0</v>
      </c>
      <c r="L624" s="432"/>
    </row>
    <row r="625" spans="1:12">
      <c r="A625" s="435"/>
      <c r="D625" s="269"/>
      <c r="F625" s="432" t="s">
        <v>16</v>
      </c>
      <c r="G625" s="432" t="b">
        <v>0</v>
      </c>
      <c r="L625" s="432"/>
    </row>
    <row r="626" spans="1:12">
      <c r="A626" s="435"/>
      <c r="D626" s="269"/>
      <c r="F626" s="432" t="s">
        <v>16</v>
      </c>
      <c r="G626" s="432" t="b">
        <v>0</v>
      </c>
      <c r="L626" s="432"/>
    </row>
    <row r="627" spans="1:12">
      <c r="A627" s="435"/>
      <c r="D627" s="269"/>
      <c r="F627" s="432" t="s">
        <v>16</v>
      </c>
      <c r="G627" s="432" t="b">
        <v>0</v>
      </c>
      <c r="L627" s="432"/>
    </row>
    <row r="628" spans="1:12">
      <c r="A628" s="435"/>
      <c r="D628" s="269"/>
      <c r="F628" s="432" t="s">
        <v>16</v>
      </c>
      <c r="G628" s="432" t="b">
        <v>0</v>
      </c>
      <c r="L628" s="432"/>
    </row>
    <row r="629" spans="1:12">
      <c r="A629" s="435"/>
      <c r="D629" s="269"/>
      <c r="F629" s="432" t="s">
        <v>16</v>
      </c>
      <c r="G629" s="432" t="b">
        <v>0</v>
      </c>
      <c r="L629" s="432"/>
    </row>
    <row r="630" spans="1:12">
      <c r="A630" s="435"/>
      <c r="D630" s="269"/>
      <c r="F630" s="432" t="s">
        <v>16</v>
      </c>
      <c r="G630" s="432" t="b">
        <v>0</v>
      </c>
      <c r="L630" s="432"/>
    </row>
    <row r="631" spans="1:12">
      <c r="A631" s="435"/>
      <c r="D631" s="269"/>
      <c r="F631" s="432" t="s">
        <v>16</v>
      </c>
      <c r="G631" s="432" t="b">
        <v>0</v>
      </c>
      <c r="L631" s="432"/>
    </row>
    <row r="632" spans="1:12">
      <c r="A632" s="435"/>
      <c r="D632" s="269"/>
      <c r="F632" s="432" t="s">
        <v>16</v>
      </c>
      <c r="G632" s="432" t="b">
        <v>0</v>
      </c>
      <c r="L632" s="432"/>
    </row>
    <row r="633" spans="1:12">
      <c r="A633" s="435"/>
      <c r="D633" s="269"/>
      <c r="F633" s="432" t="s">
        <v>16</v>
      </c>
      <c r="G633" s="432" t="b">
        <v>0</v>
      </c>
      <c r="L633" s="432"/>
    </row>
    <row r="634" spans="1:12">
      <c r="A634" s="435"/>
      <c r="D634" s="269"/>
      <c r="F634" s="432" t="s">
        <v>16</v>
      </c>
      <c r="G634" s="432" t="b">
        <v>0</v>
      </c>
      <c r="L634" s="432"/>
    </row>
    <row r="635" spans="1:12">
      <c r="A635" s="435"/>
      <c r="D635" s="269"/>
      <c r="F635" s="432" t="s">
        <v>16</v>
      </c>
      <c r="G635" s="432" t="b">
        <v>0</v>
      </c>
      <c r="L635" s="432"/>
    </row>
    <row r="636" spans="1:12">
      <c r="A636" s="435"/>
      <c r="D636" s="269"/>
      <c r="F636" s="432" t="s">
        <v>16</v>
      </c>
      <c r="G636" s="432" t="b">
        <v>0</v>
      </c>
      <c r="L636" s="432"/>
    </row>
    <row r="637" spans="1:12">
      <c r="A637" s="435"/>
      <c r="D637" s="269"/>
      <c r="F637" s="432" t="s">
        <v>16</v>
      </c>
      <c r="G637" s="432" t="b">
        <v>0</v>
      </c>
      <c r="L637" s="432"/>
    </row>
    <row r="638" spans="1:12">
      <c r="A638" s="435"/>
      <c r="D638" s="269"/>
      <c r="F638" s="432" t="s">
        <v>16</v>
      </c>
      <c r="G638" s="432" t="b">
        <v>0</v>
      </c>
      <c r="L638" s="432"/>
    </row>
    <row r="639" spans="1:12">
      <c r="A639" s="435"/>
      <c r="D639" s="269"/>
      <c r="F639" s="432" t="s">
        <v>16</v>
      </c>
      <c r="G639" s="432" t="b">
        <v>0</v>
      </c>
      <c r="L639" s="432"/>
    </row>
    <row r="640" spans="1:12">
      <c r="A640" s="435"/>
      <c r="D640" s="269"/>
      <c r="F640" s="432" t="s">
        <v>16</v>
      </c>
      <c r="G640" s="432" t="b">
        <v>0</v>
      </c>
      <c r="L640" s="432"/>
    </row>
    <row r="641" spans="1:12">
      <c r="A641" s="435"/>
      <c r="D641" s="269"/>
      <c r="F641" s="432" t="s">
        <v>16</v>
      </c>
      <c r="G641" s="432" t="b">
        <v>0</v>
      </c>
      <c r="L641" s="432"/>
    </row>
    <row r="642" spans="1:12">
      <c r="A642" s="435"/>
      <c r="D642" s="269"/>
      <c r="F642" s="432" t="s">
        <v>16</v>
      </c>
      <c r="G642" s="432" t="b">
        <v>0</v>
      </c>
      <c r="L642" s="432"/>
    </row>
    <row r="643" spans="1:12">
      <c r="A643" s="435"/>
      <c r="D643" s="269"/>
      <c r="F643" s="432" t="s">
        <v>16</v>
      </c>
      <c r="G643" s="432" t="b">
        <v>0</v>
      </c>
      <c r="L643" s="432"/>
    </row>
    <row r="644" spans="1:12">
      <c r="A644" s="435"/>
      <c r="D644" s="269"/>
      <c r="F644" s="432" t="s">
        <v>16</v>
      </c>
      <c r="G644" s="432" t="b">
        <v>0</v>
      </c>
      <c r="L644" s="432"/>
    </row>
    <row r="645" spans="1:12">
      <c r="A645" s="435"/>
      <c r="D645" s="269"/>
      <c r="F645" s="432" t="s">
        <v>16</v>
      </c>
      <c r="G645" s="432" t="b">
        <v>0</v>
      </c>
      <c r="L645" s="432"/>
    </row>
    <row r="646" spans="1:12">
      <c r="A646" s="435"/>
      <c r="D646" s="269"/>
      <c r="F646" s="432" t="s">
        <v>16</v>
      </c>
      <c r="G646" s="432" t="b">
        <v>0</v>
      </c>
      <c r="L646" s="432"/>
    </row>
    <row r="647" spans="1:12">
      <c r="A647" s="435"/>
      <c r="D647" s="269"/>
      <c r="F647" s="432" t="s">
        <v>16</v>
      </c>
      <c r="G647" s="432" t="b">
        <v>0</v>
      </c>
      <c r="L647" s="432"/>
    </row>
    <row r="648" spans="1:12">
      <c r="A648" s="435"/>
      <c r="D648" s="269"/>
      <c r="F648" s="432" t="s">
        <v>16</v>
      </c>
      <c r="G648" s="432" t="b">
        <v>0</v>
      </c>
      <c r="L648" s="432"/>
    </row>
    <row r="649" spans="1:12">
      <c r="A649" s="435"/>
      <c r="D649" s="269"/>
      <c r="F649" s="432" t="s">
        <v>16</v>
      </c>
      <c r="G649" s="432" t="b">
        <v>0</v>
      </c>
      <c r="L649" s="432"/>
    </row>
    <row r="650" spans="1:12">
      <c r="A650" s="435"/>
      <c r="D650" s="269"/>
      <c r="F650" s="432" t="s">
        <v>16</v>
      </c>
      <c r="G650" s="432" t="b">
        <v>0</v>
      </c>
      <c r="L650" s="432"/>
    </row>
    <row r="651" spans="1:12">
      <c r="A651" s="435"/>
      <c r="D651" s="269"/>
      <c r="F651" s="432" t="s">
        <v>16</v>
      </c>
      <c r="G651" s="432" t="b">
        <v>0</v>
      </c>
      <c r="L651" s="432"/>
    </row>
    <row r="652" spans="1:12">
      <c r="A652" s="435"/>
      <c r="D652" s="269"/>
      <c r="F652" s="432" t="s">
        <v>16</v>
      </c>
      <c r="G652" s="432" t="b">
        <v>0</v>
      </c>
      <c r="L652" s="432"/>
    </row>
    <row r="653" spans="1:12">
      <c r="A653" s="435"/>
      <c r="D653" s="269"/>
      <c r="F653" s="432" t="s">
        <v>16</v>
      </c>
      <c r="G653" s="432" t="b">
        <v>0</v>
      </c>
      <c r="L653" s="432"/>
    </row>
    <row r="654" spans="1:12">
      <c r="A654" s="435"/>
      <c r="D654" s="269"/>
      <c r="F654" s="432" t="s">
        <v>16</v>
      </c>
      <c r="G654" s="432" t="b">
        <v>0</v>
      </c>
      <c r="L654" s="432"/>
    </row>
    <row r="655" spans="1:12">
      <c r="A655" s="435"/>
      <c r="D655" s="269"/>
      <c r="F655" s="432" t="s">
        <v>16</v>
      </c>
      <c r="G655" s="432" t="b">
        <v>0</v>
      </c>
      <c r="L655" s="432"/>
    </row>
    <row r="656" spans="1:12">
      <c r="A656" s="435"/>
      <c r="D656" s="269"/>
      <c r="F656" s="432" t="s">
        <v>16</v>
      </c>
      <c r="G656" s="432" t="b">
        <v>0</v>
      </c>
      <c r="L656" s="432"/>
    </row>
    <row r="657" spans="1:12">
      <c r="A657" s="435"/>
      <c r="D657" s="269"/>
      <c r="F657" s="432" t="s">
        <v>16</v>
      </c>
      <c r="G657" s="432" t="b">
        <v>0</v>
      </c>
      <c r="L657" s="432"/>
    </row>
    <row r="658" spans="1:12">
      <c r="A658" s="435"/>
      <c r="D658" s="269"/>
      <c r="F658" s="432" t="s">
        <v>16</v>
      </c>
      <c r="G658" s="432" t="b">
        <v>0</v>
      </c>
      <c r="L658" s="432"/>
    </row>
    <row r="659" spans="1:12">
      <c r="A659" s="435"/>
      <c r="D659" s="269"/>
      <c r="F659" s="432" t="s">
        <v>16</v>
      </c>
      <c r="G659" s="432" t="b">
        <v>0</v>
      </c>
      <c r="L659" s="432"/>
    </row>
    <row r="660" spans="1:12">
      <c r="A660" s="435"/>
      <c r="D660" s="269"/>
      <c r="F660" s="432" t="s">
        <v>16</v>
      </c>
      <c r="G660" s="432" t="b">
        <v>0</v>
      </c>
      <c r="L660" s="432"/>
    </row>
    <row r="661" spans="1:12">
      <c r="A661" s="435"/>
      <c r="D661" s="269"/>
      <c r="F661" s="432" t="s">
        <v>16</v>
      </c>
      <c r="G661" s="432" t="b">
        <v>0</v>
      </c>
      <c r="L661" s="432"/>
    </row>
    <row r="662" spans="1:12">
      <c r="A662" s="435"/>
      <c r="D662" s="269"/>
      <c r="F662" s="432" t="s">
        <v>16</v>
      </c>
      <c r="G662" s="432" t="b">
        <v>0</v>
      </c>
      <c r="L662" s="432"/>
    </row>
    <row r="663" spans="1:12">
      <c r="A663" s="435"/>
      <c r="D663" s="269"/>
      <c r="F663" s="432" t="s">
        <v>16</v>
      </c>
      <c r="G663" s="432" t="b">
        <v>0</v>
      </c>
      <c r="L663" s="432"/>
    </row>
    <row r="664" spans="1:12">
      <c r="A664" s="435"/>
      <c r="D664" s="269"/>
      <c r="F664" s="432" t="s">
        <v>16</v>
      </c>
      <c r="G664" s="432" t="b">
        <v>0</v>
      </c>
      <c r="L664" s="432"/>
    </row>
    <row r="665" spans="1:12">
      <c r="A665" s="435"/>
      <c r="D665" s="269"/>
      <c r="F665" s="432" t="s">
        <v>16</v>
      </c>
      <c r="G665" s="432" t="b">
        <v>0</v>
      </c>
      <c r="L665" s="432"/>
    </row>
    <row r="666" spans="1:12">
      <c r="A666" s="435"/>
      <c r="D666" s="269"/>
      <c r="F666" s="432" t="s">
        <v>16</v>
      </c>
      <c r="G666" s="432" t="b">
        <v>0</v>
      </c>
      <c r="L666" s="432"/>
    </row>
    <row r="667" spans="1:12">
      <c r="A667" s="435"/>
      <c r="D667" s="269"/>
      <c r="F667" s="432" t="s">
        <v>16</v>
      </c>
      <c r="G667" s="432" t="b">
        <v>0</v>
      </c>
      <c r="L667" s="432"/>
    </row>
    <row r="668" spans="1:12">
      <c r="A668" s="435"/>
      <c r="D668" s="269"/>
      <c r="F668" s="432" t="s">
        <v>16</v>
      </c>
      <c r="G668" s="432" t="b">
        <v>0</v>
      </c>
      <c r="L668" s="432"/>
    </row>
    <row r="669" spans="1:12">
      <c r="A669" s="435"/>
      <c r="D669" s="269"/>
      <c r="F669" s="432" t="s">
        <v>16</v>
      </c>
      <c r="G669" s="432" t="b">
        <v>0</v>
      </c>
      <c r="L669" s="432"/>
    </row>
    <row r="670" spans="1:12">
      <c r="A670" s="435"/>
      <c r="D670" s="269"/>
      <c r="F670" s="432" t="s">
        <v>16</v>
      </c>
      <c r="G670" s="432" t="b">
        <v>0</v>
      </c>
      <c r="L670" s="432"/>
    </row>
    <row r="671" spans="1:12">
      <c r="A671" s="435"/>
      <c r="D671" s="269"/>
      <c r="F671" s="432" t="s">
        <v>16</v>
      </c>
      <c r="G671" s="432" t="b">
        <v>0</v>
      </c>
      <c r="L671" s="432"/>
    </row>
    <row r="672" spans="1:12">
      <c r="A672" s="435"/>
      <c r="D672" s="269"/>
      <c r="F672" s="432" t="s">
        <v>16</v>
      </c>
      <c r="G672" s="432" t="b">
        <v>0</v>
      </c>
      <c r="L672" s="432"/>
    </row>
    <row r="673" spans="1:12">
      <c r="A673" s="435"/>
      <c r="D673" s="269"/>
      <c r="F673" s="432" t="s">
        <v>16</v>
      </c>
      <c r="G673" s="432" t="b">
        <v>0</v>
      </c>
      <c r="L673" s="432"/>
    </row>
    <row r="674" spans="1:12">
      <c r="A674" s="435"/>
      <c r="D674" s="269"/>
      <c r="F674" s="432" t="s">
        <v>16</v>
      </c>
      <c r="G674" s="432" t="b">
        <v>0</v>
      </c>
      <c r="L674" s="432"/>
    </row>
    <row r="675" spans="1:12">
      <c r="A675" s="435"/>
      <c r="D675" s="269"/>
      <c r="F675" s="432" t="s">
        <v>16</v>
      </c>
      <c r="G675" s="432" t="b">
        <v>0</v>
      </c>
      <c r="L675" s="432"/>
    </row>
    <row r="676" spans="1:12">
      <c r="A676" s="435"/>
      <c r="D676" s="269"/>
      <c r="F676" s="432" t="s">
        <v>16</v>
      </c>
      <c r="G676" s="432" t="b">
        <v>0</v>
      </c>
      <c r="L676" s="432"/>
    </row>
    <row r="677" spans="1:12">
      <c r="A677" s="435"/>
      <c r="D677" s="269"/>
      <c r="F677" s="432" t="s">
        <v>16</v>
      </c>
      <c r="G677" s="432" t="b">
        <v>0</v>
      </c>
      <c r="L677" s="432"/>
    </row>
    <row r="678" spans="1:12">
      <c r="A678" s="435"/>
      <c r="D678" s="269"/>
      <c r="F678" s="432" t="s">
        <v>16</v>
      </c>
      <c r="G678" s="432" t="b">
        <v>0</v>
      </c>
      <c r="L678" s="432"/>
    </row>
    <row r="679" spans="1:12">
      <c r="A679" s="435"/>
      <c r="D679" s="269"/>
      <c r="F679" s="432" t="s">
        <v>16</v>
      </c>
      <c r="G679" s="432" t="b">
        <v>0</v>
      </c>
      <c r="L679" s="432"/>
    </row>
    <row r="680" spans="1:12">
      <c r="A680" s="435"/>
      <c r="D680" s="269"/>
      <c r="F680" s="432" t="s">
        <v>16</v>
      </c>
      <c r="G680" s="432" t="b">
        <v>0</v>
      </c>
      <c r="L680" s="432"/>
    </row>
    <row r="681" spans="1:12">
      <c r="A681" s="435"/>
      <c r="D681" s="269"/>
      <c r="F681" s="432" t="s">
        <v>16</v>
      </c>
      <c r="G681" s="432" t="b">
        <v>0</v>
      </c>
      <c r="L681" s="432"/>
    </row>
    <row r="682" spans="1:12">
      <c r="A682" s="435"/>
      <c r="D682" s="269"/>
      <c r="F682" s="432" t="s">
        <v>16</v>
      </c>
      <c r="G682" s="432" t="b">
        <v>0</v>
      </c>
      <c r="L682" s="432"/>
    </row>
    <row r="683" spans="1:12">
      <c r="A683" s="435"/>
      <c r="D683" s="269"/>
      <c r="F683" s="432" t="s">
        <v>16</v>
      </c>
      <c r="G683" s="432" t="b">
        <v>0</v>
      </c>
      <c r="L683" s="432"/>
    </row>
    <row r="684" spans="1:12">
      <c r="A684" s="435"/>
      <c r="D684" s="269"/>
      <c r="F684" s="432" t="s">
        <v>16</v>
      </c>
      <c r="G684" s="432" t="b">
        <v>0</v>
      </c>
      <c r="L684" s="432"/>
    </row>
    <row r="685" spans="1:12">
      <c r="A685" s="435"/>
      <c r="D685" s="269"/>
      <c r="F685" s="432" t="s">
        <v>16</v>
      </c>
      <c r="G685" s="432" t="b">
        <v>0</v>
      </c>
      <c r="L685" s="432"/>
    </row>
    <row r="686" spans="1:12">
      <c r="A686" s="435"/>
      <c r="D686" s="269"/>
      <c r="F686" s="432" t="s">
        <v>16</v>
      </c>
      <c r="G686" s="432" t="b">
        <v>0</v>
      </c>
      <c r="L686" s="432"/>
    </row>
    <row r="687" spans="1:12">
      <c r="A687" s="435"/>
      <c r="D687" s="269"/>
      <c r="F687" s="432" t="s">
        <v>16</v>
      </c>
      <c r="G687" s="432" t="b">
        <v>0</v>
      </c>
      <c r="L687" s="432"/>
    </row>
    <row r="688" spans="1:12">
      <c r="A688" s="435"/>
      <c r="D688" s="269"/>
      <c r="F688" s="432" t="s">
        <v>16</v>
      </c>
      <c r="G688" s="432" t="b">
        <v>0</v>
      </c>
      <c r="L688" s="432"/>
    </row>
    <row r="689" spans="1:12">
      <c r="A689" s="435"/>
      <c r="D689" s="269"/>
      <c r="F689" s="432" t="s">
        <v>16</v>
      </c>
      <c r="G689" s="432" t="b">
        <v>0</v>
      </c>
      <c r="L689" s="432"/>
    </row>
    <row r="690" spans="1:12">
      <c r="A690" s="435"/>
      <c r="D690" s="269"/>
      <c r="F690" s="432" t="s">
        <v>16</v>
      </c>
      <c r="G690" s="432" t="b">
        <v>0</v>
      </c>
      <c r="L690" s="432"/>
    </row>
    <row r="691" spans="1:12">
      <c r="A691" s="435"/>
      <c r="D691" s="269"/>
      <c r="F691" s="432" t="s">
        <v>16</v>
      </c>
      <c r="G691" s="432" t="b">
        <v>0</v>
      </c>
      <c r="L691" s="432"/>
    </row>
    <row r="692" spans="1:12">
      <c r="A692" s="435"/>
      <c r="D692" s="269"/>
      <c r="F692" s="432" t="s">
        <v>16</v>
      </c>
      <c r="G692" s="432" t="b">
        <v>0</v>
      </c>
      <c r="L692" s="432"/>
    </row>
    <row r="693" spans="1:12">
      <c r="A693" s="435"/>
      <c r="D693" s="269"/>
      <c r="F693" s="432" t="s">
        <v>16</v>
      </c>
      <c r="G693" s="432" t="b">
        <v>0</v>
      </c>
      <c r="L693" s="432"/>
    </row>
    <row r="694" spans="1:12">
      <c r="A694" s="435"/>
      <c r="D694" s="269"/>
      <c r="F694" s="432" t="s">
        <v>16</v>
      </c>
      <c r="G694" s="432" t="b">
        <v>0</v>
      </c>
      <c r="L694" s="432"/>
    </row>
    <row r="695" spans="1:12">
      <c r="A695" s="435"/>
      <c r="D695" s="269"/>
      <c r="F695" s="432" t="s">
        <v>16</v>
      </c>
      <c r="G695" s="432" t="b">
        <v>0</v>
      </c>
      <c r="L695" s="432"/>
    </row>
    <row r="696" spans="1:12">
      <c r="A696" s="435"/>
      <c r="D696" s="269"/>
      <c r="F696" s="432" t="s">
        <v>16</v>
      </c>
      <c r="G696" s="432" t="b">
        <v>0</v>
      </c>
      <c r="L696" s="432"/>
    </row>
    <row r="697" spans="1:12">
      <c r="A697" s="435"/>
      <c r="D697" s="269"/>
      <c r="F697" s="432" t="s">
        <v>16</v>
      </c>
      <c r="G697" s="432" t="b">
        <v>0</v>
      </c>
      <c r="L697" s="432"/>
    </row>
    <row r="698" spans="1:12">
      <c r="A698" s="435"/>
      <c r="D698" s="269"/>
      <c r="F698" s="432" t="s">
        <v>16</v>
      </c>
      <c r="G698" s="432" t="b">
        <v>0</v>
      </c>
      <c r="L698" s="432"/>
    </row>
    <row r="699" spans="1:12">
      <c r="A699" s="435"/>
      <c r="D699" s="269"/>
      <c r="F699" s="432" t="s">
        <v>16</v>
      </c>
      <c r="G699" s="432" t="b">
        <v>0</v>
      </c>
      <c r="L699" s="432"/>
    </row>
    <row r="700" spans="1:12">
      <c r="A700" s="435"/>
      <c r="D700" s="269"/>
      <c r="F700" s="432" t="s">
        <v>16</v>
      </c>
      <c r="G700" s="432" t="b">
        <v>0</v>
      </c>
      <c r="L700" s="432"/>
    </row>
    <row r="701" spans="1:12">
      <c r="A701" s="435"/>
      <c r="D701" s="269"/>
      <c r="F701" s="432" t="s">
        <v>16</v>
      </c>
      <c r="G701" s="432" t="b">
        <v>0</v>
      </c>
      <c r="L701" s="432"/>
    </row>
    <row r="702" spans="1:12">
      <c r="A702" s="435"/>
      <c r="D702" s="269"/>
      <c r="F702" s="432" t="s">
        <v>16</v>
      </c>
      <c r="G702" s="432" t="b">
        <v>0</v>
      </c>
      <c r="L702" s="432"/>
    </row>
    <row r="703" spans="1:12">
      <c r="A703" s="435"/>
      <c r="D703" s="269"/>
      <c r="F703" s="432" t="s">
        <v>16</v>
      </c>
      <c r="G703" s="432" t="b">
        <v>0</v>
      </c>
      <c r="L703" s="432"/>
    </row>
    <row r="704" spans="1:12">
      <c r="A704" s="435"/>
      <c r="D704" s="269"/>
      <c r="F704" s="432" t="s">
        <v>16</v>
      </c>
      <c r="G704" s="432" t="b">
        <v>0</v>
      </c>
      <c r="L704" s="432"/>
    </row>
    <row r="705" spans="1:12">
      <c r="A705" s="435"/>
      <c r="D705" s="269"/>
      <c r="F705" s="432" t="s">
        <v>16</v>
      </c>
      <c r="G705" s="432" t="b">
        <v>0</v>
      </c>
      <c r="L705" s="432"/>
    </row>
    <row r="706" spans="1:12">
      <c r="A706" s="435"/>
      <c r="D706" s="269"/>
      <c r="F706" s="432" t="s">
        <v>16</v>
      </c>
      <c r="G706" s="432" t="b">
        <v>0</v>
      </c>
      <c r="L706" s="432"/>
    </row>
    <row r="707" spans="1:12">
      <c r="A707" s="435"/>
      <c r="D707" s="269"/>
      <c r="F707" s="432" t="s">
        <v>16</v>
      </c>
      <c r="G707" s="432" t="b">
        <v>0</v>
      </c>
      <c r="L707" s="432"/>
    </row>
    <row r="708" spans="1:12">
      <c r="A708" s="435"/>
      <c r="D708" s="269"/>
      <c r="F708" s="432" t="s">
        <v>16</v>
      </c>
      <c r="G708" s="432" t="b">
        <v>0</v>
      </c>
      <c r="L708" s="432"/>
    </row>
    <row r="709" spans="1:12">
      <c r="A709" s="435"/>
      <c r="D709" s="269"/>
      <c r="F709" s="432" t="s">
        <v>16</v>
      </c>
      <c r="G709" s="432" t="b">
        <v>0</v>
      </c>
      <c r="L709" s="432"/>
    </row>
    <row r="710" spans="1:12">
      <c r="A710" s="435"/>
      <c r="D710" s="269"/>
      <c r="F710" s="432" t="s">
        <v>16</v>
      </c>
      <c r="G710" s="432" t="b">
        <v>0</v>
      </c>
      <c r="L710" s="432"/>
    </row>
    <row r="711" spans="1:12">
      <c r="A711" s="435"/>
      <c r="D711" s="269"/>
      <c r="F711" s="432" t="s">
        <v>16</v>
      </c>
      <c r="G711" s="432" t="b">
        <v>0</v>
      </c>
      <c r="L711" s="432"/>
    </row>
    <row r="712" spans="1:12">
      <c r="A712" s="435"/>
      <c r="D712" s="269"/>
      <c r="F712" s="432" t="s">
        <v>16</v>
      </c>
      <c r="G712" s="432" t="b">
        <v>0</v>
      </c>
      <c r="L712" s="432"/>
    </row>
    <row r="713" spans="1:12">
      <c r="A713" s="435"/>
      <c r="D713" s="269"/>
      <c r="F713" s="432" t="s">
        <v>16</v>
      </c>
      <c r="G713" s="432" t="b">
        <v>0</v>
      </c>
      <c r="L713" s="432"/>
    </row>
    <row r="714" spans="1:12">
      <c r="A714" s="435"/>
      <c r="D714" s="269"/>
      <c r="F714" s="432" t="s">
        <v>16</v>
      </c>
      <c r="G714" s="432" t="b">
        <v>0</v>
      </c>
      <c r="L714" s="432"/>
    </row>
    <row r="715" spans="1:12">
      <c r="A715" s="435"/>
      <c r="D715" s="269"/>
      <c r="F715" s="432" t="s">
        <v>16</v>
      </c>
      <c r="G715" s="432" t="b">
        <v>0</v>
      </c>
      <c r="L715" s="432"/>
    </row>
    <row r="716" spans="1:12">
      <c r="A716" s="435"/>
      <c r="D716" s="269"/>
      <c r="F716" s="432" t="s">
        <v>16</v>
      </c>
      <c r="G716" s="432" t="b">
        <v>0</v>
      </c>
      <c r="L716" s="432"/>
    </row>
    <row r="717" spans="1:12">
      <c r="A717" s="435"/>
      <c r="D717" s="269"/>
      <c r="F717" s="432" t="s">
        <v>16</v>
      </c>
      <c r="G717" s="432" t="b">
        <v>0</v>
      </c>
      <c r="L717" s="432"/>
    </row>
    <row r="718" spans="1:12">
      <c r="A718" s="435"/>
      <c r="D718" s="269"/>
      <c r="F718" s="432" t="s">
        <v>16</v>
      </c>
      <c r="G718" s="432" t="b">
        <v>0</v>
      </c>
      <c r="L718" s="432"/>
    </row>
    <row r="719" spans="1:12">
      <c r="A719" s="435"/>
      <c r="D719" s="269"/>
      <c r="F719" s="432" t="s">
        <v>16</v>
      </c>
      <c r="G719" s="432" t="b">
        <v>0</v>
      </c>
      <c r="L719" s="432"/>
    </row>
    <row r="720" spans="1:12">
      <c r="A720" s="435"/>
      <c r="D720" s="269"/>
      <c r="F720" s="432" t="s">
        <v>16</v>
      </c>
      <c r="G720" s="432" t="b">
        <v>0</v>
      </c>
      <c r="L720" s="432"/>
    </row>
    <row r="721" spans="1:12">
      <c r="A721" s="435"/>
      <c r="D721" s="269"/>
      <c r="F721" s="432" t="s">
        <v>16</v>
      </c>
      <c r="G721" s="432" t="b">
        <v>0</v>
      </c>
      <c r="L721" s="432"/>
    </row>
    <row r="722" spans="1:12">
      <c r="A722" s="435"/>
      <c r="D722" s="269"/>
      <c r="F722" s="432" t="s">
        <v>16</v>
      </c>
      <c r="G722" s="432" t="b">
        <v>0</v>
      </c>
      <c r="L722" s="432"/>
    </row>
    <row r="723" spans="1:12">
      <c r="A723" s="435"/>
      <c r="D723" s="269"/>
      <c r="F723" s="432" t="s">
        <v>16</v>
      </c>
      <c r="G723" s="432" t="b">
        <v>0</v>
      </c>
      <c r="L723" s="432"/>
    </row>
    <row r="724" spans="1:12">
      <c r="A724" s="435"/>
      <c r="D724" s="269"/>
      <c r="F724" s="432" t="s">
        <v>16</v>
      </c>
      <c r="G724" s="432" t="b">
        <v>0</v>
      </c>
      <c r="L724" s="432"/>
    </row>
    <row r="725" spans="1:12">
      <c r="A725" s="435"/>
      <c r="D725" s="269"/>
      <c r="F725" s="432" t="s">
        <v>16</v>
      </c>
      <c r="G725" s="432" t="b">
        <v>0</v>
      </c>
      <c r="L725" s="432"/>
    </row>
    <row r="726" spans="1:12">
      <c r="A726" s="435"/>
      <c r="D726" s="269"/>
      <c r="F726" s="432" t="s">
        <v>16</v>
      </c>
      <c r="G726" s="432" t="b">
        <v>0</v>
      </c>
      <c r="L726" s="432"/>
    </row>
    <row r="727" spans="1:12">
      <c r="A727" s="435"/>
      <c r="D727" s="269"/>
      <c r="F727" s="432" t="s">
        <v>16</v>
      </c>
      <c r="G727" s="432" t="b">
        <v>0</v>
      </c>
      <c r="L727" s="432"/>
    </row>
    <row r="728" spans="1:12">
      <c r="A728" s="435"/>
      <c r="D728" s="269"/>
      <c r="F728" s="432" t="s">
        <v>16</v>
      </c>
      <c r="G728" s="432" t="b">
        <v>0</v>
      </c>
      <c r="L728" s="432"/>
    </row>
    <row r="729" spans="1:12">
      <c r="A729" s="435"/>
      <c r="D729" s="269"/>
      <c r="F729" s="432" t="s">
        <v>16</v>
      </c>
      <c r="G729" s="432" t="b">
        <v>0</v>
      </c>
      <c r="L729" s="432"/>
    </row>
    <row r="730" spans="1:12">
      <c r="A730" s="435"/>
      <c r="D730" s="269"/>
      <c r="F730" s="432" t="s">
        <v>16</v>
      </c>
      <c r="G730" s="432" t="b">
        <v>0</v>
      </c>
      <c r="L730" s="432"/>
    </row>
    <row r="731" spans="1:12">
      <c r="A731" s="435"/>
      <c r="D731" s="269"/>
      <c r="F731" s="432" t="s">
        <v>16</v>
      </c>
      <c r="G731" s="432" t="b">
        <v>0</v>
      </c>
      <c r="L731" s="432"/>
    </row>
    <row r="732" spans="1:12">
      <c r="A732" s="435"/>
      <c r="D732" s="269"/>
      <c r="F732" s="432" t="s">
        <v>16</v>
      </c>
      <c r="G732" s="432" t="b">
        <v>0</v>
      </c>
      <c r="L732" s="432"/>
    </row>
    <row r="733" spans="1:12">
      <c r="A733" s="435"/>
      <c r="D733" s="269"/>
      <c r="F733" s="432" t="s">
        <v>16</v>
      </c>
      <c r="G733" s="432" t="b">
        <v>0</v>
      </c>
      <c r="L733" s="432"/>
    </row>
    <row r="734" spans="1:12">
      <c r="A734" s="435"/>
      <c r="D734" s="269"/>
      <c r="F734" s="432" t="s">
        <v>16</v>
      </c>
      <c r="G734" s="432" t="b">
        <v>0</v>
      </c>
      <c r="L734" s="432"/>
    </row>
    <row r="735" spans="1:12">
      <c r="A735" s="435"/>
      <c r="D735" s="269"/>
      <c r="F735" s="432" t="s">
        <v>16</v>
      </c>
      <c r="G735" s="432" t="b">
        <v>0</v>
      </c>
      <c r="L735" s="432"/>
    </row>
    <row r="736" spans="1:12">
      <c r="A736" s="435"/>
      <c r="D736" s="269"/>
      <c r="F736" s="432" t="s">
        <v>16</v>
      </c>
      <c r="G736" s="432" t="b">
        <v>0</v>
      </c>
      <c r="L736" s="432"/>
    </row>
    <row r="737" spans="1:12">
      <c r="A737" s="435"/>
      <c r="D737" s="269"/>
      <c r="F737" s="432" t="s">
        <v>16</v>
      </c>
      <c r="G737" s="432" t="b">
        <v>0</v>
      </c>
      <c r="L737" s="432"/>
    </row>
    <row r="738" spans="1:12">
      <c r="A738" s="435"/>
      <c r="D738" s="269"/>
      <c r="F738" s="432" t="s">
        <v>16</v>
      </c>
      <c r="G738" s="432" t="b">
        <v>0</v>
      </c>
      <c r="L738" s="432"/>
    </row>
    <row r="739" spans="1:12">
      <c r="A739" s="435"/>
      <c r="D739" s="269"/>
      <c r="F739" s="432" t="s">
        <v>16</v>
      </c>
      <c r="G739" s="432" t="b">
        <v>0</v>
      </c>
      <c r="L739" s="432"/>
    </row>
    <row r="740" spans="1:12">
      <c r="A740" s="435"/>
      <c r="D740" s="269"/>
      <c r="F740" s="432" t="s">
        <v>16</v>
      </c>
      <c r="G740" s="432" t="b">
        <v>0</v>
      </c>
      <c r="L740" s="432"/>
    </row>
    <row r="741" spans="1:12">
      <c r="A741" s="435"/>
      <c r="D741" s="269"/>
      <c r="F741" s="432" t="s">
        <v>16</v>
      </c>
      <c r="G741" s="432" t="b">
        <v>0</v>
      </c>
      <c r="L741" s="432"/>
    </row>
    <row r="742" spans="1:12">
      <c r="A742" s="435"/>
      <c r="D742" s="269"/>
      <c r="F742" s="432" t="s">
        <v>16</v>
      </c>
      <c r="G742" s="432" t="b">
        <v>0</v>
      </c>
      <c r="L742" s="432"/>
    </row>
    <row r="743" spans="1:12">
      <c r="A743" s="435"/>
      <c r="D743" s="269"/>
      <c r="F743" s="432" t="s">
        <v>16</v>
      </c>
      <c r="G743" s="432" t="b">
        <v>0</v>
      </c>
      <c r="L743" s="432"/>
    </row>
    <row r="744" spans="1:12">
      <c r="A744" s="435"/>
      <c r="D744" s="269"/>
      <c r="F744" s="432" t="s">
        <v>16</v>
      </c>
      <c r="G744" s="432" t="b">
        <v>0</v>
      </c>
      <c r="L744" s="432"/>
    </row>
    <row r="745" spans="1:12">
      <c r="A745" s="435"/>
      <c r="D745" s="269"/>
      <c r="F745" s="432" t="s">
        <v>16</v>
      </c>
      <c r="G745" s="432" t="b">
        <v>0</v>
      </c>
      <c r="L745" s="432"/>
    </row>
    <row r="746" spans="1:12">
      <c r="A746" s="435"/>
      <c r="D746" s="269"/>
      <c r="F746" s="432" t="s">
        <v>16</v>
      </c>
      <c r="G746" s="432" t="b">
        <v>0</v>
      </c>
      <c r="L746" s="432"/>
    </row>
    <row r="747" spans="1:12">
      <c r="A747" s="435"/>
      <c r="D747" s="269"/>
      <c r="F747" s="432" t="s">
        <v>16</v>
      </c>
      <c r="G747" s="432" t="b">
        <v>0</v>
      </c>
      <c r="L747" s="432"/>
    </row>
    <row r="748" spans="1:12">
      <c r="A748" s="435"/>
      <c r="D748" s="269"/>
      <c r="F748" s="432" t="s">
        <v>16</v>
      </c>
      <c r="G748" s="432" t="b">
        <v>0</v>
      </c>
      <c r="L748" s="432"/>
    </row>
    <row r="749" spans="1:12">
      <c r="A749" s="435"/>
      <c r="D749" s="269"/>
      <c r="F749" s="432" t="s">
        <v>16</v>
      </c>
      <c r="G749" s="432" t="b">
        <v>0</v>
      </c>
      <c r="L749" s="432"/>
    </row>
    <row r="750" spans="1:12">
      <c r="A750" s="435"/>
      <c r="D750" s="269"/>
      <c r="F750" s="432" t="s">
        <v>16</v>
      </c>
      <c r="G750" s="432" t="b">
        <v>0</v>
      </c>
      <c r="L750" s="432"/>
    </row>
    <row r="751" spans="1:12">
      <c r="A751" s="435"/>
      <c r="D751" s="269"/>
      <c r="F751" s="432" t="s">
        <v>16</v>
      </c>
      <c r="G751" s="432" t="b">
        <v>0</v>
      </c>
      <c r="L751" s="432"/>
    </row>
    <row r="752" spans="1:12">
      <c r="A752" s="435"/>
      <c r="D752" s="269"/>
      <c r="F752" s="432" t="s">
        <v>16</v>
      </c>
      <c r="G752" s="432" t="b">
        <v>0</v>
      </c>
      <c r="L752" s="432"/>
    </row>
    <row r="753" spans="1:12">
      <c r="A753" s="435"/>
      <c r="D753" s="269"/>
      <c r="F753" s="432" t="s">
        <v>16</v>
      </c>
      <c r="G753" s="432" t="b">
        <v>0</v>
      </c>
      <c r="L753" s="432"/>
    </row>
    <row r="754" spans="1:12">
      <c r="A754" s="435"/>
      <c r="D754" s="269"/>
      <c r="F754" s="432" t="s">
        <v>16</v>
      </c>
      <c r="G754" s="432" t="b">
        <v>0</v>
      </c>
      <c r="L754" s="432"/>
    </row>
    <row r="755" spans="1:12">
      <c r="A755" s="435"/>
      <c r="D755" s="269"/>
      <c r="F755" s="432" t="s">
        <v>16</v>
      </c>
      <c r="G755" s="432" t="b">
        <v>0</v>
      </c>
      <c r="L755" s="432"/>
    </row>
    <row r="756" spans="1:12">
      <c r="A756" s="435"/>
      <c r="D756" s="269"/>
      <c r="F756" s="432" t="s">
        <v>16</v>
      </c>
      <c r="G756" s="432" t="b">
        <v>0</v>
      </c>
      <c r="L756" s="432"/>
    </row>
    <row r="757" spans="1:12">
      <c r="A757" s="435"/>
      <c r="D757" s="269"/>
      <c r="F757" s="432" t="s">
        <v>16</v>
      </c>
      <c r="G757" s="432" t="b">
        <v>0</v>
      </c>
      <c r="L757" s="432"/>
    </row>
    <row r="758" spans="1:12">
      <c r="A758" s="435"/>
      <c r="D758" s="269"/>
      <c r="F758" s="432" t="s">
        <v>16</v>
      </c>
      <c r="G758" s="432" t="b">
        <v>0</v>
      </c>
      <c r="L758" s="432"/>
    </row>
    <row r="759" spans="1:12">
      <c r="A759" s="435"/>
      <c r="D759" s="269"/>
      <c r="F759" s="432" t="s">
        <v>16</v>
      </c>
      <c r="G759" s="432" t="b">
        <v>0</v>
      </c>
      <c r="L759" s="432"/>
    </row>
    <row r="760" spans="1:12">
      <c r="A760" s="435"/>
      <c r="D760" s="269"/>
      <c r="F760" s="432" t="s">
        <v>16</v>
      </c>
      <c r="G760" s="432" t="b">
        <v>0</v>
      </c>
      <c r="L760" s="432"/>
    </row>
    <row r="761" spans="1:12">
      <c r="A761" s="435"/>
      <c r="D761" s="269"/>
      <c r="F761" s="432" t="s">
        <v>16</v>
      </c>
      <c r="G761" s="432" t="b">
        <v>0</v>
      </c>
      <c r="L761" s="432"/>
    </row>
    <row r="762" spans="1:12">
      <c r="A762" s="435"/>
      <c r="D762" s="269"/>
      <c r="F762" s="432" t="s">
        <v>16</v>
      </c>
      <c r="G762" s="432" t="b">
        <v>0</v>
      </c>
      <c r="L762" s="432"/>
    </row>
    <row r="763" spans="1:12">
      <c r="A763" s="435"/>
      <c r="D763" s="269"/>
      <c r="F763" s="432" t="s">
        <v>16</v>
      </c>
      <c r="G763" s="432" t="b">
        <v>0</v>
      </c>
      <c r="L763" s="432"/>
    </row>
    <row r="764" spans="1:12">
      <c r="A764" s="435"/>
      <c r="D764" s="269"/>
      <c r="F764" s="432" t="s">
        <v>16</v>
      </c>
      <c r="G764" s="432" t="b">
        <v>0</v>
      </c>
      <c r="L764" s="432"/>
    </row>
    <row r="765" spans="1:12">
      <c r="A765" s="435"/>
      <c r="D765" s="269"/>
      <c r="F765" s="432" t="s">
        <v>16</v>
      </c>
      <c r="G765" s="432" t="b">
        <v>0</v>
      </c>
      <c r="L765" s="432"/>
    </row>
    <row r="766" spans="1:12">
      <c r="A766" s="435"/>
      <c r="D766" s="269"/>
      <c r="F766" s="432" t="s">
        <v>16</v>
      </c>
      <c r="G766" s="432" t="b">
        <v>0</v>
      </c>
      <c r="L766" s="432"/>
    </row>
    <row r="767" spans="1:12">
      <c r="A767" s="435"/>
      <c r="D767" s="269"/>
      <c r="F767" s="432" t="s">
        <v>16</v>
      </c>
      <c r="G767" s="432" t="b">
        <v>0</v>
      </c>
      <c r="L767" s="432"/>
    </row>
    <row r="768" spans="1:12">
      <c r="A768" s="435"/>
      <c r="D768" s="269"/>
      <c r="F768" s="432" t="s">
        <v>16</v>
      </c>
      <c r="G768" s="432" t="b">
        <v>0</v>
      </c>
      <c r="L768" s="432"/>
    </row>
    <row r="769" spans="1:12">
      <c r="A769" s="435"/>
      <c r="D769" s="269"/>
      <c r="F769" s="432" t="s">
        <v>16</v>
      </c>
      <c r="G769" s="432" t="b">
        <v>0</v>
      </c>
      <c r="L769" s="432"/>
    </row>
    <row r="770" spans="1:12">
      <c r="A770" s="435"/>
      <c r="D770" s="269"/>
      <c r="F770" s="432" t="s">
        <v>16</v>
      </c>
      <c r="G770" s="432" t="b">
        <v>0</v>
      </c>
      <c r="L770" s="432"/>
    </row>
    <row r="771" spans="1:12">
      <c r="A771" s="435"/>
      <c r="D771" s="269"/>
      <c r="F771" s="432" t="s">
        <v>16</v>
      </c>
      <c r="G771" s="432" t="b">
        <v>0</v>
      </c>
      <c r="L771" s="432"/>
    </row>
    <row r="772" spans="1:12">
      <c r="A772" s="435"/>
      <c r="D772" s="269"/>
      <c r="F772" s="432" t="s">
        <v>16</v>
      </c>
      <c r="G772" s="432" t="b">
        <v>0</v>
      </c>
      <c r="L772" s="432"/>
    </row>
    <row r="773" spans="1:12">
      <c r="A773" s="435"/>
      <c r="D773" s="269"/>
      <c r="F773" s="432" t="s">
        <v>16</v>
      </c>
      <c r="G773" s="432" t="b">
        <v>0</v>
      </c>
      <c r="L773" s="432"/>
    </row>
    <row r="774" spans="1:12">
      <c r="A774" s="435"/>
      <c r="D774" s="269"/>
      <c r="F774" s="432" t="s">
        <v>16</v>
      </c>
      <c r="G774" s="432" t="b">
        <v>0</v>
      </c>
      <c r="L774" s="432"/>
    </row>
    <row r="775" spans="1:12">
      <c r="A775" s="435"/>
      <c r="D775" s="269"/>
      <c r="F775" s="432" t="s">
        <v>16</v>
      </c>
      <c r="G775" s="432" t="b">
        <v>0</v>
      </c>
      <c r="L775" s="432"/>
    </row>
    <row r="776" spans="1:12">
      <c r="A776" s="435"/>
      <c r="D776" s="269"/>
      <c r="F776" s="432" t="s">
        <v>16</v>
      </c>
      <c r="G776" s="432" t="b">
        <v>0</v>
      </c>
      <c r="L776" s="432"/>
    </row>
    <row r="777" spans="1:12">
      <c r="A777" s="435"/>
      <c r="D777" s="269"/>
      <c r="F777" s="432" t="s">
        <v>16</v>
      </c>
      <c r="G777" s="432" t="b">
        <v>0</v>
      </c>
      <c r="L777" s="432"/>
    </row>
    <row r="778" spans="1:12">
      <c r="A778" s="435"/>
      <c r="D778" s="269"/>
      <c r="F778" s="432" t="s">
        <v>16</v>
      </c>
      <c r="G778" s="432" t="b">
        <v>0</v>
      </c>
      <c r="L778" s="432"/>
    </row>
    <row r="779" spans="1:12">
      <c r="A779" s="435"/>
      <c r="D779" s="269"/>
      <c r="F779" s="432" t="s">
        <v>16</v>
      </c>
      <c r="G779" s="432" t="b">
        <v>0</v>
      </c>
      <c r="L779" s="432"/>
    </row>
    <row r="780" spans="1:12">
      <c r="A780" s="435"/>
      <c r="D780" s="269"/>
      <c r="F780" s="432" t="s">
        <v>16</v>
      </c>
      <c r="G780" s="432" t="b">
        <v>0</v>
      </c>
      <c r="L780" s="432"/>
    </row>
    <row r="781" spans="1:12">
      <c r="A781" s="435"/>
      <c r="D781" s="269"/>
      <c r="F781" s="432" t="s">
        <v>16</v>
      </c>
      <c r="G781" s="432" t="b">
        <v>0</v>
      </c>
      <c r="L781" s="432"/>
    </row>
    <row r="782" spans="1:12">
      <c r="A782" s="435"/>
      <c r="D782" s="269"/>
      <c r="F782" s="432" t="s">
        <v>16</v>
      </c>
      <c r="G782" s="432" t="b">
        <v>0</v>
      </c>
      <c r="L782" s="432"/>
    </row>
    <row r="783" spans="1:12">
      <c r="A783" s="435"/>
      <c r="D783" s="269"/>
      <c r="F783" s="432" t="s">
        <v>16</v>
      </c>
      <c r="G783" s="432" t="b">
        <v>0</v>
      </c>
      <c r="L783" s="432"/>
    </row>
    <row r="784" spans="1:12">
      <c r="A784" s="435"/>
      <c r="D784" s="269"/>
      <c r="F784" s="432" t="s">
        <v>16</v>
      </c>
      <c r="G784" s="432" t="b">
        <v>0</v>
      </c>
      <c r="L784" s="432"/>
    </row>
    <row r="785" spans="1:12">
      <c r="A785" s="435"/>
      <c r="D785" s="269"/>
      <c r="F785" s="432" t="s">
        <v>16</v>
      </c>
      <c r="G785" s="432" t="b">
        <v>0</v>
      </c>
      <c r="L785" s="432"/>
    </row>
    <row r="786" spans="1:12">
      <c r="A786" s="435"/>
      <c r="D786" s="269"/>
      <c r="F786" s="432" t="s">
        <v>16</v>
      </c>
      <c r="G786" s="432" t="b">
        <v>0</v>
      </c>
      <c r="L786" s="432"/>
    </row>
    <row r="787" spans="1:12">
      <c r="A787" s="435"/>
      <c r="D787" s="269"/>
      <c r="F787" s="432" t="s">
        <v>16</v>
      </c>
      <c r="G787" s="432" t="b">
        <v>0</v>
      </c>
      <c r="L787" s="432"/>
    </row>
    <row r="788" spans="1:12">
      <c r="A788" s="435"/>
      <c r="D788" s="269"/>
      <c r="F788" s="432" t="s">
        <v>16</v>
      </c>
      <c r="G788" s="432" t="b">
        <v>0</v>
      </c>
      <c r="L788" s="432"/>
    </row>
    <row r="789" spans="1:12">
      <c r="A789" s="435"/>
      <c r="D789" s="269"/>
      <c r="F789" s="432" t="s">
        <v>16</v>
      </c>
      <c r="G789" s="432" t="b">
        <v>0</v>
      </c>
      <c r="L789" s="432"/>
    </row>
    <row r="790" spans="1:12">
      <c r="A790" s="435"/>
      <c r="D790" s="269"/>
      <c r="F790" s="432" t="s">
        <v>16</v>
      </c>
      <c r="G790" s="432" t="b">
        <v>0</v>
      </c>
      <c r="L790" s="432"/>
    </row>
    <row r="791" spans="1:12">
      <c r="A791" s="435"/>
      <c r="D791" s="269"/>
      <c r="F791" s="432" t="s">
        <v>16</v>
      </c>
      <c r="G791" s="432" t="b">
        <v>0</v>
      </c>
      <c r="L791" s="432"/>
    </row>
    <row r="792" spans="1:12">
      <c r="A792" s="435"/>
      <c r="D792" s="269"/>
      <c r="F792" s="432" t="s">
        <v>16</v>
      </c>
      <c r="G792" s="432" t="b">
        <v>0</v>
      </c>
      <c r="L792" s="432"/>
    </row>
    <row r="793" spans="1:12">
      <c r="A793" s="435"/>
      <c r="D793" s="269"/>
      <c r="F793" s="432" t="s">
        <v>16</v>
      </c>
      <c r="G793" s="432" t="b">
        <v>0</v>
      </c>
      <c r="L793" s="432"/>
    </row>
    <row r="794" spans="1:12">
      <c r="A794" s="435"/>
      <c r="D794" s="269"/>
      <c r="F794" s="432" t="s">
        <v>16</v>
      </c>
      <c r="G794" s="432" t="b">
        <v>0</v>
      </c>
      <c r="L794" s="432"/>
    </row>
    <row r="795" spans="1:12">
      <c r="A795" s="435"/>
      <c r="D795" s="269"/>
      <c r="F795" s="432" t="s">
        <v>16</v>
      </c>
      <c r="G795" s="432" t="b">
        <v>0</v>
      </c>
      <c r="L795" s="432"/>
    </row>
    <row r="796" spans="1:12">
      <c r="A796" s="435"/>
      <c r="D796" s="269"/>
      <c r="F796" s="432" t="s">
        <v>16</v>
      </c>
      <c r="G796" s="432" t="b">
        <v>0</v>
      </c>
      <c r="L796" s="432"/>
    </row>
    <row r="797" spans="1:12">
      <c r="A797" s="435"/>
      <c r="D797" s="269"/>
      <c r="F797" s="432" t="s">
        <v>16</v>
      </c>
      <c r="G797" s="432" t="b">
        <v>0</v>
      </c>
      <c r="L797" s="432"/>
    </row>
    <row r="798" spans="1:12">
      <c r="A798" s="435"/>
      <c r="D798" s="269"/>
      <c r="F798" s="432" t="s">
        <v>16</v>
      </c>
      <c r="G798" s="432" t="b">
        <v>0</v>
      </c>
      <c r="L798" s="432"/>
    </row>
    <row r="799" spans="1:12">
      <c r="A799" s="435"/>
      <c r="D799" s="269"/>
      <c r="F799" s="432" t="s">
        <v>16</v>
      </c>
      <c r="G799" s="432" t="b">
        <v>0</v>
      </c>
      <c r="L799" s="432"/>
    </row>
    <row r="800" spans="1:12">
      <c r="A800" s="435"/>
      <c r="D800" s="269"/>
      <c r="F800" s="432" t="s">
        <v>16</v>
      </c>
      <c r="G800" s="432" t="b">
        <v>0</v>
      </c>
      <c r="L800" s="432"/>
    </row>
    <row r="801" spans="1:12">
      <c r="A801" s="435"/>
      <c r="D801" s="269"/>
      <c r="F801" s="432" t="s">
        <v>16</v>
      </c>
      <c r="G801" s="432" t="b">
        <v>0</v>
      </c>
      <c r="L801" s="432"/>
    </row>
    <row r="802" spans="1:12">
      <c r="A802" s="435"/>
      <c r="D802" s="269"/>
      <c r="F802" s="432" t="s">
        <v>16</v>
      </c>
      <c r="G802" s="432" t="b">
        <v>0</v>
      </c>
      <c r="L802" s="432"/>
    </row>
    <row r="803" spans="1:12">
      <c r="A803" s="435"/>
      <c r="D803" s="269"/>
      <c r="F803" s="432" t="s">
        <v>16</v>
      </c>
      <c r="G803" s="432" t="b">
        <v>0</v>
      </c>
      <c r="L803" s="432"/>
    </row>
    <row r="804" spans="1:12">
      <c r="A804" s="435"/>
      <c r="D804" s="269"/>
      <c r="F804" s="432" t="s">
        <v>16</v>
      </c>
      <c r="G804" s="432" t="b">
        <v>0</v>
      </c>
      <c r="L804" s="432"/>
    </row>
    <row r="805" spans="1:12">
      <c r="A805" s="435"/>
      <c r="D805" s="269"/>
      <c r="F805" s="432" t="s">
        <v>16</v>
      </c>
      <c r="G805" s="432" t="b">
        <v>0</v>
      </c>
      <c r="L805" s="432"/>
    </row>
    <row r="806" spans="1:12">
      <c r="A806" s="435"/>
      <c r="D806" s="269"/>
      <c r="F806" s="432" t="s">
        <v>16</v>
      </c>
      <c r="G806" s="432" t="b">
        <v>0</v>
      </c>
      <c r="L806" s="432"/>
    </row>
    <row r="807" spans="1:12">
      <c r="A807" s="435"/>
      <c r="D807" s="269"/>
      <c r="F807" s="432" t="s">
        <v>16</v>
      </c>
      <c r="G807" s="432" t="b">
        <v>0</v>
      </c>
      <c r="L807" s="432"/>
    </row>
    <row r="808" spans="1:12">
      <c r="A808" s="435"/>
      <c r="D808" s="269"/>
      <c r="F808" s="432" t="s">
        <v>16</v>
      </c>
      <c r="G808" s="432" t="b">
        <v>0</v>
      </c>
      <c r="L808" s="432"/>
    </row>
    <row r="809" spans="1:12">
      <c r="A809" s="435"/>
      <c r="D809" s="269"/>
      <c r="F809" s="432" t="s">
        <v>16</v>
      </c>
      <c r="G809" s="432" t="b">
        <v>0</v>
      </c>
      <c r="L809" s="432"/>
    </row>
    <row r="810" spans="1:12">
      <c r="A810" s="435"/>
      <c r="D810" s="269"/>
      <c r="F810" s="432" t="s">
        <v>16</v>
      </c>
      <c r="G810" s="432" t="b">
        <v>0</v>
      </c>
      <c r="L810" s="432"/>
    </row>
    <row r="811" spans="1:12">
      <c r="A811" s="435"/>
      <c r="D811" s="269"/>
      <c r="F811" s="432" t="s">
        <v>16</v>
      </c>
      <c r="G811" s="432" t="b">
        <v>0</v>
      </c>
      <c r="L811" s="432"/>
    </row>
    <row r="812" spans="1:12">
      <c r="A812" s="435"/>
      <c r="D812" s="269"/>
      <c r="F812" s="432" t="s">
        <v>16</v>
      </c>
      <c r="G812" s="432" t="b">
        <v>0</v>
      </c>
      <c r="L812" s="432"/>
    </row>
    <row r="813" spans="1:12">
      <c r="A813" s="435"/>
      <c r="D813" s="269"/>
      <c r="F813" s="432" t="s">
        <v>16</v>
      </c>
      <c r="G813" s="432" t="b">
        <v>0</v>
      </c>
      <c r="L813" s="432"/>
    </row>
    <row r="814" spans="1:12">
      <c r="A814" s="435"/>
      <c r="D814" s="269"/>
      <c r="F814" s="432" t="s">
        <v>16</v>
      </c>
      <c r="G814" s="432" t="b">
        <v>0</v>
      </c>
      <c r="L814" s="432"/>
    </row>
    <row r="815" spans="1:12">
      <c r="A815" s="435"/>
      <c r="D815" s="269"/>
      <c r="F815" s="432" t="s">
        <v>16</v>
      </c>
      <c r="G815" s="432" t="b">
        <v>0</v>
      </c>
      <c r="L815" s="432"/>
    </row>
    <row r="816" spans="1:12">
      <c r="A816" s="435"/>
      <c r="D816" s="269"/>
      <c r="F816" s="432" t="s">
        <v>16</v>
      </c>
      <c r="G816" s="432" t="b">
        <v>0</v>
      </c>
      <c r="L816" s="432"/>
    </row>
    <row r="817" spans="1:12">
      <c r="A817" s="435"/>
      <c r="D817" s="269"/>
      <c r="F817" s="432" t="s">
        <v>16</v>
      </c>
      <c r="G817" s="432" t="b">
        <v>0</v>
      </c>
      <c r="L817" s="432"/>
    </row>
    <row r="818" spans="1:12">
      <c r="A818" s="435"/>
      <c r="D818" s="269"/>
      <c r="F818" s="432" t="s">
        <v>16</v>
      </c>
      <c r="G818" s="432" t="b">
        <v>0</v>
      </c>
      <c r="L818" s="432"/>
    </row>
    <row r="819" spans="1:12">
      <c r="A819" s="435"/>
      <c r="D819" s="269"/>
      <c r="F819" s="432" t="s">
        <v>16</v>
      </c>
      <c r="G819" s="432" t="b">
        <v>0</v>
      </c>
      <c r="L819" s="432"/>
    </row>
    <row r="820" spans="1:12">
      <c r="A820" s="435"/>
      <c r="D820" s="269"/>
      <c r="F820" s="432" t="s">
        <v>16</v>
      </c>
      <c r="G820" s="432" t="b">
        <v>0</v>
      </c>
      <c r="L820" s="432"/>
    </row>
    <row r="821" spans="1:12">
      <c r="A821" s="435"/>
      <c r="D821" s="269"/>
      <c r="F821" s="432" t="s">
        <v>16</v>
      </c>
      <c r="G821" s="432" t="b">
        <v>0</v>
      </c>
      <c r="L821" s="432"/>
    </row>
    <row r="822" spans="1:12">
      <c r="A822" s="435"/>
      <c r="D822" s="269"/>
      <c r="F822" s="432" t="s">
        <v>16</v>
      </c>
      <c r="G822" s="432" t="b">
        <v>0</v>
      </c>
      <c r="L822" s="432"/>
    </row>
    <row r="823" spans="1:12">
      <c r="A823" s="435"/>
      <c r="D823" s="269"/>
      <c r="F823" s="432" t="s">
        <v>16</v>
      </c>
      <c r="G823" s="432" t="b">
        <v>0</v>
      </c>
      <c r="L823" s="432"/>
    </row>
    <row r="824" spans="1:12">
      <c r="A824" s="435"/>
      <c r="D824" s="269"/>
      <c r="F824" s="432" t="s">
        <v>16</v>
      </c>
      <c r="G824" s="432" t="b">
        <v>0</v>
      </c>
      <c r="L824" s="432"/>
    </row>
    <row r="825" spans="1:12">
      <c r="A825" s="435"/>
      <c r="D825" s="269"/>
      <c r="F825" s="432" t="s">
        <v>16</v>
      </c>
      <c r="G825" s="432" t="b">
        <v>0</v>
      </c>
      <c r="L825" s="432"/>
    </row>
    <row r="826" spans="1:12">
      <c r="A826" s="435"/>
      <c r="D826" s="269"/>
      <c r="F826" s="432" t="s">
        <v>16</v>
      </c>
      <c r="G826" s="432" t="b">
        <v>0</v>
      </c>
      <c r="L826" s="432"/>
    </row>
    <row r="827" spans="1:12">
      <c r="A827" s="435"/>
      <c r="D827" s="269"/>
      <c r="F827" s="432" t="s">
        <v>16</v>
      </c>
      <c r="G827" s="432" t="b">
        <v>0</v>
      </c>
      <c r="L827" s="432"/>
    </row>
    <row r="828" spans="1:12">
      <c r="A828" s="435"/>
      <c r="D828" s="269"/>
      <c r="F828" s="432" t="s">
        <v>16</v>
      </c>
      <c r="G828" s="432" t="b">
        <v>0</v>
      </c>
      <c r="L828" s="432"/>
    </row>
    <row r="829" spans="1:12">
      <c r="A829" s="435"/>
      <c r="D829" s="269"/>
      <c r="F829" s="432" t="s">
        <v>16</v>
      </c>
      <c r="G829" s="432" t="b">
        <v>0</v>
      </c>
      <c r="L829" s="432"/>
    </row>
    <row r="830" spans="1:12">
      <c r="A830" s="435"/>
      <c r="D830" s="269"/>
      <c r="F830" s="432" t="s">
        <v>16</v>
      </c>
      <c r="G830" s="432" t="b">
        <v>0</v>
      </c>
      <c r="L830" s="432"/>
    </row>
    <row r="831" spans="1:12">
      <c r="A831" s="435"/>
      <c r="D831" s="269"/>
      <c r="F831" s="432" t="s">
        <v>16</v>
      </c>
      <c r="G831" s="432" t="b">
        <v>0</v>
      </c>
      <c r="L831" s="432"/>
    </row>
    <row r="832" spans="1:12">
      <c r="A832" s="435"/>
      <c r="D832" s="269"/>
      <c r="F832" s="432" t="s">
        <v>16</v>
      </c>
      <c r="G832" s="432" t="b">
        <v>0</v>
      </c>
      <c r="L832" s="432"/>
    </row>
    <row r="833" spans="1:12">
      <c r="A833" s="435"/>
      <c r="D833" s="269"/>
      <c r="F833" s="432" t="s">
        <v>16</v>
      </c>
      <c r="G833" s="432" t="b">
        <v>0</v>
      </c>
      <c r="L833" s="432"/>
    </row>
    <row r="834" spans="1:12">
      <c r="A834" s="435"/>
      <c r="D834" s="269"/>
      <c r="F834" s="432" t="s">
        <v>16</v>
      </c>
      <c r="G834" s="432" t="b">
        <v>0</v>
      </c>
      <c r="L834" s="432"/>
    </row>
    <row r="835" spans="1:12">
      <c r="A835" s="435"/>
      <c r="D835" s="269"/>
      <c r="F835" s="432" t="s">
        <v>16</v>
      </c>
      <c r="G835" s="432" t="b">
        <v>0</v>
      </c>
      <c r="L835" s="432"/>
    </row>
    <row r="836" spans="1:12">
      <c r="A836" s="435"/>
      <c r="D836" s="269"/>
      <c r="F836" s="432" t="s">
        <v>16</v>
      </c>
      <c r="G836" s="432" t="b">
        <v>0</v>
      </c>
      <c r="L836" s="432"/>
    </row>
    <row r="837" spans="1:12">
      <c r="A837" s="435"/>
      <c r="D837" s="269"/>
      <c r="F837" s="432" t="s">
        <v>16</v>
      </c>
      <c r="G837" s="432" t="b">
        <v>0</v>
      </c>
      <c r="L837" s="432"/>
    </row>
    <row r="838" spans="1:12">
      <c r="A838" s="435"/>
      <c r="D838" s="269"/>
      <c r="F838" s="432" t="s">
        <v>16</v>
      </c>
      <c r="G838" s="432" t="b">
        <v>0</v>
      </c>
      <c r="L838" s="432"/>
    </row>
    <row r="839" spans="1:12">
      <c r="A839" s="435"/>
      <c r="D839" s="269"/>
      <c r="F839" s="432" t="s">
        <v>16</v>
      </c>
      <c r="G839" s="432" t="b">
        <v>0</v>
      </c>
      <c r="L839" s="432"/>
    </row>
    <row r="840" spans="1:12">
      <c r="A840" s="435"/>
      <c r="D840" s="269"/>
      <c r="F840" s="432" t="s">
        <v>16</v>
      </c>
      <c r="G840" s="432" t="b">
        <v>0</v>
      </c>
      <c r="L840" s="432"/>
    </row>
    <row r="841" spans="1:12">
      <c r="A841" s="435"/>
      <c r="D841" s="269"/>
      <c r="F841" s="432" t="s">
        <v>16</v>
      </c>
      <c r="G841" s="432" t="b">
        <v>0</v>
      </c>
      <c r="L841" s="432"/>
    </row>
    <row r="842" spans="1:12">
      <c r="A842" s="435"/>
      <c r="D842" s="269"/>
      <c r="F842" s="432" t="s">
        <v>16</v>
      </c>
      <c r="G842" s="432" t="b">
        <v>0</v>
      </c>
      <c r="L842" s="432"/>
    </row>
    <row r="843" spans="1:12">
      <c r="A843" s="435"/>
      <c r="D843" s="269"/>
      <c r="F843" s="432" t="s">
        <v>16</v>
      </c>
      <c r="G843" s="432" t="b">
        <v>0</v>
      </c>
      <c r="L843" s="432"/>
    </row>
    <row r="844" spans="1:12">
      <c r="A844" s="435"/>
      <c r="D844" s="269"/>
      <c r="F844" s="432" t="s">
        <v>16</v>
      </c>
      <c r="G844" s="432" t="b">
        <v>0</v>
      </c>
      <c r="L844" s="432"/>
    </row>
    <row r="845" spans="1:12">
      <c r="A845" s="435"/>
      <c r="D845" s="269"/>
      <c r="F845" s="432" t="s">
        <v>16</v>
      </c>
      <c r="G845" s="432" t="b">
        <v>0</v>
      </c>
      <c r="L845" s="432"/>
    </row>
    <row r="846" spans="1:12">
      <c r="A846" s="435"/>
      <c r="D846" s="269"/>
      <c r="F846" s="432" t="s">
        <v>16</v>
      </c>
      <c r="G846" s="432" t="b">
        <v>0</v>
      </c>
      <c r="L846" s="432"/>
    </row>
    <row r="847" spans="1:12">
      <c r="A847" s="435"/>
      <c r="D847" s="269"/>
      <c r="F847" s="432" t="s">
        <v>16</v>
      </c>
      <c r="G847" s="432" t="b">
        <v>0</v>
      </c>
      <c r="L847" s="432"/>
    </row>
    <row r="848" spans="1:12">
      <c r="A848" s="435"/>
      <c r="D848" s="269"/>
      <c r="F848" s="432" t="s">
        <v>16</v>
      </c>
      <c r="G848" s="432" t="b">
        <v>0</v>
      </c>
      <c r="L848" s="432"/>
    </row>
    <row r="849" spans="1:12">
      <c r="A849" s="435"/>
      <c r="D849" s="269"/>
      <c r="F849" s="432" t="s">
        <v>16</v>
      </c>
      <c r="G849" s="432" t="b">
        <v>0</v>
      </c>
      <c r="L849" s="432"/>
    </row>
    <row r="850" spans="1:12">
      <c r="A850" s="435"/>
      <c r="D850" s="269"/>
      <c r="F850" s="432" t="s">
        <v>16</v>
      </c>
      <c r="G850" s="432" t="b">
        <v>0</v>
      </c>
      <c r="L850" s="432"/>
    </row>
    <row r="851" spans="1:12">
      <c r="A851" s="435"/>
      <c r="D851" s="269"/>
      <c r="F851" s="432" t="s">
        <v>16</v>
      </c>
      <c r="G851" s="432" t="b">
        <v>0</v>
      </c>
      <c r="L851" s="432"/>
    </row>
    <row r="852" spans="1:12">
      <c r="A852" s="435"/>
      <c r="D852" s="269"/>
      <c r="F852" s="432" t="s">
        <v>16</v>
      </c>
      <c r="G852" s="432" t="b">
        <v>0</v>
      </c>
      <c r="L852" s="432"/>
    </row>
    <row r="853" spans="1:12">
      <c r="A853" s="435"/>
      <c r="D853" s="269"/>
      <c r="F853" s="432" t="s">
        <v>16</v>
      </c>
      <c r="G853" s="432" t="b">
        <v>0</v>
      </c>
      <c r="L853" s="432"/>
    </row>
    <row r="854" spans="1:12">
      <c r="A854" s="435"/>
      <c r="D854" s="269"/>
      <c r="F854" s="432" t="s">
        <v>16</v>
      </c>
      <c r="G854" s="432" t="b">
        <v>0</v>
      </c>
      <c r="L854" s="432"/>
    </row>
    <row r="855" spans="1:12">
      <c r="A855" s="435"/>
      <c r="D855" s="269"/>
      <c r="F855" s="432" t="s">
        <v>16</v>
      </c>
      <c r="G855" s="432" t="b">
        <v>0</v>
      </c>
      <c r="L855" s="432"/>
    </row>
    <row r="856" spans="1:12">
      <c r="A856" s="435"/>
      <c r="D856" s="269"/>
      <c r="F856" s="432" t="s">
        <v>16</v>
      </c>
      <c r="G856" s="432" t="b">
        <v>0</v>
      </c>
      <c r="L856" s="432"/>
    </row>
    <row r="857" spans="1:12">
      <c r="A857" s="435"/>
      <c r="D857" s="269"/>
      <c r="F857" s="432" t="s">
        <v>16</v>
      </c>
      <c r="G857" s="432" t="b">
        <v>0</v>
      </c>
      <c r="L857" s="432"/>
    </row>
    <row r="858" spans="1:12">
      <c r="A858" s="435"/>
      <c r="D858" s="269"/>
      <c r="F858" s="432" t="s">
        <v>16</v>
      </c>
      <c r="G858" s="432" t="b">
        <v>0</v>
      </c>
      <c r="L858" s="432"/>
    </row>
    <row r="859" spans="1:12">
      <c r="A859" s="435"/>
      <c r="D859" s="269"/>
      <c r="F859" s="432" t="s">
        <v>16</v>
      </c>
      <c r="G859" s="432" t="b">
        <v>0</v>
      </c>
      <c r="L859" s="432"/>
    </row>
    <row r="860" spans="1:12">
      <c r="A860" s="435"/>
      <c r="D860" s="269"/>
      <c r="F860" s="432" t="s">
        <v>16</v>
      </c>
      <c r="G860" s="432" t="b">
        <v>0</v>
      </c>
      <c r="L860" s="432"/>
    </row>
    <row r="861" spans="1:12">
      <c r="A861" s="435"/>
      <c r="D861" s="269"/>
      <c r="F861" s="432" t="s">
        <v>16</v>
      </c>
      <c r="G861" s="432" t="b">
        <v>0</v>
      </c>
      <c r="L861" s="432"/>
    </row>
    <row r="862" spans="1:12">
      <c r="A862" s="435"/>
      <c r="D862" s="269"/>
      <c r="F862" s="432" t="s">
        <v>16</v>
      </c>
      <c r="G862" s="432" t="b">
        <v>0</v>
      </c>
      <c r="L862" s="432"/>
    </row>
    <row r="863" spans="1:12">
      <c r="A863" s="435"/>
      <c r="D863" s="269"/>
      <c r="F863" s="432" t="s">
        <v>16</v>
      </c>
      <c r="G863" s="432" t="b">
        <v>0</v>
      </c>
      <c r="L863" s="432"/>
    </row>
    <row r="864" spans="1:12">
      <c r="A864" s="435"/>
      <c r="D864" s="269"/>
      <c r="F864" s="432" t="s">
        <v>16</v>
      </c>
      <c r="G864" s="432" t="b">
        <v>0</v>
      </c>
      <c r="L864" s="432"/>
    </row>
    <row r="865" spans="1:12">
      <c r="A865" s="435"/>
      <c r="D865" s="269"/>
      <c r="F865" s="432" t="s">
        <v>16</v>
      </c>
      <c r="G865" s="432" t="b">
        <v>0</v>
      </c>
      <c r="L865" s="432"/>
    </row>
    <row r="866" spans="1:12">
      <c r="A866" s="435"/>
      <c r="D866" s="269"/>
      <c r="F866" s="432" t="s">
        <v>16</v>
      </c>
      <c r="G866" s="432" t="b">
        <v>0</v>
      </c>
      <c r="L866" s="432"/>
    </row>
    <row r="867" spans="1:12">
      <c r="A867" s="435"/>
      <c r="D867" s="269"/>
      <c r="F867" s="432" t="s">
        <v>16</v>
      </c>
      <c r="G867" s="432" t="b">
        <v>0</v>
      </c>
      <c r="L867" s="432"/>
    </row>
    <row r="868" spans="1:12">
      <c r="A868" s="435"/>
      <c r="D868" s="269"/>
      <c r="F868" s="432" t="s">
        <v>16</v>
      </c>
      <c r="G868" s="432" t="b">
        <v>0</v>
      </c>
      <c r="L868" s="432"/>
    </row>
    <row r="869" spans="1:12">
      <c r="A869" s="435"/>
      <c r="D869" s="269"/>
      <c r="F869" s="432" t="s">
        <v>16</v>
      </c>
      <c r="G869" s="432" t="b">
        <v>0</v>
      </c>
      <c r="L869" s="432"/>
    </row>
    <row r="870" spans="1:12">
      <c r="A870" s="435"/>
      <c r="D870" s="269"/>
      <c r="F870" s="432" t="s">
        <v>16</v>
      </c>
      <c r="G870" s="432" t="b">
        <v>0</v>
      </c>
      <c r="L870" s="432"/>
    </row>
    <row r="871" spans="1:12">
      <c r="A871" s="435"/>
      <c r="D871" s="269"/>
      <c r="F871" s="432" t="s">
        <v>16</v>
      </c>
      <c r="G871" s="432" t="b">
        <v>0</v>
      </c>
      <c r="L871" s="432"/>
    </row>
    <row r="872" spans="1:12">
      <c r="A872" s="435"/>
      <c r="D872" s="269"/>
      <c r="F872" s="432" t="s">
        <v>16</v>
      </c>
      <c r="G872" s="432" t="b">
        <v>0</v>
      </c>
      <c r="L872" s="432"/>
    </row>
    <row r="873" spans="1:12">
      <c r="A873" s="435"/>
      <c r="D873" s="269"/>
      <c r="F873" s="432" t="s">
        <v>16</v>
      </c>
      <c r="G873" s="432" t="b">
        <v>0</v>
      </c>
      <c r="L873" s="432"/>
    </row>
    <row r="874" spans="1:12">
      <c r="A874" s="435"/>
      <c r="D874" s="269"/>
      <c r="F874" s="432" t="s">
        <v>16</v>
      </c>
      <c r="G874" s="432" t="b">
        <v>0</v>
      </c>
      <c r="L874" s="432"/>
    </row>
    <row r="875" spans="1:12">
      <c r="A875" s="435"/>
      <c r="D875" s="269"/>
      <c r="F875" s="432" t="s">
        <v>16</v>
      </c>
      <c r="G875" s="432" t="b">
        <v>0</v>
      </c>
      <c r="L875" s="432"/>
    </row>
    <row r="876" spans="1:12">
      <c r="A876" s="435"/>
      <c r="D876" s="269"/>
      <c r="F876" s="432" t="s">
        <v>16</v>
      </c>
      <c r="G876" s="432" t="b">
        <v>0</v>
      </c>
      <c r="L876" s="432"/>
    </row>
    <row r="877" spans="1:12">
      <c r="A877" s="435"/>
      <c r="D877" s="269"/>
      <c r="F877" s="432" t="s">
        <v>16</v>
      </c>
      <c r="G877" s="432" t="b">
        <v>0</v>
      </c>
      <c r="L877" s="432"/>
    </row>
    <row r="878" spans="1:12">
      <c r="A878" s="435"/>
      <c r="D878" s="269"/>
      <c r="F878" s="432" t="s">
        <v>16</v>
      </c>
      <c r="G878" s="432" t="b">
        <v>0</v>
      </c>
      <c r="L878" s="432"/>
    </row>
    <row r="879" spans="1:12">
      <c r="A879" s="435"/>
      <c r="D879" s="269"/>
      <c r="F879" s="432" t="s">
        <v>16</v>
      </c>
      <c r="G879" s="432" t="b">
        <v>0</v>
      </c>
      <c r="L879" s="432"/>
    </row>
    <row r="880" spans="1:12">
      <c r="A880" s="435"/>
      <c r="D880" s="269"/>
      <c r="F880" s="432" t="s">
        <v>16</v>
      </c>
      <c r="G880" s="432" t="b">
        <v>0</v>
      </c>
      <c r="L880" s="432"/>
    </row>
    <row r="881" spans="1:12">
      <c r="A881" s="435"/>
      <c r="D881" s="269"/>
      <c r="F881" s="432" t="s">
        <v>16</v>
      </c>
      <c r="G881" s="432" t="b">
        <v>0</v>
      </c>
      <c r="L881" s="432"/>
    </row>
    <row r="882" spans="1:12">
      <c r="A882" s="435"/>
      <c r="D882" s="269"/>
      <c r="F882" s="432" t="s">
        <v>16</v>
      </c>
      <c r="G882" s="432" t="b">
        <v>0</v>
      </c>
      <c r="L882" s="432"/>
    </row>
    <row r="883" spans="1:12">
      <c r="A883" s="435"/>
      <c r="D883" s="269"/>
      <c r="F883" s="432" t="s">
        <v>16</v>
      </c>
      <c r="G883" s="432" t="b">
        <v>0</v>
      </c>
      <c r="L883" s="432"/>
    </row>
    <row r="884" spans="1:12">
      <c r="A884" s="435"/>
      <c r="D884" s="269"/>
      <c r="F884" s="432" t="s">
        <v>16</v>
      </c>
      <c r="G884" s="432" t="b">
        <v>0</v>
      </c>
      <c r="L884" s="432"/>
    </row>
    <row r="885" spans="1:12">
      <c r="A885" s="435"/>
      <c r="D885" s="269"/>
      <c r="F885" s="432" t="s">
        <v>16</v>
      </c>
      <c r="G885" s="432" t="b">
        <v>0</v>
      </c>
      <c r="L885" s="432"/>
    </row>
    <row r="886" spans="1:12">
      <c r="A886" s="435"/>
      <c r="D886" s="269"/>
      <c r="F886" s="432" t="s">
        <v>16</v>
      </c>
      <c r="G886" s="432" t="b">
        <v>0</v>
      </c>
      <c r="L886" s="432"/>
    </row>
    <row r="887" spans="1:12">
      <c r="A887" s="435"/>
      <c r="D887" s="269"/>
      <c r="F887" s="432" t="s">
        <v>16</v>
      </c>
      <c r="G887" s="432" t="b">
        <v>0</v>
      </c>
      <c r="L887" s="432"/>
    </row>
    <row r="888" spans="1:12">
      <c r="A888" s="435"/>
      <c r="D888" s="269"/>
      <c r="F888" s="432" t="s">
        <v>16</v>
      </c>
      <c r="G888" s="432" t="b">
        <v>0</v>
      </c>
      <c r="L888" s="432"/>
    </row>
    <row r="889" spans="1:12">
      <c r="A889" s="435"/>
      <c r="D889" s="269"/>
      <c r="F889" s="432" t="s">
        <v>16</v>
      </c>
      <c r="G889" s="432" t="b">
        <v>0</v>
      </c>
      <c r="L889" s="432"/>
    </row>
    <row r="890" spans="1:12">
      <c r="A890" s="435"/>
      <c r="D890" s="269"/>
      <c r="F890" s="432" t="s">
        <v>16</v>
      </c>
      <c r="G890" s="432" t="b">
        <v>0</v>
      </c>
      <c r="L890" s="432"/>
    </row>
    <row r="891" spans="1:12">
      <c r="A891" s="435"/>
      <c r="D891" s="269"/>
      <c r="F891" s="432" t="s">
        <v>16</v>
      </c>
      <c r="G891" s="432" t="b">
        <v>0</v>
      </c>
      <c r="L891" s="432"/>
    </row>
    <row r="892" spans="1:12">
      <c r="A892" s="435"/>
      <c r="D892" s="269"/>
      <c r="F892" s="432" t="s">
        <v>16</v>
      </c>
      <c r="G892" s="432" t="b">
        <v>0</v>
      </c>
      <c r="L892" s="432"/>
    </row>
    <row r="893" spans="1:12">
      <c r="A893" s="435"/>
      <c r="D893" s="269"/>
      <c r="F893" s="432" t="s">
        <v>16</v>
      </c>
      <c r="G893" s="432" t="b">
        <v>0</v>
      </c>
      <c r="L893" s="432"/>
    </row>
    <row r="894" spans="1:12">
      <c r="A894" s="435"/>
      <c r="D894" s="269"/>
      <c r="F894" s="432" t="s">
        <v>16</v>
      </c>
      <c r="G894" s="432" t="b">
        <v>0</v>
      </c>
      <c r="L894" s="432"/>
    </row>
    <row r="895" spans="1:12">
      <c r="A895" s="435"/>
      <c r="D895" s="269"/>
      <c r="F895" s="432" t="s">
        <v>16</v>
      </c>
      <c r="G895" s="432" t="b">
        <v>0</v>
      </c>
      <c r="L895" s="432"/>
    </row>
    <row r="896" spans="1:12">
      <c r="A896" s="435"/>
      <c r="D896" s="269"/>
      <c r="F896" s="432" t="s">
        <v>16</v>
      </c>
      <c r="G896" s="432" t="b">
        <v>0</v>
      </c>
      <c r="L896" s="432"/>
    </row>
    <row r="897" spans="1:12">
      <c r="A897" s="435"/>
      <c r="D897" s="269"/>
      <c r="F897" s="432" t="s">
        <v>16</v>
      </c>
      <c r="G897" s="432" t="b">
        <v>0</v>
      </c>
      <c r="L897" s="432"/>
    </row>
    <row r="898" spans="1:12">
      <c r="A898" s="435"/>
      <c r="D898" s="269"/>
      <c r="F898" s="432" t="s">
        <v>16</v>
      </c>
      <c r="G898" s="432" t="b">
        <v>0</v>
      </c>
      <c r="L898" s="432"/>
    </row>
    <row r="899" spans="1:12">
      <c r="A899" s="435"/>
      <c r="D899" s="269"/>
      <c r="F899" s="432" t="s">
        <v>16</v>
      </c>
      <c r="G899" s="432" t="b">
        <v>0</v>
      </c>
      <c r="L899" s="432"/>
    </row>
    <row r="900" spans="1:12">
      <c r="A900" s="435"/>
      <c r="D900" s="269"/>
      <c r="F900" s="432" t="s">
        <v>16</v>
      </c>
      <c r="G900" s="432" t="b">
        <v>0</v>
      </c>
      <c r="L900" s="432"/>
    </row>
    <row r="901" spans="1:12">
      <c r="A901" s="435"/>
      <c r="D901" s="269"/>
      <c r="F901" s="432" t="s">
        <v>16</v>
      </c>
      <c r="G901" s="432" t="b">
        <v>0</v>
      </c>
      <c r="L901" s="432"/>
    </row>
    <row r="902" spans="1:12">
      <c r="A902" s="435"/>
      <c r="D902" s="269"/>
      <c r="F902" s="432" t="s">
        <v>16</v>
      </c>
      <c r="G902" s="432" t="b">
        <v>0</v>
      </c>
      <c r="L902" s="432"/>
    </row>
    <row r="903" spans="1:12">
      <c r="A903" s="435"/>
      <c r="D903" s="269"/>
      <c r="F903" s="432" t="s">
        <v>16</v>
      </c>
      <c r="G903" s="432" t="b">
        <v>0</v>
      </c>
      <c r="L903" s="432"/>
    </row>
    <row r="904" spans="1:12">
      <c r="A904" s="435"/>
      <c r="D904" s="269"/>
      <c r="F904" s="432" t="s">
        <v>16</v>
      </c>
      <c r="G904" s="432" t="b">
        <v>0</v>
      </c>
      <c r="L904" s="432"/>
    </row>
    <row r="905" spans="1:12">
      <c r="A905" s="435"/>
      <c r="D905" s="269"/>
      <c r="F905" s="432" t="s">
        <v>16</v>
      </c>
      <c r="G905" s="432" t="b">
        <v>0</v>
      </c>
      <c r="L905" s="432"/>
    </row>
    <row r="906" spans="1:12">
      <c r="A906" s="435"/>
      <c r="D906" s="269"/>
      <c r="F906" s="432" t="s">
        <v>16</v>
      </c>
      <c r="G906" s="432" t="b">
        <v>0</v>
      </c>
      <c r="L906" s="432"/>
    </row>
    <row r="907" spans="1:12">
      <c r="A907" s="435"/>
      <c r="D907" s="269"/>
      <c r="F907" s="432" t="s">
        <v>16</v>
      </c>
      <c r="G907" s="432" t="b">
        <v>0</v>
      </c>
      <c r="L907" s="432"/>
    </row>
    <row r="908" spans="1:12">
      <c r="A908" s="435"/>
      <c r="D908" s="269"/>
      <c r="F908" s="432" t="s">
        <v>16</v>
      </c>
      <c r="G908" s="432" t="b">
        <v>0</v>
      </c>
      <c r="L908" s="432"/>
    </row>
    <row r="909" spans="1:12">
      <c r="A909" s="435"/>
      <c r="D909" s="269"/>
      <c r="F909" s="432" t="s">
        <v>16</v>
      </c>
      <c r="G909" s="432" t="b">
        <v>0</v>
      </c>
      <c r="L909" s="432"/>
    </row>
    <row r="910" spans="1:12">
      <c r="A910" s="435"/>
      <c r="D910" s="269"/>
      <c r="F910" s="432" t="s">
        <v>16</v>
      </c>
      <c r="G910" s="432" t="b">
        <v>0</v>
      </c>
      <c r="L910" s="432"/>
    </row>
    <row r="911" spans="1:12">
      <c r="A911" s="435"/>
      <c r="D911" s="269"/>
      <c r="F911" s="432" t="s">
        <v>16</v>
      </c>
      <c r="G911" s="432" t="b">
        <v>0</v>
      </c>
      <c r="L911" s="432"/>
    </row>
    <row r="912" spans="1:12">
      <c r="A912" s="435"/>
      <c r="D912" s="269"/>
      <c r="F912" s="432" t="s">
        <v>16</v>
      </c>
      <c r="G912" s="432" t="b">
        <v>0</v>
      </c>
      <c r="L912" s="432"/>
    </row>
    <row r="913" spans="1:12">
      <c r="A913" s="435"/>
      <c r="D913" s="269"/>
      <c r="F913" s="432" t="s">
        <v>16</v>
      </c>
      <c r="G913" s="432" t="b">
        <v>0</v>
      </c>
      <c r="L913" s="432"/>
    </row>
    <row r="914" spans="1:12">
      <c r="A914" s="435"/>
      <c r="D914" s="269"/>
      <c r="F914" s="432" t="s">
        <v>16</v>
      </c>
      <c r="G914" s="432" t="b">
        <v>0</v>
      </c>
      <c r="L914" s="432"/>
    </row>
    <row r="915" spans="1:12">
      <c r="A915" s="435"/>
      <c r="D915" s="269"/>
      <c r="F915" s="432" t="s">
        <v>16</v>
      </c>
      <c r="G915" s="432" t="b">
        <v>0</v>
      </c>
      <c r="L915" s="432"/>
    </row>
    <row r="916" spans="1:12">
      <c r="A916" s="435"/>
      <c r="D916" s="269"/>
      <c r="F916" s="432" t="s">
        <v>16</v>
      </c>
      <c r="G916" s="432" t="b">
        <v>0</v>
      </c>
      <c r="L916" s="432"/>
    </row>
    <row r="917" spans="1:12">
      <c r="A917" s="435"/>
      <c r="D917" s="269"/>
      <c r="F917" s="432" t="s">
        <v>16</v>
      </c>
      <c r="G917" s="432" t="b">
        <v>0</v>
      </c>
      <c r="L917" s="432"/>
    </row>
    <row r="918" spans="1:12">
      <c r="A918" s="435"/>
      <c r="D918" s="269"/>
      <c r="F918" s="432" t="s">
        <v>16</v>
      </c>
      <c r="G918" s="432" t="b">
        <v>0</v>
      </c>
      <c r="L918" s="432"/>
    </row>
    <row r="919" spans="1:12">
      <c r="A919" s="435"/>
      <c r="D919" s="269"/>
      <c r="F919" s="432" t="s">
        <v>16</v>
      </c>
      <c r="G919" s="432" t="b">
        <v>0</v>
      </c>
      <c r="L919" s="432"/>
    </row>
    <row r="920" spans="1:12">
      <c r="A920" s="435"/>
      <c r="D920" s="269"/>
      <c r="F920" s="432" t="s">
        <v>16</v>
      </c>
      <c r="G920" s="432" t="b">
        <v>0</v>
      </c>
      <c r="L920" s="432"/>
    </row>
    <row r="921" spans="1:12">
      <c r="A921" s="435"/>
      <c r="D921" s="269"/>
      <c r="F921" s="432" t="s">
        <v>16</v>
      </c>
      <c r="G921" s="432" t="b">
        <v>0</v>
      </c>
      <c r="L921" s="432"/>
    </row>
    <row r="922" spans="1:12">
      <c r="A922" s="435"/>
      <c r="D922" s="269"/>
      <c r="F922" s="432" t="s">
        <v>16</v>
      </c>
      <c r="G922" s="432" t="b">
        <v>0</v>
      </c>
      <c r="L922" s="432"/>
    </row>
    <row r="923" spans="1:12">
      <c r="A923" s="435"/>
      <c r="D923" s="269"/>
      <c r="F923" s="432" t="s">
        <v>16</v>
      </c>
      <c r="G923" s="432" t="b">
        <v>0</v>
      </c>
      <c r="L923" s="432"/>
    </row>
    <row r="924" spans="1:12">
      <c r="A924" s="435"/>
      <c r="D924" s="269"/>
      <c r="F924" s="432" t="s">
        <v>16</v>
      </c>
      <c r="G924" s="432" t="b">
        <v>0</v>
      </c>
      <c r="L924" s="432"/>
    </row>
    <row r="925" spans="1:12">
      <c r="A925" s="435"/>
      <c r="D925" s="269"/>
      <c r="F925" s="432" t="s">
        <v>16</v>
      </c>
      <c r="G925" s="432" t="b">
        <v>0</v>
      </c>
      <c r="L925" s="432"/>
    </row>
    <row r="926" spans="1:12">
      <c r="A926" s="435"/>
      <c r="D926" s="269"/>
      <c r="F926" s="432" t="s">
        <v>16</v>
      </c>
      <c r="G926" s="432" t="b">
        <v>0</v>
      </c>
      <c r="L926" s="432"/>
    </row>
    <row r="927" spans="1:12">
      <c r="A927" s="435"/>
      <c r="D927" s="269"/>
      <c r="F927" s="432" t="s">
        <v>16</v>
      </c>
      <c r="G927" s="432" t="b">
        <v>0</v>
      </c>
      <c r="L927" s="432"/>
    </row>
    <row r="928" spans="1:12">
      <c r="A928" s="435"/>
      <c r="D928" s="269"/>
      <c r="F928" s="432" t="s">
        <v>16</v>
      </c>
      <c r="G928" s="432" t="b">
        <v>0</v>
      </c>
      <c r="L928" s="432"/>
    </row>
    <row r="929" spans="1:12">
      <c r="A929" s="435"/>
      <c r="D929" s="269"/>
      <c r="F929" s="432" t="s">
        <v>16</v>
      </c>
      <c r="G929" s="432" t="b">
        <v>0</v>
      </c>
      <c r="L929" s="432"/>
    </row>
    <row r="930" spans="1:12">
      <c r="A930" s="435"/>
      <c r="D930" s="269"/>
      <c r="F930" s="432" t="s">
        <v>16</v>
      </c>
      <c r="G930" s="432" t="b">
        <v>0</v>
      </c>
      <c r="L930" s="432"/>
    </row>
    <row r="931" spans="1:12">
      <c r="A931" s="435"/>
      <c r="D931" s="269"/>
      <c r="F931" s="432" t="s">
        <v>16</v>
      </c>
      <c r="G931" s="432" t="b">
        <v>0</v>
      </c>
      <c r="L931" s="432"/>
    </row>
    <row r="932" spans="1:12">
      <c r="A932" s="435"/>
      <c r="D932" s="269"/>
      <c r="F932" s="432" t="s">
        <v>16</v>
      </c>
      <c r="G932" s="432" t="b">
        <v>0</v>
      </c>
      <c r="L932" s="432"/>
    </row>
    <row r="933" spans="1:12">
      <c r="A933" s="435"/>
      <c r="D933" s="269"/>
      <c r="F933" s="432" t="s">
        <v>16</v>
      </c>
      <c r="G933" s="432" t="b">
        <v>0</v>
      </c>
      <c r="L933" s="432"/>
    </row>
    <row r="934" spans="1:12">
      <c r="A934" s="435"/>
      <c r="D934" s="269"/>
      <c r="F934" s="432" t="s">
        <v>16</v>
      </c>
      <c r="G934" s="432" t="b">
        <v>0</v>
      </c>
      <c r="L934" s="432"/>
    </row>
    <row r="935" spans="1:12">
      <c r="A935" s="435"/>
      <c r="D935" s="269"/>
      <c r="F935" s="432" t="s">
        <v>16</v>
      </c>
      <c r="G935" s="432" t="b">
        <v>0</v>
      </c>
      <c r="L935" s="432"/>
    </row>
    <row r="936" spans="1:12">
      <c r="A936" s="435"/>
      <c r="D936" s="269"/>
      <c r="F936" s="432" t="s">
        <v>16</v>
      </c>
      <c r="G936" s="432" t="b">
        <v>0</v>
      </c>
      <c r="L936" s="432"/>
    </row>
    <row r="937" spans="1:12">
      <c r="A937" s="435"/>
      <c r="D937" s="269"/>
      <c r="F937" s="432" t="s">
        <v>16</v>
      </c>
      <c r="G937" s="432" t="b">
        <v>0</v>
      </c>
      <c r="L937" s="432"/>
    </row>
    <row r="938" spans="1:12">
      <c r="A938" s="435"/>
      <c r="D938" s="269"/>
      <c r="F938" s="432" t="s">
        <v>16</v>
      </c>
      <c r="G938" s="432" t="b">
        <v>0</v>
      </c>
      <c r="L938" s="432"/>
    </row>
    <row r="939" spans="1:12">
      <c r="A939" s="435"/>
      <c r="D939" s="269"/>
      <c r="F939" s="432" t="s">
        <v>16</v>
      </c>
      <c r="G939" s="432" t="b">
        <v>0</v>
      </c>
      <c r="L939" s="432"/>
    </row>
    <row r="940" spans="1:12">
      <c r="A940" s="435"/>
      <c r="D940" s="269"/>
      <c r="F940" s="432" t="s">
        <v>16</v>
      </c>
      <c r="G940" s="432" t="b">
        <v>0</v>
      </c>
      <c r="L940" s="432"/>
    </row>
    <row r="941" spans="1:12">
      <c r="A941" s="435"/>
      <c r="D941" s="269"/>
      <c r="F941" s="432" t="s">
        <v>16</v>
      </c>
      <c r="G941" s="432" t="b">
        <v>0</v>
      </c>
      <c r="L941" s="432"/>
    </row>
    <row r="942" spans="1:12">
      <c r="A942" s="435"/>
      <c r="D942" s="269"/>
      <c r="F942" s="432" t="s">
        <v>16</v>
      </c>
      <c r="G942" s="432" t="b">
        <v>0</v>
      </c>
      <c r="L942" s="432"/>
    </row>
    <row r="943" spans="1:12">
      <c r="A943" s="435"/>
      <c r="D943" s="269"/>
      <c r="F943" s="432" t="s">
        <v>16</v>
      </c>
      <c r="G943" s="432" t="b">
        <v>0</v>
      </c>
      <c r="L943" s="432"/>
    </row>
    <row r="944" spans="1:12">
      <c r="A944" s="435"/>
      <c r="D944" s="269"/>
      <c r="F944" s="432" t="s">
        <v>16</v>
      </c>
      <c r="G944" s="432" t="b">
        <v>0</v>
      </c>
      <c r="L944" s="432"/>
    </row>
    <row r="945" spans="1:12">
      <c r="A945" s="435"/>
      <c r="D945" s="269"/>
      <c r="F945" s="432" t="s">
        <v>16</v>
      </c>
      <c r="G945" s="432" t="b">
        <v>0</v>
      </c>
      <c r="L945" s="432"/>
    </row>
    <row r="946" spans="1:12">
      <c r="A946" s="435"/>
      <c r="D946" s="269"/>
      <c r="F946" s="432" t="s">
        <v>16</v>
      </c>
      <c r="G946" s="432" t="b">
        <v>0</v>
      </c>
      <c r="L946" s="432"/>
    </row>
    <row r="947" spans="1:12">
      <c r="A947" s="435"/>
      <c r="D947" s="269"/>
      <c r="F947" s="432" t="s">
        <v>16</v>
      </c>
      <c r="G947" s="432" t="b">
        <v>0</v>
      </c>
      <c r="L947" s="432"/>
    </row>
    <row r="948" spans="1:12">
      <c r="A948" s="435"/>
      <c r="D948" s="269"/>
      <c r="F948" s="432" t="s">
        <v>16</v>
      </c>
      <c r="G948" s="432" t="b">
        <v>0</v>
      </c>
      <c r="L948" s="432"/>
    </row>
    <row r="949" spans="1:12">
      <c r="A949" s="435"/>
      <c r="D949" s="269"/>
      <c r="F949" s="432" t="s">
        <v>16</v>
      </c>
      <c r="G949" s="432" t="b">
        <v>0</v>
      </c>
      <c r="L949" s="432"/>
    </row>
    <row r="950" spans="1:12">
      <c r="A950" s="435"/>
      <c r="D950" s="269"/>
      <c r="F950" s="432" t="s">
        <v>16</v>
      </c>
      <c r="G950" s="432" t="b">
        <v>0</v>
      </c>
      <c r="L950" s="432"/>
    </row>
    <row r="951" spans="1:12">
      <c r="A951" s="435"/>
      <c r="D951" s="269"/>
      <c r="F951" s="432" t="s">
        <v>16</v>
      </c>
      <c r="G951" s="432" t="b">
        <v>0</v>
      </c>
      <c r="L951" s="432"/>
    </row>
    <row r="952" spans="1:12">
      <c r="A952" s="435"/>
      <c r="D952" s="269"/>
      <c r="F952" s="432" t="s">
        <v>16</v>
      </c>
      <c r="G952" s="432" t="b">
        <v>0</v>
      </c>
      <c r="L952" s="432"/>
    </row>
    <row r="953" spans="1:12">
      <c r="A953" s="435"/>
      <c r="D953" s="269"/>
      <c r="F953" s="432" t="s">
        <v>16</v>
      </c>
      <c r="G953" s="432" t="b">
        <v>0</v>
      </c>
      <c r="L953" s="432"/>
    </row>
    <row r="954" spans="1:12">
      <c r="A954" s="435"/>
      <c r="D954" s="269"/>
      <c r="F954" s="432" t="s">
        <v>16</v>
      </c>
      <c r="G954" s="432" t="b">
        <v>0</v>
      </c>
      <c r="L954" s="432"/>
    </row>
    <row r="955" spans="1:12">
      <c r="A955" s="435"/>
      <c r="D955" s="269"/>
      <c r="F955" s="432" t="s">
        <v>16</v>
      </c>
      <c r="G955" s="432" t="b">
        <v>0</v>
      </c>
      <c r="L955" s="432"/>
    </row>
    <row r="956" spans="1:12">
      <c r="A956" s="435"/>
      <c r="D956" s="269"/>
      <c r="F956" s="432" t="s">
        <v>16</v>
      </c>
      <c r="G956" s="432" t="b">
        <v>0</v>
      </c>
      <c r="L956" s="432"/>
    </row>
    <row r="957" spans="1:12">
      <c r="A957" s="435"/>
      <c r="D957" s="269"/>
      <c r="F957" s="432" t="s">
        <v>16</v>
      </c>
      <c r="G957" s="432" t="b">
        <v>0</v>
      </c>
      <c r="L957" s="432"/>
    </row>
    <row r="958" spans="1:12">
      <c r="A958" s="435"/>
      <c r="D958" s="269"/>
      <c r="F958" s="432" t="s">
        <v>16</v>
      </c>
      <c r="G958" s="432" t="b">
        <v>0</v>
      </c>
      <c r="L958" s="432"/>
    </row>
    <row r="959" spans="1:12">
      <c r="A959" s="435"/>
      <c r="D959" s="269"/>
      <c r="F959" s="432" t="s">
        <v>16</v>
      </c>
      <c r="G959" s="432" t="b">
        <v>0</v>
      </c>
      <c r="L959" s="432"/>
    </row>
    <row r="960" spans="1:12">
      <c r="A960" s="435"/>
      <c r="D960" s="269"/>
      <c r="F960" s="432" t="s">
        <v>16</v>
      </c>
      <c r="G960" s="432" t="b">
        <v>0</v>
      </c>
      <c r="L960" s="432"/>
    </row>
    <row r="961" spans="1:12">
      <c r="A961" s="435"/>
      <c r="D961" s="269"/>
      <c r="F961" s="432" t="s">
        <v>16</v>
      </c>
      <c r="G961" s="432" t="b">
        <v>0</v>
      </c>
      <c r="L961" s="432"/>
    </row>
    <row r="962" spans="1:12">
      <c r="A962" s="435"/>
      <c r="D962" s="269"/>
      <c r="F962" s="432" t="s">
        <v>16</v>
      </c>
      <c r="G962" s="432" t="b">
        <v>0</v>
      </c>
      <c r="L962" s="432"/>
    </row>
    <row r="963" spans="1:12">
      <c r="A963" s="435"/>
      <c r="D963" s="269"/>
      <c r="F963" s="432" t="s">
        <v>16</v>
      </c>
      <c r="G963" s="432" t="b">
        <v>0</v>
      </c>
      <c r="L963" s="432"/>
    </row>
    <row r="964" spans="1:12">
      <c r="A964" s="435"/>
      <c r="D964" s="269"/>
      <c r="F964" s="432" t="s">
        <v>16</v>
      </c>
      <c r="G964" s="432" t="b">
        <v>0</v>
      </c>
      <c r="L964" s="432"/>
    </row>
    <row r="965" spans="1:12">
      <c r="A965" s="435"/>
      <c r="D965" s="269"/>
      <c r="F965" s="432" t="s">
        <v>16</v>
      </c>
      <c r="G965" s="432" t="b">
        <v>0</v>
      </c>
      <c r="L965" s="432"/>
    </row>
    <row r="966" spans="1:12">
      <c r="A966" s="435"/>
      <c r="D966" s="269"/>
      <c r="F966" s="432" t="s">
        <v>16</v>
      </c>
      <c r="G966" s="432" t="b">
        <v>0</v>
      </c>
      <c r="L966" s="432"/>
    </row>
    <row r="967" spans="1:12">
      <c r="A967" s="435"/>
      <c r="D967" s="269"/>
      <c r="F967" s="432" t="s">
        <v>16</v>
      </c>
      <c r="G967" s="432" t="b">
        <v>0</v>
      </c>
      <c r="L967" s="432"/>
    </row>
    <row r="968" spans="1:12">
      <c r="A968" s="435"/>
      <c r="D968" s="269"/>
      <c r="F968" s="432" t="s">
        <v>16</v>
      </c>
      <c r="G968" s="432" t="b">
        <v>0</v>
      </c>
      <c r="L968" s="432"/>
    </row>
    <row r="969" spans="1:12">
      <c r="A969" s="435"/>
      <c r="D969" s="269"/>
      <c r="F969" s="432" t="s">
        <v>16</v>
      </c>
      <c r="G969" s="432" t="b">
        <v>0</v>
      </c>
      <c r="L969" s="432"/>
    </row>
    <row r="970" spans="1:12">
      <c r="A970" s="435"/>
      <c r="D970" s="269"/>
      <c r="F970" s="432" t="s">
        <v>16</v>
      </c>
      <c r="G970" s="432" t="b">
        <v>0</v>
      </c>
      <c r="L970" s="432"/>
    </row>
    <row r="971" spans="1:12">
      <c r="A971" s="435"/>
      <c r="D971" s="269"/>
      <c r="F971" s="432" t="s">
        <v>16</v>
      </c>
      <c r="G971" s="432" t="b">
        <v>0</v>
      </c>
      <c r="L971" s="432"/>
    </row>
    <row r="972" spans="1:12">
      <c r="A972" s="435"/>
      <c r="D972" s="269"/>
      <c r="F972" s="432" t="s">
        <v>16</v>
      </c>
      <c r="G972" s="432" t="b">
        <v>0</v>
      </c>
      <c r="L972" s="432"/>
    </row>
    <row r="973" spans="1:12">
      <c r="A973" s="435"/>
      <c r="D973" s="269"/>
      <c r="F973" s="432" t="s">
        <v>16</v>
      </c>
      <c r="G973" s="432" t="b">
        <v>0</v>
      </c>
      <c r="L973" s="432"/>
    </row>
    <row r="974" spans="1:12">
      <c r="A974" s="435"/>
      <c r="D974" s="269"/>
      <c r="F974" s="432" t="s">
        <v>16</v>
      </c>
      <c r="G974" s="432" t="b">
        <v>0</v>
      </c>
      <c r="L974" s="432"/>
    </row>
    <row r="975" spans="1:12">
      <c r="A975" s="435"/>
      <c r="D975" s="269"/>
      <c r="F975" s="432" t="s">
        <v>16</v>
      </c>
      <c r="G975" s="432" t="b">
        <v>0</v>
      </c>
      <c r="L975" s="432"/>
    </row>
    <row r="976" spans="1:12">
      <c r="A976" s="435"/>
      <c r="D976" s="269"/>
      <c r="F976" s="432" t="s">
        <v>16</v>
      </c>
      <c r="G976" s="432" t="b">
        <v>0</v>
      </c>
      <c r="L976" s="432"/>
    </row>
    <row r="977" spans="1:12">
      <c r="A977" s="435"/>
      <c r="D977" s="269"/>
      <c r="F977" s="432" t="s">
        <v>16</v>
      </c>
      <c r="G977" s="432" t="b">
        <v>0</v>
      </c>
      <c r="L977" s="432"/>
    </row>
    <row r="978" spans="1:12">
      <c r="A978" s="435"/>
      <c r="D978" s="269"/>
      <c r="F978" s="432" t="s">
        <v>16</v>
      </c>
      <c r="G978" s="432" t="b">
        <v>0</v>
      </c>
      <c r="L978" s="432"/>
    </row>
    <row r="979" spans="1:12">
      <c r="A979" s="435"/>
      <c r="D979" s="269"/>
      <c r="F979" s="432" t="s">
        <v>16</v>
      </c>
      <c r="G979" s="432" t="b">
        <v>0</v>
      </c>
      <c r="L979" s="432"/>
    </row>
    <row r="980" spans="1:12">
      <c r="A980" s="435"/>
      <c r="D980" s="269"/>
      <c r="F980" s="432" t="s">
        <v>16</v>
      </c>
      <c r="G980" s="432" t="b">
        <v>0</v>
      </c>
      <c r="L980" s="432"/>
    </row>
    <row r="981" spans="1:12">
      <c r="A981" s="435"/>
      <c r="D981" s="269"/>
      <c r="F981" s="432" t="s">
        <v>16</v>
      </c>
      <c r="G981" s="432" t="b">
        <v>0</v>
      </c>
      <c r="L981" s="432"/>
    </row>
    <row r="982" spans="1:12">
      <c r="A982" s="435"/>
      <c r="D982" s="269"/>
      <c r="F982" s="432" t="s">
        <v>16</v>
      </c>
      <c r="G982" s="432" t="b">
        <v>0</v>
      </c>
      <c r="L982" s="432"/>
    </row>
    <row r="983" spans="1:12">
      <c r="A983" s="435"/>
      <c r="D983" s="269"/>
      <c r="F983" s="432" t="s">
        <v>16</v>
      </c>
      <c r="G983" s="432" t="b">
        <v>0</v>
      </c>
      <c r="L983" s="432"/>
    </row>
    <row r="984" spans="1:12">
      <c r="A984" s="435"/>
      <c r="D984" s="269"/>
      <c r="F984" s="432" t="s">
        <v>16</v>
      </c>
      <c r="G984" s="432" t="b">
        <v>0</v>
      </c>
      <c r="L984" s="432"/>
    </row>
    <row r="985" spans="1:12">
      <c r="A985" s="435"/>
      <c r="D985" s="269"/>
      <c r="F985" s="432" t="s">
        <v>16</v>
      </c>
      <c r="G985" s="432" t="b">
        <v>0</v>
      </c>
      <c r="L985" s="432"/>
    </row>
    <row r="986" spans="1:12">
      <c r="A986" s="435"/>
      <c r="D986" s="269"/>
      <c r="F986" s="432" t="s">
        <v>16</v>
      </c>
      <c r="G986" s="432" t="b">
        <v>0</v>
      </c>
      <c r="L986" s="432"/>
    </row>
    <row r="987" spans="1:12">
      <c r="A987" s="435"/>
      <c r="D987" s="269"/>
      <c r="F987" s="432" t="s">
        <v>16</v>
      </c>
      <c r="G987" s="432" t="b">
        <v>0</v>
      </c>
      <c r="L987" s="432"/>
    </row>
    <row r="988" spans="1:12">
      <c r="A988" s="435"/>
      <c r="D988" s="269"/>
      <c r="F988" s="432" t="s">
        <v>16</v>
      </c>
      <c r="G988" s="432" t="b">
        <v>0</v>
      </c>
      <c r="L988" s="432"/>
    </row>
    <row r="989" spans="1:12">
      <c r="A989" s="435"/>
      <c r="D989" s="269"/>
      <c r="F989" s="432" t="s">
        <v>16</v>
      </c>
      <c r="G989" s="432" t="b">
        <v>0</v>
      </c>
      <c r="L989" s="432"/>
    </row>
    <row r="990" spans="1:12">
      <c r="A990" s="435"/>
      <c r="D990" s="269"/>
      <c r="F990" s="432" t="s">
        <v>16</v>
      </c>
      <c r="G990" s="432" t="b">
        <v>0</v>
      </c>
      <c r="L990" s="432"/>
    </row>
    <row r="991" spans="1:12">
      <c r="A991" s="435"/>
      <c r="D991" s="269"/>
      <c r="F991" s="432" t="s">
        <v>16</v>
      </c>
      <c r="G991" s="432" t="b">
        <v>0</v>
      </c>
      <c r="L991" s="432"/>
    </row>
    <row r="992" spans="1:12">
      <c r="A992" s="435"/>
      <c r="D992" s="269"/>
      <c r="F992" s="432" t="s">
        <v>16</v>
      </c>
      <c r="G992" s="432" t="b">
        <v>0</v>
      </c>
      <c r="L992" s="432"/>
    </row>
    <row r="993" spans="1:12">
      <c r="A993" s="435"/>
      <c r="D993" s="269"/>
      <c r="F993" s="432" t="s">
        <v>16</v>
      </c>
      <c r="G993" s="432" t="b">
        <v>0</v>
      </c>
      <c r="L993" s="432"/>
    </row>
    <row r="994" spans="1:12">
      <c r="A994" s="435"/>
      <c r="D994" s="269"/>
      <c r="F994" s="432" t="s">
        <v>16</v>
      </c>
      <c r="G994" s="432" t="b">
        <v>0</v>
      </c>
      <c r="L994" s="432"/>
    </row>
    <row r="995" spans="1:12">
      <c r="A995" s="435"/>
      <c r="D995" s="269"/>
      <c r="F995" s="432" t="s">
        <v>16</v>
      </c>
      <c r="G995" s="432" t="b">
        <v>0</v>
      </c>
      <c r="L995" s="432"/>
    </row>
    <row r="996" spans="1:12">
      <c r="A996" s="435"/>
      <c r="D996" s="269"/>
      <c r="F996" s="432" t="s">
        <v>16</v>
      </c>
      <c r="G996" s="432" t="b">
        <v>0</v>
      </c>
      <c r="L996" s="432"/>
    </row>
    <row r="997" spans="1:12">
      <c r="A997" s="435"/>
      <c r="D997" s="269"/>
      <c r="F997" s="432" t="s">
        <v>16</v>
      </c>
      <c r="G997" s="432" t="b">
        <v>0</v>
      </c>
      <c r="L997" s="432"/>
    </row>
    <row r="998" spans="1:12">
      <c r="A998" s="435"/>
      <c r="D998" s="269"/>
      <c r="F998" s="432" t="s">
        <v>16</v>
      </c>
      <c r="G998" s="432" t="b">
        <v>0</v>
      </c>
      <c r="L998" s="432"/>
    </row>
    <row r="999" spans="1:12">
      <c r="A999" s="435"/>
      <c r="D999" s="269"/>
      <c r="F999" s="432" t="s">
        <v>16</v>
      </c>
      <c r="G999" s="432" t="b">
        <v>0</v>
      </c>
      <c r="L999" s="432"/>
    </row>
    <row r="1000" spans="1:12">
      <c r="A1000" s="435"/>
      <c r="D1000" s="269"/>
      <c r="F1000" s="432" t="s">
        <v>16</v>
      </c>
      <c r="G1000" s="432" t="b">
        <v>0</v>
      </c>
      <c r="L1000" s="432"/>
    </row>
    <row r="1001" spans="1:12">
      <c r="A1001" s="435"/>
      <c r="D1001" s="269"/>
      <c r="F1001" s="432" t="s">
        <v>16</v>
      </c>
      <c r="G1001" s="432" t="b">
        <v>0</v>
      </c>
      <c r="L1001" s="432"/>
    </row>
    <row r="1002" spans="1:12">
      <c r="A1002" s="435"/>
      <c r="D1002" s="269"/>
      <c r="F1002" s="432" t="s">
        <v>16</v>
      </c>
      <c r="G1002" s="432" t="b">
        <v>0</v>
      </c>
      <c r="L1002" s="432"/>
    </row>
    <row r="1003" spans="1:12">
      <c r="A1003" s="435"/>
      <c r="D1003" s="269"/>
      <c r="F1003" s="432" t="s">
        <v>16</v>
      </c>
      <c r="G1003" s="432" t="b">
        <v>0</v>
      </c>
      <c r="L1003" s="432"/>
    </row>
    <row r="1004" spans="1:12">
      <c r="A1004" s="435"/>
      <c r="D1004" s="269"/>
      <c r="F1004" s="432" t="s">
        <v>16</v>
      </c>
      <c r="G1004" s="432" t="b">
        <v>0</v>
      </c>
      <c r="L1004" s="432"/>
    </row>
    <row r="1005" spans="1:12">
      <c r="A1005" s="435"/>
      <c r="D1005" s="269"/>
      <c r="F1005" s="432" t="s">
        <v>16</v>
      </c>
      <c r="G1005" s="432" t="b">
        <v>0</v>
      </c>
      <c r="L1005" s="432"/>
    </row>
    <row r="1006" spans="1:12">
      <c r="A1006" s="435"/>
      <c r="D1006" s="269"/>
      <c r="F1006" s="432" t="s">
        <v>16</v>
      </c>
      <c r="G1006" s="432" t="b">
        <v>0</v>
      </c>
      <c r="L1006" s="432"/>
    </row>
    <row r="1007" spans="1:12">
      <c r="A1007" s="435"/>
      <c r="D1007" s="269"/>
      <c r="F1007" s="432" t="s">
        <v>16</v>
      </c>
      <c r="G1007" s="432" t="b">
        <v>0</v>
      </c>
      <c r="L1007" s="432"/>
    </row>
    <row r="1008" spans="1:12">
      <c r="A1008" s="435"/>
      <c r="D1008" s="269"/>
      <c r="F1008" s="432" t="s">
        <v>16</v>
      </c>
      <c r="G1008" s="432" t="b">
        <v>0</v>
      </c>
      <c r="L1008" s="432"/>
    </row>
    <row r="1009" spans="1:12">
      <c r="A1009" s="435"/>
      <c r="D1009" s="269"/>
      <c r="F1009" s="432" t="s">
        <v>16</v>
      </c>
      <c r="G1009" s="432" t="b">
        <v>0</v>
      </c>
      <c r="L1009" s="432"/>
    </row>
    <row r="1010" spans="1:12">
      <c r="A1010" s="435"/>
      <c r="D1010" s="269"/>
      <c r="F1010" s="432" t="s">
        <v>16</v>
      </c>
      <c r="G1010" s="432" t="b">
        <v>0</v>
      </c>
      <c r="L1010" s="432"/>
    </row>
    <row r="1011" spans="1:12">
      <c r="A1011" s="435"/>
      <c r="D1011" s="269"/>
      <c r="F1011" s="432" t="s">
        <v>16</v>
      </c>
      <c r="G1011" s="432" t="b">
        <v>0</v>
      </c>
      <c r="L1011" s="432"/>
    </row>
    <row r="1012" spans="1:12">
      <c r="A1012" s="435"/>
      <c r="D1012" s="269"/>
      <c r="F1012" s="432" t="s">
        <v>16</v>
      </c>
      <c r="G1012" s="432" t="b">
        <v>0</v>
      </c>
      <c r="L1012" s="432"/>
    </row>
    <row r="1013" spans="1:12">
      <c r="A1013" s="435"/>
      <c r="D1013" s="269"/>
      <c r="F1013" s="432" t="s">
        <v>16</v>
      </c>
      <c r="G1013" s="432" t="b">
        <v>0</v>
      </c>
      <c r="L1013" s="432"/>
    </row>
    <row r="1014" spans="1:12">
      <c r="A1014" s="435"/>
      <c r="D1014" s="269"/>
      <c r="F1014" s="432" t="s">
        <v>16</v>
      </c>
      <c r="G1014" s="432" t="b">
        <v>0</v>
      </c>
      <c r="L1014" s="432"/>
    </row>
    <row r="1015" spans="1:12">
      <c r="A1015" s="435"/>
      <c r="D1015" s="269"/>
      <c r="F1015" s="432" t="s">
        <v>16</v>
      </c>
      <c r="G1015" s="432" t="b">
        <v>0</v>
      </c>
      <c r="L1015" s="432"/>
    </row>
    <row r="1016" spans="1:12">
      <c r="A1016" s="435"/>
      <c r="D1016" s="269"/>
      <c r="F1016" s="432" t="s">
        <v>16</v>
      </c>
      <c r="G1016" s="432" t="b">
        <v>0</v>
      </c>
      <c r="L1016" s="432"/>
    </row>
    <row r="1017" spans="1:12">
      <c r="A1017" s="435"/>
      <c r="D1017" s="269"/>
      <c r="F1017" s="432" t="s">
        <v>16</v>
      </c>
      <c r="G1017" s="432" t="b">
        <v>0</v>
      </c>
      <c r="L1017" s="432"/>
    </row>
    <row r="1018" spans="1:12">
      <c r="A1018" s="435"/>
      <c r="D1018" s="269"/>
      <c r="F1018" s="432" t="s">
        <v>16</v>
      </c>
      <c r="G1018" s="432" t="b">
        <v>0</v>
      </c>
      <c r="L1018" s="432"/>
    </row>
    <row r="1019" spans="1:12">
      <c r="A1019" s="435"/>
      <c r="D1019" s="269"/>
      <c r="F1019" s="432" t="s">
        <v>16</v>
      </c>
      <c r="G1019" s="432" t="b">
        <v>0</v>
      </c>
      <c r="L1019" s="432"/>
    </row>
    <row r="1020" spans="1:12">
      <c r="A1020" s="435"/>
      <c r="D1020" s="269"/>
      <c r="F1020" s="432" t="s">
        <v>16</v>
      </c>
      <c r="G1020" s="432" t="b">
        <v>0</v>
      </c>
      <c r="L1020" s="432"/>
    </row>
    <row r="1021" spans="1:12">
      <c r="A1021" s="435"/>
      <c r="D1021" s="269"/>
      <c r="F1021" s="432" t="s">
        <v>16</v>
      </c>
      <c r="G1021" s="432" t="b">
        <v>0</v>
      </c>
      <c r="L1021" s="432"/>
    </row>
    <row r="1022" spans="1:12">
      <c r="A1022" s="435"/>
      <c r="D1022" s="269"/>
      <c r="F1022" s="432" t="s">
        <v>16</v>
      </c>
      <c r="G1022" s="432" t="b">
        <v>0</v>
      </c>
      <c r="L1022" s="432"/>
    </row>
    <row r="1023" spans="1:12">
      <c r="A1023" s="435"/>
      <c r="D1023" s="269"/>
      <c r="F1023" s="432" t="s">
        <v>16</v>
      </c>
      <c r="G1023" s="432" t="b">
        <v>0</v>
      </c>
      <c r="L1023" s="432"/>
    </row>
    <row r="1024" spans="1:12">
      <c r="A1024" s="435"/>
      <c r="D1024" s="269"/>
      <c r="F1024" s="432" t="s">
        <v>16</v>
      </c>
      <c r="G1024" s="432" t="b">
        <v>0</v>
      </c>
      <c r="L1024" s="432"/>
    </row>
    <row r="1025" spans="1:12">
      <c r="A1025" s="435"/>
      <c r="D1025" s="269"/>
      <c r="F1025" s="432" t="s">
        <v>16</v>
      </c>
      <c r="G1025" s="432" t="b">
        <v>0</v>
      </c>
      <c r="L1025" s="432"/>
    </row>
    <row r="1026" spans="1:12">
      <c r="A1026" s="435"/>
      <c r="D1026" s="269"/>
      <c r="F1026" s="432" t="s">
        <v>16</v>
      </c>
      <c r="G1026" s="432" t="b">
        <v>0</v>
      </c>
      <c r="L1026" s="432"/>
    </row>
    <row r="1027" spans="1:12">
      <c r="A1027" s="435"/>
      <c r="D1027" s="269"/>
      <c r="F1027" s="432" t="s">
        <v>16</v>
      </c>
      <c r="G1027" s="432" t="b">
        <v>0</v>
      </c>
      <c r="L1027" s="432"/>
    </row>
    <row r="1028" spans="1:12">
      <c r="A1028" s="435"/>
      <c r="D1028" s="269"/>
      <c r="F1028" s="432" t="s">
        <v>16</v>
      </c>
      <c r="G1028" s="432" t="b">
        <v>0</v>
      </c>
      <c r="L1028" s="432"/>
    </row>
    <row r="1029" spans="1:12">
      <c r="A1029" s="435"/>
      <c r="D1029" s="269"/>
      <c r="F1029" s="432" t="s">
        <v>16</v>
      </c>
      <c r="G1029" s="432" t="b">
        <v>0</v>
      </c>
      <c r="L1029" s="432"/>
    </row>
    <row r="1030" spans="1:12">
      <c r="A1030" s="435"/>
      <c r="D1030" s="269"/>
      <c r="F1030" s="432" t="s">
        <v>16</v>
      </c>
      <c r="G1030" s="432" t="b">
        <v>0</v>
      </c>
      <c r="L1030" s="432"/>
    </row>
    <row r="1031" spans="1:12">
      <c r="A1031" s="435"/>
      <c r="D1031" s="269"/>
      <c r="F1031" s="432" t="s">
        <v>16</v>
      </c>
      <c r="G1031" s="432" t="b">
        <v>0</v>
      </c>
      <c r="L1031" s="432"/>
    </row>
    <row r="1032" spans="1:12">
      <c r="A1032" s="435"/>
      <c r="D1032" s="269"/>
      <c r="F1032" s="432" t="s">
        <v>16</v>
      </c>
      <c r="G1032" s="432" t="b">
        <v>0</v>
      </c>
      <c r="L1032" s="432"/>
    </row>
    <row r="1033" spans="1:12">
      <c r="A1033" s="435"/>
      <c r="D1033" s="269"/>
      <c r="F1033" s="432" t="s">
        <v>16</v>
      </c>
      <c r="G1033" s="432" t="b">
        <v>0</v>
      </c>
      <c r="L1033" s="432"/>
    </row>
    <row r="1034" spans="1:12">
      <c r="A1034" s="435"/>
      <c r="D1034" s="269"/>
      <c r="F1034" s="432" t="s">
        <v>16</v>
      </c>
      <c r="G1034" s="432" t="b">
        <v>0</v>
      </c>
      <c r="L1034" s="432"/>
    </row>
    <row r="1035" spans="1:12">
      <c r="A1035" s="435"/>
      <c r="D1035" s="269"/>
      <c r="F1035" s="432" t="s">
        <v>16</v>
      </c>
      <c r="G1035" s="432" t="b">
        <v>0</v>
      </c>
      <c r="L1035" s="432"/>
    </row>
    <row r="1036" spans="1:12">
      <c r="A1036" s="435"/>
      <c r="D1036" s="269"/>
      <c r="F1036" s="432" t="s">
        <v>16</v>
      </c>
      <c r="G1036" s="432" t="b">
        <v>0</v>
      </c>
      <c r="L1036" s="432"/>
    </row>
    <row r="1037" spans="1:12">
      <c r="A1037" s="435"/>
      <c r="D1037" s="269"/>
      <c r="F1037" s="432" t="s">
        <v>16</v>
      </c>
      <c r="G1037" s="432" t="b">
        <v>0</v>
      </c>
      <c r="L1037" s="432"/>
    </row>
    <row r="1038" spans="1:12">
      <c r="A1038" s="435"/>
      <c r="D1038" s="269"/>
      <c r="F1038" s="432" t="s">
        <v>16</v>
      </c>
      <c r="G1038" s="432" t="b">
        <v>0</v>
      </c>
      <c r="L1038" s="432"/>
    </row>
    <row r="1039" spans="1:12">
      <c r="A1039" s="435"/>
      <c r="D1039" s="269"/>
      <c r="F1039" s="432" t="s">
        <v>16</v>
      </c>
      <c r="G1039" s="432" t="b">
        <v>0</v>
      </c>
      <c r="L1039" s="432"/>
    </row>
    <row r="1040" spans="1:12">
      <c r="A1040" s="435"/>
      <c r="D1040" s="269"/>
      <c r="F1040" s="432" t="s">
        <v>16</v>
      </c>
      <c r="G1040" s="432" t="b">
        <v>0</v>
      </c>
      <c r="L1040" s="432"/>
    </row>
    <row r="1041" spans="1:12">
      <c r="A1041" s="435"/>
      <c r="D1041" s="269"/>
      <c r="F1041" s="432" t="s">
        <v>16</v>
      </c>
      <c r="G1041" s="432" t="b">
        <v>0</v>
      </c>
      <c r="L1041" s="432"/>
    </row>
    <row r="1042" spans="1:12">
      <c r="A1042" s="435"/>
      <c r="D1042" s="269"/>
      <c r="F1042" s="432" t="s">
        <v>16</v>
      </c>
      <c r="G1042" s="432" t="b">
        <v>0</v>
      </c>
      <c r="L1042" s="432"/>
    </row>
    <row r="1043" spans="1:12">
      <c r="A1043" s="435"/>
      <c r="D1043" s="269"/>
      <c r="F1043" s="432" t="s">
        <v>16</v>
      </c>
      <c r="G1043" s="432" t="b">
        <v>0</v>
      </c>
      <c r="L1043" s="432"/>
    </row>
    <row r="1044" spans="1:12">
      <c r="A1044" s="435"/>
      <c r="D1044" s="269"/>
      <c r="F1044" s="432" t="s">
        <v>16</v>
      </c>
      <c r="G1044" s="432" t="b">
        <v>0</v>
      </c>
      <c r="L1044" s="432"/>
    </row>
    <row r="1045" spans="1:12">
      <c r="A1045" s="435"/>
      <c r="D1045" s="269"/>
      <c r="F1045" s="432" t="s">
        <v>16</v>
      </c>
      <c r="G1045" s="432" t="b">
        <v>0</v>
      </c>
      <c r="L1045" s="432"/>
    </row>
    <row r="1046" spans="1:12">
      <c r="A1046" s="435"/>
      <c r="D1046" s="269"/>
      <c r="F1046" s="432" t="s">
        <v>16</v>
      </c>
      <c r="G1046" s="432" t="b">
        <v>0</v>
      </c>
      <c r="L1046" s="432"/>
    </row>
    <row r="1047" spans="1:12">
      <c r="A1047" s="435"/>
      <c r="D1047" s="269"/>
      <c r="F1047" s="432" t="s">
        <v>16</v>
      </c>
      <c r="G1047" s="432" t="b">
        <v>0</v>
      </c>
      <c r="L1047" s="432"/>
    </row>
    <row r="1048" spans="1:12">
      <c r="A1048" s="435"/>
      <c r="D1048" s="269"/>
      <c r="F1048" s="432" t="s">
        <v>16</v>
      </c>
      <c r="G1048" s="432" t="b">
        <v>0</v>
      </c>
      <c r="L1048" s="432"/>
    </row>
    <row r="1049" spans="1:12">
      <c r="A1049" s="435"/>
      <c r="D1049" s="269"/>
      <c r="F1049" s="432" t="s">
        <v>16</v>
      </c>
      <c r="G1049" s="432" t="b">
        <v>0</v>
      </c>
      <c r="L1049" s="432"/>
    </row>
    <row r="1050" spans="1:12">
      <c r="A1050" s="435"/>
      <c r="D1050" s="269"/>
      <c r="F1050" s="432" t="s">
        <v>16</v>
      </c>
      <c r="G1050" s="432" t="b">
        <v>0</v>
      </c>
      <c r="L1050" s="432"/>
    </row>
    <row r="1051" spans="1:12">
      <c r="A1051" s="435"/>
      <c r="D1051" s="269"/>
      <c r="F1051" s="432" t="s">
        <v>16</v>
      </c>
      <c r="G1051" s="432" t="b">
        <v>0</v>
      </c>
      <c r="L1051" s="432"/>
    </row>
    <row r="1052" spans="1:12">
      <c r="A1052" s="435"/>
      <c r="D1052" s="269"/>
      <c r="F1052" s="432" t="s">
        <v>16</v>
      </c>
      <c r="G1052" s="432" t="b">
        <v>0</v>
      </c>
      <c r="L1052" s="432"/>
    </row>
    <row r="1053" spans="1:12">
      <c r="A1053" s="435"/>
      <c r="D1053" s="269"/>
      <c r="F1053" s="432" t="s">
        <v>16</v>
      </c>
      <c r="G1053" s="432" t="b">
        <v>0</v>
      </c>
      <c r="L1053" s="432"/>
    </row>
    <row r="1054" spans="1:12">
      <c r="A1054" s="435"/>
      <c r="D1054" s="269"/>
      <c r="F1054" s="432" t="s">
        <v>16</v>
      </c>
      <c r="G1054" s="432" t="b">
        <v>0</v>
      </c>
      <c r="L1054" s="432"/>
    </row>
    <row r="1055" spans="1:12">
      <c r="A1055" s="435"/>
      <c r="D1055" s="269"/>
      <c r="F1055" s="432" t="s">
        <v>16</v>
      </c>
      <c r="G1055" s="432" t="b">
        <v>0</v>
      </c>
      <c r="L1055" s="432"/>
    </row>
    <row r="1056" spans="1:12">
      <c r="A1056" s="435"/>
      <c r="D1056" s="269"/>
      <c r="F1056" s="432" t="s">
        <v>16</v>
      </c>
      <c r="G1056" s="432" t="b">
        <v>0</v>
      </c>
      <c r="L1056" s="432"/>
    </row>
    <row r="1057" spans="1:12">
      <c r="A1057" s="435"/>
      <c r="D1057" s="269"/>
      <c r="F1057" s="432" t="s">
        <v>16</v>
      </c>
      <c r="G1057" s="432" t="b">
        <v>0</v>
      </c>
      <c r="L1057" s="432"/>
    </row>
    <row r="1058" spans="1:12">
      <c r="A1058" s="435"/>
      <c r="D1058" s="269"/>
      <c r="F1058" s="432" t="s">
        <v>16</v>
      </c>
      <c r="G1058" s="432" t="b">
        <v>0</v>
      </c>
      <c r="L1058" s="432"/>
    </row>
    <row r="1059" spans="1:12">
      <c r="A1059" s="435"/>
      <c r="D1059" s="269"/>
      <c r="F1059" s="432" t="s">
        <v>16</v>
      </c>
      <c r="G1059" s="432" t="b">
        <v>0</v>
      </c>
      <c r="L1059" s="432"/>
    </row>
    <row r="1060" spans="1:12">
      <c r="A1060" s="435"/>
      <c r="D1060" s="269"/>
      <c r="F1060" s="432" t="s">
        <v>16</v>
      </c>
      <c r="G1060" s="432" t="b">
        <v>0</v>
      </c>
      <c r="L1060" s="432"/>
    </row>
    <row r="1061" spans="1:12">
      <c r="A1061" s="435"/>
      <c r="D1061" s="269"/>
      <c r="F1061" s="432" t="s">
        <v>16</v>
      </c>
      <c r="G1061" s="432" t="b">
        <v>0</v>
      </c>
      <c r="L1061" s="432"/>
    </row>
    <row r="1062" spans="1:12">
      <c r="A1062" s="435"/>
      <c r="D1062" s="269"/>
      <c r="F1062" s="432" t="s">
        <v>16</v>
      </c>
      <c r="G1062" s="432" t="b">
        <v>0</v>
      </c>
      <c r="L1062" s="432"/>
    </row>
    <row r="1063" spans="1:12">
      <c r="A1063" s="435"/>
      <c r="D1063" s="269"/>
      <c r="F1063" s="432" t="s">
        <v>16</v>
      </c>
      <c r="G1063" s="432" t="b">
        <v>0</v>
      </c>
      <c r="L1063" s="432"/>
    </row>
    <row r="1064" spans="1:12">
      <c r="A1064" s="435"/>
      <c r="D1064" s="269"/>
      <c r="F1064" s="432" t="s">
        <v>16</v>
      </c>
      <c r="G1064" s="432" t="b">
        <v>0</v>
      </c>
      <c r="L1064" s="432"/>
    </row>
    <row r="1065" spans="1:12">
      <c r="A1065" s="435"/>
      <c r="D1065" s="269"/>
      <c r="F1065" s="432" t="s">
        <v>16</v>
      </c>
      <c r="G1065" s="432" t="b">
        <v>0</v>
      </c>
      <c r="L1065" s="432"/>
    </row>
    <row r="1066" spans="1:12">
      <c r="A1066" s="435"/>
      <c r="D1066" s="269"/>
      <c r="F1066" s="432" t="s">
        <v>16</v>
      </c>
      <c r="G1066" s="432" t="b">
        <v>0</v>
      </c>
      <c r="L1066" s="432"/>
    </row>
    <row r="1067" spans="1:12">
      <c r="A1067" s="435"/>
      <c r="D1067" s="269"/>
      <c r="F1067" s="432" t="s">
        <v>16</v>
      </c>
      <c r="G1067" s="432" t="b">
        <v>0</v>
      </c>
      <c r="L1067" s="432"/>
    </row>
    <row r="1068" spans="1:12">
      <c r="A1068" s="435"/>
      <c r="D1068" s="269"/>
      <c r="F1068" s="432" t="s">
        <v>16</v>
      </c>
      <c r="G1068" s="432" t="b">
        <v>0</v>
      </c>
      <c r="L1068" s="432"/>
    </row>
    <row r="1069" spans="1:12">
      <c r="A1069" s="435"/>
      <c r="D1069" s="269"/>
      <c r="F1069" s="432" t="s">
        <v>16</v>
      </c>
      <c r="G1069" s="432" t="b">
        <v>0</v>
      </c>
      <c r="L1069" s="432"/>
    </row>
    <row r="1070" spans="1:12">
      <c r="A1070" s="435"/>
      <c r="D1070" s="269"/>
      <c r="F1070" s="432" t="s">
        <v>16</v>
      </c>
      <c r="G1070" s="432" t="b">
        <v>0</v>
      </c>
      <c r="L1070" s="432"/>
    </row>
    <row r="1071" spans="1:12">
      <c r="A1071" s="435"/>
      <c r="D1071" s="269"/>
      <c r="F1071" s="432" t="s">
        <v>16</v>
      </c>
      <c r="G1071" s="432" t="b">
        <v>0</v>
      </c>
      <c r="L1071" s="432"/>
    </row>
    <row r="1072" spans="1:12">
      <c r="A1072" s="435"/>
      <c r="D1072" s="269"/>
      <c r="F1072" s="432" t="s">
        <v>16</v>
      </c>
      <c r="G1072" s="432" t="b">
        <v>0</v>
      </c>
      <c r="L1072" s="432"/>
    </row>
    <row r="1073" spans="1:12">
      <c r="A1073" s="435"/>
      <c r="D1073" s="269"/>
      <c r="F1073" s="432" t="s">
        <v>16</v>
      </c>
      <c r="G1073" s="432" t="b">
        <v>0</v>
      </c>
      <c r="L1073" s="432"/>
    </row>
    <row r="1074" spans="1:12">
      <c r="A1074" s="435"/>
      <c r="D1074" s="269"/>
      <c r="F1074" s="432" t="s">
        <v>16</v>
      </c>
      <c r="G1074" s="432" t="b">
        <v>0</v>
      </c>
      <c r="L1074" s="432"/>
    </row>
    <row r="1075" spans="1:12">
      <c r="A1075" s="435"/>
      <c r="D1075" s="269"/>
      <c r="F1075" s="432" t="s">
        <v>16</v>
      </c>
      <c r="G1075" s="432" t="b">
        <v>0</v>
      </c>
      <c r="L1075" s="432"/>
    </row>
    <row r="1076" spans="1:12">
      <c r="A1076" s="435"/>
      <c r="D1076" s="269"/>
      <c r="F1076" s="432" t="s">
        <v>16</v>
      </c>
      <c r="G1076" s="432" t="b">
        <v>0</v>
      </c>
      <c r="L1076" s="432"/>
    </row>
    <row r="1077" spans="1:12">
      <c r="A1077" s="435"/>
      <c r="D1077" s="269"/>
      <c r="F1077" s="432" t="s">
        <v>16</v>
      </c>
      <c r="G1077" s="432" t="b">
        <v>0</v>
      </c>
      <c r="L1077" s="432"/>
    </row>
    <row r="1078" spans="1:12">
      <c r="A1078" s="435"/>
      <c r="D1078" s="269"/>
      <c r="F1078" s="432" t="s">
        <v>16</v>
      </c>
      <c r="G1078" s="432" t="b">
        <v>0</v>
      </c>
      <c r="L1078" s="432"/>
    </row>
    <row r="1079" spans="1:12">
      <c r="A1079" s="435"/>
      <c r="D1079" s="269"/>
      <c r="F1079" s="432" t="s">
        <v>16</v>
      </c>
      <c r="G1079" s="432" t="b">
        <v>0</v>
      </c>
      <c r="L1079" s="432"/>
    </row>
    <row r="1080" spans="1:12">
      <c r="A1080" s="435"/>
      <c r="D1080" s="269"/>
      <c r="F1080" s="432" t="s">
        <v>16</v>
      </c>
      <c r="G1080" s="432" t="b">
        <v>0</v>
      </c>
      <c r="L1080" s="432"/>
    </row>
    <row r="1081" spans="1:12">
      <c r="A1081" s="435"/>
      <c r="D1081" s="269"/>
      <c r="F1081" s="432" t="s">
        <v>16</v>
      </c>
      <c r="G1081" s="432" t="b">
        <v>0</v>
      </c>
      <c r="L1081" s="432"/>
    </row>
    <row r="1082" spans="1:12">
      <c r="A1082" s="435"/>
      <c r="D1082" s="269"/>
      <c r="F1082" s="432" t="s">
        <v>16</v>
      </c>
      <c r="G1082" s="432" t="b">
        <v>0</v>
      </c>
      <c r="L1082" s="432"/>
    </row>
    <row r="1083" spans="1:12">
      <c r="A1083" s="435"/>
      <c r="D1083" s="269"/>
      <c r="F1083" s="432" t="s">
        <v>16</v>
      </c>
      <c r="G1083" s="432" t="b">
        <v>0</v>
      </c>
      <c r="L1083" s="432"/>
    </row>
    <row r="1084" spans="1:12">
      <c r="A1084" s="435"/>
      <c r="D1084" s="269"/>
      <c r="F1084" s="432" t="s">
        <v>16</v>
      </c>
      <c r="G1084" s="432" t="b">
        <v>0</v>
      </c>
      <c r="L1084" s="432"/>
    </row>
    <row r="1085" spans="1:12">
      <c r="A1085" s="435"/>
      <c r="D1085" s="269"/>
      <c r="F1085" s="432" t="s">
        <v>16</v>
      </c>
      <c r="G1085" s="432" t="b">
        <v>0</v>
      </c>
      <c r="L1085" s="432"/>
    </row>
    <row r="1086" spans="1:12">
      <c r="A1086" s="435"/>
      <c r="D1086" s="269"/>
      <c r="F1086" s="432" t="s">
        <v>16</v>
      </c>
      <c r="G1086" s="432" t="b">
        <v>0</v>
      </c>
      <c r="L1086" s="432"/>
    </row>
    <row r="1087" spans="1:12">
      <c r="A1087" s="435"/>
      <c r="D1087" s="269"/>
      <c r="F1087" s="432" t="s">
        <v>16</v>
      </c>
      <c r="G1087" s="432" t="b">
        <v>0</v>
      </c>
      <c r="L1087" s="432"/>
    </row>
    <row r="1088" spans="1:12">
      <c r="A1088" s="435"/>
      <c r="D1088" s="269"/>
      <c r="F1088" s="432" t="s">
        <v>16</v>
      </c>
      <c r="G1088" s="432" t="b">
        <v>0</v>
      </c>
      <c r="L1088" s="432"/>
    </row>
    <row r="1089" spans="1:12">
      <c r="A1089" s="435"/>
      <c r="D1089" s="269"/>
      <c r="F1089" s="432" t="s">
        <v>16</v>
      </c>
      <c r="G1089" s="432" t="b">
        <v>0</v>
      </c>
      <c r="L1089" s="432"/>
    </row>
    <row r="1090" spans="1:12">
      <c r="A1090" s="435"/>
      <c r="D1090" s="269"/>
      <c r="F1090" s="432" t="s">
        <v>16</v>
      </c>
      <c r="G1090" s="432" t="b">
        <v>0</v>
      </c>
      <c r="L1090" s="432"/>
    </row>
    <row r="1091" spans="1:12">
      <c r="A1091" s="435"/>
      <c r="D1091" s="269"/>
      <c r="F1091" s="432" t="s">
        <v>16</v>
      </c>
      <c r="G1091" s="432" t="b">
        <v>0</v>
      </c>
      <c r="L1091" s="432"/>
    </row>
    <row r="1092" spans="1:12">
      <c r="A1092" s="435"/>
      <c r="D1092" s="269"/>
      <c r="F1092" s="432" t="s">
        <v>16</v>
      </c>
      <c r="G1092" s="432" t="b">
        <v>0</v>
      </c>
      <c r="L1092" s="432"/>
    </row>
    <row r="1093" spans="1:12">
      <c r="A1093" s="435"/>
      <c r="D1093" s="269"/>
      <c r="F1093" s="432" t="s">
        <v>16</v>
      </c>
      <c r="G1093" s="432" t="b">
        <v>0</v>
      </c>
      <c r="L1093" s="432"/>
    </row>
    <row r="1094" spans="1:12">
      <c r="A1094" s="435"/>
      <c r="D1094" s="269"/>
      <c r="F1094" s="432" t="s">
        <v>16</v>
      </c>
      <c r="G1094" s="432" t="b">
        <v>0</v>
      </c>
      <c r="L1094" s="432"/>
    </row>
    <row r="1095" spans="1:12">
      <c r="A1095" s="435"/>
      <c r="D1095" s="269"/>
      <c r="F1095" s="432" t="s">
        <v>16</v>
      </c>
      <c r="G1095" s="432" t="b">
        <v>0</v>
      </c>
      <c r="L1095" s="432"/>
    </row>
    <row r="1096" spans="1:12">
      <c r="A1096" s="435"/>
      <c r="D1096" s="269"/>
      <c r="F1096" s="432" t="s">
        <v>16</v>
      </c>
      <c r="G1096" s="432" t="b">
        <v>0</v>
      </c>
      <c r="L1096" s="432"/>
    </row>
    <row r="1097" spans="1:12">
      <c r="A1097" s="435"/>
      <c r="D1097" s="269"/>
      <c r="F1097" s="432" t="s">
        <v>16</v>
      </c>
      <c r="G1097" s="432" t="b">
        <v>0</v>
      </c>
      <c r="L1097" s="432"/>
    </row>
    <row r="1098" spans="1:12">
      <c r="A1098" s="435"/>
      <c r="D1098" s="269"/>
      <c r="F1098" s="432" t="s">
        <v>16</v>
      </c>
      <c r="G1098" s="432" t="b">
        <v>0</v>
      </c>
      <c r="L1098" s="432"/>
    </row>
    <row r="1099" spans="1:12">
      <c r="A1099" s="435"/>
      <c r="D1099" s="269"/>
      <c r="F1099" s="432" t="s">
        <v>16</v>
      </c>
      <c r="G1099" s="432" t="b">
        <v>0</v>
      </c>
      <c r="L1099" s="432"/>
    </row>
    <row r="1100" spans="1:12">
      <c r="A1100" s="435"/>
      <c r="D1100" s="269"/>
      <c r="F1100" s="432" t="s">
        <v>16</v>
      </c>
      <c r="G1100" s="432" t="b">
        <v>0</v>
      </c>
      <c r="L1100" s="432"/>
    </row>
    <row r="1101" spans="1:12">
      <c r="A1101" s="435"/>
      <c r="D1101" s="269"/>
      <c r="F1101" s="432" t="s">
        <v>16</v>
      </c>
      <c r="G1101" s="432" t="b">
        <v>0</v>
      </c>
      <c r="L1101" s="432"/>
    </row>
    <row r="1102" spans="1:12">
      <c r="A1102" s="435"/>
      <c r="D1102" s="269"/>
      <c r="F1102" s="432" t="s">
        <v>16</v>
      </c>
      <c r="G1102" s="432" t="b">
        <v>0</v>
      </c>
      <c r="L1102" s="432"/>
    </row>
    <row r="1103" spans="1:12">
      <c r="A1103" s="435"/>
      <c r="D1103" s="269"/>
      <c r="F1103" s="432" t="s">
        <v>16</v>
      </c>
      <c r="G1103" s="432" t="b">
        <v>0</v>
      </c>
      <c r="L1103" s="432"/>
    </row>
    <row r="1104" spans="1:12">
      <c r="A1104" s="435"/>
      <c r="D1104" s="269"/>
      <c r="F1104" s="432" t="s">
        <v>16</v>
      </c>
      <c r="G1104" s="432" t="b">
        <v>0</v>
      </c>
      <c r="L1104" s="432"/>
    </row>
    <row r="1105" spans="1:12">
      <c r="A1105" s="435"/>
      <c r="D1105" s="269"/>
      <c r="F1105" s="432" t="s">
        <v>16</v>
      </c>
      <c r="G1105" s="432" t="b">
        <v>0</v>
      </c>
      <c r="L1105" s="432"/>
    </row>
    <row r="1106" spans="1:12">
      <c r="A1106" s="435"/>
      <c r="D1106" s="269"/>
      <c r="F1106" s="432" t="s">
        <v>16</v>
      </c>
      <c r="G1106" s="432" t="b">
        <v>0</v>
      </c>
      <c r="L1106" s="432"/>
    </row>
    <row r="1107" spans="1:12">
      <c r="A1107" s="435"/>
      <c r="D1107" s="269"/>
      <c r="F1107" s="432" t="s">
        <v>16</v>
      </c>
      <c r="G1107" s="432" t="b">
        <v>0</v>
      </c>
      <c r="L1107" s="432"/>
    </row>
    <row r="1108" spans="1:12">
      <c r="A1108" s="435"/>
      <c r="D1108" s="269"/>
      <c r="F1108" s="432" t="s">
        <v>16</v>
      </c>
      <c r="G1108" s="432" t="b">
        <v>0</v>
      </c>
      <c r="L1108" s="432"/>
    </row>
    <row r="1109" spans="1:12">
      <c r="A1109" s="435"/>
      <c r="D1109" s="269"/>
      <c r="F1109" s="432" t="s">
        <v>16</v>
      </c>
      <c r="G1109" s="432" t="b">
        <v>0</v>
      </c>
      <c r="L1109" s="432"/>
    </row>
    <row r="1110" spans="1:12">
      <c r="A1110" s="435"/>
      <c r="D1110" s="269"/>
      <c r="F1110" s="432" t="s">
        <v>16</v>
      </c>
      <c r="G1110" s="432" t="b">
        <v>0</v>
      </c>
      <c r="L1110" s="432"/>
    </row>
    <row r="1111" spans="1:12">
      <c r="A1111" s="435"/>
      <c r="D1111" s="269"/>
      <c r="F1111" s="432" t="s">
        <v>16</v>
      </c>
      <c r="G1111" s="432" t="b">
        <v>0</v>
      </c>
      <c r="L1111" s="432"/>
    </row>
    <row r="1112" spans="1:12">
      <c r="A1112" s="435"/>
      <c r="D1112" s="269"/>
      <c r="F1112" s="432" t="s">
        <v>16</v>
      </c>
      <c r="G1112" s="432" t="b">
        <v>0</v>
      </c>
      <c r="L1112" s="432"/>
    </row>
    <row r="1113" spans="1:12">
      <c r="A1113" s="435"/>
      <c r="D1113" s="269"/>
      <c r="F1113" s="432" t="s">
        <v>16</v>
      </c>
      <c r="G1113" s="432" t="b">
        <v>0</v>
      </c>
      <c r="L1113" s="432"/>
    </row>
    <row r="1114" spans="1:12">
      <c r="A1114" s="435"/>
      <c r="D1114" s="269"/>
      <c r="F1114" s="432" t="s">
        <v>16</v>
      </c>
      <c r="G1114" s="432" t="b">
        <v>0</v>
      </c>
      <c r="L1114" s="432"/>
    </row>
    <row r="1115" spans="1:12">
      <c r="A1115" s="435"/>
      <c r="D1115" s="269"/>
      <c r="F1115" s="432" t="s">
        <v>16</v>
      </c>
      <c r="G1115" s="432" t="b">
        <v>0</v>
      </c>
      <c r="L1115" s="432"/>
    </row>
    <row r="1116" spans="1:12">
      <c r="A1116" s="435"/>
      <c r="D1116" s="269"/>
      <c r="F1116" s="432" t="s">
        <v>16</v>
      </c>
      <c r="G1116" s="432" t="b">
        <v>0</v>
      </c>
      <c r="L1116" s="432"/>
    </row>
    <row r="1117" spans="1:12">
      <c r="A1117" s="435"/>
      <c r="D1117" s="269"/>
      <c r="F1117" s="432" t="s">
        <v>16</v>
      </c>
      <c r="G1117" s="432" t="b">
        <v>0</v>
      </c>
      <c r="L1117" s="432"/>
    </row>
    <row r="1118" spans="1:12">
      <c r="A1118" s="435"/>
      <c r="D1118" s="269"/>
      <c r="F1118" s="432" t="s">
        <v>16</v>
      </c>
      <c r="G1118" s="432" t="b">
        <v>0</v>
      </c>
      <c r="L1118" s="432"/>
    </row>
    <row r="1119" spans="1:12">
      <c r="A1119" s="435"/>
      <c r="D1119" s="269"/>
      <c r="F1119" s="432" t="s">
        <v>16</v>
      </c>
      <c r="G1119" s="432" t="b">
        <v>0</v>
      </c>
      <c r="L1119" s="432"/>
    </row>
    <row r="1120" spans="1:12">
      <c r="A1120" s="435"/>
      <c r="D1120" s="269"/>
      <c r="F1120" s="432" t="s">
        <v>16</v>
      </c>
      <c r="G1120" s="432" t="b">
        <v>0</v>
      </c>
      <c r="L1120" s="432"/>
    </row>
    <row r="1121" spans="1:12">
      <c r="A1121" s="435"/>
      <c r="D1121" s="269"/>
      <c r="F1121" s="432" t="s">
        <v>16</v>
      </c>
      <c r="G1121" s="432" t="b">
        <v>0</v>
      </c>
      <c r="L1121" s="432"/>
    </row>
    <row r="1122" spans="1:12">
      <c r="A1122" s="435"/>
      <c r="D1122" s="269"/>
      <c r="F1122" s="432" t="s">
        <v>16</v>
      </c>
      <c r="G1122" s="432" t="b">
        <v>0</v>
      </c>
      <c r="L1122" s="432"/>
    </row>
    <row r="1123" spans="1:12">
      <c r="A1123" s="435"/>
      <c r="D1123" s="269"/>
      <c r="F1123" s="432" t="s">
        <v>16</v>
      </c>
      <c r="G1123" s="432" t="b">
        <v>0</v>
      </c>
      <c r="L1123" s="432"/>
    </row>
    <row r="1124" spans="1:12">
      <c r="A1124" s="435"/>
      <c r="D1124" s="269"/>
      <c r="F1124" s="432" t="s">
        <v>16</v>
      </c>
      <c r="G1124" s="432" t="b">
        <v>0</v>
      </c>
      <c r="L1124" s="432"/>
    </row>
    <row r="1125" spans="1:12">
      <c r="A1125" s="435"/>
      <c r="D1125" s="269"/>
      <c r="F1125" s="432" t="s">
        <v>16</v>
      </c>
      <c r="G1125" s="432" t="b">
        <v>0</v>
      </c>
      <c r="L1125" s="432"/>
    </row>
    <row r="1126" spans="1:12">
      <c r="A1126" s="435"/>
      <c r="D1126" s="269"/>
      <c r="F1126" s="432" t="s">
        <v>16</v>
      </c>
      <c r="G1126" s="432" t="b">
        <v>0</v>
      </c>
      <c r="L1126" s="432"/>
    </row>
    <row r="1127" spans="1:12">
      <c r="A1127" s="435"/>
      <c r="D1127" s="269"/>
      <c r="F1127" s="432" t="s">
        <v>16</v>
      </c>
      <c r="G1127" s="432" t="b">
        <v>0</v>
      </c>
      <c r="L1127" s="432"/>
    </row>
    <row r="1128" spans="1:12">
      <c r="A1128" s="435"/>
      <c r="D1128" s="269"/>
      <c r="F1128" s="432" t="s">
        <v>16</v>
      </c>
      <c r="G1128" s="432" t="b">
        <v>0</v>
      </c>
      <c r="L1128" s="432"/>
    </row>
    <row r="1129" spans="1:12">
      <c r="A1129" s="435"/>
      <c r="D1129" s="269"/>
      <c r="F1129" s="432" t="s">
        <v>16</v>
      </c>
      <c r="G1129" s="432" t="b">
        <v>0</v>
      </c>
      <c r="L1129" s="432"/>
    </row>
    <row r="1130" spans="1:12">
      <c r="A1130" s="435"/>
      <c r="D1130" s="269"/>
      <c r="F1130" s="432" t="s">
        <v>16</v>
      </c>
      <c r="G1130" s="432" t="b">
        <v>0</v>
      </c>
      <c r="L1130" s="432"/>
    </row>
    <row r="1131" spans="1:12">
      <c r="A1131" s="435"/>
      <c r="D1131" s="269"/>
      <c r="F1131" s="432" t="s">
        <v>16</v>
      </c>
      <c r="G1131" s="432" t="b">
        <v>0</v>
      </c>
      <c r="L1131" s="432"/>
    </row>
    <row r="1132" spans="1:12">
      <c r="A1132" s="435"/>
      <c r="D1132" s="269"/>
      <c r="F1132" s="432" t="s">
        <v>16</v>
      </c>
      <c r="G1132" s="432" t="b">
        <v>0</v>
      </c>
      <c r="L1132" s="432"/>
    </row>
    <row r="1133" spans="1:12">
      <c r="A1133" s="435"/>
      <c r="D1133" s="269"/>
      <c r="F1133" s="432" t="s">
        <v>16</v>
      </c>
      <c r="G1133" s="432" t="b">
        <v>0</v>
      </c>
      <c r="L1133" s="432"/>
    </row>
    <row r="1134" spans="1:12">
      <c r="A1134" s="435"/>
      <c r="D1134" s="269"/>
      <c r="F1134" s="432" t="s">
        <v>16</v>
      </c>
      <c r="G1134" s="432" t="b">
        <v>0</v>
      </c>
      <c r="L1134" s="432"/>
    </row>
    <row r="1135" spans="1:12">
      <c r="A1135" s="435"/>
      <c r="D1135" s="269"/>
      <c r="F1135" s="432" t="s">
        <v>16</v>
      </c>
      <c r="G1135" s="432" t="b">
        <v>0</v>
      </c>
      <c r="L1135" s="432"/>
    </row>
    <row r="1136" spans="1:12">
      <c r="A1136" s="435"/>
      <c r="D1136" s="269"/>
      <c r="F1136" s="432" t="s">
        <v>16</v>
      </c>
      <c r="G1136" s="432" t="b">
        <v>0</v>
      </c>
      <c r="L1136" s="432"/>
    </row>
    <row r="1137" spans="1:12">
      <c r="A1137" s="435"/>
      <c r="D1137" s="269"/>
      <c r="F1137" s="432" t="s">
        <v>16</v>
      </c>
      <c r="G1137" s="432" t="b">
        <v>0</v>
      </c>
      <c r="L1137" s="432"/>
    </row>
    <row r="1138" spans="1:12">
      <c r="A1138" s="435"/>
      <c r="D1138" s="269"/>
      <c r="F1138" s="432" t="s">
        <v>16</v>
      </c>
      <c r="G1138" s="432" t="b">
        <v>0</v>
      </c>
      <c r="L1138" s="432"/>
    </row>
    <row r="1139" spans="1:12">
      <c r="A1139" s="435"/>
      <c r="D1139" s="269"/>
      <c r="F1139" s="432" t="s">
        <v>16</v>
      </c>
      <c r="G1139" s="432" t="b">
        <v>0</v>
      </c>
      <c r="L1139" s="432"/>
    </row>
    <row r="1140" spans="1:12">
      <c r="A1140" s="435"/>
      <c r="D1140" s="269"/>
      <c r="F1140" s="432" t="s">
        <v>16</v>
      </c>
      <c r="G1140" s="432" t="b">
        <v>0</v>
      </c>
      <c r="L1140" s="432"/>
    </row>
    <row r="1141" spans="1:12">
      <c r="A1141" s="435"/>
      <c r="D1141" s="269"/>
      <c r="F1141" s="432" t="s">
        <v>16</v>
      </c>
      <c r="G1141" s="432" t="b">
        <v>0</v>
      </c>
      <c r="L1141" s="432"/>
    </row>
    <row r="1142" spans="1:12">
      <c r="A1142" s="435"/>
      <c r="D1142" s="269"/>
      <c r="F1142" s="432" t="s">
        <v>16</v>
      </c>
      <c r="G1142" s="432" t="b">
        <v>0</v>
      </c>
      <c r="L1142" s="432"/>
    </row>
    <row r="1143" spans="1:12">
      <c r="A1143" s="435"/>
      <c r="D1143" s="269"/>
      <c r="F1143" s="432" t="s">
        <v>16</v>
      </c>
      <c r="G1143" s="432" t="b">
        <v>0</v>
      </c>
      <c r="L1143" s="432"/>
    </row>
    <row r="1144" spans="1:12">
      <c r="A1144" s="435"/>
      <c r="D1144" s="269"/>
      <c r="F1144" s="432" t="s">
        <v>16</v>
      </c>
      <c r="G1144" s="432" t="b">
        <v>0</v>
      </c>
      <c r="L1144" s="432"/>
    </row>
    <row r="1145" spans="1:12">
      <c r="A1145" s="435"/>
      <c r="D1145" s="269"/>
      <c r="F1145" s="432" t="s">
        <v>16</v>
      </c>
      <c r="G1145" s="432" t="b">
        <v>0</v>
      </c>
      <c r="L1145" s="432"/>
    </row>
    <row r="1146" spans="1:12">
      <c r="A1146" s="435"/>
      <c r="D1146" s="269"/>
      <c r="F1146" s="432" t="s">
        <v>16</v>
      </c>
      <c r="G1146" s="432" t="b">
        <v>0</v>
      </c>
      <c r="L1146" s="432"/>
    </row>
    <row r="1147" spans="1:12">
      <c r="A1147" s="435"/>
      <c r="D1147" s="269"/>
      <c r="F1147" s="432" t="s">
        <v>16</v>
      </c>
      <c r="G1147" s="432" t="b">
        <v>0</v>
      </c>
      <c r="L1147" s="432"/>
    </row>
    <row r="1148" spans="1:12">
      <c r="A1148" s="435"/>
      <c r="D1148" s="269"/>
      <c r="F1148" s="432" t="s">
        <v>16</v>
      </c>
      <c r="G1148" s="432" t="b">
        <v>0</v>
      </c>
      <c r="L1148" s="432"/>
    </row>
    <row r="1149" spans="1:12">
      <c r="A1149" s="435"/>
      <c r="D1149" s="269"/>
      <c r="F1149" s="432" t="s">
        <v>16</v>
      </c>
      <c r="G1149" s="432" t="b">
        <v>0</v>
      </c>
      <c r="L1149" s="432"/>
    </row>
    <row r="1150" spans="1:12">
      <c r="A1150" s="435"/>
      <c r="D1150" s="269"/>
      <c r="F1150" s="432" t="s">
        <v>16</v>
      </c>
      <c r="G1150" s="432" t="b">
        <v>0</v>
      </c>
      <c r="L1150" s="432"/>
    </row>
    <row r="1151" spans="1:12">
      <c r="A1151" s="435"/>
      <c r="D1151" s="269"/>
      <c r="F1151" s="432" t="s">
        <v>16</v>
      </c>
      <c r="G1151" s="432" t="b">
        <v>0</v>
      </c>
      <c r="L1151" s="432"/>
    </row>
    <row r="1152" spans="1:12">
      <c r="A1152" s="435"/>
      <c r="D1152" s="269"/>
      <c r="F1152" s="432" t="s">
        <v>16</v>
      </c>
      <c r="G1152" s="432" t="b">
        <v>0</v>
      </c>
      <c r="L1152" s="432"/>
    </row>
    <row r="1153" spans="1:12">
      <c r="A1153" s="435"/>
      <c r="D1153" s="269"/>
      <c r="F1153" s="432" t="s">
        <v>16</v>
      </c>
      <c r="G1153" s="432" t="b">
        <v>0</v>
      </c>
      <c r="L1153" s="432"/>
    </row>
    <row r="1154" spans="1:12">
      <c r="A1154" s="435"/>
      <c r="D1154" s="269"/>
      <c r="F1154" s="432" t="s">
        <v>16</v>
      </c>
      <c r="G1154" s="432" t="b">
        <v>0</v>
      </c>
      <c r="L1154" s="432"/>
    </row>
    <row r="1155" spans="1:12">
      <c r="A1155" s="435"/>
      <c r="D1155" s="269"/>
      <c r="F1155" s="432" t="s">
        <v>16</v>
      </c>
      <c r="G1155" s="432" t="b">
        <v>0</v>
      </c>
      <c r="L1155" s="432"/>
    </row>
    <row r="1156" spans="1:12">
      <c r="A1156" s="435"/>
      <c r="D1156" s="269"/>
      <c r="F1156" s="432" t="s">
        <v>16</v>
      </c>
      <c r="G1156" s="432" t="b">
        <v>0</v>
      </c>
      <c r="L1156" s="432"/>
    </row>
    <row r="1157" spans="1:12">
      <c r="A1157" s="435"/>
      <c r="D1157" s="269"/>
      <c r="F1157" s="432" t="s">
        <v>16</v>
      </c>
      <c r="G1157" s="432" t="b">
        <v>0</v>
      </c>
      <c r="L1157" s="432"/>
    </row>
    <row r="1158" spans="1:12">
      <c r="A1158" s="435"/>
      <c r="D1158" s="269"/>
      <c r="F1158" s="432" t="s">
        <v>16</v>
      </c>
      <c r="G1158" s="432" t="b">
        <v>0</v>
      </c>
      <c r="L1158" s="432"/>
    </row>
    <row r="1159" spans="1:12">
      <c r="A1159" s="435"/>
      <c r="D1159" s="269"/>
      <c r="F1159" s="432" t="s">
        <v>16</v>
      </c>
      <c r="G1159" s="432" t="b">
        <v>0</v>
      </c>
      <c r="L1159" s="432"/>
    </row>
    <row r="1160" spans="1:12">
      <c r="A1160" s="435"/>
      <c r="D1160" s="269"/>
      <c r="F1160" s="432" t="s">
        <v>16</v>
      </c>
      <c r="G1160" s="432" t="b">
        <v>0</v>
      </c>
      <c r="L1160" s="432"/>
    </row>
    <row r="1161" spans="1:12">
      <c r="A1161" s="435"/>
      <c r="D1161" s="269"/>
      <c r="F1161" s="432" t="s">
        <v>16</v>
      </c>
      <c r="G1161" s="432" t="b">
        <v>0</v>
      </c>
      <c r="L1161" s="432"/>
    </row>
    <row r="1162" spans="1:12">
      <c r="A1162" s="435"/>
      <c r="D1162" s="269"/>
      <c r="F1162" s="432" t="s">
        <v>16</v>
      </c>
      <c r="G1162" s="432" t="b">
        <v>0</v>
      </c>
      <c r="L1162" s="432"/>
    </row>
    <row r="1163" spans="1:12">
      <c r="A1163" s="435"/>
      <c r="D1163" s="269"/>
      <c r="F1163" s="432" t="s">
        <v>16</v>
      </c>
      <c r="G1163" s="432" t="b">
        <v>0</v>
      </c>
      <c r="L1163" s="432"/>
    </row>
    <row r="1164" spans="1:12">
      <c r="A1164" s="435"/>
      <c r="D1164" s="269"/>
      <c r="F1164" s="432" t="s">
        <v>16</v>
      </c>
      <c r="G1164" s="432" t="b">
        <v>0</v>
      </c>
      <c r="L1164" s="432"/>
    </row>
    <row r="1165" spans="1:12">
      <c r="A1165" s="435"/>
      <c r="D1165" s="269"/>
      <c r="F1165" s="432" t="s">
        <v>16</v>
      </c>
      <c r="G1165" s="432" t="b">
        <v>0</v>
      </c>
      <c r="L1165" s="432"/>
    </row>
    <row r="1166" spans="1:12">
      <c r="A1166" s="435"/>
      <c r="D1166" s="269"/>
      <c r="F1166" s="432" t="s">
        <v>16</v>
      </c>
      <c r="G1166" s="432" t="b">
        <v>0</v>
      </c>
      <c r="L1166" s="432"/>
    </row>
    <row r="1167" spans="1:12">
      <c r="A1167" s="435"/>
      <c r="D1167" s="269"/>
      <c r="F1167" s="432" t="s">
        <v>16</v>
      </c>
      <c r="G1167" s="432" t="b">
        <v>0</v>
      </c>
      <c r="L1167" s="432"/>
    </row>
    <row r="1168" spans="1:12">
      <c r="A1168" s="435"/>
      <c r="D1168" s="269"/>
      <c r="F1168" s="432" t="s">
        <v>16</v>
      </c>
      <c r="G1168" s="432" t="b">
        <v>0</v>
      </c>
      <c r="L1168" s="432"/>
    </row>
    <row r="1169" spans="1:12">
      <c r="A1169" s="435"/>
      <c r="D1169" s="269"/>
      <c r="F1169" s="432" t="s">
        <v>16</v>
      </c>
      <c r="G1169" s="432" t="b">
        <v>0</v>
      </c>
      <c r="L1169" s="432"/>
    </row>
    <row r="1170" spans="1:12">
      <c r="A1170" s="435"/>
      <c r="D1170" s="269"/>
      <c r="F1170" s="432" t="s">
        <v>16</v>
      </c>
      <c r="G1170" s="432" t="b">
        <v>0</v>
      </c>
      <c r="L1170" s="432"/>
    </row>
    <row r="1171" spans="1:12">
      <c r="A1171" s="435"/>
      <c r="D1171" s="269"/>
      <c r="F1171" s="432" t="s">
        <v>16</v>
      </c>
      <c r="G1171" s="432" t="b">
        <v>0</v>
      </c>
      <c r="L1171" s="432"/>
    </row>
    <row r="1172" spans="1:12">
      <c r="A1172" s="435"/>
      <c r="D1172" s="269"/>
      <c r="F1172" s="432" t="s">
        <v>16</v>
      </c>
      <c r="G1172" s="432" t="b">
        <v>0</v>
      </c>
      <c r="L1172" s="432"/>
    </row>
    <row r="1173" spans="1:12">
      <c r="A1173" s="435"/>
      <c r="D1173" s="269"/>
      <c r="F1173" s="432" t="s">
        <v>16</v>
      </c>
      <c r="G1173" s="432" t="b">
        <v>0</v>
      </c>
      <c r="L1173" s="432"/>
    </row>
    <row r="1174" spans="1:12">
      <c r="A1174" s="435"/>
      <c r="D1174" s="269"/>
      <c r="F1174" s="432" t="s">
        <v>16</v>
      </c>
      <c r="G1174" s="432" t="b">
        <v>0</v>
      </c>
      <c r="L1174" s="432"/>
    </row>
    <row r="1175" spans="1:12">
      <c r="A1175" s="435"/>
      <c r="D1175" s="269"/>
      <c r="F1175" s="432" t="s">
        <v>16</v>
      </c>
      <c r="G1175" s="432" t="b">
        <v>0</v>
      </c>
      <c r="L1175" s="432"/>
    </row>
    <row r="1176" spans="1:12">
      <c r="A1176" s="435"/>
      <c r="D1176" s="269"/>
      <c r="F1176" s="432" t="s">
        <v>16</v>
      </c>
      <c r="G1176" s="432" t="b">
        <v>0</v>
      </c>
      <c r="L1176" s="432"/>
    </row>
    <row r="1177" spans="1:12">
      <c r="A1177" s="435"/>
      <c r="D1177" s="269"/>
      <c r="F1177" s="432" t="s">
        <v>16</v>
      </c>
      <c r="G1177" s="432" t="b">
        <v>0</v>
      </c>
      <c r="L1177" s="432"/>
    </row>
    <row r="1178" spans="1:12">
      <c r="A1178" s="435"/>
      <c r="D1178" s="269"/>
      <c r="F1178" s="432" t="s">
        <v>16</v>
      </c>
      <c r="G1178" s="432" t="b">
        <v>0</v>
      </c>
      <c r="L1178" s="432"/>
    </row>
    <row r="1179" spans="1:12">
      <c r="A1179" s="435"/>
      <c r="D1179" s="269"/>
      <c r="F1179" s="432" t="s">
        <v>16</v>
      </c>
      <c r="G1179" s="432" t="b">
        <v>0</v>
      </c>
      <c r="L1179" s="432"/>
    </row>
    <row r="1180" spans="1:12">
      <c r="A1180" s="435"/>
      <c r="D1180" s="269"/>
      <c r="F1180" s="432" t="s">
        <v>16</v>
      </c>
      <c r="G1180" s="432" t="b">
        <v>0</v>
      </c>
      <c r="L1180" s="432"/>
    </row>
    <row r="1181" spans="1:12">
      <c r="A1181" s="435"/>
      <c r="D1181" s="269"/>
      <c r="F1181" s="432" t="s">
        <v>16</v>
      </c>
      <c r="G1181" s="432" t="b">
        <v>0</v>
      </c>
      <c r="L1181" s="432"/>
    </row>
    <row r="1182" spans="1:12">
      <c r="A1182" s="435"/>
      <c r="D1182" s="269"/>
      <c r="F1182" s="432" t="s">
        <v>16</v>
      </c>
      <c r="G1182" s="432" t="b">
        <v>0</v>
      </c>
      <c r="L1182" s="432"/>
    </row>
    <row r="1183" spans="1:12">
      <c r="A1183" s="435"/>
      <c r="D1183" s="269"/>
      <c r="F1183" s="432" t="s">
        <v>16</v>
      </c>
      <c r="G1183" s="432" t="b">
        <v>0</v>
      </c>
      <c r="L1183" s="432"/>
    </row>
    <row r="1184" spans="1:12">
      <c r="A1184" s="435"/>
      <c r="D1184" s="269"/>
      <c r="F1184" s="432" t="s">
        <v>16</v>
      </c>
      <c r="G1184" s="432" t="b">
        <v>0</v>
      </c>
      <c r="L1184" s="432"/>
    </row>
    <row r="1185" spans="1:12">
      <c r="A1185" s="435"/>
      <c r="D1185" s="269"/>
      <c r="F1185" s="432" t="s">
        <v>16</v>
      </c>
      <c r="G1185" s="432" t="b">
        <v>0</v>
      </c>
      <c r="L1185" s="432"/>
    </row>
    <row r="1186" spans="1:12">
      <c r="A1186" s="435"/>
      <c r="D1186" s="269"/>
      <c r="F1186" s="432" t="s">
        <v>16</v>
      </c>
      <c r="G1186" s="432" t="b">
        <v>0</v>
      </c>
      <c r="L1186" s="432"/>
    </row>
    <row r="1187" spans="1:12">
      <c r="A1187" s="435"/>
      <c r="D1187" s="269"/>
      <c r="F1187" s="432" t="s">
        <v>16</v>
      </c>
      <c r="G1187" s="432" t="b">
        <v>0</v>
      </c>
      <c r="L1187" s="432"/>
    </row>
    <row r="1188" spans="1:12">
      <c r="A1188" s="435"/>
      <c r="D1188" s="269"/>
      <c r="F1188" s="432" t="s">
        <v>16</v>
      </c>
      <c r="G1188" s="432" t="b">
        <v>0</v>
      </c>
      <c r="L1188" s="432"/>
    </row>
    <row r="1189" spans="1:12">
      <c r="A1189" s="435"/>
      <c r="D1189" s="269"/>
      <c r="F1189" s="432" t="s">
        <v>16</v>
      </c>
      <c r="G1189" s="432" t="b">
        <v>0</v>
      </c>
      <c r="L1189" s="432"/>
    </row>
    <row r="1190" spans="1:12">
      <c r="A1190" s="435"/>
      <c r="D1190" s="269"/>
      <c r="F1190" s="432" t="s">
        <v>16</v>
      </c>
      <c r="G1190" s="432" t="b">
        <v>0</v>
      </c>
      <c r="L1190" s="432"/>
    </row>
    <row r="1191" spans="1:12">
      <c r="A1191" s="435"/>
      <c r="D1191" s="269"/>
      <c r="F1191" s="432" t="s">
        <v>16</v>
      </c>
      <c r="G1191" s="432" t="b">
        <v>0</v>
      </c>
      <c r="L1191" s="432"/>
    </row>
    <row r="1192" spans="1:12">
      <c r="A1192" s="435"/>
      <c r="D1192" s="269"/>
      <c r="F1192" s="432" t="s">
        <v>16</v>
      </c>
      <c r="G1192" s="432" t="b">
        <v>0</v>
      </c>
      <c r="L1192" s="432"/>
    </row>
    <row r="1193" spans="1:12">
      <c r="A1193" s="435"/>
      <c r="D1193" s="269"/>
      <c r="F1193" s="432" t="s">
        <v>16</v>
      </c>
      <c r="G1193" s="432" t="b">
        <v>0</v>
      </c>
      <c r="L1193" s="432"/>
    </row>
    <row r="1194" spans="1:12">
      <c r="A1194" s="435"/>
      <c r="D1194" s="269"/>
      <c r="F1194" s="432" t="s">
        <v>16</v>
      </c>
      <c r="G1194" s="432" t="b">
        <v>0</v>
      </c>
      <c r="L1194" s="432"/>
    </row>
    <row r="1195" spans="1:12">
      <c r="A1195" s="435"/>
      <c r="D1195" s="269"/>
      <c r="F1195" s="432" t="s">
        <v>16</v>
      </c>
      <c r="G1195" s="432" t="b">
        <v>0</v>
      </c>
      <c r="L1195" s="432"/>
    </row>
    <row r="1196" spans="1:12">
      <c r="A1196" s="435"/>
      <c r="D1196" s="269"/>
      <c r="F1196" s="432" t="s">
        <v>16</v>
      </c>
      <c r="G1196" s="432" t="b">
        <v>0</v>
      </c>
      <c r="L1196" s="432"/>
    </row>
    <row r="1197" spans="1:12">
      <c r="A1197" s="435"/>
      <c r="D1197" s="269"/>
      <c r="F1197" s="432" t="s">
        <v>16</v>
      </c>
      <c r="G1197" s="432" t="b">
        <v>0</v>
      </c>
      <c r="L1197" s="432"/>
    </row>
    <row r="1198" spans="1:12">
      <c r="A1198" s="435"/>
      <c r="D1198" s="269"/>
      <c r="F1198" s="432" t="s">
        <v>16</v>
      </c>
      <c r="G1198" s="432" t="b">
        <v>0</v>
      </c>
      <c r="L1198" s="432"/>
    </row>
    <row r="1199" spans="1:12">
      <c r="A1199" s="435"/>
      <c r="D1199" s="269"/>
      <c r="F1199" s="432" t="s">
        <v>16</v>
      </c>
      <c r="G1199" s="432" t="b">
        <v>0</v>
      </c>
      <c r="L1199" s="432"/>
    </row>
    <row r="1200" spans="1:12">
      <c r="A1200" s="435"/>
      <c r="D1200" s="269"/>
      <c r="F1200" s="432" t="s">
        <v>16</v>
      </c>
      <c r="G1200" s="432" t="b">
        <v>0</v>
      </c>
      <c r="L1200" s="432"/>
    </row>
    <row r="1201" spans="1:12">
      <c r="A1201" s="435"/>
      <c r="D1201" s="269"/>
      <c r="F1201" s="432" t="s">
        <v>16</v>
      </c>
      <c r="G1201" s="432" t="b">
        <v>0</v>
      </c>
      <c r="L1201" s="432"/>
    </row>
    <row r="1202" spans="1:12">
      <c r="A1202" s="435"/>
      <c r="D1202" s="269"/>
      <c r="F1202" s="432" t="s">
        <v>16</v>
      </c>
      <c r="G1202" s="432" t="b">
        <v>0</v>
      </c>
      <c r="L1202" s="432"/>
    </row>
    <row r="1203" spans="1:12">
      <c r="A1203" s="435"/>
      <c r="D1203" s="269"/>
      <c r="F1203" s="432" t="s">
        <v>16</v>
      </c>
      <c r="G1203" s="432" t="b">
        <v>0</v>
      </c>
      <c r="L1203" s="432"/>
    </row>
    <row r="1204" spans="1:12">
      <c r="A1204" s="435"/>
      <c r="D1204" s="269"/>
      <c r="F1204" s="432" t="s">
        <v>16</v>
      </c>
      <c r="G1204" s="432" t="b">
        <v>0</v>
      </c>
      <c r="L1204" s="432"/>
    </row>
    <row r="1205" spans="1:12">
      <c r="A1205" s="435"/>
      <c r="D1205" s="269"/>
      <c r="F1205" s="432" t="s">
        <v>16</v>
      </c>
      <c r="G1205" s="432" t="b">
        <v>0</v>
      </c>
      <c r="L1205" s="432"/>
    </row>
    <row r="1206" spans="1:12">
      <c r="A1206" s="435"/>
      <c r="D1206" s="269"/>
      <c r="F1206" s="432" t="s">
        <v>16</v>
      </c>
      <c r="G1206" s="432" t="b">
        <v>0</v>
      </c>
      <c r="L1206" s="432"/>
    </row>
    <row r="1207" spans="1:12">
      <c r="A1207" s="435"/>
      <c r="D1207" s="269"/>
      <c r="F1207" s="432" t="s">
        <v>16</v>
      </c>
      <c r="G1207" s="432" t="b">
        <v>0</v>
      </c>
      <c r="L1207" s="432"/>
    </row>
    <row r="1208" spans="1:12">
      <c r="A1208" s="435"/>
      <c r="D1208" s="269"/>
      <c r="F1208" s="432" t="s">
        <v>16</v>
      </c>
      <c r="G1208" s="432" t="b">
        <v>0</v>
      </c>
      <c r="L1208" s="432"/>
    </row>
    <row r="1209" spans="1:12">
      <c r="A1209" s="435"/>
      <c r="D1209" s="269"/>
      <c r="F1209" s="432" t="s">
        <v>16</v>
      </c>
      <c r="G1209" s="432" t="b">
        <v>0</v>
      </c>
      <c r="L1209" s="432"/>
    </row>
    <row r="1210" spans="1:12">
      <c r="A1210" s="435"/>
      <c r="D1210" s="269"/>
      <c r="F1210" s="432" t="s">
        <v>16</v>
      </c>
      <c r="G1210" s="432" t="b">
        <v>0</v>
      </c>
      <c r="L1210" s="432"/>
    </row>
    <row r="1211" spans="1:12">
      <c r="A1211" s="435"/>
      <c r="D1211" s="269"/>
      <c r="F1211" s="432" t="s">
        <v>16</v>
      </c>
      <c r="G1211" s="432" t="b">
        <v>0</v>
      </c>
      <c r="L1211" s="432"/>
    </row>
    <row r="1212" spans="1:12">
      <c r="A1212" s="435"/>
      <c r="D1212" s="269"/>
      <c r="F1212" s="432" t="s">
        <v>16</v>
      </c>
      <c r="G1212" s="432" t="b">
        <v>0</v>
      </c>
      <c r="L1212" s="432"/>
    </row>
    <row r="1213" spans="1:12">
      <c r="A1213" s="435"/>
      <c r="D1213" s="269"/>
      <c r="F1213" s="432" t="s">
        <v>16</v>
      </c>
      <c r="G1213" s="432" t="b">
        <v>0</v>
      </c>
      <c r="L1213" s="432"/>
    </row>
    <row r="1214" spans="1:12">
      <c r="A1214" s="435"/>
      <c r="D1214" s="269"/>
      <c r="F1214" s="432" t="s">
        <v>16</v>
      </c>
      <c r="G1214" s="432" t="b">
        <v>0</v>
      </c>
      <c r="L1214" s="432"/>
    </row>
    <row r="1215" spans="1:12">
      <c r="A1215" s="435"/>
      <c r="D1215" s="269"/>
      <c r="F1215" s="432" t="s">
        <v>16</v>
      </c>
      <c r="G1215" s="432" t="b">
        <v>0</v>
      </c>
      <c r="L1215" s="432"/>
    </row>
  </sheetData>
  <conditionalFormatting sqref="A1:A204 A210:A1215">
    <cfRule type="expression" dxfId="2" priority="1">
      <formula>COUNTIF($A$1:$A1215, A1) &gt; 1</formula>
    </cfRule>
  </conditionalFormatting>
  <conditionalFormatting sqref="B1:B204 A194 B210:B1215">
    <cfRule type="expression" dxfId="1" priority="2">
      <formula>COUNTIF($B$1:$B1215, B1) &gt; 1</formula>
    </cfRule>
  </conditionalFormatting>
  <conditionalFormatting sqref="L1:L1215 A205:A209 A211 A215:A1215">
    <cfRule type="expression" dxfId="0" priority="3">
      <formula>COUNTIF($A$1:$A1215,L1) = 0</formula>
    </cfRule>
  </conditionalFormatting>
  <dataValidations count="2">
    <dataValidation type="list" allowBlank="1" showErrorMessage="1" sqref="F2:F1215">
      <formula1>"Операция,Услуга"</formula1>
    </dataValidation>
    <dataValidation type="list" allowBlank="1" showErrorMessage="1" sqref="D2:D1215">
      <formula1>"Внутренний маркетинг,Корректировки и компенсации,Логистика МП,Повтор статьи,Продажи,Раздел ОПиУ,Сервисные удержания,Торговые комиссии"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502"/>
  <sheetViews>
    <sheetView topLeftCell="A5" workbookViewId="0">
      <selection activeCell="F31" sqref="F31:F33"/>
    </sheetView>
  </sheetViews>
  <sheetFormatPr defaultColWidth="12.6640625" defaultRowHeight="15.75" customHeight="1"/>
  <cols>
    <col min="1" max="4" width="15.109375"/>
    <col min="5" max="5" width="20" customWidth="1"/>
    <col min="6" max="6" width="17.6640625" customWidth="1"/>
    <col min="7" max="10" width="15.109375"/>
    <col min="11" max="11" width="30.6640625" customWidth="1"/>
    <col min="12" max="16" width="15.109375"/>
    <col min="17" max="18" width="29.33203125" customWidth="1"/>
    <col min="19" max="20" width="15.109375"/>
    <col min="21" max="21" width="27.21875" customWidth="1"/>
    <col min="22" max="22" width="23.21875" customWidth="1"/>
    <col min="23" max="23" width="22.77734375" customWidth="1"/>
    <col min="24" max="24" width="40.109375" customWidth="1"/>
    <col min="25" max="25" width="47" customWidth="1"/>
    <col min="26" max="26" width="40" customWidth="1"/>
    <col min="27" max="27" width="40.6640625" customWidth="1"/>
    <col min="28" max="28" width="33.33203125" customWidth="1"/>
    <col min="29" max="29" width="32.109375" customWidth="1"/>
    <col min="30" max="30" width="30.21875" customWidth="1"/>
    <col min="31" max="33" width="15.109375"/>
    <col min="34" max="34" width="33.6640625" customWidth="1"/>
    <col min="35" max="46" width="15.109375"/>
  </cols>
  <sheetData>
    <row r="1" spans="1:46" ht="13.2">
      <c r="A1" s="539" t="s">
        <v>1242</v>
      </c>
    </row>
    <row r="2" spans="1:46" ht="13.8">
      <c r="A2" s="540" t="s">
        <v>1243</v>
      </c>
      <c r="B2" s="540" t="s">
        <v>1244</v>
      </c>
      <c r="C2" s="540" t="s">
        <v>1245</v>
      </c>
      <c r="D2" s="540" t="s">
        <v>808</v>
      </c>
      <c r="E2" s="540" t="s">
        <v>1246</v>
      </c>
      <c r="F2" s="540" t="s">
        <v>1247</v>
      </c>
      <c r="G2" s="540" t="s">
        <v>1248</v>
      </c>
      <c r="H2" s="540" t="s">
        <v>1249</v>
      </c>
      <c r="I2" s="540" t="s">
        <v>1250</v>
      </c>
      <c r="J2" s="540" t="s">
        <v>1251</v>
      </c>
      <c r="K2" s="540" t="s">
        <v>1252</v>
      </c>
      <c r="L2" s="540" t="s">
        <v>1253</v>
      </c>
      <c r="M2" s="540" t="s">
        <v>1254</v>
      </c>
      <c r="N2" s="540" t="s">
        <v>1255</v>
      </c>
      <c r="O2" s="540" t="s">
        <v>1256</v>
      </c>
      <c r="P2" s="540" t="s">
        <v>1257</v>
      </c>
      <c r="Q2" s="540" t="s">
        <v>1258</v>
      </c>
      <c r="R2" s="540" t="s">
        <v>809</v>
      </c>
      <c r="S2" s="540" t="s">
        <v>1259</v>
      </c>
      <c r="T2" s="540" t="s">
        <v>1260</v>
      </c>
      <c r="U2" s="540" t="s">
        <v>1261</v>
      </c>
      <c r="V2" s="540" t="s">
        <v>1262</v>
      </c>
      <c r="W2" s="540" t="s">
        <v>1263</v>
      </c>
      <c r="X2" s="540" t="s">
        <v>1264</v>
      </c>
      <c r="Y2" s="540" t="s">
        <v>1265</v>
      </c>
      <c r="Z2" s="540" t="s">
        <v>1266</v>
      </c>
      <c r="AA2" s="540" t="s">
        <v>1267</v>
      </c>
      <c r="AB2" s="540" t="s">
        <v>1268</v>
      </c>
      <c r="AC2" s="540" t="s">
        <v>1269</v>
      </c>
      <c r="AD2" s="540" t="s">
        <v>1270</v>
      </c>
      <c r="AE2" s="540" t="s">
        <v>1271</v>
      </c>
      <c r="AF2" s="540" t="s">
        <v>1272</v>
      </c>
      <c r="AG2" s="540" t="s">
        <v>1273</v>
      </c>
      <c r="AH2" s="540" t="s">
        <v>1274</v>
      </c>
      <c r="AI2" s="540" t="s">
        <v>1275</v>
      </c>
      <c r="AJ2" s="540" t="s">
        <v>1276</v>
      </c>
      <c r="AK2" s="540" t="s">
        <v>1277</v>
      </c>
      <c r="AL2" s="540" t="s">
        <v>1278</v>
      </c>
      <c r="AM2" s="540" t="s">
        <v>1279</v>
      </c>
      <c r="AN2" s="540" t="s">
        <v>1280</v>
      </c>
      <c r="AO2" s="540" t="s">
        <v>1281</v>
      </c>
      <c r="AP2" s="540" t="s">
        <v>1282</v>
      </c>
      <c r="AQ2" s="540" t="s">
        <v>1283</v>
      </c>
      <c r="AR2" s="540" t="s">
        <v>1284</v>
      </c>
      <c r="AS2" s="540" t="s">
        <v>315</v>
      </c>
      <c r="AT2" s="540" t="s">
        <v>316</v>
      </c>
    </row>
    <row r="3" spans="1:46" ht="13.2">
      <c r="A3" s="543"/>
      <c r="B3" s="542"/>
      <c r="C3" s="542"/>
      <c r="D3" s="542"/>
      <c r="E3" s="542"/>
      <c r="F3" s="543"/>
      <c r="G3" s="543"/>
      <c r="H3" s="543"/>
      <c r="I3" s="543"/>
      <c r="J3" s="543"/>
      <c r="K3" s="543"/>
      <c r="L3" s="543"/>
      <c r="M3" s="541"/>
      <c r="N3" s="541"/>
      <c r="O3" s="543" t="s">
        <v>342</v>
      </c>
      <c r="P3" s="541">
        <v>1</v>
      </c>
      <c r="Q3" s="543" t="s">
        <v>1285</v>
      </c>
      <c r="R3" s="543" t="s">
        <v>189</v>
      </c>
      <c r="S3" s="543" t="s">
        <v>1286</v>
      </c>
      <c r="T3" s="541">
        <v>1771286425</v>
      </c>
      <c r="U3" s="541">
        <v>530</v>
      </c>
      <c r="V3" s="541">
        <v>0.33</v>
      </c>
      <c r="W3" s="541">
        <v>356.19</v>
      </c>
      <c r="X3" s="541">
        <v>1</v>
      </c>
      <c r="Y3" s="541">
        <v>356.19</v>
      </c>
      <c r="Z3" s="541">
        <v>0</v>
      </c>
      <c r="AA3" s="541">
        <v>0</v>
      </c>
      <c r="AB3" s="541">
        <v>173.81</v>
      </c>
      <c r="AC3" s="541">
        <v>174.9</v>
      </c>
      <c r="AD3" s="541">
        <v>355.1</v>
      </c>
      <c r="AE3" s="541">
        <v>0</v>
      </c>
      <c r="AF3" s="541">
        <v>0</v>
      </c>
      <c r="AG3" s="541">
        <v>0</v>
      </c>
      <c r="AH3" s="541"/>
      <c r="AI3" s="541"/>
      <c r="AJ3" s="541"/>
      <c r="AK3" s="541"/>
      <c r="AL3" s="541"/>
      <c r="AM3" s="541"/>
      <c r="AN3" s="541"/>
      <c r="AO3" s="541"/>
      <c r="AP3" s="541"/>
      <c r="AQ3" s="541"/>
      <c r="AR3" s="541"/>
      <c r="AS3" s="543" t="s">
        <v>84</v>
      </c>
      <c r="AT3" s="542">
        <v>46118</v>
      </c>
    </row>
    <row r="4" spans="1:46" ht="13.2">
      <c r="A4" s="548"/>
      <c r="B4" s="547"/>
      <c r="C4" s="547"/>
      <c r="D4" s="547"/>
      <c r="E4" s="547"/>
      <c r="F4" s="548"/>
      <c r="G4" s="548"/>
      <c r="H4" s="548"/>
      <c r="I4" s="548"/>
      <c r="J4" s="548"/>
      <c r="K4" s="548"/>
      <c r="L4" s="548"/>
      <c r="M4" s="546"/>
      <c r="N4" s="546"/>
      <c r="O4" s="548" t="s">
        <v>342</v>
      </c>
      <c r="P4" s="546">
        <v>2</v>
      </c>
      <c r="Q4" s="548" t="s">
        <v>1285</v>
      </c>
      <c r="R4" s="548" t="s">
        <v>189</v>
      </c>
      <c r="S4" s="548" t="s">
        <v>1286</v>
      </c>
      <c r="T4" s="546">
        <v>1771286425</v>
      </c>
      <c r="U4" s="546">
        <v>530</v>
      </c>
      <c r="V4" s="546">
        <v>0.33</v>
      </c>
      <c r="W4" s="546">
        <v>325.39999999999998</v>
      </c>
      <c r="X4" s="546">
        <v>1</v>
      </c>
      <c r="Y4" s="546">
        <v>325.39999999999998</v>
      </c>
      <c r="Z4" s="546">
        <v>0</v>
      </c>
      <c r="AA4" s="546">
        <v>0</v>
      </c>
      <c r="AB4" s="546">
        <v>204.6</v>
      </c>
      <c r="AC4" s="546">
        <v>174.9</v>
      </c>
      <c r="AD4" s="546">
        <v>355.1</v>
      </c>
      <c r="AE4" s="546">
        <v>0</v>
      </c>
      <c r="AF4" s="546">
        <v>0</v>
      </c>
      <c r="AG4" s="546">
        <v>0</v>
      </c>
      <c r="AH4" s="546"/>
      <c r="AI4" s="546"/>
      <c r="AJ4" s="546"/>
      <c r="AK4" s="546"/>
      <c r="AL4" s="546"/>
      <c r="AM4" s="546"/>
      <c r="AN4" s="546"/>
      <c r="AO4" s="546"/>
      <c r="AP4" s="546"/>
      <c r="AQ4" s="546"/>
      <c r="AR4" s="546"/>
      <c r="AS4" s="548" t="s">
        <v>84</v>
      </c>
      <c r="AT4" s="547">
        <v>46118</v>
      </c>
    </row>
    <row r="5" spans="1:46" ht="13.2">
      <c r="A5" s="543"/>
      <c r="B5" s="542"/>
      <c r="C5" s="542"/>
      <c r="D5" s="542"/>
      <c r="E5" s="542"/>
      <c r="F5" s="543"/>
      <c r="G5" s="543"/>
      <c r="H5" s="543"/>
      <c r="I5" s="543"/>
      <c r="J5" s="543"/>
      <c r="K5" s="543"/>
      <c r="L5" s="543"/>
      <c r="M5" s="541"/>
      <c r="N5" s="541"/>
      <c r="O5" s="543" t="s">
        <v>342</v>
      </c>
      <c r="P5" s="541">
        <v>3</v>
      </c>
      <c r="Q5" s="543" t="s">
        <v>1285</v>
      </c>
      <c r="R5" s="543" t="s">
        <v>189</v>
      </c>
      <c r="S5" s="543" t="s">
        <v>1286</v>
      </c>
      <c r="T5" s="541">
        <v>1771286425</v>
      </c>
      <c r="U5" s="541">
        <v>550</v>
      </c>
      <c r="V5" s="541">
        <v>0.33</v>
      </c>
      <c r="W5" s="541">
        <v>336.19</v>
      </c>
      <c r="X5" s="541">
        <v>1</v>
      </c>
      <c r="Y5" s="541">
        <v>336.19</v>
      </c>
      <c r="Z5" s="541">
        <v>0</v>
      </c>
      <c r="AA5" s="541">
        <v>0</v>
      </c>
      <c r="AB5" s="541">
        <v>213.81</v>
      </c>
      <c r="AC5" s="541">
        <v>181.5</v>
      </c>
      <c r="AD5" s="541">
        <v>368.5</v>
      </c>
      <c r="AE5" s="541">
        <v>0</v>
      </c>
      <c r="AF5" s="541">
        <v>0</v>
      </c>
      <c r="AG5" s="541">
        <v>0</v>
      </c>
      <c r="AH5" s="541"/>
      <c r="AI5" s="541"/>
      <c r="AJ5" s="541"/>
      <c r="AK5" s="541"/>
      <c r="AL5" s="541"/>
      <c r="AM5" s="541"/>
      <c r="AN5" s="541"/>
      <c r="AO5" s="541"/>
      <c r="AP5" s="541"/>
      <c r="AQ5" s="541"/>
      <c r="AR5" s="541"/>
      <c r="AS5" s="543" t="s">
        <v>84</v>
      </c>
      <c r="AT5" s="542">
        <v>46118</v>
      </c>
    </row>
    <row r="6" spans="1:46" ht="13.2">
      <c r="A6" s="548"/>
      <c r="B6" s="547"/>
      <c r="C6" s="547"/>
      <c r="D6" s="547"/>
      <c r="E6" s="547"/>
      <c r="F6" s="548"/>
      <c r="G6" s="548"/>
      <c r="H6" s="548"/>
      <c r="I6" s="548"/>
      <c r="J6" s="548"/>
      <c r="K6" s="548"/>
      <c r="L6" s="548"/>
      <c r="M6" s="546"/>
      <c r="N6" s="546"/>
      <c r="O6" s="548" t="s">
        <v>342</v>
      </c>
      <c r="P6" s="546">
        <v>4</v>
      </c>
      <c r="Q6" s="548" t="s">
        <v>1285</v>
      </c>
      <c r="R6" s="548" t="s">
        <v>189</v>
      </c>
      <c r="S6" s="548" t="s">
        <v>1286</v>
      </c>
      <c r="T6" s="546">
        <v>1771286425</v>
      </c>
      <c r="U6" s="546">
        <v>550</v>
      </c>
      <c r="V6" s="546">
        <v>0.33</v>
      </c>
      <c r="W6" s="546">
        <v>277.14</v>
      </c>
      <c r="X6" s="546">
        <v>1</v>
      </c>
      <c r="Y6" s="546">
        <v>277.14</v>
      </c>
      <c r="Z6" s="546">
        <v>0</v>
      </c>
      <c r="AA6" s="546">
        <v>0</v>
      </c>
      <c r="AB6" s="546">
        <v>270.08999999999997</v>
      </c>
      <c r="AC6" s="546">
        <v>181.5</v>
      </c>
      <c r="AD6" s="546">
        <v>368.5</v>
      </c>
      <c r="AE6" s="546">
        <v>0</v>
      </c>
      <c r="AF6" s="546">
        <v>2.77</v>
      </c>
      <c r="AG6" s="546">
        <v>0</v>
      </c>
      <c r="AH6" s="546"/>
      <c r="AI6" s="546"/>
      <c r="AJ6" s="546"/>
      <c r="AK6" s="546"/>
      <c r="AL6" s="546"/>
      <c r="AM6" s="546"/>
      <c r="AN6" s="546"/>
      <c r="AO6" s="546"/>
      <c r="AP6" s="546"/>
      <c r="AQ6" s="546"/>
      <c r="AR6" s="546"/>
      <c r="AS6" s="548" t="s">
        <v>84</v>
      </c>
      <c r="AT6" s="547">
        <v>46118</v>
      </c>
    </row>
    <row r="7" spans="1:46" ht="13.2">
      <c r="A7" s="543"/>
      <c r="B7" s="542"/>
      <c r="C7" s="542"/>
      <c r="D7" s="542"/>
      <c r="E7" s="542"/>
      <c r="F7" s="543"/>
      <c r="G7" s="543"/>
      <c r="H7" s="543"/>
      <c r="I7" s="543"/>
      <c r="J7" s="543"/>
      <c r="K7" s="543"/>
      <c r="L7" s="543"/>
      <c r="M7" s="541"/>
      <c r="N7" s="541"/>
      <c r="O7" s="543" t="s">
        <v>342</v>
      </c>
      <c r="P7" s="541">
        <v>5</v>
      </c>
      <c r="Q7" s="543" t="s">
        <v>1285</v>
      </c>
      <c r="R7" s="543" t="s">
        <v>189</v>
      </c>
      <c r="S7" s="543" t="s">
        <v>1286</v>
      </c>
      <c r="T7" s="541">
        <v>1771286425</v>
      </c>
      <c r="U7" s="541">
        <v>530</v>
      </c>
      <c r="V7" s="541">
        <v>0.33</v>
      </c>
      <c r="W7" s="541">
        <v>315.89</v>
      </c>
      <c r="X7" s="541">
        <v>1</v>
      </c>
      <c r="Y7" s="541">
        <v>315.89</v>
      </c>
      <c r="Z7" s="541">
        <v>0</v>
      </c>
      <c r="AA7" s="541">
        <v>0</v>
      </c>
      <c r="AB7" s="541">
        <v>210.95</v>
      </c>
      <c r="AC7" s="541">
        <v>174.9</v>
      </c>
      <c r="AD7" s="541">
        <v>355.1</v>
      </c>
      <c r="AE7" s="541">
        <v>0</v>
      </c>
      <c r="AF7" s="541">
        <v>3.16</v>
      </c>
      <c r="AG7" s="541">
        <v>0</v>
      </c>
      <c r="AH7" s="541"/>
      <c r="AI7" s="541"/>
      <c r="AJ7" s="541"/>
      <c r="AK7" s="541"/>
      <c r="AL7" s="541"/>
      <c r="AM7" s="541"/>
      <c r="AN7" s="541"/>
      <c r="AO7" s="541"/>
      <c r="AP7" s="541"/>
      <c r="AQ7" s="541"/>
      <c r="AR7" s="541"/>
      <c r="AS7" s="543" t="s">
        <v>84</v>
      </c>
      <c r="AT7" s="542">
        <v>46118</v>
      </c>
    </row>
    <row r="8" spans="1:46" ht="13.2">
      <c r="A8" s="548"/>
      <c r="B8" s="547"/>
      <c r="C8" s="547"/>
      <c r="D8" s="547"/>
      <c r="E8" s="547"/>
      <c r="F8" s="548"/>
      <c r="G8" s="548"/>
      <c r="H8" s="548"/>
      <c r="I8" s="548"/>
      <c r="J8" s="548"/>
      <c r="K8" s="548"/>
      <c r="L8" s="548"/>
      <c r="M8" s="546"/>
      <c r="N8" s="546"/>
      <c r="O8" s="548" t="s">
        <v>342</v>
      </c>
      <c r="P8" s="546">
        <v>6</v>
      </c>
      <c r="Q8" s="548" t="s">
        <v>1285</v>
      </c>
      <c r="R8" s="548" t="s">
        <v>189</v>
      </c>
      <c r="S8" s="548" t="s">
        <v>1286</v>
      </c>
      <c r="T8" s="546">
        <v>1771286425</v>
      </c>
      <c r="U8" s="546">
        <v>520</v>
      </c>
      <c r="V8" s="546">
        <v>0.33</v>
      </c>
      <c r="W8" s="546">
        <v>319.7</v>
      </c>
      <c r="X8" s="546">
        <v>1</v>
      </c>
      <c r="Y8" s="546">
        <v>319.7</v>
      </c>
      <c r="Z8" s="546">
        <v>0</v>
      </c>
      <c r="AA8" s="546">
        <v>0</v>
      </c>
      <c r="AB8" s="546">
        <v>200.3</v>
      </c>
      <c r="AC8" s="546">
        <v>171.6</v>
      </c>
      <c r="AD8" s="546">
        <v>348.4</v>
      </c>
      <c r="AE8" s="546">
        <v>0</v>
      </c>
      <c r="AF8" s="546">
        <v>0</v>
      </c>
      <c r="AG8" s="546">
        <v>0</v>
      </c>
      <c r="AH8" s="546"/>
      <c r="AI8" s="546"/>
      <c r="AJ8" s="546"/>
      <c r="AK8" s="546"/>
      <c r="AL8" s="546"/>
      <c r="AM8" s="546"/>
      <c r="AN8" s="546"/>
      <c r="AO8" s="546"/>
      <c r="AP8" s="546"/>
      <c r="AQ8" s="546"/>
      <c r="AR8" s="546"/>
      <c r="AS8" s="548" t="s">
        <v>84</v>
      </c>
      <c r="AT8" s="547">
        <v>46118</v>
      </c>
    </row>
    <row r="9" spans="1:46" ht="13.2">
      <c r="A9" s="543"/>
      <c r="B9" s="542"/>
      <c r="C9" s="542"/>
      <c r="D9" s="542"/>
      <c r="E9" s="542"/>
      <c r="F9" s="543"/>
      <c r="G9" s="543"/>
      <c r="H9" s="543"/>
      <c r="I9" s="543"/>
      <c r="J9" s="543"/>
      <c r="K9" s="543"/>
      <c r="L9" s="543"/>
      <c r="M9" s="541"/>
      <c r="N9" s="541"/>
      <c r="O9" s="543" t="s">
        <v>342</v>
      </c>
      <c r="P9" s="541">
        <v>7</v>
      </c>
      <c r="Q9" s="543" t="s">
        <v>1285</v>
      </c>
      <c r="R9" s="543" t="s">
        <v>189</v>
      </c>
      <c r="S9" s="543" t="s">
        <v>1286</v>
      </c>
      <c r="T9" s="541">
        <v>1771286425</v>
      </c>
      <c r="U9" s="541">
        <v>520</v>
      </c>
      <c r="V9" s="541">
        <v>0.33</v>
      </c>
      <c r="W9" s="541">
        <v>317.14</v>
      </c>
      <c r="X9" s="541">
        <v>1</v>
      </c>
      <c r="Y9" s="541">
        <v>317.14</v>
      </c>
      <c r="Z9" s="541">
        <v>0</v>
      </c>
      <c r="AA9" s="541">
        <v>0</v>
      </c>
      <c r="AB9" s="541">
        <v>199.69</v>
      </c>
      <c r="AC9" s="541">
        <v>171.6</v>
      </c>
      <c r="AD9" s="541">
        <v>348.4</v>
      </c>
      <c r="AE9" s="541">
        <v>0</v>
      </c>
      <c r="AF9" s="541">
        <v>3.17</v>
      </c>
      <c r="AG9" s="541">
        <v>0</v>
      </c>
      <c r="AH9" s="541"/>
      <c r="AI9" s="541"/>
      <c r="AJ9" s="541"/>
      <c r="AK9" s="541"/>
      <c r="AL9" s="541"/>
      <c r="AM9" s="541"/>
      <c r="AN9" s="541"/>
      <c r="AO9" s="541"/>
      <c r="AP9" s="541"/>
      <c r="AQ9" s="541"/>
      <c r="AR9" s="541"/>
      <c r="AS9" s="543" t="s">
        <v>84</v>
      </c>
      <c r="AT9" s="542">
        <v>46118</v>
      </c>
    </row>
    <row r="10" spans="1:46" ht="13.2">
      <c r="A10" s="548"/>
      <c r="B10" s="547"/>
      <c r="C10" s="547"/>
      <c r="D10" s="547"/>
      <c r="E10" s="547"/>
      <c r="F10" s="548"/>
      <c r="G10" s="548"/>
      <c r="H10" s="548"/>
      <c r="I10" s="548"/>
      <c r="J10" s="548"/>
      <c r="K10" s="548"/>
      <c r="L10" s="548"/>
      <c r="M10" s="546"/>
      <c r="N10" s="546"/>
      <c r="O10" s="548" t="s">
        <v>342</v>
      </c>
      <c r="P10" s="546">
        <v>8</v>
      </c>
      <c r="Q10" s="548" t="s">
        <v>1285</v>
      </c>
      <c r="R10" s="548" t="s">
        <v>189</v>
      </c>
      <c r="S10" s="548" t="s">
        <v>1286</v>
      </c>
      <c r="T10" s="546">
        <v>1771286425</v>
      </c>
      <c r="U10" s="546">
        <v>530</v>
      </c>
      <c r="V10" s="546">
        <v>0.33</v>
      </c>
      <c r="W10" s="546">
        <v>353.33</v>
      </c>
      <c r="X10" s="546">
        <v>1</v>
      </c>
      <c r="Y10" s="546">
        <v>353.33</v>
      </c>
      <c r="Z10" s="546">
        <v>0</v>
      </c>
      <c r="AA10" s="546">
        <v>0</v>
      </c>
      <c r="AB10" s="546">
        <v>176.67</v>
      </c>
      <c r="AC10" s="546">
        <v>174.9</v>
      </c>
      <c r="AD10" s="546">
        <v>355.1</v>
      </c>
      <c r="AE10" s="546">
        <v>0</v>
      </c>
      <c r="AF10" s="546">
        <v>0</v>
      </c>
      <c r="AG10" s="546">
        <v>0</v>
      </c>
      <c r="AH10" s="546"/>
      <c r="AI10" s="546"/>
      <c r="AJ10" s="546"/>
      <c r="AK10" s="546"/>
      <c r="AL10" s="546"/>
      <c r="AM10" s="546"/>
      <c r="AN10" s="546"/>
      <c r="AO10" s="546"/>
      <c r="AP10" s="546"/>
      <c r="AQ10" s="546"/>
      <c r="AR10" s="546"/>
      <c r="AS10" s="548" t="s">
        <v>84</v>
      </c>
      <c r="AT10" s="547">
        <v>46118</v>
      </c>
    </row>
    <row r="11" spans="1:46" ht="13.2">
      <c r="A11" s="543"/>
      <c r="B11" s="542"/>
      <c r="C11" s="542"/>
      <c r="D11" s="542"/>
      <c r="E11" s="542"/>
      <c r="F11" s="543"/>
      <c r="G11" s="543"/>
      <c r="H11" s="543"/>
      <c r="I11" s="543"/>
      <c r="J11" s="543"/>
      <c r="K11" s="543"/>
      <c r="L11" s="543"/>
      <c r="M11" s="541"/>
      <c r="N11" s="541"/>
      <c r="O11" s="543" t="s">
        <v>342</v>
      </c>
      <c r="P11" s="541">
        <v>9</v>
      </c>
      <c r="Q11" s="543" t="s">
        <v>1285</v>
      </c>
      <c r="R11" s="543" t="s">
        <v>189</v>
      </c>
      <c r="S11" s="543" t="s">
        <v>1286</v>
      </c>
      <c r="T11" s="541">
        <v>1771286425</v>
      </c>
      <c r="U11" s="541">
        <v>530</v>
      </c>
      <c r="V11" s="541">
        <v>0.33</v>
      </c>
      <c r="W11" s="541">
        <v>340</v>
      </c>
      <c r="X11" s="541">
        <v>1</v>
      </c>
      <c r="Y11" s="541">
        <v>340</v>
      </c>
      <c r="Z11" s="541">
        <v>0</v>
      </c>
      <c r="AA11" s="541">
        <v>0</v>
      </c>
      <c r="AB11" s="541">
        <v>190</v>
      </c>
      <c r="AC11" s="541">
        <v>174.9</v>
      </c>
      <c r="AD11" s="541">
        <v>355.1</v>
      </c>
      <c r="AE11" s="541">
        <v>0</v>
      </c>
      <c r="AF11" s="541">
        <v>0</v>
      </c>
      <c r="AG11" s="541">
        <v>0</v>
      </c>
      <c r="AH11" s="541"/>
      <c r="AI11" s="541"/>
      <c r="AJ11" s="541"/>
      <c r="AK11" s="541"/>
      <c r="AL11" s="541"/>
      <c r="AM11" s="541"/>
      <c r="AN11" s="541"/>
      <c r="AO11" s="541"/>
      <c r="AP11" s="541"/>
      <c r="AQ11" s="541"/>
      <c r="AR11" s="541"/>
      <c r="AS11" s="543" t="s">
        <v>84</v>
      </c>
      <c r="AT11" s="542">
        <v>46118</v>
      </c>
    </row>
    <row r="12" spans="1:46" ht="13.2">
      <c r="A12" s="548"/>
      <c r="B12" s="547"/>
      <c r="C12" s="547"/>
      <c r="D12" s="547"/>
      <c r="E12" s="547"/>
      <c r="F12" s="548"/>
      <c r="G12" s="548"/>
      <c r="H12" s="548"/>
      <c r="I12" s="548"/>
      <c r="J12" s="548"/>
      <c r="K12" s="548"/>
      <c r="L12" s="548"/>
      <c r="M12" s="546"/>
      <c r="N12" s="546"/>
      <c r="O12" s="548" t="s">
        <v>342</v>
      </c>
      <c r="P12" s="546">
        <v>10</v>
      </c>
      <c r="Q12" s="548" t="s">
        <v>1285</v>
      </c>
      <c r="R12" s="548" t="s">
        <v>189</v>
      </c>
      <c r="S12" s="548" t="s">
        <v>1286</v>
      </c>
      <c r="T12" s="546">
        <v>1771286425</v>
      </c>
      <c r="U12" s="546">
        <v>530</v>
      </c>
      <c r="V12" s="546">
        <v>0.33</v>
      </c>
      <c r="W12" s="546">
        <v>291.43</v>
      </c>
      <c r="X12" s="546">
        <v>1</v>
      </c>
      <c r="Y12" s="546">
        <v>291.43</v>
      </c>
      <c r="Z12" s="546">
        <v>0</v>
      </c>
      <c r="AA12" s="546">
        <v>0</v>
      </c>
      <c r="AB12" s="546">
        <v>235.66</v>
      </c>
      <c r="AC12" s="546">
        <v>174.9</v>
      </c>
      <c r="AD12" s="546">
        <v>355.1</v>
      </c>
      <c r="AE12" s="546">
        <v>0</v>
      </c>
      <c r="AF12" s="546">
        <v>2.91</v>
      </c>
      <c r="AG12" s="546">
        <v>0</v>
      </c>
      <c r="AH12" s="546"/>
      <c r="AI12" s="546"/>
      <c r="AJ12" s="546"/>
      <c r="AK12" s="546"/>
      <c r="AL12" s="546"/>
      <c r="AM12" s="546"/>
      <c r="AN12" s="546"/>
      <c r="AO12" s="546"/>
      <c r="AP12" s="546"/>
      <c r="AQ12" s="546"/>
      <c r="AR12" s="546"/>
      <c r="AS12" s="548" t="s">
        <v>84</v>
      </c>
      <c r="AT12" s="547">
        <v>46118</v>
      </c>
    </row>
    <row r="13" spans="1:46" ht="13.2">
      <c r="A13" s="543"/>
      <c r="B13" s="542"/>
      <c r="C13" s="542"/>
      <c r="D13" s="542"/>
      <c r="E13" s="542"/>
      <c r="F13" s="543"/>
      <c r="G13" s="543"/>
      <c r="H13" s="543"/>
      <c r="I13" s="543"/>
      <c r="J13" s="543"/>
      <c r="K13" s="543"/>
      <c r="L13" s="543"/>
      <c r="M13" s="541"/>
      <c r="N13" s="541"/>
      <c r="O13" s="543" t="s">
        <v>342</v>
      </c>
      <c r="P13" s="541">
        <v>11</v>
      </c>
      <c r="Q13" s="543" t="s">
        <v>1285</v>
      </c>
      <c r="R13" s="543" t="s">
        <v>189</v>
      </c>
      <c r="S13" s="543" t="s">
        <v>1286</v>
      </c>
      <c r="T13" s="541">
        <v>1771286425</v>
      </c>
      <c r="U13" s="541">
        <v>530</v>
      </c>
      <c r="V13" s="541">
        <v>0.33</v>
      </c>
      <c r="W13" s="541">
        <v>284.76</v>
      </c>
      <c r="X13" s="541">
        <v>1</v>
      </c>
      <c r="Y13" s="541">
        <v>284.76</v>
      </c>
      <c r="Z13" s="541">
        <v>0</v>
      </c>
      <c r="AA13" s="541">
        <v>0</v>
      </c>
      <c r="AB13" s="541">
        <v>242.39</v>
      </c>
      <c r="AC13" s="541">
        <v>174.9</v>
      </c>
      <c r="AD13" s="541">
        <v>355.1</v>
      </c>
      <c r="AE13" s="541">
        <v>0</v>
      </c>
      <c r="AF13" s="541">
        <v>2.85</v>
      </c>
      <c r="AG13" s="541">
        <v>0</v>
      </c>
      <c r="AH13" s="541"/>
      <c r="AI13" s="541"/>
      <c r="AJ13" s="541"/>
      <c r="AK13" s="541"/>
      <c r="AL13" s="541"/>
      <c r="AM13" s="541"/>
      <c r="AN13" s="541"/>
      <c r="AO13" s="541"/>
      <c r="AP13" s="541"/>
      <c r="AQ13" s="541"/>
      <c r="AR13" s="541"/>
      <c r="AS13" s="543" t="s">
        <v>84</v>
      </c>
      <c r="AT13" s="542">
        <v>46118</v>
      </c>
    </row>
    <row r="14" spans="1:46" ht="13.2">
      <c r="A14" s="548"/>
      <c r="B14" s="547"/>
      <c r="C14" s="547"/>
      <c r="D14" s="547"/>
      <c r="E14" s="547"/>
      <c r="F14" s="548"/>
      <c r="G14" s="548"/>
      <c r="H14" s="548"/>
      <c r="I14" s="548"/>
      <c r="J14" s="548"/>
      <c r="K14" s="548"/>
      <c r="L14" s="548"/>
      <c r="M14" s="546"/>
      <c r="N14" s="546"/>
      <c r="O14" s="548" t="s">
        <v>342</v>
      </c>
      <c r="P14" s="546">
        <v>12</v>
      </c>
      <c r="Q14" s="548" t="s">
        <v>1285</v>
      </c>
      <c r="R14" s="548" t="s">
        <v>189</v>
      </c>
      <c r="S14" s="548" t="s">
        <v>1286</v>
      </c>
      <c r="T14" s="546">
        <v>1771286425</v>
      </c>
      <c r="U14" s="546">
        <v>530</v>
      </c>
      <c r="V14" s="546">
        <v>0.33</v>
      </c>
      <c r="W14" s="546">
        <v>316.93</v>
      </c>
      <c r="X14" s="546">
        <v>1</v>
      </c>
      <c r="Y14" s="546">
        <v>316.93</v>
      </c>
      <c r="Z14" s="546">
        <v>0</v>
      </c>
      <c r="AA14" s="546">
        <v>0</v>
      </c>
      <c r="AB14" s="546">
        <v>209.9</v>
      </c>
      <c r="AC14" s="546">
        <v>174.9</v>
      </c>
      <c r="AD14" s="546">
        <v>355.1</v>
      </c>
      <c r="AE14" s="546">
        <v>0</v>
      </c>
      <c r="AF14" s="546">
        <v>3.17</v>
      </c>
      <c r="AG14" s="546">
        <v>0</v>
      </c>
      <c r="AH14" s="546"/>
      <c r="AI14" s="546"/>
      <c r="AJ14" s="546"/>
      <c r="AK14" s="546"/>
      <c r="AL14" s="546"/>
      <c r="AM14" s="546"/>
      <c r="AN14" s="546"/>
      <c r="AO14" s="546"/>
      <c r="AP14" s="546"/>
      <c r="AQ14" s="546"/>
      <c r="AR14" s="546"/>
      <c r="AS14" s="548" t="s">
        <v>84</v>
      </c>
      <c r="AT14" s="547">
        <v>46118</v>
      </c>
    </row>
    <row r="15" spans="1:46" ht="13.2">
      <c r="A15" s="543"/>
      <c r="B15" s="542"/>
      <c r="C15" s="542"/>
      <c r="D15" s="542"/>
      <c r="E15" s="542"/>
      <c r="F15" s="543"/>
      <c r="G15" s="543"/>
      <c r="H15" s="543"/>
      <c r="I15" s="543"/>
      <c r="J15" s="543"/>
      <c r="K15" s="543"/>
      <c r="L15" s="543"/>
      <c r="M15" s="541"/>
      <c r="N15" s="541"/>
      <c r="O15" s="543" t="s">
        <v>342</v>
      </c>
      <c r="P15" s="541">
        <v>13</v>
      </c>
      <c r="Q15" s="543" t="s">
        <v>1285</v>
      </c>
      <c r="R15" s="543" t="s">
        <v>189</v>
      </c>
      <c r="S15" s="543" t="s">
        <v>1286</v>
      </c>
      <c r="T15" s="541">
        <v>1771286425</v>
      </c>
      <c r="U15" s="541">
        <v>520</v>
      </c>
      <c r="V15" s="541">
        <v>0.33</v>
      </c>
      <c r="W15" s="541">
        <v>286.67</v>
      </c>
      <c r="X15" s="541">
        <v>1</v>
      </c>
      <c r="Y15" s="541">
        <v>286.67</v>
      </c>
      <c r="Z15" s="541">
        <v>0</v>
      </c>
      <c r="AA15" s="541">
        <v>0</v>
      </c>
      <c r="AB15" s="541">
        <v>230.46</v>
      </c>
      <c r="AC15" s="541">
        <v>171.6</v>
      </c>
      <c r="AD15" s="541">
        <v>348.4</v>
      </c>
      <c r="AE15" s="541">
        <v>0</v>
      </c>
      <c r="AF15" s="541">
        <v>2.87</v>
      </c>
      <c r="AG15" s="541">
        <v>0</v>
      </c>
      <c r="AH15" s="541"/>
      <c r="AI15" s="541"/>
      <c r="AJ15" s="541"/>
      <c r="AK15" s="541"/>
      <c r="AL15" s="541"/>
      <c r="AM15" s="541"/>
      <c r="AN15" s="541"/>
      <c r="AO15" s="541"/>
      <c r="AP15" s="541"/>
      <c r="AQ15" s="541"/>
      <c r="AR15" s="541"/>
      <c r="AS15" s="543" t="s">
        <v>84</v>
      </c>
      <c r="AT15" s="542">
        <v>46118</v>
      </c>
    </row>
    <row r="16" spans="1:46" ht="13.2">
      <c r="A16" s="548"/>
      <c r="B16" s="547"/>
      <c r="C16" s="547"/>
      <c r="D16" s="547"/>
      <c r="E16" s="547"/>
      <c r="F16" s="548"/>
      <c r="G16" s="548"/>
      <c r="H16" s="548"/>
      <c r="I16" s="548"/>
      <c r="J16" s="548"/>
      <c r="K16" s="548"/>
      <c r="L16" s="548"/>
      <c r="M16" s="546"/>
      <c r="N16" s="546"/>
      <c r="O16" s="548" t="s">
        <v>342</v>
      </c>
      <c r="P16" s="546">
        <v>14</v>
      </c>
      <c r="Q16" s="548" t="s">
        <v>1285</v>
      </c>
      <c r="R16" s="548" t="s">
        <v>189</v>
      </c>
      <c r="S16" s="548" t="s">
        <v>1286</v>
      </c>
      <c r="T16" s="546">
        <v>1771286425</v>
      </c>
      <c r="U16" s="546">
        <v>550</v>
      </c>
      <c r="V16" s="546">
        <v>0.33</v>
      </c>
      <c r="W16" s="546">
        <v>301.89999999999998</v>
      </c>
      <c r="X16" s="546">
        <v>2</v>
      </c>
      <c r="Y16" s="546">
        <v>603.79999999999995</v>
      </c>
      <c r="Z16" s="546">
        <v>0</v>
      </c>
      <c r="AA16" s="546">
        <v>0</v>
      </c>
      <c r="AB16" s="546">
        <v>490.16</v>
      </c>
      <c r="AC16" s="546">
        <v>363</v>
      </c>
      <c r="AD16" s="546">
        <v>737</v>
      </c>
      <c r="AE16" s="546">
        <v>0</v>
      </c>
      <c r="AF16" s="546">
        <v>6.04</v>
      </c>
      <c r="AG16" s="546">
        <v>0</v>
      </c>
      <c r="AH16" s="546"/>
      <c r="AI16" s="546"/>
      <c r="AJ16" s="546"/>
      <c r="AK16" s="546"/>
      <c r="AL16" s="546"/>
      <c r="AM16" s="546"/>
      <c r="AN16" s="546"/>
      <c r="AO16" s="546"/>
      <c r="AP16" s="546"/>
      <c r="AQ16" s="546"/>
      <c r="AR16" s="546"/>
      <c r="AS16" s="548" t="s">
        <v>84</v>
      </c>
      <c r="AT16" s="547">
        <v>46118</v>
      </c>
    </row>
    <row r="17" spans="1:46" ht="13.2">
      <c r="A17" s="543"/>
      <c r="B17" s="542"/>
      <c r="C17" s="542"/>
      <c r="D17" s="542"/>
      <c r="E17" s="542"/>
      <c r="F17" s="543"/>
      <c r="G17" s="543"/>
      <c r="H17" s="543"/>
      <c r="I17" s="543"/>
      <c r="J17" s="543"/>
      <c r="K17" s="543"/>
      <c r="L17" s="543"/>
      <c r="M17" s="541"/>
      <c r="N17" s="541"/>
      <c r="O17" s="543" t="s">
        <v>342</v>
      </c>
      <c r="P17" s="541">
        <v>15</v>
      </c>
      <c r="Q17" s="543" t="s">
        <v>1285</v>
      </c>
      <c r="R17" s="543" t="s">
        <v>189</v>
      </c>
      <c r="S17" s="543" t="s">
        <v>1286</v>
      </c>
      <c r="T17" s="541">
        <v>1771286425</v>
      </c>
      <c r="U17" s="541">
        <v>530</v>
      </c>
      <c r="V17" s="541">
        <v>0.33</v>
      </c>
      <c r="W17" s="541">
        <v>316.19</v>
      </c>
      <c r="X17" s="541">
        <v>1</v>
      </c>
      <c r="Y17" s="541">
        <v>316.19</v>
      </c>
      <c r="Z17" s="541">
        <v>0</v>
      </c>
      <c r="AA17" s="541">
        <v>0</v>
      </c>
      <c r="AB17" s="541">
        <v>210.65</v>
      </c>
      <c r="AC17" s="541">
        <v>174.9</v>
      </c>
      <c r="AD17" s="541">
        <v>355.1</v>
      </c>
      <c r="AE17" s="541">
        <v>0</v>
      </c>
      <c r="AF17" s="541">
        <v>3.16</v>
      </c>
      <c r="AG17" s="541">
        <v>0</v>
      </c>
      <c r="AH17" s="541"/>
      <c r="AI17" s="541"/>
      <c r="AJ17" s="541"/>
      <c r="AK17" s="541"/>
      <c r="AL17" s="541"/>
      <c r="AM17" s="541"/>
      <c r="AN17" s="541"/>
      <c r="AO17" s="541"/>
      <c r="AP17" s="541"/>
      <c r="AQ17" s="541"/>
      <c r="AR17" s="541"/>
      <c r="AS17" s="543" t="s">
        <v>84</v>
      </c>
      <c r="AT17" s="542">
        <v>46118</v>
      </c>
    </row>
    <row r="18" spans="1:46" ht="13.2">
      <c r="A18" s="548"/>
      <c r="B18" s="547"/>
      <c r="C18" s="547"/>
      <c r="D18" s="547"/>
      <c r="E18" s="547"/>
      <c r="F18" s="548"/>
      <c r="G18" s="548"/>
      <c r="H18" s="548"/>
      <c r="I18" s="548"/>
      <c r="J18" s="548"/>
      <c r="K18" s="548"/>
      <c r="L18" s="548"/>
      <c r="M18" s="546"/>
      <c r="N18" s="546"/>
      <c r="O18" s="548" t="s">
        <v>342</v>
      </c>
      <c r="P18" s="546">
        <v>16</v>
      </c>
      <c r="Q18" s="548" t="s">
        <v>1285</v>
      </c>
      <c r="R18" s="548" t="s">
        <v>189</v>
      </c>
      <c r="S18" s="548" t="s">
        <v>1286</v>
      </c>
      <c r="T18" s="546">
        <v>1771286425</v>
      </c>
      <c r="U18" s="546">
        <v>530</v>
      </c>
      <c r="V18" s="546">
        <v>0.33</v>
      </c>
      <c r="W18" s="546">
        <v>346.92</v>
      </c>
      <c r="X18" s="546">
        <v>1</v>
      </c>
      <c r="Y18" s="546">
        <v>346.92</v>
      </c>
      <c r="Z18" s="546">
        <v>0</v>
      </c>
      <c r="AA18" s="546">
        <v>0</v>
      </c>
      <c r="AB18" s="546">
        <v>183.08</v>
      </c>
      <c r="AC18" s="546">
        <v>174.9</v>
      </c>
      <c r="AD18" s="546">
        <v>355.1</v>
      </c>
      <c r="AE18" s="546">
        <v>0</v>
      </c>
      <c r="AF18" s="546">
        <v>0</v>
      </c>
      <c r="AG18" s="546">
        <v>0</v>
      </c>
      <c r="AH18" s="546"/>
      <c r="AI18" s="546"/>
      <c r="AJ18" s="546"/>
      <c r="AK18" s="546"/>
      <c r="AL18" s="546"/>
      <c r="AM18" s="546"/>
      <c r="AN18" s="546"/>
      <c r="AO18" s="546"/>
      <c r="AP18" s="546"/>
      <c r="AQ18" s="546"/>
      <c r="AR18" s="546"/>
      <c r="AS18" s="548" t="s">
        <v>84</v>
      </c>
      <c r="AT18" s="547">
        <v>46118</v>
      </c>
    </row>
    <row r="19" spans="1:46" ht="13.2">
      <c r="A19" s="543"/>
      <c r="B19" s="542"/>
      <c r="C19" s="542"/>
      <c r="D19" s="542"/>
      <c r="E19" s="542"/>
      <c r="F19" s="543"/>
      <c r="G19" s="543"/>
      <c r="H19" s="543"/>
      <c r="I19" s="543"/>
      <c r="J19" s="543"/>
      <c r="K19" s="543"/>
      <c r="L19" s="543"/>
      <c r="M19" s="541"/>
      <c r="N19" s="541"/>
      <c r="O19" s="543" t="s">
        <v>342</v>
      </c>
      <c r="P19" s="541">
        <v>17</v>
      </c>
      <c r="Q19" s="543" t="s">
        <v>1285</v>
      </c>
      <c r="R19" s="543" t="s">
        <v>189</v>
      </c>
      <c r="S19" s="543" t="s">
        <v>1286</v>
      </c>
      <c r="T19" s="541">
        <v>1771286425</v>
      </c>
      <c r="U19" s="541">
        <v>520</v>
      </c>
      <c r="V19" s="541">
        <v>0.33</v>
      </c>
      <c r="W19" s="541">
        <v>281.37</v>
      </c>
      <c r="X19" s="541">
        <v>2</v>
      </c>
      <c r="Y19" s="541">
        <v>562.74</v>
      </c>
      <c r="Z19" s="541">
        <v>0</v>
      </c>
      <c r="AA19" s="541">
        <v>0</v>
      </c>
      <c r="AB19" s="541">
        <v>471.64</v>
      </c>
      <c r="AC19" s="541">
        <v>343.2</v>
      </c>
      <c r="AD19" s="541">
        <v>696.8</v>
      </c>
      <c r="AE19" s="541">
        <v>0</v>
      </c>
      <c r="AF19" s="541">
        <v>5.62</v>
      </c>
      <c r="AG19" s="541">
        <v>0</v>
      </c>
      <c r="AH19" s="541"/>
      <c r="AI19" s="541"/>
      <c r="AJ19" s="541"/>
      <c r="AK19" s="541"/>
      <c r="AL19" s="541"/>
      <c r="AM19" s="541"/>
      <c r="AN19" s="541"/>
      <c r="AO19" s="541"/>
      <c r="AP19" s="541"/>
      <c r="AQ19" s="541"/>
      <c r="AR19" s="541"/>
      <c r="AS19" s="543" t="s">
        <v>84</v>
      </c>
      <c r="AT19" s="542">
        <v>46118</v>
      </c>
    </row>
    <row r="20" spans="1:46" ht="13.2">
      <c r="A20" s="548"/>
      <c r="B20" s="547"/>
      <c r="C20" s="547"/>
      <c r="D20" s="547"/>
      <c r="E20" s="547"/>
      <c r="F20" s="548"/>
      <c r="G20" s="548"/>
      <c r="H20" s="548"/>
      <c r="I20" s="548"/>
      <c r="J20" s="548"/>
      <c r="K20" s="548"/>
      <c r="L20" s="548"/>
      <c r="M20" s="546"/>
      <c r="N20" s="546"/>
      <c r="O20" s="548" t="s">
        <v>342</v>
      </c>
      <c r="P20" s="546">
        <v>18</v>
      </c>
      <c r="Q20" s="548" t="s">
        <v>1285</v>
      </c>
      <c r="R20" s="548" t="s">
        <v>189</v>
      </c>
      <c r="S20" s="548" t="s">
        <v>1286</v>
      </c>
      <c r="T20" s="546">
        <v>1771286425</v>
      </c>
      <c r="U20" s="546">
        <v>550</v>
      </c>
      <c r="V20" s="546">
        <v>0.33</v>
      </c>
      <c r="W20" s="546">
        <v>319.05</v>
      </c>
      <c r="X20" s="546">
        <v>1</v>
      </c>
      <c r="Y20" s="546">
        <v>319.05</v>
      </c>
      <c r="Z20" s="546">
        <v>0</v>
      </c>
      <c r="AA20" s="546">
        <v>0</v>
      </c>
      <c r="AB20" s="546">
        <v>227.76</v>
      </c>
      <c r="AC20" s="546">
        <v>181.5</v>
      </c>
      <c r="AD20" s="546">
        <v>368.5</v>
      </c>
      <c r="AE20" s="546">
        <v>0</v>
      </c>
      <c r="AF20" s="546">
        <v>3.19</v>
      </c>
      <c r="AG20" s="546">
        <v>0</v>
      </c>
      <c r="AH20" s="546"/>
      <c r="AI20" s="546"/>
      <c r="AJ20" s="546"/>
      <c r="AK20" s="546"/>
      <c r="AL20" s="546"/>
      <c r="AM20" s="546"/>
      <c r="AN20" s="546"/>
      <c r="AO20" s="546"/>
      <c r="AP20" s="546"/>
      <c r="AQ20" s="546"/>
      <c r="AR20" s="546"/>
      <c r="AS20" s="548" t="s">
        <v>84</v>
      </c>
      <c r="AT20" s="547">
        <v>46118</v>
      </c>
    </row>
    <row r="21" spans="1:46" ht="13.2">
      <c r="A21" s="543"/>
      <c r="B21" s="542"/>
      <c r="C21" s="542"/>
      <c r="D21" s="542"/>
      <c r="E21" s="542"/>
      <c r="F21" s="543"/>
      <c r="G21" s="543"/>
      <c r="H21" s="543"/>
      <c r="I21" s="543"/>
      <c r="J21" s="543"/>
      <c r="K21" s="543"/>
      <c r="L21" s="543"/>
      <c r="M21" s="541"/>
      <c r="N21" s="541"/>
      <c r="O21" s="543" t="s">
        <v>342</v>
      </c>
      <c r="P21" s="541">
        <v>19</v>
      </c>
      <c r="Q21" s="543" t="s">
        <v>1285</v>
      </c>
      <c r="R21" s="543" t="s">
        <v>189</v>
      </c>
      <c r="S21" s="543" t="s">
        <v>1286</v>
      </c>
      <c r="T21" s="541">
        <v>1771286425</v>
      </c>
      <c r="U21" s="541">
        <v>550</v>
      </c>
      <c r="V21" s="541">
        <v>0.33</v>
      </c>
      <c r="W21" s="541">
        <v>328.57</v>
      </c>
      <c r="X21" s="541">
        <v>1</v>
      </c>
      <c r="Y21" s="541">
        <v>328.57</v>
      </c>
      <c r="Z21" s="541">
        <v>0</v>
      </c>
      <c r="AA21" s="541">
        <v>0</v>
      </c>
      <c r="AB21" s="541">
        <v>218.14</v>
      </c>
      <c r="AC21" s="541">
        <v>181.5</v>
      </c>
      <c r="AD21" s="541">
        <v>368.5</v>
      </c>
      <c r="AE21" s="541">
        <v>0</v>
      </c>
      <c r="AF21" s="541">
        <v>3.29</v>
      </c>
      <c r="AG21" s="541">
        <v>0</v>
      </c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3" t="s">
        <v>84</v>
      </c>
      <c r="AT21" s="542">
        <v>46118</v>
      </c>
    </row>
    <row r="22" spans="1:46" ht="13.2">
      <c r="A22" s="548"/>
      <c r="B22" s="547"/>
      <c r="C22" s="547"/>
      <c r="D22" s="547"/>
      <c r="E22" s="547"/>
      <c r="F22" s="548"/>
      <c r="G22" s="548"/>
      <c r="H22" s="548"/>
      <c r="I22" s="548"/>
      <c r="J22" s="548"/>
      <c r="K22" s="548"/>
      <c r="L22" s="548"/>
      <c r="M22" s="546"/>
      <c r="N22" s="546"/>
      <c r="O22" s="548" t="s">
        <v>342</v>
      </c>
      <c r="P22" s="546">
        <v>20</v>
      </c>
      <c r="Q22" s="548" t="s">
        <v>1285</v>
      </c>
      <c r="R22" s="548" t="s">
        <v>189</v>
      </c>
      <c r="S22" s="548" t="s">
        <v>1286</v>
      </c>
      <c r="T22" s="546">
        <v>1771286425</v>
      </c>
      <c r="U22" s="546">
        <v>530</v>
      </c>
      <c r="V22" s="546">
        <v>0.33</v>
      </c>
      <c r="W22" s="546">
        <v>339.35</v>
      </c>
      <c r="X22" s="546">
        <v>1</v>
      </c>
      <c r="Y22" s="546">
        <v>339.35</v>
      </c>
      <c r="Z22" s="546">
        <v>0</v>
      </c>
      <c r="AA22" s="546">
        <v>0</v>
      </c>
      <c r="AB22" s="546">
        <v>190.65</v>
      </c>
      <c r="AC22" s="546">
        <v>174.9</v>
      </c>
      <c r="AD22" s="546">
        <v>355.1</v>
      </c>
      <c r="AE22" s="546">
        <v>0</v>
      </c>
      <c r="AF22" s="546">
        <v>0</v>
      </c>
      <c r="AG22" s="546">
        <v>0</v>
      </c>
      <c r="AH22" s="546"/>
      <c r="AI22" s="546"/>
      <c r="AJ22" s="546"/>
      <c r="AK22" s="546"/>
      <c r="AL22" s="546"/>
      <c r="AM22" s="546"/>
      <c r="AN22" s="546"/>
      <c r="AO22" s="546"/>
      <c r="AP22" s="546"/>
      <c r="AQ22" s="546"/>
      <c r="AR22" s="546"/>
      <c r="AS22" s="548" t="s">
        <v>84</v>
      </c>
      <c r="AT22" s="547">
        <v>46118</v>
      </c>
    </row>
    <row r="23" spans="1:46" ht="13.2">
      <c r="A23" s="543"/>
      <c r="B23" s="542"/>
      <c r="C23" s="542"/>
      <c r="D23" s="542"/>
      <c r="E23" s="542"/>
      <c r="F23" s="543"/>
      <c r="G23" s="543"/>
      <c r="H23" s="543"/>
      <c r="I23" s="543"/>
      <c r="J23" s="543"/>
      <c r="K23" s="543"/>
      <c r="L23" s="543"/>
      <c r="M23" s="541"/>
      <c r="N23" s="541"/>
      <c r="O23" s="543" t="s">
        <v>342</v>
      </c>
      <c r="P23" s="541">
        <v>21</v>
      </c>
      <c r="Q23" s="543" t="s">
        <v>1285</v>
      </c>
      <c r="R23" s="543" t="s">
        <v>189</v>
      </c>
      <c r="S23" s="543" t="s">
        <v>1286</v>
      </c>
      <c r="T23" s="541">
        <v>1771286425</v>
      </c>
      <c r="U23" s="541">
        <v>530</v>
      </c>
      <c r="V23" s="541">
        <v>0.33</v>
      </c>
      <c r="W23" s="541">
        <v>311.43</v>
      </c>
      <c r="X23" s="541">
        <v>1</v>
      </c>
      <c r="Y23" s="541">
        <v>311.43</v>
      </c>
      <c r="Z23" s="541">
        <v>0</v>
      </c>
      <c r="AA23" s="541">
        <v>0</v>
      </c>
      <c r="AB23" s="541">
        <v>215.46</v>
      </c>
      <c r="AC23" s="541">
        <v>174.9</v>
      </c>
      <c r="AD23" s="541">
        <v>355.1</v>
      </c>
      <c r="AE23" s="541">
        <v>0</v>
      </c>
      <c r="AF23" s="541">
        <v>3.11</v>
      </c>
      <c r="AG23" s="541">
        <v>0</v>
      </c>
      <c r="AH23" s="541"/>
      <c r="AI23" s="541"/>
      <c r="AJ23" s="541"/>
      <c r="AK23" s="541"/>
      <c r="AL23" s="541"/>
      <c r="AM23" s="541"/>
      <c r="AN23" s="541"/>
      <c r="AO23" s="541"/>
      <c r="AP23" s="541"/>
      <c r="AQ23" s="541"/>
      <c r="AR23" s="541"/>
      <c r="AS23" s="543" t="s">
        <v>84</v>
      </c>
      <c r="AT23" s="542">
        <v>46118</v>
      </c>
    </row>
    <row r="24" spans="1:46" ht="13.2">
      <c r="A24" s="548"/>
      <c r="B24" s="547"/>
      <c r="C24" s="547"/>
      <c r="D24" s="547"/>
      <c r="E24" s="547"/>
      <c r="F24" s="548"/>
      <c r="G24" s="548"/>
      <c r="H24" s="548"/>
      <c r="I24" s="548"/>
      <c r="J24" s="548"/>
      <c r="K24" s="548"/>
      <c r="L24" s="548"/>
      <c r="M24" s="546"/>
      <c r="N24" s="546"/>
      <c r="O24" s="548" t="s">
        <v>342</v>
      </c>
      <c r="P24" s="546">
        <v>22</v>
      </c>
      <c r="Q24" s="548" t="s">
        <v>1285</v>
      </c>
      <c r="R24" s="548" t="s">
        <v>189</v>
      </c>
      <c r="S24" s="548" t="s">
        <v>1286</v>
      </c>
      <c r="T24" s="546">
        <v>1771286425</v>
      </c>
      <c r="U24" s="546">
        <v>550</v>
      </c>
      <c r="V24" s="546">
        <v>0.33</v>
      </c>
      <c r="W24" s="546">
        <v>320.95</v>
      </c>
      <c r="X24" s="546">
        <v>1</v>
      </c>
      <c r="Y24" s="546">
        <v>320.95</v>
      </c>
      <c r="Z24" s="546">
        <v>0</v>
      </c>
      <c r="AA24" s="546">
        <v>0</v>
      </c>
      <c r="AB24" s="546">
        <v>225.84</v>
      </c>
      <c r="AC24" s="546">
        <v>181.5</v>
      </c>
      <c r="AD24" s="546">
        <v>368.5</v>
      </c>
      <c r="AE24" s="546">
        <v>0</v>
      </c>
      <c r="AF24" s="546">
        <v>3.21</v>
      </c>
      <c r="AG24" s="546">
        <v>0</v>
      </c>
      <c r="AH24" s="546"/>
      <c r="AI24" s="546"/>
      <c r="AJ24" s="546"/>
      <c r="AK24" s="546"/>
      <c r="AL24" s="546"/>
      <c r="AM24" s="546"/>
      <c r="AN24" s="546"/>
      <c r="AO24" s="546"/>
      <c r="AP24" s="546"/>
      <c r="AQ24" s="546"/>
      <c r="AR24" s="546"/>
      <c r="AS24" s="548" t="s">
        <v>84</v>
      </c>
      <c r="AT24" s="547">
        <v>46118</v>
      </c>
    </row>
    <row r="25" spans="1:46" ht="13.2">
      <c r="A25" s="543"/>
      <c r="B25" s="542"/>
      <c r="C25" s="542"/>
      <c r="D25" s="542"/>
      <c r="E25" s="542"/>
      <c r="F25" s="543"/>
      <c r="G25" s="543"/>
      <c r="H25" s="543"/>
      <c r="I25" s="543"/>
      <c r="J25" s="543"/>
      <c r="K25" s="543"/>
      <c r="L25" s="543"/>
      <c r="M25" s="541"/>
      <c r="N25" s="541"/>
      <c r="O25" s="543" t="s">
        <v>342</v>
      </c>
      <c r="P25" s="541">
        <v>23</v>
      </c>
      <c r="Q25" s="543" t="s">
        <v>1285</v>
      </c>
      <c r="R25" s="543" t="s">
        <v>189</v>
      </c>
      <c r="S25" s="543" t="s">
        <v>1286</v>
      </c>
      <c r="T25" s="541">
        <v>1771286425</v>
      </c>
      <c r="U25" s="541">
        <v>530</v>
      </c>
      <c r="V25" s="541">
        <v>0.33</v>
      </c>
      <c r="W25" s="541">
        <v>303.23</v>
      </c>
      <c r="X25" s="541">
        <v>1</v>
      </c>
      <c r="Y25" s="541">
        <v>303.23</v>
      </c>
      <c r="Z25" s="541">
        <v>0</v>
      </c>
      <c r="AA25" s="541">
        <v>0</v>
      </c>
      <c r="AB25" s="541">
        <v>223.74</v>
      </c>
      <c r="AC25" s="541">
        <v>174.9</v>
      </c>
      <c r="AD25" s="541">
        <v>355.1</v>
      </c>
      <c r="AE25" s="541">
        <v>0</v>
      </c>
      <c r="AF25" s="541">
        <v>3.03</v>
      </c>
      <c r="AG25" s="541">
        <v>0</v>
      </c>
      <c r="AH25" s="541"/>
      <c r="AI25" s="541"/>
      <c r="AJ25" s="541"/>
      <c r="AK25" s="541"/>
      <c r="AL25" s="541"/>
      <c r="AM25" s="541"/>
      <c r="AN25" s="541"/>
      <c r="AO25" s="541"/>
      <c r="AP25" s="541"/>
      <c r="AQ25" s="541"/>
      <c r="AR25" s="541"/>
      <c r="AS25" s="543" t="s">
        <v>84</v>
      </c>
      <c r="AT25" s="542">
        <v>46118</v>
      </c>
    </row>
    <row r="26" spans="1:46" ht="13.2">
      <c r="A26" s="548"/>
      <c r="B26" s="547"/>
      <c r="C26" s="547"/>
      <c r="D26" s="547"/>
      <c r="E26" s="547"/>
      <c r="F26" s="548"/>
      <c r="G26" s="548"/>
      <c r="H26" s="548"/>
      <c r="I26" s="548"/>
      <c r="J26" s="548"/>
      <c r="K26" s="548"/>
      <c r="L26" s="548"/>
      <c r="M26" s="546"/>
      <c r="N26" s="546"/>
      <c r="O26" s="548" t="s">
        <v>342</v>
      </c>
      <c r="P26" s="546">
        <v>24</v>
      </c>
      <c r="Q26" s="548" t="s">
        <v>1285</v>
      </c>
      <c r="R26" s="548" t="s">
        <v>189</v>
      </c>
      <c r="S26" s="548" t="s">
        <v>1286</v>
      </c>
      <c r="T26" s="546">
        <v>1771286425</v>
      </c>
      <c r="U26" s="546">
        <v>520</v>
      </c>
      <c r="V26" s="546">
        <v>0.33</v>
      </c>
      <c r="W26" s="546">
        <v>280</v>
      </c>
      <c r="X26" s="546">
        <v>3</v>
      </c>
      <c r="Y26" s="546">
        <v>840</v>
      </c>
      <c r="Z26" s="546">
        <v>0</v>
      </c>
      <c r="AA26" s="546">
        <v>0</v>
      </c>
      <c r="AB26" s="546">
        <v>711.6</v>
      </c>
      <c r="AC26" s="546">
        <v>514.79999999999995</v>
      </c>
      <c r="AD26" s="546">
        <v>1045.2</v>
      </c>
      <c r="AE26" s="546">
        <v>0</v>
      </c>
      <c r="AF26" s="546">
        <v>8.4</v>
      </c>
      <c r="AG26" s="546">
        <v>0</v>
      </c>
      <c r="AH26" s="546"/>
      <c r="AI26" s="546"/>
      <c r="AJ26" s="546"/>
      <c r="AK26" s="546"/>
      <c r="AL26" s="546"/>
      <c r="AM26" s="546"/>
      <c r="AN26" s="546"/>
      <c r="AO26" s="546"/>
      <c r="AP26" s="546"/>
      <c r="AQ26" s="546"/>
      <c r="AR26" s="546"/>
      <c r="AS26" s="548" t="s">
        <v>84</v>
      </c>
      <c r="AT26" s="547">
        <v>46118</v>
      </c>
    </row>
    <row r="27" spans="1:46" ht="13.2">
      <c r="A27" s="543"/>
      <c r="B27" s="542"/>
      <c r="C27" s="542"/>
      <c r="D27" s="542"/>
      <c r="E27" s="542"/>
      <c r="F27" s="543"/>
      <c r="G27" s="543"/>
      <c r="H27" s="543"/>
      <c r="I27" s="543"/>
      <c r="J27" s="543"/>
      <c r="K27" s="543"/>
      <c r="L27" s="543"/>
      <c r="M27" s="541"/>
      <c r="N27" s="541"/>
      <c r="O27" s="543" t="s">
        <v>342</v>
      </c>
      <c r="P27" s="541">
        <v>25</v>
      </c>
      <c r="Q27" s="543" t="s">
        <v>1285</v>
      </c>
      <c r="R27" s="543" t="s">
        <v>189</v>
      </c>
      <c r="S27" s="543" t="s">
        <v>1286</v>
      </c>
      <c r="T27" s="541">
        <v>1771286425</v>
      </c>
      <c r="U27" s="541">
        <v>550</v>
      </c>
      <c r="V27" s="541">
        <v>0.33</v>
      </c>
      <c r="W27" s="541">
        <v>349.81</v>
      </c>
      <c r="X27" s="541">
        <v>2</v>
      </c>
      <c r="Y27" s="541">
        <v>699.62</v>
      </c>
      <c r="Z27" s="541">
        <v>0</v>
      </c>
      <c r="AA27" s="541">
        <v>0</v>
      </c>
      <c r="AB27" s="541">
        <v>400.38</v>
      </c>
      <c r="AC27" s="541">
        <v>363</v>
      </c>
      <c r="AD27" s="541">
        <v>737</v>
      </c>
      <c r="AE27" s="541">
        <v>0</v>
      </c>
      <c r="AF27" s="541">
        <v>0</v>
      </c>
      <c r="AG27" s="541">
        <v>0</v>
      </c>
      <c r="AH27" s="541"/>
      <c r="AI27" s="541"/>
      <c r="AJ27" s="541"/>
      <c r="AK27" s="541"/>
      <c r="AL27" s="541"/>
      <c r="AM27" s="541"/>
      <c r="AN27" s="541"/>
      <c r="AO27" s="541"/>
      <c r="AP27" s="541"/>
      <c r="AQ27" s="541"/>
      <c r="AR27" s="541"/>
      <c r="AS27" s="543" t="s">
        <v>84</v>
      </c>
      <c r="AT27" s="542">
        <v>46118</v>
      </c>
    </row>
    <row r="28" spans="1:46" ht="13.2">
      <c r="A28" s="548"/>
      <c r="B28" s="547"/>
      <c r="C28" s="547"/>
      <c r="D28" s="547"/>
      <c r="E28" s="547"/>
      <c r="F28" s="548"/>
      <c r="G28" s="548"/>
      <c r="H28" s="548"/>
      <c r="I28" s="548"/>
      <c r="J28" s="548"/>
      <c r="K28" s="548"/>
      <c r="L28" s="548"/>
      <c r="M28" s="546"/>
      <c r="N28" s="546"/>
      <c r="O28" s="548" t="s">
        <v>342</v>
      </c>
      <c r="P28" s="546">
        <v>26</v>
      </c>
      <c r="Q28" s="548" t="s">
        <v>1285</v>
      </c>
      <c r="R28" s="548" t="s">
        <v>189</v>
      </c>
      <c r="S28" s="548" t="s">
        <v>1286</v>
      </c>
      <c r="T28" s="546">
        <v>1771286425</v>
      </c>
      <c r="U28" s="546">
        <v>530</v>
      </c>
      <c r="V28" s="546">
        <v>0.33</v>
      </c>
      <c r="W28" s="546">
        <v>318.44</v>
      </c>
      <c r="X28" s="546">
        <v>1</v>
      </c>
      <c r="Y28" s="546">
        <v>318.44</v>
      </c>
      <c r="Z28" s="546">
        <v>0</v>
      </c>
      <c r="AA28" s="546">
        <v>0</v>
      </c>
      <c r="AB28" s="546">
        <v>208.38</v>
      </c>
      <c r="AC28" s="546">
        <v>174.9</v>
      </c>
      <c r="AD28" s="546">
        <v>355.1</v>
      </c>
      <c r="AE28" s="546">
        <v>0</v>
      </c>
      <c r="AF28" s="546">
        <v>3.18</v>
      </c>
      <c r="AG28" s="546">
        <v>0</v>
      </c>
      <c r="AH28" s="546"/>
      <c r="AI28" s="546"/>
      <c r="AJ28" s="546"/>
      <c r="AK28" s="546"/>
      <c r="AL28" s="546"/>
      <c r="AM28" s="546"/>
      <c r="AN28" s="546"/>
      <c r="AO28" s="546"/>
      <c r="AP28" s="546"/>
      <c r="AQ28" s="546"/>
      <c r="AR28" s="546"/>
      <c r="AS28" s="548" t="s">
        <v>84</v>
      </c>
      <c r="AT28" s="547">
        <v>46118</v>
      </c>
    </row>
    <row r="29" spans="1:46" ht="13.2">
      <c r="A29" s="543"/>
      <c r="B29" s="542"/>
      <c r="C29" s="542"/>
      <c r="D29" s="542"/>
      <c r="E29" s="542"/>
      <c r="F29" s="543"/>
      <c r="G29" s="543"/>
      <c r="H29" s="543"/>
      <c r="I29" s="543"/>
      <c r="J29" s="543"/>
      <c r="K29" s="543"/>
      <c r="L29" s="543"/>
      <c r="M29" s="541"/>
      <c r="N29" s="541"/>
      <c r="O29" s="543" t="s">
        <v>342</v>
      </c>
      <c r="P29" s="541">
        <v>27</v>
      </c>
      <c r="Q29" s="543" t="s">
        <v>1285</v>
      </c>
      <c r="R29" s="543" t="s">
        <v>189</v>
      </c>
      <c r="S29" s="543" t="s">
        <v>1286</v>
      </c>
      <c r="T29" s="541">
        <v>1771286425</v>
      </c>
      <c r="U29" s="541">
        <v>530</v>
      </c>
      <c r="V29" s="541">
        <v>0.33</v>
      </c>
      <c r="W29" s="541">
        <v>298.48</v>
      </c>
      <c r="X29" s="541">
        <v>1</v>
      </c>
      <c r="Y29" s="541">
        <v>298.48</v>
      </c>
      <c r="Z29" s="541">
        <v>0</v>
      </c>
      <c r="AA29" s="541">
        <v>0</v>
      </c>
      <c r="AB29" s="541">
        <v>228.54</v>
      </c>
      <c r="AC29" s="541">
        <v>174.9</v>
      </c>
      <c r="AD29" s="541">
        <v>355.1</v>
      </c>
      <c r="AE29" s="541">
        <v>0</v>
      </c>
      <c r="AF29" s="541">
        <v>2.98</v>
      </c>
      <c r="AG29" s="541">
        <v>0</v>
      </c>
      <c r="AH29" s="541"/>
      <c r="AI29" s="541"/>
      <c r="AJ29" s="541"/>
      <c r="AK29" s="541"/>
      <c r="AL29" s="541"/>
      <c r="AM29" s="541"/>
      <c r="AN29" s="541"/>
      <c r="AO29" s="541"/>
      <c r="AP29" s="541"/>
      <c r="AQ29" s="541"/>
      <c r="AR29" s="541"/>
      <c r="AS29" s="543" t="s">
        <v>84</v>
      </c>
      <c r="AT29" s="542">
        <v>46118</v>
      </c>
    </row>
    <row r="30" spans="1:46" ht="13.2">
      <c r="A30" s="548"/>
      <c r="B30" s="547"/>
      <c r="C30" s="547"/>
      <c r="D30" s="547"/>
      <c r="E30" s="547"/>
      <c r="F30" s="548"/>
      <c r="G30" s="548"/>
      <c r="H30" s="548"/>
      <c r="I30" s="548"/>
      <c r="J30" s="548"/>
      <c r="K30" s="548"/>
      <c r="L30" s="548"/>
      <c r="M30" s="546"/>
      <c r="N30" s="546"/>
      <c r="O30" s="548" t="s">
        <v>342</v>
      </c>
      <c r="P30" s="546">
        <v>28</v>
      </c>
      <c r="Q30" s="548" t="s">
        <v>1285</v>
      </c>
      <c r="R30" s="548" t="s">
        <v>189</v>
      </c>
      <c r="S30" s="548" t="s">
        <v>1286</v>
      </c>
      <c r="T30" s="546">
        <v>1771286425</v>
      </c>
      <c r="U30" s="546">
        <v>550</v>
      </c>
      <c r="V30" s="546">
        <v>0.33</v>
      </c>
      <c r="W30" s="546">
        <v>276.19</v>
      </c>
      <c r="X30" s="546">
        <v>2</v>
      </c>
      <c r="Y30" s="546">
        <v>552.38</v>
      </c>
      <c r="Z30" s="546">
        <v>0</v>
      </c>
      <c r="AA30" s="546">
        <v>0</v>
      </c>
      <c r="AB30" s="546">
        <v>542.1</v>
      </c>
      <c r="AC30" s="546">
        <v>363</v>
      </c>
      <c r="AD30" s="546">
        <v>737</v>
      </c>
      <c r="AE30" s="546">
        <v>0</v>
      </c>
      <c r="AF30" s="546">
        <v>5.52</v>
      </c>
      <c r="AG30" s="546">
        <v>0</v>
      </c>
      <c r="AH30" s="546"/>
      <c r="AI30" s="546"/>
      <c r="AJ30" s="546"/>
      <c r="AK30" s="546"/>
      <c r="AL30" s="546"/>
      <c r="AM30" s="546"/>
      <c r="AN30" s="546"/>
      <c r="AO30" s="546"/>
      <c r="AP30" s="546"/>
      <c r="AQ30" s="546"/>
      <c r="AR30" s="546"/>
      <c r="AS30" s="548" t="s">
        <v>84</v>
      </c>
      <c r="AT30" s="547">
        <v>46118</v>
      </c>
    </row>
    <row r="31" spans="1:46" ht="13.2">
      <c r="A31" s="543"/>
      <c r="B31" s="542"/>
      <c r="C31" s="542"/>
      <c r="D31" s="542"/>
      <c r="E31" s="542"/>
      <c r="F31" s="543"/>
      <c r="G31" s="543"/>
      <c r="H31" s="543"/>
      <c r="I31" s="543"/>
      <c r="J31" s="543"/>
      <c r="K31" s="543"/>
      <c r="L31" s="543"/>
      <c r="M31" s="541"/>
      <c r="N31" s="541"/>
      <c r="O31" s="543" t="s">
        <v>342</v>
      </c>
      <c r="P31" s="541">
        <v>29</v>
      </c>
      <c r="Q31" s="543" t="s">
        <v>1285</v>
      </c>
      <c r="R31" s="543" t="s">
        <v>189</v>
      </c>
      <c r="S31" s="543" t="s">
        <v>1286</v>
      </c>
      <c r="T31" s="541">
        <v>1771286425</v>
      </c>
      <c r="U31" s="541">
        <v>530</v>
      </c>
      <c r="V31" s="541">
        <v>0.33</v>
      </c>
      <c r="W31" s="541">
        <v>286.67</v>
      </c>
      <c r="X31" s="541">
        <v>1</v>
      </c>
      <c r="Y31" s="541">
        <v>286.67</v>
      </c>
      <c r="Z31" s="541">
        <v>0</v>
      </c>
      <c r="AA31" s="541">
        <v>0</v>
      </c>
      <c r="AB31" s="541">
        <v>240.46</v>
      </c>
      <c r="AC31" s="541">
        <v>174.9</v>
      </c>
      <c r="AD31" s="541">
        <v>355.1</v>
      </c>
      <c r="AE31" s="541">
        <v>0</v>
      </c>
      <c r="AF31" s="541">
        <v>2.87</v>
      </c>
      <c r="AG31" s="541">
        <v>0</v>
      </c>
      <c r="AH31" s="541"/>
      <c r="AI31" s="541"/>
      <c r="AJ31" s="541"/>
      <c r="AK31" s="541"/>
      <c r="AL31" s="541"/>
      <c r="AM31" s="541"/>
      <c r="AN31" s="541"/>
      <c r="AO31" s="541"/>
      <c r="AP31" s="541"/>
      <c r="AQ31" s="541"/>
      <c r="AR31" s="541"/>
      <c r="AS31" s="543" t="s">
        <v>84</v>
      </c>
      <c r="AT31" s="542">
        <v>46118</v>
      </c>
    </row>
    <row r="32" spans="1:46" ht="13.2">
      <c r="A32" s="548"/>
      <c r="B32" s="547"/>
      <c r="C32" s="547"/>
      <c r="D32" s="547"/>
      <c r="E32" s="547"/>
      <c r="F32" s="548"/>
      <c r="G32" s="548"/>
      <c r="H32" s="548"/>
      <c r="I32" s="548"/>
      <c r="J32" s="548"/>
      <c r="K32" s="548"/>
      <c r="L32" s="548"/>
      <c r="M32" s="546"/>
      <c r="N32" s="546"/>
      <c r="O32" s="548" t="s">
        <v>342</v>
      </c>
      <c r="P32" s="546">
        <v>30</v>
      </c>
      <c r="Q32" s="548" t="s">
        <v>1285</v>
      </c>
      <c r="R32" s="548" t="s">
        <v>189</v>
      </c>
      <c r="S32" s="548" t="s">
        <v>1286</v>
      </c>
      <c r="T32" s="546">
        <v>1771286425</v>
      </c>
      <c r="U32" s="546">
        <v>400</v>
      </c>
      <c r="V32" s="546">
        <v>0.33</v>
      </c>
      <c r="W32" s="546">
        <v>208.57</v>
      </c>
      <c r="X32" s="546">
        <v>1</v>
      </c>
      <c r="Y32" s="546">
        <v>208.57</v>
      </c>
      <c r="Z32" s="546">
        <v>0</v>
      </c>
      <c r="AA32" s="546">
        <v>0</v>
      </c>
      <c r="AB32" s="546">
        <v>189.34</v>
      </c>
      <c r="AC32" s="546">
        <v>132</v>
      </c>
      <c r="AD32" s="546">
        <v>268</v>
      </c>
      <c r="AE32" s="546">
        <v>0</v>
      </c>
      <c r="AF32" s="546">
        <v>2.09</v>
      </c>
      <c r="AG32" s="546">
        <v>0</v>
      </c>
      <c r="AH32" s="546"/>
      <c r="AI32" s="546"/>
      <c r="AJ32" s="546"/>
      <c r="AK32" s="546"/>
      <c r="AL32" s="546"/>
      <c r="AM32" s="546"/>
      <c r="AN32" s="546"/>
      <c r="AO32" s="546"/>
      <c r="AP32" s="546"/>
      <c r="AQ32" s="546"/>
      <c r="AR32" s="546"/>
      <c r="AS32" s="548" t="s">
        <v>84</v>
      </c>
      <c r="AT32" s="547">
        <v>46118</v>
      </c>
    </row>
    <row r="33" spans="1:46" ht="13.2">
      <c r="A33" s="543"/>
      <c r="B33" s="542"/>
      <c r="C33" s="542"/>
      <c r="D33" s="542"/>
      <c r="E33" s="542"/>
      <c r="F33" s="543"/>
      <c r="G33" s="543"/>
      <c r="H33" s="543"/>
      <c r="I33" s="543"/>
      <c r="J33" s="543"/>
      <c r="K33" s="543"/>
      <c r="L33" s="543"/>
      <c r="M33" s="541"/>
      <c r="N33" s="541"/>
      <c r="O33" s="543" t="s">
        <v>342</v>
      </c>
      <c r="P33" s="541">
        <v>31</v>
      </c>
      <c r="Q33" s="543" t="s">
        <v>1285</v>
      </c>
      <c r="R33" s="543" t="s">
        <v>189</v>
      </c>
      <c r="S33" s="543" t="s">
        <v>1286</v>
      </c>
      <c r="T33" s="541">
        <v>1771286425</v>
      </c>
      <c r="U33" s="541">
        <v>530</v>
      </c>
      <c r="V33" s="541">
        <v>0.33</v>
      </c>
      <c r="W33" s="541">
        <v>315.58999999999997</v>
      </c>
      <c r="X33" s="541">
        <v>1</v>
      </c>
      <c r="Y33" s="541">
        <v>315.58999999999997</v>
      </c>
      <c r="Z33" s="541">
        <v>0</v>
      </c>
      <c r="AA33" s="541">
        <v>0</v>
      </c>
      <c r="AB33" s="541">
        <v>211.25</v>
      </c>
      <c r="AC33" s="541">
        <v>174.9</v>
      </c>
      <c r="AD33" s="541">
        <v>355.1</v>
      </c>
      <c r="AE33" s="541">
        <v>0</v>
      </c>
      <c r="AF33" s="541">
        <v>3.16</v>
      </c>
      <c r="AG33" s="541">
        <v>0</v>
      </c>
      <c r="AH33" s="541"/>
      <c r="AI33" s="541"/>
      <c r="AJ33" s="541"/>
      <c r="AK33" s="541"/>
      <c r="AL33" s="541"/>
      <c r="AM33" s="541"/>
      <c r="AN33" s="541"/>
      <c r="AO33" s="541"/>
      <c r="AP33" s="541"/>
      <c r="AQ33" s="541"/>
      <c r="AR33" s="541"/>
      <c r="AS33" s="543" t="s">
        <v>84</v>
      </c>
      <c r="AT33" s="542">
        <v>46118</v>
      </c>
    </row>
    <row r="34" spans="1:46" ht="13.2">
      <c r="A34" s="548"/>
      <c r="B34" s="547"/>
      <c r="C34" s="547"/>
      <c r="D34" s="547"/>
      <c r="E34" s="547"/>
      <c r="F34" s="548"/>
      <c r="G34" s="548"/>
      <c r="H34" s="548"/>
      <c r="I34" s="548"/>
      <c r="J34" s="548"/>
      <c r="K34" s="548"/>
      <c r="L34" s="548"/>
      <c r="M34" s="546"/>
      <c r="N34" s="546"/>
      <c r="O34" s="548" t="s">
        <v>342</v>
      </c>
      <c r="P34" s="546">
        <v>32</v>
      </c>
      <c r="Q34" s="548" t="s">
        <v>1287</v>
      </c>
      <c r="R34" s="548" t="s">
        <v>179</v>
      </c>
      <c r="S34" s="548" t="s">
        <v>1288</v>
      </c>
      <c r="T34" s="546">
        <v>1775789898</v>
      </c>
      <c r="U34" s="546">
        <v>4200</v>
      </c>
      <c r="V34" s="546">
        <v>0.215</v>
      </c>
      <c r="W34" s="546"/>
      <c r="X34" s="546"/>
      <c r="Y34" s="546"/>
      <c r="Z34" s="546"/>
      <c r="AA34" s="546"/>
      <c r="AB34" s="546"/>
      <c r="AC34" s="546"/>
      <c r="AD34" s="546"/>
      <c r="AE34" s="546"/>
      <c r="AF34" s="546"/>
      <c r="AG34" s="546"/>
      <c r="AH34" s="546">
        <v>3019.05</v>
      </c>
      <c r="AI34" s="546">
        <v>1</v>
      </c>
      <c r="AJ34" s="546">
        <v>3019.05</v>
      </c>
      <c r="AK34" s="546">
        <v>0</v>
      </c>
      <c r="AL34" s="546">
        <v>0</v>
      </c>
      <c r="AM34" s="546">
        <v>1158.76</v>
      </c>
      <c r="AN34" s="546">
        <v>903</v>
      </c>
      <c r="AO34" s="546">
        <v>3297</v>
      </c>
      <c r="AP34" s="546">
        <v>0</v>
      </c>
      <c r="AQ34" s="546">
        <v>22.19</v>
      </c>
      <c r="AR34" s="546">
        <v>0</v>
      </c>
      <c r="AS34" s="548" t="s">
        <v>84</v>
      </c>
      <c r="AT34" s="547">
        <v>46118</v>
      </c>
    </row>
    <row r="35" spans="1:46" ht="13.2">
      <c r="A35" s="543"/>
      <c r="B35" s="542"/>
      <c r="C35" s="542"/>
      <c r="D35" s="542"/>
      <c r="E35" s="542"/>
      <c r="F35" s="543"/>
      <c r="G35" s="543"/>
      <c r="H35" s="543"/>
      <c r="I35" s="543"/>
      <c r="J35" s="543"/>
      <c r="K35" s="543"/>
      <c r="L35" s="543"/>
      <c r="M35" s="541"/>
      <c r="N35" s="541"/>
      <c r="O35" s="543" t="s">
        <v>342</v>
      </c>
      <c r="P35" s="541">
        <v>33</v>
      </c>
      <c r="Q35" s="543" t="s">
        <v>1289</v>
      </c>
      <c r="R35" s="543" t="s">
        <v>174</v>
      </c>
      <c r="S35" s="543" t="s">
        <v>1290</v>
      </c>
      <c r="T35" s="541">
        <v>2128277973</v>
      </c>
      <c r="U35" s="541">
        <v>2250</v>
      </c>
      <c r="V35" s="541">
        <v>0.43</v>
      </c>
      <c r="W35" s="541">
        <v>1257.82</v>
      </c>
      <c r="X35" s="541">
        <v>1</v>
      </c>
      <c r="Y35" s="541">
        <v>1257.82</v>
      </c>
      <c r="Z35" s="541">
        <v>0</v>
      </c>
      <c r="AA35" s="541">
        <v>0</v>
      </c>
      <c r="AB35" s="541">
        <v>992.18</v>
      </c>
      <c r="AC35" s="541">
        <v>967.5</v>
      </c>
      <c r="AD35" s="541">
        <v>1282.5</v>
      </c>
      <c r="AE35" s="541">
        <v>0</v>
      </c>
      <c r="AF35" s="541">
        <v>0</v>
      </c>
      <c r="AG35" s="541">
        <v>0</v>
      </c>
      <c r="AH35" s="541"/>
      <c r="AI35" s="541"/>
      <c r="AJ35" s="541"/>
      <c r="AK35" s="541"/>
      <c r="AL35" s="541"/>
      <c r="AM35" s="541"/>
      <c r="AN35" s="541"/>
      <c r="AO35" s="541"/>
      <c r="AP35" s="541"/>
      <c r="AQ35" s="541"/>
      <c r="AR35" s="541"/>
      <c r="AS35" s="543" t="s">
        <v>84</v>
      </c>
      <c r="AT35" s="542">
        <v>46118</v>
      </c>
    </row>
    <row r="36" spans="1:46" ht="13.2">
      <c r="A36" s="548"/>
      <c r="B36" s="547"/>
      <c r="C36" s="547"/>
      <c r="D36" s="547"/>
      <c r="E36" s="547"/>
      <c r="F36" s="548"/>
      <c r="G36" s="548"/>
      <c r="H36" s="548"/>
      <c r="I36" s="548"/>
      <c r="J36" s="548"/>
      <c r="K36" s="548"/>
      <c r="L36" s="548"/>
      <c r="M36" s="546"/>
      <c r="N36" s="546"/>
      <c r="O36" s="548" t="s">
        <v>342</v>
      </c>
      <c r="P36" s="546">
        <v>34</v>
      </c>
      <c r="Q36" s="548" t="s">
        <v>1289</v>
      </c>
      <c r="R36" s="548" t="s">
        <v>174</v>
      </c>
      <c r="S36" s="548" t="s">
        <v>1290</v>
      </c>
      <c r="T36" s="546">
        <v>2128277973</v>
      </c>
      <c r="U36" s="546">
        <v>1751</v>
      </c>
      <c r="V36" s="546">
        <v>0.43</v>
      </c>
      <c r="W36" s="546">
        <v>914.29</v>
      </c>
      <c r="X36" s="546">
        <v>1</v>
      </c>
      <c r="Y36" s="546">
        <v>914.29</v>
      </c>
      <c r="Z36" s="546">
        <v>0</v>
      </c>
      <c r="AA36" s="546">
        <v>0</v>
      </c>
      <c r="AB36" s="546">
        <v>827.57</v>
      </c>
      <c r="AC36" s="546">
        <v>752.93</v>
      </c>
      <c r="AD36" s="546">
        <v>998.07</v>
      </c>
      <c r="AE36" s="546">
        <v>0</v>
      </c>
      <c r="AF36" s="546">
        <v>9.14</v>
      </c>
      <c r="AG36" s="546">
        <v>0</v>
      </c>
      <c r="AH36" s="546"/>
      <c r="AI36" s="546"/>
      <c r="AJ36" s="546"/>
      <c r="AK36" s="546"/>
      <c r="AL36" s="546"/>
      <c r="AM36" s="546"/>
      <c r="AN36" s="546"/>
      <c r="AO36" s="546"/>
      <c r="AP36" s="546"/>
      <c r="AQ36" s="546"/>
      <c r="AR36" s="546"/>
      <c r="AS36" s="548" t="s">
        <v>84</v>
      </c>
      <c r="AT36" s="547">
        <v>46118</v>
      </c>
    </row>
    <row r="37" spans="1:46" ht="13.2">
      <c r="A37" s="543"/>
      <c r="B37" s="542"/>
      <c r="C37" s="542"/>
      <c r="D37" s="542"/>
      <c r="E37" s="542"/>
      <c r="F37" s="543"/>
      <c r="G37" s="543"/>
      <c r="H37" s="543"/>
      <c r="I37" s="543"/>
      <c r="J37" s="543"/>
      <c r="K37" s="543"/>
      <c r="L37" s="543"/>
      <c r="M37" s="541"/>
      <c r="N37" s="541"/>
      <c r="O37" s="543" t="s">
        <v>342</v>
      </c>
      <c r="P37" s="541">
        <v>35</v>
      </c>
      <c r="Q37" s="543" t="s">
        <v>1289</v>
      </c>
      <c r="R37" s="543" t="s">
        <v>174</v>
      </c>
      <c r="S37" s="543" t="s">
        <v>1290</v>
      </c>
      <c r="T37" s="541">
        <v>2128277973</v>
      </c>
      <c r="U37" s="541">
        <v>2100</v>
      </c>
      <c r="V37" s="541">
        <v>0.43</v>
      </c>
      <c r="W37" s="541">
        <v>996.19</v>
      </c>
      <c r="X37" s="541">
        <v>1</v>
      </c>
      <c r="Y37" s="541">
        <v>996.19</v>
      </c>
      <c r="Z37" s="541">
        <v>0</v>
      </c>
      <c r="AA37" s="541">
        <v>0</v>
      </c>
      <c r="AB37" s="541">
        <v>1093.8499999999999</v>
      </c>
      <c r="AC37" s="541">
        <v>903</v>
      </c>
      <c r="AD37" s="541">
        <v>1197</v>
      </c>
      <c r="AE37" s="541">
        <v>0</v>
      </c>
      <c r="AF37" s="541">
        <v>9.9600000000000009</v>
      </c>
      <c r="AG37" s="541">
        <v>0</v>
      </c>
      <c r="AH37" s="541"/>
      <c r="AI37" s="541"/>
      <c r="AJ37" s="541"/>
      <c r="AK37" s="541"/>
      <c r="AL37" s="541"/>
      <c r="AM37" s="541"/>
      <c r="AN37" s="541"/>
      <c r="AO37" s="541"/>
      <c r="AP37" s="541"/>
      <c r="AQ37" s="541"/>
      <c r="AR37" s="541"/>
      <c r="AS37" s="543" t="s">
        <v>84</v>
      </c>
      <c r="AT37" s="542">
        <v>46118</v>
      </c>
    </row>
    <row r="38" spans="1:46" ht="13.2">
      <c r="A38" s="548"/>
      <c r="B38" s="547"/>
      <c r="C38" s="547"/>
      <c r="D38" s="547"/>
      <c r="E38" s="547"/>
      <c r="F38" s="548"/>
      <c r="G38" s="548"/>
      <c r="H38" s="548"/>
      <c r="I38" s="548"/>
      <c r="J38" s="548"/>
      <c r="K38" s="548"/>
      <c r="L38" s="548"/>
      <c r="M38" s="546"/>
      <c r="N38" s="546"/>
      <c r="O38" s="548" t="s">
        <v>342</v>
      </c>
      <c r="P38" s="546">
        <v>36</v>
      </c>
      <c r="Q38" s="548" t="s">
        <v>1289</v>
      </c>
      <c r="R38" s="548" t="s">
        <v>174</v>
      </c>
      <c r="S38" s="548" t="s">
        <v>1290</v>
      </c>
      <c r="T38" s="546">
        <v>2128277973</v>
      </c>
      <c r="U38" s="546">
        <v>1751</v>
      </c>
      <c r="V38" s="546">
        <v>0.43</v>
      </c>
      <c r="W38" s="546">
        <v>896.29</v>
      </c>
      <c r="X38" s="546">
        <v>1</v>
      </c>
      <c r="Y38" s="546">
        <v>896.29</v>
      </c>
      <c r="Z38" s="546">
        <v>0</v>
      </c>
      <c r="AA38" s="546">
        <v>0</v>
      </c>
      <c r="AB38" s="546">
        <v>845.75</v>
      </c>
      <c r="AC38" s="546">
        <v>752.93</v>
      </c>
      <c r="AD38" s="546">
        <v>998.07</v>
      </c>
      <c r="AE38" s="546">
        <v>0</v>
      </c>
      <c r="AF38" s="546">
        <v>8.9600000000000009</v>
      </c>
      <c r="AG38" s="546">
        <v>0</v>
      </c>
      <c r="AH38" s="546"/>
      <c r="AI38" s="546"/>
      <c r="AJ38" s="546"/>
      <c r="AK38" s="546"/>
      <c r="AL38" s="546"/>
      <c r="AM38" s="546"/>
      <c r="AN38" s="546"/>
      <c r="AO38" s="546"/>
      <c r="AP38" s="546"/>
      <c r="AQ38" s="546"/>
      <c r="AR38" s="546"/>
      <c r="AS38" s="548" t="s">
        <v>84</v>
      </c>
      <c r="AT38" s="547">
        <v>46118</v>
      </c>
    </row>
    <row r="39" spans="1:46" ht="13.2">
      <c r="A39" s="543"/>
      <c r="B39" s="542"/>
      <c r="C39" s="542"/>
      <c r="D39" s="542"/>
      <c r="E39" s="542"/>
      <c r="F39" s="543"/>
      <c r="G39" s="543"/>
      <c r="H39" s="543"/>
      <c r="I39" s="543"/>
      <c r="J39" s="543"/>
      <c r="K39" s="543"/>
      <c r="L39" s="543"/>
      <c r="M39" s="541"/>
      <c r="N39" s="541"/>
      <c r="O39" s="543" t="s">
        <v>342</v>
      </c>
      <c r="P39" s="541">
        <v>37</v>
      </c>
      <c r="Q39" s="543" t="s">
        <v>1289</v>
      </c>
      <c r="R39" s="543" t="s">
        <v>174</v>
      </c>
      <c r="S39" s="543" t="s">
        <v>1290</v>
      </c>
      <c r="T39" s="541">
        <v>2128277973</v>
      </c>
      <c r="U39" s="541">
        <v>1751</v>
      </c>
      <c r="V39" s="541">
        <v>0.43</v>
      </c>
      <c r="W39" s="541">
        <v>990.48</v>
      </c>
      <c r="X39" s="541">
        <v>1</v>
      </c>
      <c r="Y39" s="541">
        <v>990.48</v>
      </c>
      <c r="Z39" s="541">
        <v>0</v>
      </c>
      <c r="AA39" s="541">
        <v>0</v>
      </c>
      <c r="AB39" s="541">
        <v>750.62</v>
      </c>
      <c r="AC39" s="541">
        <v>752.93</v>
      </c>
      <c r="AD39" s="541">
        <v>998.07</v>
      </c>
      <c r="AE39" s="541">
        <v>0</v>
      </c>
      <c r="AF39" s="541">
        <v>9.9</v>
      </c>
      <c r="AG39" s="541">
        <v>0</v>
      </c>
      <c r="AH39" s="541"/>
      <c r="AI39" s="541"/>
      <c r="AJ39" s="541"/>
      <c r="AK39" s="541"/>
      <c r="AL39" s="541"/>
      <c r="AM39" s="541"/>
      <c r="AN39" s="541"/>
      <c r="AO39" s="541"/>
      <c r="AP39" s="541"/>
      <c r="AQ39" s="541"/>
      <c r="AR39" s="541"/>
      <c r="AS39" s="543" t="s">
        <v>84</v>
      </c>
      <c r="AT39" s="542">
        <v>46118</v>
      </c>
    </row>
    <row r="40" spans="1:46" ht="13.2">
      <c r="A40" s="548"/>
      <c r="B40" s="547"/>
      <c r="C40" s="547"/>
      <c r="D40" s="547"/>
      <c r="E40" s="547"/>
      <c r="F40" s="548"/>
      <c r="G40" s="548"/>
      <c r="H40" s="548"/>
      <c r="I40" s="548"/>
      <c r="J40" s="548"/>
      <c r="K40" s="548"/>
      <c r="L40" s="548"/>
      <c r="M40" s="546"/>
      <c r="N40" s="546"/>
      <c r="O40" s="548" t="s">
        <v>342</v>
      </c>
      <c r="P40" s="546">
        <v>38</v>
      </c>
      <c r="Q40" s="548" t="s">
        <v>1289</v>
      </c>
      <c r="R40" s="548" t="s">
        <v>174</v>
      </c>
      <c r="S40" s="548" t="s">
        <v>1290</v>
      </c>
      <c r="T40" s="546">
        <v>2128277973</v>
      </c>
      <c r="U40" s="546">
        <v>2200</v>
      </c>
      <c r="V40" s="546">
        <v>0.43</v>
      </c>
      <c r="W40" s="546">
        <v>1173.3</v>
      </c>
      <c r="X40" s="546">
        <v>1</v>
      </c>
      <c r="Y40" s="546">
        <v>1173.3</v>
      </c>
      <c r="Z40" s="546">
        <v>0</v>
      </c>
      <c r="AA40" s="546">
        <v>0</v>
      </c>
      <c r="AB40" s="546">
        <v>1014.97</v>
      </c>
      <c r="AC40" s="546">
        <v>946</v>
      </c>
      <c r="AD40" s="546">
        <v>1254</v>
      </c>
      <c r="AE40" s="546">
        <v>0</v>
      </c>
      <c r="AF40" s="546">
        <v>11.73</v>
      </c>
      <c r="AG40" s="546">
        <v>0</v>
      </c>
      <c r="AH40" s="546"/>
      <c r="AI40" s="546"/>
      <c r="AJ40" s="546"/>
      <c r="AK40" s="546"/>
      <c r="AL40" s="546"/>
      <c r="AM40" s="546"/>
      <c r="AN40" s="546"/>
      <c r="AO40" s="546"/>
      <c r="AP40" s="546"/>
      <c r="AQ40" s="546"/>
      <c r="AR40" s="546"/>
      <c r="AS40" s="548" t="s">
        <v>84</v>
      </c>
      <c r="AT40" s="547">
        <v>46118</v>
      </c>
    </row>
    <row r="41" spans="1:46" ht="13.2">
      <c r="A41" s="543"/>
      <c r="B41" s="542"/>
      <c r="C41" s="542"/>
      <c r="D41" s="542"/>
      <c r="E41" s="542"/>
      <c r="F41" s="543"/>
      <c r="G41" s="543"/>
      <c r="H41" s="543"/>
      <c r="I41" s="543"/>
      <c r="J41" s="543"/>
      <c r="K41" s="543"/>
      <c r="L41" s="543"/>
      <c r="M41" s="541"/>
      <c r="N41" s="541"/>
      <c r="O41" s="543" t="s">
        <v>342</v>
      </c>
      <c r="P41" s="541">
        <v>39</v>
      </c>
      <c r="Q41" s="543" t="s">
        <v>1289</v>
      </c>
      <c r="R41" s="543" t="s">
        <v>174</v>
      </c>
      <c r="S41" s="543" t="s">
        <v>1290</v>
      </c>
      <c r="T41" s="541">
        <v>2128277973</v>
      </c>
      <c r="U41" s="541">
        <v>1751</v>
      </c>
      <c r="V41" s="541">
        <v>0.43</v>
      </c>
      <c r="W41" s="541">
        <v>904.94</v>
      </c>
      <c r="X41" s="541">
        <v>1</v>
      </c>
      <c r="Y41" s="541">
        <v>904.94</v>
      </c>
      <c r="Z41" s="541">
        <v>0</v>
      </c>
      <c r="AA41" s="541">
        <v>0</v>
      </c>
      <c r="AB41" s="541">
        <v>837.01</v>
      </c>
      <c r="AC41" s="541">
        <v>752.93</v>
      </c>
      <c r="AD41" s="541">
        <v>998.07</v>
      </c>
      <c r="AE41" s="541">
        <v>0</v>
      </c>
      <c r="AF41" s="541">
        <v>9.0500000000000007</v>
      </c>
      <c r="AG41" s="541">
        <v>0</v>
      </c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41"/>
      <c r="AS41" s="543" t="s">
        <v>84</v>
      </c>
      <c r="AT41" s="542">
        <v>46118</v>
      </c>
    </row>
    <row r="42" spans="1:46" ht="13.2">
      <c r="A42" s="548"/>
      <c r="B42" s="547"/>
      <c r="C42" s="547"/>
      <c r="D42" s="547"/>
      <c r="E42" s="547"/>
      <c r="F42" s="548"/>
      <c r="G42" s="548"/>
      <c r="H42" s="548"/>
      <c r="I42" s="548"/>
      <c r="J42" s="548"/>
      <c r="K42" s="548"/>
      <c r="L42" s="548"/>
      <c r="M42" s="546"/>
      <c r="N42" s="546"/>
      <c r="O42" s="548" t="s">
        <v>342</v>
      </c>
      <c r="P42" s="546">
        <v>40</v>
      </c>
      <c r="Q42" s="548" t="s">
        <v>1289</v>
      </c>
      <c r="R42" s="548" t="s">
        <v>174</v>
      </c>
      <c r="S42" s="548" t="s">
        <v>1290</v>
      </c>
      <c r="T42" s="546">
        <v>2128277973</v>
      </c>
      <c r="U42" s="546">
        <v>1751</v>
      </c>
      <c r="V42" s="546">
        <v>0.43</v>
      </c>
      <c r="W42" s="546">
        <v>892.59</v>
      </c>
      <c r="X42" s="546">
        <v>1</v>
      </c>
      <c r="Y42" s="546">
        <v>892.59</v>
      </c>
      <c r="Z42" s="546">
        <v>0</v>
      </c>
      <c r="AA42" s="546">
        <v>0</v>
      </c>
      <c r="AB42" s="546">
        <v>849.48</v>
      </c>
      <c r="AC42" s="546">
        <v>752.93</v>
      </c>
      <c r="AD42" s="546">
        <v>998.07</v>
      </c>
      <c r="AE42" s="546">
        <v>0</v>
      </c>
      <c r="AF42" s="546">
        <v>8.93</v>
      </c>
      <c r="AG42" s="546">
        <v>0</v>
      </c>
      <c r="AH42" s="546"/>
      <c r="AI42" s="546"/>
      <c r="AJ42" s="546"/>
      <c r="AK42" s="546"/>
      <c r="AL42" s="546"/>
      <c r="AM42" s="546"/>
      <c r="AN42" s="546"/>
      <c r="AO42" s="546"/>
      <c r="AP42" s="546"/>
      <c r="AQ42" s="546"/>
      <c r="AR42" s="546"/>
      <c r="AS42" s="548" t="s">
        <v>84</v>
      </c>
      <c r="AT42" s="547">
        <v>46118</v>
      </c>
    </row>
    <row r="43" spans="1:46" ht="13.2">
      <c r="A43" s="543"/>
      <c r="B43" s="542"/>
      <c r="C43" s="542"/>
      <c r="D43" s="542"/>
      <c r="E43" s="542"/>
      <c r="F43" s="543"/>
      <c r="G43" s="543"/>
      <c r="H43" s="543"/>
      <c r="I43" s="543"/>
      <c r="J43" s="543"/>
      <c r="K43" s="543"/>
      <c r="L43" s="543"/>
      <c r="M43" s="541"/>
      <c r="N43" s="541"/>
      <c r="O43" s="543" t="s">
        <v>342</v>
      </c>
      <c r="P43" s="541">
        <v>41</v>
      </c>
      <c r="Q43" s="543" t="s">
        <v>1289</v>
      </c>
      <c r="R43" s="543" t="s">
        <v>174</v>
      </c>
      <c r="S43" s="543" t="s">
        <v>1290</v>
      </c>
      <c r="T43" s="541">
        <v>2128277973</v>
      </c>
      <c r="U43" s="541">
        <v>1782</v>
      </c>
      <c r="V43" s="541">
        <v>0.43</v>
      </c>
      <c r="W43" s="541">
        <v>880.23</v>
      </c>
      <c r="X43" s="541">
        <v>1</v>
      </c>
      <c r="Y43" s="541">
        <v>880.23</v>
      </c>
      <c r="Z43" s="541">
        <v>0</v>
      </c>
      <c r="AA43" s="541">
        <v>0</v>
      </c>
      <c r="AB43" s="541">
        <v>892.97</v>
      </c>
      <c r="AC43" s="541">
        <v>766.26</v>
      </c>
      <c r="AD43" s="541">
        <v>1015.74</v>
      </c>
      <c r="AE43" s="541">
        <v>0</v>
      </c>
      <c r="AF43" s="541">
        <v>8.8000000000000007</v>
      </c>
      <c r="AG43" s="541">
        <v>0</v>
      </c>
      <c r="AH43" s="541"/>
      <c r="AI43" s="541"/>
      <c r="AJ43" s="541"/>
      <c r="AK43" s="541"/>
      <c r="AL43" s="541"/>
      <c r="AM43" s="541"/>
      <c r="AN43" s="541"/>
      <c r="AO43" s="541"/>
      <c r="AP43" s="541"/>
      <c r="AQ43" s="541"/>
      <c r="AR43" s="541"/>
      <c r="AS43" s="543" t="s">
        <v>84</v>
      </c>
      <c r="AT43" s="542">
        <v>46118</v>
      </c>
    </row>
    <row r="44" spans="1:46" ht="13.2">
      <c r="A44" s="548"/>
      <c r="B44" s="547"/>
      <c r="C44" s="547"/>
      <c r="D44" s="547"/>
      <c r="E44" s="547"/>
      <c r="F44" s="548"/>
      <c r="G44" s="548"/>
      <c r="H44" s="548"/>
      <c r="I44" s="548"/>
      <c r="J44" s="548"/>
      <c r="K44" s="548"/>
      <c r="L44" s="548"/>
      <c r="M44" s="546"/>
      <c r="N44" s="546"/>
      <c r="O44" s="548" t="s">
        <v>342</v>
      </c>
      <c r="P44" s="546">
        <v>42</v>
      </c>
      <c r="Q44" s="548" t="s">
        <v>1289</v>
      </c>
      <c r="R44" s="548" t="s">
        <v>174</v>
      </c>
      <c r="S44" s="548" t="s">
        <v>1290</v>
      </c>
      <c r="T44" s="546">
        <v>2128277973</v>
      </c>
      <c r="U44" s="546">
        <v>1751</v>
      </c>
      <c r="V44" s="546">
        <v>0.43</v>
      </c>
      <c r="W44" s="546">
        <v>944.76</v>
      </c>
      <c r="X44" s="546">
        <v>1</v>
      </c>
      <c r="Y44" s="546">
        <v>944.76</v>
      </c>
      <c r="Z44" s="546">
        <v>0</v>
      </c>
      <c r="AA44" s="546">
        <v>0</v>
      </c>
      <c r="AB44" s="546">
        <v>796.79</v>
      </c>
      <c r="AC44" s="546">
        <v>752.93</v>
      </c>
      <c r="AD44" s="546">
        <v>998.07</v>
      </c>
      <c r="AE44" s="546">
        <v>0</v>
      </c>
      <c r="AF44" s="546">
        <v>9.4499999999999993</v>
      </c>
      <c r="AG44" s="546">
        <v>0</v>
      </c>
      <c r="AH44" s="546"/>
      <c r="AI44" s="546"/>
      <c r="AJ44" s="546"/>
      <c r="AK44" s="546"/>
      <c r="AL44" s="546"/>
      <c r="AM44" s="546"/>
      <c r="AN44" s="546"/>
      <c r="AO44" s="546"/>
      <c r="AP44" s="546"/>
      <c r="AQ44" s="546"/>
      <c r="AR44" s="546"/>
      <c r="AS44" s="548" t="s">
        <v>84</v>
      </c>
      <c r="AT44" s="547">
        <v>46118</v>
      </c>
    </row>
    <row r="45" spans="1:46" ht="13.2">
      <c r="A45" s="543"/>
      <c r="B45" s="542"/>
      <c r="C45" s="542"/>
      <c r="D45" s="542"/>
      <c r="E45" s="542"/>
      <c r="F45" s="543"/>
      <c r="G45" s="543"/>
      <c r="H45" s="543"/>
      <c r="I45" s="543"/>
      <c r="J45" s="543"/>
      <c r="K45" s="543"/>
      <c r="L45" s="543"/>
      <c r="M45" s="541"/>
      <c r="N45" s="541"/>
      <c r="O45" s="543" t="s">
        <v>342</v>
      </c>
      <c r="P45" s="541">
        <v>43</v>
      </c>
      <c r="Q45" s="543" t="s">
        <v>1289</v>
      </c>
      <c r="R45" s="543" t="s">
        <v>174</v>
      </c>
      <c r="S45" s="543" t="s">
        <v>1290</v>
      </c>
      <c r="T45" s="541">
        <v>2128277973</v>
      </c>
      <c r="U45" s="541">
        <v>1782</v>
      </c>
      <c r="V45" s="541">
        <v>0.43</v>
      </c>
      <c r="W45" s="541">
        <v>913.91</v>
      </c>
      <c r="X45" s="541">
        <v>1</v>
      </c>
      <c r="Y45" s="541">
        <v>913.91</v>
      </c>
      <c r="Z45" s="541">
        <v>0</v>
      </c>
      <c r="AA45" s="541">
        <v>0</v>
      </c>
      <c r="AB45" s="541">
        <v>858.95</v>
      </c>
      <c r="AC45" s="541">
        <v>766.26</v>
      </c>
      <c r="AD45" s="541">
        <v>1015.74</v>
      </c>
      <c r="AE45" s="541">
        <v>0</v>
      </c>
      <c r="AF45" s="541">
        <v>9.14</v>
      </c>
      <c r="AG45" s="541">
        <v>0</v>
      </c>
      <c r="AH45" s="541"/>
      <c r="AI45" s="541"/>
      <c r="AJ45" s="541"/>
      <c r="AK45" s="541"/>
      <c r="AL45" s="541"/>
      <c r="AM45" s="541"/>
      <c r="AN45" s="541"/>
      <c r="AO45" s="541"/>
      <c r="AP45" s="541"/>
      <c r="AQ45" s="541"/>
      <c r="AR45" s="541"/>
      <c r="AS45" s="543" t="s">
        <v>84</v>
      </c>
      <c r="AT45" s="542">
        <v>46118</v>
      </c>
    </row>
    <row r="46" spans="1:46" ht="13.2">
      <c r="A46" s="548"/>
      <c r="B46" s="547"/>
      <c r="C46" s="547"/>
      <c r="D46" s="547"/>
      <c r="E46" s="547"/>
      <c r="F46" s="548"/>
      <c r="G46" s="548"/>
      <c r="H46" s="548"/>
      <c r="I46" s="548"/>
      <c r="J46" s="548"/>
      <c r="K46" s="548"/>
      <c r="L46" s="548"/>
      <c r="M46" s="546"/>
      <c r="N46" s="546"/>
      <c r="O46" s="548" t="s">
        <v>342</v>
      </c>
      <c r="P46" s="546">
        <v>44</v>
      </c>
      <c r="Q46" s="548" t="s">
        <v>1289</v>
      </c>
      <c r="R46" s="548" t="s">
        <v>174</v>
      </c>
      <c r="S46" s="548" t="s">
        <v>1290</v>
      </c>
      <c r="T46" s="546">
        <v>2128277973</v>
      </c>
      <c r="U46" s="546">
        <v>2200</v>
      </c>
      <c r="V46" s="546">
        <v>0.43</v>
      </c>
      <c r="W46" s="546">
        <v>1156.19</v>
      </c>
      <c r="X46" s="546">
        <v>1</v>
      </c>
      <c r="Y46" s="546">
        <v>1156.19</v>
      </c>
      <c r="Z46" s="546">
        <v>0</v>
      </c>
      <c r="AA46" s="546">
        <v>0</v>
      </c>
      <c r="AB46" s="546">
        <v>1032.25</v>
      </c>
      <c r="AC46" s="546">
        <v>946</v>
      </c>
      <c r="AD46" s="546">
        <v>1254</v>
      </c>
      <c r="AE46" s="546">
        <v>0</v>
      </c>
      <c r="AF46" s="546">
        <v>11.56</v>
      </c>
      <c r="AG46" s="546">
        <v>0</v>
      </c>
      <c r="AH46" s="546"/>
      <c r="AI46" s="546"/>
      <c r="AJ46" s="546"/>
      <c r="AK46" s="546"/>
      <c r="AL46" s="546"/>
      <c r="AM46" s="546"/>
      <c r="AN46" s="546"/>
      <c r="AO46" s="546"/>
      <c r="AP46" s="546"/>
      <c r="AQ46" s="546"/>
      <c r="AR46" s="546"/>
      <c r="AS46" s="548" t="s">
        <v>84</v>
      </c>
      <c r="AT46" s="547">
        <v>46118</v>
      </c>
    </row>
    <row r="47" spans="1:46" ht="13.2">
      <c r="A47" s="543"/>
      <c r="B47" s="542"/>
      <c r="C47" s="542"/>
      <c r="D47" s="542"/>
      <c r="E47" s="542"/>
      <c r="F47" s="543"/>
      <c r="G47" s="543"/>
      <c r="H47" s="543"/>
      <c r="I47" s="543"/>
      <c r="J47" s="543"/>
      <c r="K47" s="543"/>
      <c r="L47" s="543"/>
      <c r="M47" s="541"/>
      <c r="N47" s="541"/>
      <c r="O47" s="543" t="s">
        <v>342</v>
      </c>
      <c r="P47" s="541">
        <v>45</v>
      </c>
      <c r="Q47" s="543" t="s">
        <v>1289</v>
      </c>
      <c r="R47" s="543" t="s">
        <v>174</v>
      </c>
      <c r="S47" s="543" t="s">
        <v>1290</v>
      </c>
      <c r="T47" s="541">
        <v>2128277973</v>
      </c>
      <c r="U47" s="541">
        <v>1751</v>
      </c>
      <c r="V47" s="541">
        <v>0.43</v>
      </c>
      <c r="W47" s="541">
        <v>1035.24</v>
      </c>
      <c r="X47" s="541">
        <v>1</v>
      </c>
      <c r="Y47" s="541">
        <v>1035.24</v>
      </c>
      <c r="Z47" s="541">
        <v>0</v>
      </c>
      <c r="AA47" s="541">
        <v>0</v>
      </c>
      <c r="AB47" s="541">
        <v>705.41</v>
      </c>
      <c r="AC47" s="541">
        <v>752.93</v>
      </c>
      <c r="AD47" s="541">
        <v>998.07</v>
      </c>
      <c r="AE47" s="541">
        <v>0</v>
      </c>
      <c r="AF47" s="541">
        <v>10.35</v>
      </c>
      <c r="AG47" s="541">
        <v>0</v>
      </c>
      <c r="AH47" s="541"/>
      <c r="AI47" s="541"/>
      <c r="AJ47" s="541"/>
      <c r="AK47" s="541"/>
      <c r="AL47" s="541"/>
      <c r="AM47" s="541"/>
      <c r="AN47" s="541"/>
      <c r="AO47" s="541"/>
      <c r="AP47" s="541"/>
      <c r="AQ47" s="541"/>
      <c r="AR47" s="541"/>
      <c r="AS47" s="543" t="s">
        <v>84</v>
      </c>
      <c r="AT47" s="542">
        <v>46118</v>
      </c>
    </row>
    <row r="48" spans="1:46" ht="13.2">
      <c r="A48" s="548"/>
      <c r="B48" s="547"/>
      <c r="C48" s="547"/>
      <c r="D48" s="547"/>
      <c r="E48" s="547"/>
      <c r="F48" s="548"/>
      <c r="G48" s="548"/>
      <c r="H48" s="548"/>
      <c r="I48" s="548"/>
      <c r="J48" s="548"/>
      <c r="K48" s="548"/>
      <c r="L48" s="548"/>
      <c r="M48" s="546"/>
      <c r="N48" s="546"/>
      <c r="O48" s="548" t="s">
        <v>342</v>
      </c>
      <c r="P48" s="546">
        <v>46</v>
      </c>
      <c r="Q48" s="548" t="s">
        <v>1289</v>
      </c>
      <c r="R48" s="548" t="s">
        <v>174</v>
      </c>
      <c r="S48" s="548" t="s">
        <v>1290</v>
      </c>
      <c r="T48" s="546">
        <v>2128277973</v>
      </c>
      <c r="U48" s="546">
        <v>1751</v>
      </c>
      <c r="V48" s="546">
        <v>0.43</v>
      </c>
      <c r="W48" s="546">
        <v>859.05</v>
      </c>
      <c r="X48" s="546">
        <v>1</v>
      </c>
      <c r="Y48" s="546">
        <v>859.05</v>
      </c>
      <c r="Z48" s="546">
        <v>0</v>
      </c>
      <c r="AA48" s="546">
        <v>0</v>
      </c>
      <c r="AB48" s="546">
        <v>883.36</v>
      </c>
      <c r="AC48" s="546">
        <v>752.93</v>
      </c>
      <c r="AD48" s="546">
        <v>998.07</v>
      </c>
      <c r="AE48" s="546">
        <v>0</v>
      </c>
      <c r="AF48" s="546">
        <v>8.59</v>
      </c>
      <c r="AG48" s="546">
        <v>0</v>
      </c>
      <c r="AH48" s="546"/>
      <c r="AI48" s="546"/>
      <c r="AJ48" s="546"/>
      <c r="AK48" s="546"/>
      <c r="AL48" s="546"/>
      <c r="AM48" s="546"/>
      <c r="AN48" s="546"/>
      <c r="AO48" s="546"/>
      <c r="AP48" s="546"/>
      <c r="AQ48" s="546"/>
      <c r="AR48" s="546"/>
      <c r="AS48" s="548" t="s">
        <v>84</v>
      </c>
      <c r="AT48" s="547">
        <v>46118</v>
      </c>
    </row>
    <row r="49" spans="1:46" ht="13.2">
      <c r="A49" s="543"/>
      <c r="B49" s="542"/>
      <c r="C49" s="542"/>
      <c r="D49" s="542"/>
      <c r="E49" s="542"/>
      <c r="F49" s="543"/>
      <c r="G49" s="543"/>
      <c r="H49" s="543"/>
      <c r="I49" s="543"/>
      <c r="J49" s="543"/>
      <c r="K49" s="543"/>
      <c r="L49" s="543"/>
      <c r="M49" s="541"/>
      <c r="N49" s="541"/>
      <c r="O49" s="543" t="s">
        <v>342</v>
      </c>
      <c r="P49" s="541">
        <v>47</v>
      </c>
      <c r="Q49" s="543" t="s">
        <v>1289</v>
      </c>
      <c r="R49" s="543" t="s">
        <v>174</v>
      </c>
      <c r="S49" s="543" t="s">
        <v>1290</v>
      </c>
      <c r="T49" s="541">
        <v>2128277973</v>
      </c>
      <c r="U49" s="541">
        <v>2200</v>
      </c>
      <c r="V49" s="541">
        <v>0.43</v>
      </c>
      <c r="W49" s="541">
        <v>1153.99</v>
      </c>
      <c r="X49" s="541">
        <v>1</v>
      </c>
      <c r="Y49" s="541">
        <v>1153.99</v>
      </c>
      <c r="Z49" s="541">
        <v>0</v>
      </c>
      <c r="AA49" s="541">
        <v>0</v>
      </c>
      <c r="AB49" s="541">
        <v>1034.47</v>
      </c>
      <c r="AC49" s="541">
        <v>946</v>
      </c>
      <c r="AD49" s="541">
        <v>1254</v>
      </c>
      <c r="AE49" s="541">
        <v>0</v>
      </c>
      <c r="AF49" s="541">
        <v>11.54</v>
      </c>
      <c r="AG49" s="541">
        <v>0</v>
      </c>
      <c r="AH49" s="541"/>
      <c r="AI49" s="541"/>
      <c r="AJ49" s="541"/>
      <c r="AK49" s="541"/>
      <c r="AL49" s="541"/>
      <c r="AM49" s="541"/>
      <c r="AN49" s="541"/>
      <c r="AO49" s="541"/>
      <c r="AP49" s="541"/>
      <c r="AQ49" s="541"/>
      <c r="AR49" s="541"/>
      <c r="AS49" s="543" t="s">
        <v>84</v>
      </c>
      <c r="AT49" s="542">
        <v>46118</v>
      </c>
    </row>
    <row r="50" spans="1:46" ht="13.2">
      <c r="A50" s="548"/>
      <c r="B50" s="547"/>
      <c r="C50" s="547"/>
      <c r="D50" s="547"/>
      <c r="E50" s="547"/>
      <c r="F50" s="548"/>
      <c r="G50" s="548"/>
      <c r="H50" s="548"/>
      <c r="I50" s="548"/>
      <c r="J50" s="548"/>
      <c r="K50" s="548"/>
      <c r="L50" s="548"/>
      <c r="M50" s="546"/>
      <c r="N50" s="546"/>
      <c r="O50" s="548" t="s">
        <v>342</v>
      </c>
      <c r="P50" s="546">
        <v>48</v>
      </c>
      <c r="Q50" s="548" t="s">
        <v>1289</v>
      </c>
      <c r="R50" s="548" t="s">
        <v>174</v>
      </c>
      <c r="S50" s="548" t="s">
        <v>1290</v>
      </c>
      <c r="T50" s="546">
        <v>2128277973</v>
      </c>
      <c r="U50" s="546">
        <v>1782</v>
      </c>
      <c r="V50" s="546">
        <v>0.43</v>
      </c>
      <c r="W50" s="546">
        <v>918.25</v>
      </c>
      <c r="X50" s="546">
        <v>1</v>
      </c>
      <c r="Y50" s="546">
        <v>918.25</v>
      </c>
      <c r="Z50" s="546">
        <v>0</v>
      </c>
      <c r="AA50" s="546">
        <v>0</v>
      </c>
      <c r="AB50" s="546">
        <v>854.57</v>
      </c>
      <c r="AC50" s="546">
        <v>766.26</v>
      </c>
      <c r="AD50" s="546">
        <v>1015.74</v>
      </c>
      <c r="AE50" s="546">
        <v>0</v>
      </c>
      <c r="AF50" s="546">
        <v>9.18</v>
      </c>
      <c r="AG50" s="546">
        <v>0</v>
      </c>
      <c r="AH50" s="546"/>
      <c r="AI50" s="546"/>
      <c r="AJ50" s="546"/>
      <c r="AK50" s="546"/>
      <c r="AL50" s="546"/>
      <c r="AM50" s="546"/>
      <c r="AN50" s="546"/>
      <c r="AO50" s="546"/>
      <c r="AP50" s="546"/>
      <c r="AQ50" s="546"/>
      <c r="AR50" s="546"/>
      <c r="AS50" s="548" t="s">
        <v>84</v>
      </c>
      <c r="AT50" s="547">
        <v>46118</v>
      </c>
    </row>
    <row r="51" spans="1:46" ht="13.2">
      <c r="A51" s="543"/>
      <c r="B51" s="542"/>
      <c r="C51" s="542"/>
      <c r="D51" s="542"/>
      <c r="E51" s="542"/>
      <c r="F51" s="543"/>
      <c r="G51" s="543"/>
      <c r="H51" s="543"/>
      <c r="I51" s="543"/>
      <c r="J51" s="543"/>
      <c r="K51" s="543"/>
      <c r="L51" s="543"/>
      <c r="M51" s="541"/>
      <c r="N51" s="541"/>
      <c r="O51" s="543" t="s">
        <v>342</v>
      </c>
      <c r="P51" s="541">
        <v>49</v>
      </c>
      <c r="Q51" s="543" t="s">
        <v>1289</v>
      </c>
      <c r="R51" s="543" t="s">
        <v>174</v>
      </c>
      <c r="S51" s="543" t="s">
        <v>1290</v>
      </c>
      <c r="T51" s="541">
        <v>2128277973</v>
      </c>
      <c r="U51" s="541">
        <v>1751</v>
      </c>
      <c r="V51" s="541">
        <v>0.43</v>
      </c>
      <c r="W51" s="541">
        <v>906.67</v>
      </c>
      <c r="X51" s="541">
        <v>1</v>
      </c>
      <c r="Y51" s="541">
        <v>906.67</v>
      </c>
      <c r="Z51" s="541">
        <v>0</v>
      </c>
      <c r="AA51" s="541">
        <v>0</v>
      </c>
      <c r="AB51" s="541">
        <v>835.26</v>
      </c>
      <c r="AC51" s="541">
        <v>752.93</v>
      </c>
      <c r="AD51" s="541">
        <v>998.07</v>
      </c>
      <c r="AE51" s="541">
        <v>0</v>
      </c>
      <c r="AF51" s="541">
        <v>9.07</v>
      </c>
      <c r="AG51" s="541">
        <v>0</v>
      </c>
      <c r="AH51" s="541"/>
      <c r="AI51" s="541"/>
      <c r="AJ51" s="541"/>
      <c r="AK51" s="541"/>
      <c r="AL51" s="541"/>
      <c r="AM51" s="541"/>
      <c r="AN51" s="541"/>
      <c r="AO51" s="541"/>
      <c r="AP51" s="541"/>
      <c r="AQ51" s="541"/>
      <c r="AR51" s="541"/>
      <c r="AS51" s="543" t="s">
        <v>84</v>
      </c>
      <c r="AT51" s="542">
        <v>46118</v>
      </c>
    </row>
    <row r="52" spans="1:46" ht="13.2">
      <c r="A52" s="548"/>
      <c r="B52" s="547"/>
      <c r="C52" s="547"/>
      <c r="D52" s="547"/>
      <c r="E52" s="547"/>
      <c r="F52" s="548"/>
      <c r="G52" s="548"/>
      <c r="H52" s="548"/>
      <c r="I52" s="548"/>
      <c r="J52" s="548"/>
      <c r="K52" s="548"/>
      <c r="L52" s="548"/>
      <c r="M52" s="546"/>
      <c r="N52" s="546"/>
      <c r="O52" s="548" t="s">
        <v>342</v>
      </c>
      <c r="P52" s="546">
        <v>50</v>
      </c>
      <c r="Q52" s="548" t="s">
        <v>1289</v>
      </c>
      <c r="R52" s="548" t="s">
        <v>174</v>
      </c>
      <c r="S52" s="548" t="s">
        <v>1290</v>
      </c>
      <c r="T52" s="546">
        <v>2128277973</v>
      </c>
      <c r="U52" s="546">
        <v>1782</v>
      </c>
      <c r="V52" s="546">
        <v>0.43</v>
      </c>
      <c r="W52" s="546">
        <v>920.95</v>
      </c>
      <c r="X52" s="546">
        <v>2</v>
      </c>
      <c r="Y52" s="546">
        <v>1841.9</v>
      </c>
      <c r="Z52" s="546">
        <v>0</v>
      </c>
      <c r="AA52" s="546">
        <v>0</v>
      </c>
      <c r="AB52" s="546">
        <v>1703.68</v>
      </c>
      <c r="AC52" s="546">
        <v>1532.52</v>
      </c>
      <c r="AD52" s="546">
        <v>2031.48</v>
      </c>
      <c r="AE52" s="546">
        <v>0</v>
      </c>
      <c r="AF52" s="546">
        <v>18.420000000000002</v>
      </c>
      <c r="AG52" s="546">
        <v>0</v>
      </c>
      <c r="AH52" s="546"/>
      <c r="AI52" s="546"/>
      <c r="AJ52" s="546"/>
      <c r="AK52" s="546"/>
      <c r="AL52" s="546"/>
      <c r="AM52" s="546"/>
      <c r="AN52" s="546"/>
      <c r="AO52" s="546"/>
      <c r="AP52" s="546"/>
      <c r="AQ52" s="546"/>
      <c r="AR52" s="546"/>
      <c r="AS52" s="548" t="s">
        <v>84</v>
      </c>
      <c r="AT52" s="547">
        <v>46118</v>
      </c>
    </row>
    <row r="53" spans="1:46" ht="13.2">
      <c r="A53" s="543"/>
      <c r="B53" s="542"/>
      <c r="C53" s="542"/>
      <c r="D53" s="542"/>
      <c r="E53" s="542"/>
      <c r="F53" s="543"/>
      <c r="G53" s="543"/>
      <c r="H53" s="543"/>
      <c r="I53" s="543"/>
      <c r="J53" s="543"/>
      <c r="K53" s="543"/>
      <c r="L53" s="543"/>
      <c r="M53" s="541"/>
      <c r="N53" s="541"/>
      <c r="O53" s="543" t="s">
        <v>342</v>
      </c>
      <c r="P53" s="541">
        <v>51</v>
      </c>
      <c r="Q53" s="543" t="s">
        <v>1289</v>
      </c>
      <c r="R53" s="543" t="s">
        <v>174</v>
      </c>
      <c r="S53" s="543" t="s">
        <v>1290</v>
      </c>
      <c r="T53" s="541">
        <v>2128277973</v>
      </c>
      <c r="U53" s="541">
        <v>1751</v>
      </c>
      <c r="V53" s="541">
        <v>0.43</v>
      </c>
      <c r="W53" s="541">
        <v>895.44</v>
      </c>
      <c r="X53" s="541">
        <v>1</v>
      </c>
      <c r="Y53" s="541">
        <v>895.44</v>
      </c>
      <c r="Z53" s="541">
        <v>0</v>
      </c>
      <c r="AA53" s="541">
        <v>0</v>
      </c>
      <c r="AB53" s="541">
        <v>846.61</v>
      </c>
      <c r="AC53" s="541">
        <v>752.93</v>
      </c>
      <c r="AD53" s="541">
        <v>998.07</v>
      </c>
      <c r="AE53" s="541">
        <v>0</v>
      </c>
      <c r="AF53" s="541">
        <v>8.9499999999999993</v>
      </c>
      <c r="AG53" s="541">
        <v>0</v>
      </c>
      <c r="AH53" s="541"/>
      <c r="AI53" s="541"/>
      <c r="AJ53" s="541"/>
      <c r="AK53" s="541"/>
      <c r="AL53" s="541"/>
      <c r="AM53" s="541"/>
      <c r="AN53" s="541"/>
      <c r="AO53" s="541"/>
      <c r="AP53" s="541"/>
      <c r="AQ53" s="541"/>
      <c r="AR53" s="541"/>
      <c r="AS53" s="543" t="s">
        <v>84</v>
      </c>
      <c r="AT53" s="542">
        <v>46118</v>
      </c>
    </row>
    <row r="54" spans="1:46" ht="13.2">
      <c r="A54" s="548"/>
      <c r="B54" s="547"/>
      <c r="C54" s="547"/>
      <c r="D54" s="547"/>
      <c r="E54" s="547"/>
      <c r="F54" s="548"/>
      <c r="G54" s="548"/>
      <c r="H54" s="548"/>
      <c r="I54" s="548"/>
      <c r="J54" s="548"/>
      <c r="K54" s="548"/>
      <c r="L54" s="548"/>
      <c r="M54" s="546"/>
      <c r="N54" s="546"/>
      <c r="O54" s="548" t="s">
        <v>342</v>
      </c>
      <c r="P54" s="546">
        <v>52</v>
      </c>
      <c r="Q54" s="548" t="s">
        <v>1289</v>
      </c>
      <c r="R54" s="548" t="s">
        <v>174</v>
      </c>
      <c r="S54" s="548" t="s">
        <v>1290</v>
      </c>
      <c r="T54" s="546">
        <v>2128277973</v>
      </c>
      <c r="U54" s="546">
        <v>1833</v>
      </c>
      <c r="V54" s="546">
        <v>0.43</v>
      </c>
      <c r="W54" s="546">
        <v>972.43</v>
      </c>
      <c r="X54" s="546">
        <v>1</v>
      </c>
      <c r="Y54" s="546">
        <v>972.43</v>
      </c>
      <c r="Z54" s="546">
        <v>0</v>
      </c>
      <c r="AA54" s="546">
        <v>0</v>
      </c>
      <c r="AB54" s="546">
        <v>860.57</v>
      </c>
      <c r="AC54" s="546">
        <v>788.19</v>
      </c>
      <c r="AD54" s="546">
        <v>1044.81</v>
      </c>
      <c r="AE54" s="546">
        <v>0</v>
      </c>
      <c r="AF54" s="546">
        <v>0</v>
      </c>
      <c r="AG54" s="546">
        <v>0</v>
      </c>
      <c r="AH54" s="546"/>
      <c r="AI54" s="546"/>
      <c r="AJ54" s="546"/>
      <c r="AK54" s="546"/>
      <c r="AL54" s="546"/>
      <c r="AM54" s="546"/>
      <c r="AN54" s="546"/>
      <c r="AO54" s="546"/>
      <c r="AP54" s="546"/>
      <c r="AQ54" s="546"/>
      <c r="AR54" s="546"/>
      <c r="AS54" s="548" t="s">
        <v>84</v>
      </c>
      <c r="AT54" s="547">
        <v>46118</v>
      </c>
    </row>
    <row r="55" spans="1:46" ht="13.2">
      <c r="A55" s="543"/>
      <c r="B55" s="542"/>
      <c r="C55" s="542"/>
      <c r="D55" s="542"/>
      <c r="E55" s="542"/>
      <c r="F55" s="543"/>
      <c r="G55" s="543"/>
      <c r="H55" s="543"/>
      <c r="I55" s="543"/>
      <c r="J55" s="543"/>
      <c r="K55" s="543"/>
      <c r="L55" s="543"/>
      <c r="M55" s="541"/>
      <c r="N55" s="541"/>
      <c r="O55" s="543" t="s">
        <v>342</v>
      </c>
      <c r="P55" s="541">
        <v>53</v>
      </c>
      <c r="Q55" s="543" t="s">
        <v>1289</v>
      </c>
      <c r="R55" s="543" t="s">
        <v>174</v>
      </c>
      <c r="S55" s="543" t="s">
        <v>1290</v>
      </c>
      <c r="T55" s="541">
        <v>2128277973</v>
      </c>
      <c r="U55" s="541">
        <v>1751</v>
      </c>
      <c r="V55" s="541">
        <v>0.43</v>
      </c>
      <c r="W55" s="541">
        <v>1027.6199999999999</v>
      </c>
      <c r="X55" s="541">
        <v>1</v>
      </c>
      <c r="Y55" s="541">
        <v>1027.6199999999999</v>
      </c>
      <c r="Z55" s="541">
        <v>0</v>
      </c>
      <c r="AA55" s="541">
        <v>0</v>
      </c>
      <c r="AB55" s="541">
        <v>723.38</v>
      </c>
      <c r="AC55" s="541">
        <v>752.93</v>
      </c>
      <c r="AD55" s="541">
        <v>998.07</v>
      </c>
      <c r="AE55" s="541">
        <v>0</v>
      </c>
      <c r="AF55" s="541">
        <v>0</v>
      </c>
      <c r="AG55" s="541">
        <v>0</v>
      </c>
      <c r="AH55" s="541"/>
      <c r="AI55" s="541"/>
      <c r="AJ55" s="541"/>
      <c r="AK55" s="541"/>
      <c r="AL55" s="541"/>
      <c r="AM55" s="541"/>
      <c r="AN55" s="541"/>
      <c r="AO55" s="541"/>
      <c r="AP55" s="541"/>
      <c r="AQ55" s="541"/>
      <c r="AR55" s="541"/>
      <c r="AS55" s="543" t="s">
        <v>84</v>
      </c>
      <c r="AT55" s="542">
        <v>46118</v>
      </c>
    </row>
    <row r="56" spans="1:46" ht="13.2">
      <c r="A56" s="548"/>
      <c r="B56" s="547"/>
      <c r="C56" s="547"/>
      <c r="D56" s="547"/>
      <c r="E56" s="547"/>
      <c r="F56" s="548"/>
      <c r="G56" s="548"/>
      <c r="H56" s="548"/>
      <c r="I56" s="548"/>
      <c r="J56" s="548"/>
      <c r="K56" s="548"/>
      <c r="L56" s="548"/>
      <c r="M56" s="546"/>
      <c r="N56" s="546"/>
      <c r="O56" s="548" t="s">
        <v>342</v>
      </c>
      <c r="P56" s="546">
        <v>54</v>
      </c>
      <c r="Q56" s="548" t="s">
        <v>1289</v>
      </c>
      <c r="R56" s="548" t="s">
        <v>174</v>
      </c>
      <c r="S56" s="548" t="s">
        <v>1290</v>
      </c>
      <c r="T56" s="546">
        <v>2128277973</v>
      </c>
      <c r="U56" s="546">
        <v>1751</v>
      </c>
      <c r="V56" s="546">
        <v>0.43</v>
      </c>
      <c r="W56" s="546">
        <v>857.14</v>
      </c>
      <c r="X56" s="546">
        <v>1</v>
      </c>
      <c r="Y56" s="546">
        <v>857.14</v>
      </c>
      <c r="Z56" s="546">
        <v>0</v>
      </c>
      <c r="AA56" s="546">
        <v>0</v>
      </c>
      <c r="AB56" s="546">
        <v>885.29</v>
      </c>
      <c r="AC56" s="546">
        <v>752.93</v>
      </c>
      <c r="AD56" s="546">
        <v>998.07</v>
      </c>
      <c r="AE56" s="546">
        <v>0</v>
      </c>
      <c r="AF56" s="546">
        <v>8.57</v>
      </c>
      <c r="AG56" s="546">
        <v>0</v>
      </c>
      <c r="AH56" s="546"/>
      <c r="AI56" s="546"/>
      <c r="AJ56" s="546"/>
      <c r="AK56" s="546"/>
      <c r="AL56" s="546"/>
      <c r="AM56" s="546"/>
      <c r="AN56" s="546"/>
      <c r="AO56" s="546"/>
      <c r="AP56" s="546"/>
      <c r="AQ56" s="546"/>
      <c r="AR56" s="546"/>
      <c r="AS56" s="548" t="s">
        <v>84</v>
      </c>
      <c r="AT56" s="547">
        <v>46118</v>
      </c>
    </row>
    <row r="57" spans="1:46" ht="13.2">
      <c r="A57" s="543"/>
      <c r="B57" s="542"/>
      <c r="C57" s="542"/>
      <c r="D57" s="542"/>
      <c r="E57" s="542"/>
      <c r="F57" s="543"/>
      <c r="G57" s="543"/>
      <c r="H57" s="543"/>
      <c r="I57" s="543"/>
      <c r="J57" s="543"/>
      <c r="K57" s="543"/>
      <c r="L57" s="543"/>
      <c r="M57" s="541"/>
      <c r="N57" s="541"/>
      <c r="O57" s="543" t="s">
        <v>342</v>
      </c>
      <c r="P57" s="541">
        <v>55</v>
      </c>
      <c r="Q57" s="543" t="s">
        <v>1289</v>
      </c>
      <c r="R57" s="543" t="s">
        <v>174</v>
      </c>
      <c r="S57" s="543" t="s">
        <v>1290</v>
      </c>
      <c r="T57" s="541">
        <v>2128277973</v>
      </c>
      <c r="U57" s="541">
        <v>1751</v>
      </c>
      <c r="V57" s="541">
        <v>0.43</v>
      </c>
      <c r="W57" s="541">
        <v>840.15</v>
      </c>
      <c r="X57" s="541">
        <v>1</v>
      </c>
      <c r="Y57" s="541">
        <v>840.15</v>
      </c>
      <c r="Z57" s="541">
        <v>0</v>
      </c>
      <c r="AA57" s="541">
        <v>0</v>
      </c>
      <c r="AB57" s="541">
        <v>902.45</v>
      </c>
      <c r="AC57" s="541">
        <v>752.93</v>
      </c>
      <c r="AD57" s="541">
        <v>998.07</v>
      </c>
      <c r="AE57" s="541">
        <v>0</v>
      </c>
      <c r="AF57" s="541">
        <v>8.4</v>
      </c>
      <c r="AG57" s="541">
        <v>0</v>
      </c>
      <c r="AH57" s="541"/>
      <c r="AI57" s="541"/>
      <c r="AJ57" s="541"/>
      <c r="AK57" s="541"/>
      <c r="AL57" s="541"/>
      <c r="AM57" s="541"/>
      <c r="AN57" s="541"/>
      <c r="AO57" s="541"/>
      <c r="AP57" s="541"/>
      <c r="AQ57" s="541"/>
      <c r="AR57" s="541"/>
      <c r="AS57" s="543" t="s">
        <v>84</v>
      </c>
      <c r="AT57" s="542">
        <v>46118</v>
      </c>
    </row>
    <row r="58" spans="1:46" ht="13.2">
      <c r="A58" s="548"/>
      <c r="B58" s="547"/>
      <c r="C58" s="547"/>
      <c r="D58" s="547"/>
      <c r="E58" s="547"/>
      <c r="F58" s="548"/>
      <c r="G58" s="548"/>
      <c r="H58" s="548"/>
      <c r="I58" s="548"/>
      <c r="J58" s="548"/>
      <c r="K58" s="548"/>
      <c r="L58" s="548"/>
      <c r="M58" s="546"/>
      <c r="N58" s="546"/>
      <c r="O58" s="548" t="s">
        <v>342</v>
      </c>
      <c r="P58" s="546">
        <v>56</v>
      </c>
      <c r="Q58" s="548" t="s">
        <v>1289</v>
      </c>
      <c r="R58" s="548" t="s">
        <v>174</v>
      </c>
      <c r="S58" s="548" t="s">
        <v>1290</v>
      </c>
      <c r="T58" s="546">
        <v>2128277973</v>
      </c>
      <c r="U58" s="546">
        <v>2100</v>
      </c>
      <c r="V58" s="546">
        <v>0.43</v>
      </c>
      <c r="W58" s="546">
        <v>941.9</v>
      </c>
      <c r="X58" s="546">
        <v>1</v>
      </c>
      <c r="Y58" s="546">
        <v>941.9</v>
      </c>
      <c r="Z58" s="546">
        <v>0</v>
      </c>
      <c r="AA58" s="546">
        <v>0</v>
      </c>
      <c r="AB58" s="546">
        <v>1148.68</v>
      </c>
      <c r="AC58" s="546">
        <v>903</v>
      </c>
      <c r="AD58" s="546">
        <v>1197</v>
      </c>
      <c r="AE58" s="546">
        <v>0</v>
      </c>
      <c r="AF58" s="546">
        <v>9.42</v>
      </c>
      <c r="AG58" s="546">
        <v>0</v>
      </c>
      <c r="AH58" s="546"/>
      <c r="AI58" s="546"/>
      <c r="AJ58" s="546"/>
      <c r="AK58" s="546"/>
      <c r="AL58" s="546"/>
      <c r="AM58" s="546"/>
      <c r="AN58" s="546"/>
      <c r="AO58" s="546"/>
      <c r="AP58" s="546"/>
      <c r="AQ58" s="546"/>
      <c r="AR58" s="546"/>
      <c r="AS58" s="548" t="s">
        <v>84</v>
      </c>
      <c r="AT58" s="547">
        <v>46118</v>
      </c>
    </row>
    <row r="59" spans="1:46" ht="13.2">
      <c r="A59" s="543"/>
      <c r="B59" s="542"/>
      <c r="C59" s="542"/>
      <c r="D59" s="542"/>
      <c r="E59" s="542"/>
      <c r="F59" s="543"/>
      <c r="G59" s="543"/>
      <c r="H59" s="543"/>
      <c r="I59" s="543"/>
      <c r="J59" s="543"/>
      <c r="K59" s="543"/>
      <c r="L59" s="543"/>
      <c r="M59" s="541"/>
      <c r="N59" s="541"/>
      <c r="O59" s="543" t="s">
        <v>342</v>
      </c>
      <c r="P59" s="541">
        <v>57</v>
      </c>
      <c r="Q59" s="543" t="s">
        <v>1289</v>
      </c>
      <c r="R59" s="543" t="s">
        <v>174</v>
      </c>
      <c r="S59" s="543" t="s">
        <v>1290</v>
      </c>
      <c r="T59" s="541">
        <v>2128277973</v>
      </c>
      <c r="U59" s="541">
        <v>1782</v>
      </c>
      <c r="V59" s="541">
        <v>0.43</v>
      </c>
      <c r="W59" s="541">
        <v>881.9</v>
      </c>
      <c r="X59" s="541">
        <v>2</v>
      </c>
      <c r="Y59" s="541">
        <v>1763.8</v>
      </c>
      <c r="Z59" s="541">
        <v>0</v>
      </c>
      <c r="AA59" s="541">
        <v>0</v>
      </c>
      <c r="AB59" s="541">
        <v>1782.56</v>
      </c>
      <c r="AC59" s="541">
        <v>1532.52</v>
      </c>
      <c r="AD59" s="541">
        <v>2031.48</v>
      </c>
      <c r="AE59" s="541">
        <v>0</v>
      </c>
      <c r="AF59" s="541">
        <v>17.64</v>
      </c>
      <c r="AG59" s="541">
        <v>0</v>
      </c>
      <c r="AH59" s="541"/>
      <c r="AI59" s="541"/>
      <c r="AJ59" s="541"/>
      <c r="AK59" s="541"/>
      <c r="AL59" s="541"/>
      <c r="AM59" s="541"/>
      <c r="AN59" s="541"/>
      <c r="AO59" s="541"/>
      <c r="AP59" s="541"/>
      <c r="AQ59" s="541"/>
      <c r="AR59" s="541"/>
      <c r="AS59" s="543" t="s">
        <v>84</v>
      </c>
      <c r="AT59" s="542">
        <v>46118</v>
      </c>
    </row>
    <row r="60" spans="1:46" ht="13.2">
      <c r="A60" s="548"/>
      <c r="B60" s="547"/>
      <c r="C60" s="547"/>
      <c r="D60" s="547"/>
      <c r="E60" s="547"/>
      <c r="F60" s="548"/>
      <c r="G60" s="548"/>
      <c r="H60" s="548"/>
      <c r="I60" s="548"/>
      <c r="J60" s="548"/>
      <c r="K60" s="548"/>
      <c r="L60" s="548"/>
      <c r="M60" s="546"/>
      <c r="N60" s="546"/>
      <c r="O60" s="548" t="s">
        <v>342</v>
      </c>
      <c r="P60" s="546">
        <v>58</v>
      </c>
      <c r="Q60" s="548" t="s">
        <v>1289</v>
      </c>
      <c r="R60" s="548" t="s">
        <v>174</v>
      </c>
      <c r="S60" s="548" t="s">
        <v>1290</v>
      </c>
      <c r="T60" s="546">
        <v>2128277973</v>
      </c>
      <c r="U60" s="546">
        <v>1751</v>
      </c>
      <c r="V60" s="546">
        <v>0.43</v>
      </c>
      <c r="W60" s="546">
        <v>965.71</v>
      </c>
      <c r="X60" s="546">
        <v>1</v>
      </c>
      <c r="Y60" s="546">
        <v>965.71</v>
      </c>
      <c r="Z60" s="546">
        <v>0</v>
      </c>
      <c r="AA60" s="546">
        <v>0</v>
      </c>
      <c r="AB60" s="546">
        <v>785.29</v>
      </c>
      <c r="AC60" s="546">
        <v>752.93</v>
      </c>
      <c r="AD60" s="546">
        <v>998.07</v>
      </c>
      <c r="AE60" s="546">
        <v>0</v>
      </c>
      <c r="AF60" s="546">
        <v>0</v>
      </c>
      <c r="AG60" s="546">
        <v>0</v>
      </c>
      <c r="AH60" s="546"/>
      <c r="AI60" s="546"/>
      <c r="AJ60" s="546"/>
      <c r="AK60" s="546"/>
      <c r="AL60" s="546"/>
      <c r="AM60" s="546"/>
      <c r="AN60" s="546"/>
      <c r="AO60" s="546"/>
      <c r="AP60" s="546"/>
      <c r="AQ60" s="546"/>
      <c r="AR60" s="546"/>
      <c r="AS60" s="548" t="s">
        <v>84</v>
      </c>
      <c r="AT60" s="547">
        <v>46118</v>
      </c>
    </row>
    <row r="61" spans="1:46" ht="13.2">
      <c r="A61" s="543"/>
      <c r="B61" s="542"/>
      <c r="C61" s="542"/>
      <c r="D61" s="542"/>
      <c r="E61" s="542"/>
      <c r="F61" s="543"/>
      <c r="G61" s="543"/>
      <c r="H61" s="543"/>
      <c r="I61" s="543"/>
      <c r="J61" s="543"/>
      <c r="K61" s="543"/>
      <c r="L61" s="543"/>
      <c r="M61" s="541"/>
      <c r="N61" s="541"/>
      <c r="O61" s="543" t="s">
        <v>342</v>
      </c>
      <c r="P61" s="541">
        <v>59</v>
      </c>
      <c r="Q61" s="543" t="s">
        <v>1289</v>
      </c>
      <c r="R61" s="543" t="s">
        <v>174</v>
      </c>
      <c r="S61" s="543" t="s">
        <v>1290</v>
      </c>
      <c r="T61" s="541">
        <v>2128277973</v>
      </c>
      <c r="U61" s="541">
        <v>2500</v>
      </c>
      <c r="V61" s="541">
        <v>0.43</v>
      </c>
      <c r="W61" s="541">
        <v>1190.1600000000001</v>
      </c>
      <c r="X61" s="541">
        <v>1</v>
      </c>
      <c r="Y61" s="541">
        <v>1190.1600000000001</v>
      </c>
      <c r="Z61" s="541">
        <v>0</v>
      </c>
      <c r="AA61" s="541">
        <v>0</v>
      </c>
      <c r="AB61" s="541">
        <v>1297.94</v>
      </c>
      <c r="AC61" s="541">
        <v>1075</v>
      </c>
      <c r="AD61" s="541">
        <v>1425</v>
      </c>
      <c r="AE61" s="541">
        <v>0</v>
      </c>
      <c r="AF61" s="541">
        <v>11.9</v>
      </c>
      <c r="AG61" s="541">
        <v>0</v>
      </c>
      <c r="AH61" s="541"/>
      <c r="AI61" s="541"/>
      <c r="AJ61" s="541"/>
      <c r="AK61" s="541"/>
      <c r="AL61" s="541"/>
      <c r="AM61" s="541"/>
      <c r="AN61" s="541"/>
      <c r="AO61" s="541"/>
      <c r="AP61" s="541"/>
      <c r="AQ61" s="541"/>
      <c r="AR61" s="541"/>
      <c r="AS61" s="543" t="s">
        <v>84</v>
      </c>
      <c r="AT61" s="542">
        <v>46118</v>
      </c>
    </row>
    <row r="62" spans="1:46" ht="13.2">
      <c r="A62" s="548"/>
      <c r="B62" s="547"/>
      <c r="C62" s="547"/>
      <c r="D62" s="547"/>
      <c r="E62" s="547"/>
      <c r="F62" s="548"/>
      <c r="G62" s="548"/>
      <c r="H62" s="548"/>
      <c r="I62" s="548"/>
      <c r="J62" s="548"/>
      <c r="K62" s="548"/>
      <c r="L62" s="548"/>
      <c r="M62" s="546"/>
      <c r="N62" s="546"/>
      <c r="O62" s="548" t="s">
        <v>342</v>
      </c>
      <c r="P62" s="546">
        <v>60</v>
      </c>
      <c r="Q62" s="548" t="s">
        <v>1289</v>
      </c>
      <c r="R62" s="548" t="s">
        <v>174</v>
      </c>
      <c r="S62" s="548" t="s">
        <v>1290</v>
      </c>
      <c r="T62" s="546">
        <v>2128277973</v>
      </c>
      <c r="U62" s="546">
        <v>1782</v>
      </c>
      <c r="V62" s="546">
        <v>0.43</v>
      </c>
      <c r="W62" s="546">
        <v>916.59</v>
      </c>
      <c r="X62" s="546">
        <v>1</v>
      </c>
      <c r="Y62" s="546">
        <v>916.59</v>
      </c>
      <c r="Z62" s="546">
        <v>0</v>
      </c>
      <c r="AA62" s="546">
        <v>0</v>
      </c>
      <c r="AB62" s="546">
        <v>856.24</v>
      </c>
      <c r="AC62" s="546">
        <v>766.26</v>
      </c>
      <c r="AD62" s="546">
        <v>1015.74</v>
      </c>
      <c r="AE62" s="546">
        <v>0</v>
      </c>
      <c r="AF62" s="546">
        <v>9.17</v>
      </c>
      <c r="AG62" s="546">
        <v>0</v>
      </c>
      <c r="AH62" s="546"/>
      <c r="AI62" s="546"/>
      <c r="AJ62" s="546"/>
      <c r="AK62" s="546"/>
      <c r="AL62" s="546"/>
      <c r="AM62" s="546"/>
      <c r="AN62" s="546"/>
      <c r="AO62" s="546"/>
      <c r="AP62" s="546"/>
      <c r="AQ62" s="546"/>
      <c r="AR62" s="546"/>
      <c r="AS62" s="548" t="s">
        <v>84</v>
      </c>
      <c r="AT62" s="547">
        <v>46118</v>
      </c>
    </row>
    <row r="63" spans="1:46" ht="13.2">
      <c r="A63" s="543"/>
      <c r="B63" s="542"/>
      <c r="C63" s="542"/>
      <c r="D63" s="542"/>
      <c r="E63" s="542"/>
      <c r="F63" s="543"/>
      <c r="G63" s="543"/>
      <c r="H63" s="543"/>
      <c r="I63" s="543"/>
      <c r="J63" s="543"/>
      <c r="K63" s="543"/>
      <c r="L63" s="543"/>
      <c r="M63" s="541"/>
      <c r="N63" s="541"/>
      <c r="O63" s="543" t="s">
        <v>342</v>
      </c>
      <c r="P63" s="541">
        <v>61</v>
      </c>
      <c r="Q63" s="543" t="s">
        <v>1289</v>
      </c>
      <c r="R63" s="543" t="s">
        <v>174</v>
      </c>
      <c r="S63" s="543" t="s">
        <v>1290</v>
      </c>
      <c r="T63" s="541">
        <v>2128277973</v>
      </c>
      <c r="U63" s="541">
        <v>1751</v>
      </c>
      <c r="V63" s="541">
        <v>0.43</v>
      </c>
      <c r="W63" s="541">
        <v>982.86</v>
      </c>
      <c r="X63" s="541">
        <v>1</v>
      </c>
      <c r="Y63" s="541">
        <v>982.86</v>
      </c>
      <c r="Z63" s="541">
        <v>0</v>
      </c>
      <c r="AA63" s="541">
        <v>0</v>
      </c>
      <c r="AB63" s="541">
        <v>768.14</v>
      </c>
      <c r="AC63" s="541">
        <v>752.93</v>
      </c>
      <c r="AD63" s="541">
        <v>998.07</v>
      </c>
      <c r="AE63" s="541">
        <v>0</v>
      </c>
      <c r="AF63" s="541">
        <v>0</v>
      </c>
      <c r="AG63" s="541">
        <v>0</v>
      </c>
      <c r="AH63" s="541"/>
      <c r="AI63" s="541"/>
      <c r="AJ63" s="541"/>
      <c r="AK63" s="541"/>
      <c r="AL63" s="541"/>
      <c r="AM63" s="541"/>
      <c r="AN63" s="541"/>
      <c r="AO63" s="541"/>
      <c r="AP63" s="541"/>
      <c r="AQ63" s="541"/>
      <c r="AR63" s="541"/>
      <c r="AS63" s="543" t="s">
        <v>84</v>
      </c>
      <c r="AT63" s="542">
        <v>46118</v>
      </c>
    </row>
    <row r="64" spans="1:46" ht="13.2">
      <c r="A64" s="548"/>
      <c r="B64" s="547"/>
      <c r="C64" s="547"/>
      <c r="D64" s="547"/>
      <c r="E64" s="547"/>
      <c r="F64" s="548"/>
      <c r="G64" s="548"/>
      <c r="H64" s="548"/>
      <c r="I64" s="548"/>
      <c r="J64" s="548"/>
      <c r="K64" s="548"/>
      <c r="L64" s="548"/>
      <c r="M64" s="546"/>
      <c r="N64" s="546"/>
      <c r="O64" s="548" t="s">
        <v>342</v>
      </c>
      <c r="P64" s="546">
        <v>62</v>
      </c>
      <c r="Q64" s="548" t="s">
        <v>1289</v>
      </c>
      <c r="R64" s="548" t="s">
        <v>174</v>
      </c>
      <c r="S64" s="548" t="s">
        <v>1290</v>
      </c>
      <c r="T64" s="546">
        <v>2128277973</v>
      </c>
      <c r="U64" s="546">
        <v>1782</v>
      </c>
      <c r="V64" s="546">
        <v>0.43</v>
      </c>
      <c r="W64" s="546">
        <v>1051.33</v>
      </c>
      <c r="X64" s="546">
        <v>2</v>
      </c>
      <c r="Y64" s="546">
        <v>2102.66</v>
      </c>
      <c r="Z64" s="546">
        <v>0</v>
      </c>
      <c r="AA64" s="546">
        <v>0</v>
      </c>
      <c r="AB64" s="546">
        <v>1461.34</v>
      </c>
      <c r="AC64" s="546">
        <v>1532.52</v>
      </c>
      <c r="AD64" s="546">
        <v>2031.48</v>
      </c>
      <c r="AE64" s="546">
        <v>0</v>
      </c>
      <c r="AF64" s="546">
        <v>0</v>
      </c>
      <c r="AG64" s="546">
        <v>0</v>
      </c>
      <c r="AH64" s="546"/>
      <c r="AI64" s="546"/>
      <c r="AJ64" s="546"/>
      <c r="AK64" s="546"/>
      <c r="AL64" s="546"/>
      <c r="AM64" s="546"/>
      <c r="AN64" s="546"/>
      <c r="AO64" s="546"/>
      <c r="AP64" s="546"/>
      <c r="AQ64" s="546"/>
      <c r="AR64" s="546"/>
      <c r="AS64" s="548" t="s">
        <v>84</v>
      </c>
      <c r="AT64" s="547">
        <v>46118</v>
      </c>
    </row>
    <row r="65" spans="1:46" ht="13.2">
      <c r="A65" s="543"/>
      <c r="B65" s="542"/>
      <c r="C65" s="542"/>
      <c r="D65" s="542"/>
      <c r="E65" s="542"/>
      <c r="F65" s="543"/>
      <c r="G65" s="543"/>
      <c r="H65" s="543"/>
      <c r="I65" s="543"/>
      <c r="J65" s="543"/>
      <c r="K65" s="543"/>
      <c r="L65" s="543"/>
      <c r="M65" s="541"/>
      <c r="N65" s="541"/>
      <c r="O65" s="543" t="s">
        <v>342</v>
      </c>
      <c r="P65" s="541">
        <v>63</v>
      </c>
      <c r="Q65" s="543" t="s">
        <v>1289</v>
      </c>
      <c r="R65" s="543" t="s">
        <v>174</v>
      </c>
      <c r="S65" s="543" t="s">
        <v>1290</v>
      </c>
      <c r="T65" s="541">
        <v>2128277973</v>
      </c>
      <c r="U65" s="541">
        <v>1782</v>
      </c>
      <c r="V65" s="541">
        <v>0.43</v>
      </c>
      <c r="W65" s="541">
        <v>499.33</v>
      </c>
      <c r="X65" s="541">
        <v>1</v>
      </c>
      <c r="Y65" s="541">
        <v>499.33</v>
      </c>
      <c r="Z65" s="541">
        <v>0</v>
      </c>
      <c r="AA65" s="541">
        <v>0</v>
      </c>
      <c r="AB65" s="541">
        <v>1282.67</v>
      </c>
      <c r="AC65" s="541">
        <v>766.26</v>
      </c>
      <c r="AD65" s="541">
        <v>1015.74</v>
      </c>
      <c r="AE65" s="541">
        <v>0</v>
      </c>
      <c r="AF65" s="541">
        <v>0</v>
      </c>
      <c r="AG65" s="541">
        <v>0</v>
      </c>
      <c r="AH65" s="541"/>
      <c r="AI65" s="541"/>
      <c r="AJ65" s="541"/>
      <c r="AK65" s="541"/>
      <c r="AL65" s="541"/>
      <c r="AM65" s="541"/>
      <c r="AN65" s="541"/>
      <c r="AO65" s="541"/>
      <c r="AP65" s="541"/>
      <c r="AQ65" s="541"/>
      <c r="AR65" s="541"/>
      <c r="AS65" s="543" t="s">
        <v>84</v>
      </c>
      <c r="AT65" s="542">
        <v>46118</v>
      </c>
    </row>
    <row r="66" spans="1:46" ht="13.2">
      <c r="A66" s="548"/>
      <c r="B66" s="547"/>
      <c r="C66" s="547"/>
      <c r="D66" s="547"/>
      <c r="E66" s="547"/>
      <c r="F66" s="548"/>
      <c r="G66" s="548"/>
      <c r="H66" s="548"/>
      <c r="I66" s="548"/>
      <c r="J66" s="548"/>
      <c r="K66" s="548"/>
      <c r="L66" s="548"/>
      <c r="M66" s="546"/>
      <c r="N66" s="546"/>
      <c r="O66" s="548" t="s">
        <v>342</v>
      </c>
      <c r="P66" s="546">
        <v>64</v>
      </c>
      <c r="Q66" s="548" t="s">
        <v>1289</v>
      </c>
      <c r="R66" s="548" t="s">
        <v>174</v>
      </c>
      <c r="S66" s="548" t="s">
        <v>1290</v>
      </c>
      <c r="T66" s="546">
        <v>2128277973</v>
      </c>
      <c r="U66" s="546">
        <v>1751</v>
      </c>
      <c r="V66" s="546">
        <v>0.43</v>
      </c>
      <c r="W66" s="546">
        <v>985.78</v>
      </c>
      <c r="X66" s="546">
        <v>1</v>
      </c>
      <c r="Y66" s="546">
        <v>985.78</v>
      </c>
      <c r="Z66" s="546">
        <v>0</v>
      </c>
      <c r="AA66" s="546">
        <v>0</v>
      </c>
      <c r="AB66" s="546">
        <v>755.36</v>
      </c>
      <c r="AC66" s="546">
        <v>752.93</v>
      </c>
      <c r="AD66" s="546">
        <v>998.07</v>
      </c>
      <c r="AE66" s="546">
        <v>0</v>
      </c>
      <c r="AF66" s="546">
        <v>9.86</v>
      </c>
      <c r="AG66" s="546">
        <v>0</v>
      </c>
      <c r="AH66" s="546"/>
      <c r="AI66" s="546"/>
      <c r="AJ66" s="546"/>
      <c r="AK66" s="546"/>
      <c r="AL66" s="546"/>
      <c r="AM66" s="546"/>
      <c r="AN66" s="546"/>
      <c r="AO66" s="546"/>
      <c r="AP66" s="546"/>
      <c r="AQ66" s="546"/>
      <c r="AR66" s="546"/>
      <c r="AS66" s="548" t="s">
        <v>84</v>
      </c>
      <c r="AT66" s="547">
        <v>46118</v>
      </c>
    </row>
    <row r="67" spans="1:46" ht="13.2">
      <c r="A67" s="543"/>
      <c r="B67" s="542"/>
      <c r="C67" s="542"/>
      <c r="D67" s="542"/>
      <c r="E67" s="542"/>
      <c r="F67" s="543"/>
      <c r="G67" s="543"/>
      <c r="H67" s="543"/>
      <c r="I67" s="543"/>
      <c r="J67" s="543"/>
      <c r="K67" s="543"/>
      <c r="L67" s="543"/>
      <c r="M67" s="541"/>
      <c r="N67" s="541"/>
      <c r="O67" s="543" t="s">
        <v>342</v>
      </c>
      <c r="P67" s="541">
        <v>65</v>
      </c>
      <c r="Q67" s="543" t="s">
        <v>1289</v>
      </c>
      <c r="R67" s="543" t="s">
        <v>174</v>
      </c>
      <c r="S67" s="543" t="s">
        <v>1290</v>
      </c>
      <c r="T67" s="541">
        <v>2128277973</v>
      </c>
      <c r="U67" s="541">
        <v>1833</v>
      </c>
      <c r="V67" s="541">
        <v>0.43</v>
      </c>
      <c r="W67" s="541">
        <v>946.67</v>
      </c>
      <c r="X67" s="541">
        <v>1</v>
      </c>
      <c r="Y67" s="541">
        <v>946.67</v>
      </c>
      <c r="Z67" s="541">
        <v>0</v>
      </c>
      <c r="AA67" s="541">
        <v>0</v>
      </c>
      <c r="AB67" s="541">
        <v>876.86</v>
      </c>
      <c r="AC67" s="541">
        <v>788.19</v>
      </c>
      <c r="AD67" s="541">
        <v>1044.81</v>
      </c>
      <c r="AE67" s="541">
        <v>0</v>
      </c>
      <c r="AF67" s="541">
        <v>9.4700000000000006</v>
      </c>
      <c r="AG67" s="541">
        <v>0</v>
      </c>
      <c r="AH67" s="541"/>
      <c r="AI67" s="541"/>
      <c r="AJ67" s="541"/>
      <c r="AK67" s="541"/>
      <c r="AL67" s="541"/>
      <c r="AM67" s="541"/>
      <c r="AN67" s="541"/>
      <c r="AO67" s="541"/>
      <c r="AP67" s="541"/>
      <c r="AQ67" s="541"/>
      <c r="AR67" s="541"/>
      <c r="AS67" s="543" t="s">
        <v>84</v>
      </c>
      <c r="AT67" s="542">
        <v>46118</v>
      </c>
    </row>
    <row r="68" spans="1:46" ht="13.2">
      <c r="A68" s="548"/>
      <c r="B68" s="547"/>
      <c r="C68" s="547"/>
      <c r="D68" s="547"/>
      <c r="E68" s="547"/>
      <c r="F68" s="548"/>
      <c r="G68" s="548"/>
      <c r="H68" s="548"/>
      <c r="I68" s="548"/>
      <c r="J68" s="548"/>
      <c r="K68" s="548"/>
      <c r="L68" s="548"/>
      <c r="M68" s="546"/>
      <c r="N68" s="546"/>
      <c r="O68" s="548" t="s">
        <v>342</v>
      </c>
      <c r="P68" s="546">
        <v>66</v>
      </c>
      <c r="Q68" s="548" t="s">
        <v>1289</v>
      </c>
      <c r="R68" s="548" t="s">
        <v>174</v>
      </c>
      <c r="S68" s="548" t="s">
        <v>1290</v>
      </c>
      <c r="T68" s="546">
        <v>2128277973</v>
      </c>
      <c r="U68" s="546">
        <v>1751</v>
      </c>
      <c r="V68" s="546">
        <v>0.43</v>
      </c>
      <c r="W68" s="546">
        <v>891.43</v>
      </c>
      <c r="X68" s="546">
        <v>1</v>
      </c>
      <c r="Y68" s="546">
        <v>891.43</v>
      </c>
      <c r="Z68" s="546">
        <v>0</v>
      </c>
      <c r="AA68" s="546">
        <v>0</v>
      </c>
      <c r="AB68" s="546">
        <v>850.66</v>
      </c>
      <c r="AC68" s="546">
        <v>752.93</v>
      </c>
      <c r="AD68" s="546">
        <v>998.07</v>
      </c>
      <c r="AE68" s="546">
        <v>0</v>
      </c>
      <c r="AF68" s="546">
        <v>8.91</v>
      </c>
      <c r="AG68" s="546">
        <v>0</v>
      </c>
      <c r="AH68" s="546"/>
      <c r="AI68" s="546"/>
      <c r="AJ68" s="546"/>
      <c r="AK68" s="546"/>
      <c r="AL68" s="546"/>
      <c r="AM68" s="546"/>
      <c r="AN68" s="546"/>
      <c r="AO68" s="546"/>
      <c r="AP68" s="546"/>
      <c r="AQ68" s="546"/>
      <c r="AR68" s="546"/>
      <c r="AS68" s="548" t="s">
        <v>84</v>
      </c>
      <c r="AT68" s="547">
        <v>46118</v>
      </c>
    </row>
    <row r="69" spans="1:46" ht="13.2">
      <c r="A69" s="543"/>
      <c r="B69" s="542"/>
      <c r="C69" s="542"/>
      <c r="D69" s="542"/>
      <c r="E69" s="542"/>
      <c r="F69" s="543"/>
      <c r="G69" s="543"/>
      <c r="H69" s="543"/>
      <c r="I69" s="543"/>
      <c r="J69" s="543"/>
      <c r="K69" s="543"/>
      <c r="L69" s="543"/>
      <c r="M69" s="541"/>
      <c r="N69" s="541"/>
      <c r="O69" s="543" t="s">
        <v>342</v>
      </c>
      <c r="P69" s="541">
        <v>67</v>
      </c>
      <c r="Q69" s="543" t="s">
        <v>1291</v>
      </c>
      <c r="R69" s="543" t="s">
        <v>177</v>
      </c>
      <c r="S69" s="543" t="s">
        <v>1292</v>
      </c>
      <c r="T69" s="541">
        <v>2128347385</v>
      </c>
      <c r="U69" s="541">
        <v>2000</v>
      </c>
      <c r="V69" s="541">
        <v>0.31</v>
      </c>
      <c r="W69" s="541">
        <v>1572.24</v>
      </c>
      <c r="X69" s="541">
        <v>1</v>
      </c>
      <c r="Y69" s="541">
        <v>1572.24</v>
      </c>
      <c r="Z69" s="541">
        <v>0</v>
      </c>
      <c r="AA69" s="541">
        <v>0</v>
      </c>
      <c r="AB69" s="541">
        <v>427.76</v>
      </c>
      <c r="AC69" s="541">
        <v>620</v>
      </c>
      <c r="AD69" s="541">
        <v>1380</v>
      </c>
      <c r="AE69" s="541">
        <v>0</v>
      </c>
      <c r="AF69" s="541">
        <v>0</v>
      </c>
      <c r="AG69" s="541">
        <v>0</v>
      </c>
      <c r="AH69" s="541"/>
      <c r="AI69" s="541"/>
      <c r="AJ69" s="541"/>
      <c r="AK69" s="541"/>
      <c r="AL69" s="541"/>
      <c r="AM69" s="541"/>
      <c r="AN69" s="541"/>
      <c r="AO69" s="541"/>
      <c r="AP69" s="541"/>
      <c r="AQ69" s="541"/>
      <c r="AR69" s="541"/>
      <c r="AS69" s="543" t="s">
        <v>84</v>
      </c>
      <c r="AT69" s="542">
        <v>46118</v>
      </c>
    </row>
    <row r="70" spans="1:46" ht="13.2">
      <c r="A70" s="548"/>
      <c r="B70" s="547"/>
      <c r="C70" s="547"/>
      <c r="D70" s="547"/>
      <c r="E70" s="547"/>
      <c r="F70" s="548"/>
      <c r="G70" s="548"/>
      <c r="H70" s="548"/>
      <c r="I70" s="548"/>
      <c r="J70" s="548"/>
      <c r="K70" s="548"/>
      <c r="L70" s="548"/>
      <c r="M70" s="546"/>
      <c r="N70" s="546"/>
      <c r="O70" s="548" t="s">
        <v>342</v>
      </c>
      <c r="P70" s="546">
        <v>68</v>
      </c>
      <c r="Q70" s="548" t="s">
        <v>1293</v>
      </c>
      <c r="R70" s="548" t="s">
        <v>176</v>
      </c>
      <c r="S70" s="548" t="s">
        <v>1294</v>
      </c>
      <c r="T70" s="546">
        <v>2382596190</v>
      </c>
      <c r="U70" s="546">
        <v>1913</v>
      </c>
      <c r="V70" s="546">
        <v>0.31</v>
      </c>
      <c r="W70" s="546">
        <v>1311.43</v>
      </c>
      <c r="X70" s="546">
        <v>1</v>
      </c>
      <c r="Y70" s="546">
        <v>1311.43</v>
      </c>
      <c r="Z70" s="546">
        <v>0</v>
      </c>
      <c r="AA70" s="546">
        <v>0</v>
      </c>
      <c r="AB70" s="546">
        <v>588.46</v>
      </c>
      <c r="AC70" s="546">
        <v>593.03</v>
      </c>
      <c r="AD70" s="546">
        <v>1319.97</v>
      </c>
      <c r="AE70" s="546">
        <v>0</v>
      </c>
      <c r="AF70" s="546">
        <v>13.11</v>
      </c>
      <c r="AG70" s="546">
        <v>0</v>
      </c>
      <c r="AH70" s="546"/>
      <c r="AI70" s="546"/>
      <c r="AJ70" s="546"/>
      <c r="AK70" s="546"/>
      <c r="AL70" s="546"/>
      <c r="AM70" s="546"/>
      <c r="AN70" s="546"/>
      <c r="AO70" s="546"/>
      <c r="AP70" s="546"/>
      <c r="AQ70" s="546"/>
      <c r="AR70" s="546"/>
      <c r="AS70" s="548" t="s">
        <v>84</v>
      </c>
      <c r="AT70" s="547">
        <v>46118</v>
      </c>
    </row>
    <row r="71" spans="1:46" ht="13.2">
      <c r="A71" s="543"/>
      <c r="B71" s="542"/>
      <c r="C71" s="542"/>
      <c r="D71" s="542"/>
      <c r="E71" s="542"/>
      <c r="F71" s="543"/>
      <c r="G71" s="543"/>
      <c r="H71" s="543"/>
      <c r="I71" s="543"/>
      <c r="J71" s="543"/>
      <c r="K71" s="543"/>
      <c r="L71" s="543"/>
      <c r="M71" s="541"/>
      <c r="N71" s="541"/>
      <c r="O71" s="543" t="s">
        <v>342</v>
      </c>
      <c r="P71" s="541">
        <v>69</v>
      </c>
      <c r="Q71" s="543" t="s">
        <v>1295</v>
      </c>
      <c r="R71" s="543" t="s">
        <v>180</v>
      </c>
      <c r="S71" s="543" t="s">
        <v>1296</v>
      </c>
      <c r="T71" s="541">
        <v>2565648694</v>
      </c>
      <c r="U71" s="541">
        <v>6654</v>
      </c>
      <c r="V71" s="541">
        <v>0.31</v>
      </c>
      <c r="W71" s="541">
        <v>3966.73</v>
      </c>
      <c r="X71" s="541">
        <v>1</v>
      </c>
      <c r="Y71" s="541">
        <v>3966.73</v>
      </c>
      <c r="Z71" s="541">
        <v>0</v>
      </c>
      <c r="AA71" s="541">
        <v>0</v>
      </c>
      <c r="AB71" s="541">
        <v>2647.6</v>
      </c>
      <c r="AC71" s="541">
        <v>2062.7399999999998</v>
      </c>
      <c r="AD71" s="541">
        <v>4591.26</v>
      </c>
      <c r="AE71" s="541">
        <v>0</v>
      </c>
      <c r="AF71" s="541">
        <v>39.67</v>
      </c>
      <c r="AG71" s="541">
        <v>0</v>
      </c>
      <c r="AH71" s="541"/>
      <c r="AI71" s="541"/>
      <c r="AJ71" s="541"/>
      <c r="AK71" s="541"/>
      <c r="AL71" s="541"/>
      <c r="AM71" s="541"/>
      <c r="AN71" s="541"/>
      <c r="AO71" s="541"/>
      <c r="AP71" s="541"/>
      <c r="AQ71" s="541"/>
      <c r="AR71" s="541"/>
      <c r="AS71" s="543" t="s">
        <v>84</v>
      </c>
      <c r="AT71" s="542">
        <v>46118</v>
      </c>
    </row>
    <row r="72" spans="1:46" ht="13.2">
      <c r="A72" s="548"/>
      <c r="B72" s="547"/>
      <c r="C72" s="547"/>
      <c r="D72" s="547"/>
      <c r="E72" s="547"/>
      <c r="F72" s="548"/>
      <c r="G72" s="548"/>
      <c r="H72" s="548"/>
      <c r="I72" s="548"/>
      <c r="J72" s="548"/>
      <c r="K72" s="548"/>
      <c r="L72" s="548"/>
      <c r="M72" s="546"/>
      <c r="N72" s="546"/>
      <c r="O72" s="548" t="s">
        <v>342</v>
      </c>
      <c r="P72" s="546">
        <v>70</v>
      </c>
      <c r="Q72" s="548" t="s">
        <v>1295</v>
      </c>
      <c r="R72" s="548" t="s">
        <v>180</v>
      </c>
      <c r="S72" s="548" t="s">
        <v>1296</v>
      </c>
      <c r="T72" s="546">
        <v>2565648694</v>
      </c>
      <c r="U72" s="546">
        <v>6000</v>
      </c>
      <c r="V72" s="546">
        <v>0.31</v>
      </c>
      <c r="W72" s="546">
        <v>3901.9</v>
      </c>
      <c r="X72" s="546">
        <v>1</v>
      </c>
      <c r="Y72" s="546">
        <v>3901.9</v>
      </c>
      <c r="Z72" s="546">
        <v>0</v>
      </c>
      <c r="AA72" s="546">
        <v>0</v>
      </c>
      <c r="AB72" s="546">
        <v>2059.08</v>
      </c>
      <c r="AC72" s="546">
        <v>1860</v>
      </c>
      <c r="AD72" s="546">
        <v>4140</v>
      </c>
      <c r="AE72" s="546">
        <v>0</v>
      </c>
      <c r="AF72" s="546">
        <v>39.020000000000003</v>
      </c>
      <c r="AG72" s="546">
        <v>0</v>
      </c>
      <c r="AH72" s="546"/>
      <c r="AI72" s="546"/>
      <c r="AJ72" s="546"/>
      <c r="AK72" s="546"/>
      <c r="AL72" s="546"/>
      <c r="AM72" s="546"/>
      <c r="AN72" s="546"/>
      <c r="AO72" s="546"/>
      <c r="AP72" s="546"/>
      <c r="AQ72" s="546"/>
      <c r="AR72" s="546"/>
      <c r="AS72" s="548" t="s">
        <v>84</v>
      </c>
      <c r="AT72" s="547">
        <v>46118</v>
      </c>
    </row>
    <row r="73" spans="1:46" ht="13.2">
      <c r="A73" s="543"/>
      <c r="B73" s="542"/>
      <c r="C73" s="542"/>
      <c r="D73" s="542"/>
      <c r="E73" s="542"/>
      <c r="F73" s="543"/>
      <c r="G73" s="543"/>
      <c r="H73" s="543"/>
      <c r="I73" s="543"/>
      <c r="J73" s="543"/>
      <c r="K73" s="543"/>
      <c r="L73" s="543"/>
      <c r="M73" s="541"/>
      <c r="N73" s="541"/>
      <c r="O73" s="543" t="s">
        <v>342</v>
      </c>
      <c r="P73" s="541">
        <v>71</v>
      </c>
      <c r="Q73" s="543" t="s">
        <v>1295</v>
      </c>
      <c r="R73" s="543" t="s">
        <v>180</v>
      </c>
      <c r="S73" s="543" t="s">
        <v>1296</v>
      </c>
      <c r="T73" s="541">
        <v>2565648694</v>
      </c>
      <c r="U73" s="541">
        <v>6654</v>
      </c>
      <c r="V73" s="541">
        <v>0.31</v>
      </c>
      <c r="W73" s="541">
        <v>3849.29</v>
      </c>
      <c r="X73" s="541">
        <v>1</v>
      </c>
      <c r="Y73" s="541">
        <v>3849.29</v>
      </c>
      <c r="Z73" s="541">
        <v>0</v>
      </c>
      <c r="AA73" s="541">
        <v>0</v>
      </c>
      <c r="AB73" s="541">
        <v>2766.22</v>
      </c>
      <c r="AC73" s="541">
        <v>2062.7399999999998</v>
      </c>
      <c r="AD73" s="541">
        <v>4591.26</v>
      </c>
      <c r="AE73" s="541">
        <v>0</v>
      </c>
      <c r="AF73" s="541">
        <v>38.49</v>
      </c>
      <c r="AG73" s="541">
        <v>0</v>
      </c>
      <c r="AH73" s="541"/>
      <c r="AI73" s="541"/>
      <c r="AJ73" s="541"/>
      <c r="AK73" s="541"/>
      <c r="AL73" s="541"/>
      <c r="AM73" s="541"/>
      <c r="AN73" s="541"/>
      <c r="AO73" s="541"/>
      <c r="AP73" s="541"/>
      <c r="AQ73" s="541"/>
      <c r="AR73" s="541"/>
      <c r="AS73" s="543" t="s">
        <v>84</v>
      </c>
      <c r="AT73" s="542">
        <v>46118</v>
      </c>
    </row>
    <row r="74" spans="1:46" ht="13.2">
      <c r="A74" s="548"/>
      <c r="B74" s="547"/>
      <c r="C74" s="547"/>
      <c r="D74" s="547"/>
      <c r="E74" s="547"/>
      <c r="F74" s="548"/>
      <c r="G74" s="548"/>
      <c r="H74" s="548"/>
      <c r="I74" s="548"/>
      <c r="J74" s="548"/>
      <c r="K74" s="548"/>
      <c r="L74" s="548"/>
      <c r="M74" s="546"/>
      <c r="N74" s="546"/>
      <c r="O74" s="548" t="s">
        <v>342</v>
      </c>
      <c r="P74" s="546">
        <v>72</v>
      </c>
      <c r="Q74" s="548" t="s">
        <v>1295</v>
      </c>
      <c r="R74" s="548" t="s">
        <v>180</v>
      </c>
      <c r="S74" s="548" t="s">
        <v>1296</v>
      </c>
      <c r="T74" s="546">
        <v>2565648694</v>
      </c>
      <c r="U74" s="546">
        <v>6654</v>
      </c>
      <c r="V74" s="546">
        <v>0.31</v>
      </c>
      <c r="W74" s="546">
        <v>3974.29</v>
      </c>
      <c r="X74" s="546">
        <v>1</v>
      </c>
      <c r="Y74" s="546">
        <v>3974.29</v>
      </c>
      <c r="Z74" s="546">
        <v>0</v>
      </c>
      <c r="AA74" s="546">
        <v>0</v>
      </c>
      <c r="AB74" s="546">
        <v>2639.97</v>
      </c>
      <c r="AC74" s="546">
        <v>2062.7399999999998</v>
      </c>
      <c r="AD74" s="546">
        <v>4591.26</v>
      </c>
      <c r="AE74" s="546">
        <v>0</v>
      </c>
      <c r="AF74" s="546">
        <v>39.74</v>
      </c>
      <c r="AG74" s="546">
        <v>0</v>
      </c>
      <c r="AH74" s="546"/>
      <c r="AI74" s="546"/>
      <c r="AJ74" s="546"/>
      <c r="AK74" s="546"/>
      <c r="AL74" s="546"/>
      <c r="AM74" s="546"/>
      <c r="AN74" s="546"/>
      <c r="AO74" s="546"/>
      <c r="AP74" s="546"/>
      <c r="AQ74" s="546"/>
      <c r="AR74" s="546"/>
      <c r="AS74" s="548" t="s">
        <v>84</v>
      </c>
      <c r="AT74" s="547">
        <v>46118</v>
      </c>
    </row>
    <row r="75" spans="1:46" ht="13.2">
      <c r="A75" s="543"/>
      <c r="B75" s="542"/>
      <c r="C75" s="542"/>
      <c r="D75" s="542"/>
      <c r="E75" s="542"/>
      <c r="F75" s="543"/>
      <c r="G75" s="543"/>
      <c r="H75" s="543"/>
      <c r="I75" s="543"/>
      <c r="J75" s="543"/>
      <c r="K75" s="543"/>
      <c r="L75" s="543"/>
      <c r="M75" s="541"/>
      <c r="N75" s="541"/>
      <c r="O75" s="543" t="s">
        <v>342</v>
      </c>
      <c r="P75" s="541">
        <v>73</v>
      </c>
      <c r="Q75" s="543" t="s">
        <v>1295</v>
      </c>
      <c r="R75" s="543" t="s">
        <v>180</v>
      </c>
      <c r="S75" s="543" t="s">
        <v>1296</v>
      </c>
      <c r="T75" s="541">
        <v>2565648694</v>
      </c>
      <c r="U75" s="541">
        <v>6654</v>
      </c>
      <c r="V75" s="541">
        <v>0.31</v>
      </c>
      <c r="W75" s="541">
        <v>3861.22</v>
      </c>
      <c r="X75" s="541">
        <v>1</v>
      </c>
      <c r="Y75" s="541">
        <v>3861.22</v>
      </c>
      <c r="Z75" s="541">
        <v>0</v>
      </c>
      <c r="AA75" s="541">
        <v>0</v>
      </c>
      <c r="AB75" s="541">
        <v>2754.17</v>
      </c>
      <c r="AC75" s="541">
        <v>2062.7399999999998</v>
      </c>
      <c r="AD75" s="541">
        <v>4591.26</v>
      </c>
      <c r="AE75" s="541">
        <v>0</v>
      </c>
      <c r="AF75" s="541">
        <v>38.61</v>
      </c>
      <c r="AG75" s="541">
        <v>0</v>
      </c>
      <c r="AH75" s="541"/>
      <c r="AI75" s="541"/>
      <c r="AJ75" s="541"/>
      <c r="AK75" s="541"/>
      <c r="AL75" s="541"/>
      <c r="AM75" s="541"/>
      <c r="AN75" s="541"/>
      <c r="AO75" s="541"/>
      <c r="AP75" s="541"/>
      <c r="AQ75" s="541"/>
      <c r="AR75" s="541"/>
      <c r="AS75" s="543" t="s">
        <v>84</v>
      </c>
      <c r="AT75" s="542">
        <v>46118</v>
      </c>
    </row>
    <row r="76" spans="1:46" ht="13.2">
      <c r="A76" s="548"/>
      <c r="B76" s="547"/>
      <c r="C76" s="547"/>
      <c r="D76" s="547"/>
      <c r="E76" s="547"/>
      <c r="F76" s="548"/>
      <c r="G76" s="548"/>
      <c r="H76" s="548"/>
      <c r="I76" s="548"/>
      <c r="J76" s="548"/>
      <c r="K76" s="548"/>
      <c r="L76" s="548"/>
      <c r="M76" s="546"/>
      <c r="N76" s="546"/>
      <c r="O76" s="548" t="s">
        <v>342</v>
      </c>
      <c r="P76" s="546">
        <v>74</v>
      </c>
      <c r="Q76" s="548" t="s">
        <v>1295</v>
      </c>
      <c r="R76" s="548" t="s">
        <v>180</v>
      </c>
      <c r="S76" s="548" t="s">
        <v>1296</v>
      </c>
      <c r="T76" s="546">
        <v>2565648694</v>
      </c>
      <c r="U76" s="546">
        <v>6654</v>
      </c>
      <c r="V76" s="546">
        <v>0.31</v>
      </c>
      <c r="W76" s="546">
        <v>4240.95</v>
      </c>
      <c r="X76" s="546">
        <v>1</v>
      </c>
      <c r="Y76" s="546">
        <v>4240.95</v>
      </c>
      <c r="Z76" s="546">
        <v>0</v>
      </c>
      <c r="AA76" s="546">
        <v>0</v>
      </c>
      <c r="AB76" s="546">
        <v>2370.64</v>
      </c>
      <c r="AC76" s="546">
        <v>2062.7399999999998</v>
      </c>
      <c r="AD76" s="546">
        <v>4591.26</v>
      </c>
      <c r="AE76" s="546">
        <v>0</v>
      </c>
      <c r="AF76" s="546">
        <v>42.41</v>
      </c>
      <c r="AG76" s="546">
        <v>0</v>
      </c>
      <c r="AH76" s="546"/>
      <c r="AI76" s="546"/>
      <c r="AJ76" s="546"/>
      <c r="AK76" s="546"/>
      <c r="AL76" s="546"/>
      <c r="AM76" s="546"/>
      <c r="AN76" s="546"/>
      <c r="AO76" s="546"/>
      <c r="AP76" s="546"/>
      <c r="AQ76" s="546"/>
      <c r="AR76" s="546"/>
      <c r="AS76" s="548" t="s">
        <v>84</v>
      </c>
      <c r="AT76" s="547">
        <v>46118</v>
      </c>
    </row>
    <row r="77" spans="1:46" ht="13.2">
      <c r="A77" s="543"/>
      <c r="B77" s="542"/>
      <c r="C77" s="542"/>
      <c r="D77" s="542"/>
      <c r="E77" s="542"/>
      <c r="F77" s="543"/>
      <c r="G77" s="543"/>
      <c r="H77" s="543"/>
      <c r="I77" s="543"/>
      <c r="J77" s="543"/>
      <c r="K77" s="543"/>
      <c r="L77" s="543"/>
      <c r="M77" s="541"/>
      <c r="N77" s="541"/>
      <c r="O77" s="543" t="s">
        <v>342</v>
      </c>
      <c r="P77" s="541">
        <v>75</v>
      </c>
      <c r="Q77" s="543" t="s">
        <v>1295</v>
      </c>
      <c r="R77" s="543" t="s">
        <v>180</v>
      </c>
      <c r="S77" s="543" t="s">
        <v>1296</v>
      </c>
      <c r="T77" s="541">
        <v>2565648694</v>
      </c>
      <c r="U77" s="541">
        <v>5050</v>
      </c>
      <c r="V77" s="541">
        <v>0.31</v>
      </c>
      <c r="W77" s="541">
        <v>2937.26</v>
      </c>
      <c r="X77" s="541">
        <v>1</v>
      </c>
      <c r="Y77" s="541">
        <v>2937.26</v>
      </c>
      <c r="Z77" s="541">
        <v>0</v>
      </c>
      <c r="AA77" s="541">
        <v>0</v>
      </c>
      <c r="AB77" s="541">
        <v>2083.37</v>
      </c>
      <c r="AC77" s="541">
        <v>1565.5</v>
      </c>
      <c r="AD77" s="541">
        <v>3484.5</v>
      </c>
      <c r="AE77" s="541">
        <v>0</v>
      </c>
      <c r="AF77" s="541">
        <v>29.37</v>
      </c>
      <c r="AG77" s="541">
        <v>0</v>
      </c>
      <c r="AH77" s="541"/>
      <c r="AI77" s="541"/>
      <c r="AJ77" s="541"/>
      <c r="AK77" s="541"/>
      <c r="AL77" s="541"/>
      <c r="AM77" s="541"/>
      <c r="AN77" s="541"/>
      <c r="AO77" s="541"/>
      <c r="AP77" s="541"/>
      <c r="AQ77" s="541"/>
      <c r="AR77" s="541"/>
      <c r="AS77" s="543" t="s">
        <v>84</v>
      </c>
      <c r="AT77" s="542">
        <v>46118</v>
      </c>
    </row>
    <row r="78" spans="1:46" ht="13.2">
      <c r="A78" s="548"/>
      <c r="B78" s="547"/>
      <c r="C78" s="547"/>
      <c r="D78" s="547"/>
      <c r="E78" s="547"/>
      <c r="F78" s="548"/>
      <c r="G78" s="548"/>
      <c r="H78" s="548"/>
      <c r="I78" s="548"/>
      <c r="J78" s="548"/>
      <c r="K78" s="548"/>
      <c r="L78" s="548"/>
      <c r="M78" s="546"/>
      <c r="N78" s="546"/>
      <c r="O78" s="548" t="s">
        <v>342</v>
      </c>
      <c r="P78" s="546">
        <v>76</v>
      </c>
      <c r="Q78" s="548" t="s">
        <v>1295</v>
      </c>
      <c r="R78" s="548" t="s">
        <v>180</v>
      </c>
      <c r="S78" s="548" t="s">
        <v>1296</v>
      </c>
      <c r="T78" s="546">
        <v>2565648694</v>
      </c>
      <c r="U78" s="546">
        <v>6654</v>
      </c>
      <c r="V78" s="546">
        <v>0.31</v>
      </c>
      <c r="W78" s="546">
        <v>4163.03</v>
      </c>
      <c r="X78" s="546">
        <v>1</v>
      </c>
      <c r="Y78" s="546">
        <v>4163.03</v>
      </c>
      <c r="Z78" s="546">
        <v>0</v>
      </c>
      <c r="AA78" s="546">
        <v>0</v>
      </c>
      <c r="AB78" s="546">
        <v>2449.34</v>
      </c>
      <c r="AC78" s="546">
        <v>2062.7399999999998</v>
      </c>
      <c r="AD78" s="546">
        <v>4591.26</v>
      </c>
      <c r="AE78" s="546">
        <v>0</v>
      </c>
      <c r="AF78" s="546">
        <v>41.63</v>
      </c>
      <c r="AG78" s="546">
        <v>0</v>
      </c>
      <c r="AH78" s="546"/>
      <c r="AI78" s="546"/>
      <c r="AJ78" s="546"/>
      <c r="AK78" s="546"/>
      <c r="AL78" s="546"/>
      <c r="AM78" s="546"/>
      <c r="AN78" s="546"/>
      <c r="AO78" s="546"/>
      <c r="AP78" s="546"/>
      <c r="AQ78" s="546"/>
      <c r="AR78" s="546"/>
      <c r="AS78" s="548" t="s">
        <v>84</v>
      </c>
      <c r="AT78" s="547">
        <v>46118</v>
      </c>
    </row>
    <row r="79" spans="1:46" ht="13.2">
      <c r="A79" s="543"/>
      <c r="B79" s="542"/>
      <c r="C79" s="542"/>
      <c r="D79" s="542"/>
      <c r="E79" s="542"/>
      <c r="F79" s="543"/>
      <c r="G79" s="543"/>
      <c r="H79" s="543"/>
      <c r="I79" s="543"/>
      <c r="J79" s="543"/>
      <c r="K79" s="543"/>
      <c r="L79" s="543"/>
      <c r="M79" s="541"/>
      <c r="N79" s="541"/>
      <c r="O79" s="543" t="s">
        <v>342</v>
      </c>
      <c r="P79" s="541">
        <v>77</v>
      </c>
      <c r="Q79" s="543" t="s">
        <v>1295</v>
      </c>
      <c r="R79" s="543" t="s">
        <v>180</v>
      </c>
      <c r="S79" s="543" t="s">
        <v>1296</v>
      </c>
      <c r="T79" s="541">
        <v>2565648694</v>
      </c>
      <c r="U79" s="541">
        <v>5250</v>
      </c>
      <c r="V79" s="541">
        <v>0.31</v>
      </c>
      <c r="W79" s="541">
        <v>3055.24</v>
      </c>
      <c r="X79" s="541">
        <v>1</v>
      </c>
      <c r="Y79" s="541">
        <v>3055.24</v>
      </c>
      <c r="Z79" s="541">
        <v>0</v>
      </c>
      <c r="AA79" s="541">
        <v>0</v>
      </c>
      <c r="AB79" s="541">
        <v>2164.21</v>
      </c>
      <c r="AC79" s="541">
        <v>1627.5</v>
      </c>
      <c r="AD79" s="541">
        <v>3622.5</v>
      </c>
      <c r="AE79" s="541">
        <v>0</v>
      </c>
      <c r="AF79" s="541">
        <v>30.55</v>
      </c>
      <c r="AG79" s="541">
        <v>0</v>
      </c>
      <c r="AH79" s="541"/>
      <c r="AI79" s="541"/>
      <c r="AJ79" s="541"/>
      <c r="AK79" s="541"/>
      <c r="AL79" s="541"/>
      <c r="AM79" s="541"/>
      <c r="AN79" s="541"/>
      <c r="AO79" s="541"/>
      <c r="AP79" s="541"/>
      <c r="AQ79" s="541"/>
      <c r="AR79" s="541"/>
      <c r="AS79" s="543" t="s">
        <v>84</v>
      </c>
      <c r="AT79" s="542">
        <v>46118</v>
      </c>
    </row>
    <row r="80" spans="1:46" ht="13.2">
      <c r="A80" s="548"/>
      <c r="B80" s="547"/>
      <c r="C80" s="547"/>
      <c r="D80" s="547"/>
      <c r="E80" s="547"/>
      <c r="F80" s="548"/>
      <c r="G80" s="548"/>
      <c r="H80" s="548"/>
      <c r="I80" s="548"/>
      <c r="J80" s="548"/>
      <c r="K80" s="548"/>
      <c r="L80" s="548"/>
      <c r="M80" s="546"/>
      <c r="N80" s="546"/>
      <c r="O80" s="548" t="s">
        <v>342</v>
      </c>
      <c r="P80" s="546">
        <v>78</v>
      </c>
      <c r="Q80" s="548" t="s">
        <v>1295</v>
      </c>
      <c r="R80" s="548" t="s">
        <v>180</v>
      </c>
      <c r="S80" s="548" t="s">
        <v>1296</v>
      </c>
      <c r="T80" s="546">
        <v>2565648694</v>
      </c>
      <c r="U80" s="546">
        <v>5250</v>
      </c>
      <c r="V80" s="546">
        <v>0.31</v>
      </c>
      <c r="W80" s="546">
        <v>3487.62</v>
      </c>
      <c r="X80" s="546">
        <v>1</v>
      </c>
      <c r="Y80" s="546">
        <v>3487.62</v>
      </c>
      <c r="Z80" s="546">
        <v>0</v>
      </c>
      <c r="AA80" s="546">
        <v>0</v>
      </c>
      <c r="AB80" s="546">
        <v>1762.38</v>
      </c>
      <c r="AC80" s="546">
        <v>1627.5</v>
      </c>
      <c r="AD80" s="546">
        <v>3622.5</v>
      </c>
      <c r="AE80" s="546">
        <v>0</v>
      </c>
      <c r="AF80" s="546">
        <v>0</v>
      </c>
      <c r="AG80" s="546">
        <v>0</v>
      </c>
      <c r="AH80" s="546"/>
      <c r="AI80" s="546"/>
      <c r="AJ80" s="546"/>
      <c r="AK80" s="546"/>
      <c r="AL80" s="546"/>
      <c r="AM80" s="546"/>
      <c r="AN80" s="546"/>
      <c r="AO80" s="546"/>
      <c r="AP80" s="546"/>
      <c r="AQ80" s="546"/>
      <c r="AR80" s="546"/>
      <c r="AS80" s="548" t="s">
        <v>84</v>
      </c>
      <c r="AT80" s="547">
        <v>46118</v>
      </c>
    </row>
    <row r="81" spans="1:46" ht="13.2">
      <c r="A81" s="543"/>
      <c r="B81" s="542"/>
      <c r="C81" s="542"/>
      <c r="D81" s="542"/>
      <c r="E81" s="542"/>
      <c r="F81" s="543"/>
      <c r="G81" s="543"/>
      <c r="H81" s="543"/>
      <c r="I81" s="543"/>
      <c r="J81" s="543"/>
      <c r="K81" s="543"/>
      <c r="L81" s="543"/>
      <c r="M81" s="541"/>
      <c r="N81" s="541"/>
      <c r="O81" s="543" t="s">
        <v>342</v>
      </c>
      <c r="P81" s="541">
        <v>79</v>
      </c>
      <c r="Q81" s="543" t="s">
        <v>1295</v>
      </c>
      <c r="R81" s="543" t="s">
        <v>180</v>
      </c>
      <c r="S81" s="543" t="s">
        <v>1296</v>
      </c>
      <c r="T81" s="541">
        <v>2565648694</v>
      </c>
      <c r="U81" s="541">
        <v>6654</v>
      </c>
      <c r="V81" s="541">
        <v>0.31</v>
      </c>
      <c r="W81" s="541">
        <v>3970.5</v>
      </c>
      <c r="X81" s="541">
        <v>1</v>
      </c>
      <c r="Y81" s="541">
        <v>3970.5</v>
      </c>
      <c r="Z81" s="541">
        <v>0</v>
      </c>
      <c r="AA81" s="541">
        <v>0</v>
      </c>
      <c r="AB81" s="541">
        <v>2643.79</v>
      </c>
      <c r="AC81" s="541">
        <v>2062.7399999999998</v>
      </c>
      <c r="AD81" s="541">
        <v>4591.26</v>
      </c>
      <c r="AE81" s="541">
        <v>0</v>
      </c>
      <c r="AF81" s="541">
        <v>39.71</v>
      </c>
      <c r="AG81" s="541">
        <v>0</v>
      </c>
      <c r="AH81" s="541"/>
      <c r="AI81" s="541"/>
      <c r="AJ81" s="541"/>
      <c r="AK81" s="541"/>
      <c r="AL81" s="541"/>
      <c r="AM81" s="541"/>
      <c r="AN81" s="541"/>
      <c r="AO81" s="541"/>
      <c r="AP81" s="541"/>
      <c r="AQ81" s="541"/>
      <c r="AR81" s="541"/>
      <c r="AS81" s="543" t="s">
        <v>84</v>
      </c>
      <c r="AT81" s="542">
        <v>46118</v>
      </c>
    </row>
    <row r="82" spans="1:46" ht="13.2">
      <c r="A82" s="548"/>
      <c r="B82" s="547"/>
      <c r="C82" s="547"/>
      <c r="D82" s="547"/>
      <c r="E82" s="547"/>
      <c r="F82" s="548"/>
      <c r="G82" s="548"/>
      <c r="H82" s="548"/>
      <c r="I82" s="548"/>
      <c r="J82" s="548"/>
      <c r="K82" s="548"/>
      <c r="L82" s="548"/>
      <c r="M82" s="546"/>
      <c r="N82" s="546"/>
      <c r="O82" s="548" t="s">
        <v>342</v>
      </c>
      <c r="P82" s="546">
        <v>80</v>
      </c>
      <c r="Q82" s="548" t="s">
        <v>1295</v>
      </c>
      <c r="R82" s="548" t="s">
        <v>180</v>
      </c>
      <c r="S82" s="548" t="s">
        <v>1296</v>
      </c>
      <c r="T82" s="546">
        <v>2565648694</v>
      </c>
      <c r="U82" s="546">
        <v>5050</v>
      </c>
      <c r="V82" s="546">
        <v>0.31</v>
      </c>
      <c r="W82" s="546">
        <v>3021.86</v>
      </c>
      <c r="X82" s="546">
        <v>1</v>
      </c>
      <c r="Y82" s="546">
        <v>3021.86</v>
      </c>
      <c r="Z82" s="546">
        <v>0</v>
      </c>
      <c r="AA82" s="546">
        <v>0</v>
      </c>
      <c r="AB82" s="546">
        <v>1997.92</v>
      </c>
      <c r="AC82" s="546">
        <v>1565.5</v>
      </c>
      <c r="AD82" s="546">
        <v>3484.5</v>
      </c>
      <c r="AE82" s="546">
        <v>0</v>
      </c>
      <c r="AF82" s="546">
        <v>30.22</v>
      </c>
      <c r="AG82" s="546">
        <v>0</v>
      </c>
      <c r="AH82" s="546"/>
      <c r="AI82" s="546"/>
      <c r="AJ82" s="546"/>
      <c r="AK82" s="546"/>
      <c r="AL82" s="546"/>
      <c r="AM82" s="546"/>
      <c r="AN82" s="546"/>
      <c r="AO82" s="546"/>
      <c r="AP82" s="546"/>
      <c r="AQ82" s="546"/>
      <c r="AR82" s="546"/>
      <c r="AS82" s="548" t="s">
        <v>84</v>
      </c>
      <c r="AT82" s="547">
        <v>46118</v>
      </c>
    </row>
    <row r="83" spans="1:46" ht="13.2">
      <c r="A83" s="543"/>
      <c r="B83" s="542"/>
      <c r="C83" s="542"/>
      <c r="D83" s="542"/>
      <c r="E83" s="542"/>
      <c r="F83" s="543"/>
      <c r="G83" s="543"/>
      <c r="H83" s="543"/>
      <c r="I83" s="543"/>
      <c r="J83" s="543"/>
      <c r="K83" s="543"/>
      <c r="L83" s="543"/>
      <c r="M83" s="541"/>
      <c r="N83" s="541"/>
      <c r="O83" s="543" t="s">
        <v>342</v>
      </c>
      <c r="P83" s="541">
        <v>81</v>
      </c>
      <c r="Q83" s="543" t="s">
        <v>1295</v>
      </c>
      <c r="R83" s="543" t="s">
        <v>180</v>
      </c>
      <c r="S83" s="543" t="s">
        <v>1296</v>
      </c>
      <c r="T83" s="541">
        <v>2565648694</v>
      </c>
      <c r="U83" s="541">
        <v>6300</v>
      </c>
      <c r="V83" s="541">
        <v>0.31</v>
      </c>
      <c r="W83" s="541">
        <v>3845.79</v>
      </c>
      <c r="X83" s="541">
        <v>1</v>
      </c>
      <c r="Y83" s="541">
        <v>3845.79</v>
      </c>
      <c r="Z83" s="541">
        <v>0</v>
      </c>
      <c r="AA83" s="541">
        <v>0</v>
      </c>
      <c r="AB83" s="541">
        <v>2415.75</v>
      </c>
      <c r="AC83" s="541">
        <v>1953</v>
      </c>
      <c r="AD83" s="541">
        <v>4347</v>
      </c>
      <c r="AE83" s="541">
        <v>0</v>
      </c>
      <c r="AF83" s="541">
        <v>38.46</v>
      </c>
      <c r="AG83" s="541">
        <v>0</v>
      </c>
      <c r="AH83" s="541"/>
      <c r="AI83" s="541"/>
      <c r="AJ83" s="541"/>
      <c r="AK83" s="541"/>
      <c r="AL83" s="541"/>
      <c r="AM83" s="541"/>
      <c r="AN83" s="541"/>
      <c r="AO83" s="541"/>
      <c r="AP83" s="541"/>
      <c r="AQ83" s="541"/>
      <c r="AR83" s="541"/>
      <c r="AS83" s="543" t="s">
        <v>84</v>
      </c>
      <c r="AT83" s="542">
        <v>46118</v>
      </c>
    </row>
    <row r="84" spans="1:46" ht="13.2">
      <c r="A84" s="548"/>
      <c r="B84" s="547"/>
      <c r="C84" s="547"/>
      <c r="D84" s="547"/>
      <c r="E84" s="547"/>
      <c r="F84" s="548"/>
      <c r="G84" s="548"/>
      <c r="H84" s="548"/>
      <c r="I84" s="548"/>
      <c r="J84" s="548"/>
      <c r="K84" s="548"/>
      <c r="L84" s="548"/>
      <c r="M84" s="546"/>
      <c r="N84" s="546"/>
      <c r="O84" s="548" t="s">
        <v>342</v>
      </c>
      <c r="P84" s="546">
        <v>82</v>
      </c>
      <c r="Q84" s="548" t="s">
        <v>1295</v>
      </c>
      <c r="R84" s="548" t="s">
        <v>180</v>
      </c>
      <c r="S84" s="548" t="s">
        <v>1296</v>
      </c>
      <c r="T84" s="546">
        <v>2565648694</v>
      </c>
      <c r="U84" s="546">
        <v>6654</v>
      </c>
      <c r="V84" s="546">
        <v>0.31</v>
      </c>
      <c r="W84" s="546">
        <v>3871.94</v>
      </c>
      <c r="X84" s="546">
        <v>1</v>
      </c>
      <c r="Y84" s="546">
        <v>3871.94</v>
      </c>
      <c r="Z84" s="546">
        <v>0</v>
      </c>
      <c r="AA84" s="546">
        <v>0</v>
      </c>
      <c r="AB84" s="546">
        <v>2743.34</v>
      </c>
      <c r="AC84" s="546">
        <v>2062.7399999999998</v>
      </c>
      <c r="AD84" s="546">
        <v>4591.26</v>
      </c>
      <c r="AE84" s="546">
        <v>0</v>
      </c>
      <c r="AF84" s="546">
        <v>38.72</v>
      </c>
      <c r="AG84" s="546">
        <v>0</v>
      </c>
      <c r="AH84" s="546"/>
      <c r="AI84" s="546"/>
      <c r="AJ84" s="546"/>
      <c r="AK84" s="546"/>
      <c r="AL84" s="546"/>
      <c r="AM84" s="546"/>
      <c r="AN84" s="546"/>
      <c r="AO84" s="546"/>
      <c r="AP84" s="546"/>
      <c r="AQ84" s="546"/>
      <c r="AR84" s="546"/>
      <c r="AS84" s="548" t="s">
        <v>84</v>
      </c>
      <c r="AT84" s="547">
        <v>46118</v>
      </c>
    </row>
    <row r="85" spans="1:46" ht="13.2">
      <c r="A85" s="543"/>
      <c r="B85" s="542"/>
      <c r="C85" s="542"/>
      <c r="D85" s="542"/>
      <c r="E85" s="542"/>
      <c r="F85" s="543"/>
      <c r="G85" s="543"/>
      <c r="H85" s="543"/>
      <c r="I85" s="543"/>
      <c r="J85" s="543"/>
      <c r="K85" s="543"/>
      <c r="L85" s="543"/>
      <c r="M85" s="541"/>
      <c r="N85" s="541"/>
      <c r="O85" s="543" t="s">
        <v>342</v>
      </c>
      <c r="P85" s="541">
        <v>83</v>
      </c>
      <c r="Q85" s="543" t="s">
        <v>1297</v>
      </c>
      <c r="R85" s="543" t="s">
        <v>186</v>
      </c>
      <c r="S85" s="543" t="s">
        <v>1298</v>
      </c>
      <c r="T85" s="541">
        <v>2641385250</v>
      </c>
      <c r="U85" s="541">
        <v>100</v>
      </c>
      <c r="V85" s="541">
        <v>0.4</v>
      </c>
      <c r="W85" s="541">
        <v>100</v>
      </c>
      <c r="X85" s="541">
        <v>1</v>
      </c>
      <c r="Y85" s="541">
        <v>100</v>
      </c>
      <c r="Z85" s="541">
        <v>0</v>
      </c>
      <c r="AA85" s="541">
        <v>0</v>
      </c>
      <c r="AB85" s="541">
        <v>0</v>
      </c>
      <c r="AC85" s="541">
        <v>40</v>
      </c>
      <c r="AD85" s="541">
        <v>60</v>
      </c>
      <c r="AE85" s="541">
        <v>0</v>
      </c>
      <c r="AF85" s="541">
        <v>0</v>
      </c>
      <c r="AG85" s="541">
        <v>0</v>
      </c>
      <c r="AH85" s="541"/>
      <c r="AI85" s="541"/>
      <c r="AJ85" s="541"/>
      <c r="AK85" s="541"/>
      <c r="AL85" s="541"/>
      <c r="AM85" s="541"/>
      <c r="AN85" s="541"/>
      <c r="AO85" s="541"/>
      <c r="AP85" s="541"/>
      <c r="AQ85" s="541"/>
      <c r="AR85" s="541"/>
      <c r="AS85" s="543" t="s">
        <v>84</v>
      </c>
      <c r="AT85" s="542">
        <v>46118</v>
      </c>
    </row>
    <row r="86" spans="1:46" ht="13.2">
      <c r="A86" s="548"/>
      <c r="B86" s="547"/>
      <c r="C86" s="547"/>
      <c r="D86" s="547"/>
      <c r="E86" s="547"/>
      <c r="F86" s="548"/>
      <c r="G86" s="548"/>
      <c r="H86" s="548"/>
      <c r="I86" s="548"/>
      <c r="J86" s="548"/>
      <c r="K86" s="548"/>
      <c r="L86" s="548"/>
      <c r="M86" s="546"/>
      <c r="N86" s="546"/>
      <c r="O86" s="548" t="s">
        <v>342</v>
      </c>
      <c r="P86" s="546">
        <v>84</v>
      </c>
      <c r="Q86" s="548" t="s">
        <v>1299</v>
      </c>
      <c r="R86" s="548" t="s">
        <v>181</v>
      </c>
      <c r="S86" s="548" t="s">
        <v>1300</v>
      </c>
      <c r="T86" s="546">
        <v>2782869455</v>
      </c>
      <c r="U86" s="546">
        <v>3000</v>
      </c>
      <c r="V86" s="546">
        <v>0.26</v>
      </c>
      <c r="W86" s="546">
        <v>2096.19</v>
      </c>
      <c r="X86" s="546">
        <v>1</v>
      </c>
      <c r="Y86" s="546">
        <v>2096.19</v>
      </c>
      <c r="Z86" s="546">
        <v>0</v>
      </c>
      <c r="AA86" s="546">
        <v>0</v>
      </c>
      <c r="AB86" s="546">
        <v>882.85</v>
      </c>
      <c r="AC86" s="546">
        <v>780</v>
      </c>
      <c r="AD86" s="546">
        <v>2220</v>
      </c>
      <c r="AE86" s="546">
        <v>0</v>
      </c>
      <c r="AF86" s="546">
        <v>20.96</v>
      </c>
      <c r="AG86" s="546">
        <v>0</v>
      </c>
      <c r="AH86" s="546"/>
      <c r="AI86" s="546"/>
      <c r="AJ86" s="546"/>
      <c r="AK86" s="546"/>
      <c r="AL86" s="546"/>
      <c r="AM86" s="546"/>
      <c r="AN86" s="546"/>
      <c r="AO86" s="546"/>
      <c r="AP86" s="546"/>
      <c r="AQ86" s="546"/>
      <c r="AR86" s="546"/>
      <c r="AS86" s="548" t="s">
        <v>84</v>
      </c>
      <c r="AT86" s="547">
        <v>46118</v>
      </c>
    </row>
    <row r="87" spans="1:46" ht="13.2">
      <c r="A87" s="543"/>
      <c r="B87" s="542"/>
      <c r="C87" s="542"/>
      <c r="D87" s="542"/>
      <c r="E87" s="542"/>
      <c r="F87" s="543"/>
      <c r="G87" s="543"/>
      <c r="H87" s="543"/>
      <c r="I87" s="543"/>
      <c r="J87" s="543"/>
      <c r="K87" s="543"/>
      <c r="L87" s="543"/>
      <c r="M87" s="541"/>
      <c r="N87" s="541"/>
      <c r="O87" s="543" t="s">
        <v>342</v>
      </c>
      <c r="P87" s="541">
        <v>85</v>
      </c>
      <c r="Q87" s="543" t="s">
        <v>1301</v>
      </c>
      <c r="R87" s="543" t="s">
        <v>182</v>
      </c>
      <c r="S87" s="543" t="s">
        <v>1302</v>
      </c>
      <c r="T87" s="541">
        <v>2783034012</v>
      </c>
      <c r="U87" s="541">
        <v>4900</v>
      </c>
      <c r="V87" s="541">
        <v>0.31</v>
      </c>
      <c r="W87" s="541">
        <v>3082.86</v>
      </c>
      <c r="X87" s="541">
        <v>1</v>
      </c>
      <c r="Y87" s="541">
        <v>3082.86</v>
      </c>
      <c r="Z87" s="541">
        <v>0</v>
      </c>
      <c r="AA87" s="541">
        <v>0</v>
      </c>
      <c r="AB87" s="541">
        <v>1817.14</v>
      </c>
      <c r="AC87" s="541">
        <v>1519</v>
      </c>
      <c r="AD87" s="541">
        <v>3381</v>
      </c>
      <c r="AE87" s="541">
        <v>0</v>
      </c>
      <c r="AF87" s="541">
        <v>0</v>
      </c>
      <c r="AG87" s="541">
        <v>0</v>
      </c>
      <c r="AH87" s="541"/>
      <c r="AI87" s="541"/>
      <c r="AJ87" s="541"/>
      <c r="AK87" s="541"/>
      <c r="AL87" s="541"/>
      <c r="AM87" s="541"/>
      <c r="AN87" s="541"/>
      <c r="AO87" s="541"/>
      <c r="AP87" s="541"/>
      <c r="AQ87" s="541"/>
      <c r="AR87" s="541"/>
      <c r="AS87" s="543" t="s">
        <v>84</v>
      </c>
      <c r="AT87" s="542">
        <v>46118</v>
      </c>
    </row>
    <row r="88" spans="1:46" ht="13.2">
      <c r="A88" s="548"/>
      <c r="B88" s="547"/>
      <c r="C88" s="547"/>
      <c r="D88" s="547"/>
      <c r="E88" s="547"/>
      <c r="F88" s="548"/>
      <c r="G88" s="548"/>
      <c r="H88" s="548"/>
      <c r="I88" s="548"/>
      <c r="J88" s="548"/>
      <c r="K88" s="548"/>
      <c r="L88" s="548"/>
      <c r="M88" s="546"/>
      <c r="N88" s="546"/>
      <c r="O88" s="548" t="s">
        <v>342</v>
      </c>
      <c r="P88" s="546">
        <v>86</v>
      </c>
      <c r="Q88" s="548" t="s">
        <v>1301</v>
      </c>
      <c r="R88" s="548" t="s">
        <v>182</v>
      </c>
      <c r="S88" s="548" t="s">
        <v>1302</v>
      </c>
      <c r="T88" s="546">
        <v>2783034012</v>
      </c>
      <c r="U88" s="546">
        <v>4900</v>
      </c>
      <c r="V88" s="546">
        <v>0.31</v>
      </c>
      <c r="W88" s="546">
        <v>2949.57</v>
      </c>
      <c r="X88" s="546">
        <v>1</v>
      </c>
      <c r="Y88" s="546">
        <v>2949.57</v>
      </c>
      <c r="Z88" s="546">
        <v>0</v>
      </c>
      <c r="AA88" s="546">
        <v>0</v>
      </c>
      <c r="AB88" s="546">
        <v>1920.93</v>
      </c>
      <c r="AC88" s="546">
        <v>1519</v>
      </c>
      <c r="AD88" s="546">
        <v>3381</v>
      </c>
      <c r="AE88" s="546">
        <v>0</v>
      </c>
      <c r="AF88" s="546">
        <v>29.5</v>
      </c>
      <c r="AG88" s="546">
        <v>0</v>
      </c>
      <c r="AH88" s="546"/>
      <c r="AI88" s="546"/>
      <c r="AJ88" s="546"/>
      <c r="AK88" s="546"/>
      <c r="AL88" s="546"/>
      <c r="AM88" s="546"/>
      <c r="AN88" s="546"/>
      <c r="AO88" s="546"/>
      <c r="AP88" s="546"/>
      <c r="AQ88" s="546"/>
      <c r="AR88" s="546"/>
      <c r="AS88" s="548" t="s">
        <v>84</v>
      </c>
      <c r="AT88" s="547">
        <v>46118</v>
      </c>
    </row>
    <row r="89" spans="1:46" ht="13.2">
      <c r="A89" s="543"/>
      <c r="B89" s="542"/>
      <c r="C89" s="542"/>
      <c r="D89" s="542"/>
      <c r="E89" s="542"/>
      <c r="F89" s="543"/>
      <c r="G89" s="543"/>
      <c r="H89" s="543"/>
      <c r="I89" s="543"/>
      <c r="J89" s="543"/>
      <c r="K89" s="543"/>
      <c r="L89" s="543"/>
      <c r="M89" s="541"/>
      <c r="N89" s="541"/>
      <c r="O89" s="543" t="s">
        <v>342</v>
      </c>
      <c r="P89" s="541">
        <v>87</v>
      </c>
      <c r="Q89" s="543" t="s">
        <v>1301</v>
      </c>
      <c r="R89" s="543" t="s">
        <v>182</v>
      </c>
      <c r="S89" s="543" t="s">
        <v>1302</v>
      </c>
      <c r="T89" s="541">
        <v>2783034012</v>
      </c>
      <c r="U89" s="541">
        <v>4900</v>
      </c>
      <c r="V89" s="541">
        <v>0.31</v>
      </c>
      <c r="W89" s="541">
        <v>2671.43</v>
      </c>
      <c r="X89" s="541">
        <v>2</v>
      </c>
      <c r="Y89" s="541">
        <v>5342.86</v>
      </c>
      <c r="Z89" s="541">
        <v>0</v>
      </c>
      <c r="AA89" s="541">
        <v>0</v>
      </c>
      <c r="AB89" s="541">
        <v>4403.72</v>
      </c>
      <c r="AC89" s="541">
        <v>3038</v>
      </c>
      <c r="AD89" s="541">
        <v>6762</v>
      </c>
      <c r="AE89" s="541">
        <v>0</v>
      </c>
      <c r="AF89" s="541">
        <v>53.42</v>
      </c>
      <c r="AG89" s="541">
        <v>0</v>
      </c>
      <c r="AH89" s="541"/>
      <c r="AI89" s="541"/>
      <c r="AJ89" s="541"/>
      <c r="AK89" s="541"/>
      <c r="AL89" s="541"/>
      <c r="AM89" s="541"/>
      <c r="AN89" s="541"/>
      <c r="AO89" s="541"/>
      <c r="AP89" s="541"/>
      <c r="AQ89" s="541"/>
      <c r="AR89" s="541"/>
      <c r="AS89" s="543" t="s">
        <v>84</v>
      </c>
      <c r="AT89" s="542">
        <v>46118</v>
      </c>
    </row>
    <row r="90" spans="1:46" ht="13.2">
      <c r="A90" s="548"/>
      <c r="B90" s="547"/>
      <c r="C90" s="547"/>
      <c r="D90" s="547"/>
      <c r="E90" s="547"/>
      <c r="F90" s="548"/>
      <c r="G90" s="548"/>
      <c r="H90" s="548"/>
      <c r="I90" s="548"/>
      <c r="J90" s="548"/>
      <c r="K90" s="548"/>
      <c r="L90" s="548"/>
      <c r="M90" s="546"/>
      <c r="N90" s="546"/>
      <c r="O90" s="548" t="s">
        <v>342</v>
      </c>
      <c r="P90" s="546">
        <v>88</v>
      </c>
      <c r="Q90" s="548" t="s">
        <v>1301</v>
      </c>
      <c r="R90" s="548" t="s">
        <v>182</v>
      </c>
      <c r="S90" s="548" t="s">
        <v>1302</v>
      </c>
      <c r="T90" s="546">
        <v>2783034012</v>
      </c>
      <c r="U90" s="546">
        <v>4900</v>
      </c>
      <c r="V90" s="546">
        <v>0.31</v>
      </c>
      <c r="W90" s="546">
        <v>3317.49</v>
      </c>
      <c r="X90" s="546">
        <v>1</v>
      </c>
      <c r="Y90" s="546">
        <v>3317.49</v>
      </c>
      <c r="Z90" s="546">
        <v>0</v>
      </c>
      <c r="AA90" s="546">
        <v>0</v>
      </c>
      <c r="AB90" s="546">
        <v>1549.34</v>
      </c>
      <c r="AC90" s="546">
        <v>1519</v>
      </c>
      <c r="AD90" s="546">
        <v>3381</v>
      </c>
      <c r="AE90" s="546">
        <v>0</v>
      </c>
      <c r="AF90" s="546">
        <v>33.17</v>
      </c>
      <c r="AG90" s="546">
        <v>0</v>
      </c>
      <c r="AH90" s="546"/>
      <c r="AI90" s="546"/>
      <c r="AJ90" s="546"/>
      <c r="AK90" s="546"/>
      <c r="AL90" s="546"/>
      <c r="AM90" s="546"/>
      <c r="AN90" s="546"/>
      <c r="AO90" s="546"/>
      <c r="AP90" s="546"/>
      <c r="AQ90" s="546"/>
      <c r="AR90" s="546"/>
      <c r="AS90" s="548" t="s">
        <v>84</v>
      </c>
      <c r="AT90" s="547">
        <v>46118</v>
      </c>
    </row>
    <row r="91" spans="1:46" ht="13.2">
      <c r="A91" s="543"/>
      <c r="B91" s="542"/>
      <c r="C91" s="542"/>
      <c r="D91" s="542"/>
      <c r="E91" s="542"/>
      <c r="F91" s="543"/>
      <c r="G91" s="543"/>
      <c r="H91" s="543"/>
      <c r="I91" s="543"/>
      <c r="J91" s="543"/>
      <c r="K91" s="543"/>
      <c r="L91" s="543"/>
      <c r="M91" s="541"/>
      <c r="N91" s="541"/>
      <c r="O91" s="543" t="s">
        <v>342</v>
      </c>
      <c r="P91" s="541">
        <v>89</v>
      </c>
      <c r="Q91" s="543" t="s">
        <v>1301</v>
      </c>
      <c r="R91" s="543" t="s">
        <v>182</v>
      </c>
      <c r="S91" s="543" t="s">
        <v>1302</v>
      </c>
      <c r="T91" s="541">
        <v>2783034012</v>
      </c>
      <c r="U91" s="541">
        <v>4700</v>
      </c>
      <c r="V91" s="541">
        <v>0.31</v>
      </c>
      <c r="W91" s="541">
        <v>2929.52</v>
      </c>
      <c r="X91" s="541">
        <v>1</v>
      </c>
      <c r="Y91" s="541">
        <v>2929.52</v>
      </c>
      <c r="Z91" s="541">
        <v>0</v>
      </c>
      <c r="AA91" s="541">
        <v>0</v>
      </c>
      <c r="AB91" s="541">
        <v>1741.18</v>
      </c>
      <c r="AC91" s="541">
        <v>1457</v>
      </c>
      <c r="AD91" s="541">
        <v>3243</v>
      </c>
      <c r="AE91" s="541">
        <v>0</v>
      </c>
      <c r="AF91" s="541">
        <v>29.3</v>
      </c>
      <c r="AG91" s="541">
        <v>0</v>
      </c>
      <c r="AH91" s="541"/>
      <c r="AI91" s="541"/>
      <c r="AJ91" s="541"/>
      <c r="AK91" s="541"/>
      <c r="AL91" s="541"/>
      <c r="AM91" s="541"/>
      <c r="AN91" s="541"/>
      <c r="AO91" s="541"/>
      <c r="AP91" s="541"/>
      <c r="AQ91" s="541"/>
      <c r="AR91" s="541"/>
      <c r="AS91" s="543" t="s">
        <v>84</v>
      </c>
      <c r="AT91" s="542">
        <v>46118</v>
      </c>
    </row>
    <row r="92" spans="1:46" ht="13.2">
      <c r="A92" s="548"/>
      <c r="B92" s="547"/>
      <c r="C92" s="547"/>
      <c r="D92" s="547"/>
      <c r="E92" s="547"/>
      <c r="F92" s="548"/>
      <c r="G92" s="548"/>
      <c r="H92" s="548"/>
      <c r="I92" s="548"/>
      <c r="J92" s="548"/>
      <c r="K92" s="548"/>
      <c r="L92" s="548"/>
      <c r="M92" s="546"/>
      <c r="N92" s="546"/>
      <c r="O92" s="548" t="s">
        <v>342</v>
      </c>
      <c r="P92" s="546">
        <v>90</v>
      </c>
      <c r="Q92" s="548" t="s">
        <v>1301</v>
      </c>
      <c r="R92" s="548" t="s">
        <v>182</v>
      </c>
      <c r="S92" s="548" t="s">
        <v>1302</v>
      </c>
      <c r="T92" s="546">
        <v>2783034012</v>
      </c>
      <c r="U92" s="546">
        <v>4465</v>
      </c>
      <c r="V92" s="546">
        <v>0.31</v>
      </c>
      <c r="W92" s="546">
        <v>2777.14</v>
      </c>
      <c r="X92" s="546">
        <v>1</v>
      </c>
      <c r="Y92" s="546">
        <v>2777.14</v>
      </c>
      <c r="Z92" s="546">
        <v>0</v>
      </c>
      <c r="AA92" s="546">
        <v>0</v>
      </c>
      <c r="AB92" s="546">
        <v>1660.09</v>
      </c>
      <c r="AC92" s="546">
        <v>1384.15</v>
      </c>
      <c r="AD92" s="546">
        <v>3080.85</v>
      </c>
      <c r="AE92" s="546">
        <v>0</v>
      </c>
      <c r="AF92" s="546">
        <v>27.77</v>
      </c>
      <c r="AG92" s="546">
        <v>0</v>
      </c>
      <c r="AH92" s="546"/>
      <c r="AI92" s="546"/>
      <c r="AJ92" s="546"/>
      <c r="AK92" s="546"/>
      <c r="AL92" s="546"/>
      <c r="AM92" s="546"/>
      <c r="AN92" s="546"/>
      <c r="AO92" s="546"/>
      <c r="AP92" s="546"/>
      <c r="AQ92" s="546"/>
      <c r="AR92" s="546"/>
      <c r="AS92" s="548" t="s">
        <v>84</v>
      </c>
      <c r="AT92" s="547">
        <v>46118</v>
      </c>
    </row>
    <row r="93" spans="1:46" ht="13.2">
      <c r="A93" s="543"/>
      <c r="B93" s="542"/>
      <c r="C93" s="542"/>
      <c r="D93" s="542"/>
      <c r="E93" s="542"/>
      <c r="F93" s="543"/>
      <c r="G93" s="543"/>
      <c r="H93" s="543"/>
      <c r="I93" s="543"/>
      <c r="J93" s="543"/>
      <c r="K93" s="543"/>
      <c r="L93" s="543"/>
      <c r="M93" s="541"/>
      <c r="N93" s="541"/>
      <c r="O93" s="543" t="s">
        <v>342</v>
      </c>
      <c r="P93" s="541">
        <v>91</v>
      </c>
      <c r="Q93" s="543" t="s">
        <v>1301</v>
      </c>
      <c r="R93" s="543" t="s">
        <v>182</v>
      </c>
      <c r="S93" s="543" t="s">
        <v>1302</v>
      </c>
      <c r="T93" s="541">
        <v>2783034012</v>
      </c>
      <c r="U93" s="541">
        <v>4800</v>
      </c>
      <c r="V93" s="541">
        <v>0.31</v>
      </c>
      <c r="W93" s="541">
        <v>3144.49</v>
      </c>
      <c r="X93" s="541">
        <v>1</v>
      </c>
      <c r="Y93" s="541">
        <v>3144.49</v>
      </c>
      <c r="Z93" s="541">
        <v>0</v>
      </c>
      <c r="AA93" s="541">
        <v>0</v>
      </c>
      <c r="AB93" s="541">
        <v>1624.07</v>
      </c>
      <c r="AC93" s="541">
        <v>1488</v>
      </c>
      <c r="AD93" s="541">
        <v>3312</v>
      </c>
      <c r="AE93" s="541">
        <v>0</v>
      </c>
      <c r="AF93" s="541">
        <v>31.44</v>
      </c>
      <c r="AG93" s="541">
        <v>0</v>
      </c>
      <c r="AH93" s="541"/>
      <c r="AI93" s="541"/>
      <c r="AJ93" s="541"/>
      <c r="AK93" s="541"/>
      <c r="AL93" s="541"/>
      <c r="AM93" s="541"/>
      <c r="AN93" s="541"/>
      <c r="AO93" s="541"/>
      <c r="AP93" s="541"/>
      <c r="AQ93" s="541"/>
      <c r="AR93" s="541"/>
      <c r="AS93" s="543" t="s">
        <v>84</v>
      </c>
      <c r="AT93" s="542">
        <v>46118</v>
      </c>
    </row>
    <row r="94" spans="1:46" ht="13.2">
      <c r="A94" s="548"/>
      <c r="B94" s="547"/>
      <c r="C94" s="547"/>
      <c r="D94" s="547"/>
      <c r="E94" s="547"/>
      <c r="F94" s="548"/>
      <c r="G94" s="548"/>
      <c r="H94" s="548"/>
      <c r="I94" s="548"/>
      <c r="J94" s="548"/>
      <c r="K94" s="548"/>
      <c r="L94" s="548"/>
      <c r="M94" s="546"/>
      <c r="N94" s="546"/>
      <c r="O94" s="548" t="s">
        <v>342</v>
      </c>
      <c r="P94" s="546">
        <v>92</v>
      </c>
      <c r="Q94" s="548" t="s">
        <v>1301</v>
      </c>
      <c r="R94" s="548" t="s">
        <v>182</v>
      </c>
      <c r="S94" s="548" t="s">
        <v>1302</v>
      </c>
      <c r="T94" s="546">
        <v>2783034012</v>
      </c>
      <c r="U94" s="546">
        <v>4700</v>
      </c>
      <c r="V94" s="546">
        <v>0.31</v>
      </c>
      <c r="W94" s="546">
        <v>2993.38</v>
      </c>
      <c r="X94" s="546">
        <v>1</v>
      </c>
      <c r="Y94" s="546">
        <v>2993.38</v>
      </c>
      <c r="Z94" s="546">
        <v>0</v>
      </c>
      <c r="AA94" s="546">
        <v>0</v>
      </c>
      <c r="AB94" s="546">
        <v>1676.69</v>
      </c>
      <c r="AC94" s="546">
        <v>1457</v>
      </c>
      <c r="AD94" s="546">
        <v>3243</v>
      </c>
      <c r="AE94" s="546">
        <v>0</v>
      </c>
      <c r="AF94" s="546">
        <v>29.93</v>
      </c>
      <c r="AG94" s="546">
        <v>0</v>
      </c>
      <c r="AH94" s="546"/>
      <c r="AI94" s="546"/>
      <c r="AJ94" s="546"/>
      <c r="AK94" s="546"/>
      <c r="AL94" s="546"/>
      <c r="AM94" s="546"/>
      <c r="AN94" s="546"/>
      <c r="AO94" s="546"/>
      <c r="AP94" s="546"/>
      <c r="AQ94" s="546"/>
      <c r="AR94" s="546"/>
      <c r="AS94" s="548" t="s">
        <v>84</v>
      </c>
      <c r="AT94" s="547">
        <v>46118</v>
      </c>
    </row>
    <row r="95" spans="1:46" ht="13.2">
      <c r="A95" s="543"/>
      <c r="B95" s="542"/>
      <c r="C95" s="542"/>
      <c r="D95" s="542"/>
      <c r="E95" s="542"/>
      <c r="F95" s="543"/>
      <c r="G95" s="543"/>
      <c r="H95" s="543"/>
      <c r="I95" s="543"/>
      <c r="J95" s="543"/>
      <c r="K95" s="543"/>
      <c r="L95" s="543"/>
      <c r="M95" s="541"/>
      <c r="N95" s="541"/>
      <c r="O95" s="543" t="s">
        <v>342</v>
      </c>
      <c r="P95" s="541">
        <v>93</v>
      </c>
      <c r="Q95" s="543" t="s">
        <v>1301</v>
      </c>
      <c r="R95" s="543" t="s">
        <v>182</v>
      </c>
      <c r="S95" s="543" t="s">
        <v>1302</v>
      </c>
      <c r="T95" s="541">
        <v>2783034012</v>
      </c>
      <c r="U95" s="541">
        <v>4900</v>
      </c>
      <c r="V95" s="541">
        <v>0.31</v>
      </c>
      <c r="W95" s="541">
        <v>3138.1</v>
      </c>
      <c r="X95" s="541">
        <v>1</v>
      </c>
      <c r="Y95" s="541">
        <v>3138.1</v>
      </c>
      <c r="Z95" s="541">
        <v>0</v>
      </c>
      <c r="AA95" s="541">
        <v>0</v>
      </c>
      <c r="AB95" s="541">
        <v>1730.52</v>
      </c>
      <c r="AC95" s="541">
        <v>1519</v>
      </c>
      <c r="AD95" s="541">
        <v>3381</v>
      </c>
      <c r="AE95" s="541">
        <v>0</v>
      </c>
      <c r="AF95" s="541">
        <v>31.38</v>
      </c>
      <c r="AG95" s="541">
        <v>0</v>
      </c>
      <c r="AH95" s="541"/>
      <c r="AI95" s="541"/>
      <c r="AJ95" s="541"/>
      <c r="AK95" s="541"/>
      <c r="AL95" s="541"/>
      <c r="AM95" s="541"/>
      <c r="AN95" s="541"/>
      <c r="AO95" s="541"/>
      <c r="AP95" s="541"/>
      <c r="AQ95" s="541"/>
      <c r="AR95" s="541"/>
      <c r="AS95" s="543" t="s">
        <v>84</v>
      </c>
      <c r="AT95" s="542">
        <v>46118</v>
      </c>
    </row>
    <row r="96" spans="1:46" ht="13.2">
      <c r="A96" s="548"/>
      <c r="B96" s="547"/>
      <c r="C96" s="547"/>
      <c r="D96" s="547"/>
      <c r="E96" s="547"/>
      <c r="F96" s="548"/>
      <c r="G96" s="548"/>
      <c r="H96" s="548"/>
      <c r="I96" s="548"/>
      <c r="J96" s="548"/>
      <c r="K96" s="548"/>
      <c r="L96" s="548"/>
      <c r="M96" s="546"/>
      <c r="N96" s="546"/>
      <c r="O96" s="548" t="s">
        <v>342</v>
      </c>
      <c r="P96" s="546">
        <v>94</v>
      </c>
      <c r="Q96" s="548" t="s">
        <v>1301</v>
      </c>
      <c r="R96" s="548" t="s">
        <v>182</v>
      </c>
      <c r="S96" s="548" t="s">
        <v>1302</v>
      </c>
      <c r="T96" s="546">
        <v>2783034012</v>
      </c>
      <c r="U96" s="546">
        <v>4800</v>
      </c>
      <c r="V96" s="546">
        <v>0.31</v>
      </c>
      <c r="W96" s="546">
        <v>2748.1</v>
      </c>
      <c r="X96" s="546">
        <v>1</v>
      </c>
      <c r="Y96" s="546">
        <v>2748.1</v>
      </c>
      <c r="Z96" s="546">
        <v>0</v>
      </c>
      <c r="AA96" s="546">
        <v>0</v>
      </c>
      <c r="AB96" s="546">
        <v>2024.42</v>
      </c>
      <c r="AC96" s="546">
        <v>1488</v>
      </c>
      <c r="AD96" s="546">
        <v>3312</v>
      </c>
      <c r="AE96" s="546">
        <v>0</v>
      </c>
      <c r="AF96" s="546">
        <v>27.48</v>
      </c>
      <c r="AG96" s="546">
        <v>0</v>
      </c>
      <c r="AH96" s="546"/>
      <c r="AI96" s="546"/>
      <c r="AJ96" s="546"/>
      <c r="AK96" s="546"/>
      <c r="AL96" s="546"/>
      <c r="AM96" s="546"/>
      <c r="AN96" s="546"/>
      <c r="AO96" s="546"/>
      <c r="AP96" s="546"/>
      <c r="AQ96" s="546"/>
      <c r="AR96" s="546"/>
      <c r="AS96" s="548" t="s">
        <v>84</v>
      </c>
      <c r="AT96" s="547">
        <v>46118</v>
      </c>
    </row>
    <row r="97" spans="1:46" ht="13.2">
      <c r="A97" s="543"/>
      <c r="B97" s="542"/>
      <c r="C97" s="542"/>
      <c r="D97" s="542"/>
      <c r="E97" s="542"/>
      <c r="F97" s="543"/>
      <c r="G97" s="543"/>
      <c r="H97" s="543"/>
      <c r="I97" s="543"/>
      <c r="J97" s="543"/>
      <c r="K97" s="543"/>
      <c r="L97" s="543"/>
      <c r="M97" s="541"/>
      <c r="N97" s="541"/>
      <c r="O97" s="543" t="s">
        <v>342</v>
      </c>
      <c r="P97" s="541">
        <v>95</v>
      </c>
      <c r="Q97" s="543" t="s">
        <v>1303</v>
      </c>
      <c r="R97" s="543" t="s">
        <v>184</v>
      </c>
      <c r="S97" s="543" t="s">
        <v>1304</v>
      </c>
      <c r="T97" s="541">
        <v>2824406015</v>
      </c>
      <c r="U97" s="541">
        <v>100</v>
      </c>
      <c r="V97" s="541">
        <v>0.32</v>
      </c>
      <c r="W97" s="541">
        <v>87</v>
      </c>
      <c r="X97" s="541">
        <v>4</v>
      </c>
      <c r="Y97" s="541">
        <v>348</v>
      </c>
      <c r="Z97" s="541">
        <v>0</v>
      </c>
      <c r="AA97" s="541">
        <v>0</v>
      </c>
      <c r="AB97" s="541">
        <v>52</v>
      </c>
      <c r="AC97" s="541">
        <v>128</v>
      </c>
      <c r="AD97" s="541">
        <v>272</v>
      </c>
      <c r="AE97" s="541">
        <v>0</v>
      </c>
      <c r="AF97" s="541">
        <v>0</v>
      </c>
      <c r="AG97" s="541">
        <v>0</v>
      </c>
      <c r="AH97" s="541"/>
      <c r="AI97" s="541"/>
      <c r="AJ97" s="541"/>
      <c r="AK97" s="541"/>
      <c r="AL97" s="541"/>
      <c r="AM97" s="541"/>
      <c r="AN97" s="541"/>
      <c r="AO97" s="541"/>
      <c r="AP97" s="541"/>
      <c r="AQ97" s="541"/>
      <c r="AR97" s="541"/>
      <c r="AS97" s="543" t="s">
        <v>84</v>
      </c>
      <c r="AT97" s="542">
        <v>46118</v>
      </c>
    </row>
    <row r="98" spans="1:46" ht="13.2">
      <c r="A98" s="548"/>
      <c r="B98" s="547"/>
      <c r="C98" s="547"/>
      <c r="D98" s="547"/>
      <c r="E98" s="547"/>
      <c r="F98" s="548"/>
      <c r="G98" s="548"/>
      <c r="H98" s="548"/>
      <c r="I98" s="548"/>
      <c r="J98" s="548"/>
      <c r="K98" s="548"/>
      <c r="L98" s="548"/>
      <c r="M98" s="546"/>
      <c r="N98" s="546"/>
      <c r="O98" s="548" t="s">
        <v>342</v>
      </c>
      <c r="P98" s="546">
        <v>96</v>
      </c>
      <c r="Q98" s="548" t="s">
        <v>1305</v>
      </c>
      <c r="R98" s="548" t="s">
        <v>183</v>
      </c>
      <c r="S98" s="548" t="s">
        <v>1306</v>
      </c>
      <c r="T98" s="546">
        <v>2874176325</v>
      </c>
      <c r="U98" s="546">
        <v>6000</v>
      </c>
      <c r="V98" s="546">
        <v>0.31</v>
      </c>
      <c r="W98" s="546">
        <v>3501.42</v>
      </c>
      <c r="X98" s="546">
        <v>1</v>
      </c>
      <c r="Y98" s="546">
        <v>3501.42</v>
      </c>
      <c r="Z98" s="546">
        <v>0</v>
      </c>
      <c r="AA98" s="546">
        <v>0</v>
      </c>
      <c r="AB98" s="546">
        <v>2463.5700000000002</v>
      </c>
      <c r="AC98" s="546">
        <v>1860</v>
      </c>
      <c r="AD98" s="546">
        <v>4140</v>
      </c>
      <c r="AE98" s="546">
        <v>0</v>
      </c>
      <c r="AF98" s="546">
        <v>35.01</v>
      </c>
      <c r="AG98" s="546">
        <v>0</v>
      </c>
      <c r="AH98" s="546"/>
      <c r="AI98" s="546"/>
      <c r="AJ98" s="546"/>
      <c r="AK98" s="546"/>
      <c r="AL98" s="546"/>
      <c r="AM98" s="546"/>
      <c r="AN98" s="546"/>
      <c r="AO98" s="546"/>
      <c r="AP98" s="546"/>
      <c r="AQ98" s="546"/>
      <c r="AR98" s="546"/>
      <c r="AS98" s="548" t="s">
        <v>84</v>
      </c>
      <c r="AT98" s="547">
        <v>46118</v>
      </c>
    </row>
    <row r="99" spans="1:46" ht="13.2">
      <c r="A99" s="543"/>
      <c r="B99" s="542"/>
      <c r="C99" s="542"/>
      <c r="D99" s="542"/>
      <c r="E99" s="542"/>
      <c r="F99" s="543"/>
      <c r="G99" s="543"/>
      <c r="H99" s="543"/>
      <c r="I99" s="543"/>
      <c r="J99" s="543"/>
      <c r="K99" s="543"/>
      <c r="L99" s="543"/>
      <c r="M99" s="541"/>
      <c r="N99" s="541"/>
      <c r="O99" s="543" t="s">
        <v>342</v>
      </c>
      <c r="P99" s="541">
        <v>97</v>
      </c>
      <c r="Q99" s="543" t="s">
        <v>1305</v>
      </c>
      <c r="R99" s="543" t="s">
        <v>183</v>
      </c>
      <c r="S99" s="543" t="s">
        <v>1306</v>
      </c>
      <c r="T99" s="541">
        <v>2874176325</v>
      </c>
      <c r="U99" s="541">
        <v>5800</v>
      </c>
      <c r="V99" s="541">
        <v>0.31</v>
      </c>
      <c r="W99" s="541">
        <v>3866.92</v>
      </c>
      <c r="X99" s="541">
        <v>1</v>
      </c>
      <c r="Y99" s="541">
        <v>3866.92</v>
      </c>
      <c r="Z99" s="541">
        <v>0</v>
      </c>
      <c r="AA99" s="541">
        <v>0</v>
      </c>
      <c r="AB99" s="541">
        <v>1894.41</v>
      </c>
      <c r="AC99" s="541">
        <v>1798</v>
      </c>
      <c r="AD99" s="541">
        <v>4002</v>
      </c>
      <c r="AE99" s="541">
        <v>0</v>
      </c>
      <c r="AF99" s="541">
        <v>38.67</v>
      </c>
      <c r="AG99" s="541">
        <v>0</v>
      </c>
      <c r="AH99" s="541"/>
      <c r="AI99" s="541"/>
      <c r="AJ99" s="541"/>
      <c r="AK99" s="541"/>
      <c r="AL99" s="541"/>
      <c r="AM99" s="541"/>
      <c r="AN99" s="541"/>
      <c r="AO99" s="541"/>
      <c r="AP99" s="541"/>
      <c r="AQ99" s="541"/>
      <c r="AR99" s="541"/>
      <c r="AS99" s="543" t="s">
        <v>84</v>
      </c>
      <c r="AT99" s="542">
        <v>46118</v>
      </c>
    </row>
    <row r="100" spans="1:46" ht="13.2">
      <c r="A100" s="548"/>
      <c r="B100" s="547"/>
      <c r="C100" s="547"/>
      <c r="D100" s="547"/>
      <c r="E100" s="547"/>
      <c r="F100" s="548"/>
      <c r="G100" s="548"/>
      <c r="H100" s="548"/>
      <c r="I100" s="548"/>
      <c r="J100" s="548"/>
      <c r="K100" s="548"/>
      <c r="L100" s="548"/>
      <c r="M100" s="546"/>
      <c r="N100" s="546"/>
      <c r="O100" s="548" t="s">
        <v>342</v>
      </c>
      <c r="P100" s="546">
        <v>98</v>
      </c>
      <c r="Q100" s="548" t="s">
        <v>1305</v>
      </c>
      <c r="R100" s="548" t="s">
        <v>183</v>
      </c>
      <c r="S100" s="548" t="s">
        <v>1306</v>
      </c>
      <c r="T100" s="546">
        <v>2874176325</v>
      </c>
      <c r="U100" s="546">
        <v>6000</v>
      </c>
      <c r="V100" s="546">
        <v>0.31</v>
      </c>
      <c r="W100" s="546">
        <v>3472.04</v>
      </c>
      <c r="X100" s="546">
        <v>1</v>
      </c>
      <c r="Y100" s="546">
        <v>3472.04</v>
      </c>
      <c r="Z100" s="546">
        <v>0</v>
      </c>
      <c r="AA100" s="546">
        <v>0</v>
      </c>
      <c r="AB100" s="546">
        <v>2493.2399999999998</v>
      </c>
      <c r="AC100" s="546">
        <v>1860</v>
      </c>
      <c r="AD100" s="546">
        <v>4140</v>
      </c>
      <c r="AE100" s="546">
        <v>0</v>
      </c>
      <c r="AF100" s="546">
        <v>34.72</v>
      </c>
      <c r="AG100" s="546">
        <v>0</v>
      </c>
      <c r="AH100" s="546"/>
      <c r="AI100" s="546"/>
      <c r="AJ100" s="546"/>
      <c r="AK100" s="546"/>
      <c r="AL100" s="546"/>
      <c r="AM100" s="546"/>
      <c r="AN100" s="546"/>
      <c r="AO100" s="546"/>
      <c r="AP100" s="546"/>
      <c r="AQ100" s="546"/>
      <c r="AR100" s="546"/>
      <c r="AS100" s="548" t="s">
        <v>84</v>
      </c>
      <c r="AT100" s="547">
        <v>46118</v>
      </c>
    </row>
    <row r="101" spans="1:46" ht="13.2">
      <c r="A101" s="543"/>
      <c r="B101" s="542"/>
      <c r="C101" s="542"/>
      <c r="D101" s="542"/>
      <c r="E101" s="542"/>
      <c r="F101" s="543"/>
      <c r="G101" s="543"/>
      <c r="H101" s="543"/>
      <c r="I101" s="543"/>
      <c r="J101" s="543"/>
      <c r="K101" s="543"/>
      <c r="L101" s="543"/>
      <c r="M101" s="541"/>
      <c r="N101" s="541"/>
      <c r="O101" s="543" t="s">
        <v>342</v>
      </c>
      <c r="P101" s="541">
        <v>99</v>
      </c>
      <c r="Q101" s="543" t="s">
        <v>1305</v>
      </c>
      <c r="R101" s="543" t="s">
        <v>183</v>
      </c>
      <c r="S101" s="543" t="s">
        <v>1306</v>
      </c>
      <c r="T101" s="541">
        <v>2874176325</v>
      </c>
      <c r="U101" s="541">
        <v>6200</v>
      </c>
      <c r="V101" s="541">
        <v>0.31</v>
      </c>
      <c r="W101" s="541">
        <v>3868.57</v>
      </c>
      <c r="X101" s="541">
        <v>1</v>
      </c>
      <c r="Y101" s="541">
        <v>3868.57</v>
      </c>
      <c r="Z101" s="541">
        <v>0</v>
      </c>
      <c r="AA101" s="541">
        <v>0</v>
      </c>
      <c r="AB101" s="541">
        <v>2292.7399999999998</v>
      </c>
      <c r="AC101" s="541">
        <v>1922</v>
      </c>
      <c r="AD101" s="541">
        <v>4278</v>
      </c>
      <c r="AE101" s="541">
        <v>0</v>
      </c>
      <c r="AF101" s="541">
        <v>38.69</v>
      </c>
      <c r="AG101" s="541">
        <v>0</v>
      </c>
      <c r="AH101" s="541">
        <v>3868.57</v>
      </c>
      <c r="AI101" s="541">
        <v>1</v>
      </c>
      <c r="AJ101" s="541">
        <v>3868.57</v>
      </c>
      <c r="AK101" s="541">
        <v>0</v>
      </c>
      <c r="AL101" s="541">
        <v>0</v>
      </c>
      <c r="AM101" s="541">
        <v>2292.7399999999998</v>
      </c>
      <c r="AN101" s="541">
        <v>1922</v>
      </c>
      <c r="AO101" s="541">
        <v>4278</v>
      </c>
      <c r="AP101" s="541">
        <v>0</v>
      </c>
      <c r="AQ101" s="541">
        <v>38.69</v>
      </c>
      <c r="AR101" s="541">
        <v>0</v>
      </c>
      <c r="AS101" s="543" t="s">
        <v>84</v>
      </c>
      <c r="AT101" s="542">
        <v>46118</v>
      </c>
    </row>
    <row r="102" spans="1:46" ht="13.2">
      <c r="A102" s="548"/>
      <c r="B102" s="547"/>
      <c r="C102" s="547"/>
      <c r="D102" s="547"/>
      <c r="E102" s="547"/>
      <c r="F102" s="548"/>
      <c r="G102" s="548"/>
      <c r="H102" s="548"/>
      <c r="I102" s="548"/>
      <c r="J102" s="548"/>
      <c r="K102" s="548"/>
      <c r="L102" s="548"/>
      <c r="M102" s="546"/>
      <c r="N102" s="546"/>
      <c r="O102" s="548" t="s">
        <v>342</v>
      </c>
      <c r="P102" s="546">
        <v>100</v>
      </c>
      <c r="Q102" s="548" t="s">
        <v>1305</v>
      </c>
      <c r="R102" s="548" t="s">
        <v>183</v>
      </c>
      <c r="S102" s="548" t="s">
        <v>1306</v>
      </c>
      <c r="T102" s="546">
        <v>2874176325</v>
      </c>
      <c r="U102" s="546">
        <v>6200</v>
      </c>
      <c r="V102" s="546">
        <v>0.31</v>
      </c>
      <c r="W102" s="546">
        <v>3775.24</v>
      </c>
      <c r="X102" s="546">
        <v>1</v>
      </c>
      <c r="Y102" s="546">
        <v>3775.24</v>
      </c>
      <c r="Z102" s="546">
        <v>0</v>
      </c>
      <c r="AA102" s="546">
        <v>0</v>
      </c>
      <c r="AB102" s="546">
        <v>2387.0100000000002</v>
      </c>
      <c r="AC102" s="546">
        <v>1922</v>
      </c>
      <c r="AD102" s="546">
        <v>4278</v>
      </c>
      <c r="AE102" s="546">
        <v>0</v>
      </c>
      <c r="AF102" s="546">
        <v>37.75</v>
      </c>
      <c r="AG102" s="546">
        <v>0</v>
      </c>
      <c r="AH102" s="546"/>
      <c r="AI102" s="546"/>
      <c r="AJ102" s="546"/>
      <c r="AK102" s="546"/>
      <c r="AL102" s="546"/>
      <c r="AM102" s="546"/>
      <c r="AN102" s="546"/>
      <c r="AO102" s="546"/>
      <c r="AP102" s="546"/>
      <c r="AQ102" s="546"/>
      <c r="AR102" s="546"/>
      <c r="AS102" s="548" t="s">
        <v>84</v>
      </c>
      <c r="AT102" s="547">
        <v>46118</v>
      </c>
    </row>
    <row r="103" spans="1:46" ht="13.2">
      <c r="A103" s="543"/>
      <c r="B103" s="542"/>
      <c r="C103" s="542"/>
      <c r="D103" s="542"/>
      <c r="E103" s="542"/>
      <c r="F103" s="543"/>
      <c r="G103" s="543"/>
      <c r="H103" s="543"/>
      <c r="I103" s="543"/>
      <c r="J103" s="543"/>
      <c r="K103" s="543"/>
      <c r="L103" s="543"/>
      <c r="M103" s="541"/>
      <c r="N103" s="541"/>
      <c r="O103" s="543" t="s">
        <v>342</v>
      </c>
      <c r="P103" s="541">
        <v>101</v>
      </c>
      <c r="Q103" s="543" t="s">
        <v>1305</v>
      </c>
      <c r="R103" s="543" t="s">
        <v>183</v>
      </c>
      <c r="S103" s="543" t="s">
        <v>1306</v>
      </c>
      <c r="T103" s="541">
        <v>2874176325</v>
      </c>
      <c r="U103" s="541">
        <v>6000</v>
      </c>
      <c r="V103" s="541">
        <v>0.31</v>
      </c>
      <c r="W103" s="541">
        <v>3755.24</v>
      </c>
      <c r="X103" s="541">
        <v>1</v>
      </c>
      <c r="Y103" s="541">
        <v>3755.24</v>
      </c>
      <c r="Z103" s="541">
        <v>0</v>
      </c>
      <c r="AA103" s="541">
        <v>0</v>
      </c>
      <c r="AB103" s="541">
        <v>2244.7600000000002</v>
      </c>
      <c r="AC103" s="541">
        <v>1860</v>
      </c>
      <c r="AD103" s="541">
        <v>4140</v>
      </c>
      <c r="AE103" s="541">
        <v>0</v>
      </c>
      <c r="AF103" s="541">
        <v>0</v>
      </c>
      <c r="AG103" s="541">
        <v>0</v>
      </c>
      <c r="AH103" s="541"/>
      <c r="AI103" s="541"/>
      <c r="AJ103" s="541"/>
      <c r="AK103" s="541"/>
      <c r="AL103" s="541"/>
      <c r="AM103" s="541"/>
      <c r="AN103" s="541"/>
      <c r="AO103" s="541"/>
      <c r="AP103" s="541"/>
      <c r="AQ103" s="541"/>
      <c r="AR103" s="541"/>
      <c r="AS103" s="543" t="s">
        <v>84</v>
      </c>
      <c r="AT103" s="542">
        <v>46118</v>
      </c>
    </row>
    <row r="104" spans="1:46" ht="13.2">
      <c r="A104" s="548"/>
      <c r="B104" s="547"/>
      <c r="C104" s="547"/>
      <c r="D104" s="547"/>
      <c r="E104" s="547"/>
      <c r="F104" s="548"/>
      <c r="G104" s="548"/>
      <c r="H104" s="548"/>
      <c r="I104" s="548"/>
      <c r="J104" s="548"/>
      <c r="K104" s="548"/>
      <c r="L104" s="548"/>
      <c r="M104" s="546"/>
      <c r="N104" s="546"/>
      <c r="O104" s="548" t="s">
        <v>342</v>
      </c>
      <c r="P104" s="546">
        <v>102</v>
      </c>
      <c r="Q104" s="548" t="s">
        <v>1305</v>
      </c>
      <c r="R104" s="548" t="s">
        <v>183</v>
      </c>
      <c r="S104" s="548" t="s">
        <v>1306</v>
      </c>
      <c r="T104" s="546">
        <v>2874176325</v>
      </c>
      <c r="U104" s="546">
        <v>6000</v>
      </c>
      <c r="V104" s="546">
        <v>0.31</v>
      </c>
      <c r="W104" s="546">
        <v>3465.47</v>
      </c>
      <c r="X104" s="546">
        <v>1</v>
      </c>
      <c r="Y104" s="546">
        <v>3465.47</v>
      </c>
      <c r="Z104" s="546">
        <v>0</v>
      </c>
      <c r="AA104" s="546">
        <v>0</v>
      </c>
      <c r="AB104" s="546">
        <v>2499.88</v>
      </c>
      <c r="AC104" s="546">
        <v>1860</v>
      </c>
      <c r="AD104" s="546">
        <v>4140</v>
      </c>
      <c r="AE104" s="546">
        <v>0</v>
      </c>
      <c r="AF104" s="546">
        <v>34.65</v>
      </c>
      <c r="AG104" s="546">
        <v>0</v>
      </c>
      <c r="AH104" s="546"/>
      <c r="AI104" s="546"/>
      <c r="AJ104" s="546"/>
      <c r="AK104" s="546"/>
      <c r="AL104" s="546"/>
      <c r="AM104" s="546"/>
      <c r="AN104" s="546"/>
      <c r="AO104" s="546"/>
      <c r="AP104" s="546"/>
      <c r="AQ104" s="546"/>
      <c r="AR104" s="546"/>
      <c r="AS104" s="548" t="s">
        <v>84</v>
      </c>
      <c r="AT104" s="547">
        <v>46118</v>
      </c>
    </row>
    <row r="105" spans="1:46" ht="13.2">
      <c r="A105" s="543"/>
      <c r="B105" s="542"/>
      <c r="C105" s="542"/>
      <c r="D105" s="542"/>
      <c r="E105" s="542"/>
      <c r="F105" s="543"/>
      <c r="G105" s="543"/>
      <c r="H105" s="543"/>
      <c r="I105" s="543"/>
      <c r="J105" s="543"/>
      <c r="K105" s="543"/>
      <c r="L105" s="543"/>
      <c r="M105" s="541"/>
      <c r="N105" s="541"/>
      <c r="O105" s="543" t="s">
        <v>342</v>
      </c>
      <c r="P105" s="541">
        <v>103</v>
      </c>
      <c r="Q105" s="543" t="s">
        <v>1305</v>
      </c>
      <c r="R105" s="543" t="s">
        <v>183</v>
      </c>
      <c r="S105" s="543" t="s">
        <v>1306</v>
      </c>
      <c r="T105" s="541">
        <v>2874176325</v>
      </c>
      <c r="U105" s="541">
        <v>6000</v>
      </c>
      <c r="V105" s="541">
        <v>0.31</v>
      </c>
      <c r="W105" s="541">
        <v>3796.19</v>
      </c>
      <c r="X105" s="541">
        <v>1</v>
      </c>
      <c r="Y105" s="541">
        <v>3796.19</v>
      </c>
      <c r="Z105" s="541">
        <v>0</v>
      </c>
      <c r="AA105" s="541">
        <v>0</v>
      </c>
      <c r="AB105" s="541">
        <v>2165.85</v>
      </c>
      <c r="AC105" s="541">
        <v>1860</v>
      </c>
      <c r="AD105" s="541">
        <v>4140</v>
      </c>
      <c r="AE105" s="541">
        <v>0</v>
      </c>
      <c r="AF105" s="541">
        <v>37.96</v>
      </c>
      <c r="AG105" s="541">
        <v>0</v>
      </c>
      <c r="AH105" s="541"/>
      <c r="AI105" s="541"/>
      <c r="AJ105" s="541"/>
      <c r="AK105" s="541"/>
      <c r="AL105" s="541"/>
      <c r="AM105" s="541"/>
      <c r="AN105" s="541"/>
      <c r="AO105" s="541"/>
      <c r="AP105" s="541"/>
      <c r="AQ105" s="541"/>
      <c r="AR105" s="541"/>
      <c r="AS105" s="543" t="s">
        <v>84</v>
      </c>
      <c r="AT105" s="542">
        <v>46118</v>
      </c>
    </row>
    <row r="106" spans="1:46" ht="13.2">
      <c r="A106" s="548"/>
      <c r="B106" s="547"/>
      <c r="C106" s="547"/>
      <c r="D106" s="547"/>
      <c r="E106" s="547"/>
      <c r="F106" s="548"/>
      <c r="G106" s="548"/>
      <c r="H106" s="548"/>
      <c r="I106" s="548"/>
      <c r="J106" s="548"/>
      <c r="K106" s="548"/>
      <c r="L106" s="548"/>
      <c r="M106" s="546"/>
      <c r="N106" s="546"/>
      <c r="O106" s="548" t="s">
        <v>342</v>
      </c>
      <c r="P106" s="546">
        <v>104</v>
      </c>
      <c r="Q106" s="548" t="s">
        <v>1305</v>
      </c>
      <c r="R106" s="548" t="s">
        <v>183</v>
      </c>
      <c r="S106" s="548" t="s">
        <v>1306</v>
      </c>
      <c r="T106" s="546">
        <v>2874176325</v>
      </c>
      <c r="U106" s="546">
        <v>6000</v>
      </c>
      <c r="V106" s="546">
        <v>0.31</v>
      </c>
      <c r="W106" s="546">
        <v>3511.41</v>
      </c>
      <c r="X106" s="546">
        <v>1</v>
      </c>
      <c r="Y106" s="546">
        <v>3511.41</v>
      </c>
      <c r="Z106" s="546">
        <v>0</v>
      </c>
      <c r="AA106" s="546">
        <v>0</v>
      </c>
      <c r="AB106" s="546">
        <v>2453.48</v>
      </c>
      <c r="AC106" s="546">
        <v>1860</v>
      </c>
      <c r="AD106" s="546">
        <v>4140</v>
      </c>
      <c r="AE106" s="546">
        <v>0</v>
      </c>
      <c r="AF106" s="546">
        <v>35.11</v>
      </c>
      <c r="AG106" s="546">
        <v>0</v>
      </c>
      <c r="AH106" s="546"/>
      <c r="AI106" s="546"/>
      <c r="AJ106" s="546"/>
      <c r="AK106" s="546"/>
      <c r="AL106" s="546"/>
      <c r="AM106" s="546"/>
      <c r="AN106" s="546"/>
      <c r="AO106" s="546"/>
      <c r="AP106" s="546"/>
      <c r="AQ106" s="546"/>
      <c r="AR106" s="546"/>
      <c r="AS106" s="548" t="s">
        <v>84</v>
      </c>
      <c r="AT106" s="547">
        <v>46118</v>
      </c>
    </row>
    <row r="107" spans="1:46" ht="13.2">
      <c r="A107" s="543"/>
      <c r="B107" s="542"/>
      <c r="C107" s="542"/>
      <c r="D107" s="542"/>
      <c r="E107" s="542"/>
      <c r="F107" s="543"/>
      <c r="G107" s="543"/>
      <c r="H107" s="543"/>
      <c r="I107" s="543"/>
      <c r="J107" s="543"/>
      <c r="K107" s="543"/>
      <c r="L107" s="543"/>
      <c r="M107" s="541"/>
      <c r="N107" s="541"/>
      <c r="O107" s="543" t="s">
        <v>342</v>
      </c>
      <c r="P107" s="541">
        <v>105</v>
      </c>
      <c r="Q107" s="543" t="s">
        <v>1305</v>
      </c>
      <c r="R107" s="543" t="s">
        <v>183</v>
      </c>
      <c r="S107" s="543" t="s">
        <v>1306</v>
      </c>
      <c r="T107" s="541">
        <v>2874176325</v>
      </c>
      <c r="U107" s="541">
        <v>6300</v>
      </c>
      <c r="V107" s="541">
        <v>0.31</v>
      </c>
      <c r="W107" s="541">
        <v>3682.77</v>
      </c>
      <c r="X107" s="541">
        <v>1</v>
      </c>
      <c r="Y107" s="541">
        <v>3682.77</v>
      </c>
      <c r="Z107" s="541">
        <v>0</v>
      </c>
      <c r="AA107" s="541">
        <v>0</v>
      </c>
      <c r="AB107" s="541">
        <v>2580.4</v>
      </c>
      <c r="AC107" s="541">
        <v>1953</v>
      </c>
      <c r="AD107" s="541">
        <v>4347</v>
      </c>
      <c r="AE107" s="541">
        <v>0</v>
      </c>
      <c r="AF107" s="541">
        <v>36.83</v>
      </c>
      <c r="AG107" s="541">
        <v>0</v>
      </c>
      <c r="AH107" s="541"/>
      <c r="AI107" s="541"/>
      <c r="AJ107" s="541"/>
      <c r="AK107" s="541"/>
      <c r="AL107" s="541"/>
      <c r="AM107" s="541"/>
      <c r="AN107" s="541"/>
      <c r="AO107" s="541"/>
      <c r="AP107" s="541"/>
      <c r="AQ107" s="541"/>
      <c r="AR107" s="541"/>
      <c r="AS107" s="543" t="s">
        <v>84</v>
      </c>
      <c r="AT107" s="542">
        <v>46118</v>
      </c>
    </row>
    <row r="108" spans="1:46" ht="13.2">
      <c r="A108" s="548"/>
      <c r="B108" s="547"/>
      <c r="C108" s="547"/>
      <c r="D108" s="547"/>
      <c r="E108" s="547"/>
      <c r="F108" s="548"/>
      <c r="G108" s="548"/>
      <c r="H108" s="548"/>
      <c r="I108" s="548"/>
      <c r="J108" s="548"/>
      <c r="K108" s="548"/>
      <c r="L108" s="548"/>
      <c r="M108" s="546"/>
      <c r="N108" s="546"/>
      <c r="O108" s="548" t="s">
        <v>342</v>
      </c>
      <c r="P108" s="546">
        <v>106</v>
      </c>
      <c r="Q108" s="548" t="s">
        <v>1305</v>
      </c>
      <c r="R108" s="548" t="s">
        <v>183</v>
      </c>
      <c r="S108" s="548" t="s">
        <v>1306</v>
      </c>
      <c r="T108" s="546">
        <v>2874176325</v>
      </c>
      <c r="U108" s="546">
        <v>6000</v>
      </c>
      <c r="V108" s="546">
        <v>0.31</v>
      </c>
      <c r="W108" s="546">
        <v>3530.48</v>
      </c>
      <c r="X108" s="546">
        <v>1</v>
      </c>
      <c r="Y108" s="546">
        <v>3530.48</v>
      </c>
      <c r="Z108" s="546">
        <v>0</v>
      </c>
      <c r="AA108" s="546">
        <v>0</v>
      </c>
      <c r="AB108" s="546">
        <v>2434.2199999999998</v>
      </c>
      <c r="AC108" s="546">
        <v>1860</v>
      </c>
      <c r="AD108" s="546">
        <v>4140</v>
      </c>
      <c r="AE108" s="546">
        <v>0</v>
      </c>
      <c r="AF108" s="546">
        <v>35.299999999999997</v>
      </c>
      <c r="AG108" s="546">
        <v>0</v>
      </c>
      <c r="AH108" s="546"/>
      <c r="AI108" s="546"/>
      <c r="AJ108" s="546"/>
      <c r="AK108" s="546"/>
      <c r="AL108" s="546"/>
      <c r="AM108" s="546"/>
      <c r="AN108" s="546"/>
      <c r="AO108" s="546"/>
      <c r="AP108" s="546"/>
      <c r="AQ108" s="546"/>
      <c r="AR108" s="546"/>
      <c r="AS108" s="548" t="s">
        <v>84</v>
      </c>
      <c r="AT108" s="547">
        <v>46118</v>
      </c>
    </row>
    <row r="109" spans="1:46" ht="13.2">
      <c r="A109" s="543"/>
      <c r="B109" s="542"/>
      <c r="C109" s="542"/>
      <c r="D109" s="542"/>
      <c r="E109" s="542"/>
      <c r="F109" s="543"/>
      <c r="G109" s="543"/>
      <c r="H109" s="543"/>
      <c r="I109" s="543"/>
      <c r="J109" s="543"/>
      <c r="K109" s="543"/>
      <c r="L109" s="543"/>
      <c r="M109" s="541"/>
      <c r="N109" s="541"/>
      <c r="O109" s="543" t="s">
        <v>342</v>
      </c>
      <c r="P109" s="541">
        <v>107</v>
      </c>
      <c r="Q109" s="543" t="s">
        <v>1305</v>
      </c>
      <c r="R109" s="543" t="s">
        <v>183</v>
      </c>
      <c r="S109" s="543" t="s">
        <v>1306</v>
      </c>
      <c r="T109" s="541">
        <v>2874176325</v>
      </c>
      <c r="U109" s="541">
        <v>6000</v>
      </c>
      <c r="V109" s="541">
        <v>0.31</v>
      </c>
      <c r="W109" s="541">
        <v>3142.72</v>
      </c>
      <c r="X109" s="541">
        <v>1</v>
      </c>
      <c r="Y109" s="541">
        <v>3142.72</v>
      </c>
      <c r="Z109" s="541">
        <v>0</v>
      </c>
      <c r="AA109" s="541">
        <v>0</v>
      </c>
      <c r="AB109" s="541">
        <v>2825.85</v>
      </c>
      <c r="AC109" s="541">
        <v>1860</v>
      </c>
      <c r="AD109" s="541">
        <v>4140</v>
      </c>
      <c r="AE109" s="541">
        <v>0</v>
      </c>
      <c r="AF109" s="541">
        <v>31.43</v>
      </c>
      <c r="AG109" s="541">
        <v>0</v>
      </c>
      <c r="AH109" s="541"/>
      <c r="AI109" s="541"/>
      <c r="AJ109" s="541"/>
      <c r="AK109" s="541"/>
      <c r="AL109" s="541"/>
      <c r="AM109" s="541"/>
      <c r="AN109" s="541"/>
      <c r="AO109" s="541"/>
      <c r="AP109" s="541"/>
      <c r="AQ109" s="541"/>
      <c r="AR109" s="541"/>
      <c r="AS109" s="543" t="s">
        <v>84</v>
      </c>
      <c r="AT109" s="542">
        <v>46118</v>
      </c>
    </row>
    <row r="110" spans="1:46" ht="13.2">
      <c r="A110" s="548"/>
      <c r="B110" s="547"/>
      <c r="C110" s="547"/>
      <c r="D110" s="547"/>
      <c r="E110" s="547"/>
      <c r="F110" s="548"/>
      <c r="G110" s="548"/>
      <c r="H110" s="548"/>
      <c r="I110" s="548"/>
      <c r="J110" s="548"/>
      <c r="K110" s="548"/>
      <c r="L110" s="548"/>
      <c r="M110" s="546"/>
      <c r="N110" s="546"/>
      <c r="O110" s="548" t="s">
        <v>342</v>
      </c>
      <c r="P110" s="546">
        <v>108</v>
      </c>
      <c r="Q110" s="548" t="s">
        <v>1305</v>
      </c>
      <c r="R110" s="548" t="s">
        <v>183</v>
      </c>
      <c r="S110" s="548" t="s">
        <v>1306</v>
      </c>
      <c r="T110" s="546">
        <v>2874176325</v>
      </c>
      <c r="U110" s="546">
        <v>6000</v>
      </c>
      <c r="V110" s="546">
        <v>0.31</v>
      </c>
      <c r="W110" s="546">
        <v>3195.05</v>
      </c>
      <c r="X110" s="546">
        <v>1</v>
      </c>
      <c r="Y110" s="546">
        <v>3195.05</v>
      </c>
      <c r="Z110" s="546">
        <v>0</v>
      </c>
      <c r="AA110" s="546">
        <v>0</v>
      </c>
      <c r="AB110" s="546">
        <v>2773</v>
      </c>
      <c r="AC110" s="546">
        <v>1860</v>
      </c>
      <c r="AD110" s="546">
        <v>4140</v>
      </c>
      <c r="AE110" s="546">
        <v>0</v>
      </c>
      <c r="AF110" s="546">
        <v>31.95</v>
      </c>
      <c r="AG110" s="546">
        <v>0</v>
      </c>
      <c r="AH110" s="546"/>
      <c r="AI110" s="546"/>
      <c r="AJ110" s="546"/>
      <c r="AK110" s="546"/>
      <c r="AL110" s="546"/>
      <c r="AM110" s="546"/>
      <c r="AN110" s="546"/>
      <c r="AO110" s="546"/>
      <c r="AP110" s="546"/>
      <c r="AQ110" s="546"/>
      <c r="AR110" s="546"/>
      <c r="AS110" s="548" t="s">
        <v>84</v>
      </c>
      <c r="AT110" s="547">
        <v>46118</v>
      </c>
    </row>
    <row r="111" spans="1:46" ht="13.2">
      <c r="A111" s="543"/>
      <c r="B111" s="542"/>
      <c r="C111" s="542"/>
      <c r="D111" s="542"/>
      <c r="E111" s="542"/>
      <c r="F111" s="543"/>
      <c r="G111" s="543"/>
      <c r="H111" s="543"/>
      <c r="I111" s="543"/>
      <c r="J111" s="543"/>
      <c r="K111" s="543"/>
      <c r="L111" s="543"/>
      <c r="M111" s="541"/>
      <c r="N111" s="541"/>
      <c r="O111" s="543" t="s">
        <v>342</v>
      </c>
      <c r="P111" s="541">
        <v>109</v>
      </c>
      <c r="Q111" s="543" t="s">
        <v>1305</v>
      </c>
      <c r="R111" s="543" t="s">
        <v>183</v>
      </c>
      <c r="S111" s="543" t="s">
        <v>1306</v>
      </c>
      <c r="T111" s="541">
        <v>2874176325</v>
      </c>
      <c r="U111" s="541">
        <v>5900</v>
      </c>
      <c r="V111" s="541">
        <v>0.31</v>
      </c>
      <c r="W111" s="541">
        <v>3478.1</v>
      </c>
      <c r="X111" s="541">
        <v>1</v>
      </c>
      <c r="Y111" s="541">
        <v>3478.1</v>
      </c>
      <c r="Z111" s="541">
        <v>0</v>
      </c>
      <c r="AA111" s="541">
        <v>0</v>
      </c>
      <c r="AB111" s="541">
        <v>2387.12</v>
      </c>
      <c r="AC111" s="541">
        <v>1829</v>
      </c>
      <c r="AD111" s="541">
        <v>4071</v>
      </c>
      <c r="AE111" s="541">
        <v>0</v>
      </c>
      <c r="AF111" s="541">
        <v>34.78</v>
      </c>
      <c r="AG111" s="541">
        <v>0</v>
      </c>
      <c r="AH111" s="541"/>
      <c r="AI111" s="541"/>
      <c r="AJ111" s="541"/>
      <c r="AK111" s="541"/>
      <c r="AL111" s="541"/>
      <c r="AM111" s="541"/>
      <c r="AN111" s="541"/>
      <c r="AO111" s="541"/>
      <c r="AP111" s="541"/>
      <c r="AQ111" s="541"/>
      <c r="AR111" s="541"/>
      <c r="AS111" s="543" t="s">
        <v>84</v>
      </c>
      <c r="AT111" s="542">
        <v>46118</v>
      </c>
    </row>
    <row r="112" spans="1:46" ht="13.2">
      <c r="A112" s="548"/>
      <c r="B112" s="547"/>
      <c r="C112" s="547"/>
      <c r="D112" s="547"/>
      <c r="E112" s="547"/>
      <c r="F112" s="548"/>
      <c r="G112" s="548"/>
      <c r="H112" s="548"/>
      <c r="I112" s="548"/>
      <c r="J112" s="548"/>
      <c r="K112" s="548"/>
      <c r="L112" s="548"/>
      <c r="M112" s="546"/>
      <c r="N112" s="546"/>
      <c r="O112" s="548" t="s">
        <v>342</v>
      </c>
      <c r="P112" s="546">
        <v>110</v>
      </c>
      <c r="Q112" s="548" t="s">
        <v>1305</v>
      </c>
      <c r="R112" s="548" t="s">
        <v>183</v>
      </c>
      <c r="S112" s="548" t="s">
        <v>1306</v>
      </c>
      <c r="T112" s="546">
        <v>2874176325</v>
      </c>
      <c r="U112" s="546">
        <v>6000</v>
      </c>
      <c r="V112" s="546">
        <v>0.31</v>
      </c>
      <c r="W112" s="546">
        <v>3409.52</v>
      </c>
      <c r="X112" s="546">
        <v>1</v>
      </c>
      <c r="Y112" s="546">
        <v>3409.52</v>
      </c>
      <c r="Z112" s="546">
        <v>0</v>
      </c>
      <c r="AA112" s="546">
        <v>0</v>
      </c>
      <c r="AB112" s="546">
        <v>2556.38</v>
      </c>
      <c r="AC112" s="546">
        <v>1860</v>
      </c>
      <c r="AD112" s="546">
        <v>4140</v>
      </c>
      <c r="AE112" s="546">
        <v>0</v>
      </c>
      <c r="AF112" s="546">
        <v>34.1</v>
      </c>
      <c r="AG112" s="546">
        <v>0</v>
      </c>
      <c r="AH112" s="546">
        <v>3409.52</v>
      </c>
      <c r="AI112" s="546">
        <v>1</v>
      </c>
      <c r="AJ112" s="546">
        <v>3409.52</v>
      </c>
      <c r="AK112" s="546">
        <v>0</v>
      </c>
      <c r="AL112" s="546">
        <v>0</v>
      </c>
      <c r="AM112" s="546">
        <v>2556.38</v>
      </c>
      <c r="AN112" s="546">
        <v>1860</v>
      </c>
      <c r="AO112" s="546">
        <v>4140</v>
      </c>
      <c r="AP112" s="546">
        <v>0</v>
      </c>
      <c r="AQ112" s="546">
        <v>34.1</v>
      </c>
      <c r="AR112" s="546">
        <v>0</v>
      </c>
      <c r="AS112" s="548" t="s">
        <v>84</v>
      </c>
      <c r="AT112" s="547">
        <v>46118</v>
      </c>
    </row>
    <row r="113" spans="1:46" ht="13.2">
      <c r="A113" s="543"/>
      <c r="B113" s="542"/>
      <c r="C113" s="542"/>
      <c r="D113" s="542"/>
      <c r="E113" s="542"/>
      <c r="F113" s="543"/>
      <c r="G113" s="543"/>
      <c r="H113" s="543"/>
      <c r="I113" s="543"/>
      <c r="J113" s="543"/>
      <c r="K113" s="543"/>
      <c r="L113" s="543"/>
      <c r="M113" s="541"/>
      <c r="N113" s="541"/>
      <c r="O113" s="543" t="s">
        <v>342</v>
      </c>
      <c r="P113" s="541">
        <v>111</v>
      </c>
      <c r="Q113" s="543" t="s">
        <v>1305</v>
      </c>
      <c r="R113" s="543" t="s">
        <v>183</v>
      </c>
      <c r="S113" s="543" t="s">
        <v>1306</v>
      </c>
      <c r="T113" s="541">
        <v>2874176325</v>
      </c>
      <c r="U113" s="541">
        <v>6000</v>
      </c>
      <c r="V113" s="541">
        <v>0.31</v>
      </c>
      <c r="W113" s="541">
        <v>3117.81</v>
      </c>
      <c r="X113" s="541">
        <v>1</v>
      </c>
      <c r="Y113" s="541">
        <v>3117.81</v>
      </c>
      <c r="Z113" s="541">
        <v>0</v>
      </c>
      <c r="AA113" s="541">
        <v>0</v>
      </c>
      <c r="AB113" s="541">
        <v>2851.01</v>
      </c>
      <c r="AC113" s="541">
        <v>1860</v>
      </c>
      <c r="AD113" s="541">
        <v>4140</v>
      </c>
      <c r="AE113" s="541">
        <v>0</v>
      </c>
      <c r="AF113" s="541">
        <v>31.18</v>
      </c>
      <c r="AG113" s="541">
        <v>0</v>
      </c>
      <c r="AH113" s="541">
        <v>3117.81</v>
      </c>
      <c r="AI113" s="541">
        <v>1</v>
      </c>
      <c r="AJ113" s="541">
        <v>3117.81</v>
      </c>
      <c r="AK113" s="541">
        <v>0</v>
      </c>
      <c r="AL113" s="541">
        <v>0</v>
      </c>
      <c r="AM113" s="541">
        <v>2851.01</v>
      </c>
      <c r="AN113" s="541">
        <v>1860</v>
      </c>
      <c r="AO113" s="541">
        <v>4140</v>
      </c>
      <c r="AP113" s="541">
        <v>0</v>
      </c>
      <c r="AQ113" s="541">
        <v>31.18</v>
      </c>
      <c r="AR113" s="541">
        <v>0</v>
      </c>
      <c r="AS113" s="543" t="s">
        <v>84</v>
      </c>
      <c r="AT113" s="542">
        <v>46118</v>
      </c>
    </row>
    <row r="114" spans="1:46" ht="13.2">
      <c r="A114" s="548"/>
      <c r="B114" s="547"/>
      <c r="C114" s="547"/>
      <c r="D114" s="547"/>
      <c r="E114" s="547"/>
      <c r="F114" s="548"/>
      <c r="G114" s="548"/>
      <c r="H114" s="548"/>
      <c r="I114" s="548"/>
      <c r="J114" s="548"/>
      <c r="K114" s="548"/>
      <c r="L114" s="548"/>
      <c r="M114" s="546"/>
      <c r="N114" s="546"/>
      <c r="O114" s="548" t="s">
        <v>342</v>
      </c>
      <c r="P114" s="546">
        <v>112</v>
      </c>
      <c r="Q114" s="548" t="s">
        <v>1305</v>
      </c>
      <c r="R114" s="548" t="s">
        <v>183</v>
      </c>
      <c r="S114" s="548" t="s">
        <v>1306</v>
      </c>
      <c r="T114" s="546">
        <v>2874176325</v>
      </c>
      <c r="U114" s="546">
        <v>6000</v>
      </c>
      <c r="V114" s="546">
        <v>0.31</v>
      </c>
      <c r="W114" s="546">
        <v>3250.48</v>
      </c>
      <c r="X114" s="546">
        <v>1</v>
      </c>
      <c r="Y114" s="546">
        <v>3250.48</v>
      </c>
      <c r="Z114" s="546">
        <v>0</v>
      </c>
      <c r="AA114" s="546">
        <v>0</v>
      </c>
      <c r="AB114" s="546">
        <v>2717.02</v>
      </c>
      <c r="AC114" s="546">
        <v>1860</v>
      </c>
      <c r="AD114" s="546">
        <v>4140</v>
      </c>
      <c r="AE114" s="546">
        <v>0</v>
      </c>
      <c r="AF114" s="546">
        <v>32.5</v>
      </c>
      <c r="AG114" s="546">
        <v>0</v>
      </c>
      <c r="AH114" s="546"/>
      <c r="AI114" s="546"/>
      <c r="AJ114" s="546"/>
      <c r="AK114" s="546"/>
      <c r="AL114" s="546"/>
      <c r="AM114" s="546"/>
      <c r="AN114" s="546"/>
      <c r="AO114" s="546"/>
      <c r="AP114" s="546"/>
      <c r="AQ114" s="546"/>
      <c r="AR114" s="546"/>
      <c r="AS114" s="548" t="s">
        <v>84</v>
      </c>
      <c r="AT114" s="547">
        <v>46118</v>
      </c>
    </row>
    <row r="115" spans="1:46" ht="13.2">
      <c r="A115" s="543"/>
      <c r="B115" s="542"/>
      <c r="C115" s="542"/>
      <c r="D115" s="542"/>
      <c r="E115" s="542"/>
      <c r="F115" s="543"/>
      <c r="G115" s="543"/>
      <c r="H115" s="543"/>
      <c r="I115" s="543"/>
      <c r="J115" s="543"/>
      <c r="K115" s="543"/>
      <c r="L115" s="543"/>
      <c r="M115" s="541"/>
      <c r="N115" s="541"/>
      <c r="O115" s="543" t="s">
        <v>342</v>
      </c>
      <c r="P115" s="541">
        <v>113</v>
      </c>
      <c r="Q115" s="543" t="s">
        <v>1305</v>
      </c>
      <c r="R115" s="543" t="s">
        <v>183</v>
      </c>
      <c r="S115" s="543" t="s">
        <v>1306</v>
      </c>
      <c r="T115" s="541">
        <v>2874176325</v>
      </c>
      <c r="U115" s="541">
        <v>6000</v>
      </c>
      <c r="V115" s="541">
        <v>0.31</v>
      </c>
      <c r="W115" s="541">
        <v>3202.86</v>
      </c>
      <c r="X115" s="541">
        <v>1</v>
      </c>
      <c r="Y115" s="541">
        <v>3202.86</v>
      </c>
      <c r="Z115" s="541">
        <v>0</v>
      </c>
      <c r="AA115" s="541">
        <v>0</v>
      </c>
      <c r="AB115" s="541">
        <v>2765.11</v>
      </c>
      <c r="AC115" s="541">
        <v>1860</v>
      </c>
      <c r="AD115" s="541">
        <v>4140</v>
      </c>
      <c r="AE115" s="541">
        <v>0</v>
      </c>
      <c r="AF115" s="541">
        <v>32.03</v>
      </c>
      <c r="AG115" s="541">
        <v>0</v>
      </c>
      <c r="AH115" s="541"/>
      <c r="AI115" s="541"/>
      <c r="AJ115" s="541"/>
      <c r="AK115" s="541"/>
      <c r="AL115" s="541"/>
      <c r="AM115" s="541"/>
      <c r="AN115" s="541"/>
      <c r="AO115" s="541"/>
      <c r="AP115" s="541"/>
      <c r="AQ115" s="541"/>
      <c r="AR115" s="541"/>
      <c r="AS115" s="543" t="s">
        <v>84</v>
      </c>
      <c r="AT115" s="542">
        <v>46118</v>
      </c>
    </row>
    <row r="116" spans="1:46" ht="13.2">
      <c r="A116" s="548"/>
      <c r="B116" s="547"/>
      <c r="C116" s="547"/>
      <c r="D116" s="547"/>
      <c r="E116" s="547"/>
      <c r="F116" s="548"/>
      <c r="G116" s="548"/>
      <c r="H116" s="548"/>
      <c r="I116" s="548"/>
      <c r="J116" s="548"/>
      <c r="K116" s="548"/>
      <c r="L116" s="548"/>
      <c r="M116" s="546"/>
      <c r="N116" s="546"/>
      <c r="O116" s="548" t="s">
        <v>342</v>
      </c>
      <c r="P116" s="546">
        <v>114</v>
      </c>
      <c r="Q116" s="548" t="s">
        <v>1305</v>
      </c>
      <c r="R116" s="548" t="s">
        <v>183</v>
      </c>
      <c r="S116" s="548" t="s">
        <v>1306</v>
      </c>
      <c r="T116" s="546">
        <v>2874176325</v>
      </c>
      <c r="U116" s="546">
        <v>6200</v>
      </c>
      <c r="V116" s="546">
        <v>0.31</v>
      </c>
      <c r="W116" s="546">
        <v>3799.43</v>
      </c>
      <c r="X116" s="546">
        <v>1</v>
      </c>
      <c r="Y116" s="546">
        <v>3799.43</v>
      </c>
      <c r="Z116" s="546">
        <v>0</v>
      </c>
      <c r="AA116" s="546">
        <v>0</v>
      </c>
      <c r="AB116" s="546">
        <v>2362.58</v>
      </c>
      <c r="AC116" s="546">
        <v>1922</v>
      </c>
      <c r="AD116" s="546">
        <v>4278</v>
      </c>
      <c r="AE116" s="546">
        <v>0</v>
      </c>
      <c r="AF116" s="546">
        <v>37.99</v>
      </c>
      <c r="AG116" s="546">
        <v>0</v>
      </c>
      <c r="AH116" s="546"/>
      <c r="AI116" s="546"/>
      <c r="AJ116" s="546"/>
      <c r="AK116" s="546"/>
      <c r="AL116" s="546"/>
      <c r="AM116" s="546"/>
      <c r="AN116" s="546"/>
      <c r="AO116" s="546"/>
      <c r="AP116" s="546"/>
      <c r="AQ116" s="546"/>
      <c r="AR116" s="546"/>
      <c r="AS116" s="548" t="s">
        <v>84</v>
      </c>
      <c r="AT116" s="547">
        <v>46118</v>
      </c>
    </row>
    <row r="117" spans="1:46" ht="13.2">
      <c r="A117" s="543"/>
      <c r="B117" s="542"/>
      <c r="C117" s="542"/>
      <c r="D117" s="542"/>
      <c r="E117" s="542"/>
      <c r="F117" s="543"/>
      <c r="G117" s="543"/>
      <c r="H117" s="543"/>
      <c r="I117" s="543"/>
      <c r="J117" s="543"/>
      <c r="K117" s="543"/>
      <c r="L117" s="543"/>
      <c r="M117" s="541"/>
      <c r="N117" s="541"/>
      <c r="O117" s="543" t="s">
        <v>342</v>
      </c>
      <c r="P117" s="541">
        <v>115</v>
      </c>
      <c r="Q117" s="543" t="s">
        <v>1305</v>
      </c>
      <c r="R117" s="543" t="s">
        <v>183</v>
      </c>
      <c r="S117" s="543" t="s">
        <v>1306</v>
      </c>
      <c r="T117" s="541">
        <v>2874176325</v>
      </c>
      <c r="U117" s="541">
        <v>6000</v>
      </c>
      <c r="V117" s="541">
        <v>0.31</v>
      </c>
      <c r="W117" s="541">
        <v>3124.88</v>
      </c>
      <c r="X117" s="541">
        <v>1</v>
      </c>
      <c r="Y117" s="541">
        <v>3124.88</v>
      </c>
      <c r="Z117" s="541">
        <v>0</v>
      </c>
      <c r="AA117" s="541">
        <v>0</v>
      </c>
      <c r="AB117" s="541">
        <v>2843.87</v>
      </c>
      <c r="AC117" s="541">
        <v>1860</v>
      </c>
      <c r="AD117" s="541">
        <v>4140</v>
      </c>
      <c r="AE117" s="541">
        <v>0</v>
      </c>
      <c r="AF117" s="541">
        <v>31.25</v>
      </c>
      <c r="AG117" s="541">
        <v>0</v>
      </c>
      <c r="AH117" s="541"/>
      <c r="AI117" s="541"/>
      <c r="AJ117" s="541"/>
      <c r="AK117" s="541"/>
      <c r="AL117" s="541"/>
      <c r="AM117" s="541"/>
      <c r="AN117" s="541"/>
      <c r="AO117" s="541"/>
      <c r="AP117" s="541"/>
      <c r="AQ117" s="541"/>
      <c r="AR117" s="541"/>
      <c r="AS117" s="543" t="s">
        <v>84</v>
      </c>
      <c r="AT117" s="542">
        <v>46118</v>
      </c>
    </row>
    <row r="118" spans="1:46" ht="13.2">
      <c r="A118" s="548"/>
      <c r="B118" s="547"/>
      <c r="C118" s="547"/>
      <c r="D118" s="547"/>
      <c r="E118" s="547"/>
      <c r="F118" s="548"/>
      <c r="G118" s="548"/>
      <c r="H118" s="548"/>
      <c r="I118" s="548"/>
      <c r="J118" s="548"/>
      <c r="K118" s="548"/>
      <c r="L118" s="548"/>
      <c r="M118" s="546"/>
      <c r="N118" s="546"/>
      <c r="O118" s="548" t="s">
        <v>342</v>
      </c>
      <c r="P118" s="546">
        <v>116</v>
      </c>
      <c r="Q118" s="548" t="s">
        <v>1305</v>
      </c>
      <c r="R118" s="548" t="s">
        <v>183</v>
      </c>
      <c r="S118" s="548" t="s">
        <v>1306</v>
      </c>
      <c r="T118" s="546">
        <v>2874176325</v>
      </c>
      <c r="U118" s="546">
        <v>6000</v>
      </c>
      <c r="V118" s="546">
        <v>0.31</v>
      </c>
      <c r="W118" s="546">
        <v>3871.43</v>
      </c>
      <c r="X118" s="546">
        <v>1</v>
      </c>
      <c r="Y118" s="546">
        <v>3871.43</v>
      </c>
      <c r="Z118" s="546">
        <v>0</v>
      </c>
      <c r="AA118" s="546">
        <v>0</v>
      </c>
      <c r="AB118" s="546">
        <v>2089.86</v>
      </c>
      <c r="AC118" s="546">
        <v>1860</v>
      </c>
      <c r="AD118" s="546">
        <v>4140</v>
      </c>
      <c r="AE118" s="546">
        <v>0</v>
      </c>
      <c r="AF118" s="546">
        <v>38.71</v>
      </c>
      <c r="AG118" s="546">
        <v>0</v>
      </c>
      <c r="AH118" s="546"/>
      <c r="AI118" s="546"/>
      <c r="AJ118" s="546"/>
      <c r="AK118" s="546"/>
      <c r="AL118" s="546"/>
      <c r="AM118" s="546"/>
      <c r="AN118" s="546"/>
      <c r="AO118" s="546"/>
      <c r="AP118" s="546"/>
      <c r="AQ118" s="546"/>
      <c r="AR118" s="546"/>
      <c r="AS118" s="548" t="s">
        <v>84</v>
      </c>
      <c r="AT118" s="547">
        <v>46118</v>
      </c>
    </row>
    <row r="119" spans="1:46" ht="13.2">
      <c r="A119" s="543"/>
      <c r="B119" s="542"/>
      <c r="C119" s="542"/>
      <c r="D119" s="542"/>
      <c r="E119" s="542"/>
      <c r="F119" s="543"/>
      <c r="G119" s="543"/>
      <c r="H119" s="543"/>
      <c r="I119" s="543"/>
      <c r="J119" s="543"/>
      <c r="K119" s="543"/>
      <c r="L119" s="543"/>
      <c r="M119" s="541"/>
      <c r="N119" s="541"/>
      <c r="O119" s="543" t="s">
        <v>342</v>
      </c>
      <c r="P119" s="541">
        <v>117</v>
      </c>
      <c r="Q119" s="543" t="s">
        <v>1305</v>
      </c>
      <c r="R119" s="543" t="s">
        <v>183</v>
      </c>
      <c r="S119" s="543" t="s">
        <v>1306</v>
      </c>
      <c r="T119" s="541">
        <v>2874176325</v>
      </c>
      <c r="U119" s="541">
        <v>6000</v>
      </c>
      <c r="V119" s="541">
        <v>0.31</v>
      </c>
      <c r="W119" s="541">
        <v>3540.95</v>
      </c>
      <c r="X119" s="541">
        <v>1</v>
      </c>
      <c r="Y119" s="541">
        <v>3540.95</v>
      </c>
      <c r="Z119" s="541">
        <v>0</v>
      </c>
      <c r="AA119" s="541">
        <v>0</v>
      </c>
      <c r="AB119" s="541">
        <v>2423.64</v>
      </c>
      <c r="AC119" s="541">
        <v>1860</v>
      </c>
      <c r="AD119" s="541">
        <v>4140</v>
      </c>
      <c r="AE119" s="541">
        <v>0</v>
      </c>
      <c r="AF119" s="541">
        <v>35.409999999999997</v>
      </c>
      <c r="AG119" s="541">
        <v>0</v>
      </c>
      <c r="AH119" s="541">
        <v>3540.95</v>
      </c>
      <c r="AI119" s="541">
        <v>1</v>
      </c>
      <c r="AJ119" s="541">
        <v>3540.95</v>
      </c>
      <c r="AK119" s="541">
        <v>0</v>
      </c>
      <c r="AL119" s="541">
        <v>0</v>
      </c>
      <c r="AM119" s="541">
        <v>2423.64</v>
      </c>
      <c r="AN119" s="541">
        <v>1860</v>
      </c>
      <c r="AO119" s="541">
        <v>4140</v>
      </c>
      <c r="AP119" s="541">
        <v>0</v>
      </c>
      <c r="AQ119" s="541">
        <v>35.409999999999997</v>
      </c>
      <c r="AR119" s="541">
        <v>0</v>
      </c>
      <c r="AS119" s="543" t="s">
        <v>84</v>
      </c>
      <c r="AT119" s="542">
        <v>46118</v>
      </c>
    </row>
    <row r="120" spans="1:46" ht="13.2">
      <c r="A120" s="548"/>
      <c r="B120" s="547"/>
      <c r="C120" s="547"/>
      <c r="D120" s="547"/>
      <c r="E120" s="547"/>
      <c r="F120" s="548"/>
      <c r="G120" s="548"/>
      <c r="H120" s="548"/>
      <c r="I120" s="548"/>
      <c r="J120" s="548"/>
      <c r="K120" s="548"/>
      <c r="L120" s="548"/>
      <c r="M120" s="546"/>
      <c r="N120" s="546"/>
      <c r="O120" s="548" t="s">
        <v>342</v>
      </c>
      <c r="P120" s="546">
        <v>118</v>
      </c>
      <c r="Q120" s="548" t="s">
        <v>1305</v>
      </c>
      <c r="R120" s="548" t="s">
        <v>183</v>
      </c>
      <c r="S120" s="548" t="s">
        <v>1306</v>
      </c>
      <c r="T120" s="546">
        <v>2874176325</v>
      </c>
      <c r="U120" s="546">
        <v>6000</v>
      </c>
      <c r="V120" s="546">
        <v>0.31</v>
      </c>
      <c r="W120" s="546">
        <v>3545.97</v>
      </c>
      <c r="X120" s="546">
        <v>1</v>
      </c>
      <c r="Y120" s="546">
        <v>3545.97</v>
      </c>
      <c r="Z120" s="546">
        <v>0</v>
      </c>
      <c r="AA120" s="546">
        <v>0</v>
      </c>
      <c r="AB120" s="546">
        <v>2454.0300000000002</v>
      </c>
      <c r="AC120" s="546">
        <v>1860</v>
      </c>
      <c r="AD120" s="546">
        <v>4140</v>
      </c>
      <c r="AE120" s="546">
        <v>0</v>
      </c>
      <c r="AF120" s="546">
        <v>0</v>
      </c>
      <c r="AG120" s="546">
        <v>0</v>
      </c>
      <c r="AH120" s="546"/>
      <c r="AI120" s="546"/>
      <c r="AJ120" s="546"/>
      <c r="AK120" s="546"/>
      <c r="AL120" s="546"/>
      <c r="AM120" s="546"/>
      <c r="AN120" s="546"/>
      <c r="AO120" s="546"/>
      <c r="AP120" s="546"/>
      <c r="AQ120" s="546"/>
      <c r="AR120" s="546"/>
      <c r="AS120" s="548" t="s">
        <v>84</v>
      </c>
      <c r="AT120" s="547">
        <v>46118</v>
      </c>
    </row>
    <row r="121" spans="1:46" ht="13.2">
      <c r="A121" s="543"/>
      <c r="B121" s="542"/>
      <c r="C121" s="542"/>
      <c r="D121" s="542"/>
      <c r="E121" s="542"/>
      <c r="F121" s="543"/>
      <c r="G121" s="543"/>
      <c r="H121" s="543"/>
      <c r="I121" s="543"/>
      <c r="J121" s="543"/>
      <c r="K121" s="543"/>
      <c r="L121" s="543"/>
      <c r="M121" s="541"/>
      <c r="N121" s="541"/>
      <c r="O121" s="543" t="s">
        <v>342</v>
      </c>
      <c r="P121" s="541">
        <v>119</v>
      </c>
      <c r="Q121" s="543" t="s">
        <v>1305</v>
      </c>
      <c r="R121" s="543" t="s">
        <v>183</v>
      </c>
      <c r="S121" s="543" t="s">
        <v>1306</v>
      </c>
      <c r="T121" s="541">
        <v>2874176325</v>
      </c>
      <c r="U121" s="541">
        <v>6000</v>
      </c>
      <c r="V121" s="541">
        <v>0.31</v>
      </c>
      <c r="W121" s="541">
        <v>3114.88</v>
      </c>
      <c r="X121" s="541">
        <v>1</v>
      </c>
      <c r="Y121" s="541">
        <v>3114.88</v>
      </c>
      <c r="Z121" s="541">
        <v>0</v>
      </c>
      <c r="AA121" s="541">
        <v>0</v>
      </c>
      <c r="AB121" s="541">
        <v>2853.97</v>
      </c>
      <c r="AC121" s="541">
        <v>1860</v>
      </c>
      <c r="AD121" s="541">
        <v>4140</v>
      </c>
      <c r="AE121" s="541">
        <v>0</v>
      </c>
      <c r="AF121" s="541">
        <v>31.15</v>
      </c>
      <c r="AG121" s="541">
        <v>0</v>
      </c>
      <c r="AH121" s="541"/>
      <c r="AI121" s="541"/>
      <c r="AJ121" s="541"/>
      <c r="AK121" s="541"/>
      <c r="AL121" s="541"/>
      <c r="AM121" s="541"/>
      <c r="AN121" s="541"/>
      <c r="AO121" s="541"/>
      <c r="AP121" s="541"/>
      <c r="AQ121" s="541"/>
      <c r="AR121" s="541"/>
      <c r="AS121" s="543" t="s">
        <v>84</v>
      </c>
      <c r="AT121" s="542">
        <v>46118</v>
      </c>
    </row>
    <row r="122" spans="1:46" ht="13.2">
      <c r="A122" s="548"/>
      <c r="B122" s="547"/>
      <c r="C122" s="547"/>
      <c r="D122" s="547"/>
      <c r="E122" s="547"/>
      <c r="F122" s="548"/>
      <c r="G122" s="548"/>
      <c r="H122" s="548"/>
      <c r="I122" s="548"/>
      <c r="J122" s="548"/>
      <c r="K122" s="548"/>
      <c r="L122" s="548"/>
      <c r="M122" s="546"/>
      <c r="N122" s="546"/>
      <c r="O122" s="548" t="s">
        <v>342</v>
      </c>
      <c r="P122" s="546">
        <v>120</v>
      </c>
      <c r="Q122" s="548" t="s">
        <v>1305</v>
      </c>
      <c r="R122" s="548" t="s">
        <v>183</v>
      </c>
      <c r="S122" s="548" t="s">
        <v>1306</v>
      </c>
      <c r="T122" s="546">
        <v>2874176325</v>
      </c>
      <c r="U122" s="546">
        <v>6200</v>
      </c>
      <c r="V122" s="546">
        <v>0.31</v>
      </c>
      <c r="W122" s="546">
        <v>3886.47</v>
      </c>
      <c r="X122" s="546">
        <v>1</v>
      </c>
      <c r="Y122" s="546">
        <v>3886.47</v>
      </c>
      <c r="Z122" s="546">
        <v>0</v>
      </c>
      <c r="AA122" s="546">
        <v>0</v>
      </c>
      <c r="AB122" s="546">
        <v>2313.5300000000002</v>
      </c>
      <c r="AC122" s="546">
        <v>1922</v>
      </c>
      <c r="AD122" s="546">
        <v>4278</v>
      </c>
      <c r="AE122" s="546">
        <v>0</v>
      </c>
      <c r="AF122" s="546">
        <v>0</v>
      </c>
      <c r="AG122" s="546">
        <v>0</v>
      </c>
      <c r="AH122" s="546"/>
      <c r="AI122" s="546"/>
      <c r="AJ122" s="546"/>
      <c r="AK122" s="546"/>
      <c r="AL122" s="546"/>
      <c r="AM122" s="546"/>
      <c r="AN122" s="546"/>
      <c r="AO122" s="546"/>
      <c r="AP122" s="546"/>
      <c r="AQ122" s="546"/>
      <c r="AR122" s="546"/>
      <c r="AS122" s="548" t="s">
        <v>84</v>
      </c>
      <c r="AT122" s="547">
        <v>46118</v>
      </c>
    </row>
    <row r="123" spans="1:46" ht="13.2">
      <c r="A123" s="543"/>
      <c r="B123" s="542"/>
      <c r="C123" s="542"/>
      <c r="D123" s="542"/>
      <c r="E123" s="542"/>
      <c r="F123" s="543"/>
      <c r="G123" s="543"/>
      <c r="H123" s="543"/>
      <c r="I123" s="543"/>
      <c r="J123" s="543"/>
      <c r="K123" s="543"/>
      <c r="L123" s="543"/>
      <c r="M123" s="541"/>
      <c r="N123" s="541"/>
      <c r="O123" s="543" t="s">
        <v>342</v>
      </c>
      <c r="P123" s="541">
        <v>121</v>
      </c>
      <c r="Q123" s="543" t="s">
        <v>1305</v>
      </c>
      <c r="R123" s="543" t="s">
        <v>183</v>
      </c>
      <c r="S123" s="543" t="s">
        <v>1306</v>
      </c>
      <c r="T123" s="541">
        <v>2874176325</v>
      </c>
      <c r="U123" s="541">
        <v>6000</v>
      </c>
      <c r="V123" s="541">
        <v>0.31</v>
      </c>
      <c r="W123" s="541">
        <v>3144.49</v>
      </c>
      <c r="X123" s="541">
        <v>1</v>
      </c>
      <c r="Y123" s="541">
        <v>3144.49</v>
      </c>
      <c r="Z123" s="541">
        <v>0</v>
      </c>
      <c r="AA123" s="541">
        <v>0</v>
      </c>
      <c r="AB123" s="541">
        <v>2824.07</v>
      </c>
      <c r="AC123" s="541">
        <v>1860</v>
      </c>
      <c r="AD123" s="541">
        <v>4140</v>
      </c>
      <c r="AE123" s="541">
        <v>0</v>
      </c>
      <c r="AF123" s="541">
        <v>31.44</v>
      </c>
      <c r="AG123" s="541">
        <v>0</v>
      </c>
      <c r="AH123" s="541"/>
      <c r="AI123" s="541"/>
      <c r="AJ123" s="541"/>
      <c r="AK123" s="541"/>
      <c r="AL123" s="541"/>
      <c r="AM123" s="541"/>
      <c r="AN123" s="541"/>
      <c r="AO123" s="541"/>
      <c r="AP123" s="541"/>
      <c r="AQ123" s="541"/>
      <c r="AR123" s="541"/>
      <c r="AS123" s="543" t="s">
        <v>84</v>
      </c>
      <c r="AT123" s="542">
        <v>46118</v>
      </c>
    </row>
    <row r="124" spans="1:46" ht="13.2">
      <c r="A124" s="548"/>
      <c r="B124" s="547"/>
      <c r="C124" s="547"/>
      <c r="D124" s="547"/>
      <c r="E124" s="547"/>
      <c r="F124" s="548"/>
      <c r="G124" s="548"/>
      <c r="H124" s="548"/>
      <c r="I124" s="548"/>
      <c r="J124" s="548"/>
      <c r="K124" s="548"/>
      <c r="L124" s="548"/>
      <c r="M124" s="546"/>
      <c r="N124" s="546"/>
      <c r="O124" s="548" t="s">
        <v>342</v>
      </c>
      <c r="P124" s="546">
        <v>122</v>
      </c>
      <c r="Q124" s="548" t="s">
        <v>1305</v>
      </c>
      <c r="R124" s="548" t="s">
        <v>183</v>
      </c>
      <c r="S124" s="548" t="s">
        <v>1306</v>
      </c>
      <c r="T124" s="546">
        <v>2874176325</v>
      </c>
      <c r="U124" s="546">
        <v>6200</v>
      </c>
      <c r="V124" s="546">
        <v>0.31</v>
      </c>
      <c r="W124" s="546">
        <v>3634.29</v>
      </c>
      <c r="X124" s="546">
        <v>1</v>
      </c>
      <c r="Y124" s="546">
        <v>3634.29</v>
      </c>
      <c r="Z124" s="546">
        <v>0</v>
      </c>
      <c r="AA124" s="546">
        <v>0</v>
      </c>
      <c r="AB124" s="546">
        <v>2529.37</v>
      </c>
      <c r="AC124" s="546">
        <v>1922</v>
      </c>
      <c r="AD124" s="546">
        <v>4278</v>
      </c>
      <c r="AE124" s="546">
        <v>0</v>
      </c>
      <c r="AF124" s="546">
        <v>36.340000000000003</v>
      </c>
      <c r="AG124" s="546">
        <v>0</v>
      </c>
      <c r="AH124" s="546"/>
      <c r="AI124" s="546"/>
      <c r="AJ124" s="546"/>
      <c r="AK124" s="546"/>
      <c r="AL124" s="546"/>
      <c r="AM124" s="546"/>
      <c r="AN124" s="546"/>
      <c r="AO124" s="546"/>
      <c r="AP124" s="546"/>
      <c r="AQ124" s="546"/>
      <c r="AR124" s="546"/>
      <c r="AS124" s="548" t="s">
        <v>84</v>
      </c>
      <c r="AT124" s="547">
        <v>46118</v>
      </c>
    </row>
    <row r="125" spans="1:46" ht="13.2">
      <c r="A125" s="543"/>
      <c r="B125" s="542"/>
      <c r="C125" s="542"/>
      <c r="D125" s="542"/>
      <c r="E125" s="542"/>
      <c r="F125" s="543"/>
      <c r="G125" s="543"/>
      <c r="H125" s="543"/>
      <c r="I125" s="543"/>
      <c r="J125" s="543"/>
      <c r="K125" s="543"/>
      <c r="L125" s="543"/>
      <c r="M125" s="541"/>
      <c r="N125" s="541"/>
      <c r="O125" s="543" t="s">
        <v>342</v>
      </c>
      <c r="P125" s="541">
        <v>123</v>
      </c>
      <c r="Q125" s="543" t="s">
        <v>1305</v>
      </c>
      <c r="R125" s="543" t="s">
        <v>183</v>
      </c>
      <c r="S125" s="543" t="s">
        <v>1306</v>
      </c>
      <c r="T125" s="541">
        <v>2874176325</v>
      </c>
      <c r="U125" s="541">
        <v>6000</v>
      </c>
      <c r="V125" s="541">
        <v>0.31</v>
      </c>
      <c r="W125" s="541">
        <v>3849.43</v>
      </c>
      <c r="X125" s="541">
        <v>1</v>
      </c>
      <c r="Y125" s="541">
        <v>3849.43</v>
      </c>
      <c r="Z125" s="541">
        <v>0</v>
      </c>
      <c r="AA125" s="541">
        <v>0</v>
      </c>
      <c r="AB125" s="541">
        <v>2112.08</v>
      </c>
      <c r="AC125" s="541">
        <v>1860</v>
      </c>
      <c r="AD125" s="541">
        <v>4140</v>
      </c>
      <c r="AE125" s="541">
        <v>0</v>
      </c>
      <c r="AF125" s="541">
        <v>38.49</v>
      </c>
      <c r="AG125" s="541">
        <v>0</v>
      </c>
      <c r="AH125" s="541"/>
      <c r="AI125" s="541"/>
      <c r="AJ125" s="541"/>
      <c r="AK125" s="541"/>
      <c r="AL125" s="541"/>
      <c r="AM125" s="541"/>
      <c r="AN125" s="541"/>
      <c r="AO125" s="541"/>
      <c r="AP125" s="541"/>
      <c r="AQ125" s="541"/>
      <c r="AR125" s="541"/>
      <c r="AS125" s="543" t="s">
        <v>84</v>
      </c>
      <c r="AT125" s="542">
        <v>46118</v>
      </c>
    </row>
    <row r="126" spans="1:46" ht="13.2">
      <c r="A126" s="548"/>
      <c r="B126" s="547"/>
      <c r="C126" s="547"/>
      <c r="D126" s="547"/>
      <c r="E126" s="547"/>
      <c r="F126" s="548"/>
      <c r="G126" s="548"/>
      <c r="H126" s="548"/>
      <c r="I126" s="548"/>
      <c r="J126" s="548"/>
      <c r="K126" s="548"/>
      <c r="L126" s="548"/>
      <c r="M126" s="546"/>
      <c r="N126" s="546"/>
      <c r="O126" s="548" t="s">
        <v>342</v>
      </c>
      <c r="P126" s="546">
        <v>124</v>
      </c>
      <c r="Q126" s="548" t="s">
        <v>1305</v>
      </c>
      <c r="R126" s="548" t="s">
        <v>183</v>
      </c>
      <c r="S126" s="548" t="s">
        <v>1306</v>
      </c>
      <c r="T126" s="546">
        <v>2874176325</v>
      </c>
      <c r="U126" s="546">
        <v>6000</v>
      </c>
      <c r="V126" s="546">
        <v>0.31</v>
      </c>
      <c r="W126" s="546">
        <v>3748.57</v>
      </c>
      <c r="X126" s="546">
        <v>1</v>
      </c>
      <c r="Y126" s="546">
        <v>3748.57</v>
      </c>
      <c r="Z126" s="546">
        <v>0</v>
      </c>
      <c r="AA126" s="546">
        <v>0</v>
      </c>
      <c r="AB126" s="546">
        <v>2213.94</v>
      </c>
      <c r="AC126" s="546">
        <v>1860</v>
      </c>
      <c r="AD126" s="546">
        <v>4140</v>
      </c>
      <c r="AE126" s="546">
        <v>0</v>
      </c>
      <c r="AF126" s="546">
        <v>37.49</v>
      </c>
      <c r="AG126" s="546">
        <v>0</v>
      </c>
      <c r="AH126" s="546"/>
      <c r="AI126" s="546"/>
      <c r="AJ126" s="546"/>
      <c r="AK126" s="546"/>
      <c r="AL126" s="546"/>
      <c r="AM126" s="546"/>
      <c r="AN126" s="546"/>
      <c r="AO126" s="546"/>
      <c r="AP126" s="546"/>
      <c r="AQ126" s="546"/>
      <c r="AR126" s="546"/>
      <c r="AS126" s="548" t="s">
        <v>84</v>
      </c>
      <c r="AT126" s="547">
        <v>46118</v>
      </c>
    </row>
    <row r="127" spans="1:46" ht="13.2">
      <c r="A127" s="543"/>
      <c r="B127" s="542"/>
      <c r="C127" s="542"/>
      <c r="D127" s="542"/>
      <c r="E127" s="542"/>
      <c r="F127" s="543"/>
      <c r="G127" s="543"/>
      <c r="H127" s="543"/>
      <c r="I127" s="543"/>
      <c r="J127" s="543"/>
      <c r="K127" s="543"/>
      <c r="L127" s="543"/>
      <c r="M127" s="541"/>
      <c r="N127" s="541"/>
      <c r="O127" s="543" t="s">
        <v>342</v>
      </c>
      <c r="P127" s="541">
        <v>125</v>
      </c>
      <c r="Q127" s="543" t="s">
        <v>1305</v>
      </c>
      <c r="R127" s="543" t="s">
        <v>183</v>
      </c>
      <c r="S127" s="543" t="s">
        <v>1306</v>
      </c>
      <c r="T127" s="541">
        <v>2874176325</v>
      </c>
      <c r="U127" s="541">
        <v>6300</v>
      </c>
      <c r="V127" s="541">
        <v>0.31</v>
      </c>
      <c r="W127" s="541">
        <v>3759.05</v>
      </c>
      <c r="X127" s="541">
        <v>1</v>
      </c>
      <c r="Y127" s="541">
        <v>3759.05</v>
      </c>
      <c r="Z127" s="541">
        <v>0</v>
      </c>
      <c r="AA127" s="541">
        <v>0</v>
      </c>
      <c r="AB127" s="541">
        <v>2503.36</v>
      </c>
      <c r="AC127" s="541">
        <v>1953</v>
      </c>
      <c r="AD127" s="541">
        <v>4347</v>
      </c>
      <c r="AE127" s="541">
        <v>0</v>
      </c>
      <c r="AF127" s="541">
        <v>37.590000000000003</v>
      </c>
      <c r="AG127" s="541">
        <v>0</v>
      </c>
      <c r="AH127" s="541"/>
      <c r="AI127" s="541"/>
      <c r="AJ127" s="541"/>
      <c r="AK127" s="541"/>
      <c r="AL127" s="541"/>
      <c r="AM127" s="541"/>
      <c r="AN127" s="541"/>
      <c r="AO127" s="541"/>
      <c r="AP127" s="541"/>
      <c r="AQ127" s="541"/>
      <c r="AR127" s="541"/>
      <c r="AS127" s="543" t="s">
        <v>84</v>
      </c>
      <c r="AT127" s="542">
        <v>46118</v>
      </c>
    </row>
    <row r="128" spans="1:46" ht="13.2">
      <c r="A128" s="548"/>
      <c r="B128" s="547"/>
      <c r="C128" s="547"/>
      <c r="D128" s="547"/>
      <c r="E128" s="547"/>
      <c r="F128" s="548"/>
      <c r="G128" s="548"/>
      <c r="H128" s="548"/>
      <c r="I128" s="548"/>
      <c r="J128" s="548"/>
      <c r="K128" s="548"/>
      <c r="L128" s="548"/>
      <c r="M128" s="546"/>
      <c r="N128" s="546"/>
      <c r="O128" s="548" t="s">
        <v>342</v>
      </c>
      <c r="P128" s="546">
        <v>126</v>
      </c>
      <c r="Q128" s="548" t="s">
        <v>1307</v>
      </c>
      <c r="R128" s="548" t="s">
        <v>188</v>
      </c>
      <c r="S128" s="548" t="s">
        <v>1308</v>
      </c>
      <c r="T128" s="546">
        <v>2970340394</v>
      </c>
      <c r="U128" s="546">
        <v>520</v>
      </c>
      <c r="V128" s="546">
        <v>0.33</v>
      </c>
      <c r="W128" s="546">
        <v>327.62</v>
      </c>
      <c r="X128" s="546">
        <v>1</v>
      </c>
      <c r="Y128" s="546">
        <v>327.62</v>
      </c>
      <c r="Z128" s="546">
        <v>0</v>
      </c>
      <c r="AA128" s="546">
        <v>0</v>
      </c>
      <c r="AB128" s="546">
        <v>189.1</v>
      </c>
      <c r="AC128" s="546">
        <v>171.6</v>
      </c>
      <c r="AD128" s="546">
        <v>348.4</v>
      </c>
      <c r="AE128" s="546">
        <v>0</v>
      </c>
      <c r="AF128" s="546">
        <v>3.28</v>
      </c>
      <c r="AG128" s="546">
        <v>0</v>
      </c>
      <c r="AH128" s="546"/>
      <c r="AI128" s="546"/>
      <c r="AJ128" s="546"/>
      <c r="AK128" s="546"/>
      <c r="AL128" s="546"/>
      <c r="AM128" s="546"/>
      <c r="AN128" s="546"/>
      <c r="AO128" s="546"/>
      <c r="AP128" s="546"/>
      <c r="AQ128" s="546"/>
      <c r="AR128" s="546"/>
      <c r="AS128" s="548" t="s">
        <v>84</v>
      </c>
      <c r="AT128" s="547">
        <v>46118</v>
      </c>
    </row>
    <row r="129" spans="1:46" ht="13.2">
      <c r="A129" s="543"/>
      <c r="B129" s="542"/>
      <c r="C129" s="542"/>
      <c r="D129" s="542"/>
      <c r="E129" s="542"/>
      <c r="F129" s="543"/>
      <c r="G129" s="543"/>
      <c r="H129" s="543"/>
      <c r="I129" s="543"/>
      <c r="J129" s="543"/>
      <c r="K129" s="543"/>
      <c r="L129" s="543"/>
      <c r="M129" s="541"/>
      <c r="N129" s="541"/>
      <c r="O129" s="543" t="s">
        <v>342</v>
      </c>
      <c r="P129" s="541">
        <v>127</v>
      </c>
      <c r="Q129" s="543" t="s">
        <v>1307</v>
      </c>
      <c r="R129" s="543" t="s">
        <v>188</v>
      </c>
      <c r="S129" s="543" t="s">
        <v>1308</v>
      </c>
      <c r="T129" s="541">
        <v>2970340394</v>
      </c>
      <c r="U129" s="541">
        <v>520</v>
      </c>
      <c r="V129" s="541">
        <v>0.33</v>
      </c>
      <c r="W129" s="541">
        <v>350.48</v>
      </c>
      <c r="X129" s="541">
        <v>2</v>
      </c>
      <c r="Y129" s="541">
        <v>700.96</v>
      </c>
      <c r="Z129" s="541">
        <v>0</v>
      </c>
      <c r="AA129" s="541">
        <v>0</v>
      </c>
      <c r="AB129" s="541">
        <v>339.04</v>
      </c>
      <c r="AC129" s="541">
        <v>343.2</v>
      </c>
      <c r="AD129" s="541">
        <v>696.8</v>
      </c>
      <c r="AE129" s="541">
        <v>0</v>
      </c>
      <c r="AF129" s="541">
        <v>0</v>
      </c>
      <c r="AG129" s="541">
        <v>0</v>
      </c>
      <c r="AH129" s="541"/>
      <c r="AI129" s="541"/>
      <c r="AJ129" s="541"/>
      <c r="AK129" s="541"/>
      <c r="AL129" s="541"/>
      <c r="AM129" s="541"/>
      <c r="AN129" s="541"/>
      <c r="AO129" s="541"/>
      <c r="AP129" s="541"/>
      <c r="AQ129" s="541"/>
      <c r="AR129" s="541"/>
      <c r="AS129" s="543" t="s">
        <v>84</v>
      </c>
      <c r="AT129" s="542">
        <v>46118</v>
      </c>
    </row>
    <row r="130" spans="1:46" ht="13.2">
      <c r="A130" s="548"/>
      <c r="B130" s="547"/>
      <c r="C130" s="547"/>
      <c r="D130" s="547"/>
      <c r="E130" s="547"/>
      <c r="F130" s="548"/>
      <c r="G130" s="548"/>
      <c r="H130" s="548"/>
      <c r="I130" s="548"/>
      <c r="J130" s="548"/>
      <c r="K130" s="548"/>
      <c r="L130" s="548"/>
      <c r="M130" s="546"/>
      <c r="N130" s="546"/>
      <c r="O130" s="548" t="s">
        <v>342</v>
      </c>
      <c r="P130" s="546">
        <v>128</v>
      </c>
      <c r="Q130" s="548" t="s">
        <v>1307</v>
      </c>
      <c r="R130" s="548" t="s">
        <v>188</v>
      </c>
      <c r="S130" s="548" t="s">
        <v>1308</v>
      </c>
      <c r="T130" s="546">
        <v>2970340394</v>
      </c>
      <c r="U130" s="546">
        <v>494</v>
      </c>
      <c r="V130" s="546">
        <v>0.33</v>
      </c>
      <c r="W130" s="546">
        <v>228.14</v>
      </c>
      <c r="X130" s="546">
        <v>1</v>
      </c>
      <c r="Y130" s="546">
        <v>228.14</v>
      </c>
      <c r="Z130" s="546">
        <v>0</v>
      </c>
      <c r="AA130" s="546">
        <v>0</v>
      </c>
      <c r="AB130" s="546">
        <v>263.58</v>
      </c>
      <c r="AC130" s="546">
        <v>163.02000000000001</v>
      </c>
      <c r="AD130" s="546">
        <v>330.98</v>
      </c>
      <c r="AE130" s="546">
        <v>0</v>
      </c>
      <c r="AF130" s="546">
        <v>2.2799999999999998</v>
      </c>
      <c r="AG130" s="546">
        <v>0</v>
      </c>
      <c r="AH130" s="546"/>
      <c r="AI130" s="546"/>
      <c r="AJ130" s="546"/>
      <c r="AK130" s="546"/>
      <c r="AL130" s="546"/>
      <c r="AM130" s="546"/>
      <c r="AN130" s="546"/>
      <c r="AO130" s="546"/>
      <c r="AP130" s="546"/>
      <c r="AQ130" s="546"/>
      <c r="AR130" s="546"/>
      <c r="AS130" s="548" t="s">
        <v>84</v>
      </c>
      <c r="AT130" s="547">
        <v>46118</v>
      </c>
    </row>
    <row r="131" spans="1:46" ht="13.2">
      <c r="A131" s="543"/>
      <c r="B131" s="542"/>
      <c r="C131" s="542"/>
      <c r="D131" s="542"/>
      <c r="E131" s="542"/>
      <c r="F131" s="543"/>
      <c r="G131" s="543"/>
      <c r="H131" s="543"/>
      <c r="I131" s="543"/>
      <c r="J131" s="543"/>
      <c r="K131" s="543"/>
      <c r="L131" s="543"/>
      <c r="M131" s="541"/>
      <c r="N131" s="541"/>
      <c r="O131" s="543" t="s">
        <v>342</v>
      </c>
      <c r="P131" s="541">
        <v>129</v>
      </c>
      <c r="Q131" s="543" t="s">
        <v>1307</v>
      </c>
      <c r="R131" s="543" t="s">
        <v>188</v>
      </c>
      <c r="S131" s="543" t="s">
        <v>1308</v>
      </c>
      <c r="T131" s="541">
        <v>2970340394</v>
      </c>
      <c r="U131" s="541">
        <v>520</v>
      </c>
      <c r="V131" s="541">
        <v>0.33</v>
      </c>
      <c r="W131" s="541">
        <v>293.83999999999997</v>
      </c>
      <c r="X131" s="541">
        <v>1</v>
      </c>
      <c r="Y131" s="541">
        <v>293.83999999999997</v>
      </c>
      <c r="Z131" s="541">
        <v>0</v>
      </c>
      <c r="AA131" s="541">
        <v>0</v>
      </c>
      <c r="AB131" s="541">
        <v>223.22</v>
      </c>
      <c r="AC131" s="541">
        <v>171.6</v>
      </c>
      <c r="AD131" s="541">
        <v>348.4</v>
      </c>
      <c r="AE131" s="541">
        <v>0</v>
      </c>
      <c r="AF131" s="541">
        <v>2.94</v>
      </c>
      <c r="AG131" s="541">
        <v>0</v>
      </c>
      <c r="AH131" s="541"/>
      <c r="AI131" s="541"/>
      <c r="AJ131" s="541"/>
      <c r="AK131" s="541"/>
      <c r="AL131" s="541"/>
      <c r="AM131" s="541"/>
      <c r="AN131" s="541"/>
      <c r="AO131" s="541"/>
      <c r="AP131" s="541"/>
      <c r="AQ131" s="541"/>
      <c r="AR131" s="541"/>
      <c r="AS131" s="543" t="s">
        <v>84</v>
      </c>
      <c r="AT131" s="542">
        <v>46118</v>
      </c>
    </row>
    <row r="132" spans="1:46" ht="13.2">
      <c r="A132" s="548"/>
      <c r="B132" s="547"/>
      <c r="C132" s="547"/>
      <c r="D132" s="547"/>
      <c r="E132" s="547"/>
      <c r="F132" s="548"/>
      <c r="G132" s="548"/>
      <c r="H132" s="548"/>
      <c r="I132" s="548"/>
      <c r="J132" s="548"/>
      <c r="K132" s="548"/>
      <c r="L132" s="548"/>
      <c r="M132" s="546"/>
      <c r="N132" s="546"/>
      <c r="O132" s="548" t="s">
        <v>342</v>
      </c>
      <c r="P132" s="546">
        <v>130</v>
      </c>
      <c r="Q132" s="548" t="s">
        <v>1307</v>
      </c>
      <c r="R132" s="548" t="s">
        <v>188</v>
      </c>
      <c r="S132" s="548" t="s">
        <v>1308</v>
      </c>
      <c r="T132" s="546">
        <v>2970340394</v>
      </c>
      <c r="U132" s="546">
        <v>520</v>
      </c>
      <c r="V132" s="546">
        <v>0.33</v>
      </c>
      <c r="W132" s="546">
        <v>333.33</v>
      </c>
      <c r="X132" s="546">
        <v>1</v>
      </c>
      <c r="Y132" s="546">
        <v>333.33</v>
      </c>
      <c r="Z132" s="546">
        <v>0</v>
      </c>
      <c r="AA132" s="546">
        <v>0</v>
      </c>
      <c r="AB132" s="546">
        <v>186.67</v>
      </c>
      <c r="AC132" s="546">
        <v>171.6</v>
      </c>
      <c r="AD132" s="546">
        <v>348.4</v>
      </c>
      <c r="AE132" s="546">
        <v>0</v>
      </c>
      <c r="AF132" s="546">
        <v>0</v>
      </c>
      <c r="AG132" s="546">
        <v>0</v>
      </c>
      <c r="AH132" s="546"/>
      <c r="AI132" s="546"/>
      <c r="AJ132" s="546"/>
      <c r="AK132" s="546"/>
      <c r="AL132" s="546"/>
      <c r="AM132" s="546"/>
      <c r="AN132" s="546"/>
      <c r="AO132" s="546"/>
      <c r="AP132" s="546"/>
      <c r="AQ132" s="546"/>
      <c r="AR132" s="546"/>
      <c r="AS132" s="548" t="s">
        <v>84</v>
      </c>
      <c r="AT132" s="547">
        <v>46118</v>
      </c>
    </row>
    <row r="133" spans="1:46" ht="13.2">
      <c r="A133" s="543"/>
      <c r="B133" s="542"/>
      <c r="C133" s="542"/>
      <c r="D133" s="542"/>
      <c r="E133" s="542"/>
      <c r="F133" s="543"/>
      <c r="G133" s="543"/>
      <c r="H133" s="543"/>
      <c r="I133" s="543"/>
      <c r="J133" s="543"/>
      <c r="K133" s="543"/>
      <c r="L133" s="543"/>
      <c r="M133" s="541"/>
      <c r="N133" s="541"/>
      <c r="O133" s="543" t="s">
        <v>342</v>
      </c>
      <c r="P133" s="541">
        <v>131</v>
      </c>
      <c r="Q133" s="543" t="s">
        <v>1307</v>
      </c>
      <c r="R133" s="543" t="s">
        <v>188</v>
      </c>
      <c r="S133" s="543" t="s">
        <v>1308</v>
      </c>
      <c r="T133" s="541">
        <v>2970340394</v>
      </c>
      <c r="U133" s="541">
        <v>494</v>
      </c>
      <c r="V133" s="541">
        <v>0.33</v>
      </c>
      <c r="W133" s="541">
        <v>220.95</v>
      </c>
      <c r="X133" s="541">
        <v>1</v>
      </c>
      <c r="Y133" s="541">
        <v>220.95</v>
      </c>
      <c r="Z133" s="541">
        <v>0</v>
      </c>
      <c r="AA133" s="541">
        <v>0</v>
      </c>
      <c r="AB133" s="541">
        <v>270.83999999999997</v>
      </c>
      <c r="AC133" s="541">
        <v>163.02000000000001</v>
      </c>
      <c r="AD133" s="541">
        <v>330.98</v>
      </c>
      <c r="AE133" s="541">
        <v>0</v>
      </c>
      <c r="AF133" s="541">
        <v>2.21</v>
      </c>
      <c r="AG133" s="541">
        <v>0</v>
      </c>
      <c r="AH133" s="541"/>
      <c r="AI133" s="541"/>
      <c r="AJ133" s="541"/>
      <c r="AK133" s="541"/>
      <c r="AL133" s="541"/>
      <c r="AM133" s="541"/>
      <c r="AN133" s="541"/>
      <c r="AO133" s="541"/>
      <c r="AP133" s="541"/>
      <c r="AQ133" s="541"/>
      <c r="AR133" s="541"/>
      <c r="AS133" s="543" t="s">
        <v>84</v>
      </c>
      <c r="AT133" s="542">
        <v>46118</v>
      </c>
    </row>
    <row r="134" spans="1:46" ht="13.2">
      <c r="A134" s="548"/>
      <c r="B134" s="547"/>
      <c r="C134" s="547"/>
      <c r="D134" s="547"/>
      <c r="E134" s="547"/>
      <c r="F134" s="548"/>
      <c r="G134" s="548"/>
      <c r="H134" s="548"/>
      <c r="I134" s="548"/>
      <c r="J134" s="548"/>
      <c r="K134" s="548"/>
      <c r="L134" s="548"/>
      <c r="M134" s="546"/>
      <c r="N134" s="546"/>
      <c r="O134" s="548" t="s">
        <v>342</v>
      </c>
      <c r="P134" s="546">
        <v>132</v>
      </c>
      <c r="Q134" s="548" t="s">
        <v>1307</v>
      </c>
      <c r="R134" s="548" t="s">
        <v>188</v>
      </c>
      <c r="S134" s="548" t="s">
        <v>1308</v>
      </c>
      <c r="T134" s="546">
        <v>2970340394</v>
      </c>
      <c r="U134" s="546">
        <v>520</v>
      </c>
      <c r="V134" s="546">
        <v>0.33</v>
      </c>
      <c r="W134" s="546">
        <v>343.48</v>
      </c>
      <c r="X134" s="546">
        <v>1</v>
      </c>
      <c r="Y134" s="546">
        <v>343.48</v>
      </c>
      <c r="Z134" s="546">
        <v>0</v>
      </c>
      <c r="AA134" s="546">
        <v>0</v>
      </c>
      <c r="AB134" s="546">
        <v>176.52</v>
      </c>
      <c r="AC134" s="546">
        <v>171.6</v>
      </c>
      <c r="AD134" s="546">
        <v>348.4</v>
      </c>
      <c r="AE134" s="546">
        <v>0</v>
      </c>
      <c r="AF134" s="546">
        <v>0</v>
      </c>
      <c r="AG134" s="546">
        <v>0</v>
      </c>
      <c r="AH134" s="546"/>
      <c r="AI134" s="546"/>
      <c r="AJ134" s="546"/>
      <c r="AK134" s="546"/>
      <c r="AL134" s="546"/>
      <c r="AM134" s="546"/>
      <c r="AN134" s="546"/>
      <c r="AO134" s="546"/>
      <c r="AP134" s="546"/>
      <c r="AQ134" s="546"/>
      <c r="AR134" s="546"/>
      <c r="AS134" s="548" t="s">
        <v>84</v>
      </c>
      <c r="AT134" s="547">
        <v>46118</v>
      </c>
    </row>
    <row r="135" spans="1:46" ht="13.2">
      <c r="A135" s="543"/>
      <c r="B135" s="542"/>
      <c r="C135" s="542"/>
      <c r="D135" s="542"/>
      <c r="E135" s="542"/>
      <c r="F135" s="543"/>
      <c r="G135" s="543"/>
      <c r="H135" s="543"/>
      <c r="I135" s="543"/>
      <c r="J135" s="543"/>
      <c r="K135" s="543"/>
      <c r="L135" s="543"/>
      <c r="M135" s="541"/>
      <c r="N135" s="541"/>
      <c r="O135" s="543" t="s">
        <v>342</v>
      </c>
      <c r="P135" s="541">
        <v>133</v>
      </c>
      <c r="Q135" s="543" t="s">
        <v>1307</v>
      </c>
      <c r="R135" s="543" t="s">
        <v>188</v>
      </c>
      <c r="S135" s="543" t="s">
        <v>1308</v>
      </c>
      <c r="T135" s="541">
        <v>2970340394</v>
      </c>
      <c r="U135" s="541">
        <v>520</v>
      </c>
      <c r="V135" s="541">
        <v>0.33</v>
      </c>
      <c r="W135" s="541">
        <v>300.95</v>
      </c>
      <c r="X135" s="541">
        <v>1</v>
      </c>
      <c r="Y135" s="541">
        <v>300.95</v>
      </c>
      <c r="Z135" s="541">
        <v>0</v>
      </c>
      <c r="AA135" s="541">
        <v>0</v>
      </c>
      <c r="AB135" s="541">
        <v>216.04</v>
      </c>
      <c r="AC135" s="541">
        <v>171.6</v>
      </c>
      <c r="AD135" s="541">
        <v>348.4</v>
      </c>
      <c r="AE135" s="541">
        <v>0</v>
      </c>
      <c r="AF135" s="541">
        <v>3.01</v>
      </c>
      <c r="AG135" s="541">
        <v>0</v>
      </c>
      <c r="AH135" s="541"/>
      <c r="AI135" s="541"/>
      <c r="AJ135" s="541"/>
      <c r="AK135" s="541"/>
      <c r="AL135" s="541"/>
      <c r="AM135" s="541"/>
      <c r="AN135" s="541"/>
      <c r="AO135" s="541"/>
      <c r="AP135" s="541"/>
      <c r="AQ135" s="541"/>
      <c r="AR135" s="541"/>
      <c r="AS135" s="543" t="s">
        <v>84</v>
      </c>
      <c r="AT135" s="542">
        <v>46118</v>
      </c>
    </row>
    <row r="136" spans="1:46" ht="13.2">
      <c r="A136" s="548"/>
      <c r="B136" s="547"/>
      <c r="C136" s="547"/>
      <c r="D136" s="547"/>
      <c r="E136" s="547"/>
      <c r="F136" s="548"/>
      <c r="G136" s="548"/>
      <c r="H136" s="548"/>
      <c r="I136" s="548"/>
      <c r="J136" s="548"/>
      <c r="K136" s="548"/>
      <c r="L136" s="548"/>
      <c r="M136" s="546"/>
      <c r="N136" s="546"/>
      <c r="O136" s="548" t="s">
        <v>342</v>
      </c>
      <c r="P136" s="546">
        <v>134</v>
      </c>
      <c r="Q136" s="548" t="s">
        <v>1307</v>
      </c>
      <c r="R136" s="548" t="s">
        <v>188</v>
      </c>
      <c r="S136" s="548" t="s">
        <v>1308</v>
      </c>
      <c r="T136" s="546">
        <v>2970340394</v>
      </c>
      <c r="U136" s="546">
        <v>520</v>
      </c>
      <c r="V136" s="546">
        <v>0.33</v>
      </c>
      <c r="W136" s="546">
        <v>287.07</v>
      </c>
      <c r="X136" s="546">
        <v>1</v>
      </c>
      <c r="Y136" s="546">
        <v>287.07</v>
      </c>
      <c r="Z136" s="546">
        <v>0</v>
      </c>
      <c r="AA136" s="546">
        <v>0</v>
      </c>
      <c r="AB136" s="546">
        <v>230.06</v>
      </c>
      <c r="AC136" s="546">
        <v>171.6</v>
      </c>
      <c r="AD136" s="546">
        <v>348.4</v>
      </c>
      <c r="AE136" s="546">
        <v>0</v>
      </c>
      <c r="AF136" s="546">
        <v>2.87</v>
      </c>
      <c r="AG136" s="546">
        <v>0</v>
      </c>
      <c r="AH136" s="546"/>
      <c r="AI136" s="546"/>
      <c r="AJ136" s="546"/>
      <c r="AK136" s="546"/>
      <c r="AL136" s="546"/>
      <c r="AM136" s="546"/>
      <c r="AN136" s="546"/>
      <c r="AO136" s="546"/>
      <c r="AP136" s="546"/>
      <c r="AQ136" s="546"/>
      <c r="AR136" s="546"/>
      <c r="AS136" s="548" t="s">
        <v>84</v>
      </c>
      <c r="AT136" s="547">
        <v>46118</v>
      </c>
    </row>
    <row r="137" spans="1:46" ht="13.2">
      <c r="A137" s="543"/>
      <c r="B137" s="542"/>
      <c r="C137" s="542"/>
      <c r="D137" s="542"/>
      <c r="E137" s="542"/>
      <c r="F137" s="543"/>
      <c r="G137" s="543"/>
      <c r="H137" s="543"/>
      <c r="I137" s="543"/>
      <c r="J137" s="543"/>
      <c r="K137" s="543"/>
      <c r="L137" s="543"/>
      <c r="M137" s="541"/>
      <c r="N137" s="541"/>
      <c r="O137" s="543" t="s">
        <v>342</v>
      </c>
      <c r="P137" s="541">
        <v>135</v>
      </c>
      <c r="Q137" s="543" t="s">
        <v>1307</v>
      </c>
      <c r="R137" s="543" t="s">
        <v>188</v>
      </c>
      <c r="S137" s="543" t="s">
        <v>1308</v>
      </c>
      <c r="T137" s="541">
        <v>2970340394</v>
      </c>
      <c r="U137" s="541">
        <v>400</v>
      </c>
      <c r="V137" s="541">
        <v>0.33</v>
      </c>
      <c r="W137" s="541">
        <v>177.14</v>
      </c>
      <c r="X137" s="541">
        <v>1</v>
      </c>
      <c r="Y137" s="541">
        <v>177.14</v>
      </c>
      <c r="Z137" s="541">
        <v>0</v>
      </c>
      <c r="AA137" s="541">
        <v>0</v>
      </c>
      <c r="AB137" s="541">
        <v>221.09</v>
      </c>
      <c r="AC137" s="541">
        <v>132</v>
      </c>
      <c r="AD137" s="541">
        <v>268</v>
      </c>
      <c r="AE137" s="541">
        <v>0</v>
      </c>
      <c r="AF137" s="541">
        <v>1.77</v>
      </c>
      <c r="AG137" s="541">
        <v>0</v>
      </c>
      <c r="AH137" s="541"/>
      <c r="AI137" s="541"/>
      <c r="AJ137" s="541"/>
      <c r="AK137" s="541"/>
      <c r="AL137" s="541"/>
      <c r="AM137" s="541"/>
      <c r="AN137" s="541"/>
      <c r="AO137" s="541"/>
      <c r="AP137" s="541"/>
      <c r="AQ137" s="541"/>
      <c r="AR137" s="541"/>
      <c r="AS137" s="543" t="s">
        <v>84</v>
      </c>
      <c r="AT137" s="542">
        <v>46118</v>
      </c>
    </row>
    <row r="138" spans="1:46" ht="13.2">
      <c r="A138" s="548"/>
      <c r="B138" s="547"/>
      <c r="C138" s="547"/>
      <c r="D138" s="547"/>
      <c r="E138" s="547"/>
      <c r="F138" s="548"/>
      <c r="G138" s="548"/>
      <c r="H138" s="548"/>
      <c r="I138" s="548"/>
      <c r="J138" s="548"/>
      <c r="K138" s="548"/>
      <c r="L138" s="548"/>
      <c r="M138" s="546"/>
      <c r="N138" s="546"/>
      <c r="O138" s="548" t="s">
        <v>342</v>
      </c>
      <c r="P138" s="546">
        <v>136</v>
      </c>
      <c r="Q138" s="548" t="s">
        <v>1307</v>
      </c>
      <c r="R138" s="548" t="s">
        <v>188</v>
      </c>
      <c r="S138" s="548" t="s">
        <v>1308</v>
      </c>
      <c r="T138" s="546">
        <v>2970340394</v>
      </c>
      <c r="U138" s="546">
        <v>520</v>
      </c>
      <c r="V138" s="546">
        <v>0.33</v>
      </c>
      <c r="W138" s="546">
        <v>265.45999999999998</v>
      </c>
      <c r="X138" s="546">
        <v>1</v>
      </c>
      <c r="Y138" s="546">
        <v>265.45999999999998</v>
      </c>
      <c r="Z138" s="546">
        <v>0</v>
      </c>
      <c r="AA138" s="546">
        <v>0</v>
      </c>
      <c r="AB138" s="546">
        <v>251.89</v>
      </c>
      <c r="AC138" s="546">
        <v>171.6</v>
      </c>
      <c r="AD138" s="546">
        <v>348.4</v>
      </c>
      <c r="AE138" s="546">
        <v>0</v>
      </c>
      <c r="AF138" s="546">
        <v>2.65</v>
      </c>
      <c r="AG138" s="546">
        <v>0</v>
      </c>
      <c r="AH138" s="546"/>
      <c r="AI138" s="546"/>
      <c r="AJ138" s="546"/>
      <c r="AK138" s="546"/>
      <c r="AL138" s="546"/>
      <c r="AM138" s="546"/>
      <c r="AN138" s="546"/>
      <c r="AO138" s="546"/>
      <c r="AP138" s="546"/>
      <c r="AQ138" s="546"/>
      <c r="AR138" s="546"/>
      <c r="AS138" s="548" t="s">
        <v>84</v>
      </c>
      <c r="AT138" s="547">
        <v>46118</v>
      </c>
    </row>
    <row r="139" spans="1:46" ht="13.2">
      <c r="A139" s="543"/>
      <c r="B139" s="542"/>
      <c r="C139" s="542"/>
      <c r="D139" s="542"/>
      <c r="E139" s="542"/>
      <c r="F139" s="543"/>
      <c r="G139" s="543"/>
      <c r="H139" s="543"/>
      <c r="I139" s="543"/>
      <c r="J139" s="543"/>
      <c r="K139" s="543"/>
      <c r="L139" s="543"/>
      <c r="M139" s="541"/>
      <c r="N139" s="541"/>
      <c r="O139" s="543" t="s">
        <v>342</v>
      </c>
      <c r="P139" s="541">
        <v>137</v>
      </c>
      <c r="Q139" s="543" t="s">
        <v>1307</v>
      </c>
      <c r="R139" s="543" t="s">
        <v>188</v>
      </c>
      <c r="S139" s="543" t="s">
        <v>1308</v>
      </c>
      <c r="T139" s="541">
        <v>2970340394</v>
      </c>
      <c r="U139" s="541">
        <v>520</v>
      </c>
      <c r="V139" s="541">
        <v>0.33</v>
      </c>
      <c r="W139" s="541">
        <v>268.32</v>
      </c>
      <c r="X139" s="541">
        <v>1</v>
      </c>
      <c r="Y139" s="541">
        <v>268.32</v>
      </c>
      <c r="Z139" s="541">
        <v>0</v>
      </c>
      <c r="AA139" s="541">
        <v>0</v>
      </c>
      <c r="AB139" s="541">
        <v>249</v>
      </c>
      <c r="AC139" s="541">
        <v>171.6</v>
      </c>
      <c r="AD139" s="541">
        <v>348.4</v>
      </c>
      <c r="AE139" s="541">
        <v>0</v>
      </c>
      <c r="AF139" s="541">
        <v>2.68</v>
      </c>
      <c r="AG139" s="541">
        <v>0</v>
      </c>
      <c r="AH139" s="541"/>
      <c r="AI139" s="541"/>
      <c r="AJ139" s="541"/>
      <c r="AK139" s="541"/>
      <c r="AL139" s="541"/>
      <c r="AM139" s="541"/>
      <c r="AN139" s="541"/>
      <c r="AO139" s="541"/>
      <c r="AP139" s="541"/>
      <c r="AQ139" s="541"/>
      <c r="AR139" s="541"/>
      <c r="AS139" s="543" t="s">
        <v>84</v>
      </c>
      <c r="AT139" s="542">
        <v>46118</v>
      </c>
    </row>
    <row r="140" spans="1:46" ht="13.2">
      <c r="A140" s="548"/>
      <c r="B140" s="547"/>
      <c r="C140" s="547"/>
      <c r="D140" s="547"/>
      <c r="E140" s="547"/>
      <c r="F140" s="548"/>
      <c r="G140" s="548"/>
      <c r="H140" s="548"/>
      <c r="I140" s="548"/>
      <c r="J140" s="548"/>
      <c r="K140" s="548"/>
      <c r="L140" s="548"/>
      <c r="M140" s="546"/>
      <c r="N140" s="546"/>
      <c r="O140" s="548" t="s">
        <v>342</v>
      </c>
      <c r="P140" s="546">
        <v>138</v>
      </c>
      <c r="Q140" s="548" t="s">
        <v>1307</v>
      </c>
      <c r="R140" s="548" t="s">
        <v>188</v>
      </c>
      <c r="S140" s="548" t="s">
        <v>1308</v>
      </c>
      <c r="T140" s="546">
        <v>2970340394</v>
      </c>
      <c r="U140" s="546">
        <v>520</v>
      </c>
      <c r="V140" s="546">
        <v>0.33</v>
      </c>
      <c r="W140" s="546">
        <v>343.81</v>
      </c>
      <c r="X140" s="546">
        <v>1</v>
      </c>
      <c r="Y140" s="546">
        <v>343.81</v>
      </c>
      <c r="Z140" s="546">
        <v>0</v>
      </c>
      <c r="AA140" s="546">
        <v>0</v>
      </c>
      <c r="AB140" s="546">
        <v>176.19</v>
      </c>
      <c r="AC140" s="546">
        <v>171.6</v>
      </c>
      <c r="AD140" s="546">
        <v>348.4</v>
      </c>
      <c r="AE140" s="546">
        <v>0</v>
      </c>
      <c r="AF140" s="546">
        <v>0</v>
      </c>
      <c r="AG140" s="546">
        <v>0</v>
      </c>
      <c r="AH140" s="546"/>
      <c r="AI140" s="546"/>
      <c r="AJ140" s="546"/>
      <c r="AK140" s="546"/>
      <c r="AL140" s="546"/>
      <c r="AM140" s="546"/>
      <c r="AN140" s="546"/>
      <c r="AO140" s="546"/>
      <c r="AP140" s="546"/>
      <c r="AQ140" s="546"/>
      <c r="AR140" s="546"/>
      <c r="AS140" s="548" t="s">
        <v>84</v>
      </c>
      <c r="AT140" s="547">
        <v>46118</v>
      </c>
    </row>
    <row r="141" spans="1:46" ht="13.2">
      <c r="A141" s="543"/>
      <c r="B141" s="542"/>
      <c r="C141" s="542"/>
      <c r="D141" s="542"/>
      <c r="E141" s="542"/>
      <c r="F141" s="543"/>
      <c r="G141" s="543"/>
      <c r="H141" s="543"/>
      <c r="I141" s="543"/>
      <c r="J141" s="543"/>
      <c r="K141" s="543"/>
      <c r="L141" s="543"/>
      <c r="M141" s="541"/>
      <c r="N141" s="541"/>
      <c r="O141" s="543" t="s">
        <v>342</v>
      </c>
      <c r="P141" s="541">
        <v>139</v>
      </c>
      <c r="Q141" s="543" t="s">
        <v>1307</v>
      </c>
      <c r="R141" s="543" t="s">
        <v>188</v>
      </c>
      <c r="S141" s="543" t="s">
        <v>1308</v>
      </c>
      <c r="T141" s="541">
        <v>2970340394</v>
      </c>
      <c r="U141" s="541">
        <v>450</v>
      </c>
      <c r="V141" s="541">
        <v>0.33</v>
      </c>
      <c r="W141" s="541">
        <v>225.71</v>
      </c>
      <c r="X141" s="541">
        <v>1</v>
      </c>
      <c r="Y141" s="541">
        <v>225.71</v>
      </c>
      <c r="Z141" s="541">
        <v>0</v>
      </c>
      <c r="AA141" s="541">
        <v>0</v>
      </c>
      <c r="AB141" s="541">
        <v>224.29</v>
      </c>
      <c r="AC141" s="541">
        <v>148.5</v>
      </c>
      <c r="AD141" s="541">
        <v>301.5</v>
      </c>
      <c r="AE141" s="541">
        <v>0</v>
      </c>
      <c r="AF141" s="541">
        <v>0</v>
      </c>
      <c r="AG141" s="541">
        <v>0</v>
      </c>
      <c r="AH141" s="541"/>
      <c r="AI141" s="541"/>
      <c r="AJ141" s="541"/>
      <c r="AK141" s="541"/>
      <c r="AL141" s="541"/>
      <c r="AM141" s="541"/>
      <c r="AN141" s="541"/>
      <c r="AO141" s="541"/>
      <c r="AP141" s="541"/>
      <c r="AQ141" s="541"/>
      <c r="AR141" s="541"/>
      <c r="AS141" s="543" t="s">
        <v>84</v>
      </c>
      <c r="AT141" s="542">
        <v>46118</v>
      </c>
    </row>
    <row r="142" spans="1:46" ht="13.2">
      <c r="A142" s="548"/>
      <c r="B142" s="547"/>
      <c r="C142" s="547"/>
      <c r="D142" s="547"/>
      <c r="E142" s="547"/>
      <c r="F142" s="548"/>
      <c r="G142" s="548"/>
      <c r="H142" s="548"/>
      <c r="I142" s="548"/>
      <c r="J142" s="548"/>
      <c r="K142" s="548"/>
      <c r="L142" s="548"/>
      <c r="M142" s="546"/>
      <c r="N142" s="546"/>
      <c r="O142" s="548" t="s">
        <v>342</v>
      </c>
      <c r="P142" s="546">
        <v>140</v>
      </c>
      <c r="Q142" s="548" t="s">
        <v>1307</v>
      </c>
      <c r="R142" s="548" t="s">
        <v>188</v>
      </c>
      <c r="S142" s="548" t="s">
        <v>1308</v>
      </c>
      <c r="T142" s="546">
        <v>2970340394</v>
      </c>
      <c r="U142" s="546">
        <v>520</v>
      </c>
      <c r="V142" s="546">
        <v>0.33</v>
      </c>
      <c r="W142" s="546">
        <v>303.81</v>
      </c>
      <c r="X142" s="546">
        <v>1</v>
      </c>
      <c r="Y142" s="546">
        <v>303.81</v>
      </c>
      <c r="Z142" s="546">
        <v>0</v>
      </c>
      <c r="AA142" s="546">
        <v>0</v>
      </c>
      <c r="AB142" s="546">
        <v>213.15</v>
      </c>
      <c r="AC142" s="546">
        <v>171.6</v>
      </c>
      <c r="AD142" s="546">
        <v>348.4</v>
      </c>
      <c r="AE142" s="546">
        <v>0</v>
      </c>
      <c r="AF142" s="546">
        <v>3.04</v>
      </c>
      <c r="AG142" s="546">
        <v>0</v>
      </c>
      <c r="AH142" s="546"/>
      <c r="AI142" s="546"/>
      <c r="AJ142" s="546"/>
      <c r="AK142" s="546"/>
      <c r="AL142" s="546"/>
      <c r="AM142" s="546"/>
      <c r="AN142" s="546"/>
      <c r="AO142" s="546"/>
      <c r="AP142" s="546"/>
      <c r="AQ142" s="546"/>
      <c r="AR142" s="546"/>
      <c r="AS142" s="548" t="s">
        <v>84</v>
      </c>
      <c r="AT142" s="547">
        <v>46118</v>
      </c>
    </row>
    <row r="143" spans="1:46" ht="13.2">
      <c r="A143" s="543"/>
      <c r="B143" s="542"/>
      <c r="C143" s="542"/>
      <c r="D143" s="542"/>
      <c r="E143" s="542"/>
      <c r="F143" s="543"/>
      <c r="G143" s="543"/>
      <c r="H143" s="543"/>
      <c r="I143" s="543"/>
      <c r="J143" s="543"/>
      <c r="K143" s="543"/>
      <c r="L143" s="543"/>
      <c r="M143" s="541"/>
      <c r="N143" s="541"/>
      <c r="O143" s="543" t="s">
        <v>342</v>
      </c>
      <c r="P143" s="541">
        <v>141</v>
      </c>
      <c r="Q143" s="543" t="s">
        <v>1307</v>
      </c>
      <c r="R143" s="543" t="s">
        <v>188</v>
      </c>
      <c r="S143" s="543" t="s">
        <v>1308</v>
      </c>
      <c r="T143" s="541">
        <v>2970340394</v>
      </c>
      <c r="U143" s="541">
        <v>500</v>
      </c>
      <c r="V143" s="541">
        <v>0.33</v>
      </c>
      <c r="W143" s="541">
        <v>286.67</v>
      </c>
      <c r="X143" s="541">
        <v>1</v>
      </c>
      <c r="Y143" s="541">
        <v>286.67</v>
      </c>
      <c r="Z143" s="541">
        <v>0</v>
      </c>
      <c r="AA143" s="541">
        <v>0</v>
      </c>
      <c r="AB143" s="541">
        <v>210.46</v>
      </c>
      <c r="AC143" s="541">
        <v>165</v>
      </c>
      <c r="AD143" s="541">
        <v>335</v>
      </c>
      <c r="AE143" s="541">
        <v>0</v>
      </c>
      <c r="AF143" s="541">
        <v>2.87</v>
      </c>
      <c r="AG143" s="541">
        <v>0</v>
      </c>
      <c r="AH143" s="541"/>
      <c r="AI143" s="541"/>
      <c r="AJ143" s="541"/>
      <c r="AK143" s="541"/>
      <c r="AL143" s="541"/>
      <c r="AM143" s="541"/>
      <c r="AN143" s="541"/>
      <c r="AO143" s="541"/>
      <c r="AP143" s="541"/>
      <c r="AQ143" s="541"/>
      <c r="AR143" s="541"/>
      <c r="AS143" s="543" t="s">
        <v>84</v>
      </c>
      <c r="AT143" s="542">
        <v>46118</v>
      </c>
    </row>
    <row r="144" spans="1:46" ht="13.2">
      <c r="A144" s="548"/>
      <c r="B144" s="547"/>
      <c r="C144" s="547"/>
      <c r="D144" s="547"/>
      <c r="E144" s="547"/>
      <c r="F144" s="548"/>
      <c r="G144" s="548"/>
      <c r="H144" s="548"/>
      <c r="I144" s="548"/>
      <c r="J144" s="548"/>
      <c r="K144" s="548"/>
      <c r="L144" s="548"/>
      <c r="M144" s="546"/>
      <c r="N144" s="546"/>
      <c r="O144" s="548" t="s">
        <v>342</v>
      </c>
      <c r="P144" s="546">
        <v>142</v>
      </c>
      <c r="Q144" s="548" t="s">
        <v>1307</v>
      </c>
      <c r="R144" s="548" t="s">
        <v>188</v>
      </c>
      <c r="S144" s="548" t="s">
        <v>1308</v>
      </c>
      <c r="T144" s="546">
        <v>2970340394</v>
      </c>
      <c r="U144" s="546">
        <v>520</v>
      </c>
      <c r="V144" s="546">
        <v>0.33</v>
      </c>
      <c r="W144" s="546">
        <v>322.86</v>
      </c>
      <c r="X144" s="546">
        <v>1</v>
      </c>
      <c r="Y144" s="546">
        <v>322.86</v>
      </c>
      <c r="Z144" s="546">
        <v>0</v>
      </c>
      <c r="AA144" s="546">
        <v>0</v>
      </c>
      <c r="AB144" s="546">
        <v>197.14</v>
      </c>
      <c r="AC144" s="546">
        <v>171.6</v>
      </c>
      <c r="AD144" s="546">
        <v>348.4</v>
      </c>
      <c r="AE144" s="546">
        <v>0</v>
      </c>
      <c r="AF144" s="546">
        <v>0</v>
      </c>
      <c r="AG144" s="546">
        <v>0</v>
      </c>
      <c r="AH144" s="546"/>
      <c r="AI144" s="546"/>
      <c r="AJ144" s="546"/>
      <c r="AK144" s="546"/>
      <c r="AL144" s="546"/>
      <c r="AM144" s="546"/>
      <c r="AN144" s="546"/>
      <c r="AO144" s="546"/>
      <c r="AP144" s="546"/>
      <c r="AQ144" s="546"/>
      <c r="AR144" s="546"/>
      <c r="AS144" s="548" t="s">
        <v>84</v>
      </c>
      <c r="AT144" s="547">
        <v>46118</v>
      </c>
    </row>
    <row r="145" spans="1:46" ht="13.2">
      <c r="A145" s="543"/>
      <c r="B145" s="542"/>
      <c r="C145" s="542"/>
      <c r="D145" s="542"/>
      <c r="E145" s="542"/>
      <c r="F145" s="543"/>
      <c r="G145" s="543"/>
      <c r="H145" s="543"/>
      <c r="I145" s="543"/>
      <c r="J145" s="543"/>
      <c r="K145" s="543"/>
      <c r="L145" s="543"/>
      <c r="M145" s="541"/>
      <c r="N145" s="541"/>
      <c r="O145" s="543" t="s">
        <v>342</v>
      </c>
      <c r="P145" s="541">
        <v>143</v>
      </c>
      <c r="Q145" s="543" t="s">
        <v>1307</v>
      </c>
      <c r="R145" s="543" t="s">
        <v>188</v>
      </c>
      <c r="S145" s="543" t="s">
        <v>1308</v>
      </c>
      <c r="T145" s="541">
        <v>2970340394</v>
      </c>
      <c r="U145" s="541">
        <v>520</v>
      </c>
      <c r="V145" s="541">
        <v>0.33</v>
      </c>
      <c r="W145" s="541">
        <v>299.05</v>
      </c>
      <c r="X145" s="541">
        <v>1</v>
      </c>
      <c r="Y145" s="541">
        <v>299.05</v>
      </c>
      <c r="Z145" s="541">
        <v>0</v>
      </c>
      <c r="AA145" s="541">
        <v>0</v>
      </c>
      <c r="AB145" s="541">
        <v>217.96</v>
      </c>
      <c r="AC145" s="541">
        <v>171.6</v>
      </c>
      <c r="AD145" s="541">
        <v>348.4</v>
      </c>
      <c r="AE145" s="541">
        <v>0</v>
      </c>
      <c r="AF145" s="541">
        <v>2.99</v>
      </c>
      <c r="AG145" s="541">
        <v>0</v>
      </c>
      <c r="AH145" s="541"/>
      <c r="AI145" s="541"/>
      <c r="AJ145" s="541"/>
      <c r="AK145" s="541"/>
      <c r="AL145" s="541"/>
      <c r="AM145" s="541"/>
      <c r="AN145" s="541"/>
      <c r="AO145" s="541"/>
      <c r="AP145" s="541"/>
      <c r="AQ145" s="541"/>
      <c r="AR145" s="541"/>
      <c r="AS145" s="543" t="s">
        <v>84</v>
      </c>
      <c r="AT145" s="542">
        <v>46118</v>
      </c>
    </row>
    <row r="146" spans="1:46" ht="13.2">
      <c r="A146" s="548"/>
      <c r="B146" s="547"/>
      <c r="C146" s="547"/>
      <c r="D146" s="547"/>
      <c r="E146" s="547"/>
      <c r="F146" s="548"/>
      <c r="G146" s="548"/>
      <c r="H146" s="548"/>
      <c r="I146" s="548"/>
      <c r="J146" s="548"/>
      <c r="K146" s="548"/>
      <c r="L146" s="548"/>
      <c r="M146" s="546"/>
      <c r="N146" s="546"/>
      <c r="O146" s="548" t="s">
        <v>342</v>
      </c>
      <c r="P146" s="546">
        <v>144</v>
      </c>
      <c r="Q146" s="548" t="s">
        <v>1307</v>
      </c>
      <c r="R146" s="548" t="s">
        <v>188</v>
      </c>
      <c r="S146" s="548" t="s">
        <v>1308</v>
      </c>
      <c r="T146" s="546">
        <v>2970340394</v>
      </c>
      <c r="U146" s="546">
        <v>520</v>
      </c>
      <c r="V146" s="546">
        <v>0.33</v>
      </c>
      <c r="W146" s="546">
        <v>310.83999999999997</v>
      </c>
      <c r="X146" s="546">
        <v>1</v>
      </c>
      <c r="Y146" s="546">
        <v>310.83999999999997</v>
      </c>
      <c r="Z146" s="546">
        <v>0</v>
      </c>
      <c r="AA146" s="546">
        <v>0</v>
      </c>
      <c r="AB146" s="546">
        <v>206.05</v>
      </c>
      <c r="AC146" s="546">
        <v>171.6</v>
      </c>
      <c r="AD146" s="546">
        <v>348.4</v>
      </c>
      <c r="AE146" s="546">
        <v>0</v>
      </c>
      <c r="AF146" s="546">
        <v>3.11</v>
      </c>
      <c r="AG146" s="546">
        <v>0</v>
      </c>
      <c r="AH146" s="546"/>
      <c r="AI146" s="546"/>
      <c r="AJ146" s="546"/>
      <c r="AK146" s="546"/>
      <c r="AL146" s="546"/>
      <c r="AM146" s="546"/>
      <c r="AN146" s="546"/>
      <c r="AO146" s="546"/>
      <c r="AP146" s="546"/>
      <c r="AQ146" s="546"/>
      <c r="AR146" s="546"/>
      <c r="AS146" s="548" t="s">
        <v>84</v>
      </c>
      <c r="AT146" s="547">
        <v>46118</v>
      </c>
    </row>
    <row r="147" spans="1:46" ht="13.2">
      <c r="A147" s="543"/>
      <c r="B147" s="542"/>
      <c r="C147" s="542"/>
      <c r="D147" s="542"/>
      <c r="E147" s="542"/>
      <c r="F147" s="543"/>
      <c r="G147" s="543"/>
      <c r="H147" s="543"/>
      <c r="I147" s="543"/>
      <c r="J147" s="543"/>
      <c r="K147" s="543"/>
      <c r="L147" s="543"/>
      <c r="M147" s="541"/>
      <c r="N147" s="541"/>
      <c r="O147" s="543" t="s">
        <v>342</v>
      </c>
      <c r="P147" s="541">
        <v>145</v>
      </c>
      <c r="Q147" s="543" t="s">
        <v>1307</v>
      </c>
      <c r="R147" s="543" t="s">
        <v>188</v>
      </c>
      <c r="S147" s="543" t="s">
        <v>1308</v>
      </c>
      <c r="T147" s="541">
        <v>2970340394</v>
      </c>
      <c r="U147" s="541">
        <v>520</v>
      </c>
      <c r="V147" s="541">
        <v>0.33</v>
      </c>
      <c r="W147" s="541">
        <v>313.69</v>
      </c>
      <c r="X147" s="541">
        <v>1</v>
      </c>
      <c r="Y147" s="541">
        <v>313.69</v>
      </c>
      <c r="Z147" s="541">
        <v>0</v>
      </c>
      <c r="AA147" s="541">
        <v>0</v>
      </c>
      <c r="AB147" s="541">
        <v>203.17</v>
      </c>
      <c r="AC147" s="541">
        <v>171.6</v>
      </c>
      <c r="AD147" s="541">
        <v>348.4</v>
      </c>
      <c r="AE147" s="541">
        <v>0</v>
      </c>
      <c r="AF147" s="541">
        <v>3.14</v>
      </c>
      <c r="AG147" s="541">
        <v>0</v>
      </c>
      <c r="AH147" s="541"/>
      <c r="AI147" s="541"/>
      <c r="AJ147" s="541"/>
      <c r="AK147" s="541"/>
      <c r="AL147" s="541"/>
      <c r="AM147" s="541"/>
      <c r="AN147" s="541"/>
      <c r="AO147" s="541"/>
      <c r="AP147" s="541"/>
      <c r="AQ147" s="541"/>
      <c r="AR147" s="541"/>
      <c r="AS147" s="543" t="s">
        <v>84</v>
      </c>
      <c r="AT147" s="542">
        <v>46118</v>
      </c>
    </row>
    <row r="148" spans="1:46" ht="13.2">
      <c r="A148" s="548"/>
      <c r="B148" s="547"/>
      <c r="C148" s="547"/>
      <c r="D148" s="547"/>
      <c r="E148" s="547"/>
      <c r="F148" s="548"/>
      <c r="G148" s="548"/>
      <c r="H148" s="548"/>
      <c r="I148" s="548"/>
      <c r="J148" s="548"/>
      <c r="K148" s="548"/>
      <c r="L148" s="548"/>
      <c r="M148" s="546"/>
      <c r="N148" s="546"/>
      <c r="O148" s="548" t="s">
        <v>342</v>
      </c>
      <c r="P148" s="546">
        <v>146</v>
      </c>
      <c r="Q148" s="548" t="s">
        <v>1307</v>
      </c>
      <c r="R148" s="548" t="s">
        <v>188</v>
      </c>
      <c r="S148" s="548" t="s">
        <v>1308</v>
      </c>
      <c r="T148" s="546">
        <v>2970340394</v>
      </c>
      <c r="U148" s="546">
        <v>520</v>
      </c>
      <c r="V148" s="546">
        <v>0.33</v>
      </c>
      <c r="W148" s="546">
        <v>295.95</v>
      </c>
      <c r="X148" s="546">
        <v>1</v>
      </c>
      <c r="Y148" s="546">
        <v>295.95</v>
      </c>
      <c r="Z148" s="546">
        <v>0</v>
      </c>
      <c r="AA148" s="546">
        <v>0</v>
      </c>
      <c r="AB148" s="546">
        <v>221.09</v>
      </c>
      <c r="AC148" s="546">
        <v>171.6</v>
      </c>
      <c r="AD148" s="546">
        <v>348.4</v>
      </c>
      <c r="AE148" s="546">
        <v>0</v>
      </c>
      <c r="AF148" s="546">
        <v>2.96</v>
      </c>
      <c r="AG148" s="546">
        <v>0</v>
      </c>
      <c r="AH148" s="546"/>
      <c r="AI148" s="546"/>
      <c r="AJ148" s="546"/>
      <c r="AK148" s="546"/>
      <c r="AL148" s="546"/>
      <c r="AM148" s="546"/>
      <c r="AN148" s="546"/>
      <c r="AO148" s="546"/>
      <c r="AP148" s="546"/>
      <c r="AQ148" s="546"/>
      <c r="AR148" s="546"/>
      <c r="AS148" s="548" t="s">
        <v>84</v>
      </c>
      <c r="AT148" s="547">
        <v>46118</v>
      </c>
    </row>
    <row r="149" spans="1:46" ht="13.2">
      <c r="A149" s="543"/>
      <c r="B149" s="542"/>
      <c r="C149" s="542"/>
      <c r="D149" s="542"/>
      <c r="E149" s="542"/>
      <c r="F149" s="543"/>
      <c r="G149" s="543"/>
      <c r="H149" s="543"/>
      <c r="I149" s="543"/>
      <c r="J149" s="543"/>
      <c r="K149" s="543"/>
      <c r="L149" s="543"/>
      <c r="M149" s="541"/>
      <c r="N149" s="541"/>
      <c r="O149" s="543" t="s">
        <v>342</v>
      </c>
      <c r="P149" s="541">
        <v>147</v>
      </c>
      <c r="Q149" s="543" t="s">
        <v>1307</v>
      </c>
      <c r="R149" s="543" t="s">
        <v>188</v>
      </c>
      <c r="S149" s="543" t="s">
        <v>1308</v>
      </c>
      <c r="T149" s="541">
        <v>2970340394</v>
      </c>
      <c r="U149" s="541">
        <v>520</v>
      </c>
      <c r="V149" s="541">
        <v>0.33</v>
      </c>
      <c r="W149" s="541">
        <v>288.3</v>
      </c>
      <c r="X149" s="541">
        <v>1</v>
      </c>
      <c r="Y149" s="541">
        <v>288.3</v>
      </c>
      <c r="Z149" s="541">
        <v>0</v>
      </c>
      <c r="AA149" s="541">
        <v>0</v>
      </c>
      <c r="AB149" s="541">
        <v>228.82</v>
      </c>
      <c r="AC149" s="541">
        <v>171.6</v>
      </c>
      <c r="AD149" s="541">
        <v>348.4</v>
      </c>
      <c r="AE149" s="541">
        <v>0</v>
      </c>
      <c r="AF149" s="541">
        <v>2.88</v>
      </c>
      <c r="AG149" s="541">
        <v>0</v>
      </c>
      <c r="AH149" s="541"/>
      <c r="AI149" s="541"/>
      <c r="AJ149" s="541"/>
      <c r="AK149" s="541"/>
      <c r="AL149" s="541"/>
      <c r="AM149" s="541"/>
      <c r="AN149" s="541"/>
      <c r="AO149" s="541"/>
      <c r="AP149" s="541"/>
      <c r="AQ149" s="541"/>
      <c r="AR149" s="541"/>
      <c r="AS149" s="543" t="s">
        <v>84</v>
      </c>
      <c r="AT149" s="542">
        <v>46118</v>
      </c>
    </row>
    <row r="150" spans="1:46" ht="13.2">
      <c r="A150" s="548"/>
      <c r="B150" s="547"/>
      <c r="C150" s="547"/>
      <c r="D150" s="547"/>
      <c r="E150" s="547"/>
      <c r="F150" s="548"/>
      <c r="G150" s="548"/>
      <c r="H150" s="548"/>
      <c r="I150" s="548"/>
      <c r="J150" s="548"/>
      <c r="K150" s="548"/>
      <c r="L150" s="548"/>
      <c r="M150" s="546"/>
      <c r="N150" s="546"/>
      <c r="O150" s="548" t="s">
        <v>342</v>
      </c>
      <c r="P150" s="546">
        <v>148</v>
      </c>
      <c r="Q150" s="548" t="s">
        <v>1307</v>
      </c>
      <c r="R150" s="548" t="s">
        <v>188</v>
      </c>
      <c r="S150" s="548" t="s">
        <v>1308</v>
      </c>
      <c r="T150" s="546">
        <v>2970340394</v>
      </c>
      <c r="U150" s="546">
        <v>520</v>
      </c>
      <c r="V150" s="546">
        <v>0.33</v>
      </c>
      <c r="W150" s="546">
        <v>263.81</v>
      </c>
      <c r="X150" s="546">
        <v>1</v>
      </c>
      <c r="Y150" s="546">
        <v>263.81</v>
      </c>
      <c r="Z150" s="546">
        <v>0</v>
      </c>
      <c r="AA150" s="546">
        <v>0</v>
      </c>
      <c r="AB150" s="546">
        <v>253.55</v>
      </c>
      <c r="AC150" s="546">
        <v>171.6</v>
      </c>
      <c r="AD150" s="546">
        <v>348.4</v>
      </c>
      <c r="AE150" s="546">
        <v>0</v>
      </c>
      <c r="AF150" s="546">
        <v>2.64</v>
      </c>
      <c r="AG150" s="546">
        <v>0</v>
      </c>
      <c r="AH150" s="546"/>
      <c r="AI150" s="546"/>
      <c r="AJ150" s="546"/>
      <c r="AK150" s="546"/>
      <c r="AL150" s="546"/>
      <c r="AM150" s="546"/>
      <c r="AN150" s="546"/>
      <c r="AO150" s="546"/>
      <c r="AP150" s="546"/>
      <c r="AQ150" s="546"/>
      <c r="AR150" s="546"/>
      <c r="AS150" s="548" t="s">
        <v>84</v>
      </c>
      <c r="AT150" s="547">
        <v>46118</v>
      </c>
    </row>
    <row r="151" spans="1:46" ht="13.2">
      <c r="A151" s="543"/>
      <c r="B151" s="542"/>
      <c r="C151" s="542"/>
      <c r="D151" s="542"/>
      <c r="E151" s="542"/>
      <c r="F151" s="543"/>
      <c r="G151" s="543"/>
      <c r="H151" s="543"/>
      <c r="I151" s="543"/>
      <c r="J151" s="543"/>
      <c r="K151" s="543"/>
      <c r="L151" s="543"/>
      <c r="M151" s="541"/>
      <c r="N151" s="541"/>
      <c r="O151" s="543" t="s">
        <v>342</v>
      </c>
      <c r="P151" s="541">
        <v>149</v>
      </c>
      <c r="Q151" s="543" t="s">
        <v>1307</v>
      </c>
      <c r="R151" s="543" t="s">
        <v>188</v>
      </c>
      <c r="S151" s="543" t="s">
        <v>1308</v>
      </c>
      <c r="T151" s="541">
        <v>2970340394</v>
      </c>
      <c r="U151" s="541">
        <v>520</v>
      </c>
      <c r="V151" s="541">
        <v>0.33</v>
      </c>
      <c r="W151" s="541">
        <v>279.62</v>
      </c>
      <c r="X151" s="541">
        <v>1</v>
      </c>
      <c r="Y151" s="541">
        <v>279.62</v>
      </c>
      <c r="Z151" s="541">
        <v>0</v>
      </c>
      <c r="AA151" s="541">
        <v>0</v>
      </c>
      <c r="AB151" s="541">
        <v>237.58</v>
      </c>
      <c r="AC151" s="541">
        <v>171.6</v>
      </c>
      <c r="AD151" s="541">
        <v>348.4</v>
      </c>
      <c r="AE151" s="541">
        <v>0</v>
      </c>
      <c r="AF151" s="541">
        <v>2.8</v>
      </c>
      <c r="AG151" s="541">
        <v>0</v>
      </c>
      <c r="AH151" s="541"/>
      <c r="AI151" s="541"/>
      <c r="AJ151" s="541"/>
      <c r="AK151" s="541"/>
      <c r="AL151" s="541"/>
      <c r="AM151" s="541"/>
      <c r="AN151" s="541"/>
      <c r="AO151" s="541"/>
      <c r="AP151" s="541"/>
      <c r="AQ151" s="541"/>
      <c r="AR151" s="541"/>
      <c r="AS151" s="543" t="s">
        <v>84</v>
      </c>
      <c r="AT151" s="542">
        <v>46118</v>
      </c>
    </row>
    <row r="152" spans="1:46" ht="13.2">
      <c r="A152" s="548"/>
      <c r="B152" s="547"/>
      <c r="C152" s="547"/>
      <c r="D152" s="547"/>
      <c r="E152" s="547"/>
      <c r="F152" s="548"/>
      <c r="G152" s="548"/>
      <c r="H152" s="548"/>
      <c r="I152" s="548"/>
      <c r="J152" s="548"/>
      <c r="K152" s="548"/>
      <c r="L152" s="548"/>
      <c r="M152" s="546"/>
      <c r="N152" s="546"/>
      <c r="O152" s="548" t="s">
        <v>342</v>
      </c>
      <c r="P152" s="546">
        <v>150</v>
      </c>
      <c r="Q152" s="548" t="s">
        <v>1307</v>
      </c>
      <c r="R152" s="548" t="s">
        <v>188</v>
      </c>
      <c r="S152" s="548" t="s">
        <v>1308</v>
      </c>
      <c r="T152" s="546">
        <v>2970340394</v>
      </c>
      <c r="U152" s="546">
        <v>520</v>
      </c>
      <c r="V152" s="546">
        <v>0.33</v>
      </c>
      <c r="W152" s="546">
        <v>300.47000000000003</v>
      </c>
      <c r="X152" s="546">
        <v>1</v>
      </c>
      <c r="Y152" s="546">
        <v>300.47000000000003</v>
      </c>
      <c r="Z152" s="546">
        <v>0</v>
      </c>
      <c r="AA152" s="546">
        <v>0</v>
      </c>
      <c r="AB152" s="546">
        <v>216.53</v>
      </c>
      <c r="AC152" s="546">
        <v>171.6</v>
      </c>
      <c r="AD152" s="546">
        <v>348.4</v>
      </c>
      <c r="AE152" s="546">
        <v>0</v>
      </c>
      <c r="AF152" s="546">
        <v>3</v>
      </c>
      <c r="AG152" s="546">
        <v>0</v>
      </c>
      <c r="AH152" s="546"/>
      <c r="AI152" s="546"/>
      <c r="AJ152" s="546"/>
      <c r="AK152" s="546"/>
      <c r="AL152" s="546"/>
      <c r="AM152" s="546"/>
      <c r="AN152" s="546"/>
      <c r="AO152" s="546"/>
      <c r="AP152" s="546"/>
      <c r="AQ152" s="546"/>
      <c r="AR152" s="546"/>
      <c r="AS152" s="548" t="s">
        <v>84</v>
      </c>
      <c r="AT152" s="547">
        <v>46118</v>
      </c>
    </row>
    <row r="153" spans="1:46" ht="13.2">
      <c r="A153" s="543"/>
      <c r="B153" s="542"/>
      <c r="C153" s="542"/>
      <c r="D153" s="542"/>
      <c r="E153" s="542"/>
      <c r="F153" s="543"/>
      <c r="G153" s="543"/>
      <c r="H153" s="543"/>
      <c r="I153" s="543"/>
      <c r="J153" s="543"/>
      <c r="K153" s="543"/>
      <c r="L153" s="543"/>
      <c r="M153" s="541"/>
      <c r="N153" s="541"/>
      <c r="O153" s="543" t="s">
        <v>342</v>
      </c>
      <c r="P153" s="541">
        <v>151</v>
      </c>
      <c r="Q153" s="543" t="s">
        <v>1307</v>
      </c>
      <c r="R153" s="543" t="s">
        <v>188</v>
      </c>
      <c r="S153" s="543" t="s">
        <v>1308</v>
      </c>
      <c r="T153" s="541">
        <v>2970340394</v>
      </c>
      <c r="U153" s="541">
        <v>520</v>
      </c>
      <c r="V153" s="541">
        <v>0.33</v>
      </c>
      <c r="W153" s="541">
        <v>280</v>
      </c>
      <c r="X153" s="541">
        <v>1</v>
      </c>
      <c r="Y153" s="541">
        <v>280</v>
      </c>
      <c r="Z153" s="541">
        <v>0</v>
      </c>
      <c r="AA153" s="541">
        <v>0</v>
      </c>
      <c r="AB153" s="541">
        <v>237.2</v>
      </c>
      <c r="AC153" s="541">
        <v>171.6</v>
      </c>
      <c r="AD153" s="541">
        <v>348.4</v>
      </c>
      <c r="AE153" s="541">
        <v>0</v>
      </c>
      <c r="AF153" s="541">
        <v>2.8</v>
      </c>
      <c r="AG153" s="541">
        <v>0</v>
      </c>
      <c r="AH153" s="541"/>
      <c r="AI153" s="541"/>
      <c r="AJ153" s="541"/>
      <c r="AK153" s="541"/>
      <c r="AL153" s="541"/>
      <c r="AM153" s="541"/>
      <c r="AN153" s="541"/>
      <c r="AO153" s="541"/>
      <c r="AP153" s="541"/>
      <c r="AQ153" s="541"/>
      <c r="AR153" s="541"/>
      <c r="AS153" s="543" t="s">
        <v>84</v>
      </c>
      <c r="AT153" s="542">
        <v>46118</v>
      </c>
    </row>
    <row r="154" spans="1:46" ht="13.2">
      <c r="A154" s="548"/>
      <c r="B154" s="547"/>
      <c r="C154" s="547"/>
      <c r="D154" s="547"/>
      <c r="E154" s="547"/>
      <c r="F154" s="548"/>
      <c r="G154" s="548"/>
      <c r="H154" s="548"/>
      <c r="I154" s="548"/>
      <c r="J154" s="548"/>
      <c r="K154" s="548"/>
      <c r="L154" s="548"/>
      <c r="M154" s="546"/>
      <c r="N154" s="546"/>
      <c r="O154" s="548" t="s">
        <v>342</v>
      </c>
      <c r="P154" s="546">
        <v>152</v>
      </c>
      <c r="Q154" s="548" t="s">
        <v>1307</v>
      </c>
      <c r="R154" s="548" t="s">
        <v>188</v>
      </c>
      <c r="S154" s="548" t="s">
        <v>1308</v>
      </c>
      <c r="T154" s="546">
        <v>2970340394</v>
      </c>
      <c r="U154" s="546">
        <v>520</v>
      </c>
      <c r="V154" s="546">
        <v>0.33</v>
      </c>
      <c r="W154" s="546">
        <v>277.14</v>
      </c>
      <c r="X154" s="546">
        <v>1</v>
      </c>
      <c r="Y154" s="546">
        <v>277.14</v>
      </c>
      <c r="Z154" s="546">
        <v>0</v>
      </c>
      <c r="AA154" s="546">
        <v>0</v>
      </c>
      <c r="AB154" s="546">
        <v>240.09</v>
      </c>
      <c r="AC154" s="546">
        <v>171.6</v>
      </c>
      <c r="AD154" s="546">
        <v>348.4</v>
      </c>
      <c r="AE154" s="546">
        <v>0</v>
      </c>
      <c r="AF154" s="546">
        <v>2.77</v>
      </c>
      <c r="AG154" s="546">
        <v>0</v>
      </c>
      <c r="AH154" s="546"/>
      <c r="AI154" s="546"/>
      <c r="AJ154" s="546"/>
      <c r="AK154" s="546"/>
      <c r="AL154" s="546"/>
      <c r="AM154" s="546"/>
      <c r="AN154" s="546"/>
      <c r="AO154" s="546"/>
      <c r="AP154" s="546"/>
      <c r="AQ154" s="546"/>
      <c r="AR154" s="546"/>
      <c r="AS154" s="548" t="s">
        <v>84</v>
      </c>
      <c r="AT154" s="547">
        <v>46118</v>
      </c>
    </row>
    <row r="155" spans="1:46" ht="13.2">
      <c r="A155" s="543"/>
      <c r="B155" s="542"/>
      <c r="C155" s="542"/>
      <c r="D155" s="542"/>
      <c r="E155" s="542"/>
      <c r="F155" s="543"/>
      <c r="G155" s="543"/>
      <c r="H155" s="543"/>
      <c r="I155" s="543"/>
      <c r="J155" s="543"/>
      <c r="K155" s="543"/>
      <c r="L155" s="543"/>
      <c r="M155" s="541"/>
      <c r="N155" s="541"/>
      <c r="O155" s="543" t="s">
        <v>342</v>
      </c>
      <c r="P155" s="541">
        <v>153</v>
      </c>
      <c r="Q155" s="543" t="s">
        <v>1307</v>
      </c>
      <c r="R155" s="543" t="s">
        <v>188</v>
      </c>
      <c r="S155" s="543" t="s">
        <v>1308</v>
      </c>
      <c r="T155" s="541">
        <v>2970340394</v>
      </c>
      <c r="U155" s="541">
        <v>520</v>
      </c>
      <c r="V155" s="541">
        <v>0.33</v>
      </c>
      <c r="W155" s="541">
        <v>313.33</v>
      </c>
      <c r="X155" s="541">
        <v>1</v>
      </c>
      <c r="Y155" s="541">
        <v>313.33</v>
      </c>
      <c r="Z155" s="541">
        <v>0</v>
      </c>
      <c r="AA155" s="541">
        <v>0</v>
      </c>
      <c r="AB155" s="541">
        <v>203.54</v>
      </c>
      <c r="AC155" s="541">
        <v>171.6</v>
      </c>
      <c r="AD155" s="541">
        <v>348.4</v>
      </c>
      <c r="AE155" s="541">
        <v>0</v>
      </c>
      <c r="AF155" s="541">
        <v>3.13</v>
      </c>
      <c r="AG155" s="541">
        <v>0</v>
      </c>
      <c r="AH155" s="541"/>
      <c r="AI155" s="541"/>
      <c r="AJ155" s="541"/>
      <c r="AK155" s="541"/>
      <c r="AL155" s="541"/>
      <c r="AM155" s="541"/>
      <c r="AN155" s="541"/>
      <c r="AO155" s="541"/>
      <c r="AP155" s="541"/>
      <c r="AQ155" s="541"/>
      <c r="AR155" s="541"/>
      <c r="AS155" s="543" t="s">
        <v>84</v>
      </c>
      <c r="AT155" s="542">
        <v>46118</v>
      </c>
    </row>
    <row r="156" spans="1:46" ht="13.2">
      <c r="A156" s="548"/>
      <c r="B156" s="547"/>
      <c r="C156" s="547"/>
      <c r="D156" s="547"/>
      <c r="E156" s="547"/>
      <c r="F156" s="548"/>
      <c r="G156" s="548"/>
      <c r="H156" s="548"/>
      <c r="I156" s="548"/>
      <c r="J156" s="548"/>
      <c r="K156" s="548"/>
      <c r="L156" s="548"/>
      <c r="M156" s="546"/>
      <c r="N156" s="546"/>
      <c r="O156" s="548" t="s">
        <v>342</v>
      </c>
      <c r="P156" s="546">
        <v>154</v>
      </c>
      <c r="Q156" s="548" t="s">
        <v>1307</v>
      </c>
      <c r="R156" s="548" t="s">
        <v>188</v>
      </c>
      <c r="S156" s="548" t="s">
        <v>1308</v>
      </c>
      <c r="T156" s="546">
        <v>2970340394</v>
      </c>
      <c r="U156" s="546">
        <v>450</v>
      </c>
      <c r="V156" s="546">
        <v>0.33</v>
      </c>
      <c r="W156" s="546">
        <v>216.19</v>
      </c>
      <c r="X156" s="546">
        <v>1</v>
      </c>
      <c r="Y156" s="546">
        <v>216.19</v>
      </c>
      <c r="Z156" s="546">
        <v>0</v>
      </c>
      <c r="AA156" s="546">
        <v>0</v>
      </c>
      <c r="AB156" s="546">
        <v>233.81</v>
      </c>
      <c r="AC156" s="546">
        <v>148.5</v>
      </c>
      <c r="AD156" s="546">
        <v>301.5</v>
      </c>
      <c r="AE156" s="546">
        <v>0</v>
      </c>
      <c r="AF156" s="546">
        <v>0</v>
      </c>
      <c r="AG156" s="546">
        <v>0</v>
      </c>
      <c r="AH156" s="546"/>
      <c r="AI156" s="546"/>
      <c r="AJ156" s="546"/>
      <c r="AK156" s="546"/>
      <c r="AL156" s="546"/>
      <c r="AM156" s="546"/>
      <c r="AN156" s="546"/>
      <c r="AO156" s="546"/>
      <c r="AP156" s="546"/>
      <c r="AQ156" s="546"/>
      <c r="AR156" s="546"/>
      <c r="AS156" s="548" t="s">
        <v>84</v>
      </c>
      <c r="AT156" s="547">
        <v>46118</v>
      </c>
    </row>
    <row r="157" spans="1:46" ht="13.2">
      <c r="A157" s="543"/>
      <c r="B157" s="542"/>
      <c r="C157" s="542"/>
      <c r="D157" s="542"/>
      <c r="E157" s="542"/>
      <c r="F157" s="543"/>
      <c r="G157" s="543"/>
      <c r="H157" s="543"/>
      <c r="I157" s="543"/>
      <c r="J157" s="543"/>
      <c r="K157" s="543"/>
      <c r="L157" s="543"/>
      <c r="M157" s="541"/>
      <c r="N157" s="541"/>
      <c r="O157" s="543" t="s">
        <v>342</v>
      </c>
      <c r="P157" s="541">
        <v>155</v>
      </c>
      <c r="Q157" s="543" t="s">
        <v>1307</v>
      </c>
      <c r="R157" s="543" t="s">
        <v>188</v>
      </c>
      <c r="S157" s="543" t="s">
        <v>1308</v>
      </c>
      <c r="T157" s="541">
        <v>2970340394</v>
      </c>
      <c r="U157" s="541">
        <v>520</v>
      </c>
      <c r="V157" s="541">
        <v>0.33</v>
      </c>
      <c r="W157" s="541">
        <v>322.24</v>
      </c>
      <c r="X157" s="541">
        <v>1</v>
      </c>
      <c r="Y157" s="541">
        <v>322.24</v>
      </c>
      <c r="Z157" s="541">
        <v>0</v>
      </c>
      <c r="AA157" s="541">
        <v>0</v>
      </c>
      <c r="AB157" s="541">
        <v>194.54</v>
      </c>
      <c r="AC157" s="541">
        <v>171.6</v>
      </c>
      <c r="AD157" s="541">
        <v>348.4</v>
      </c>
      <c r="AE157" s="541">
        <v>0</v>
      </c>
      <c r="AF157" s="541">
        <v>3.22</v>
      </c>
      <c r="AG157" s="541">
        <v>0</v>
      </c>
      <c r="AH157" s="541"/>
      <c r="AI157" s="541"/>
      <c r="AJ157" s="541"/>
      <c r="AK157" s="541"/>
      <c r="AL157" s="541"/>
      <c r="AM157" s="541"/>
      <c r="AN157" s="541"/>
      <c r="AO157" s="541"/>
      <c r="AP157" s="541"/>
      <c r="AQ157" s="541"/>
      <c r="AR157" s="541"/>
      <c r="AS157" s="543" t="s">
        <v>84</v>
      </c>
      <c r="AT157" s="542">
        <v>46118</v>
      </c>
    </row>
    <row r="158" spans="1:46" ht="13.2">
      <c r="A158" s="548"/>
      <c r="B158" s="547"/>
      <c r="C158" s="547"/>
      <c r="D158" s="547"/>
      <c r="E158" s="547"/>
      <c r="F158" s="548"/>
      <c r="G158" s="548"/>
      <c r="H158" s="548"/>
      <c r="I158" s="548"/>
      <c r="J158" s="548"/>
      <c r="K158" s="548"/>
      <c r="L158" s="548"/>
      <c r="M158" s="546"/>
      <c r="N158" s="546"/>
      <c r="O158" s="548" t="s">
        <v>342</v>
      </c>
      <c r="P158" s="546">
        <v>156</v>
      </c>
      <c r="Q158" s="548" t="s">
        <v>1307</v>
      </c>
      <c r="R158" s="548" t="s">
        <v>188</v>
      </c>
      <c r="S158" s="548" t="s">
        <v>1308</v>
      </c>
      <c r="T158" s="546">
        <v>2970340394</v>
      </c>
      <c r="U158" s="546">
        <v>520</v>
      </c>
      <c r="V158" s="546">
        <v>0.33</v>
      </c>
      <c r="W158" s="546">
        <v>268.57</v>
      </c>
      <c r="X158" s="546">
        <v>1</v>
      </c>
      <c r="Y158" s="546">
        <v>268.57</v>
      </c>
      <c r="Z158" s="546">
        <v>0</v>
      </c>
      <c r="AA158" s="546">
        <v>0</v>
      </c>
      <c r="AB158" s="546">
        <v>248.74</v>
      </c>
      <c r="AC158" s="546">
        <v>171.6</v>
      </c>
      <c r="AD158" s="546">
        <v>348.4</v>
      </c>
      <c r="AE158" s="546">
        <v>0</v>
      </c>
      <c r="AF158" s="546">
        <v>2.69</v>
      </c>
      <c r="AG158" s="546">
        <v>0</v>
      </c>
      <c r="AH158" s="546"/>
      <c r="AI158" s="546"/>
      <c r="AJ158" s="546"/>
      <c r="AK158" s="546"/>
      <c r="AL158" s="546"/>
      <c r="AM158" s="546"/>
      <c r="AN158" s="546"/>
      <c r="AO158" s="546"/>
      <c r="AP158" s="546"/>
      <c r="AQ158" s="546"/>
      <c r="AR158" s="546"/>
      <c r="AS158" s="548" t="s">
        <v>84</v>
      </c>
      <c r="AT158" s="547">
        <v>46118</v>
      </c>
    </row>
    <row r="159" spans="1:46" ht="13.2">
      <c r="A159" s="543"/>
      <c r="B159" s="542"/>
      <c r="C159" s="542"/>
      <c r="D159" s="542"/>
      <c r="E159" s="542"/>
      <c r="F159" s="543"/>
      <c r="G159" s="543"/>
      <c r="H159" s="543"/>
      <c r="I159" s="543"/>
      <c r="J159" s="543"/>
      <c r="K159" s="543"/>
      <c r="L159" s="543"/>
      <c r="M159" s="541"/>
      <c r="N159" s="541"/>
      <c r="O159" s="543" t="s">
        <v>342</v>
      </c>
      <c r="P159" s="541">
        <v>157</v>
      </c>
      <c r="Q159" s="543" t="s">
        <v>1307</v>
      </c>
      <c r="R159" s="543" t="s">
        <v>188</v>
      </c>
      <c r="S159" s="543" t="s">
        <v>1308</v>
      </c>
      <c r="T159" s="541">
        <v>2970340394</v>
      </c>
      <c r="U159" s="541">
        <v>520</v>
      </c>
      <c r="V159" s="541">
        <v>0.33</v>
      </c>
      <c r="W159" s="541">
        <v>312.8</v>
      </c>
      <c r="X159" s="541">
        <v>1</v>
      </c>
      <c r="Y159" s="541">
        <v>312.8</v>
      </c>
      <c r="Z159" s="541">
        <v>0</v>
      </c>
      <c r="AA159" s="541">
        <v>0</v>
      </c>
      <c r="AB159" s="541">
        <v>204.07</v>
      </c>
      <c r="AC159" s="541">
        <v>171.6</v>
      </c>
      <c r="AD159" s="541">
        <v>348.4</v>
      </c>
      <c r="AE159" s="541">
        <v>0</v>
      </c>
      <c r="AF159" s="541">
        <v>3.13</v>
      </c>
      <c r="AG159" s="541">
        <v>0</v>
      </c>
      <c r="AH159" s="541"/>
      <c r="AI159" s="541"/>
      <c r="AJ159" s="541"/>
      <c r="AK159" s="541"/>
      <c r="AL159" s="541"/>
      <c r="AM159" s="541"/>
      <c r="AN159" s="541"/>
      <c r="AO159" s="541"/>
      <c r="AP159" s="541"/>
      <c r="AQ159" s="541"/>
      <c r="AR159" s="541"/>
      <c r="AS159" s="543" t="s">
        <v>84</v>
      </c>
      <c r="AT159" s="542">
        <v>46118</v>
      </c>
    </row>
    <row r="160" spans="1:46" ht="13.2">
      <c r="A160" s="548"/>
      <c r="B160" s="547"/>
      <c r="C160" s="547"/>
      <c r="D160" s="547"/>
      <c r="E160" s="547"/>
      <c r="F160" s="548"/>
      <c r="G160" s="548"/>
      <c r="H160" s="548"/>
      <c r="I160" s="548"/>
      <c r="J160" s="548"/>
      <c r="K160" s="548"/>
      <c r="L160" s="548"/>
      <c r="M160" s="546"/>
      <c r="N160" s="546"/>
      <c r="O160" s="548" t="s">
        <v>342</v>
      </c>
      <c r="P160" s="546">
        <v>158</v>
      </c>
      <c r="Q160" s="548" t="s">
        <v>1307</v>
      </c>
      <c r="R160" s="548" t="s">
        <v>188</v>
      </c>
      <c r="S160" s="548" t="s">
        <v>1308</v>
      </c>
      <c r="T160" s="546">
        <v>2970340394</v>
      </c>
      <c r="U160" s="546">
        <v>520</v>
      </c>
      <c r="V160" s="546">
        <v>0.33</v>
      </c>
      <c r="W160" s="546">
        <v>297.14</v>
      </c>
      <c r="X160" s="546">
        <v>1</v>
      </c>
      <c r="Y160" s="546">
        <v>297.14</v>
      </c>
      <c r="Z160" s="546">
        <v>0</v>
      </c>
      <c r="AA160" s="546">
        <v>0</v>
      </c>
      <c r="AB160" s="546">
        <v>219.89</v>
      </c>
      <c r="AC160" s="546">
        <v>171.6</v>
      </c>
      <c r="AD160" s="546">
        <v>348.4</v>
      </c>
      <c r="AE160" s="546">
        <v>0</v>
      </c>
      <c r="AF160" s="546">
        <v>2.97</v>
      </c>
      <c r="AG160" s="546">
        <v>0</v>
      </c>
      <c r="AH160" s="546"/>
      <c r="AI160" s="546"/>
      <c r="AJ160" s="546"/>
      <c r="AK160" s="546"/>
      <c r="AL160" s="546"/>
      <c r="AM160" s="546"/>
      <c r="AN160" s="546"/>
      <c r="AO160" s="546"/>
      <c r="AP160" s="546"/>
      <c r="AQ160" s="546"/>
      <c r="AR160" s="546"/>
      <c r="AS160" s="548" t="s">
        <v>84</v>
      </c>
      <c r="AT160" s="547">
        <v>46118</v>
      </c>
    </row>
    <row r="161" spans="1:46" ht="13.2">
      <c r="A161" s="543"/>
      <c r="B161" s="542"/>
      <c r="C161" s="542"/>
      <c r="D161" s="542"/>
      <c r="E161" s="542"/>
      <c r="F161" s="543"/>
      <c r="G161" s="543"/>
      <c r="H161" s="543"/>
      <c r="I161" s="543"/>
      <c r="J161" s="543"/>
      <c r="K161" s="543"/>
      <c r="L161" s="543"/>
      <c r="M161" s="541"/>
      <c r="N161" s="541"/>
      <c r="O161" s="543" t="s">
        <v>342</v>
      </c>
      <c r="P161" s="541">
        <v>159</v>
      </c>
      <c r="Q161" s="543" t="s">
        <v>1307</v>
      </c>
      <c r="R161" s="543" t="s">
        <v>188</v>
      </c>
      <c r="S161" s="543" t="s">
        <v>1308</v>
      </c>
      <c r="T161" s="541">
        <v>2970340394</v>
      </c>
      <c r="U161" s="541">
        <v>400</v>
      </c>
      <c r="V161" s="541">
        <v>0.33</v>
      </c>
      <c r="W161" s="541">
        <v>167.62</v>
      </c>
      <c r="X161" s="541">
        <v>1</v>
      </c>
      <c r="Y161" s="541">
        <v>167.62</v>
      </c>
      <c r="Z161" s="541">
        <v>0</v>
      </c>
      <c r="AA161" s="541">
        <v>0</v>
      </c>
      <c r="AB161" s="541">
        <v>230.7</v>
      </c>
      <c r="AC161" s="541">
        <v>132</v>
      </c>
      <c r="AD161" s="541">
        <v>268</v>
      </c>
      <c r="AE161" s="541">
        <v>0</v>
      </c>
      <c r="AF161" s="541">
        <v>1.68</v>
      </c>
      <c r="AG161" s="541">
        <v>0</v>
      </c>
      <c r="AH161" s="541"/>
      <c r="AI161" s="541"/>
      <c r="AJ161" s="541"/>
      <c r="AK161" s="541"/>
      <c r="AL161" s="541"/>
      <c r="AM161" s="541"/>
      <c r="AN161" s="541"/>
      <c r="AO161" s="541"/>
      <c r="AP161" s="541"/>
      <c r="AQ161" s="541"/>
      <c r="AR161" s="541"/>
      <c r="AS161" s="543" t="s">
        <v>84</v>
      </c>
      <c r="AT161" s="542">
        <v>46118</v>
      </c>
    </row>
    <row r="162" spans="1:46" ht="13.2">
      <c r="A162" s="548"/>
      <c r="B162" s="547"/>
      <c r="C162" s="547"/>
      <c r="D162" s="547"/>
      <c r="E162" s="547"/>
      <c r="F162" s="548"/>
      <c r="G162" s="548"/>
      <c r="H162" s="548"/>
      <c r="I162" s="548"/>
      <c r="J162" s="548"/>
      <c r="K162" s="548"/>
      <c r="L162" s="548"/>
      <c r="M162" s="546"/>
      <c r="N162" s="546"/>
      <c r="O162" s="548" t="s">
        <v>342</v>
      </c>
      <c r="P162" s="546">
        <v>160</v>
      </c>
      <c r="Q162" s="548" t="s">
        <v>1307</v>
      </c>
      <c r="R162" s="548" t="s">
        <v>188</v>
      </c>
      <c r="S162" s="548" t="s">
        <v>1308</v>
      </c>
      <c r="T162" s="546">
        <v>2970340394</v>
      </c>
      <c r="U162" s="546">
        <v>520</v>
      </c>
      <c r="V162" s="546">
        <v>0.33</v>
      </c>
      <c r="W162" s="546">
        <v>275.93</v>
      </c>
      <c r="X162" s="546">
        <v>1</v>
      </c>
      <c r="Y162" s="546">
        <v>275.93</v>
      </c>
      <c r="Z162" s="546">
        <v>0</v>
      </c>
      <c r="AA162" s="546">
        <v>0</v>
      </c>
      <c r="AB162" s="546">
        <v>241.31</v>
      </c>
      <c r="AC162" s="546">
        <v>171.6</v>
      </c>
      <c r="AD162" s="546">
        <v>348.4</v>
      </c>
      <c r="AE162" s="546">
        <v>0</v>
      </c>
      <c r="AF162" s="546">
        <v>2.76</v>
      </c>
      <c r="AG162" s="546">
        <v>0</v>
      </c>
      <c r="AH162" s="546"/>
      <c r="AI162" s="546"/>
      <c r="AJ162" s="546"/>
      <c r="AK162" s="546"/>
      <c r="AL162" s="546"/>
      <c r="AM162" s="546"/>
      <c r="AN162" s="546"/>
      <c r="AO162" s="546"/>
      <c r="AP162" s="546"/>
      <c r="AQ162" s="546"/>
      <c r="AR162" s="546"/>
      <c r="AS162" s="548" t="s">
        <v>84</v>
      </c>
      <c r="AT162" s="547">
        <v>46118</v>
      </c>
    </row>
    <row r="163" spans="1:46" ht="13.2">
      <c r="A163" s="543"/>
      <c r="B163" s="542"/>
      <c r="C163" s="542"/>
      <c r="D163" s="542"/>
      <c r="E163" s="542"/>
      <c r="F163" s="543"/>
      <c r="G163" s="543"/>
      <c r="H163" s="543"/>
      <c r="I163" s="543"/>
      <c r="J163" s="543"/>
      <c r="K163" s="543"/>
      <c r="L163" s="543"/>
      <c r="M163" s="541"/>
      <c r="N163" s="541"/>
      <c r="O163" s="543" t="s">
        <v>342</v>
      </c>
      <c r="P163" s="541">
        <v>161</v>
      </c>
      <c r="Q163" s="543" t="s">
        <v>1307</v>
      </c>
      <c r="R163" s="543" t="s">
        <v>188</v>
      </c>
      <c r="S163" s="543" t="s">
        <v>1308</v>
      </c>
      <c r="T163" s="541">
        <v>2970340394</v>
      </c>
      <c r="U163" s="541">
        <v>520</v>
      </c>
      <c r="V163" s="541">
        <v>0.33</v>
      </c>
      <c r="W163" s="541">
        <v>280.95</v>
      </c>
      <c r="X163" s="541">
        <v>6</v>
      </c>
      <c r="Y163" s="541">
        <v>1685.7</v>
      </c>
      <c r="Z163" s="541">
        <v>0</v>
      </c>
      <c r="AA163" s="541">
        <v>0</v>
      </c>
      <c r="AB163" s="541">
        <v>1417.44</v>
      </c>
      <c r="AC163" s="541">
        <v>1029.5999999999999</v>
      </c>
      <c r="AD163" s="541">
        <v>2090.4</v>
      </c>
      <c r="AE163" s="541">
        <v>0</v>
      </c>
      <c r="AF163" s="541">
        <v>16.86</v>
      </c>
      <c r="AG163" s="541">
        <v>0</v>
      </c>
      <c r="AH163" s="541">
        <v>280.95</v>
      </c>
      <c r="AI163" s="541">
        <v>1</v>
      </c>
      <c r="AJ163" s="541">
        <v>280.95</v>
      </c>
      <c r="AK163" s="541">
        <v>0</v>
      </c>
      <c r="AL163" s="541">
        <v>0</v>
      </c>
      <c r="AM163" s="541">
        <v>236.24</v>
      </c>
      <c r="AN163" s="541">
        <v>171.6</v>
      </c>
      <c r="AO163" s="541">
        <v>348.4</v>
      </c>
      <c r="AP163" s="541">
        <v>0</v>
      </c>
      <c r="AQ163" s="541">
        <v>2.81</v>
      </c>
      <c r="AR163" s="541">
        <v>0</v>
      </c>
      <c r="AS163" s="543" t="s">
        <v>84</v>
      </c>
      <c r="AT163" s="542">
        <v>46118</v>
      </c>
    </row>
    <row r="164" spans="1:46" ht="13.2">
      <c r="A164" s="548"/>
      <c r="B164" s="547"/>
      <c r="C164" s="547"/>
      <c r="D164" s="547"/>
      <c r="E164" s="547"/>
      <c r="F164" s="548"/>
      <c r="G164" s="548"/>
      <c r="H164" s="548"/>
      <c r="I164" s="548"/>
      <c r="J164" s="548"/>
      <c r="K164" s="548"/>
      <c r="L164" s="548"/>
      <c r="M164" s="546"/>
      <c r="N164" s="546"/>
      <c r="O164" s="548" t="s">
        <v>342</v>
      </c>
      <c r="P164" s="546">
        <v>162</v>
      </c>
      <c r="Q164" s="548" t="s">
        <v>1307</v>
      </c>
      <c r="R164" s="548" t="s">
        <v>188</v>
      </c>
      <c r="S164" s="548" t="s">
        <v>1308</v>
      </c>
      <c r="T164" s="546">
        <v>2970340394</v>
      </c>
      <c r="U164" s="546">
        <v>470</v>
      </c>
      <c r="V164" s="546">
        <v>0.33</v>
      </c>
      <c r="W164" s="546">
        <v>223.81</v>
      </c>
      <c r="X164" s="546">
        <v>2</v>
      </c>
      <c r="Y164" s="546">
        <v>447.62</v>
      </c>
      <c r="Z164" s="546">
        <v>0</v>
      </c>
      <c r="AA164" s="546">
        <v>0</v>
      </c>
      <c r="AB164" s="546">
        <v>487.9</v>
      </c>
      <c r="AC164" s="546">
        <v>310.2</v>
      </c>
      <c r="AD164" s="546">
        <v>629.79999999999995</v>
      </c>
      <c r="AE164" s="546">
        <v>0</v>
      </c>
      <c r="AF164" s="546">
        <v>4.4800000000000004</v>
      </c>
      <c r="AG164" s="546">
        <v>0</v>
      </c>
      <c r="AH164" s="546"/>
      <c r="AI164" s="546"/>
      <c r="AJ164" s="546"/>
      <c r="AK164" s="546"/>
      <c r="AL164" s="546"/>
      <c r="AM164" s="546"/>
      <c r="AN164" s="546"/>
      <c r="AO164" s="546"/>
      <c r="AP164" s="546"/>
      <c r="AQ164" s="546"/>
      <c r="AR164" s="546"/>
      <c r="AS164" s="548" t="s">
        <v>84</v>
      </c>
      <c r="AT164" s="547">
        <v>46118</v>
      </c>
    </row>
    <row r="165" spans="1:46" ht="13.2">
      <c r="A165" s="543"/>
      <c r="B165" s="542"/>
      <c r="C165" s="542"/>
      <c r="D165" s="542"/>
      <c r="E165" s="542"/>
      <c r="F165" s="543"/>
      <c r="G165" s="543"/>
      <c r="H165" s="543"/>
      <c r="I165" s="543"/>
      <c r="J165" s="543"/>
      <c r="K165" s="543"/>
      <c r="L165" s="543"/>
      <c r="M165" s="541"/>
      <c r="N165" s="541"/>
      <c r="O165" s="543" t="s">
        <v>342</v>
      </c>
      <c r="P165" s="541">
        <v>163</v>
      </c>
      <c r="Q165" s="543" t="s">
        <v>1307</v>
      </c>
      <c r="R165" s="543" t="s">
        <v>188</v>
      </c>
      <c r="S165" s="543" t="s">
        <v>1308</v>
      </c>
      <c r="T165" s="541">
        <v>2970340394</v>
      </c>
      <c r="U165" s="541">
        <v>520</v>
      </c>
      <c r="V165" s="541">
        <v>0.33</v>
      </c>
      <c r="W165" s="541">
        <v>285.70999999999998</v>
      </c>
      <c r="X165" s="541">
        <v>1</v>
      </c>
      <c r="Y165" s="541">
        <v>285.70999999999998</v>
      </c>
      <c r="Z165" s="541">
        <v>0</v>
      </c>
      <c r="AA165" s="541">
        <v>0</v>
      </c>
      <c r="AB165" s="541">
        <v>231.43</v>
      </c>
      <c r="AC165" s="541">
        <v>171.6</v>
      </c>
      <c r="AD165" s="541">
        <v>348.4</v>
      </c>
      <c r="AE165" s="541">
        <v>0</v>
      </c>
      <c r="AF165" s="541">
        <v>2.86</v>
      </c>
      <c r="AG165" s="541">
        <v>0</v>
      </c>
      <c r="AH165" s="541"/>
      <c r="AI165" s="541"/>
      <c r="AJ165" s="541"/>
      <c r="AK165" s="541"/>
      <c r="AL165" s="541"/>
      <c r="AM165" s="541"/>
      <c r="AN165" s="541"/>
      <c r="AO165" s="541"/>
      <c r="AP165" s="541"/>
      <c r="AQ165" s="541"/>
      <c r="AR165" s="541"/>
      <c r="AS165" s="543" t="s">
        <v>84</v>
      </c>
      <c r="AT165" s="542">
        <v>46118</v>
      </c>
    </row>
    <row r="166" spans="1:46" ht="13.2">
      <c r="A166" s="548"/>
      <c r="B166" s="547"/>
      <c r="C166" s="547"/>
      <c r="D166" s="547"/>
      <c r="E166" s="547"/>
      <c r="F166" s="548"/>
      <c r="G166" s="548"/>
      <c r="H166" s="548"/>
      <c r="I166" s="548"/>
      <c r="J166" s="548"/>
      <c r="K166" s="548"/>
      <c r="L166" s="548"/>
      <c r="M166" s="546"/>
      <c r="N166" s="546"/>
      <c r="O166" s="548" t="s">
        <v>342</v>
      </c>
      <c r="P166" s="546">
        <v>164</v>
      </c>
      <c r="Q166" s="548" t="s">
        <v>1307</v>
      </c>
      <c r="R166" s="548" t="s">
        <v>188</v>
      </c>
      <c r="S166" s="548" t="s">
        <v>1308</v>
      </c>
      <c r="T166" s="546">
        <v>2970340394</v>
      </c>
      <c r="U166" s="546">
        <v>494</v>
      </c>
      <c r="V166" s="546">
        <v>0.33</v>
      </c>
      <c r="W166" s="546">
        <v>221.48</v>
      </c>
      <c r="X166" s="546">
        <v>1</v>
      </c>
      <c r="Y166" s="546">
        <v>221.48</v>
      </c>
      <c r="Z166" s="546">
        <v>0</v>
      </c>
      <c r="AA166" s="546">
        <v>0</v>
      </c>
      <c r="AB166" s="546">
        <v>270.31</v>
      </c>
      <c r="AC166" s="546">
        <v>163.02000000000001</v>
      </c>
      <c r="AD166" s="546">
        <v>330.98</v>
      </c>
      <c r="AE166" s="546">
        <v>0</v>
      </c>
      <c r="AF166" s="546">
        <v>2.21</v>
      </c>
      <c r="AG166" s="546">
        <v>0</v>
      </c>
      <c r="AH166" s="546"/>
      <c r="AI166" s="546"/>
      <c r="AJ166" s="546"/>
      <c r="AK166" s="546"/>
      <c r="AL166" s="546"/>
      <c r="AM166" s="546"/>
      <c r="AN166" s="546"/>
      <c r="AO166" s="546"/>
      <c r="AP166" s="546"/>
      <c r="AQ166" s="546"/>
      <c r="AR166" s="546"/>
      <c r="AS166" s="548" t="s">
        <v>84</v>
      </c>
      <c r="AT166" s="547">
        <v>46118</v>
      </c>
    </row>
    <row r="167" spans="1:46" ht="13.2">
      <c r="A167" s="543"/>
      <c r="B167" s="542"/>
      <c r="C167" s="542"/>
      <c r="D167" s="542"/>
      <c r="E167" s="542"/>
      <c r="F167" s="543"/>
      <c r="G167" s="543"/>
      <c r="H167" s="543"/>
      <c r="I167" s="543"/>
      <c r="J167" s="543"/>
      <c r="K167" s="543"/>
      <c r="L167" s="543"/>
      <c r="M167" s="541"/>
      <c r="N167" s="541"/>
      <c r="O167" s="543" t="s">
        <v>342</v>
      </c>
      <c r="P167" s="541">
        <v>165</v>
      </c>
      <c r="Q167" s="543" t="s">
        <v>1307</v>
      </c>
      <c r="R167" s="543" t="s">
        <v>188</v>
      </c>
      <c r="S167" s="543" t="s">
        <v>1308</v>
      </c>
      <c r="T167" s="541">
        <v>2970340394</v>
      </c>
      <c r="U167" s="541">
        <v>510</v>
      </c>
      <c r="V167" s="541">
        <v>0.33</v>
      </c>
      <c r="W167" s="541">
        <v>287.35000000000002</v>
      </c>
      <c r="X167" s="541">
        <v>1</v>
      </c>
      <c r="Y167" s="541">
        <v>287.35000000000002</v>
      </c>
      <c r="Z167" s="541">
        <v>0</v>
      </c>
      <c r="AA167" s="541">
        <v>0</v>
      </c>
      <c r="AB167" s="541">
        <v>219.78</v>
      </c>
      <c r="AC167" s="541">
        <v>168.3</v>
      </c>
      <c r="AD167" s="541">
        <v>341.7</v>
      </c>
      <c r="AE167" s="541">
        <v>0</v>
      </c>
      <c r="AF167" s="541">
        <v>2.87</v>
      </c>
      <c r="AG167" s="541">
        <v>0</v>
      </c>
      <c r="AH167" s="541"/>
      <c r="AI167" s="541"/>
      <c r="AJ167" s="541"/>
      <c r="AK167" s="541"/>
      <c r="AL167" s="541"/>
      <c r="AM167" s="541"/>
      <c r="AN167" s="541"/>
      <c r="AO167" s="541"/>
      <c r="AP167" s="541"/>
      <c r="AQ167" s="541"/>
      <c r="AR167" s="541"/>
      <c r="AS167" s="543" t="s">
        <v>84</v>
      </c>
      <c r="AT167" s="542">
        <v>46118</v>
      </c>
    </row>
    <row r="168" spans="1:46" ht="13.2">
      <c r="A168" s="548"/>
      <c r="B168" s="547"/>
      <c r="C168" s="547"/>
      <c r="D168" s="547"/>
      <c r="E168" s="547"/>
      <c r="F168" s="548"/>
      <c r="G168" s="548"/>
      <c r="H168" s="548"/>
      <c r="I168" s="548"/>
      <c r="J168" s="548"/>
      <c r="K168" s="548"/>
      <c r="L168" s="548"/>
      <c r="M168" s="546"/>
      <c r="N168" s="546"/>
      <c r="O168" s="548" t="s">
        <v>342</v>
      </c>
      <c r="P168" s="546">
        <v>166</v>
      </c>
      <c r="Q168" s="548" t="s">
        <v>1307</v>
      </c>
      <c r="R168" s="548" t="s">
        <v>188</v>
      </c>
      <c r="S168" s="548" t="s">
        <v>1308</v>
      </c>
      <c r="T168" s="546">
        <v>2970340394</v>
      </c>
      <c r="U168" s="546">
        <v>520</v>
      </c>
      <c r="V168" s="546">
        <v>0.33</v>
      </c>
      <c r="W168" s="546">
        <v>286.67</v>
      </c>
      <c r="X168" s="546">
        <v>1</v>
      </c>
      <c r="Y168" s="546">
        <v>286.67</v>
      </c>
      <c r="Z168" s="546">
        <v>0</v>
      </c>
      <c r="AA168" s="546">
        <v>0</v>
      </c>
      <c r="AB168" s="546">
        <v>230.46</v>
      </c>
      <c r="AC168" s="546">
        <v>171.6</v>
      </c>
      <c r="AD168" s="546">
        <v>348.4</v>
      </c>
      <c r="AE168" s="546">
        <v>0</v>
      </c>
      <c r="AF168" s="546">
        <v>2.87</v>
      </c>
      <c r="AG168" s="546">
        <v>0</v>
      </c>
      <c r="AH168" s="546"/>
      <c r="AI168" s="546"/>
      <c r="AJ168" s="546"/>
      <c r="AK168" s="546"/>
      <c r="AL168" s="546"/>
      <c r="AM168" s="546"/>
      <c r="AN168" s="546"/>
      <c r="AO168" s="546"/>
      <c r="AP168" s="546"/>
      <c r="AQ168" s="546"/>
      <c r="AR168" s="546"/>
      <c r="AS168" s="548" t="s">
        <v>84</v>
      </c>
      <c r="AT168" s="547">
        <v>46118</v>
      </c>
    </row>
    <row r="169" spans="1:46" ht="13.2">
      <c r="A169" s="543"/>
      <c r="B169" s="542"/>
      <c r="C169" s="542"/>
      <c r="D169" s="542"/>
      <c r="E169" s="542"/>
      <c r="F169" s="543"/>
      <c r="G169" s="543"/>
      <c r="H169" s="543"/>
      <c r="I169" s="543"/>
      <c r="J169" s="543"/>
      <c r="K169" s="543"/>
      <c r="L169" s="543"/>
      <c r="M169" s="541"/>
      <c r="N169" s="541"/>
      <c r="O169" s="543" t="s">
        <v>342</v>
      </c>
      <c r="P169" s="541">
        <v>167</v>
      </c>
      <c r="Q169" s="543" t="s">
        <v>1307</v>
      </c>
      <c r="R169" s="543" t="s">
        <v>188</v>
      </c>
      <c r="S169" s="543" t="s">
        <v>1308</v>
      </c>
      <c r="T169" s="541">
        <v>2970340394</v>
      </c>
      <c r="U169" s="541">
        <v>520</v>
      </c>
      <c r="V169" s="541">
        <v>0.33</v>
      </c>
      <c r="W169" s="541">
        <v>310.48</v>
      </c>
      <c r="X169" s="541">
        <v>1</v>
      </c>
      <c r="Y169" s="541">
        <v>310.48</v>
      </c>
      <c r="Z169" s="541">
        <v>0</v>
      </c>
      <c r="AA169" s="541">
        <v>0</v>
      </c>
      <c r="AB169" s="541">
        <v>206.42</v>
      </c>
      <c r="AC169" s="541">
        <v>171.6</v>
      </c>
      <c r="AD169" s="541">
        <v>348.4</v>
      </c>
      <c r="AE169" s="541">
        <v>0</v>
      </c>
      <c r="AF169" s="541">
        <v>3.1</v>
      </c>
      <c r="AG169" s="541">
        <v>0</v>
      </c>
      <c r="AH169" s="541"/>
      <c r="AI169" s="541"/>
      <c r="AJ169" s="541"/>
      <c r="AK169" s="541"/>
      <c r="AL169" s="541"/>
      <c r="AM169" s="541"/>
      <c r="AN169" s="541"/>
      <c r="AO169" s="541"/>
      <c r="AP169" s="541"/>
      <c r="AQ169" s="541"/>
      <c r="AR169" s="541"/>
      <c r="AS169" s="543" t="s">
        <v>84</v>
      </c>
      <c r="AT169" s="542">
        <v>46118</v>
      </c>
    </row>
    <row r="170" spans="1:46" ht="13.2">
      <c r="A170" s="548"/>
      <c r="B170" s="547"/>
      <c r="C170" s="547"/>
      <c r="D170" s="547"/>
      <c r="E170" s="547"/>
      <c r="F170" s="548"/>
      <c r="G170" s="548"/>
      <c r="H170" s="548"/>
      <c r="I170" s="548"/>
      <c r="J170" s="548"/>
      <c r="K170" s="548"/>
      <c r="L170" s="548"/>
      <c r="M170" s="546"/>
      <c r="N170" s="546"/>
      <c r="O170" s="548" t="s">
        <v>342</v>
      </c>
      <c r="P170" s="546">
        <v>168</v>
      </c>
      <c r="Q170" s="548" t="s">
        <v>1307</v>
      </c>
      <c r="R170" s="548" t="s">
        <v>188</v>
      </c>
      <c r="S170" s="548" t="s">
        <v>1308</v>
      </c>
      <c r="T170" s="546">
        <v>2970340394</v>
      </c>
      <c r="U170" s="546">
        <v>234</v>
      </c>
      <c r="V170" s="546">
        <v>0.2</v>
      </c>
      <c r="W170" s="546">
        <v>139.72999999999999</v>
      </c>
      <c r="X170" s="546">
        <v>1</v>
      </c>
      <c r="Y170" s="546">
        <v>139.72999999999999</v>
      </c>
      <c r="Z170" s="546">
        <v>0</v>
      </c>
      <c r="AA170" s="546">
        <v>0</v>
      </c>
      <c r="AB170" s="546">
        <v>92.87</v>
      </c>
      <c r="AC170" s="546">
        <v>46.8</v>
      </c>
      <c r="AD170" s="546">
        <v>187.2</v>
      </c>
      <c r="AE170" s="546">
        <v>0</v>
      </c>
      <c r="AF170" s="546">
        <v>1.4</v>
      </c>
      <c r="AG170" s="546">
        <v>0</v>
      </c>
      <c r="AH170" s="546"/>
      <c r="AI170" s="546"/>
      <c r="AJ170" s="546"/>
      <c r="AK170" s="546"/>
      <c r="AL170" s="546"/>
      <c r="AM170" s="546"/>
      <c r="AN170" s="546"/>
      <c r="AO170" s="546"/>
      <c r="AP170" s="546"/>
      <c r="AQ170" s="546"/>
      <c r="AR170" s="546"/>
      <c r="AS170" s="548" t="s">
        <v>84</v>
      </c>
      <c r="AT170" s="547">
        <v>46118</v>
      </c>
    </row>
    <row r="171" spans="1:46" ht="13.2">
      <c r="A171" s="543"/>
      <c r="B171" s="542"/>
      <c r="C171" s="542"/>
      <c r="D171" s="542"/>
      <c r="E171" s="542"/>
      <c r="F171" s="543"/>
      <c r="G171" s="543"/>
      <c r="H171" s="543"/>
      <c r="I171" s="543"/>
      <c r="J171" s="543"/>
      <c r="K171" s="543"/>
      <c r="L171" s="543"/>
      <c r="M171" s="541"/>
      <c r="N171" s="541"/>
      <c r="O171" s="543" t="s">
        <v>342</v>
      </c>
      <c r="P171" s="541">
        <v>169</v>
      </c>
      <c r="Q171" s="543" t="s">
        <v>1309</v>
      </c>
      <c r="R171" s="543" t="s">
        <v>190</v>
      </c>
      <c r="S171" s="543" t="s">
        <v>1310</v>
      </c>
      <c r="T171" s="541">
        <v>3028330595</v>
      </c>
      <c r="U171" s="541">
        <v>855</v>
      </c>
      <c r="V171" s="541">
        <v>0.43</v>
      </c>
      <c r="W171" s="541">
        <v>477.19</v>
      </c>
      <c r="X171" s="541">
        <v>1</v>
      </c>
      <c r="Y171" s="541">
        <v>477.19</v>
      </c>
      <c r="Z171" s="541">
        <v>0</v>
      </c>
      <c r="AA171" s="541">
        <v>0</v>
      </c>
      <c r="AB171" s="541">
        <v>377.81</v>
      </c>
      <c r="AC171" s="541">
        <v>367.65</v>
      </c>
      <c r="AD171" s="541">
        <v>487.35</v>
      </c>
      <c r="AE171" s="541">
        <v>0</v>
      </c>
      <c r="AF171" s="541">
        <v>0</v>
      </c>
      <c r="AG171" s="541">
        <v>0</v>
      </c>
      <c r="AH171" s="541"/>
      <c r="AI171" s="541"/>
      <c r="AJ171" s="541"/>
      <c r="AK171" s="541"/>
      <c r="AL171" s="541"/>
      <c r="AM171" s="541"/>
      <c r="AN171" s="541"/>
      <c r="AO171" s="541"/>
      <c r="AP171" s="541"/>
      <c r="AQ171" s="541"/>
      <c r="AR171" s="541"/>
      <c r="AS171" s="543" t="s">
        <v>84</v>
      </c>
      <c r="AT171" s="542">
        <v>46118</v>
      </c>
    </row>
    <row r="172" spans="1:46" ht="13.2">
      <c r="A172" s="548"/>
      <c r="B172" s="547"/>
      <c r="C172" s="547"/>
      <c r="D172" s="547"/>
      <c r="E172" s="547"/>
      <c r="F172" s="548"/>
      <c r="G172" s="548"/>
      <c r="H172" s="548"/>
      <c r="I172" s="548"/>
      <c r="J172" s="548"/>
      <c r="K172" s="548"/>
      <c r="L172" s="548"/>
      <c r="M172" s="546"/>
      <c r="N172" s="546"/>
      <c r="O172" s="548" t="s">
        <v>342</v>
      </c>
      <c r="P172" s="546">
        <v>170</v>
      </c>
      <c r="Q172" s="548" t="s">
        <v>1311</v>
      </c>
      <c r="R172" s="548" t="s">
        <v>193</v>
      </c>
      <c r="S172" s="548" t="s">
        <v>1312</v>
      </c>
      <c r="T172" s="546">
        <v>3028358907</v>
      </c>
      <c r="U172" s="546">
        <v>1100</v>
      </c>
      <c r="V172" s="546">
        <v>0.43</v>
      </c>
      <c r="W172" s="546">
        <v>537.14</v>
      </c>
      <c r="X172" s="546">
        <v>1</v>
      </c>
      <c r="Y172" s="546">
        <v>537.14</v>
      </c>
      <c r="Z172" s="546">
        <v>0</v>
      </c>
      <c r="AA172" s="546">
        <v>0</v>
      </c>
      <c r="AB172" s="546">
        <v>557.49</v>
      </c>
      <c r="AC172" s="546">
        <v>473</v>
      </c>
      <c r="AD172" s="546">
        <v>627</v>
      </c>
      <c r="AE172" s="546">
        <v>0</v>
      </c>
      <c r="AF172" s="546">
        <v>5.37</v>
      </c>
      <c r="AG172" s="546">
        <v>0</v>
      </c>
      <c r="AH172" s="546"/>
      <c r="AI172" s="546"/>
      <c r="AJ172" s="546"/>
      <c r="AK172" s="546"/>
      <c r="AL172" s="546"/>
      <c r="AM172" s="546"/>
      <c r="AN172" s="546"/>
      <c r="AO172" s="546"/>
      <c r="AP172" s="546"/>
      <c r="AQ172" s="546"/>
      <c r="AR172" s="546"/>
      <c r="AS172" s="548" t="s">
        <v>84</v>
      </c>
      <c r="AT172" s="547">
        <v>46118</v>
      </c>
    </row>
    <row r="173" spans="1:46" ht="13.2">
      <c r="A173" s="543"/>
      <c r="B173" s="542"/>
      <c r="C173" s="542"/>
      <c r="D173" s="542"/>
      <c r="E173" s="542"/>
      <c r="F173" s="543"/>
      <c r="G173" s="543"/>
      <c r="H173" s="543"/>
      <c r="I173" s="543"/>
      <c r="J173" s="543"/>
      <c r="K173" s="543"/>
      <c r="L173" s="543"/>
      <c r="M173" s="541"/>
      <c r="N173" s="541"/>
      <c r="O173" s="543" t="s">
        <v>342</v>
      </c>
      <c r="P173" s="541">
        <v>171</v>
      </c>
      <c r="Q173" s="543" t="s">
        <v>1313</v>
      </c>
      <c r="R173" s="543" t="s">
        <v>194</v>
      </c>
      <c r="S173" s="543" t="s">
        <v>1314</v>
      </c>
      <c r="T173" s="541">
        <v>3072886142</v>
      </c>
      <c r="U173" s="541">
        <v>2787</v>
      </c>
      <c r="V173" s="541">
        <v>0.31</v>
      </c>
      <c r="W173" s="541">
        <v>1603.61</v>
      </c>
      <c r="X173" s="541">
        <v>2</v>
      </c>
      <c r="Y173" s="541">
        <v>3207.22</v>
      </c>
      <c r="Z173" s="541">
        <v>0</v>
      </c>
      <c r="AA173" s="541">
        <v>0</v>
      </c>
      <c r="AB173" s="541">
        <v>2334.6999999999998</v>
      </c>
      <c r="AC173" s="541">
        <v>1727.94</v>
      </c>
      <c r="AD173" s="541">
        <v>3846.06</v>
      </c>
      <c r="AE173" s="541">
        <v>0</v>
      </c>
      <c r="AF173" s="541">
        <v>32.08</v>
      </c>
      <c r="AG173" s="541">
        <v>0</v>
      </c>
      <c r="AH173" s="541"/>
      <c r="AI173" s="541"/>
      <c r="AJ173" s="541"/>
      <c r="AK173" s="541"/>
      <c r="AL173" s="541"/>
      <c r="AM173" s="541"/>
      <c r="AN173" s="541"/>
      <c r="AO173" s="541"/>
      <c r="AP173" s="541"/>
      <c r="AQ173" s="541"/>
      <c r="AR173" s="541"/>
      <c r="AS173" s="543" t="s">
        <v>84</v>
      </c>
      <c r="AT173" s="542">
        <v>46118</v>
      </c>
    </row>
    <row r="174" spans="1:46" ht="13.2">
      <c r="A174" s="548"/>
      <c r="B174" s="547"/>
      <c r="C174" s="547"/>
      <c r="D174" s="547"/>
      <c r="E174" s="547"/>
      <c r="F174" s="548"/>
      <c r="G174" s="548"/>
      <c r="H174" s="548"/>
      <c r="I174" s="548"/>
      <c r="J174" s="548"/>
      <c r="K174" s="548"/>
      <c r="L174" s="548"/>
      <c r="M174" s="546"/>
      <c r="N174" s="546"/>
      <c r="O174" s="548" t="s">
        <v>342</v>
      </c>
      <c r="P174" s="546">
        <v>172</v>
      </c>
      <c r="Q174" s="548" t="s">
        <v>1313</v>
      </c>
      <c r="R174" s="548" t="s">
        <v>194</v>
      </c>
      <c r="S174" s="548" t="s">
        <v>1314</v>
      </c>
      <c r="T174" s="546">
        <v>3072886142</v>
      </c>
      <c r="U174" s="546">
        <v>2787</v>
      </c>
      <c r="V174" s="546">
        <v>0.31</v>
      </c>
      <c r="W174" s="546">
        <v>1519.01</v>
      </c>
      <c r="X174" s="546">
        <v>1</v>
      </c>
      <c r="Y174" s="546">
        <v>1519.01</v>
      </c>
      <c r="Z174" s="546">
        <v>0</v>
      </c>
      <c r="AA174" s="546">
        <v>0</v>
      </c>
      <c r="AB174" s="546">
        <v>1252.8</v>
      </c>
      <c r="AC174" s="546">
        <v>863.97</v>
      </c>
      <c r="AD174" s="546">
        <v>1923.03</v>
      </c>
      <c r="AE174" s="546">
        <v>0</v>
      </c>
      <c r="AF174" s="546">
        <v>15.19</v>
      </c>
      <c r="AG174" s="546">
        <v>0</v>
      </c>
      <c r="AH174" s="546"/>
      <c r="AI174" s="546"/>
      <c r="AJ174" s="546"/>
      <c r="AK174" s="546"/>
      <c r="AL174" s="546"/>
      <c r="AM174" s="546"/>
      <c r="AN174" s="546"/>
      <c r="AO174" s="546"/>
      <c r="AP174" s="546"/>
      <c r="AQ174" s="546"/>
      <c r="AR174" s="546"/>
      <c r="AS174" s="548" t="s">
        <v>84</v>
      </c>
      <c r="AT174" s="547">
        <v>46118</v>
      </c>
    </row>
    <row r="175" spans="1:46" ht="13.2">
      <c r="A175" s="543"/>
      <c r="B175" s="542"/>
      <c r="C175" s="542"/>
      <c r="D175" s="542"/>
      <c r="E175" s="542"/>
      <c r="F175" s="543"/>
      <c r="G175" s="543"/>
      <c r="H175" s="543"/>
      <c r="I175" s="543"/>
      <c r="J175" s="543"/>
      <c r="K175" s="543"/>
      <c r="L175" s="543"/>
      <c r="M175" s="541"/>
      <c r="N175" s="541"/>
      <c r="O175" s="543" t="s">
        <v>342</v>
      </c>
      <c r="P175" s="541">
        <v>173</v>
      </c>
      <c r="Q175" s="543" t="s">
        <v>1313</v>
      </c>
      <c r="R175" s="543" t="s">
        <v>194</v>
      </c>
      <c r="S175" s="543" t="s">
        <v>1314</v>
      </c>
      <c r="T175" s="541">
        <v>3072886142</v>
      </c>
      <c r="U175" s="541">
        <v>3476</v>
      </c>
      <c r="V175" s="541">
        <v>0.31</v>
      </c>
      <c r="W175" s="541">
        <v>1856.19</v>
      </c>
      <c r="X175" s="541">
        <v>1</v>
      </c>
      <c r="Y175" s="541">
        <v>1856.19</v>
      </c>
      <c r="Z175" s="541">
        <v>0</v>
      </c>
      <c r="AA175" s="541">
        <v>0</v>
      </c>
      <c r="AB175" s="541">
        <v>1601.25</v>
      </c>
      <c r="AC175" s="541">
        <v>1077.56</v>
      </c>
      <c r="AD175" s="541">
        <v>2398.44</v>
      </c>
      <c r="AE175" s="541">
        <v>0</v>
      </c>
      <c r="AF175" s="541">
        <v>18.559999999999999</v>
      </c>
      <c r="AG175" s="541">
        <v>0</v>
      </c>
      <c r="AH175" s="541"/>
      <c r="AI175" s="541"/>
      <c r="AJ175" s="541"/>
      <c r="AK175" s="541"/>
      <c r="AL175" s="541"/>
      <c r="AM175" s="541"/>
      <c r="AN175" s="541"/>
      <c r="AO175" s="541"/>
      <c r="AP175" s="541"/>
      <c r="AQ175" s="541"/>
      <c r="AR175" s="541"/>
      <c r="AS175" s="543" t="s">
        <v>84</v>
      </c>
      <c r="AT175" s="542">
        <v>46118</v>
      </c>
    </row>
    <row r="176" spans="1:46" ht="13.2">
      <c r="A176" s="548"/>
      <c r="B176" s="547"/>
      <c r="C176" s="547"/>
      <c r="D176" s="547"/>
      <c r="E176" s="547"/>
      <c r="F176" s="548"/>
      <c r="G176" s="548"/>
      <c r="H176" s="548"/>
      <c r="I176" s="548"/>
      <c r="J176" s="548"/>
      <c r="K176" s="548"/>
      <c r="L176" s="548"/>
      <c r="M176" s="546"/>
      <c r="N176" s="546"/>
      <c r="O176" s="548" t="s">
        <v>342</v>
      </c>
      <c r="P176" s="546">
        <v>174</v>
      </c>
      <c r="Q176" s="548" t="s">
        <v>1313</v>
      </c>
      <c r="R176" s="548" t="s">
        <v>194</v>
      </c>
      <c r="S176" s="548" t="s">
        <v>1314</v>
      </c>
      <c r="T176" s="546">
        <v>3072886142</v>
      </c>
      <c r="U176" s="546">
        <v>3359</v>
      </c>
      <c r="V176" s="546">
        <v>0.31</v>
      </c>
      <c r="W176" s="546">
        <v>1801.9</v>
      </c>
      <c r="X176" s="546">
        <v>2</v>
      </c>
      <c r="Y176" s="546">
        <v>3603.8</v>
      </c>
      <c r="Z176" s="546">
        <v>0</v>
      </c>
      <c r="AA176" s="546">
        <v>0</v>
      </c>
      <c r="AB176" s="546">
        <v>3078.16</v>
      </c>
      <c r="AC176" s="546">
        <v>2082.58</v>
      </c>
      <c r="AD176" s="546">
        <v>4635.42</v>
      </c>
      <c r="AE176" s="546">
        <v>0</v>
      </c>
      <c r="AF176" s="546">
        <v>36.04</v>
      </c>
      <c r="AG176" s="546">
        <v>0</v>
      </c>
      <c r="AH176" s="546"/>
      <c r="AI176" s="546"/>
      <c r="AJ176" s="546"/>
      <c r="AK176" s="546"/>
      <c r="AL176" s="546"/>
      <c r="AM176" s="546"/>
      <c r="AN176" s="546"/>
      <c r="AO176" s="546"/>
      <c r="AP176" s="546"/>
      <c r="AQ176" s="546"/>
      <c r="AR176" s="546"/>
      <c r="AS176" s="548" t="s">
        <v>84</v>
      </c>
      <c r="AT176" s="547">
        <v>46118</v>
      </c>
    </row>
    <row r="177" spans="1:46" ht="13.2">
      <c r="A177" s="543"/>
      <c r="B177" s="542"/>
      <c r="C177" s="542"/>
      <c r="D177" s="542"/>
      <c r="E177" s="542"/>
      <c r="F177" s="543"/>
      <c r="G177" s="543"/>
      <c r="H177" s="543"/>
      <c r="I177" s="543"/>
      <c r="J177" s="543"/>
      <c r="K177" s="543"/>
      <c r="L177" s="543"/>
      <c r="M177" s="541"/>
      <c r="N177" s="541"/>
      <c r="O177" s="543" t="s">
        <v>342</v>
      </c>
      <c r="P177" s="541">
        <v>175</v>
      </c>
      <c r="Q177" s="543" t="s">
        <v>1313</v>
      </c>
      <c r="R177" s="543" t="s">
        <v>194</v>
      </c>
      <c r="S177" s="543" t="s">
        <v>1314</v>
      </c>
      <c r="T177" s="541">
        <v>3072886142</v>
      </c>
      <c r="U177" s="541">
        <v>2787</v>
      </c>
      <c r="V177" s="541">
        <v>0.31</v>
      </c>
      <c r="W177" s="541">
        <v>1669.52</v>
      </c>
      <c r="X177" s="541">
        <v>1</v>
      </c>
      <c r="Y177" s="541">
        <v>1669.52</v>
      </c>
      <c r="Z177" s="541">
        <v>0</v>
      </c>
      <c r="AA177" s="541">
        <v>0</v>
      </c>
      <c r="AB177" s="541">
        <v>1100.78</v>
      </c>
      <c r="AC177" s="541">
        <v>863.97</v>
      </c>
      <c r="AD177" s="541">
        <v>1923.03</v>
      </c>
      <c r="AE177" s="541">
        <v>0</v>
      </c>
      <c r="AF177" s="541">
        <v>16.7</v>
      </c>
      <c r="AG177" s="541">
        <v>0</v>
      </c>
      <c r="AH177" s="541"/>
      <c r="AI177" s="541"/>
      <c r="AJ177" s="541"/>
      <c r="AK177" s="541"/>
      <c r="AL177" s="541"/>
      <c r="AM177" s="541"/>
      <c r="AN177" s="541"/>
      <c r="AO177" s="541"/>
      <c r="AP177" s="541"/>
      <c r="AQ177" s="541"/>
      <c r="AR177" s="541"/>
      <c r="AS177" s="543" t="s">
        <v>84</v>
      </c>
      <c r="AT177" s="542">
        <v>46118</v>
      </c>
    </row>
    <row r="178" spans="1:46" ht="13.2">
      <c r="A178" s="548"/>
      <c r="B178" s="547"/>
      <c r="C178" s="547"/>
      <c r="D178" s="547"/>
      <c r="E178" s="547"/>
      <c r="F178" s="548"/>
      <c r="G178" s="548"/>
      <c r="H178" s="548"/>
      <c r="I178" s="548"/>
      <c r="J178" s="548"/>
      <c r="K178" s="548"/>
      <c r="L178" s="548"/>
      <c r="M178" s="546"/>
      <c r="N178" s="546"/>
      <c r="O178" s="548" t="s">
        <v>342</v>
      </c>
      <c r="P178" s="546">
        <v>176</v>
      </c>
      <c r="Q178" s="548" t="s">
        <v>1313</v>
      </c>
      <c r="R178" s="548" t="s">
        <v>194</v>
      </c>
      <c r="S178" s="548" t="s">
        <v>1314</v>
      </c>
      <c r="T178" s="546">
        <v>3072886142</v>
      </c>
      <c r="U178" s="546">
        <v>3476</v>
      </c>
      <c r="V178" s="546">
        <v>0.31</v>
      </c>
      <c r="W178" s="546">
        <v>2140</v>
      </c>
      <c r="X178" s="546">
        <v>1</v>
      </c>
      <c r="Y178" s="546">
        <v>2140</v>
      </c>
      <c r="Z178" s="546">
        <v>0</v>
      </c>
      <c r="AA178" s="546">
        <v>0</v>
      </c>
      <c r="AB178" s="546">
        <v>1336</v>
      </c>
      <c r="AC178" s="546">
        <v>1077.56</v>
      </c>
      <c r="AD178" s="546">
        <v>2398.44</v>
      </c>
      <c r="AE178" s="546">
        <v>0</v>
      </c>
      <c r="AF178" s="546">
        <v>0</v>
      </c>
      <c r="AG178" s="546">
        <v>0</v>
      </c>
      <c r="AH178" s="546"/>
      <c r="AI178" s="546"/>
      <c r="AJ178" s="546"/>
      <c r="AK178" s="546"/>
      <c r="AL178" s="546"/>
      <c r="AM178" s="546"/>
      <c r="AN178" s="546"/>
      <c r="AO178" s="546"/>
      <c r="AP178" s="546"/>
      <c r="AQ178" s="546"/>
      <c r="AR178" s="546"/>
      <c r="AS178" s="548" t="s">
        <v>84</v>
      </c>
      <c r="AT178" s="547">
        <v>46118</v>
      </c>
    </row>
    <row r="179" spans="1:46" ht="13.2">
      <c r="A179" s="543"/>
      <c r="B179" s="542"/>
      <c r="C179" s="542"/>
      <c r="D179" s="542"/>
      <c r="E179" s="542"/>
      <c r="F179" s="543"/>
      <c r="G179" s="543"/>
      <c r="H179" s="543"/>
      <c r="I179" s="543"/>
      <c r="J179" s="543"/>
      <c r="K179" s="543"/>
      <c r="L179" s="543"/>
      <c r="M179" s="541"/>
      <c r="N179" s="541"/>
      <c r="O179" s="543" t="s">
        <v>342</v>
      </c>
      <c r="P179" s="541">
        <v>177</v>
      </c>
      <c r="Q179" s="543" t="s">
        <v>1313</v>
      </c>
      <c r="R179" s="543" t="s">
        <v>194</v>
      </c>
      <c r="S179" s="543" t="s">
        <v>1314</v>
      </c>
      <c r="T179" s="541">
        <v>3072886142</v>
      </c>
      <c r="U179" s="541">
        <v>3476</v>
      </c>
      <c r="V179" s="541">
        <v>0.31</v>
      </c>
      <c r="W179" s="541">
        <v>1744.76</v>
      </c>
      <c r="X179" s="541">
        <v>3</v>
      </c>
      <c r="Y179" s="541">
        <v>5234.28</v>
      </c>
      <c r="Z179" s="541">
        <v>0</v>
      </c>
      <c r="AA179" s="541">
        <v>0</v>
      </c>
      <c r="AB179" s="541">
        <v>5141.37</v>
      </c>
      <c r="AC179" s="541">
        <v>3232.68</v>
      </c>
      <c r="AD179" s="541">
        <v>7195.32</v>
      </c>
      <c r="AE179" s="541">
        <v>0</v>
      </c>
      <c r="AF179" s="541">
        <v>52.35</v>
      </c>
      <c r="AG179" s="541">
        <v>0</v>
      </c>
      <c r="AH179" s="541"/>
      <c r="AI179" s="541"/>
      <c r="AJ179" s="541"/>
      <c r="AK179" s="541"/>
      <c r="AL179" s="541"/>
      <c r="AM179" s="541"/>
      <c r="AN179" s="541"/>
      <c r="AO179" s="541"/>
      <c r="AP179" s="541"/>
      <c r="AQ179" s="541"/>
      <c r="AR179" s="541"/>
      <c r="AS179" s="543" t="s">
        <v>84</v>
      </c>
      <c r="AT179" s="542">
        <v>46118</v>
      </c>
    </row>
    <row r="180" spans="1:46" ht="13.2">
      <c r="A180" s="548"/>
      <c r="B180" s="547"/>
      <c r="C180" s="547"/>
      <c r="D180" s="547"/>
      <c r="E180" s="547"/>
      <c r="F180" s="548"/>
      <c r="G180" s="548"/>
      <c r="H180" s="548"/>
      <c r="I180" s="548"/>
      <c r="J180" s="548"/>
      <c r="K180" s="548"/>
      <c r="L180" s="548"/>
      <c r="M180" s="546"/>
      <c r="N180" s="546"/>
      <c r="O180" s="548" t="s">
        <v>342</v>
      </c>
      <c r="P180" s="546">
        <v>178</v>
      </c>
      <c r="Q180" s="548" t="s">
        <v>1313</v>
      </c>
      <c r="R180" s="548" t="s">
        <v>194</v>
      </c>
      <c r="S180" s="548" t="s">
        <v>1314</v>
      </c>
      <c r="T180" s="546">
        <v>3072886142</v>
      </c>
      <c r="U180" s="546">
        <v>3476</v>
      </c>
      <c r="V180" s="546">
        <v>0.31</v>
      </c>
      <c r="W180" s="546">
        <v>2076.0500000000002</v>
      </c>
      <c r="X180" s="546">
        <v>1</v>
      </c>
      <c r="Y180" s="546">
        <v>2076.0500000000002</v>
      </c>
      <c r="Z180" s="546">
        <v>0</v>
      </c>
      <c r="AA180" s="546">
        <v>0</v>
      </c>
      <c r="AB180" s="546">
        <v>1379.19</v>
      </c>
      <c r="AC180" s="546">
        <v>1077.56</v>
      </c>
      <c r="AD180" s="546">
        <v>2398.44</v>
      </c>
      <c r="AE180" s="546">
        <v>0</v>
      </c>
      <c r="AF180" s="546">
        <v>20.76</v>
      </c>
      <c r="AG180" s="546">
        <v>0</v>
      </c>
      <c r="AH180" s="546"/>
      <c r="AI180" s="546"/>
      <c r="AJ180" s="546"/>
      <c r="AK180" s="546"/>
      <c r="AL180" s="546"/>
      <c r="AM180" s="546"/>
      <c r="AN180" s="546"/>
      <c r="AO180" s="546"/>
      <c r="AP180" s="546"/>
      <c r="AQ180" s="546"/>
      <c r="AR180" s="546"/>
      <c r="AS180" s="548" t="s">
        <v>84</v>
      </c>
      <c r="AT180" s="547">
        <v>46118</v>
      </c>
    </row>
    <row r="181" spans="1:46" ht="13.2">
      <c r="A181" s="543"/>
      <c r="B181" s="542"/>
      <c r="C181" s="542"/>
      <c r="D181" s="542"/>
      <c r="E181" s="542"/>
      <c r="F181" s="543"/>
      <c r="G181" s="543"/>
      <c r="H181" s="543"/>
      <c r="I181" s="543"/>
      <c r="J181" s="543"/>
      <c r="K181" s="543"/>
      <c r="L181" s="543"/>
      <c r="M181" s="541"/>
      <c r="N181" s="541"/>
      <c r="O181" s="543" t="s">
        <v>342</v>
      </c>
      <c r="P181" s="541">
        <v>179</v>
      </c>
      <c r="Q181" s="543" t="s">
        <v>1313</v>
      </c>
      <c r="R181" s="543" t="s">
        <v>194</v>
      </c>
      <c r="S181" s="543" t="s">
        <v>1314</v>
      </c>
      <c r="T181" s="541">
        <v>3072886142</v>
      </c>
      <c r="U181" s="541">
        <v>2787</v>
      </c>
      <c r="V181" s="541">
        <v>0.31</v>
      </c>
      <c r="W181" s="541">
        <v>1655.24</v>
      </c>
      <c r="X181" s="541">
        <v>1</v>
      </c>
      <c r="Y181" s="541">
        <v>1655.24</v>
      </c>
      <c r="Z181" s="541">
        <v>0</v>
      </c>
      <c r="AA181" s="541">
        <v>0</v>
      </c>
      <c r="AB181" s="541">
        <v>1115.21</v>
      </c>
      <c r="AC181" s="541">
        <v>863.97</v>
      </c>
      <c r="AD181" s="541">
        <v>1923.03</v>
      </c>
      <c r="AE181" s="541">
        <v>0</v>
      </c>
      <c r="AF181" s="541">
        <v>16.55</v>
      </c>
      <c r="AG181" s="541">
        <v>0</v>
      </c>
      <c r="AH181" s="541"/>
      <c r="AI181" s="541"/>
      <c r="AJ181" s="541"/>
      <c r="AK181" s="541"/>
      <c r="AL181" s="541"/>
      <c r="AM181" s="541"/>
      <c r="AN181" s="541"/>
      <c r="AO181" s="541"/>
      <c r="AP181" s="541"/>
      <c r="AQ181" s="541"/>
      <c r="AR181" s="541"/>
      <c r="AS181" s="543" t="s">
        <v>84</v>
      </c>
      <c r="AT181" s="542">
        <v>46118</v>
      </c>
    </row>
    <row r="182" spans="1:46" ht="13.2">
      <c r="A182" s="548"/>
      <c r="B182" s="547"/>
      <c r="C182" s="547"/>
      <c r="D182" s="547"/>
      <c r="E182" s="547"/>
      <c r="F182" s="548"/>
      <c r="G182" s="548"/>
      <c r="H182" s="548"/>
      <c r="I182" s="548"/>
      <c r="J182" s="548"/>
      <c r="K182" s="548"/>
      <c r="L182" s="548"/>
      <c r="M182" s="546"/>
      <c r="N182" s="546"/>
      <c r="O182" s="548" t="s">
        <v>342</v>
      </c>
      <c r="P182" s="546">
        <v>180</v>
      </c>
      <c r="Q182" s="548" t="s">
        <v>1313</v>
      </c>
      <c r="R182" s="548" t="s">
        <v>194</v>
      </c>
      <c r="S182" s="548" t="s">
        <v>1314</v>
      </c>
      <c r="T182" s="546">
        <v>3072886142</v>
      </c>
      <c r="U182" s="546">
        <v>2787</v>
      </c>
      <c r="V182" s="546">
        <v>0.31</v>
      </c>
      <c r="W182" s="546">
        <v>1789.52</v>
      </c>
      <c r="X182" s="546">
        <v>1</v>
      </c>
      <c r="Y182" s="546">
        <v>1789.52</v>
      </c>
      <c r="Z182" s="546">
        <v>0</v>
      </c>
      <c r="AA182" s="546">
        <v>0</v>
      </c>
      <c r="AB182" s="546">
        <v>979.58</v>
      </c>
      <c r="AC182" s="546">
        <v>863.97</v>
      </c>
      <c r="AD182" s="546">
        <v>1923.03</v>
      </c>
      <c r="AE182" s="546">
        <v>0</v>
      </c>
      <c r="AF182" s="546">
        <v>17.899999999999999</v>
      </c>
      <c r="AG182" s="546">
        <v>0</v>
      </c>
      <c r="AH182" s="546"/>
      <c r="AI182" s="546"/>
      <c r="AJ182" s="546"/>
      <c r="AK182" s="546"/>
      <c r="AL182" s="546"/>
      <c r="AM182" s="546"/>
      <c r="AN182" s="546"/>
      <c r="AO182" s="546"/>
      <c r="AP182" s="546"/>
      <c r="AQ182" s="546"/>
      <c r="AR182" s="546"/>
      <c r="AS182" s="548" t="s">
        <v>84</v>
      </c>
      <c r="AT182" s="547">
        <v>46118</v>
      </c>
    </row>
    <row r="183" spans="1:46" ht="13.2">
      <c r="A183" s="543"/>
      <c r="B183" s="542"/>
      <c r="C183" s="542"/>
      <c r="D183" s="542"/>
      <c r="E183" s="542"/>
      <c r="F183" s="543"/>
      <c r="G183" s="543"/>
      <c r="H183" s="543"/>
      <c r="I183" s="543"/>
      <c r="J183" s="543"/>
      <c r="K183" s="543"/>
      <c r="L183" s="543"/>
      <c r="M183" s="541"/>
      <c r="N183" s="541"/>
      <c r="O183" s="543" t="s">
        <v>342</v>
      </c>
      <c r="P183" s="541">
        <v>181</v>
      </c>
      <c r="Q183" s="543" t="s">
        <v>1313</v>
      </c>
      <c r="R183" s="543" t="s">
        <v>194</v>
      </c>
      <c r="S183" s="543" t="s">
        <v>1314</v>
      </c>
      <c r="T183" s="541">
        <v>3072886142</v>
      </c>
      <c r="U183" s="541">
        <v>2787</v>
      </c>
      <c r="V183" s="541">
        <v>0.31</v>
      </c>
      <c r="W183" s="541">
        <v>1720.95</v>
      </c>
      <c r="X183" s="541">
        <v>1</v>
      </c>
      <c r="Y183" s="541">
        <v>1720.95</v>
      </c>
      <c r="Z183" s="541">
        <v>0</v>
      </c>
      <c r="AA183" s="541">
        <v>0</v>
      </c>
      <c r="AB183" s="541">
        <v>1066.05</v>
      </c>
      <c r="AC183" s="541">
        <v>863.97</v>
      </c>
      <c r="AD183" s="541">
        <v>1923.03</v>
      </c>
      <c r="AE183" s="541">
        <v>0</v>
      </c>
      <c r="AF183" s="541">
        <v>0</v>
      </c>
      <c r="AG183" s="541">
        <v>0</v>
      </c>
      <c r="AH183" s="541"/>
      <c r="AI183" s="541"/>
      <c r="AJ183" s="541"/>
      <c r="AK183" s="541"/>
      <c r="AL183" s="541"/>
      <c r="AM183" s="541"/>
      <c r="AN183" s="541"/>
      <c r="AO183" s="541"/>
      <c r="AP183" s="541"/>
      <c r="AQ183" s="541"/>
      <c r="AR183" s="541"/>
      <c r="AS183" s="543" t="s">
        <v>84</v>
      </c>
      <c r="AT183" s="542">
        <v>46118</v>
      </c>
    </row>
    <row r="184" spans="1:46" ht="13.2">
      <c r="A184" s="548"/>
      <c r="B184" s="547"/>
      <c r="C184" s="547"/>
      <c r="D184" s="547"/>
      <c r="E184" s="547"/>
      <c r="F184" s="548"/>
      <c r="G184" s="548"/>
      <c r="H184" s="548"/>
      <c r="I184" s="548"/>
      <c r="J184" s="548"/>
      <c r="K184" s="548"/>
      <c r="L184" s="548"/>
      <c r="M184" s="546"/>
      <c r="N184" s="546"/>
      <c r="O184" s="548" t="s">
        <v>342</v>
      </c>
      <c r="P184" s="546">
        <v>182</v>
      </c>
      <c r="Q184" s="548" t="s">
        <v>1313</v>
      </c>
      <c r="R184" s="548" t="s">
        <v>194</v>
      </c>
      <c r="S184" s="548" t="s">
        <v>1314</v>
      </c>
      <c r="T184" s="546">
        <v>3072886142</v>
      </c>
      <c r="U184" s="546">
        <v>3476</v>
      </c>
      <c r="V184" s="546">
        <v>0.31</v>
      </c>
      <c r="W184" s="546">
        <v>2019.01</v>
      </c>
      <c r="X184" s="546">
        <v>1</v>
      </c>
      <c r="Y184" s="546">
        <v>2019.01</v>
      </c>
      <c r="Z184" s="546">
        <v>0</v>
      </c>
      <c r="AA184" s="546">
        <v>0</v>
      </c>
      <c r="AB184" s="546">
        <v>1436.8</v>
      </c>
      <c r="AC184" s="546">
        <v>1077.56</v>
      </c>
      <c r="AD184" s="546">
        <v>2398.44</v>
      </c>
      <c r="AE184" s="546">
        <v>0</v>
      </c>
      <c r="AF184" s="546">
        <v>20.190000000000001</v>
      </c>
      <c r="AG184" s="546">
        <v>0</v>
      </c>
      <c r="AH184" s="546"/>
      <c r="AI184" s="546"/>
      <c r="AJ184" s="546"/>
      <c r="AK184" s="546"/>
      <c r="AL184" s="546"/>
      <c r="AM184" s="546"/>
      <c r="AN184" s="546"/>
      <c r="AO184" s="546"/>
      <c r="AP184" s="546"/>
      <c r="AQ184" s="546"/>
      <c r="AR184" s="546"/>
      <c r="AS184" s="548" t="s">
        <v>84</v>
      </c>
      <c r="AT184" s="547">
        <v>46118</v>
      </c>
    </row>
    <row r="185" spans="1:46" ht="13.2">
      <c r="A185" s="543"/>
      <c r="B185" s="542"/>
      <c r="C185" s="542"/>
      <c r="D185" s="542"/>
      <c r="E185" s="542"/>
      <c r="F185" s="543"/>
      <c r="G185" s="543"/>
      <c r="H185" s="543"/>
      <c r="I185" s="543"/>
      <c r="J185" s="543"/>
      <c r="K185" s="543"/>
      <c r="L185" s="543"/>
      <c r="M185" s="541"/>
      <c r="N185" s="541"/>
      <c r="O185" s="543" t="s">
        <v>342</v>
      </c>
      <c r="P185" s="541">
        <v>183</v>
      </c>
      <c r="Q185" s="543" t="s">
        <v>1313</v>
      </c>
      <c r="R185" s="543" t="s">
        <v>194</v>
      </c>
      <c r="S185" s="543" t="s">
        <v>1314</v>
      </c>
      <c r="T185" s="541">
        <v>3072886142</v>
      </c>
      <c r="U185" s="541">
        <v>2787</v>
      </c>
      <c r="V185" s="541">
        <v>0.31</v>
      </c>
      <c r="W185" s="541">
        <v>1561.79</v>
      </c>
      <c r="X185" s="541">
        <v>1</v>
      </c>
      <c r="Y185" s="541">
        <v>1561.79</v>
      </c>
      <c r="Z185" s="541">
        <v>0</v>
      </c>
      <c r="AA185" s="541">
        <v>0</v>
      </c>
      <c r="AB185" s="541">
        <v>1209.5899999999999</v>
      </c>
      <c r="AC185" s="541">
        <v>863.97</v>
      </c>
      <c r="AD185" s="541">
        <v>1923.03</v>
      </c>
      <c r="AE185" s="541">
        <v>0</v>
      </c>
      <c r="AF185" s="541">
        <v>15.62</v>
      </c>
      <c r="AG185" s="541">
        <v>0</v>
      </c>
      <c r="AH185" s="541"/>
      <c r="AI185" s="541"/>
      <c r="AJ185" s="541"/>
      <c r="AK185" s="541"/>
      <c r="AL185" s="541"/>
      <c r="AM185" s="541"/>
      <c r="AN185" s="541"/>
      <c r="AO185" s="541"/>
      <c r="AP185" s="541"/>
      <c r="AQ185" s="541"/>
      <c r="AR185" s="541"/>
      <c r="AS185" s="543" t="s">
        <v>84</v>
      </c>
      <c r="AT185" s="542">
        <v>46118</v>
      </c>
    </row>
    <row r="186" spans="1:46" ht="13.2">
      <c r="A186" s="548"/>
      <c r="B186" s="547"/>
      <c r="C186" s="547"/>
      <c r="D186" s="547"/>
      <c r="E186" s="547"/>
      <c r="F186" s="548"/>
      <c r="G186" s="548"/>
      <c r="H186" s="548"/>
      <c r="I186" s="548"/>
      <c r="J186" s="548"/>
      <c r="K186" s="548"/>
      <c r="L186" s="548"/>
      <c r="M186" s="546"/>
      <c r="N186" s="546"/>
      <c r="O186" s="548" t="s">
        <v>342</v>
      </c>
      <c r="P186" s="546">
        <v>184</v>
      </c>
      <c r="Q186" s="548" t="s">
        <v>1313</v>
      </c>
      <c r="R186" s="548" t="s">
        <v>194</v>
      </c>
      <c r="S186" s="548" t="s">
        <v>1314</v>
      </c>
      <c r="T186" s="546">
        <v>3072886142</v>
      </c>
      <c r="U186" s="546">
        <v>3359</v>
      </c>
      <c r="V186" s="546">
        <v>0.31</v>
      </c>
      <c r="W186" s="546">
        <v>1727.62</v>
      </c>
      <c r="X186" s="546">
        <v>1</v>
      </c>
      <c r="Y186" s="546">
        <v>1727.62</v>
      </c>
      <c r="Z186" s="546">
        <v>0</v>
      </c>
      <c r="AA186" s="546">
        <v>0</v>
      </c>
      <c r="AB186" s="546">
        <v>1614.1</v>
      </c>
      <c r="AC186" s="546">
        <v>1041.29</v>
      </c>
      <c r="AD186" s="546">
        <v>2317.71</v>
      </c>
      <c r="AE186" s="546">
        <v>0</v>
      </c>
      <c r="AF186" s="546">
        <v>17.28</v>
      </c>
      <c r="AG186" s="546">
        <v>0</v>
      </c>
      <c r="AH186" s="546"/>
      <c r="AI186" s="546"/>
      <c r="AJ186" s="546"/>
      <c r="AK186" s="546"/>
      <c r="AL186" s="546"/>
      <c r="AM186" s="546"/>
      <c r="AN186" s="546"/>
      <c r="AO186" s="546"/>
      <c r="AP186" s="546"/>
      <c r="AQ186" s="546"/>
      <c r="AR186" s="546"/>
      <c r="AS186" s="548" t="s">
        <v>84</v>
      </c>
      <c r="AT186" s="547">
        <v>46118</v>
      </c>
    </row>
    <row r="187" spans="1:46" ht="13.2">
      <c r="A187" s="543"/>
      <c r="B187" s="542"/>
      <c r="C187" s="542"/>
      <c r="D187" s="542"/>
      <c r="E187" s="542"/>
      <c r="F187" s="543"/>
      <c r="G187" s="543"/>
      <c r="H187" s="543"/>
      <c r="I187" s="543"/>
      <c r="J187" s="543"/>
      <c r="K187" s="543"/>
      <c r="L187" s="543"/>
      <c r="M187" s="541"/>
      <c r="N187" s="541"/>
      <c r="O187" s="543" t="s">
        <v>342</v>
      </c>
      <c r="P187" s="541">
        <v>185</v>
      </c>
      <c r="Q187" s="543" t="s">
        <v>1313</v>
      </c>
      <c r="R187" s="543" t="s">
        <v>194</v>
      </c>
      <c r="S187" s="543" t="s">
        <v>1314</v>
      </c>
      <c r="T187" s="541">
        <v>3072886142</v>
      </c>
      <c r="U187" s="541">
        <v>3476</v>
      </c>
      <c r="V187" s="541">
        <v>0.31</v>
      </c>
      <c r="W187" s="541">
        <v>1908.57</v>
      </c>
      <c r="X187" s="541">
        <v>2</v>
      </c>
      <c r="Y187" s="541">
        <v>3817.14</v>
      </c>
      <c r="Z187" s="541">
        <v>0</v>
      </c>
      <c r="AA187" s="541">
        <v>0</v>
      </c>
      <c r="AB187" s="541">
        <v>3096.68</v>
      </c>
      <c r="AC187" s="541">
        <v>2155.12</v>
      </c>
      <c r="AD187" s="541">
        <v>4796.88</v>
      </c>
      <c r="AE187" s="541">
        <v>0</v>
      </c>
      <c r="AF187" s="541">
        <v>38.18</v>
      </c>
      <c r="AG187" s="541">
        <v>0</v>
      </c>
      <c r="AH187" s="541"/>
      <c r="AI187" s="541"/>
      <c r="AJ187" s="541"/>
      <c r="AK187" s="541"/>
      <c r="AL187" s="541"/>
      <c r="AM187" s="541"/>
      <c r="AN187" s="541"/>
      <c r="AO187" s="541"/>
      <c r="AP187" s="541"/>
      <c r="AQ187" s="541"/>
      <c r="AR187" s="541"/>
      <c r="AS187" s="543" t="s">
        <v>84</v>
      </c>
      <c r="AT187" s="542">
        <v>46118</v>
      </c>
    </row>
    <row r="188" spans="1:46" ht="13.2">
      <c r="A188" s="548"/>
      <c r="B188" s="547"/>
      <c r="C188" s="547"/>
      <c r="D188" s="547"/>
      <c r="E188" s="547"/>
      <c r="F188" s="548"/>
      <c r="G188" s="548"/>
      <c r="H188" s="548"/>
      <c r="I188" s="548"/>
      <c r="J188" s="548"/>
      <c r="K188" s="548"/>
      <c r="L188" s="548"/>
      <c r="M188" s="546"/>
      <c r="N188" s="546"/>
      <c r="O188" s="548" t="s">
        <v>342</v>
      </c>
      <c r="P188" s="546">
        <v>186</v>
      </c>
      <c r="Q188" s="548" t="s">
        <v>1313</v>
      </c>
      <c r="R188" s="548" t="s">
        <v>194</v>
      </c>
      <c r="S188" s="548" t="s">
        <v>1314</v>
      </c>
      <c r="T188" s="546">
        <v>3072886142</v>
      </c>
      <c r="U188" s="546">
        <v>2787</v>
      </c>
      <c r="V188" s="546">
        <v>0.31</v>
      </c>
      <c r="W188" s="546">
        <v>1859.05</v>
      </c>
      <c r="X188" s="546">
        <v>1</v>
      </c>
      <c r="Y188" s="546">
        <v>1859.05</v>
      </c>
      <c r="Z188" s="546">
        <v>0</v>
      </c>
      <c r="AA188" s="546">
        <v>0</v>
      </c>
      <c r="AB188" s="546">
        <v>927.95</v>
      </c>
      <c r="AC188" s="546">
        <v>863.97</v>
      </c>
      <c r="AD188" s="546">
        <v>1923.03</v>
      </c>
      <c r="AE188" s="546">
        <v>0</v>
      </c>
      <c r="AF188" s="546">
        <v>0</v>
      </c>
      <c r="AG188" s="546">
        <v>0</v>
      </c>
      <c r="AH188" s="546"/>
      <c r="AI188" s="546"/>
      <c r="AJ188" s="546"/>
      <c r="AK188" s="546"/>
      <c r="AL188" s="546"/>
      <c r="AM188" s="546"/>
      <c r="AN188" s="546"/>
      <c r="AO188" s="546"/>
      <c r="AP188" s="546"/>
      <c r="AQ188" s="546"/>
      <c r="AR188" s="546"/>
      <c r="AS188" s="548" t="s">
        <v>84</v>
      </c>
      <c r="AT188" s="547">
        <v>46118</v>
      </c>
    </row>
    <row r="189" spans="1:46" ht="13.2">
      <c r="A189" s="543"/>
      <c r="B189" s="542"/>
      <c r="C189" s="542"/>
      <c r="D189" s="542"/>
      <c r="E189" s="542"/>
      <c r="F189" s="543"/>
      <c r="G189" s="543"/>
      <c r="H189" s="543"/>
      <c r="I189" s="543"/>
      <c r="J189" s="543"/>
      <c r="K189" s="543"/>
      <c r="L189" s="543"/>
      <c r="M189" s="541"/>
      <c r="N189" s="541"/>
      <c r="O189" s="543" t="s">
        <v>342</v>
      </c>
      <c r="P189" s="541">
        <v>187</v>
      </c>
      <c r="Q189" s="543" t="s">
        <v>1313</v>
      </c>
      <c r="R189" s="543" t="s">
        <v>194</v>
      </c>
      <c r="S189" s="543" t="s">
        <v>1314</v>
      </c>
      <c r="T189" s="541">
        <v>3072886142</v>
      </c>
      <c r="U189" s="541">
        <v>2787</v>
      </c>
      <c r="V189" s="541">
        <v>0.31</v>
      </c>
      <c r="W189" s="541">
        <v>1784.51</v>
      </c>
      <c r="X189" s="541">
        <v>1</v>
      </c>
      <c r="Y189" s="541">
        <v>1784.51</v>
      </c>
      <c r="Z189" s="541">
        <v>0</v>
      </c>
      <c r="AA189" s="541">
        <v>0</v>
      </c>
      <c r="AB189" s="541">
        <v>984.64</v>
      </c>
      <c r="AC189" s="541">
        <v>863.97</v>
      </c>
      <c r="AD189" s="541">
        <v>1923.03</v>
      </c>
      <c r="AE189" s="541">
        <v>0</v>
      </c>
      <c r="AF189" s="541">
        <v>17.850000000000001</v>
      </c>
      <c r="AG189" s="541">
        <v>0</v>
      </c>
      <c r="AH189" s="541"/>
      <c r="AI189" s="541"/>
      <c r="AJ189" s="541"/>
      <c r="AK189" s="541"/>
      <c r="AL189" s="541"/>
      <c r="AM189" s="541"/>
      <c r="AN189" s="541"/>
      <c r="AO189" s="541"/>
      <c r="AP189" s="541"/>
      <c r="AQ189" s="541"/>
      <c r="AR189" s="541"/>
      <c r="AS189" s="543" t="s">
        <v>84</v>
      </c>
      <c r="AT189" s="542">
        <v>46118</v>
      </c>
    </row>
    <row r="190" spans="1:46" ht="13.2">
      <c r="A190" s="548"/>
      <c r="B190" s="547"/>
      <c r="C190" s="547"/>
      <c r="D190" s="547"/>
      <c r="E190" s="547"/>
      <c r="F190" s="548"/>
      <c r="G190" s="548"/>
      <c r="H190" s="548"/>
      <c r="I190" s="548"/>
      <c r="J190" s="548"/>
      <c r="K190" s="548"/>
      <c r="L190" s="548"/>
      <c r="M190" s="546"/>
      <c r="N190" s="546"/>
      <c r="O190" s="548" t="s">
        <v>342</v>
      </c>
      <c r="P190" s="546">
        <v>188</v>
      </c>
      <c r="Q190" s="548" t="s">
        <v>1313</v>
      </c>
      <c r="R190" s="548" t="s">
        <v>194</v>
      </c>
      <c r="S190" s="548" t="s">
        <v>1314</v>
      </c>
      <c r="T190" s="546">
        <v>3072886142</v>
      </c>
      <c r="U190" s="546">
        <v>3459</v>
      </c>
      <c r="V190" s="546">
        <v>0.31</v>
      </c>
      <c r="W190" s="546">
        <v>2288.9699999999998</v>
      </c>
      <c r="X190" s="546">
        <v>1</v>
      </c>
      <c r="Y190" s="546">
        <v>2288.9699999999998</v>
      </c>
      <c r="Z190" s="546">
        <v>0</v>
      </c>
      <c r="AA190" s="546">
        <v>0</v>
      </c>
      <c r="AB190" s="546">
        <v>1147.1400000000001</v>
      </c>
      <c r="AC190" s="546">
        <v>1072.29</v>
      </c>
      <c r="AD190" s="546">
        <v>2386.71</v>
      </c>
      <c r="AE190" s="546">
        <v>0</v>
      </c>
      <c r="AF190" s="546">
        <v>22.89</v>
      </c>
      <c r="AG190" s="546">
        <v>0</v>
      </c>
      <c r="AH190" s="546"/>
      <c r="AI190" s="546"/>
      <c r="AJ190" s="546"/>
      <c r="AK190" s="546"/>
      <c r="AL190" s="546"/>
      <c r="AM190" s="546"/>
      <c r="AN190" s="546"/>
      <c r="AO190" s="546"/>
      <c r="AP190" s="546"/>
      <c r="AQ190" s="546"/>
      <c r="AR190" s="546"/>
      <c r="AS190" s="548" t="s">
        <v>84</v>
      </c>
      <c r="AT190" s="547">
        <v>46118</v>
      </c>
    </row>
    <row r="191" spans="1:46" ht="13.2">
      <c r="A191" s="543"/>
      <c r="B191" s="542"/>
      <c r="C191" s="542"/>
      <c r="D191" s="542"/>
      <c r="E191" s="542"/>
      <c r="F191" s="543"/>
      <c r="G191" s="543"/>
      <c r="H191" s="543"/>
      <c r="I191" s="543"/>
      <c r="J191" s="543"/>
      <c r="K191" s="543"/>
      <c r="L191" s="543"/>
      <c r="M191" s="541"/>
      <c r="N191" s="541"/>
      <c r="O191" s="543" t="s">
        <v>342</v>
      </c>
      <c r="P191" s="541">
        <v>189</v>
      </c>
      <c r="Q191" s="543" t="s">
        <v>1313</v>
      </c>
      <c r="R191" s="543" t="s">
        <v>194</v>
      </c>
      <c r="S191" s="543" t="s">
        <v>1314</v>
      </c>
      <c r="T191" s="541">
        <v>3072886142</v>
      </c>
      <c r="U191" s="541">
        <v>3390</v>
      </c>
      <c r="V191" s="541">
        <v>0.31</v>
      </c>
      <c r="W191" s="541">
        <v>2201.9</v>
      </c>
      <c r="X191" s="541">
        <v>1</v>
      </c>
      <c r="Y191" s="541">
        <v>2201.9</v>
      </c>
      <c r="Z191" s="541">
        <v>0</v>
      </c>
      <c r="AA191" s="541">
        <v>0</v>
      </c>
      <c r="AB191" s="541">
        <v>1188.0999999999999</v>
      </c>
      <c r="AC191" s="541">
        <v>1050.9000000000001</v>
      </c>
      <c r="AD191" s="541">
        <v>2339.1</v>
      </c>
      <c r="AE191" s="541">
        <v>0</v>
      </c>
      <c r="AF191" s="541">
        <v>0</v>
      </c>
      <c r="AG191" s="541">
        <v>0</v>
      </c>
      <c r="AH191" s="541"/>
      <c r="AI191" s="541"/>
      <c r="AJ191" s="541"/>
      <c r="AK191" s="541"/>
      <c r="AL191" s="541"/>
      <c r="AM191" s="541"/>
      <c r="AN191" s="541"/>
      <c r="AO191" s="541"/>
      <c r="AP191" s="541"/>
      <c r="AQ191" s="541"/>
      <c r="AR191" s="541"/>
      <c r="AS191" s="543" t="s">
        <v>84</v>
      </c>
      <c r="AT191" s="542">
        <v>46118</v>
      </c>
    </row>
    <row r="192" spans="1:46" ht="13.2">
      <c r="A192" s="548"/>
      <c r="B192" s="547"/>
      <c r="C192" s="547"/>
      <c r="D192" s="547"/>
      <c r="E192" s="547"/>
      <c r="F192" s="548"/>
      <c r="G192" s="548"/>
      <c r="H192" s="548"/>
      <c r="I192" s="548"/>
      <c r="J192" s="548"/>
      <c r="K192" s="548"/>
      <c r="L192" s="548"/>
      <c r="M192" s="546"/>
      <c r="N192" s="546"/>
      <c r="O192" s="548" t="s">
        <v>342</v>
      </c>
      <c r="P192" s="546">
        <v>190</v>
      </c>
      <c r="Q192" s="548" t="s">
        <v>1313</v>
      </c>
      <c r="R192" s="548" t="s">
        <v>194</v>
      </c>
      <c r="S192" s="548" t="s">
        <v>1314</v>
      </c>
      <c r="T192" s="546">
        <v>3072886142</v>
      </c>
      <c r="U192" s="546">
        <v>3476</v>
      </c>
      <c r="V192" s="546">
        <v>0.31</v>
      </c>
      <c r="W192" s="546">
        <v>2152.38</v>
      </c>
      <c r="X192" s="546">
        <v>1</v>
      </c>
      <c r="Y192" s="546">
        <v>2152.38</v>
      </c>
      <c r="Z192" s="546">
        <v>0</v>
      </c>
      <c r="AA192" s="546">
        <v>0</v>
      </c>
      <c r="AB192" s="546">
        <v>1323.62</v>
      </c>
      <c r="AC192" s="546">
        <v>1077.56</v>
      </c>
      <c r="AD192" s="546">
        <v>2398.44</v>
      </c>
      <c r="AE192" s="546">
        <v>0</v>
      </c>
      <c r="AF192" s="546">
        <v>0</v>
      </c>
      <c r="AG192" s="546">
        <v>0</v>
      </c>
      <c r="AH192" s="546"/>
      <c r="AI192" s="546"/>
      <c r="AJ192" s="546"/>
      <c r="AK192" s="546"/>
      <c r="AL192" s="546"/>
      <c r="AM192" s="546"/>
      <c r="AN192" s="546"/>
      <c r="AO192" s="546"/>
      <c r="AP192" s="546"/>
      <c r="AQ192" s="546"/>
      <c r="AR192" s="546"/>
      <c r="AS192" s="548" t="s">
        <v>84</v>
      </c>
      <c r="AT192" s="547">
        <v>46118</v>
      </c>
    </row>
    <row r="193" spans="1:46" ht="13.2">
      <c r="A193" s="543"/>
      <c r="B193" s="542"/>
      <c r="C193" s="542"/>
      <c r="D193" s="542"/>
      <c r="E193" s="542"/>
      <c r="F193" s="543"/>
      <c r="G193" s="543"/>
      <c r="H193" s="543"/>
      <c r="I193" s="543"/>
      <c r="J193" s="543"/>
      <c r="K193" s="543"/>
      <c r="L193" s="543"/>
      <c r="M193" s="541"/>
      <c r="N193" s="541"/>
      <c r="O193" s="543" t="s">
        <v>342</v>
      </c>
      <c r="P193" s="541">
        <v>191</v>
      </c>
      <c r="Q193" s="543" t="s">
        <v>1313</v>
      </c>
      <c r="R193" s="543" t="s">
        <v>194</v>
      </c>
      <c r="S193" s="543" t="s">
        <v>1314</v>
      </c>
      <c r="T193" s="541">
        <v>3072886142</v>
      </c>
      <c r="U193" s="541">
        <v>3476</v>
      </c>
      <c r="V193" s="541">
        <v>0.31</v>
      </c>
      <c r="W193" s="541">
        <v>2131.75</v>
      </c>
      <c r="X193" s="541">
        <v>1</v>
      </c>
      <c r="Y193" s="541">
        <v>2131.75</v>
      </c>
      <c r="Z193" s="541">
        <v>0</v>
      </c>
      <c r="AA193" s="541">
        <v>0</v>
      </c>
      <c r="AB193" s="541">
        <v>1344.25</v>
      </c>
      <c r="AC193" s="541">
        <v>1077.56</v>
      </c>
      <c r="AD193" s="541">
        <v>2398.44</v>
      </c>
      <c r="AE193" s="541">
        <v>0</v>
      </c>
      <c r="AF193" s="541">
        <v>0</v>
      </c>
      <c r="AG193" s="541">
        <v>0</v>
      </c>
      <c r="AH193" s="541"/>
      <c r="AI193" s="541"/>
      <c r="AJ193" s="541"/>
      <c r="AK193" s="541"/>
      <c r="AL193" s="541"/>
      <c r="AM193" s="541"/>
      <c r="AN193" s="541"/>
      <c r="AO193" s="541"/>
      <c r="AP193" s="541"/>
      <c r="AQ193" s="541"/>
      <c r="AR193" s="541"/>
      <c r="AS193" s="543" t="s">
        <v>84</v>
      </c>
      <c r="AT193" s="542">
        <v>46118</v>
      </c>
    </row>
    <row r="194" spans="1:46" ht="13.2">
      <c r="A194" s="548"/>
      <c r="B194" s="547"/>
      <c r="C194" s="547"/>
      <c r="D194" s="547"/>
      <c r="E194" s="547"/>
      <c r="F194" s="548"/>
      <c r="G194" s="548"/>
      <c r="H194" s="548"/>
      <c r="I194" s="548"/>
      <c r="J194" s="548"/>
      <c r="K194" s="548"/>
      <c r="L194" s="548"/>
      <c r="M194" s="546"/>
      <c r="N194" s="546"/>
      <c r="O194" s="548" t="s">
        <v>342</v>
      </c>
      <c r="P194" s="546">
        <v>192</v>
      </c>
      <c r="Q194" s="548" t="s">
        <v>1313</v>
      </c>
      <c r="R194" s="548" t="s">
        <v>194</v>
      </c>
      <c r="S194" s="548" t="s">
        <v>1314</v>
      </c>
      <c r="T194" s="546">
        <v>3072886142</v>
      </c>
      <c r="U194" s="546">
        <v>3000</v>
      </c>
      <c r="V194" s="546">
        <v>0.31</v>
      </c>
      <c r="W194" s="546">
        <v>1827.95</v>
      </c>
      <c r="X194" s="546">
        <v>1</v>
      </c>
      <c r="Y194" s="546">
        <v>1827.95</v>
      </c>
      <c r="Z194" s="546">
        <v>0</v>
      </c>
      <c r="AA194" s="546">
        <v>0</v>
      </c>
      <c r="AB194" s="546">
        <v>1172.05</v>
      </c>
      <c r="AC194" s="546">
        <v>930</v>
      </c>
      <c r="AD194" s="546">
        <v>2070</v>
      </c>
      <c r="AE194" s="546">
        <v>0</v>
      </c>
      <c r="AF194" s="546">
        <v>0</v>
      </c>
      <c r="AG194" s="546">
        <v>0</v>
      </c>
      <c r="AH194" s="546"/>
      <c r="AI194" s="546"/>
      <c r="AJ194" s="546"/>
      <c r="AK194" s="546"/>
      <c r="AL194" s="546"/>
      <c r="AM194" s="546"/>
      <c r="AN194" s="546"/>
      <c r="AO194" s="546"/>
      <c r="AP194" s="546"/>
      <c r="AQ194" s="546"/>
      <c r="AR194" s="546"/>
      <c r="AS194" s="548" t="s">
        <v>84</v>
      </c>
      <c r="AT194" s="547">
        <v>46118</v>
      </c>
    </row>
    <row r="195" spans="1:46" ht="13.2">
      <c r="A195" s="543"/>
      <c r="B195" s="542"/>
      <c r="C195" s="542"/>
      <c r="D195" s="542"/>
      <c r="E195" s="542"/>
      <c r="F195" s="543"/>
      <c r="G195" s="543"/>
      <c r="H195" s="543"/>
      <c r="I195" s="543"/>
      <c r="J195" s="543"/>
      <c r="K195" s="543"/>
      <c r="L195" s="543"/>
      <c r="M195" s="541"/>
      <c r="N195" s="541"/>
      <c r="O195" s="543" t="s">
        <v>342</v>
      </c>
      <c r="P195" s="541">
        <v>193</v>
      </c>
      <c r="Q195" s="543" t="s">
        <v>1313</v>
      </c>
      <c r="R195" s="543" t="s">
        <v>194</v>
      </c>
      <c r="S195" s="543" t="s">
        <v>1314</v>
      </c>
      <c r="T195" s="541">
        <v>3072886142</v>
      </c>
      <c r="U195" s="541">
        <v>3359</v>
      </c>
      <c r="V195" s="541">
        <v>0.31</v>
      </c>
      <c r="W195" s="541">
        <v>1888.57</v>
      </c>
      <c r="X195" s="541">
        <v>1</v>
      </c>
      <c r="Y195" s="541">
        <v>1888.57</v>
      </c>
      <c r="Z195" s="541">
        <v>0</v>
      </c>
      <c r="AA195" s="541">
        <v>0</v>
      </c>
      <c r="AB195" s="541">
        <v>1451.54</v>
      </c>
      <c r="AC195" s="541">
        <v>1041.29</v>
      </c>
      <c r="AD195" s="541">
        <v>2317.71</v>
      </c>
      <c r="AE195" s="541">
        <v>0</v>
      </c>
      <c r="AF195" s="541">
        <v>18.89</v>
      </c>
      <c r="AG195" s="541">
        <v>0</v>
      </c>
      <c r="AH195" s="541"/>
      <c r="AI195" s="541"/>
      <c r="AJ195" s="541"/>
      <c r="AK195" s="541"/>
      <c r="AL195" s="541"/>
      <c r="AM195" s="541"/>
      <c r="AN195" s="541"/>
      <c r="AO195" s="541"/>
      <c r="AP195" s="541"/>
      <c r="AQ195" s="541"/>
      <c r="AR195" s="541"/>
      <c r="AS195" s="543" t="s">
        <v>84</v>
      </c>
      <c r="AT195" s="542">
        <v>46118</v>
      </c>
    </row>
    <row r="196" spans="1:46" ht="13.2">
      <c r="A196" s="548"/>
      <c r="B196" s="547"/>
      <c r="C196" s="547"/>
      <c r="D196" s="547"/>
      <c r="E196" s="547"/>
      <c r="F196" s="548"/>
      <c r="G196" s="548"/>
      <c r="H196" s="548"/>
      <c r="I196" s="548"/>
      <c r="J196" s="548"/>
      <c r="K196" s="548"/>
      <c r="L196" s="548"/>
      <c r="M196" s="546"/>
      <c r="N196" s="546"/>
      <c r="O196" s="548" t="s">
        <v>342</v>
      </c>
      <c r="P196" s="546">
        <v>194</v>
      </c>
      <c r="Q196" s="548" t="s">
        <v>1313</v>
      </c>
      <c r="R196" s="548" t="s">
        <v>194</v>
      </c>
      <c r="S196" s="548" t="s">
        <v>1314</v>
      </c>
      <c r="T196" s="546">
        <v>3072886142</v>
      </c>
      <c r="U196" s="546">
        <v>3476</v>
      </c>
      <c r="V196" s="546">
        <v>0.31</v>
      </c>
      <c r="W196" s="546">
        <v>1959.05</v>
      </c>
      <c r="X196" s="546">
        <v>1</v>
      </c>
      <c r="Y196" s="546">
        <v>1959.05</v>
      </c>
      <c r="Z196" s="546">
        <v>0</v>
      </c>
      <c r="AA196" s="546">
        <v>0</v>
      </c>
      <c r="AB196" s="546">
        <v>1497.36</v>
      </c>
      <c r="AC196" s="546">
        <v>1077.56</v>
      </c>
      <c r="AD196" s="546">
        <v>2398.44</v>
      </c>
      <c r="AE196" s="546">
        <v>0</v>
      </c>
      <c r="AF196" s="546">
        <v>19.59</v>
      </c>
      <c r="AG196" s="546">
        <v>0</v>
      </c>
      <c r="AH196" s="546"/>
      <c r="AI196" s="546"/>
      <c r="AJ196" s="546"/>
      <c r="AK196" s="546"/>
      <c r="AL196" s="546"/>
      <c r="AM196" s="546"/>
      <c r="AN196" s="546"/>
      <c r="AO196" s="546"/>
      <c r="AP196" s="546"/>
      <c r="AQ196" s="546"/>
      <c r="AR196" s="546"/>
      <c r="AS196" s="548" t="s">
        <v>84</v>
      </c>
      <c r="AT196" s="547">
        <v>46118</v>
      </c>
    </row>
    <row r="197" spans="1:46" ht="13.2">
      <c r="A197" s="543"/>
      <c r="B197" s="542"/>
      <c r="C197" s="542"/>
      <c r="D197" s="542"/>
      <c r="E197" s="542"/>
      <c r="F197" s="543"/>
      <c r="G197" s="543"/>
      <c r="H197" s="543"/>
      <c r="I197" s="543"/>
      <c r="J197" s="543"/>
      <c r="K197" s="543"/>
      <c r="L197" s="543"/>
      <c r="M197" s="541"/>
      <c r="N197" s="541"/>
      <c r="O197" s="543" t="s">
        <v>342</v>
      </c>
      <c r="P197" s="541">
        <v>195</v>
      </c>
      <c r="Q197" s="543" t="s">
        <v>1313</v>
      </c>
      <c r="R197" s="543" t="s">
        <v>194</v>
      </c>
      <c r="S197" s="543" t="s">
        <v>1314</v>
      </c>
      <c r="T197" s="541">
        <v>3072886142</v>
      </c>
      <c r="U197" s="541">
        <v>2787</v>
      </c>
      <c r="V197" s="541">
        <v>0.31</v>
      </c>
      <c r="W197" s="541">
        <v>1567.49</v>
      </c>
      <c r="X197" s="541">
        <v>1</v>
      </c>
      <c r="Y197" s="541">
        <v>1567.49</v>
      </c>
      <c r="Z197" s="541">
        <v>0</v>
      </c>
      <c r="AA197" s="541">
        <v>0</v>
      </c>
      <c r="AB197" s="541">
        <v>1203.8399999999999</v>
      </c>
      <c r="AC197" s="541">
        <v>863.97</v>
      </c>
      <c r="AD197" s="541">
        <v>1923.03</v>
      </c>
      <c r="AE197" s="541">
        <v>0</v>
      </c>
      <c r="AF197" s="541">
        <v>15.67</v>
      </c>
      <c r="AG197" s="541">
        <v>0</v>
      </c>
      <c r="AH197" s="541"/>
      <c r="AI197" s="541"/>
      <c r="AJ197" s="541"/>
      <c r="AK197" s="541"/>
      <c r="AL197" s="541"/>
      <c r="AM197" s="541"/>
      <c r="AN197" s="541"/>
      <c r="AO197" s="541"/>
      <c r="AP197" s="541"/>
      <c r="AQ197" s="541"/>
      <c r="AR197" s="541"/>
      <c r="AS197" s="543" t="s">
        <v>84</v>
      </c>
      <c r="AT197" s="542">
        <v>46118</v>
      </c>
    </row>
    <row r="198" spans="1:46" ht="13.2">
      <c r="A198" s="548"/>
      <c r="B198" s="547"/>
      <c r="C198" s="547"/>
      <c r="D198" s="547"/>
      <c r="E198" s="547"/>
      <c r="F198" s="548"/>
      <c r="G198" s="548"/>
      <c r="H198" s="548"/>
      <c r="I198" s="548"/>
      <c r="J198" s="548"/>
      <c r="K198" s="548"/>
      <c r="L198" s="548"/>
      <c r="M198" s="546"/>
      <c r="N198" s="546"/>
      <c r="O198" s="548" t="s">
        <v>342</v>
      </c>
      <c r="P198" s="546">
        <v>196</v>
      </c>
      <c r="Q198" s="548" t="s">
        <v>1313</v>
      </c>
      <c r="R198" s="548" t="s">
        <v>194</v>
      </c>
      <c r="S198" s="548" t="s">
        <v>1314</v>
      </c>
      <c r="T198" s="546">
        <v>3072886142</v>
      </c>
      <c r="U198" s="546">
        <v>2787</v>
      </c>
      <c r="V198" s="546">
        <v>0.31</v>
      </c>
      <c r="W198" s="546">
        <v>1610.27</v>
      </c>
      <c r="X198" s="546">
        <v>1</v>
      </c>
      <c r="Y198" s="546">
        <v>1610.27</v>
      </c>
      <c r="Z198" s="546">
        <v>0</v>
      </c>
      <c r="AA198" s="546">
        <v>0</v>
      </c>
      <c r="AB198" s="546">
        <v>1160.6300000000001</v>
      </c>
      <c r="AC198" s="546">
        <v>863.97</v>
      </c>
      <c r="AD198" s="546">
        <v>1923.03</v>
      </c>
      <c r="AE198" s="546">
        <v>0</v>
      </c>
      <c r="AF198" s="546">
        <v>16.100000000000001</v>
      </c>
      <c r="AG198" s="546">
        <v>0</v>
      </c>
      <c r="AH198" s="546"/>
      <c r="AI198" s="546"/>
      <c r="AJ198" s="546"/>
      <c r="AK198" s="546"/>
      <c r="AL198" s="546"/>
      <c r="AM198" s="546"/>
      <c r="AN198" s="546"/>
      <c r="AO198" s="546"/>
      <c r="AP198" s="546"/>
      <c r="AQ198" s="546"/>
      <c r="AR198" s="546"/>
      <c r="AS198" s="548" t="s">
        <v>84</v>
      </c>
      <c r="AT198" s="547">
        <v>46118</v>
      </c>
    </row>
    <row r="199" spans="1:46" ht="13.2">
      <c r="A199" s="543"/>
      <c r="B199" s="542"/>
      <c r="C199" s="542"/>
      <c r="D199" s="542"/>
      <c r="E199" s="542"/>
      <c r="F199" s="543"/>
      <c r="G199" s="543"/>
      <c r="H199" s="543"/>
      <c r="I199" s="543"/>
      <c r="J199" s="543"/>
      <c r="K199" s="543"/>
      <c r="L199" s="543"/>
      <c r="M199" s="541"/>
      <c r="N199" s="541"/>
      <c r="O199" s="543" t="s">
        <v>342</v>
      </c>
      <c r="P199" s="541">
        <v>197</v>
      </c>
      <c r="Q199" s="543" t="s">
        <v>1313</v>
      </c>
      <c r="R199" s="543" t="s">
        <v>194</v>
      </c>
      <c r="S199" s="543" t="s">
        <v>1314</v>
      </c>
      <c r="T199" s="541">
        <v>3072886142</v>
      </c>
      <c r="U199" s="541">
        <v>2787</v>
      </c>
      <c r="V199" s="541">
        <v>0.31</v>
      </c>
      <c r="W199" s="541">
        <v>1606.67</v>
      </c>
      <c r="X199" s="541">
        <v>2</v>
      </c>
      <c r="Y199" s="541">
        <v>3213.34</v>
      </c>
      <c r="Z199" s="541">
        <v>0</v>
      </c>
      <c r="AA199" s="541">
        <v>0</v>
      </c>
      <c r="AB199" s="541">
        <v>2328.52</v>
      </c>
      <c r="AC199" s="541">
        <v>1727.94</v>
      </c>
      <c r="AD199" s="541">
        <v>3846.06</v>
      </c>
      <c r="AE199" s="541">
        <v>0</v>
      </c>
      <c r="AF199" s="541">
        <v>32.14</v>
      </c>
      <c r="AG199" s="541">
        <v>0</v>
      </c>
      <c r="AH199" s="541"/>
      <c r="AI199" s="541"/>
      <c r="AJ199" s="541"/>
      <c r="AK199" s="541"/>
      <c r="AL199" s="541"/>
      <c r="AM199" s="541"/>
      <c r="AN199" s="541"/>
      <c r="AO199" s="541"/>
      <c r="AP199" s="541"/>
      <c r="AQ199" s="541"/>
      <c r="AR199" s="541"/>
      <c r="AS199" s="543" t="s">
        <v>84</v>
      </c>
      <c r="AT199" s="542">
        <v>46118</v>
      </c>
    </row>
    <row r="200" spans="1:46" ht="13.2">
      <c r="A200" s="548"/>
      <c r="B200" s="547"/>
      <c r="C200" s="547"/>
      <c r="D200" s="547"/>
      <c r="E200" s="547"/>
      <c r="F200" s="548"/>
      <c r="G200" s="548"/>
      <c r="H200" s="548"/>
      <c r="I200" s="548"/>
      <c r="J200" s="548"/>
      <c r="K200" s="548"/>
      <c r="L200" s="548"/>
      <c r="M200" s="546"/>
      <c r="N200" s="546"/>
      <c r="O200" s="548" t="s">
        <v>342</v>
      </c>
      <c r="P200" s="546">
        <v>198</v>
      </c>
      <c r="Q200" s="548" t="s">
        <v>1313</v>
      </c>
      <c r="R200" s="548" t="s">
        <v>194</v>
      </c>
      <c r="S200" s="548" t="s">
        <v>1314</v>
      </c>
      <c r="T200" s="546">
        <v>3072886142</v>
      </c>
      <c r="U200" s="546">
        <v>3359</v>
      </c>
      <c r="V200" s="546">
        <v>0.31</v>
      </c>
      <c r="W200" s="546">
        <v>2040.95</v>
      </c>
      <c r="X200" s="546">
        <v>1</v>
      </c>
      <c r="Y200" s="546">
        <v>2040.95</v>
      </c>
      <c r="Z200" s="546">
        <v>0</v>
      </c>
      <c r="AA200" s="546">
        <v>0</v>
      </c>
      <c r="AB200" s="546">
        <v>1297.6400000000001</v>
      </c>
      <c r="AC200" s="546">
        <v>1041.29</v>
      </c>
      <c r="AD200" s="546">
        <v>2317.71</v>
      </c>
      <c r="AE200" s="546">
        <v>0</v>
      </c>
      <c r="AF200" s="546">
        <v>20.41</v>
      </c>
      <c r="AG200" s="546">
        <v>0</v>
      </c>
      <c r="AH200" s="546"/>
      <c r="AI200" s="546"/>
      <c r="AJ200" s="546"/>
      <c r="AK200" s="546"/>
      <c r="AL200" s="546"/>
      <c r="AM200" s="546"/>
      <c r="AN200" s="546"/>
      <c r="AO200" s="546"/>
      <c r="AP200" s="546"/>
      <c r="AQ200" s="546"/>
      <c r="AR200" s="546"/>
      <c r="AS200" s="548" t="s">
        <v>84</v>
      </c>
      <c r="AT200" s="547">
        <v>46118</v>
      </c>
    </row>
    <row r="201" spans="1:46" ht="13.2">
      <c r="A201" s="543"/>
      <c r="B201" s="542"/>
      <c r="C201" s="542"/>
      <c r="D201" s="542"/>
      <c r="E201" s="542"/>
      <c r="F201" s="543"/>
      <c r="G201" s="543"/>
      <c r="H201" s="543"/>
      <c r="I201" s="543"/>
      <c r="J201" s="543"/>
      <c r="K201" s="543"/>
      <c r="L201" s="543"/>
      <c r="M201" s="541"/>
      <c r="N201" s="541"/>
      <c r="O201" s="543" t="s">
        <v>342</v>
      </c>
      <c r="P201" s="541">
        <v>199</v>
      </c>
      <c r="Q201" s="543" t="s">
        <v>1313</v>
      </c>
      <c r="R201" s="543" t="s">
        <v>194</v>
      </c>
      <c r="S201" s="543" t="s">
        <v>1314</v>
      </c>
      <c r="T201" s="541">
        <v>3072886142</v>
      </c>
      <c r="U201" s="541">
        <v>2787</v>
      </c>
      <c r="V201" s="541">
        <v>0.31</v>
      </c>
      <c r="W201" s="541">
        <v>1700.95</v>
      </c>
      <c r="X201" s="541">
        <v>1</v>
      </c>
      <c r="Y201" s="541">
        <v>1700.95</v>
      </c>
      <c r="Z201" s="541">
        <v>0</v>
      </c>
      <c r="AA201" s="541">
        <v>0</v>
      </c>
      <c r="AB201" s="541">
        <v>1069.04</v>
      </c>
      <c r="AC201" s="541">
        <v>863.97</v>
      </c>
      <c r="AD201" s="541">
        <v>1923.03</v>
      </c>
      <c r="AE201" s="541">
        <v>0</v>
      </c>
      <c r="AF201" s="541">
        <v>17.010000000000002</v>
      </c>
      <c r="AG201" s="541">
        <v>0</v>
      </c>
      <c r="AH201" s="541"/>
      <c r="AI201" s="541"/>
      <c r="AJ201" s="541"/>
      <c r="AK201" s="541"/>
      <c r="AL201" s="541"/>
      <c r="AM201" s="541"/>
      <c r="AN201" s="541"/>
      <c r="AO201" s="541"/>
      <c r="AP201" s="541"/>
      <c r="AQ201" s="541"/>
      <c r="AR201" s="541"/>
      <c r="AS201" s="543" t="s">
        <v>84</v>
      </c>
      <c r="AT201" s="542">
        <v>46118</v>
      </c>
    </row>
    <row r="202" spans="1:46" ht="13.2">
      <c r="A202" s="548"/>
      <c r="B202" s="547"/>
      <c r="C202" s="547"/>
      <c r="D202" s="547"/>
      <c r="E202" s="547"/>
      <c r="F202" s="548"/>
      <c r="G202" s="548"/>
      <c r="H202" s="548"/>
      <c r="I202" s="548"/>
      <c r="J202" s="548"/>
      <c r="K202" s="548"/>
      <c r="L202" s="548"/>
      <c r="M202" s="546"/>
      <c r="N202" s="546"/>
      <c r="O202" s="548" t="s">
        <v>342</v>
      </c>
      <c r="P202" s="546">
        <v>200</v>
      </c>
      <c r="Q202" s="548" t="s">
        <v>1313</v>
      </c>
      <c r="R202" s="548" t="s">
        <v>194</v>
      </c>
      <c r="S202" s="548" t="s">
        <v>1314</v>
      </c>
      <c r="T202" s="546">
        <v>3072886142</v>
      </c>
      <c r="U202" s="546">
        <v>3000</v>
      </c>
      <c r="V202" s="546">
        <v>0.31</v>
      </c>
      <c r="W202" s="546">
        <v>1780.95</v>
      </c>
      <c r="X202" s="546">
        <v>1</v>
      </c>
      <c r="Y202" s="546">
        <v>1780.95</v>
      </c>
      <c r="Z202" s="546">
        <v>0</v>
      </c>
      <c r="AA202" s="546">
        <v>0</v>
      </c>
      <c r="AB202" s="546">
        <v>1219.05</v>
      </c>
      <c r="AC202" s="546">
        <v>930</v>
      </c>
      <c r="AD202" s="546">
        <v>2070</v>
      </c>
      <c r="AE202" s="546">
        <v>0</v>
      </c>
      <c r="AF202" s="546">
        <v>0</v>
      </c>
      <c r="AG202" s="546">
        <v>0</v>
      </c>
      <c r="AH202" s="546"/>
      <c r="AI202" s="546"/>
      <c r="AJ202" s="546"/>
      <c r="AK202" s="546"/>
      <c r="AL202" s="546"/>
      <c r="AM202" s="546"/>
      <c r="AN202" s="546"/>
      <c r="AO202" s="546"/>
      <c r="AP202" s="546"/>
      <c r="AQ202" s="546"/>
      <c r="AR202" s="546"/>
      <c r="AS202" s="548" t="s">
        <v>84</v>
      </c>
      <c r="AT202" s="547">
        <v>46118</v>
      </c>
    </row>
    <row r="203" spans="1:46" ht="13.2">
      <c r="A203" s="543"/>
      <c r="B203" s="542"/>
      <c r="C203" s="542"/>
      <c r="D203" s="542"/>
      <c r="E203" s="542"/>
      <c r="F203" s="543"/>
      <c r="G203" s="543"/>
      <c r="H203" s="543"/>
      <c r="I203" s="543"/>
      <c r="J203" s="543"/>
      <c r="K203" s="543"/>
      <c r="L203" s="543"/>
      <c r="M203" s="541"/>
      <c r="N203" s="541"/>
      <c r="O203" s="543" t="s">
        <v>342</v>
      </c>
      <c r="P203" s="541">
        <v>201</v>
      </c>
      <c r="Q203" s="543" t="s">
        <v>1313</v>
      </c>
      <c r="R203" s="543" t="s">
        <v>194</v>
      </c>
      <c r="S203" s="543" t="s">
        <v>1314</v>
      </c>
      <c r="T203" s="541">
        <v>3072886142</v>
      </c>
      <c r="U203" s="541">
        <v>3359</v>
      </c>
      <c r="V203" s="541">
        <v>0.31</v>
      </c>
      <c r="W203" s="541">
        <v>1775.67</v>
      </c>
      <c r="X203" s="541">
        <v>1</v>
      </c>
      <c r="Y203" s="541">
        <v>1775.67</v>
      </c>
      <c r="Z203" s="541">
        <v>0</v>
      </c>
      <c r="AA203" s="541">
        <v>0</v>
      </c>
      <c r="AB203" s="541">
        <v>1565.57</v>
      </c>
      <c r="AC203" s="541">
        <v>1041.29</v>
      </c>
      <c r="AD203" s="541">
        <v>2317.71</v>
      </c>
      <c r="AE203" s="541">
        <v>0</v>
      </c>
      <c r="AF203" s="541">
        <v>17.760000000000002</v>
      </c>
      <c r="AG203" s="541">
        <v>0</v>
      </c>
      <c r="AH203" s="541"/>
      <c r="AI203" s="541"/>
      <c r="AJ203" s="541"/>
      <c r="AK203" s="541"/>
      <c r="AL203" s="541"/>
      <c r="AM203" s="541"/>
      <c r="AN203" s="541"/>
      <c r="AO203" s="541"/>
      <c r="AP203" s="541"/>
      <c r="AQ203" s="541"/>
      <c r="AR203" s="541"/>
      <c r="AS203" s="543" t="s">
        <v>84</v>
      </c>
      <c r="AT203" s="542">
        <v>46118</v>
      </c>
    </row>
    <row r="204" spans="1:46" ht="13.2">
      <c r="A204" s="548"/>
      <c r="B204" s="547"/>
      <c r="C204" s="547"/>
      <c r="D204" s="547"/>
      <c r="E204" s="547"/>
      <c r="F204" s="548"/>
      <c r="G204" s="548"/>
      <c r="H204" s="548"/>
      <c r="I204" s="548"/>
      <c r="J204" s="548"/>
      <c r="K204" s="548"/>
      <c r="L204" s="548"/>
      <c r="M204" s="546"/>
      <c r="N204" s="546"/>
      <c r="O204" s="548" t="s">
        <v>342</v>
      </c>
      <c r="P204" s="546">
        <v>202</v>
      </c>
      <c r="Q204" s="548" t="s">
        <v>1315</v>
      </c>
      <c r="R204" s="548" t="s">
        <v>195</v>
      </c>
      <c r="S204" s="548" t="s">
        <v>1316</v>
      </c>
      <c r="T204" s="546">
        <v>3225771282</v>
      </c>
      <c r="U204" s="546">
        <v>3000</v>
      </c>
      <c r="V204" s="546">
        <v>0.31</v>
      </c>
      <c r="W204" s="546">
        <v>1691.43</v>
      </c>
      <c r="X204" s="546">
        <v>1</v>
      </c>
      <c r="Y204" s="546">
        <v>1691.43</v>
      </c>
      <c r="Z204" s="546">
        <v>0</v>
      </c>
      <c r="AA204" s="546">
        <v>0</v>
      </c>
      <c r="AB204" s="546">
        <v>1291.6600000000001</v>
      </c>
      <c r="AC204" s="546">
        <v>930</v>
      </c>
      <c r="AD204" s="546">
        <v>2070</v>
      </c>
      <c r="AE204" s="546">
        <v>0</v>
      </c>
      <c r="AF204" s="546">
        <v>16.91</v>
      </c>
      <c r="AG204" s="546">
        <v>0</v>
      </c>
      <c r="AH204" s="546"/>
      <c r="AI204" s="546"/>
      <c r="AJ204" s="546"/>
      <c r="AK204" s="546"/>
      <c r="AL204" s="546"/>
      <c r="AM204" s="546"/>
      <c r="AN204" s="546"/>
      <c r="AO204" s="546"/>
      <c r="AP204" s="546"/>
      <c r="AQ204" s="546"/>
      <c r="AR204" s="546"/>
      <c r="AS204" s="548" t="s">
        <v>84</v>
      </c>
      <c r="AT204" s="547">
        <v>46118</v>
      </c>
    </row>
    <row r="205" spans="1:46" ht="13.2">
      <c r="A205" s="543"/>
      <c r="B205" s="542"/>
      <c r="C205" s="542"/>
      <c r="D205" s="542"/>
      <c r="E205" s="542"/>
      <c r="F205" s="543"/>
      <c r="G205" s="543"/>
      <c r="H205" s="543"/>
      <c r="I205" s="543"/>
      <c r="J205" s="543"/>
      <c r="K205" s="543"/>
      <c r="L205" s="543"/>
      <c r="M205" s="541"/>
      <c r="N205" s="541"/>
      <c r="O205" s="543" t="s">
        <v>342</v>
      </c>
      <c r="P205" s="541">
        <v>203</v>
      </c>
      <c r="Q205" s="543" t="s">
        <v>1315</v>
      </c>
      <c r="R205" s="543" t="s">
        <v>195</v>
      </c>
      <c r="S205" s="543" t="s">
        <v>1316</v>
      </c>
      <c r="T205" s="541">
        <v>3225771282</v>
      </c>
      <c r="U205" s="541">
        <v>2800</v>
      </c>
      <c r="V205" s="541">
        <v>0.31</v>
      </c>
      <c r="W205" s="541">
        <v>1619.05</v>
      </c>
      <c r="X205" s="541">
        <v>1</v>
      </c>
      <c r="Y205" s="541">
        <v>1619.05</v>
      </c>
      <c r="Z205" s="541">
        <v>0</v>
      </c>
      <c r="AA205" s="541">
        <v>0</v>
      </c>
      <c r="AB205" s="541">
        <v>1164.76</v>
      </c>
      <c r="AC205" s="541">
        <v>868</v>
      </c>
      <c r="AD205" s="541">
        <v>1932</v>
      </c>
      <c r="AE205" s="541">
        <v>0</v>
      </c>
      <c r="AF205" s="541">
        <v>16.190000000000001</v>
      </c>
      <c r="AG205" s="541">
        <v>0</v>
      </c>
      <c r="AH205" s="541"/>
      <c r="AI205" s="541"/>
      <c r="AJ205" s="541"/>
      <c r="AK205" s="541"/>
      <c r="AL205" s="541"/>
      <c r="AM205" s="541"/>
      <c r="AN205" s="541"/>
      <c r="AO205" s="541"/>
      <c r="AP205" s="541"/>
      <c r="AQ205" s="541"/>
      <c r="AR205" s="541"/>
      <c r="AS205" s="543" t="s">
        <v>84</v>
      </c>
      <c r="AT205" s="542">
        <v>46118</v>
      </c>
    </row>
    <row r="206" spans="1:46" ht="13.2">
      <c r="A206" s="548"/>
      <c r="B206" s="547"/>
      <c r="C206" s="547"/>
      <c r="D206" s="547"/>
      <c r="E206" s="547"/>
      <c r="F206" s="548"/>
      <c r="G206" s="548"/>
      <c r="H206" s="548"/>
      <c r="I206" s="548"/>
      <c r="J206" s="548"/>
      <c r="K206" s="548"/>
      <c r="L206" s="548"/>
      <c r="M206" s="546"/>
      <c r="N206" s="546"/>
      <c r="O206" s="548" t="s">
        <v>342</v>
      </c>
      <c r="P206" s="546">
        <v>204</v>
      </c>
      <c r="Q206" s="548" t="s">
        <v>1315</v>
      </c>
      <c r="R206" s="548" t="s">
        <v>195</v>
      </c>
      <c r="S206" s="548" t="s">
        <v>1316</v>
      </c>
      <c r="T206" s="546">
        <v>3225771282</v>
      </c>
      <c r="U206" s="546">
        <v>2800</v>
      </c>
      <c r="V206" s="546">
        <v>0.31</v>
      </c>
      <c r="W206" s="546">
        <v>1496.68</v>
      </c>
      <c r="X206" s="546">
        <v>1</v>
      </c>
      <c r="Y206" s="546">
        <v>1496.68</v>
      </c>
      <c r="Z206" s="546">
        <v>0</v>
      </c>
      <c r="AA206" s="546">
        <v>0</v>
      </c>
      <c r="AB206" s="546">
        <v>1288.3499999999999</v>
      </c>
      <c r="AC206" s="546">
        <v>868</v>
      </c>
      <c r="AD206" s="546">
        <v>1932</v>
      </c>
      <c r="AE206" s="546">
        <v>0</v>
      </c>
      <c r="AF206" s="546">
        <v>14.97</v>
      </c>
      <c r="AG206" s="546">
        <v>0</v>
      </c>
      <c r="AH206" s="546"/>
      <c r="AI206" s="546"/>
      <c r="AJ206" s="546"/>
      <c r="AK206" s="546"/>
      <c r="AL206" s="546"/>
      <c r="AM206" s="546"/>
      <c r="AN206" s="546"/>
      <c r="AO206" s="546"/>
      <c r="AP206" s="546"/>
      <c r="AQ206" s="546"/>
      <c r="AR206" s="546"/>
      <c r="AS206" s="548" t="s">
        <v>84</v>
      </c>
      <c r="AT206" s="547">
        <v>46118</v>
      </c>
    </row>
    <row r="207" spans="1:46" ht="13.2">
      <c r="A207" s="543"/>
      <c r="B207" s="542"/>
      <c r="C207" s="542"/>
      <c r="D207" s="542"/>
      <c r="E207" s="542"/>
      <c r="F207" s="543"/>
      <c r="G207" s="543"/>
      <c r="H207" s="543"/>
      <c r="I207" s="543"/>
      <c r="J207" s="543"/>
      <c r="K207" s="543"/>
      <c r="L207" s="543"/>
      <c r="M207" s="541"/>
      <c r="N207" s="541"/>
      <c r="O207" s="543" t="s">
        <v>342</v>
      </c>
      <c r="P207" s="541">
        <v>205</v>
      </c>
      <c r="Q207" s="543" t="s">
        <v>1315</v>
      </c>
      <c r="R207" s="543" t="s">
        <v>195</v>
      </c>
      <c r="S207" s="543" t="s">
        <v>1316</v>
      </c>
      <c r="T207" s="541">
        <v>3225771282</v>
      </c>
      <c r="U207" s="541">
        <v>2800</v>
      </c>
      <c r="V207" s="541">
        <v>0.31</v>
      </c>
      <c r="W207" s="541">
        <v>1608.33</v>
      </c>
      <c r="X207" s="541">
        <v>1</v>
      </c>
      <c r="Y207" s="541">
        <v>1608.33</v>
      </c>
      <c r="Z207" s="541">
        <v>0</v>
      </c>
      <c r="AA207" s="541">
        <v>0</v>
      </c>
      <c r="AB207" s="541">
        <v>1175.5899999999999</v>
      </c>
      <c r="AC207" s="541">
        <v>868</v>
      </c>
      <c r="AD207" s="541">
        <v>1932</v>
      </c>
      <c r="AE207" s="541">
        <v>0</v>
      </c>
      <c r="AF207" s="541">
        <v>16.079999999999998</v>
      </c>
      <c r="AG207" s="541">
        <v>0</v>
      </c>
      <c r="AH207" s="541"/>
      <c r="AI207" s="541"/>
      <c r="AJ207" s="541"/>
      <c r="AK207" s="541"/>
      <c r="AL207" s="541"/>
      <c r="AM207" s="541"/>
      <c r="AN207" s="541"/>
      <c r="AO207" s="541"/>
      <c r="AP207" s="541"/>
      <c r="AQ207" s="541"/>
      <c r="AR207" s="541"/>
      <c r="AS207" s="543" t="s">
        <v>84</v>
      </c>
      <c r="AT207" s="542">
        <v>46118</v>
      </c>
    </row>
    <row r="208" spans="1:46" ht="13.2">
      <c r="A208" s="548"/>
      <c r="B208" s="547"/>
      <c r="C208" s="547"/>
      <c r="D208" s="547"/>
      <c r="E208" s="547"/>
      <c r="F208" s="548"/>
      <c r="G208" s="548"/>
      <c r="H208" s="548"/>
      <c r="I208" s="548"/>
      <c r="J208" s="548"/>
      <c r="K208" s="548"/>
      <c r="L208" s="548"/>
      <c r="M208" s="546"/>
      <c r="N208" s="546"/>
      <c r="O208" s="548" t="s">
        <v>342</v>
      </c>
      <c r="P208" s="546">
        <v>206</v>
      </c>
      <c r="Q208" s="548" t="s">
        <v>1315</v>
      </c>
      <c r="R208" s="548" t="s">
        <v>195</v>
      </c>
      <c r="S208" s="548" t="s">
        <v>1316</v>
      </c>
      <c r="T208" s="546">
        <v>3225771282</v>
      </c>
      <c r="U208" s="546">
        <v>2800</v>
      </c>
      <c r="V208" s="546">
        <v>0.31</v>
      </c>
      <c r="W208" s="546">
        <v>1614.29</v>
      </c>
      <c r="X208" s="546">
        <v>1</v>
      </c>
      <c r="Y208" s="546">
        <v>1614.29</v>
      </c>
      <c r="Z208" s="546">
        <v>0</v>
      </c>
      <c r="AA208" s="546">
        <v>0</v>
      </c>
      <c r="AB208" s="546">
        <v>1169.57</v>
      </c>
      <c r="AC208" s="546">
        <v>868</v>
      </c>
      <c r="AD208" s="546">
        <v>1932</v>
      </c>
      <c r="AE208" s="546">
        <v>0</v>
      </c>
      <c r="AF208" s="546">
        <v>16.14</v>
      </c>
      <c r="AG208" s="546">
        <v>0</v>
      </c>
      <c r="AH208" s="546">
        <v>1614.29</v>
      </c>
      <c r="AI208" s="546">
        <v>1</v>
      </c>
      <c r="AJ208" s="546">
        <v>1614.29</v>
      </c>
      <c r="AK208" s="546">
        <v>0</v>
      </c>
      <c r="AL208" s="546">
        <v>0</v>
      </c>
      <c r="AM208" s="546">
        <v>1169.57</v>
      </c>
      <c r="AN208" s="546">
        <v>868</v>
      </c>
      <c r="AO208" s="546">
        <v>1932</v>
      </c>
      <c r="AP208" s="546">
        <v>0</v>
      </c>
      <c r="AQ208" s="546">
        <v>16.14</v>
      </c>
      <c r="AR208" s="546">
        <v>0</v>
      </c>
      <c r="AS208" s="548" t="s">
        <v>84</v>
      </c>
      <c r="AT208" s="547">
        <v>46118</v>
      </c>
    </row>
    <row r="209" spans="1:46" ht="13.2">
      <c r="A209" s="543"/>
      <c r="B209" s="542"/>
      <c r="C209" s="542"/>
      <c r="D209" s="542"/>
      <c r="E209" s="542"/>
      <c r="F209" s="543"/>
      <c r="G209" s="543"/>
      <c r="H209" s="543"/>
      <c r="I209" s="543"/>
      <c r="J209" s="543"/>
      <c r="K209" s="543"/>
      <c r="L209" s="543"/>
      <c r="M209" s="541"/>
      <c r="N209" s="541"/>
      <c r="O209" s="543" t="s">
        <v>342</v>
      </c>
      <c r="P209" s="541">
        <v>207</v>
      </c>
      <c r="Q209" s="543" t="s">
        <v>1315</v>
      </c>
      <c r="R209" s="543" t="s">
        <v>195</v>
      </c>
      <c r="S209" s="543" t="s">
        <v>1316</v>
      </c>
      <c r="T209" s="541">
        <v>3225771282</v>
      </c>
      <c r="U209" s="541">
        <v>3000</v>
      </c>
      <c r="V209" s="541">
        <v>0.31</v>
      </c>
      <c r="W209" s="541">
        <v>1424.64</v>
      </c>
      <c r="X209" s="541">
        <v>1</v>
      </c>
      <c r="Y209" s="541">
        <v>1424.64</v>
      </c>
      <c r="Z209" s="541">
        <v>0</v>
      </c>
      <c r="AA209" s="541">
        <v>0</v>
      </c>
      <c r="AB209" s="541">
        <v>1561.11</v>
      </c>
      <c r="AC209" s="541">
        <v>930</v>
      </c>
      <c r="AD209" s="541">
        <v>2070</v>
      </c>
      <c r="AE209" s="541">
        <v>0</v>
      </c>
      <c r="AF209" s="541">
        <v>14.25</v>
      </c>
      <c r="AG209" s="541">
        <v>0</v>
      </c>
      <c r="AH209" s="541"/>
      <c r="AI209" s="541"/>
      <c r="AJ209" s="541"/>
      <c r="AK209" s="541"/>
      <c r="AL209" s="541"/>
      <c r="AM209" s="541"/>
      <c r="AN209" s="541"/>
      <c r="AO209" s="541"/>
      <c r="AP209" s="541"/>
      <c r="AQ209" s="541"/>
      <c r="AR209" s="541"/>
      <c r="AS209" s="543" t="s">
        <v>84</v>
      </c>
      <c r="AT209" s="542">
        <v>46118</v>
      </c>
    </row>
    <row r="210" spans="1:46" ht="13.2">
      <c r="A210" s="548"/>
      <c r="B210" s="547"/>
      <c r="C210" s="547"/>
      <c r="D210" s="547"/>
      <c r="E210" s="547"/>
      <c r="F210" s="548"/>
      <c r="G210" s="548"/>
      <c r="H210" s="548"/>
      <c r="I210" s="548"/>
      <c r="J210" s="548"/>
      <c r="K210" s="548"/>
      <c r="L210" s="548"/>
      <c r="M210" s="546"/>
      <c r="N210" s="546"/>
      <c r="O210" s="548" t="s">
        <v>342</v>
      </c>
      <c r="P210" s="546">
        <v>208</v>
      </c>
      <c r="Q210" s="548" t="s">
        <v>1315</v>
      </c>
      <c r="R210" s="548" t="s">
        <v>195</v>
      </c>
      <c r="S210" s="548" t="s">
        <v>1316</v>
      </c>
      <c r="T210" s="546">
        <v>3225771282</v>
      </c>
      <c r="U210" s="546">
        <v>2800</v>
      </c>
      <c r="V210" s="546">
        <v>0.31</v>
      </c>
      <c r="W210" s="546">
        <v>1571.43</v>
      </c>
      <c r="X210" s="546">
        <v>1</v>
      </c>
      <c r="Y210" s="546">
        <v>1571.43</v>
      </c>
      <c r="Z210" s="546">
        <v>0</v>
      </c>
      <c r="AA210" s="546">
        <v>0</v>
      </c>
      <c r="AB210" s="546">
        <v>1212.8599999999999</v>
      </c>
      <c r="AC210" s="546">
        <v>868</v>
      </c>
      <c r="AD210" s="546">
        <v>1932</v>
      </c>
      <c r="AE210" s="546">
        <v>0</v>
      </c>
      <c r="AF210" s="546">
        <v>15.71</v>
      </c>
      <c r="AG210" s="546">
        <v>0</v>
      </c>
      <c r="AH210" s="546"/>
      <c r="AI210" s="546"/>
      <c r="AJ210" s="546"/>
      <c r="AK210" s="546"/>
      <c r="AL210" s="546"/>
      <c r="AM210" s="546"/>
      <c r="AN210" s="546"/>
      <c r="AO210" s="546"/>
      <c r="AP210" s="546"/>
      <c r="AQ210" s="546"/>
      <c r="AR210" s="546"/>
      <c r="AS210" s="548" t="s">
        <v>84</v>
      </c>
      <c r="AT210" s="547">
        <v>46118</v>
      </c>
    </row>
    <row r="211" spans="1:46" ht="13.2">
      <c r="A211" s="543"/>
      <c r="B211" s="542"/>
      <c r="C211" s="542"/>
      <c r="D211" s="542"/>
      <c r="E211" s="542"/>
      <c r="F211" s="543"/>
      <c r="G211" s="543"/>
      <c r="H211" s="543"/>
      <c r="I211" s="543"/>
      <c r="J211" s="543"/>
      <c r="K211" s="543"/>
      <c r="L211" s="543"/>
      <c r="M211" s="541"/>
      <c r="N211" s="541"/>
      <c r="O211" s="543" t="s">
        <v>342</v>
      </c>
      <c r="P211" s="541">
        <v>209</v>
      </c>
      <c r="Q211" s="543" t="s">
        <v>1315</v>
      </c>
      <c r="R211" s="543" t="s">
        <v>195</v>
      </c>
      <c r="S211" s="543" t="s">
        <v>1316</v>
      </c>
      <c r="T211" s="541">
        <v>3225771282</v>
      </c>
      <c r="U211" s="541">
        <v>3000</v>
      </c>
      <c r="V211" s="541">
        <v>0.31</v>
      </c>
      <c r="W211" s="541">
        <v>140.63999999999999</v>
      </c>
      <c r="X211" s="541">
        <v>1</v>
      </c>
      <c r="Y211" s="541">
        <v>140.63999999999999</v>
      </c>
      <c r="Z211" s="541">
        <v>0</v>
      </c>
      <c r="AA211" s="541">
        <v>0</v>
      </c>
      <c r="AB211" s="541">
        <v>2857.95</v>
      </c>
      <c r="AC211" s="541">
        <v>930</v>
      </c>
      <c r="AD211" s="541">
        <v>2070</v>
      </c>
      <c r="AE211" s="541">
        <v>0</v>
      </c>
      <c r="AF211" s="541">
        <v>1.41</v>
      </c>
      <c r="AG211" s="541">
        <v>0</v>
      </c>
      <c r="AH211" s="541"/>
      <c r="AI211" s="541"/>
      <c r="AJ211" s="541"/>
      <c r="AK211" s="541"/>
      <c r="AL211" s="541"/>
      <c r="AM211" s="541"/>
      <c r="AN211" s="541"/>
      <c r="AO211" s="541"/>
      <c r="AP211" s="541"/>
      <c r="AQ211" s="541"/>
      <c r="AR211" s="541"/>
      <c r="AS211" s="543" t="s">
        <v>84</v>
      </c>
      <c r="AT211" s="542">
        <v>46118</v>
      </c>
    </row>
    <row r="212" spans="1:46" ht="13.2">
      <c r="A212" s="548"/>
      <c r="B212" s="547"/>
      <c r="C212" s="547"/>
      <c r="D212" s="547"/>
      <c r="E212" s="547"/>
      <c r="F212" s="548"/>
      <c r="G212" s="548"/>
      <c r="H212" s="548"/>
      <c r="I212" s="548"/>
      <c r="J212" s="548"/>
      <c r="K212" s="548"/>
      <c r="L212" s="548"/>
      <c r="M212" s="546"/>
      <c r="N212" s="546"/>
      <c r="O212" s="548" t="s">
        <v>342</v>
      </c>
      <c r="P212" s="546">
        <v>210</v>
      </c>
      <c r="Q212" s="548" t="s">
        <v>1315</v>
      </c>
      <c r="R212" s="548" t="s">
        <v>195</v>
      </c>
      <c r="S212" s="548" t="s">
        <v>1316</v>
      </c>
      <c r="T212" s="546">
        <v>3225771282</v>
      </c>
      <c r="U212" s="546">
        <v>2800</v>
      </c>
      <c r="V212" s="546">
        <v>0.31</v>
      </c>
      <c r="W212" s="546">
        <v>1526.67</v>
      </c>
      <c r="X212" s="546">
        <v>1</v>
      </c>
      <c r="Y212" s="546">
        <v>1526.67</v>
      </c>
      <c r="Z212" s="546">
        <v>0</v>
      </c>
      <c r="AA212" s="546">
        <v>0</v>
      </c>
      <c r="AB212" s="546">
        <v>1258.06</v>
      </c>
      <c r="AC212" s="546">
        <v>868</v>
      </c>
      <c r="AD212" s="546">
        <v>1932</v>
      </c>
      <c r="AE212" s="546">
        <v>0</v>
      </c>
      <c r="AF212" s="546">
        <v>15.27</v>
      </c>
      <c r="AG212" s="546">
        <v>0</v>
      </c>
      <c r="AH212" s="546"/>
      <c r="AI212" s="546"/>
      <c r="AJ212" s="546"/>
      <c r="AK212" s="546"/>
      <c r="AL212" s="546"/>
      <c r="AM212" s="546"/>
      <c r="AN212" s="546"/>
      <c r="AO212" s="546"/>
      <c r="AP212" s="546"/>
      <c r="AQ212" s="546"/>
      <c r="AR212" s="546"/>
      <c r="AS212" s="548" t="s">
        <v>84</v>
      </c>
      <c r="AT212" s="547">
        <v>46118</v>
      </c>
    </row>
    <row r="213" spans="1:46" ht="13.2">
      <c r="A213" s="543"/>
      <c r="B213" s="542"/>
      <c r="C213" s="542"/>
      <c r="D213" s="542"/>
      <c r="E213" s="542"/>
      <c r="F213" s="543"/>
      <c r="G213" s="543"/>
      <c r="H213" s="543"/>
      <c r="I213" s="543"/>
      <c r="J213" s="543"/>
      <c r="K213" s="543"/>
      <c r="L213" s="543"/>
      <c r="M213" s="541"/>
      <c r="N213" s="541"/>
      <c r="O213" s="543" t="s">
        <v>342</v>
      </c>
      <c r="P213" s="541">
        <v>211</v>
      </c>
      <c r="Q213" s="543" t="s">
        <v>1315</v>
      </c>
      <c r="R213" s="543" t="s">
        <v>195</v>
      </c>
      <c r="S213" s="543" t="s">
        <v>1316</v>
      </c>
      <c r="T213" s="541">
        <v>3225771282</v>
      </c>
      <c r="U213" s="541">
        <v>3000</v>
      </c>
      <c r="V213" s="541">
        <v>0.31</v>
      </c>
      <c r="W213" s="541">
        <v>1666.35</v>
      </c>
      <c r="X213" s="541">
        <v>1</v>
      </c>
      <c r="Y213" s="541">
        <v>1666.35</v>
      </c>
      <c r="Z213" s="541">
        <v>0</v>
      </c>
      <c r="AA213" s="541">
        <v>0</v>
      </c>
      <c r="AB213" s="541">
        <v>1316.99</v>
      </c>
      <c r="AC213" s="541">
        <v>930</v>
      </c>
      <c r="AD213" s="541">
        <v>2070</v>
      </c>
      <c r="AE213" s="541">
        <v>0</v>
      </c>
      <c r="AF213" s="541">
        <v>16.66</v>
      </c>
      <c r="AG213" s="541">
        <v>0</v>
      </c>
      <c r="AH213" s="541"/>
      <c r="AI213" s="541"/>
      <c r="AJ213" s="541"/>
      <c r="AK213" s="541"/>
      <c r="AL213" s="541"/>
      <c r="AM213" s="541"/>
      <c r="AN213" s="541"/>
      <c r="AO213" s="541"/>
      <c r="AP213" s="541"/>
      <c r="AQ213" s="541"/>
      <c r="AR213" s="541"/>
      <c r="AS213" s="543" t="s">
        <v>84</v>
      </c>
      <c r="AT213" s="542">
        <v>46118</v>
      </c>
    </row>
    <row r="214" spans="1:46" ht="13.2">
      <c r="A214" s="548"/>
      <c r="B214" s="547"/>
      <c r="C214" s="547"/>
      <c r="D214" s="547"/>
      <c r="E214" s="547"/>
      <c r="F214" s="548"/>
      <c r="G214" s="548"/>
      <c r="H214" s="548"/>
      <c r="I214" s="548"/>
      <c r="J214" s="548"/>
      <c r="K214" s="548"/>
      <c r="L214" s="548"/>
      <c r="M214" s="546"/>
      <c r="N214" s="546"/>
      <c r="O214" s="548" t="s">
        <v>342</v>
      </c>
      <c r="P214" s="546">
        <v>212</v>
      </c>
      <c r="Q214" s="548" t="s">
        <v>1315</v>
      </c>
      <c r="R214" s="548" t="s">
        <v>195</v>
      </c>
      <c r="S214" s="548" t="s">
        <v>1316</v>
      </c>
      <c r="T214" s="546">
        <v>3225771282</v>
      </c>
      <c r="U214" s="546">
        <v>3000</v>
      </c>
      <c r="V214" s="546">
        <v>0.31</v>
      </c>
      <c r="W214" s="546">
        <v>1671.1</v>
      </c>
      <c r="X214" s="546">
        <v>1</v>
      </c>
      <c r="Y214" s="546">
        <v>1671.1</v>
      </c>
      <c r="Z214" s="546">
        <v>0</v>
      </c>
      <c r="AA214" s="546">
        <v>0</v>
      </c>
      <c r="AB214" s="546">
        <v>1312.19</v>
      </c>
      <c r="AC214" s="546">
        <v>930</v>
      </c>
      <c r="AD214" s="546">
        <v>2070</v>
      </c>
      <c r="AE214" s="546">
        <v>0</v>
      </c>
      <c r="AF214" s="546">
        <v>16.71</v>
      </c>
      <c r="AG214" s="546">
        <v>0</v>
      </c>
      <c r="AH214" s="546"/>
      <c r="AI214" s="546"/>
      <c r="AJ214" s="546"/>
      <c r="AK214" s="546"/>
      <c r="AL214" s="546"/>
      <c r="AM214" s="546"/>
      <c r="AN214" s="546"/>
      <c r="AO214" s="546"/>
      <c r="AP214" s="546"/>
      <c r="AQ214" s="546"/>
      <c r="AR214" s="546"/>
      <c r="AS214" s="548" t="s">
        <v>84</v>
      </c>
      <c r="AT214" s="547">
        <v>46118</v>
      </c>
    </row>
    <row r="215" spans="1:46" ht="13.2">
      <c r="A215" s="543"/>
      <c r="B215" s="542"/>
      <c r="C215" s="542"/>
      <c r="D215" s="542"/>
      <c r="E215" s="542"/>
      <c r="F215" s="543"/>
      <c r="G215" s="543"/>
      <c r="H215" s="543"/>
      <c r="I215" s="543"/>
      <c r="J215" s="543"/>
      <c r="K215" s="543"/>
      <c r="L215" s="543"/>
      <c r="M215" s="541"/>
      <c r="N215" s="541"/>
      <c r="O215" s="543" t="s">
        <v>342</v>
      </c>
      <c r="P215" s="541">
        <v>213</v>
      </c>
      <c r="Q215" s="543" t="s">
        <v>1315</v>
      </c>
      <c r="R215" s="543" t="s">
        <v>195</v>
      </c>
      <c r="S215" s="543" t="s">
        <v>1316</v>
      </c>
      <c r="T215" s="541">
        <v>3225771282</v>
      </c>
      <c r="U215" s="541">
        <v>2800</v>
      </c>
      <c r="V215" s="541">
        <v>0.31</v>
      </c>
      <c r="W215" s="541">
        <v>1661.9</v>
      </c>
      <c r="X215" s="541">
        <v>1</v>
      </c>
      <c r="Y215" s="541">
        <v>1661.9</v>
      </c>
      <c r="Z215" s="541">
        <v>0</v>
      </c>
      <c r="AA215" s="541">
        <v>0</v>
      </c>
      <c r="AB215" s="541">
        <v>1121.48</v>
      </c>
      <c r="AC215" s="541">
        <v>868</v>
      </c>
      <c r="AD215" s="541">
        <v>1932</v>
      </c>
      <c r="AE215" s="541">
        <v>0</v>
      </c>
      <c r="AF215" s="541">
        <v>16.62</v>
      </c>
      <c r="AG215" s="541">
        <v>0</v>
      </c>
      <c r="AH215" s="541"/>
      <c r="AI215" s="541"/>
      <c r="AJ215" s="541"/>
      <c r="AK215" s="541"/>
      <c r="AL215" s="541"/>
      <c r="AM215" s="541"/>
      <c r="AN215" s="541"/>
      <c r="AO215" s="541"/>
      <c r="AP215" s="541"/>
      <c r="AQ215" s="541"/>
      <c r="AR215" s="541"/>
      <c r="AS215" s="543" t="s">
        <v>84</v>
      </c>
      <c r="AT215" s="542">
        <v>46118</v>
      </c>
    </row>
    <row r="216" spans="1:46" ht="13.2">
      <c r="A216" s="548"/>
      <c r="B216" s="547"/>
      <c r="C216" s="547"/>
      <c r="D216" s="547"/>
      <c r="E216" s="547"/>
      <c r="F216" s="548"/>
      <c r="G216" s="548"/>
      <c r="H216" s="548"/>
      <c r="I216" s="548"/>
      <c r="J216" s="548"/>
      <c r="K216" s="548"/>
      <c r="L216" s="548"/>
      <c r="M216" s="546"/>
      <c r="N216" s="546"/>
      <c r="O216" s="548" t="s">
        <v>342</v>
      </c>
      <c r="P216" s="546">
        <v>214</v>
      </c>
      <c r="Q216" s="548" t="s">
        <v>1315</v>
      </c>
      <c r="R216" s="548" t="s">
        <v>195</v>
      </c>
      <c r="S216" s="548" t="s">
        <v>1316</v>
      </c>
      <c r="T216" s="546">
        <v>3225771282</v>
      </c>
      <c r="U216" s="546">
        <v>3000</v>
      </c>
      <c r="V216" s="546">
        <v>0.31</v>
      </c>
      <c r="W216" s="546">
        <v>1674.29</v>
      </c>
      <c r="X216" s="546">
        <v>1</v>
      </c>
      <c r="Y216" s="546">
        <v>1674.29</v>
      </c>
      <c r="Z216" s="546">
        <v>0</v>
      </c>
      <c r="AA216" s="546">
        <v>0</v>
      </c>
      <c r="AB216" s="546">
        <v>1308.97</v>
      </c>
      <c r="AC216" s="546">
        <v>930</v>
      </c>
      <c r="AD216" s="546">
        <v>2070</v>
      </c>
      <c r="AE216" s="546">
        <v>0</v>
      </c>
      <c r="AF216" s="546">
        <v>16.739999999999998</v>
      </c>
      <c r="AG216" s="546">
        <v>0</v>
      </c>
      <c r="AH216" s="546"/>
      <c r="AI216" s="546"/>
      <c r="AJ216" s="546"/>
      <c r="AK216" s="546"/>
      <c r="AL216" s="546"/>
      <c r="AM216" s="546"/>
      <c r="AN216" s="546"/>
      <c r="AO216" s="546"/>
      <c r="AP216" s="546"/>
      <c r="AQ216" s="546"/>
      <c r="AR216" s="546"/>
      <c r="AS216" s="548" t="s">
        <v>84</v>
      </c>
      <c r="AT216" s="547">
        <v>46118</v>
      </c>
    </row>
    <row r="217" spans="1:46" ht="13.2">
      <c r="A217" s="543"/>
      <c r="B217" s="542"/>
      <c r="C217" s="542"/>
      <c r="D217" s="542"/>
      <c r="E217" s="542"/>
      <c r="F217" s="543"/>
      <c r="G217" s="543"/>
      <c r="H217" s="543"/>
      <c r="I217" s="543"/>
      <c r="J217" s="543"/>
      <c r="K217" s="543"/>
      <c r="L217" s="543"/>
      <c r="M217" s="541"/>
      <c r="N217" s="541"/>
      <c r="O217" s="543" t="s">
        <v>342</v>
      </c>
      <c r="P217" s="541">
        <v>215</v>
      </c>
      <c r="Q217" s="543" t="s">
        <v>1315</v>
      </c>
      <c r="R217" s="543" t="s">
        <v>195</v>
      </c>
      <c r="S217" s="543" t="s">
        <v>1316</v>
      </c>
      <c r="T217" s="541">
        <v>3225771282</v>
      </c>
      <c r="U217" s="541">
        <v>2800</v>
      </c>
      <c r="V217" s="541">
        <v>0.31</v>
      </c>
      <c r="W217" s="541">
        <v>1460.95</v>
      </c>
      <c r="X217" s="541">
        <v>1</v>
      </c>
      <c r="Y217" s="541">
        <v>1460.95</v>
      </c>
      <c r="Z217" s="541">
        <v>0</v>
      </c>
      <c r="AA217" s="541">
        <v>0</v>
      </c>
      <c r="AB217" s="541">
        <v>1324.44</v>
      </c>
      <c r="AC217" s="541">
        <v>868</v>
      </c>
      <c r="AD217" s="541">
        <v>1932</v>
      </c>
      <c r="AE217" s="541">
        <v>0</v>
      </c>
      <c r="AF217" s="541">
        <v>14.61</v>
      </c>
      <c r="AG217" s="541">
        <v>0</v>
      </c>
      <c r="AH217" s="541"/>
      <c r="AI217" s="541"/>
      <c r="AJ217" s="541"/>
      <c r="AK217" s="541"/>
      <c r="AL217" s="541"/>
      <c r="AM217" s="541"/>
      <c r="AN217" s="541"/>
      <c r="AO217" s="541"/>
      <c r="AP217" s="541"/>
      <c r="AQ217" s="541"/>
      <c r="AR217" s="541"/>
      <c r="AS217" s="543" t="s">
        <v>84</v>
      </c>
      <c r="AT217" s="542">
        <v>46118</v>
      </c>
    </row>
    <row r="218" spans="1:46" ht="13.2">
      <c r="A218" s="548"/>
      <c r="B218" s="547"/>
      <c r="C218" s="547"/>
      <c r="D218" s="547"/>
      <c r="E218" s="547"/>
      <c r="F218" s="548"/>
      <c r="G218" s="548"/>
      <c r="H218" s="548"/>
      <c r="I218" s="548"/>
      <c r="J218" s="548"/>
      <c r="K218" s="548"/>
      <c r="L218" s="548"/>
      <c r="M218" s="546"/>
      <c r="N218" s="546"/>
      <c r="O218" s="548" t="s">
        <v>342</v>
      </c>
      <c r="P218" s="546">
        <v>216</v>
      </c>
      <c r="Q218" s="548" t="s">
        <v>1315</v>
      </c>
      <c r="R218" s="548" t="s">
        <v>195</v>
      </c>
      <c r="S218" s="548" t="s">
        <v>1316</v>
      </c>
      <c r="T218" s="546">
        <v>3225771282</v>
      </c>
      <c r="U218" s="546">
        <v>3000</v>
      </c>
      <c r="V218" s="546">
        <v>0.31</v>
      </c>
      <c r="W218" s="546">
        <v>1523.81</v>
      </c>
      <c r="X218" s="546">
        <v>2</v>
      </c>
      <c r="Y218" s="546">
        <v>3047.62</v>
      </c>
      <c r="Z218" s="546">
        <v>0</v>
      </c>
      <c r="AA218" s="546">
        <v>0</v>
      </c>
      <c r="AB218" s="546">
        <v>2921.9</v>
      </c>
      <c r="AC218" s="546">
        <v>1860</v>
      </c>
      <c r="AD218" s="546">
        <v>4140</v>
      </c>
      <c r="AE218" s="546">
        <v>0</v>
      </c>
      <c r="AF218" s="546">
        <v>30.48</v>
      </c>
      <c r="AG218" s="546">
        <v>0</v>
      </c>
      <c r="AH218" s="546"/>
      <c r="AI218" s="546"/>
      <c r="AJ218" s="546"/>
      <c r="AK218" s="546"/>
      <c r="AL218" s="546"/>
      <c r="AM218" s="546"/>
      <c r="AN218" s="546"/>
      <c r="AO218" s="546"/>
      <c r="AP218" s="546"/>
      <c r="AQ218" s="546"/>
      <c r="AR218" s="546"/>
      <c r="AS218" s="548" t="s">
        <v>84</v>
      </c>
      <c r="AT218" s="547">
        <v>46118</v>
      </c>
    </row>
    <row r="219" spans="1:46" ht="13.2">
      <c r="A219" s="543"/>
      <c r="B219" s="542"/>
      <c r="C219" s="542"/>
      <c r="D219" s="542"/>
      <c r="E219" s="542"/>
      <c r="F219" s="543"/>
      <c r="G219" s="543"/>
      <c r="H219" s="543"/>
      <c r="I219" s="543"/>
      <c r="J219" s="543"/>
      <c r="K219" s="543"/>
      <c r="L219" s="543"/>
      <c r="M219" s="541"/>
      <c r="N219" s="541"/>
      <c r="O219" s="543" t="s">
        <v>342</v>
      </c>
      <c r="P219" s="541">
        <v>217</v>
      </c>
      <c r="Q219" s="543" t="s">
        <v>1317</v>
      </c>
      <c r="R219" s="543" t="s">
        <v>196</v>
      </c>
      <c r="S219" s="543" t="s">
        <v>1318</v>
      </c>
      <c r="T219" s="541">
        <v>3344938090</v>
      </c>
      <c r="U219" s="541">
        <v>5000</v>
      </c>
      <c r="V219" s="541">
        <v>0.31</v>
      </c>
      <c r="W219" s="541">
        <v>2820.95</v>
      </c>
      <c r="X219" s="541">
        <v>1</v>
      </c>
      <c r="Y219" s="541">
        <v>2820.95</v>
      </c>
      <c r="Z219" s="541">
        <v>0</v>
      </c>
      <c r="AA219" s="541">
        <v>0</v>
      </c>
      <c r="AB219" s="541">
        <v>2150.84</v>
      </c>
      <c r="AC219" s="541">
        <v>1550</v>
      </c>
      <c r="AD219" s="541">
        <v>3450</v>
      </c>
      <c r="AE219" s="541">
        <v>0</v>
      </c>
      <c r="AF219" s="541">
        <v>28.21</v>
      </c>
      <c r="AG219" s="541">
        <v>0</v>
      </c>
      <c r="AH219" s="541"/>
      <c r="AI219" s="541"/>
      <c r="AJ219" s="541"/>
      <c r="AK219" s="541"/>
      <c r="AL219" s="541"/>
      <c r="AM219" s="541"/>
      <c r="AN219" s="541"/>
      <c r="AO219" s="541"/>
      <c r="AP219" s="541"/>
      <c r="AQ219" s="541"/>
      <c r="AR219" s="541"/>
      <c r="AS219" s="543" t="s">
        <v>84</v>
      </c>
      <c r="AT219" s="542">
        <v>46118</v>
      </c>
    </row>
    <row r="220" spans="1:46" ht="13.2">
      <c r="A220" s="548"/>
      <c r="B220" s="547"/>
      <c r="C220" s="547"/>
      <c r="D220" s="547"/>
      <c r="E220" s="547"/>
      <c r="F220" s="548"/>
      <c r="G220" s="548"/>
      <c r="H220" s="548"/>
      <c r="I220" s="548"/>
      <c r="J220" s="548"/>
      <c r="K220" s="548"/>
      <c r="L220" s="548"/>
      <c r="M220" s="546"/>
      <c r="N220" s="546"/>
      <c r="O220" s="548" t="s">
        <v>342</v>
      </c>
      <c r="P220" s="546">
        <v>218</v>
      </c>
      <c r="Q220" s="548" t="s">
        <v>1317</v>
      </c>
      <c r="R220" s="548" t="s">
        <v>196</v>
      </c>
      <c r="S220" s="548" t="s">
        <v>1318</v>
      </c>
      <c r="T220" s="546">
        <v>3344938090</v>
      </c>
      <c r="U220" s="546">
        <v>4150</v>
      </c>
      <c r="V220" s="546">
        <v>0.31</v>
      </c>
      <c r="W220" s="546"/>
      <c r="X220" s="546"/>
      <c r="Y220" s="546"/>
      <c r="Z220" s="546"/>
      <c r="AA220" s="546"/>
      <c r="AB220" s="546"/>
      <c r="AC220" s="546"/>
      <c r="AD220" s="546"/>
      <c r="AE220" s="546"/>
      <c r="AF220" s="546"/>
      <c r="AG220" s="546"/>
      <c r="AH220" s="546">
        <v>2683.46</v>
      </c>
      <c r="AI220" s="546">
        <v>1</v>
      </c>
      <c r="AJ220" s="546">
        <v>2683.46</v>
      </c>
      <c r="AK220" s="546">
        <v>0</v>
      </c>
      <c r="AL220" s="546">
        <v>0</v>
      </c>
      <c r="AM220" s="546">
        <v>1439.71</v>
      </c>
      <c r="AN220" s="546">
        <v>1286.5</v>
      </c>
      <c r="AO220" s="546">
        <v>2863.5</v>
      </c>
      <c r="AP220" s="546">
        <v>0</v>
      </c>
      <c r="AQ220" s="546">
        <v>26.83</v>
      </c>
      <c r="AR220" s="546">
        <v>0</v>
      </c>
      <c r="AS220" s="548" t="s">
        <v>84</v>
      </c>
      <c r="AT220" s="547">
        <v>46118</v>
      </c>
    </row>
    <row r="221" spans="1:46" ht="13.2">
      <c r="A221" s="543"/>
      <c r="B221" s="542"/>
      <c r="C221" s="542"/>
      <c r="D221" s="542"/>
      <c r="E221" s="542"/>
      <c r="F221" s="543"/>
      <c r="G221" s="543"/>
      <c r="H221" s="543"/>
      <c r="I221" s="543"/>
      <c r="J221" s="543"/>
      <c r="K221" s="543"/>
      <c r="L221" s="543"/>
      <c r="M221" s="541"/>
      <c r="N221" s="541"/>
      <c r="O221" s="543" t="s">
        <v>342</v>
      </c>
      <c r="P221" s="541">
        <v>219</v>
      </c>
      <c r="Q221" s="543" t="s">
        <v>1317</v>
      </c>
      <c r="R221" s="543" t="s">
        <v>196</v>
      </c>
      <c r="S221" s="543" t="s">
        <v>1318</v>
      </c>
      <c r="T221" s="541">
        <v>3344938090</v>
      </c>
      <c r="U221" s="541">
        <v>5000</v>
      </c>
      <c r="V221" s="541">
        <v>0.31</v>
      </c>
      <c r="W221" s="541">
        <v>3052.28</v>
      </c>
      <c r="X221" s="541">
        <v>2</v>
      </c>
      <c r="Y221" s="541">
        <v>6104.56</v>
      </c>
      <c r="Z221" s="541">
        <v>0</v>
      </c>
      <c r="AA221" s="541">
        <v>0</v>
      </c>
      <c r="AB221" s="541">
        <v>3834.4</v>
      </c>
      <c r="AC221" s="541">
        <v>3100</v>
      </c>
      <c r="AD221" s="541">
        <v>6900</v>
      </c>
      <c r="AE221" s="541">
        <v>0</v>
      </c>
      <c r="AF221" s="541">
        <v>61.04</v>
      </c>
      <c r="AG221" s="541">
        <v>0</v>
      </c>
      <c r="AH221" s="541"/>
      <c r="AI221" s="541"/>
      <c r="AJ221" s="541"/>
      <c r="AK221" s="541"/>
      <c r="AL221" s="541"/>
      <c r="AM221" s="541"/>
      <c r="AN221" s="541"/>
      <c r="AO221" s="541"/>
      <c r="AP221" s="541"/>
      <c r="AQ221" s="541"/>
      <c r="AR221" s="541"/>
      <c r="AS221" s="543" t="s">
        <v>84</v>
      </c>
      <c r="AT221" s="542">
        <v>46118</v>
      </c>
    </row>
    <row r="222" spans="1:46" ht="13.2">
      <c r="A222" s="548"/>
      <c r="B222" s="547"/>
      <c r="C222" s="547"/>
      <c r="D222" s="547"/>
      <c r="E222" s="547"/>
      <c r="F222" s="548"/>
      <c r="G222" s="548"/>
      <c r="H222" s="548"/>
      <c r="I222" s="548"/>
      <c r="J222" s="548"/>
      <c r="K222" s="548"/>
      <c r="L222" s="548"/>
      <c r="M222" s="546"/>
      <c r="N222" s="546"/>
      <c r="O222" s="548" t="s">
        <v>342</v>
      </c>
      <c r="P222" s="546">
        <v>220</v>
      </c>
      <c r="Q222" s="548" t="s">
        <v>1317</v>
      </c>
      <c r="R222" s="548" t="s">
        <v>196</v>
      </c>
      <c r="S222" s="548" t="s">
        <v>1318</v>
      </c>
      <c r="T222" s="546">
        <v>3344938090</v>
      </c>
      <c r="U222" s="546">
        <v>5000</v>
      </c>
      <c r="V222" s="546">
        <v>0.31</v>
      </c>
      <c r="W222" s="546">
        <v>2838.07</v>
      </c>
      <c r="X222" s="546">
        <v>1</v>
      </c>
      <c r="Y222" s="546">
        <v>2838.07</v>
      </c>
      <c r="Z222" s="546">
        <v>0</v>
      </c>
      <c r="AA222" s="546">
        <v>0</v>
      </c>
      <c r="AB222" s="546">
        <v>2133.5500000000002</v>
      </c>
      <c r="AC222" s="546">
        <v>1550</v>
      </c>
      <c r="AD222" s="546">
        <v>3450</v>
      </c>
      <c r="AE222" s="546">
        <v>0</v>
      </c>
      <c r="AF222" s="546">
        <v>28.38</v>
      </c>
      <c r="AG222" s="546">
        <v>0</v>
      </c>
      <c r="AH222" s="546"/>
      <c r="AI222" s="546"/>
      <c r="AJ222" s="546"/>
      <c r="AK222" s="546"/>
      <c r="AL222" s="546"/>
      <c r="AM222" s="546"/>
      <c r="AN222" s="546"/>
      <c r="AO222" s="546"/>
      <c r="AP222" s="546"/>
      <c r="AQ222" s="546"/>
      <c r="AR222" s="546"/>
      <c r="AS222" s="548" t="s">
        <v>84</v>
      </c>
      <c r="AT222" s="547">
        <v>46118</v>
      </c>
    </row>
    <row r="223" spans="1:46" ht="13.2">
      <c r="A223" s="543"/>
      <c r="B223" s="542"/>
      <c r="C223" s="542"/>
      <c r="D223" s="542"/>
      <c r="E223" s="542"/>
      <c r="F223" s="543"/>
      <c r="G223" s="543"/>
      <c r="H223" s="543"/>
      <c r="I223" s="543"/>
      <c r="J223" s="543"/>
      <c r="K223" s="543"/>
      <c r="L223" s="543"/>
      <c r="M223" s="541"/>
      <c r="N223" s="541"/>
      <c r="O223" s="543" t="s">
        <v>342</v>
      </c>
      <c r="P223" s="541">
        <v>221</v>
      </c>
      <c r="Q223" s="543" t="s">
        <v>1317</v>
      </c>
      <c r="R223" s="543" t="s">
        <v>196</v>
      </c>
      <c r="S223" s="543" t="s">
        <v>1318</v>
      </c>
      <c r="T223" s="541">
        <v>3344938090</v>
      </c>
      <c r="U223" s="541">
        <v>5000</v>
      </c>
      <c r="V223" s="541">
        <v>0.31</v>
      </c>
      <c r="W223" s="541">
        <v>3546.67</v>
      </c>
      <c r="X223" s="541">
        <v>1</v>
      </c>
      <c r="Y223" s="541">
        <v>3546.67</v>
      </c>
      <c r="Z223" s="541">
        <v>0</v>
      </c>
      <c r="AA223" s="541">
        <v>0</v>
      </c>
      <c r="AB223" s="541">
        <v>1453.33</v>
      </c>
      <c r="AC223" s="541">
        <v>1550</v>
      </c>
      <c r="AD223" s="541">
        <v>3450</v>
      </c>
      <c r="AE223" s="541">
        <v>0</v>
      </c>
      <c r="AF223" s="541">
        <v>0</v>
      </c>
      <c r="AG223" s="541">
        <v>0</v>
      </c>
      <c r="AH223" s="541"/>
      <c r="AI223" s="541"/>
      <c r="AJ223" s="541"/>
      <c r="AK223" s="541"/>
      <c r="AL223" s="541"/>
      <c r="AM223" s="541"/>
      <c r="AN223" s="541"/>
      <c r="AO223" s="541"/>
      <c r="AP223" s="541"/>
      <c r="AQ223" s="541"/>
      <c r="AR223" s="541"/>
      <c r="AS223" s="543" t="s">
        <v>84</v>
      </c>
      <c r="AT223" s="542">
        <v>46118</v>
      </c>
    </row>
    <row r="224" spans="1:46" ht="13.2">
      <c r="A224" s="548"/>
      <c r="B224" s="547"/>
      <c r="C224" s="547"/>
      <c r="D224" s="547"/>
      <c r="E224" s="547"/>
      <c r="F224" s="548"/>
      <c r="G224" s="548"/>
      <c r="H224" s="548"/>
      <c r="I224" s="548"/>
      <c r="J224" s="548"/>
      <c r="K224" s="548"/>
      <c r="L224" s="548"/>
      <c r="M224" s="546"/>
      <c r="N224" s="546"/>
      <c r="O224" s="548" t="s">
        <v>342</v>
      </c>
      <c r="P224" s="546">
        <v>222</v>
      </c>
      <c r="Q224" s="548" t="s">
        <v>1317</v>
      </c>
      <c r="R224" s="548" t="s">
        <v>196</v>
      </c>
      <c r="S224" s="548" t="s">
        <v>1318</v>
      </c>
      <c r="T224" s="546">
        <v>3344938090</v>
      </c>
      <c r="U224" s="546">
        <v>4500</v>
      </c>
      <c r="V224" s="546">
        <v>0.31</v>
      </c>
      <c r="W224" s="546"/>
      <c r="X224" s="546"/>
      <c r="Y224" s="546"/>
      <c r="Z224" s="546"/>
      <c r="AA224" s="546"/>
      <c r="AB224" s="546"/>
      <c r="AC224" s="546"/>
      <c r="AD224" s="546"/>
      <c r="AE224" s="546"/>
      <c r="AF224" s="546"/>
      <c r="AG224" s="546"/>
      <c r="AH224" s="546">
        <v>2770.48</v>
      </c>
      <c r="AI224" s="546">
        <v>1</v>
      </c>
      <c r="AJ224" s="546">
        <v>2770.48</v>
      </c>
      <c r="AK224" s="546">
        <v>0</v>
      </c>
      <c r="AL224" s="546">
        <v>0</v>
      </c>
      <c r="AM224" s="546">
        <v>1701.82</v>
      </c>
      <c r="AN224" s="546">
        <v>1395</v>
      </c>
      <c r="AO224" s="546">
        <v>3105</v>
      </c>
      <c r="AP224" s="546">
        <v>0</v>
      </c>
      <c r="AQ224" s="546">
        <v>27.7</v>
      </c>
      <c r="AR224" s="546">
        <v>0</v>
      </c>
      <c r="AS224" s="548" t="s">
        <v>84</v>
      </c>
      <c r="AT224" s="547">
        <v>46118</v>
      </c>
    </row>
    <row r="225" spans="1:46" ht="13.2">
      <c r="A225" s="543"/>
      <c r="B225" s="542"/>
      <c r="C225" s="542"/>
      <c r="D225" s="542"/>
      <c r="E225" s="542"/>
      <c r="F225" s="543"/>
      <c r="G225" s="543"/>
      <c r="H225" s="543"/>
      <c r="I225" s="543"/>
      <c r="J225" s="543"/>
      <c r="K225" s="543"/>
      <c r="L225" s="543"/>
      <c r="M225" s="541"/>
      <c r="N225" s="541"/>
      <c r="O225" s="543" t="s">
        <v>342</v>
      </c>
      <c r="P225" s="541">
        <v>223</v>
      </c>
      <c r="Q225" s="543" t="s">
        <v>1317</v>
      </c>
      <c r="R225" s="543" t="s">
        <v>196</v>
      </c>
      <c r="S225" s="543" t="s">
        <v>1318</v>
      </c>
      <c r="T225" s="541">
        <v>3344938090</v>
      </c>
      <c r="U225" s="541">
        <v>5000</v>
      </c>
      <c r="V225" s="541">
        <v>0.31</v>
      </c>
      <c r="W225" s="541">
        <v>3256.39</v>
      </c>
      <c r="X225" s="541">
        <v>1</v>
      </c>
      <c r="Y225" s="541">
        <v>3256.39</v>
      </c>
      <c r="Z225" s="541">
        <v>0</v>
      </c>
      <c r="AA225" s="541">
        <v>0</v>
      </c>
      <c r="AB225" s="541">
        <v>1711.05</v>
      </c>
      <c r="AC225" s="541">
        <v>1550</v>
      </c>
      <c r="AD225" s="541">
        <v>3450</v>
      </c>
      <c r="AE225" s="541">
        <v>0</v>
      </c>
      <c r="AF225" s="541">
        <v>32.56</v>
      </c>
      <c r="AG225" s="541">
        <v>0</v>
      </c>
      <c r="AH225" s="541"/>
      <c r="AI225" s="541"/>
      <c r="AJ225" s="541"/>
      <c r="AK225" s="541"/>
      <c r="AL225" s="541"/>
      <c r="AM225" s="541"/>
      <c r="AN225" s="541"/>
      <c r="AO225" s="541"/>
      <c r="AP225" s="541"/>
      <c r="AQ225" s="541"/>
      <c r="AR225" s="541"/>
      <c r="AS225" s="543" t="s">
        <v>84</v>
      </c>
      <c r="AT225" s="542">
        <v>46118</v>
      </c>
    </row>
    <row r="226" spans="1:46" ht="13.2">
      <c r="A226" s="548"/>
      <c r="B226" s="547"/>
      <c r="C226" s="547"/>
      <c r="D226" s="547"/>
      <c r="E226" s="547"/>
      <c r="F226" s="548"/>
      <c r="G226" s="548"/>
      <c r="H226" s="548"/>
      <c r="I226" s="548"/>
      <c r="J226" s="548"/>
      <c r="K226" s="548"/>
      <c r="L226" s="548"/>
      <c r="M226" s="546"/>
      <c r="N226" s="546"/>
      <c r="O226" s="548" t="s">
        <v>342</v>
      </c>
      <c r="P226" s="546">
        <v>224</v>
      </c>
      <c r="Q226" s="548" t="s">
        <v>1317</v>
      </c>
      <c r="R226" s="548" t="s">
        <v>196</v>
      </c>
      <c r="S226" s="548" t="s">
        <v>1318</v>
      </c>
      <c r="T226" s="546">
        <v>3344938090</v>
      </c>
      <c r="U226" s="546">
        <v>5000</v>
      </c>
      <c r="V226" s="546">
        <v>0.31</v>
      </c>
      <c r="W226" s="546">
        <v>3224.33</v>
      </c>
      <c r="X226" s="546">
        <v>1</v>
      </c>
      <c r="Y226" s="546">
        <v>3224.33</v>
      </c>
      <c r="Z226" s="546">
        <v>0</v>
      </c>
      <c r="AA226" s="546">
        <v>0</v>
      </c>
      <c r="AB226" s="546">
        <v>1743.43</v>
      </c>
      <c r="AC226" s="546">
        <v>1550</v>
      </c>
      <c r="AD226" s="546">
        <v>3450</v>
      </c>
      <c r="AE226" s="546">
        <v>0</v>
      </c>
      <c r="AF226" s="546">
        <v>32.24</v>
      </c>
      <c r="AG226" s="546">
        <v>0</v>
      </c>
      <c r="AH226" s="546"/>
      <c r="AI226" s="546"/>
      <c r="AJ226" s="546"/>
      <c r="AK226" s="546"/>
      <c r="AL226" s="546"/>
      <c r="AM226" s="546"/>
      <c r="AN226" s="546"/>
      <c r="AO226" s="546"/>
      <c r="AP226" s="546"/>
      <c r="AQ226" s="546"/>
      <c r="AR226" s="546"/>
      <c r="AS226" s="548" t="s">
        <v>84</v>
      </c>
      <c r="AT226" s="547">
        <v>46118</v>
      </c>
    </row>
    <row r="227" spans="1:46" ht="13.2">
      <c r="A227" s="543"/>
      <c r="B227" s="542"/>
      <c r="C227" s="542"/>
      <c r="D227" s="542"/>
      <c r="E227" s="542"/>
      <c r="F227" s="543"/>
      <c r="G227" s="543"/>
      <c r="H227" s="543"/>
      <c r="I227" s="543"/>
      <c r="J227" s="543"/>
      <c r="K227" s="543"/>
      <c r="L227" s="543"/>
      <c r="M227" s="541"/>
      <c r="N227" s="541"/>
      <c r="O227" s="543" t="s">
        <v>342</v>
      </c>
      <c r="P227" s="541">
        <v>225</v>
      </c>
      <c r="Q227" s="543" t="s">
        <v>1317</v>
      </c>
      <c r="R227" s="543" t="s">
        <v>196</v>
      </c>
      <c r="S227" s="543" t="s">
        <v>1318</v>
      </c>
      <c r="T227" s="541">
        <v>3344938090</v>
      </c>
      <c r="U227" s="541">
        <v>5000</v>
      </c>
      <c r="V227" s="541">
        <v>0.31</v>
      </c>
      <c r="W227" s="541">
        <v>3029.47</v>
      </c>
      <c r="X227" s="541">
        <v>1</v>
      </c>
      <c r="Y227" s="541">
        <v>3029.47</v>
      </c>
      <c r="Z227" s="541">
        <v>0</v>
      </c>
      <c r="AA227" s="541">
        <v>0</v>
      </c>
      <c r="AB227" s="541">
        <v>1940.24</v>
      </c>
      <c r="AC227" s="541">
        <v>1550</v>
      </c>
      <c r="AD227" s="541">
        <v>3450</v>
      </c>
      <c r="AE227" s="541">
        <v>0</v>
      </c>
      <c r="AF227" s="541">
        <v>30.29</v>
      </c>
      <c r="AG227" s="541">
        <v>0</v>
      </c>
      <c r="AH227" s="541"/>
      <c r="AI227" s="541"/>
      <c r="AJ227" s="541"/>
      <c r="AK227" s="541"/>
      <c r="AL227" s="541"/>
      <c r="AM227" s="541"/>
      <c r="AN227" s="541"/>
      <c r="AO227" s="541"/>
      <c r="AP227" s="541"/>
      <c r="AQ227" s="541"/>
      <c r="AR227" s="541"/>
      <c r="AS227" s="543" t="s">
        <v>84</v>
      </c>
      <c r="AT227" s="542">
        <v>46118</v>
      </c>
    </row>
    <row r="228" spans="1:46" ht="13.2">
      <c r="A228" s="548"/>
      <c r="B228" s="547"/>
      <c r="C228" s="547"/>
      <c r="D228" s="547"/>
      <c r="E228" s="547"/>
      <c r="F228" s="548"/>
      <c r="G228" s="548"/>
      <c r="H228" s="548"/>
      <c r="I228" s="548"/>
      <c r="J228" s="548"/>
      <c r="K228" s="548"/>
      <c r="L228" s="548"/>
      <c r="M228" s="546"/>
      <c r="N228" s="546"/>
      <c r="O228" s="548" t="s">
        <v>342</v>
      </c>
      <c r="P228" s="546">
        <v>226</v>
      </c>
      <c r="Q228" s="548" t="s">
        <v>1317</v>
      </c>
      <c r="R228" s="548" t="s">
        <v>196</v>
      </c>
      <c r="S228" s="548" t="s">
        <v>1318</v>
      </c>
      <c r="T228" s="546">
        <v>3344938090</v>
      </c>
      <c r="U228" s="546">
        <v>5000</v>
      </c>
      <c r="V228" s="546">
        <v>0.31</v>
      </c>
      <c r="W228" s="546">
        <v>2951.47</v>
      </c>
      <c r="X228" s="546">
        <v>2</v>
      </c>
      <c r="Y228" s="546">
        <v>5902.94</v>
      </c>
      <c r="Z228" s="546">
        <v>0</v>
      </c>
      <c r="AA228" s="546">
        <v>0</v>
      </c>
      <c r="AB228" s="546">
        <v>4038.04</v>
      </c>
      <c r="AC228" s="546">
        <v>3100</v>
      </c>
      <c r="AD228" s="546">
        <v>6900</v>
      </c>
      <c r="AE228" s="546">
        <v>0</v>
      </c>
      <c r="AF228" s="546">
        <v>59.02</v>
      </c>
      <c r="AG228" s="546">
        <v>0</v>
      </c>
      <c r="AH228" s="546"/>
      <c r="AI228" s="546"/>
      <c r="AJ228" s="546"/>
      <c r="AK228" s="546"/>
      <c r="AL228" s="546"/>
      <c r="AM228" s="546"/>
      <c r="AN228" s="546"/>
      <c r="AO228" s="546"/>
      <c r="AP228" s="546"/>
      <c r="AQ228" s="546"/>
      <c r="AR228" s="546"/>
      <c r="AS228" s="548" t="s">
        <v>84</v>
      </c>
      <c r="AT228" s="547">
        <v>46118</v>
      </c>
    </row>
    <row r="229" spans="1:46" ht="13.2">
      <c r="A229" s="543"/>
      <c r="B229" s="542"/>
      <c r="C229" s="542"/>
      <c r="D229" s="542"/>
      <c r="E229" s="542"/>
      <c r="F229" s="543"/>
      <c r="G229" s="543"/>
      <c r="H229" s="543"/>
      <c r="I229" s="543"/>
      <c r="J229" s="543"/>
      <c r="K229" s="543"/>
      <c r="L229" s="543"/>
      <c r="M229" s="541"/>
      <c r="N229" s="541"/>
      <c r="O229" s="543" t="s">
        <v>342</v>
      </c>
      <c r="P229" s="541">
        <v>227</v>
      </c>
      <c r="Q229" s="543" t="s">
        <v>1317</v>
      </c>
      <c r="R229" s="543" t="s">
        <v>196</v>
      </c>
      <c r="S229" s="543" t="s">
        <v>1318</v>
      </c>
      <c r="T229" s="541">
        <v>3344938090</v>
      </c>
      <c r="U229" s="541">
        <v>4175</v>
      </c>
      <c r="V229" s="541">
        <v>0.31</v>
      </c>
      <c r="W229" s="541">
        <v>2394.31</v>
      </c>
      <c r="X229" s="541">
        <v>1</v>
      </c>
      <c r="Y229" s="541">
        <v>2394.31</v>
      </c>
      <c r="Z229" s="541">
        <v>0</v>
      </c>
      <c r="AA229" s="541">
        <v>0</v>
      </c>
      <c r="AB229" s="541">
        <v>1756.75</v>
      </c>
      <c r="AC229" s="541">
        <v>1294.25</v>
      </c>
      <c r="AD229" s="541">
        <v>2880.75</v>
      </c>
      <c r="AE229" s="541">
        <v>0</v>
      </c>
      <c r="AF229" s="541">
        <v>23.94</v>
      </c>
      <c r="AG229" s="541">
        <v>0</v>
      </c>
      <c r="AH229" s="541"/>
      <c r="AI229" s="541"/>
      <c r="AJ229" s="541"/>
      <c r="AK229" s="541"/>
      <c r="AL229" s="541"/>
      <c r="AM229" s="541"/>
      <c r="AN229" s="541"/>
      <c r="AO229" s="541"/>
      <c r="AP229" s="541"/>
      <c r="AQ229" s="541"/>
      <c r="AR229" s="541"/>
      <c r="AS229" s="543" t="s">
        <v>84</v>
      </c>
      <c r="AT229" s="542">
        <v>46118</v>
      </c>
    </row>
    <row r="230" spans="1:46" ht="13.2">
      <c r="A230" s="548"/>
      <c r="B230" s="547"/>
      <c r="C230" s="547"/>
      <c r="D230" s="547"/>
      <c r="E230" s="547"/>
      <c r="F230" s="548"/>
      <c r="G230" s="548"/>
      <c r="H230" s="548"/>
      <c r="I230" s="548"/>
      <c r="J230" s="548"/>
      <c r="K230" s="548"/>
      <c r="L230" s="548"/>
      <c r="M230" s="546"/>
      <c r="N230" s="546"/>
      <c r="O230" s="548" t="s">
        <v>342</v>
      </c>
      <c r="P230" s="546">
        <v>228</v>
      </c>
      <c r="Q230" s="548" t="s">
        <v>1317</v>
      </c>
      <c r="R230" s="548" t="s">
        <v>196</v>
      </c>
      <c r="S230" s="548" t="s">
        <v>1318</v>
      </c>
      <c r="T230" s="546">
        <v>3344938090</v>
      </c>
      <c r="U230" s="546">
        <v>5000</v>
      </c>
      <c r="V230" s="546">
        <v>0.31</v>
      </c>
      <c r="W230" s="546">
        <v>3134.29</v>
      </c>
      <c r="X230" s="546">
        <v>1</v>
      </c>
      <c r="Y230" s="546">
        <v>3134.29</v>
      </c>
      <c r="Z230" s="546">
        <v>0</v>
      </c>
      <c r="AA230" s="546">
        <v>0</v>
      </c>
      <c r="AB230" s="546">
        <v>1834.37</v>
      </c>
      <c r="AC230" s="546">
        <v>1550</v>
      </c>
      <c r="AD230" s="546">
        <v>3450</v>
      </c>
      <c r="AE230" s="546">
        <v>0</v>
      </c>
      <c r="AF230" s="546">
        <v>31.34</v>
      </c>
      <c r="AG230" s="546">
        <v>0</v>
      </c>
      <c r="AH230" s="546"/>
      <c r="AI230" s="546"/>
      <c r="AJ230" s="546"/>
      <c r="AK230" s="546"/>
      <c r="AL230" s="546"/>
      <c r="AM230" s="546"/>
      <c r="AN230" s="546"/>
      <c r="AO230" s="546"/>
      <c r="AP230" s="546"/>
      <c r="AQ230" s="546"/>
      <c r="AR230" s="546"/>
      <c r="AS230" s="548" t="s">
        <v>84</v>
      </c>
      <c r="AT230" s="547">
        <v>46118</v>
      </c>
    </row>
    <row r="231" spans="1:46" ht="13.2">
      <c r="A231" s="543"/>
      <c r="B231" s="542"/>
      <c r="C231" s="542"/>
      <c r="D231" s="542"/>
      <c r="E231" s="542"/>
      <c r="F231" s="543"/>
      <c r="G231" s="543"/>
      <c r="H231" s="543"/>
      <c r="I231" s="543"/>
      <c r="J231" s="543"/>
      <c r="K231" s="543"/>
      <c r="L231" s="543"/>
      <c r="M231" s="541"/>
      <c r="N231" s="541"/>
      <c r="O231" s="543" t="s">
        <v>342</v>
      </c>
      <c r="P231" s="541">
        <v>229</v>
      </c>
      <c r="Q231" s="543" t="s">
        <v>1317</v>
      </c>
      <c r="R231" s="543" t="s">
        <v>196</v>
      </c>
      <c r="S231" s="543" t="s">
        <v>1318</v>
      </c>
      <c r="T231" s="541">
        <v>3344938090</v>
      </c>
      <c r="U231" s="541">
        <v>5000</v>
      </c>
      <c r="V231" s="541">
        <v>0.31</v>
      </c>
      <c r="W231" s="541">
        <v>2848.86</v>
      </c>
      <c r="X231" s="541">
        <v>1</v>
      </c>
      <c r="Y231" s="541">
        <v>2848.86</v>
      </c>
      <c r="Z231" s="541">
        <v>0</v>
      </c>
      <c r="AA231" s="541">
        <v>0</v>
      </c>
      <c r="AB231" s="541">
        <v>2122.65</v>
      </c>
      <c r="AC231" s="541">
        <v>1550</v>
      </c>
      <c r="AD231" s="541">
        <v>3450</v>
      </c>
      <c r="AE231" s="541">
        <v>0</v>
      </c>
      <c r="AF231" s="541">
        <v>28.49</v>
      </c>
      <c r="AG231" s="541">
        <v>0</v>
      </c>
      <c r="AH231" s="541"/>
      <c r="AI231" s="541"/>
      <c r="AJ231" s="541"/>
      <c r="AK231" s="541"/>
      <c r="AL231" s="541"/>
      <c r="AM231" s="541"/>
      <c r="AN231" s="541"/>
      <c r="AO231" s="541"/>
      <c r="AP231" s="541"/>
      <c r="AQ231" s="541"/>
      <c r="AR231" s="541"/>
      <c r="AS231" s="543" t="s">
        <v>84</v>
      </c>
      <c r="AT231" s="542">
        <v>46118</v>
      </c>
    </row>
    <row r="232" spans="1:46" ht="13.2">
      <c r="A232" s="548"/>
      <c r="B232" s="547"/>
      <c r="C232" s="547"/>
      <c r="D232" s="547"/>
      <c r="E232" s="547"/>
      <c r="F232" s="548"/>
      <c r="G232" s="548"/>
      <c r="H232" s="548"/>
      <c r="I232" s="548"/>
      <c r="J232" s="548"/>
      <c r="K232" s="548"/>
      <c r="L232" s="548"/>
      <c r="M232" s="546"/>
      <c r="N232" s="546"/>
      <c r="O232" s="548" t="s">
        <v>342</v>
      </c>
      <c r="P232" s="546">
        <v>230</v>
      </c>
      <c r="Q232" s="548" t="s">
        <v>1317</v>
      </c>
      <c r="R232" s="548" t="s">
        <v>196</v>
      </c>
      <c r="S232" s="548" t="s">
        <v>1318</v>
      </c>
      <c r="T232" s="546">
        <v>3344938090</v>
      </c>
      <c r="U232" s="546">
        <v>5000</v>
      </c>
      <c r="V232" s="546">
        <v>0.31</v>
      </c>
      <c r="W232" s="546">
        <v>2818.27</v>
      </c>
      <c r="X232" s="546">
        <v>1</v>
      </c>
      <c r="Y232" s="546">
        <v>2818.27</v>
      </c>
      <c r="Z232" s="546">
        <v>0</v>
      </c>
      <c r="AA232" s="546">
        <v>0</v>
      </c>
      <c r="AB232" s="546">
        <v>2153.5500000000002</v>
      </c>
      <c r="AC232" s="546">
        <v>1550</v>
      </c>
      <c r="AD232" s="546">
        <v>3450</v>
      </c>
      <c r="AE232" s="546">
        <v>0</v>
      </c>
      <c r="AF232" s="546">
        <v>28.18</v>
      </c>
      <c r="AG232" s="546">
        <v>0</v>
      </c>
      <c r="AH232" s="546"/>
      <c r="AI232" s="546"/>
      <c r="AJ232" s="546"/>
      <c r="AK232" s="546"/>
      <c r="AL232" s="546"/>
      <c r="AM232" s="546"/>
      <c r="AN232" s="546"/>
      <c r="AO232" s="546"/>
      <c r="AP232" s="546"/>
      <c r="AQ232" s="546"/>
      <c r="AR232" s="546"/>
      <c r="AS232" s="548" t="s">
        <v>84</v>
      </c>
      <c r="AT232" s="547">
        <v>46118</v>
      </c>
    </row>
    <row r="233" spans="1:46" ht="13.2">
      <c r="A233" s="543"/>
      <c r="B233" s="542"/>
      <c r="C233" s="542"/>
      <c r="D233" s="542"/>
      <c r="E233" s="542"/>
      <c r="F233" s="543"/>
      <c r="G233" s="543"/>
      <c r="H233" s="543"/>
      <c r="I233" s="543"/>
      <c r="J233" s="543"/>
      <c r="K233" s="543"/>
      <c r="L233" s="543"/>
      <c r="M233" s="541"/>
      <c r="N233" s="541"/>
      <c r="O233" s="543" t="s">
        <v>342</v>
      </c>
      <c r="P233" s="541">
        <v>231</v>
      </c>
      <c r="Q233" s="543" t="s">
        <v>1317</v>
      </c>
      <c r="R233" s="543" t="s">
        <v>196</v>
      </c>
      <c r="S233" s="543" t="s">
        <v>1318</v>
      </c>
      <c r="T233" s="541">
        <v>3344938090</v>
      </c>
      <c r="U233" s="541">
        <v>5000</v>
      </c>
      <c r="V233" s="541">
        <v>0.31</v>
      </c>
      <c r="W233" s="541">
        <v>2766.67</v>
      </c>
      <c r="X233" s="541">
        <v>1</v>
      </c>
      <c r="Y233" s="541">
        <v>2766.67</v>
      </c>
      <c r="Z233" s="541">
        <v>0</v>
      </c>
      <c r="AA233" s="541">
        <v>0</v>
      </c>
      <c r="AB233" s="541">
        <v>2205.66</v>
      </c>
      <c r="AC233" s="541">
        <v>1550</v>
      </c>
      <c r="AD233" s="541">
        <v>3450</v>
      </c>
      <c r="AE233" s="541">
        <v>0</v>
      </c>
      <c r="AF233" s="541">
        <v>27.67</v>
      </c>
      <c r="AG233" s="541">
        <v>0</v>
      </c>
      <c r="AH233" s="541">
        <v>2766.67</v>
      </c>
      <c r="AI233" s="541">
        <v>1</v>
      </c>
      <c r="AJ233" s="541">
        <v>2766.67</v>
      </c>
      <c r="AK233" s="541">
        <v>0</v>
      </c>
      <c r="AL233" s="541">
        <v>0</v>
      </c>
      <c r="AM233" s="541">
        <v>2205.66</v>
      </c>
      <c r="AN233" s="541">
        <v>1550</v>
      </c>
      <c r="AO233" s="541">
        <v>3450</v>
      </c>
      <c r="AP233" s="541">
        <v>0</v>
      </c>
      <c r="AQ233" s="541">
        <v>27.67</v>
      </c>
      <c r="AR233" s="541">
        <v>0</v>
      </c>
      <c r="AS233" s="543" t="s">
        <v>84</v>
      </c>
      <c r="AT233" s="542">
        <v>46118</v>
      </c>
    </row>
    <row r="234" spans="1:46" ht="13.2">
      <c r="A234" s="548"/>
      <c r="B234" s="547"/>
      <c r="C234" s="547"/>
      <c r="D234" s="547"/>
      <c r="E234" s="547"/>
      <c r="F234" s="548"/>
      <c r="G234" s="548"/>
      <c r="H234" s="548"/>
      <c r="I234" s="548"/>
      <c r="J234" s="548"/>
      <c r="K234" s="548"/>
      <c r="L234" s="548"/>
      <c r="M234" s="546"/>
      <c r="N234" s="546"/>
      <c r="O234" s="548" t="s">
        <v>342</v>
      </c>
      <c r="P234" s="546">
        <v>232</v>
      </c>
      <c r="Q234" s="548" t="s">
        <v>1317</v>
      </c>
      <c r="R234" s="548" t="s">
        <v>196</v>
      </c>
      <c r="S234" s="548" t="s">
        <v>1318</v>
      </c>
      <c r="T234" s="546">
        <v>3344938090</v>
      </c>
      <c r="U234" s="546">
        <v>4175</v>
      </c>
      <c r="V234" s="546">
        <v>0.31</v>
      </c>
      <c r="W234" s="546">
        <v>2275.9299999999998</v>
      </c>
      <c r="X234" s="546">
        <v>1</v>
      </c>
      <c r="Y234" s="546">
        <v>2275.9299999999998</v>
      </c>
      <c r="Z234" s="546">
        <v>0</v>
      </c>
      <c r="AA234" s="546">
        <v>0</v>
      </c>
      <c r="AB234" s="546">
        <v>1876.31</v>
      </c>
      <c r="AC234" s="546">
        <v>1294.25</v>
      </c>
      <c r="AD234" s="546">
        <v>2880.75</v>
      </c>
      <c r="AE234" s="546">
        <v>0</v>
      </c>
      <c r="AF234" s="546">
        <v>22.76</v>
      </c>
      <c r="AG234" s="546">
        <v>0</v>
      </c>
      <c r="AH234" s="546"/>
      <c r="AI234" s="546"/>
      <c r="AJ234" s="546"/>
      <c r="AK234" s="546"/>
      <c r="AL234" s="546"/>
      <c r="AM234" s="546"/>
      <c r="AN234" s="546"/>
      <c r="AO234" s="546"/>
      <c r="AP234" s="546"/>
      <c r="AQ234" s="546"/>
      <c r="AR234" s="546"/>
      <c r="AS234" s="548" t="s">
        <v>84</v>
      </c>
      <c r="AT234" s="547">
        <v>46118</v>
      </c>
    </row>
    <row r="235" spans="1:46" ht="13.2">
      <c r="A235" s="543"/>
      <c r="B235" s="542"/>
      <c r="C235" s="542"/>
      <c r="D235" s="542"/>
      <c r="E235" s="542"/>
      <c r="F235" s="543"/>
      <c r="G235" s="543"/>
      <c r="H235" s="543"/>
      <c r="I235" s="543"/>
      <c r="J235" s="543"/>
      <c r="K235" s="543"/>
      <c r="L235" s="543"/>
      <c r="M235" s="541"/>
      <c r="N235" s="541"/>
      <c r="O235" s="543" t="s">
        <v>342</v>
      </c>
      <c r="P235" s="541">
        <v>233</v>
      </c>
      <c r="Q235" s="543" t="s">
        <v>1317</v>
      </c>
      <c r="R235" s="543" t="s">
        <v>196</v>
      </c>
      <c r="S235" s="543" t="s">
        <v>1318</v>
      </c>
      <c r="T235" s="541">
        <v>3344938090</v>
      </c>
      <c r="U235" s="541">
        <v>5000</v>
      </c>
      <c r="V235" s="541">
        <v>0.31</v>
      </c>
      <c r="W235" s="541">
        <v>3126.67</v>
      </c>
      <c r="X235" s="541">
        <v>1</v>
      </c>
      <c r="Y235" s="541">
        <v>3126.67</v>
      </c>
      <c r="Z235" s="541">
        <v>0</v>
      </c>
      <c r="AA235" s="541">
        <v>0</v>
      </c>
      <c r="AB235" s="541">
        <v>1842.06</v>
      </c>
      <c r="AC235" s="541">
        <v>1550</v>
      </c>
      <c r="AD235" s="541">
        <v>3450</v>
      </c>
      <c r="AE235" s="541">
        <v>0</v>
      </c>
      <c r="AF235" s="541">
        <v>31.27</v>
      </c>
      <c r="AG235" s="541">
        <v>0</v>
      </c>
      <c r="AH235" s="541"/>
      <c r="AI235" s="541"/>
      <c r="AJ235" s="541"/>
      <c r="AK235" s="541"/>
      <c r="AL235" s="541"/>
      <c r="AM235" s="541"/>
      <c r="AN235" s="541"/>
      <c r="AO235" s="541"/>
      <c r="AP235" s="541"/>
      <c r="AQ235" s="541"/>
      <c r="AR235" s="541"/>
      <c r="AS235" s="543" t="s">
        <v>84</v>
      </c>
      <c r="AT235" s="542">
        <v>46118</v>
      </c>
    </row>
    <row r="236" spans="1:46" ht="13.2">
      <c r="A236" s="548"/>
      <c r="B236" s="547"/>
      <c r="C236" s="547"/>
      <c r="D236" s="547"/>
      <c r="E236" s="547"/>
      <c r="F236" s="548"/>
      <c r="G236" s="548"/>
      <c r="H236" s="548"/>
      <c r="I236" s="548"/>
      <c r="J236" s="548"/>
      <c r="K236" s="548"/>
      <c r="L236" s="548"/>
      <c r="M236" s="546"/>
      <c r="N236" s="546"/>
      <c r="O236" s="548" t="s">
        <v>342</v>
      </c>
      <c r="P236" s="546">
        <v>234</v>
      </c>
      <c r="Q236" s="548" t="s">
        <v>1317</v>
      </c>
      <c r="R236" s="548" t="s">
        <v>196</v>
      </c>
      <c r="S236" s="548" t="s">
        <v>1318</v>
      </c>
      <c r="T236" s="546">
        <v>3344938090</v>
      </c>
      <c r="U236" s="546">
        <v>4075</v>
      </c>
      <c r="V236" s="546">
        <v>0.31</v>
      </c>
      <c r="W236" s="546">
        <v>2640</v>
      </c>
      <c r="X236" s="546">
        <v>1</v>
      </c>
      <c r="Y236" s="546">
        <v>2640</v>
      </c>
      <c r="Z236" s="546">
        <v>0</v>
      </c>
      <c r="AA236" s="546">
        <v>0</v>
      </c>
      <c r="AB236" s="546">
        <v>1408.6</v>
      </c>
      <c r="AC236" s="546">
        <v>1263.25</v>
      </c>
      <c r="AD236" s="546">
        <v>2811.75</v>
      </c>
      <c r="AE236" s="546">
        <v>0</v>
      </c>
      <c r="AF236" s="546">
        <v>26.4</v>
      </c>
      <c r="AG236" s="546">
        <v>0</v>
      </c>
      <c r="AH236" s="546"/>
      <c r="AI236" s="546"/>
      <c r="AJ236" s="546"/>
      <c r="AK236" s="546"/>
      <c r="AL236" s="546"/>
      <c r="AM236" s="546"/>
      <c r="AN236" s="546"/>
      <c r="AO236" s="546"/>
      <c r="AP236" s="546"/>
      <c r="AQ236" s="546"/>
      <c r="AR236" s="546"/>
      <c r="AS236" s="548" t="s">
        <v>84</v>
      </c>
      <c r="AT236" s="547">
        <v>46118</v>
      </c>
    </row>
    <row r="237" spans="1:46" ht="13.2">
      <c r="A237" s="543"/>
      <c r="B237" s="542"/>
      <c r="C237" s="542"/>
      <c r="D237" s="542"/>
      <c r="E237" s="542"/>
      <c r="F237" s="543"/>
      <c r="G237" s="543"/>
      <c r="H237" s="543"/>
      <c r="I237" s="543"/>
      <c r="J237" s="543"/>
      <c r="K237" s="543"/>
      <c r="L237" s="543"/>
      <c r="M237" s="541"/>
      <c r="N237" s="541"/>
      <c r="O237" s="543" t="s">
        <v>342</v>
      </c>
      <c r="P237" s="541">
        <v>235</v>
      </c>
      <c r="Q237" s="543" t="s">
        <v>1317</v>
      </c>
      <c r="R237" s="543" t="s">
        <v>196</v>
      </c>
      <c r="S237" s="543" t="s">
        <v>1318</v>
      </c>
      <c r="T237" s="541">
        <v>3344938090</v>
      </c>
      <c r="U237" s="541">
        <v>5000</v>
      </c>
      <c r="V237" s="541">
        <v>0.31</v>
      </c>
      <c r="W237" s="541">
        <v>3459</v>
      </c>
      <c r="X237" s="541">
        <v>1</v>
      </c>
      <c r="Y237" s="541">
        <v>3459</v>
      </c>
      <c r="Z237" s="541">
        <v>0</v>
      </c>
      <c r="AA237" s="541">
        <v>0</v>
      </c>
      <c r="AB237" s="541">
        <v>1541</v>
      </c>
      <c r="AC237" s="541">
        <v>1550</v>
      </c>
      <c r="AD237" s="541">
        <v>3450</v>
      </c>
      <c r="AE237" s="541">
        <v>0</v>
      </c>
      <c r="AF237" s="541">
        <v>0</v>
      </c>
      <c r="AG237" s="541">
        <v>0</v>
      </c>
      <c r="AH237" s="541"/>
      <c r="AI237" s="541"/>
      <c r="AJ237" s="541"/>
      <c r="AK237" s="541"/>
      <c r="AL237" s="541"/>
      <c r="AM237" s="541"/>
      <c r="AN237" s="541"/>
      <c r="AO237" s="541"/>
      <c r="AP237" s="541"/>
      <c r="AQ237" s="541"/>
      <c r="AR237" s="541"/>
      <c r="AS237" s="543" t="s">
        <v>84</v>
      </c>
      <c r="AT237" s="542">
        <v>46118</v>
      </c>
    </row>
    <row r="238" spans="1:46" ht="13.2">
      <c r="A238" s="548"/>
      <c r="B238" s="547"/>
      <c r="C238" s="547"/>
      <c r="D238" s="547"/>
      <c r="E238" s="547"/>
      <c r="F238" s="548"/>
      <c r="G238" s="548"/>
      <c r="H238" s="548"/>
      <c r="I238" s="548"/>
      <c r="J238" s="548"/>
      <c r="K238" s="548"/>
      <c r="L238" s="548"/>
      <c r="M238" s="546"/>
      <c r="N238" s="546"/>
      <c r="O238" s="548" t="s">
        <v>342</v>
      </c>
      <c r="P238" s="546">
        <v>236</v>
      </c>
      <c r="Q238" s="548" t="s">
        <v>1317</v>
      </c>
      <c r="R238" s="548" t="s">
        <v>196</v>
      </c>
      <c r="S238" s="548" t="s">
        <v>1318</v>
      </c>
      <c r="T238" s="546">
        <v>3344938090</v>
      </c>
      <c r="U238" s="546">
        <v>5000</v>
      </c>
      <c r="V238" s="546">
        <v>0.31</v>
      </c>
      <c r="W238" s="546">
        <v>2837</v>
      </c>
      <c r="X238" s="546">
        <v>1</v>
      </c>
      <c r="Y238" s="546">
        <v>2837</v>
      </c>
      <c r="Z238" s="546">
        <v>0</v>
      </c>
      <c r="AA238" s="546">
        <v>0</v>
      </c>
      <c r="AB238" s="546">
        <v>2134.63</v>
      </c>
      <c r="AC238" s="546">
        <v>1550</v>
      </c>
      <c r="AD238" s="546">
        <v>3450</v>
      </c>
      <c r="AE238" s="546">
        <v>0</v>
      </c>
      <c r="AF238" s="546">
        <v>28.37</v>
      </c>
      <c r="AG238" s="546">
        <v>0</v>
      </c>
      <c r="AH238" s="546"/>
      <c r="AI238" s="546"/>
      <c r="AJ238" s="546"/>
      <c r="AK238" s="546"/>
      <c r="AL238" s="546"/>
      <c r="AM238" s="546"/>
      <c r="AN238" s="546"/>
      <c r="AO238" s="546"/>
      <c r="AP238" s="546"/>
      <c r="AQ238" s="546"/>
      <c r="AR238" s="546"/>
      <c r="AS238" s="548" t="s">
        <v>84</v>
      </c>
      <c r="AT238" s="547">
        <v>46118</v>
      </c>
    </row>
    <row r="239" spans="1:46" ht="13.2">
      <c r="A239" s="543"/>
      <c r="B239" s="542"/>
      <c r="C239" s="542"/>
      <c r="D239" s="542"/>
      <c r="E239" s="542"/>
      <c r="F239" s="543"/>
      <c r="G239" s="543"/>
      <c r="H239" s="543"/>
      <c r="I239" s="543"/>
      <c r="J239" s="543"/>
      <c r="K239" s="543"/>
      <c r="L239" s="543"/>
      <c r="M239" s="541"/>
      <c r="N239" s="541"/>
      <c r="O239" s="543" t="s">
        <v>342</v>
      </c>
      <c r="P239" s="541">
        <v>237</v>
      </c>
      <c r="Q239" s="543" t="s">
        <v>1317</v>
      </c>
      <c r="R239" s="543" t="s">
        <v>196</v>
      </c>
      <c r="S239" s="543" t="s">
        <v>1318</v>
      </c>
      <c r="T239" s="541">
        <v>3344938090</v>
      </c>
      <c r="U239" s="541">
        <v>5000</v>
      </c>
      <c r="V239" s="541">
        <v>0.31</v>
      </c>
      <c r="W239" s="541">
        <v>3087.04</v>
      </c>
      <c r="X239" s="541">
        <v>1</v>
      </c>
      <c r="Y239" s="541">
        <v>3087.04</v>
      </c>
      <c r="Z239" s="541">
        <v>0</v>
      </c>
      <c r="AA239" s="541">
        <v>0</v>
      </c>
      <c r="AB239" s="541">
        <v>1882.09</v>
      </c>
      <c r="AC239" s="541">
        <v>1550</v>
      </c>
      <c r="AD239" s="541">
        <v>3450</v>
      </c>
      <c r="AE239" s="541">
        <v>0</v>
      </c>
      <c r="AF239" s="541">
        <v>30.87</v>
      </c>
      <c r="AG239" s="541">
        <v>0</v>
      </c>
      <c r="AH239" s="541"/>
      <c r="AI239" s="541"/>
      <c r="AJ239" s="541"/>
      <c r="AK239" s="541"/>
      <c r="AL239" s="541"/>
      <c r="AM239" s="541"/>
      <c r="AN239" s="541"/>
      <c r="AO239" s="541"/>
      <c r="AP239" s="541"/>
      <c r="AQ239" s="541"/>
      <c r="AR239" s="541"/>
      <c r="AS239" s="543" t="s">
        <v>84</v>
      </c>
      <c r="AT239" s="542">
        <v>46118</v>
      </c>
    </row>
    <row r="240" spans="1:46" ht="13.2">
      <c r="A240" s="548"/>
      <c r="B240" s="547"/>
      <c r="C240" s="547"/>
      <c r="D240" s="547"/>
      <c r="E240" s="547"/>
      <c r="F240" s="548"/>
      <c r="G240" s="548"/>
      <c r="H240" s="548"/>
      <c r="I240" s="548"/>
      <c r="J240" s="548"/>
      <c r="K240" s="548"/>
      <c r="L240" s="548"/>
      <c r="M240" s="546"/>
      <c r="N240" s="546"/>
      <c r="O240" s="548" t="s">
        <v>342</v>
      </c>
      <c r="P240" s="546">
        <v>238</v>
      </c>
      <c r="Q240" s="548" t="s">
        <v>1317</v>
      </c>
      <c r="R240" s="548" t="s">
        <v>196</v>
      </c>
      <c r="S240" s="548" t="s">
        <v>1318</v>
      </c>
      <c r="T240" s="546">
        <v>3344938090</v>
      </c>
      <c r="U240" s="546">
        <v>5000</v>
      </c>
      <c r="V240" s="546">
        <v>0.31</v>
      </c>
      <c r="W240" s="546">
        <v>2791.86</v>
      </c>
      <c r="X240" s="546">
        <v>1</v>
      </c>
      <c r="Y240" s="546">
        <v>2791.86</v>
      </c>
      <c r="Z240" s="546">
        <v>0</v>
      </c>
      <c r="AA240" s="546">
        <v>0</v>
      </c>
      <c r="AB240" s="546">
        <v>2180.2199999999998</v>
      </c>
      <c r="AC240" s="546">
        <v>1550</v>
      </c>
      <c r="AD240" s="546">
        <v>3450</v>
      </c>
      <c r="AE240" s="546">
        <v>0</v>
      </c>
      <c r="AF240" s="546">
        <v>27.92</v>
      </c>
      <c r="AG240" s="546">
        <v>0</v>
      </c>
      <c r="AH240" s="546"/>
      <c r="AI240" s="546"/>
      <c r="AJ240" s="546"/>
      <c r="AK240" s="546"/>
      <c r="AL240" s="546"/>
      <c r="AM240" s="546"/>
      <c r="AN240" s="546"/>
      <c r="AO240" s="546"/>
      <c r="AP240" s="546"/>
      <c r="AQ240" s="546"/>
      <c r="AR240" s="546"/>
      <c r="AS240" s="548" t="s">
        <v>84</v>
      </c>
      <c r="AT240" s="547">
        <v>46118</v>
      </c>
    </row>
    <row r="241" spans="1:46" ht="13.2">
      <c r="A241" s="543"/>
      <c r="B241" s="542"/>
      <c r="C241" s="542"/>
      <c r="D241" s="542"/>
      <c r="E241" s="542"/>
      <c r="F241" s="543"/>
      <c r="G241" s="543"/>
      <c r="H241" s="543"/>
      <c r="I241" s="543"/>
      <c r="J241" s="543"/>
      <c r="K241" s="543"/>
      <c r="L241" s="543"/>
      <c r="M241" s="541"/>
      <c r="N241" s="541"/>
      <c r="O241" s="543" t="s">
        <v>342</v>
      </c>
      <c r="P241" s="541">
        <v>239</v>
      </c>
      <c r="Q241" s="543" t="s">
        <v>1317</v>
      </c>
      <c r="R241" s="543" t="s">
        <v>196</v>
      </c>
      <c r="S241" s="543" t="s">
        <v>1318</v>
      </c>
      <c r="T241" s="541">
        <v>3344938090</v>
      </c>
      <c r="U241" s="541">
        <v>5000</v>
      </c>
      <c r="V241" s="541">
        <v>0.31</v>
      </c>
      <c r="W241" s="541">
        <v>3164.45</v>
      </c>
      <c r="X241" s="541">
        <v>1</v>
      </c>
      <c r="Y241" s="541">
        <v>3164.45</v>
      </c>
      <c r="Z241" s="541">
        <v>0</v>
      </c>
      <c r="AA241" s="541">
        <v>0</v>
      </c>
      <c r="AB241" s="541">
        <v>1835.55</v>
      </c>
      <c r="AC241" s="541">
        <v>1550</v>
      </c>
      <c r="AD241" s="541">
        <v>3450</v>
      </c>
      <c r="AE241" s="541">
        <v>0</v>
      </c>
      <c r="AF241" s="541">
        <v>0</v>
      </c>
      <c r="AG241" s="541">
        <v>0</v>
      </c>
      <c r="AH241" s="541">
        <v>3164.45</v>
      </c>
      <c r="AI241" s="541">
        <v>1</v>
      </c>
      <c r="AJ241" s="541">
        <v>3164.45</v>
      </c>
      <c r="AK241" s="541">
        <v>0</v>
      </c>
      <c r="AL241" s="541">
        <v>0</v>
      </c>
      <c r="AM241" s="541">
        <v>1835.55</v>
      </c>
      <c r="AN241" s="541">
        <v>1550</v>
      </c>
      <c r="AO241" s="541">
        <v>3450</v>
      </c>
      <c r="AP241" s="541">
        <v>0</v>
      </c>
      <c r="AQ241" s="541">
        <v>0</v>
      </c>
      <c r="AR241" s="541">
        <v>0</v>
      </c>
      <c r="AS241" s="543" t="s">
        <v>84</v>
      </c>
      <c r="AT241" s="542">
        <v>46118</v>
      </c>
    </row>
    <row r="242" spans="1:46" ht="13.2">
      <c r="A242" s="548"/>
      <c r="B242" s="547"/>
      <c r="C242" s="547"/>
      <c r="D242" s="547"/>
      <c r="E242" s="547"/>
      <c r="F242" s="548"/>
      <c r="G242" s="548"/>
      <c r="H242" s="548"/>
      <c r="I242" s="548"/>
      <c r="J242" s="548"/>
      <c r="K242" s="548"/>
      <c r="L242" s="548"/>
      <c r="M242" s="546"/>
      <c r="N242" s="546"/>
      <c r="O242" s="548" t="s">
        <v>342</v>
      </c>
      <c r="P242" s="546">
        <v>240</v>
      </c>
      <c r="Q242" s="548" t="s">
        <v>1317</v>
      </c>
      <c r="R242" s="548" t="s">
        <v>196</v>
      </c>
      <c r="S242" s="548" t="s">
        <v>1318</v>
      </c>
      <c r="T242" s="546">
        <v>3344938090</v>
      </c>
      <c r="U242" s="546">
        <v>5000</v>
      </c>
      <c r="V242" s="546">
        <v>0.31</v>
      </c>
      <c r="W242" s="546">
        <v>2788.57</v>
      </c>
      <c r="X242" s="546">
        <v>1</v>
      </c>
      <c r="Y242" s="546">
        <v>2788.57</v>
      </c>
      <c r="Z242" s="546">
        <v>0</v>
      </c>
      <c r="AA242" s="546">
        <v>0</v>
      </c>
      <c r="AB242" s="546">
        <v>2183.54</v>
      </c>
      <c r="AC242" s="546">
        <v>1550</v>
      </c>
      <c r="AD242" s="546">
        <v>3450</v>
      </c>
      <c r="AE242" s="546">
        <v>0</v>
      </c>
      <c r="AF242" s="546">
        <v>27.89</v>
      </c>
      <c r="AG242" s="546">
        <v>0</v>
      </c>
      <c r="AH242" s="546"/>
      <c r="AI242" s="546"/>
      <c r="AJ242" s="546"/>
      <c r="AK242" s="546"/>
      <c r="AL242" s="546"/>
      <c r="AM242" s="546"/>
      <c r="AN242" s="546"/>
      <c r="AO242" s="546"/>
      <c r="AP242" s="546"/>
      <c r="AQ242" s="546"/>
      <c r="AR242" s="546"/>
      <c r="AS242" s="548" t="s">
        <v>84</v>
      </c>
      <c r="AT242" s="547">
        <v>46118</v>
      </c>
    </row>
    <row r="243" spans="1:46" ht="13.2">
      <c r="A243" s="543"/>
      <c r="B243" s="542"/>
      <c r="C243" s="542"/>
      <c r="D243" s="542"/>
      <c r="E243" s="542"/>
      <c r="F243" s="543"/>
      <c r="G243" s="543"/>
      <c r="H243" s="543"/>
      <c r="I243" s="543"/>
      <c r="J243" s="543"/>
      <c r="K243" s="543"/>
      <c r="L243" s="543"/>
      <c r="M243" s="541"/>
      <c r="N243" s="541"/>
      <c r="O243" s="543" t="s">
        <v>342</v>
      </c>
      <c r="P243" s="541">
        <v>241</v>
      </c>
      <c r="Q243" s="543" t="s">
        <v>1317</v>
      </c>
      <c r="R243" s="543" t="s">
        <v>196</v>
      </c>
      <c r="S243" s="543" t="s">
        <v>1318</v>
      </c>
      <c r="T243" s="541">
        <v>3344938090</v>
      </c>
      <c r="U243" s="541">
        <v>5000</v>
      </c>
      <c r="V243" s="541">
        <v>0.31</v>
      </c>
      <c r="W243" s="541">
        <v>3014.26</v>
      </c>
      <c r="X243" s="541">
        <v>1</v>
      </c>
      <c r="Y243" s="541">
        <v>3014.26</v>
      </c>
      <c r="Z243" s="541">
        <v>0</v>
      </c>
      <c r="AA243" s="541">
        <v>0</v>
      </c>
      <c r="AB243" s="541">
        <v>1955.6</v>
      </c>
      <c r="AC243" s="541">
        <v>1550</v>
      </c>
      <c r="AD243" s="541">
        <v>3450</v>
      </c>
      <c r="AE243" s="541">
        <v>0</v>
      </c>
      <c r="AF243" s="541">
        <v>30.14</v>
      </c>
      <c r="AG243" s="541">
        <v>0</v>
      </c>
      <c r="AH243" s="541"/>
      <c r="AI243" s="541"/>
      <c r="AJ243" s="541"/>
      <c r="AK243" s="541"/>
      <c r="AL243" s="541"/>
      <c r="AM243" s="541"/>
      <c r="AN243" s="541"/>
      <c r="AO243" s="541"/>
      <c r="AP243" s="541"/>
      <c r="AQ243" s="541"/>
      <c r="AR243" s="541"/>
      <c r="AS243" s="543" t="s">
        <v>84</v>
      </c>
      <c r="AT243" s="542">
        <v>46118</v>
      </c>
    </row>
    <row r="244" spans="1:46" ht="13.2">
      <c r="A244" s="548"/>
      <c r="B244" s="547"/>
      <c r="C244" s="547"/>
      <c r="D244" s="547"/>
      <c r="E244" s="547"/>
      <c r="F244" s="548"/>
      <c r="G244" s="548"/>
      <c r="H244" s="548"/>
      <c r="I244" s="548"/>
      <c r="J244" s="548"/>
      <c r="K244" s="548"/>
      <c r="L244" s="548"/>
      <c r="M244" s="546"/>
      <c r="N244" s="546"/>
      <c r="O244" s="548" t="s">
        <v>342</v>
      </c>
      <c r="P244" s="546">
        <v>242</v>
      </c>
      <c r="Q244" s="548" t="s">
        <v>1317</v>
      </c>
      <c r="R244" s="548" t="s">
        <v>196</v>
      </c>
      <c r="S244" s="548" t="s">
        <v>1318</v>
      </c>
      <c r="T244" s="546">
        <v>3344938090</v>
      </c>
      <c r="U244" s="546">
        <v>5000</v>
      </c>
      <c r="V244" s="546">
        <v>0.31</v>
      </c>
      <c r="W244" s="546">
        <v>3128.33</v>
      </c>
      <c r="X244" s="546">
        <v>1</v>
      </c>
      <c r="Y244" s="546">
        <v>3128.33</v>
      </c>
      <c r="Z244" s="546">
        <v>0</v>
      </c>
      <c r="AA244" s="546">
        <v>0</v>
      </c>
      <c r="AB244" s="546">
        <v>1840.39</v>
      </c>
      <c r="AC244" s="546">
        <v>1550</v>
      </c>
      <c r="AD244" s="546">
        <v>3450</v>
      </c>
      <c r="AE244" s="546">
        <v>0</v>
      </c>
      <c r="AF244" s="546">
        <v>31.28</v>
      </c>
      <c r="AG244" s="546">
        <v>0</v>
      </c>
      <c r="AH244" s="546"/>
      <c r="AI244" s="546"/>
      <c r="AJ244" s="546"/>
      <c r="AK244" s="546"/>
      <c r="AL244" s="546"/>
      <c r="AM244" s="546"/>
      <c r="AN244" s="546"/>
      <c r="AO244" s="546"/>
      <c r="AP244" s="546"/>
      <c r="AQ244" s="546"/>
      <c r="AR244" s="546"/>
      <c r="AS244" s="548" t="s">
        <v>84</v>
      </c>
      <c r="AT244" s="547">
        <v>46118</v>
      </c>
    </row>
    <row r="245" spans="1:46" ht="13.2">
      <c r="A245" s="543"/>
      <c r="B245" s="542"/>
      <c r="C245" s="542"/>
      <c r="D245" s="542"/>
      <c r="E245" s="542"/>
      <c r="F245" s="543"/>
      <c r="G245" s="543"/>
      <c r="H245" s="543"/>
      <c r="I245" s="543"/>
      <c r="J245" s="543"/>
      <c r="K245" s="543"/>
      <c r="L245" s="543"/>
      <c r="M245" s="541"/>
      <c r="N245" s="541"/>
      <c r="O245" s="543" t="s">
        <v>342</v>
      </c>
      <c r="P245" s="541">
        <v>243</v>
      </c>
      <c r="Q245" s="543" t="s">
        <v>1317</v>
      </c>
      <c r="R245" s="543" t="s">
        <v>196</v>
      </c>
      <c r="S245" s="543" t="s">
        <v>1318</v>
      </c>
      <c r="T245" s="541">
        <v>3344938090</v>
      </c>
      <c r="U245" s="541">
        <v>5000</v>
      </c>
      <c r="V245" s="541">
        <v>0.31</v>
      </c>
      <c r="W245" s="541">
        <v>3200</v>
      </c>
      <c r="X245" s="541">
        <v>1</v>
      </c>
      <c r="Y245" s="541">
        <v>3200</v>
      </c>
      <c r="Z245" s="541">
        <v>0</v>
      </c>
      <c r="AA245" s="541">
        <v>0</v>
      </c>
      <c r="AB245" s="541">
        <v>1800</v>
      </c>
      <c r="AC245" s="541">
        <v>1550</v>
      </c>
      <c r="AD245" s="541">
        <v>3450</v>
      </c>
      <c r="AE245" s="541">
        <v>0</v>
      </c>
      <c r="AF245" s="541">
        <v>0</v>
      </c>
      <c r="AG245" s="541">
        <v>0</v>
      </c>
      <c r="AH245" s="541"/>
      <c r="AI245" s="541"/>
      <c r="AJ245" s="541"/>
      <c r="AK245" s="541"/>
      <c r="AL245" s="541"/>
      <c r="AM245" s="541"/>
      <c r="AN245" s="541"/>
      <c r="AO245" s="541"/>
      <c r="AP245" s="541"/>
      <c r="AQ245" s="541"/>
      <c r="AR245" s="541"/>
      <c r="AS245" s="543" t="s">
        <v>84</v>
      </c>
      <c r="AT245" s="542">
        <v>46118</v>
      </c>
    </row>
    <row r="246" spans="1:46" ht="13.2">
      <c r="A246" s="548"/>
      <c r="B246" s="547"/>
      <c r="C246" s="547"/>
      <c r="D246" s="547"/>
      <c r="E246" s="547"/>
      <c r="F246" s="548"/>
      <c r="G246" s="548"/>
      <c r="H246" s="548"/>
      <c r="I246" s="548"/>
      <c r="J246" s="548"/>
      <c r="K246" s="548"/>
      <c r="L246" s="548"/>
      <c r="M246" s="546"/>
      <c r="N246" s="546"/>
      <c r="O246" s="548" t="s">
        <v>342</v>
      </c>
      <c r="P246" s="546">
        <v>244</v>
      </c>
      <c r="Q246" s="548" t="s">
        <v>1317</v>
      </c>
      <c r="R246" s="548" t="s">
        <v>196</v>
      </c>
      <c r="S246" s="548" t="s">
        <v>1318</v>
      </c>
      <c r="T246" s="546">
        <v>3344938090</v>
      </c>
      <c r="U246" s="546">
        <v>5000</v>
      </c>
      <c r="V246" s="546">
        <v>0.31</v>
      </c>
      <c r="W246" s="546">
        <v>3090.48</v>
      </c>
      <c r="X246" s="546">
        <v>1</v>
      </c>
      <c r="Y246" s="546">
        <v>3090.48</v>
      </c>
      <c r="Z246" s="546">
        <v>0</v>
      </c>
      <c r="AA246" s="546">
        <v>0</v>
      </c>
      <c r="AB246" s="546">
        <v>1878.62</v>
      </c>
      <c r="AC246" s="546">
        <v>1550</v>
      </c>
      <c r="AD246" s="546">
        <v>3450</v>
      </c>
      <c r="AE246" s="546">
        <v>0</v>
      </c>
      <c r="AF246" s="546">
        <v>30.9</v>
      </c>
      <c r="AG246" s="546">
        <v>0</v>
      </c>
      <c r="AH246" s="546"/>
      <c r="AI246" s="546"/>
      <c r="AJ246" s="546"/>
      <c r="AK246" s="546"/>
      <c r="AL246" s="546"/>
      <c r="AM246" s="546"/>
      <c r="AN246" s="546"/>
      <c r="AO246" s="546"/>
      <c r="AP246" s="546"/>
      <c r="AQ246" s="546"/>
      <c r="AR246" s="546"/>
      <c r="AS246" s="548" t="s">
        <v>84</v>
      </c>
      <c r="AT246" s="547">
        <v>46118</v>
      </c>
    </row>
    <row r="247" spans="1:46" ht="13.2">
      <c r="A247" s="543"/>
      <c r="B247" s="542"/>
      <c r="C247" s="542"/>
      <c r="D247" s="542"/>
      <c r="E247" s="542"/>
      <c r="F247" s="543"/>
      <c r="G247" s="543"/>
      <c r="H247" s="543"/>
      <c r="I247" s="543"/>
      <c r="J247" s="543"/>
      <c r="K247" s="543"/>
      <c r="L247" s="543"/>
      <c r="M247" s="541"/>
      <c r="N247" s="541"/>
      <c r="O247" s="543" t="s">
        <v>342</v>
      </c>
      <c r="P247" s="541">
        <v>245</v>
      </c>
      <c r="Q247" s="543" t="s">
        <v>1319</v>
      </c>
      <c r="R247" s="543" t="s">
        <v>197</v>
      </c>
      <c r="S247" s="543" t="s">
        <v>1320</v>
      </c>
      <c r="T247" s="541">
        <v>3362218605</v>
      </c>
      <c r="U247" s="541">
        <v>9800</v>
      </c>
      <c r="V247" s="541">
        <v>0.26</v>
      </c>
      <c r="W247" s="541">
        <v>6523</v>
      </c>
      <c r="X247" s="541">
        <v>1</v>
      </c>
      <c r="Y247" s="541">
        <v>6523</v>
      </c>
      <c r="Z247" s="541">
        <v>0</v>
      </c>
      <c r="AA247" s="541">
        <v>0</v>
      </c>
      <c r="AB247" s="541">
        <v>3211.77</v>
      </c>
      <c r="AC247" s="541">
        <v>2548</v>
      </c>
      <c r="AD247" s="541">
        <v>7252</v>
      </c>
      <c r="AE247" s="541">
        <v>0</v>
      </c>
      <c r="AF247" s="541">
        <v>65.23</v>
      </c>
      <c r="AG247" s="541">
        <v>0</v>
      </c>
      <c r="AH247" s="541"/>
      <c r="AI247" s="541"/>
      <c r="AJ247" s="541"/>
      <c r="AK247" s="541"/>
      <c r="AL247" s="541"/>
      <c r="AM247" s="541"/>
      <c r="AN247" s="541"/>
      <c r="AO247" s="541"/>
      <c r="AP247" s="541"/>
      <c r="AQ247" s="541"/>
      <c r="AR247" s="541"/>
      <c r="AS247" s="543" t="s">
        <v>84</v>
      </c>
      <c r="AT247" s="542">
        <v>46118</v>
      </c>
    </row>
    <row r="248" spans="1:46" ht="13.2">
      <c r="A248" s="548"/>
      <c r="B248" s="547"/>
      <c r="C248" s="547"/>
      <c r="D248" s="547"/>
      <c r="E248" s="547"/>
      <c r="F248" s="548"/>
      <c r="G248" s="548"/>
      <c r="H248" s="548"/>
      <c r="I248" s="548"/>
      <c r="J248" s="548"/>
      <c r="K248" s="548"/>
      <c r="L248" s="548"/>
      <c r="M248" s="546"/>
      <c r="N248" s="546"/>
      <c r="O248" s="548" t="s">
        <v>342</v>
      </c>
      <c r="P248" s="546">
        <v>246</v>
      </c>
      <c r="Q248" s="548" t="s">
        <v>1319</v>
      </c>
      <c r="R248" s="548" t="s">
        <v>197</v>
      </c>
      <c r="S248" s="548" t="s">
        <v>1320</v>
      </c>
      <c r="T248" s="546">
        <v>3362218605</v>
      </c>
      <c r="U248" s="546">
        <v>9600</v>
      </c>
      <c r="V248" s="546">
        <v>0.26</v>
      </c>
      <c r="W248" s="546">
        <v>6168</v>
      </c>
      <c r="X248" s="546">
        <v>1</v>
      </c>
      <c r="Y248" s="546">
        <v>6168</v>
      </c>
      <c r="Z248" s="546">
        <v>0</v>
      </c>
      <c r="AA248" s="546">
        <v>0</v>
      </c>
      <c r="AB248" s="546">
        <v>3370.32</v>
      </c>
      <c r="AC248" s="546">
        <v>2496</v>
      </c>
      <c r="AD248" s="546">
        <v>7104</v>
      </c>
      <c r="AE248" s="546">
        <v>0</v>
      </c>
      <c r="AF248" s="546">
        <v>61.68</v>
      </c>
      <c r="AG248" s="546">
        <v>0</v>
      </c>
      <c r="AH248" s="546"/>
      <c r="AI248" s="546"/>
      <c r="AJ248" s="546"/>
      <c r="AK248" s="546"/>
      <c r="AL248" s="546"/>
      <c r="AM248" s="546"/>
      <c r="AN248" s="546"/>
      <c r="AO248" s="546"/>
      <c r="AP248" s="546"/>
      <c r="AQ248" s="546"/>
      <c r="AR248" s="546"/>
      <c r="AS248" s="548" t="s">
        <v>84</v>
      </c>
      <c r="AT248" s="547">
        <v>46118</v>
      </c>
    </row>
    <row r="249" spans="1:46" ht="13.2">
      <c r="A249" s="543"/>
      <c r="B249" s="542"/>
      <c r="C249" s="542"/>
      <c r="D249" s="542"/>
      <c r="E249" s="542"/>
      <c r="F249" s="543"/>
      <c r="G249" s="543"/>
      <c r="H249" s="543"/>
      <c r="I249" s="543"/>
      <c r="J249" s="543"/>
      <c r="K249" s="543"/>
      <c r="L249" s="543"/>
      <c r="M249" s="541"/>
      <c r="N249" s="541"/>
      <c r="O249" s="543" t="s">
        <v>342</v>
      </c>
      <c r="P249" s="541">
        <v>247</v>
      </c>
      <c r="Q249" s="543" t="s">
        <v>1319</v>
      </c>
      <c r="R249" s="543" t="s">
        <v>197</v>
      </c>
      <c r="S249" s="543" t="s">
        <v>1320</v>
      </c>
      <c r="T249" s="541">
        <v>3362218605</v>
      </c>
      <c r="U249" s="541">
        <v>9600</v>
      </c>
      <c r="V249" s="541">
        <v>0.26</v>
      </c>
      <c r="W249" s="541">
        <v>6518</v>
      </c>
      <c r="X249" s="541">
        <v>1</v>
      </c>
      <c r="Y249" s="541">
        <v>6518</v>
      </c>
      <c r="Z249" s="541">
        <v>0</v>
      </c>
      <c r="AA249" s="541">
        <v>0</v>
      </c>
      <c r="AB249" s="541">
        <v>3016.82</v>
      </c>
      <c r="AC249" s="541">
        <v>2496</v>
      </c>
      <c r="AD249" s="541">
        <v>7104</v>
      </c>
      <c r="AE249" s="541">
        <v>0</v>
      </c>
      <c r="AF249" s="541">
        <v>65.180000000000007</v>
      </c>
      <c r="AG249" s="541">
        <v>0</v>
      </c>
      <c r="AH249" s="541"/>
      <c r="AI249" s="541"/>
      <c r="AJ249" s="541"/>
      <c r="AK249" s="541"/>
      <c r="AL249" s="541"/>
      <c r="AM249" s="541"/>
      <c r="AN249" s="541"/>
      <c r="AO249" s="541"/>
      <c r="AP249" s="541"/>
      <c r="AQ249" s="541"/>
      <c r="AR249" s="541"/>
      <c r="AS249" s="543" t="s">
        <v>84</v>
      </c>
      <c r="AT249" s="542">
        <v>46118</v>
      </c>
    </row>
    <row r="250" spans="1:46" ht="13.2">
      <c r="A250" s="548"/>
      <c r="B250" s="547"/>
      <c r="C250" s="547"/>
      <c r="D250" s="547"/>
      <c r="E250" s="547"/>
      <c r="F250" s="548"/>
      <c r="G250" s="548"/>
      <c r="H250" s="548"/>
      <c r="I250" s="548"/>
      <c r="J250" s="548"/>
      <c r="K250" s="548"/>
      <c r="L250" s="548"/>
      <c r="M250" s="546"/>
      <c r="N250" s="546"/>
      <c r="O250" s="548" t="s">
        <v>342</v>
      </c>
      <c r="P250" s="546">
        <v>248</v>
      </c>
      <c r="Q250" s="548" t="s">
        <v>1319</v>
      </c>
      <c r="R250" s="548" t="s">
        <v>197</v>
      </c>
      <c r="S250" s="548" t="s">
        <v>1320</v>
      </c>
      <c r="T250" s="546">
        <v>3362218605</v>
      </c>
      <c r="U250" s="546">
        <v>9500</v>
      </c>
      <c r="V250" s="546">
        <v>0.26</v>
      </c>
      <c r="W250" s="546">
        <v>6701</v>
      </c>
      <c r="X250" s="546">
        <v>1</v>
      </c>
      <c r="Y250" s="546">
        <v>6701</v>
      </c>
      <c r="Z250" s="546">
        <v>0</v>
      </c>
      <c r="AA250" s="546">
        <v>0</v>
      </c>
      <c r="AB250" s="546">
        <v>2731.99</v>
      </c>
      <c r="AC250" s="546">
        <v>2470</v>
      </c>
      <c r="AD250" s="546">
        <v>7030</v>
      </c>
      <c r="AE250" s="546">
        <v>0</v>
      </c>
      <c r="AF250" s="546">
        <v>67.010000000000005</v>
      </c>
      <c r="AG250" s="546">
        <v>0</v>
      </c>
      <c r="AH250" s="546"/>
      <c r="AI250" s="546"/>
      <c r="AJ250" s="546"/>
      <c r="AK250" s="546"/>
      <c r="AL250" s="546"/>
      <c r="AM250" s="546"/>
      <c r="AN250" s="546"/>
      <c r="AO250" s="546"/>
      <c r="AP250" s="546"/>
      <c r="AQ250" s="546"/>
      <c r="AR250" s="546"/>
      <c r="AS250" s="548" t="s">
        <v>84</v>
      </c>
      <c r="AT250" s="547">
        <v>46118</v>
      </c>
    </row>
    <row r="251" spans="1:46" ht="13.2">
      <c r="A251" s="543"/>
      <c r="B251" s="542"/>
      <c r="C251" s="542"/>
      <c r="D251" s="542"/>
      <c r="E251" s="542"/>
      <c r="F251" s="543"/>
      <c r="G251" s="543"/>
      <c r="H251" s="543"/>
      <c r="I251" s="543"/>
      <c r="J251" s="543"/>
      <c r="K251" s="543"/>
      <c r="L251" s="543"/>
      <c r="M251" s="541"/>
      <c r="N251" s="541"/>
      <c r="O251" s="543" t="s">
        <v>342</v>
      </c>
      <c r="P251" s="541">
        <v>249</v>
      </c>
      <c r="Q251" s="543" t="s">
        <v>1319</v>
      </c>
      <c r="R251" s="543" t="s">
        <v>197</v>
      </c>
      <c r="S251" s="543" t="s">
        <v>1320</v>
      </c>
      <c r="T251" s="541">
        <v>3362218605</v>
      </c>
      <c r="U251" s="541">
        <v>9500</v>
      </c>
      <c r="V251" s="541">
        <v>0.26</v>
      </c>
      <c r="W251" s="541"/>
      <c r="X251" s="541"/>
      <c r="Y251" s="541"/>
      <c r="Z251" s="541"/>
      <c r="AA251" s="541"/>
      <c r="AB251" s="541"/>
      <c r="AC251" s="541"/>
      <c r="AD251" s="541"/>
      <c r="AE251" s="541"/>
      <c r="AF251" s="541"/>
      <c r="AG251" s="541"/>
      <c r="AH251" s="541">
        <v>6688</v>
      </c>
      <c r="AI251" s="541">
        <v>1</v>
      </c>
      <c r="AJ251" s="541">
        <v>6688</v>
      </c>
      <c r="AK251" s="541">
        <v>0</v>
      </c>
      <c r="AL251" s="541">
        <v>0</v>
      </c>
      <c r="AM251" s="541">
        <v>2745.12</v>
      </c>
      <c r="AN251" s="541">
        <v>2470</v>
      </c>
      <c r="AO251" s="541">
        <v>7030</v>
      </c>
      <c r="AP251" s="541">
        <v>0</v>
      </c>
      <c r="AQ251" s="541">
        <v>66.88</v>
      </c>
      <c r="AR251" s="541">
        <v>0</v>
      </c>
      <c r="AS251" s="543" t="s">
        <v>84</v>
      </c>
      <c r="AT251" s="542">
        <v>46118</v>
      </c>
    </row>
    <row r="252" spans="1:46" ht="13.2">
      <c r="A252" s="548"/>
      <c r="B252" s="547"/>
      <c r="C252" s="547"/>
      <c r="D252" s="547"/>
      <c r="E252" s="547"/>
      <c r="F252" s="548"/>
      <c r="G252" s="548"/>
      <c r="H252" s="548"/>
      <c r="I252" s="548"/>
      <c r="J252" s="548"/>
      <c r="K252" s="548"/>
      <c r="L252" s="548"/>
      <c r="M252" s="546"/>
      <c r="N252" s="546"/>
      <c r="O252" s="548" t="s">
        <v>342</v>
      </c>
      <c r="P252" s="546">
        <v>250</v>
      </c>
      <c r="Q252" s="548" t="s">
        <v>1319</v>
      </c>
      <c r="R252" s="548" t="s">
        <v>197</v>
      </c>
      <c r="S252" s="548" t="s">
        <v>1320</v>
      </c>
      <c r="T252" s="546">
        <v>3362218605</v>
      </c>
      <c r="U252" s="546">
        <v>9950</v>
      </c>
      <c r="V252" s="546">
        <v>0.26</v>
      </c>
      <c r="W252" s="546">
        <v>6584.73</v>
      </c>
      <c r="X252" s="546">
        <v>1</v>
      </c>
      <c r="Y252" s="546">
        <v>6584.73</v>
      </c>
      <c r="Z252" s="546">
        <v>0</v>
      </c>
      <c r="AA252" s="546">
        <v>0</v>
      </c>
      <c r="AB252" s="546">
        <v>3299.42</v>
      </c>
      <c r="AC252" s="546">
        <v>2587</v>
      </c>
      <c r="AD252" s="546">
        <v>7363</v>
      </c>
      <c r="AE252" s="546">
        <v>0</v>
      </c>
      <c r="AF252" s="546">
        <v>65.849999999999994</v>
      </c>
      <c r="AG252" s="546">
        <v>0</v>
      </c>
      <c r="AH252" s="546">
        <v>6584.73</v>
      </c>
      <c r="AI252" s="546">
        <v>1</v>
      </c>
      <c r="AJ252" s="546">
        <v>6584.73</v>
      </c>
      <c r="AK252" s="546">
        <v>0</v>
      </c>
      <c r="AL252" s="546">
        <v>0</v>
      </c>
      <c r="AM252" s="546">
        <v>3299.42</v>
      </c>
      <c r="AN252" s="546">
        <v>2587</v>
      </c>
      <c r="AO252" s="546">
        <v>7363</v>
      </c>
      <c r="AP252" s="546">
        <v>0</v>
      </c>
      <c r="AQ252" s="546">
        <v>65.849999999999994</v>
      </c>
      <c r="AR252" s="546">
        <v>0</v>
      </c>
      <c r="AS252" s="548" t="s">
        <v>84</v>
      </c>
      <c r="AT252" s="547">
        <v>46118</v>
      </c>
    </row>
    <row r="253" spans="1:46" ht="13.2">
      <c r="A253" s="543"/>
      <c r="B253" s="542"/>
      <c r="C253" s="542"/>
      <c r="D253" s="542"/>
      <c r="E253" s="542"/>
      <c r="F253" s="543"/>
      <c r="G253" s="543"/>
      <c r="H253" s="543"/>
      <c r="I253" s="543"/>
      <c r="J253" s="543"/>
      <c r="K253" s="543"/>
      <c r="L253" s="543"/>
      <c r="M253" s="541"/>
      <c r="N253" s="541"/>
      <c r="O253" s="543" t="s">
        <v>342</v>
      </c>
      <c r="P253" s="541">
        <v>251</v>
      </c>
      <c r="Q253" s="543" t="s">
        <v>1319</v>
      </c>
      <c r="R253" s="543" t="s">
        <v>197</v>
      </c>
      <c r="S253" s="543" t="s">
        <v>1320</v>
      </c>
      <c r="T253" s="541">
        <v>3362218605</v>
      </c>
      <c r="U253" s="541">
        <v>9800</v>
      </c>
      <c r="V253" s="541">
        <v>0.26</v>
      </c>
      <c r="W253" s="541">
        <v>6314</v>
      </c>
      <c r="X253" s="541">
        <v>1</v>
      </c>
      <c r="Y253" s="541">
        <v>6314</v>
      </c>
      <c r="Z253" s="541">
        <v>0</v>
      </c>
      <c r="AA253" s="541">
        <v>0</v>
      </c>
      <c r="AB253" s="541">
        <v>3422.86</v>
      </c>
      <c r="AC253" s="541">
        <v>2548</v>
      </c>
      <c r="AD253" s="541">
        <v>7252</v>
      </c>
      <c r="AE253" s="541">
        <v>0</v>
      </c>
      <c r="AF253" s="541">
        <v>63.14</v>
      </c>
      <c r="AG253" s="541">
        <v>0</v>
      </c>
      <c r="AH253" s="541"/>
      <c r="AI253" s="541"/>
      <c r="AJ253" s="541"/>
      <c r="AK253" s="541"/>
      <c r="AL253" s="541"/>
      <c r="AM253" s="541"/>
      <c r="AN253" s="541"/>
      <c r="AO253" s="541"/>
      <c r="AP253" s="541"/>
      <c r="AQ253" s="541"/>
      <c r="AR253" s="541"/>
      <c r="AS253" s="543" t="s">
        <v>84</v>
      </c>
      <c r="AT253" s="542">
        <v>46118</v>
      </c>
    </row>
    <row r="254" spans="1:46" ht="13.2">
      <c r="A254" s="548"/>
      <c r="B254" s="547"/>
      <c r="C254" s="547"/>
      <c r="D254" s="547"/>
      <c r="E254" s="547"/>
      <c r="F254" s="548"/>
      <c r="G254" s="548"/>
      <c r="H254" s="548"/>
      <c r="I254" s="548"/>
      <c r="J254" s="548"/>
      <c r="K254" s="548"/>
      <c r="L254" s="548"/>
      <c r="M254" s="546"/>
      <c r="N254" s="546"/>
      <c r="O254" s="548" t="s">
        <v>342</v>
      </c>
      <c r="P254" s="546">
        <v>252</v>
      </c>
      <c r="Q254" s="548" t="s">
        <v>1319</v>
      </c>
      <c r="R254" s="548" t="s">
        <v>197</v>
      </c>
      <c r="S254" s="548" t="s">
        <v>1320</v>
      </c>
      <c r="T254" s="546">
        <v>3362218605</v>
      </c>
      <c r="U254" s="546">
        <v>9800</v>
      </c>
      <c r="V254" s="546">
        <v>0.26</v>
      </c>
      <c r="W254" s="546">
        <v>6224</v>
      </c>
      <c r="X254" s="546">
        <v>2</v>
      </c>
      <c r="Y254" s="546">
        <v>12448</v>
      </c>
      <c r="Z254" s="546">
        <v>0</v>
      </c>
      <c r="AA254" s="546">
        <v>0</v>
      </c>
      <c r="AB254" s="546">
        <v>7027.52</v>
      </c>
      <c r="AC254" s="546">
        <v>5096</v>
      </c>
      <c r="AD254" s="546">
        <v>14504</v>
      </c>
      <c r="AE254" s="546">
        <v>0</v>
      </c>
      <c r="AF254" s="546">
        <v>124.48</v>
      </c>
      <c r="AG254" s="546">
        <v>0</v>
      </c>
      <c r="AH254" s="546"/>
      <c r="AI254" s="546"/>
      <c r="AJ254" s="546"/>
      <c r="AK254" s="546"/>
      <c r="AL254" s="546"/>
      <c r="AM254" s="546"/>
      <c r="AN254" s="546"/>
      <c r="AO254" s="546"/>
      <c r="AP254" s="546"/>
      <c r="AQ254" s="546"/>
      <c r="AR254" s="546"/>
      <c r="AS254" s="548" t="s">
        <v>84</v>
      </c>
      <c r="AT254" s="547">
        <v>46118</v>
      </c>
    </row>
    <row r="255" spans="1:46" ht="13.2">
      <c r="A255" s="543"/>
      <c r="B255" s="542"/>
      <c r="C255" s="542"/>
      <c r="D255" s="542"/>
      <c r="E255" s="542"/>
      <c r="F255" s="543"/>
      <c r="G255" s="543"/>
      <c r="H255" s="543"/>
      <c r="I255" s="543"/>
      <c r="J255" s="543"/>
      <c r="K255" s="543"/>
      <c r="L255" s="543"/>
      <c r="M255" s="541"/>
      <c r="N255" s="541"/>
      <c r="O255" s="543" t="s">
        <v>342</v>
      </c>
      <c r="P255" s="541">
        <v>253</v>
      </c>
      <c r="Q255" s="543" t="s">
        <v>1319</v>
      </c>
      <c r="R255" s="543" t="s">
        <v>197</v>
      </c>
      <c r="S255" s="543" t="s">
        <v>1320</v>
      </c>
      <c r="T255" s="541">
        <v>3362218605</v>
      </c>
      <c r="U255" s="541">
        <v>9600</v>
      </c>
      <c r="V255" s="541">
        <v>0.26</v>
      </c>
      <c r="W255" s="541">
        <v>6599</v>
      </c>
      <c r="X255" s="541">
        <v>1</v>
      </c>
      <c r="Y255" s="541">
        <v>6599</v>
      </c>
      <c r="Z255" s="541">
        <v>0</v>
      </c>
      <c r="AA255" s="541">
        <v>0</v>
      </c>
      <c r="AB255" s="541">
        <v>2935.01</v>
      </c>
      <c r="AC255" s="541">
        <v>2496</v>
      </c>
      <c r="AD255" s="541">
        <v>7104</v>
      </c>
      <c r="AE255" s="541">
        <v>0</v>
      </c>
      <c r="AF255" s="541">
        <v>65.989999999999995</v>
      </c>
      <c r="AG255" s="541">
        <v>0</v>
      </c>
      <c r="AH255" s="541"/>
      <c r="AI255" s="541"/>
      <c r="AJ255" s="541"/>
      <c r="AK255" s="541"/>
      <c r="AL255" s="541"/>
      <c r="AM255" s="541"/>
      <c r="AN255" s="541"/>
      <c r="AO255" s="541"/>
      <c r="AP255" s="541"/>
      <c r="AQ255" s="541"/>
      <c r="AR255" s="541"/>
      <c r="AS255" s="543" t="s">
        <v>84</v>
      </c>
      <c r="AT255" s="542">
        <v>46118</v>
      </c>
    </row>
    <row r="256" spans="1:46" ht="13.2">
      <c r="A256" s="548"/>
      <c r="B256" s="547"/>
      <c r="C256" s="547"/>
      <c r="D256" s="547"/>
      <c r="E256" s="547"/>
      <c r="F256" s="548"/>
      <c r="G256" s="548"/>
      <c r="H256" s="548"/>
      <c r="I256" s="548"/>
      <c r="J256" s="548"/>
      <c r="K256" s="548"/>
      <c r="L256" s="548"/>
      <c r="M256" s="546"/>
      <c r="N256" s="546"/>
      <c r="O256" s="548" t="s">
        <v>342</v>
      </c>
      <c r="P256" s="546">
        <v>254</v>
      </c>
      <c r="Q256" s="548" t="s">
        <v>1319</v>
      </c>
      <c r="R256" s="548" t="s">
        <v>197</v>
      </c>
      <c r="S256" s="548" t="s">
        <v>1320</v>
      </c>
      <c r="T256" s="546">
        <v>3362218605</v>
      </c>
      <c r="U256" s="546">
        <v>9800</v>
      </c>
      <c r="V256" s="546">
        <v>0.26</v>
      </c>
      <c r="W256" s="546">
        <v>6528</v>
      </c>
      <c r="X256" s="546">
        <v>1</v>
      </c>
      <c r="Y256" s="546">
        <v>6528</v>
      </c>
      <c r="Z256" s="546">
        <v>0</v>
      </c>
      <c r="AA256" s="546">
        <v>0</v>
      </c>
      <c r="AB256" s="546">
        <v>3206.72</v>
      </c>
      <c r="AC256" s="546">
        <v>2548</v>
      </c>
      <c r="AD256" s="546">
        <v>7252</v>
      </c>
      <c r="AE256" s="546">
        <v>0</v>
      </c>
      <c r="AF256" s="546">
        <v>65.28</v>
      </c>
      <c r="AG256" s="546">
        <v>0</v>
      </c>
      <c r="AH256" s="546"/>
      <c r="AI256" s="546"/>
      <c r="AJ256" s="546"/>
      <c r="AK256" s="546"/>
      <c r="AL256" s="546"/>
      <c r="AM256" s="546"/>
      <c r="AN256" s="546"/>
      <c r="AO256" s="546"/>
      <c r="AP256" s="546"/>
      <c r="AQ256" s="546"/>
      <c r="AR256" s="546"/>
      <c r="AS256" s="548" t="s">
        <v>84</v>
      </c>
      <c r="AT256" s="547">
        <v>46118</v>
      </c>
    </row>
    <row r="257" spans="1:46" ht="13.2">
      <c r="A257" s="543"/>
      <c r="B257" s="542"/>
      <c r="C257" s="542"/>
      <c r="D257" s="542"/>
      <c r="E257" s="542"/>
      <c r="F257" s="543"/>
      <c r="G257" s="543"/>
      <c r="H257" s="543"/>
      <c r="I257" s="543"/>
      <c r="J257" s="543"/>
      <c r="K257" s="543"/>
      <c r="L257" s="543"/>
      <c r="M257" s="541"/>
      <c r="N257" s="541"/>
      <c r="O257" s="543" t="s">
        <v>342</v>
      </c>
      <c r="P257" s="541">
        <v>255</v>
      </c>
      <c r="Q257" s="543" t="s">
        <v>1319</v>
      </c>
      <c r="R257" s="543" t="s">
        <v>197</v>
      </c>
      <c r="S257" s="543" t="s">
        <v>1320</v>
      </c>
      <c r="T257" s="541">
        <v>3362218605</v>
      </c>
      <c r="U257" s="541">
        <v>9800</v>
      </c>
      <c r="V257" s="541">
        <v>0.26</v>
      </c>
      <c r="W257" s="541">
        <v>6715</v>
      </c>
      <c r="X257" s="541">
        <v>1</v>
      </c>
      <c r="Y257" s="541">
        <v>6715</v>
      </c>
      <c r="Z257" s="541">
        <v>0</v>
      </c>
      <c r="AA257" s="541">
        <v>0</v>
      </c>
      <c r="AB257" s="541">
        <v>3017.85</v>
      </c>
      <c r="AC257" s="541">
        <v>2548</v>
      </c>
      <c r="AD257" s="541">
        <v>7252</v>
      </c>
      <c r="AE257" s="541">
        <v>0</v>
      </c>
      <c r="AF257" s="541">
        <v>67.150000000000006</v>
      </c>
      <c r="AG257" s="541">
        <v>0</v>
      </c>
      <c r="AH257" s="541"/>
      <c r="AI257" s="541"/>
      <c r="AJ257" s="541"/>
      <c r="AK257" s="541"/>
      <c r="AL257" s="541"/>
      <c r="AM257" s="541"/>
      <c r="AN257" s="541"/>
      <c r="AO257" s="541"/>
      <c r="AP257" s="541"/>
      <c r="AQ257" s="541"/>
      <c r="AR257" s="541"/>
      <c r="AS257" s="543" t="s">
        <v>84</v>
      </c>
      <c r="AT257" s="542">
        <v>46118</v>
      </c>
    </row>
    <row r="258" spans="1:46" ht="13.2">
      <c r="A258" s="548"/>
      <c r="B258" s="547"/>
      <c r="C258" s="547"/>
      <c r="D258" s="547"/>
      <c r="E258" s="547"/>
      <c r="F258" s="548"/>
      <c r="G258" s="548"/>
      <c r="H258" s="548"/>
      <c r="I258" s="548"/>
      <c r="J258" s="548"/>
      <c r="K258" s="548"/>
      <c r="L258" s="548"/>
      <c r="M258" s="546"/>
      <c r="N258" s="546"/>
      <c r="O258" s="548" t="s">
        <v>342</v>
      </c>
      <c r="P258" s="546">
        <v>256</v>
      </c>
      <c r="Q258" s="548" t="s">
        <v>1319</v>
      </c>
      <c r="R258" s="548" t="s">
        <v>197</v>
      </c>
      <c r="S258" s="548" t="s">
        <v>1320</v>
      </c>
      <c r="T258" s="546">
        <v>3362218605</v>
      </c>
      <c r="U258" s="546">
        <v>9500</v>
      </c>
      <c r="V258" s="546">
        <v>0.26</v>
      </c>
      <c r="W258" s="546">
        <v>6614</v>
      </c>
      <c r="X258" s="546">
        <v>1</v>
      </c>
      <c r="Y258" s="546">
        <v>6614</v>
      </c>
      <c r="Z258" s="546">
        <v>0</v>
      </c>
      <c r="AA258" s="546">
        <v>0</v>
      </c>
      <c r="AB258" s="546">
        <v>2819.86</v>
      </c>
      <c r="AC258" s="546">
        <v>2470</v>
      </c>
      <c r="AD258" s="546">
        <v>7030</v>
      </c>
      <c r="AE258" s="546">
        <v>0</v>
      </c>
      <c r="AF258" s="546">
        <v>66.14</v>
      </c>
      <c r="AG258" s="546">
        <v>0</v>
      </c>
      <c r="AH258" s="546"/>
      <c r="AI258" s="546"/>
      <c r="AJ258" s="546"/>
      <c r="AK258" s="546"/>
      <c r="AL258" s="546"/>
      <c r="AM258" s="546"/>
      <c r="AN258" s="546"/>
      <c r="AO258" s="546"/>
      <c r="AP258" s="546"/>
      <c r="AQ258" s="546"/>
      <c r="AR258" s="546"/>
      <c r="AS258" s="548" t="s">
        <v>84</v>
      </c>
      <c r="AT258" s="547">
        <v>46118</v>
      </c>
    </row>
    <row r="259" spans="1:46" ht="13.2">
      <c r="A259" s="543"/>
      <c r="B259" s="542"/>
      <c r="C259" s="542"/>
      <c r="D259" s="542"/>
      <c r="E259" s="542"/>
      <c r="F259" s="543"/>
      <c r="G259" s="543"/>
      <c r="H259" s="543"/>
      <c r="I259" s="543"/>
      <c r="J259" s="543"/>
      <c r="K259" s="543"/>
      <c r="L259" s="543"/>
      <c r="M259" s="541"/>
      <c r="N259" s="541"/>
      <c r="O259" s="543" t="s">
        <v>342</v>
      </c>
      <c r="P259" s="541">
        <v>257</v>
      </c>
      <c r="Q259" s="543" t="s">
        <v>1319</v>
      </c>
      <c r="R259" s="543" t="s">
        <v>197</v>
      </c>
      <c r="S259" s="543" t="s">
        <v>1320</v>
      </c>
      <c r="T259" s="541">
        <v>3362218605</v>
      </c>
      <c r="U259" s="541">
        <v>9750</v>
      </c>
      <c r="V259" s="541">
        <v>0.26</v>
      </c>
      <c r="W259" s="541">
        <v>6582</v>
      </c>
      <c r="X259" s="541">
        <v>1</v>
      </c>
      <c r="Y259" s="541">
        <v>6582</v>
      </c>
      <c r="Z259" s="541">
        <v>0</v>
      </c>
      <c r="AA259" s="541">
        <v>0</v>
      </c>
      <c r="AB259" s="541">
        <v>3102.18</v>
      </c>
      <c r="AC259" s="541">
        <v>2535</v>
      </c>
      <c r="AD259" s="541">
        <v>7215</v>
      </c>
      <c r="AE259" s="541">
        <v>0</v>
      </c>
      <c r="AF259" s="541">
        <v>65.819999999999993</v>
      </c>
      <c r="AG259" s="541">
        <v>0</v>
      </c>
      <c r="AH259" s="541"/>
      <c r="AI259" s="541"/>
      <c r="AJ259" s="541"/>
      <c r="AK259" s="541"/>
      <c r="AL259" s="541"/>
      <c r="AM259" s="541"/>
      <c r="AN259" s="541"/>
      <c r="AO259" s="541"/>
      <c r="AP259" s="541"/>
      <c r="AQ259" s="541"/>
      <c r="AR259" s="541"/>
      <c r="AS259" s="543" t="s">
        <v>84</v>
      </c>
      <c r="AT259" s="542">
        <v>46118</v>
      </c>
    </row>
    <row r="260" spans="1:46" ht="13.2">
      <c r="A260" s="548"/>
      <c r="B260" s="547"/>
      <c r="C260" s="547"/>
      <c r="D260" s="547"/>
      <c r="E260" s="547"/>
      <c r="F260" s="548"/>
      <c r="G260" s="548"/>
      <c r="H260" s="548"/>
      <c r="I260" s="548"/>
      <c r="J260" s="548"/>
      <c r="K260" s="548"/>
      <c r="L260" s="548"/>
      <c r="M260" s="546"/>
      <c r="N260" s="546"/>
      <c r="O260" s="548" t="s">
        <v>342</v>
      </c>
      <c r="P260" s="546">
        <v>258</v>
      </c>
      <c r="Q260" s="548" t="s">
        <v>1319</v>
      </c>
      <c r="R260" s="548" t="s">
        <v>197</v>
      </c>
      <c r="S260" s="548" t="s">
        <v>1320</v>
      </c>
      <c r="T260" s="546">
        <v>3362218605</v>
      </c>
      <c r="U260" s="546">
        <v>9600</v>
      </c>
      <c r="V260" s="546">
        <v>0.26</v>
      </c>
      <c r="W260" s="546">
        <v>6148.4</v>
      </c>
      <c r="X260" s="546">
        <v>1</v>
      </c>
      <c r="Y260" s="546">
        <v>6148.4</v>
      </c>
      <c r="Z260" s="546">
        <v>0</v>
      </c>
      <c r="AA260" s="546">
        <v>0</v>
      </c>
      <c r="AB260" s="546">
        <v>3390.12</v>
      </c>
      <c r="AC260" s="546">
        <v>2496</v>
      </c>
      <c r="AD260" s="546">
        <v>7104</v>
      </c>
      <c r="AE260" s="546">
        <v>0</v>
      </c>
      <c r="AF260" s="546">
        <v>61.48</v>
      </c>
      <c r="AG260" s="546">
        <v>0</v>
      </c>
      <c r="AH260" s="546"/>
      <c r="AI260" s="546"/>
      <c r="AJ260" s="546"/>
      <c r="AK260" s="546"/>
      <c r="AL260" s="546"/>
      <c r="AM260" s="546"/>
      <c r="AN260" s="546"/>
      <c r="AO260" s="546"/>
      <c r="AP260" s="546"/>
      <c r="AQ260" s="546"/>
      <c r="AR260" s="546"/>
      <c r="AS260" s="548" t="s">
        <v>84</v>
      </c>
      <c r="AT260" s="547">
        <v>46118</v>
      </c>
    </row>
    <row r="261" spans="1:46" ht="13.2">
      <c r="A261" s="543"/>
      <c r="B261" s="542"/>
      <c r="C261" s="542"/>
      <c r="D261" s="542"/>
      <c r="E261" s="542"/>
      <c r="F261" s="543"/>
      <c r="G261" s="543"/>
      <c r="H261" s="543"/>
      <c r="I261" s="543"/>
      <c r="J261" s="543"/>
      <c r="K261" s="543"/>
      <c r="L261" s="543"/>
      <c r="M261" s="541"/>
      <c r="N261" s="541"/>
      <c r="O261" s="543" t="s">
        <v>342</v>
      </c>
      <c r="P261" s="541">
        <v>259</v>
      </c>
      <c r="Q261" s="543" t="s">
        <v>1319</v>
      </c>
      <c r="R261" s="543" t="s">
        <v>197</v>
      </c>
      <c r="S261" s="543" t="s">
        <v>1320</v>
      </c>
      <c r="T261" s="541">
        <v>3362218605</v>
      </c>
      <c r="U261" s="541">
        <v>9600</v>
      </c>
      <c r="V261" s="541">
        <v>0.26</v>
      </c>
      <c r="W261" s="541">
        <v>6698</v>
      </c>
      <c r="X261" s="541">
        <v>1</v>
      </c>
      <c r="Y261" s="541">
        <v>6698</v>
      </c>
      <c r="Z261" s="541">
        <v>0</v>
      </c>
      <c r="AA261" s="541">
        <v>0</v>
      </c>
      <c r="AB261" s="541">
        <v>2835.02</v>
      </c>
      <c r="AC261" s="541">
        <v>2496</v>
      </c>
      <c r="AD261" s="541">
        <v>7104</v>
      </c>
      <c r="AE261" s="541">
        <v>0</v>
      </c>
      <c r="AF261" s="541">
        <v>66.98</v>
      </c>
      <c r="AG261" s="541">
        <v>0</v>
      </c>
      <c r="AH261" s="541"/>
      <c r="AI261" s="541"/>
      <c r="AJ261" s="541"/>
      <c r="AK261" s="541"/>
      <c r="AL261" s="541"/>
      <c r="AM261" s="541"/>
      <c r="AN261" s="541"/>
      <c r="AO261" s="541"/>
      <c r="AP261" s="541"/>
      <c r="AQ261" s="541"/>
      <c r="AR261" s="541"/>
      <c r="AS261" s="543" t="s">
        <v>84</v>
      </c>
      <c r="AT261" s="542">
        <v>46118</v>
      </c>
    </row>
    <row r="262" spans="1:46" ht="13.2">
      <c r="A262" s="548"/>
      <c r="B262" s="547"/>
      <c r="C262" s="547"/>
      <c r="D262" s="547"/>
      <c r="E262" s="547"/>
      <c r="F262" s="548"/>
      <c r="G262" s="548"/>
      <c r="H262" s="548"/>
      <c r="I262" s="548"/>
      <c r="J262" s="548"/>
      <c r="K262" s="548"/>
      <c r="L262" s="548"/>
      <c r="M262" s="546"/>
      <c r="N262" s="546"/>
      <c r="O262" s="548" t="s">
        <v>342</v>
      </c>
      <c r="P262" s="546">
        <v>260</v>
      </c>
      <c r="Q262" s="548" t="s">
        <v>1319</v>
      </c>
      <c r="R262" s="548" t="s">
        <v>197</v>
      </c>
      <c r="S262" s="548" t="s">
        <v>1320</v>
      </c>
      <c r="T262" s="546">
        <v>3362218605</v>
      </c>
      <c r="U262" s="546">
        <v>10000</v>
      </c>
      <c r="V262" s="546">
        <v>0.26</v>
      </c>
      <c r="W262" s="546">
        <v>6954.75</v>
      </c>
      <c r="X262" s="546">
        <v>1</v>
      </c>
      <c r="Y262" s="546">
        <v>6954.75</v>
      </c>
      <c r="Z262" s="546">
        <v>0</v>
      </c>
      <c r="AA262" s="546">
        <v>0</v>
      </c>
      <c r="AB262" s="546">
        <v>2975.7</v>
      </c>
      <c r="AC262" s="546">
        <v>2600</v>
      </c>
      <c r="AD262" s="546">
        <v>7400</v>
      </c>
      <c r="AE262" s="546">
        <v>0</v>
      </c>
      <c r="AF262" s="546">
        <v>69.55</v>
      </c>
      <c r="AG262" s="546">
        <v>0</v>
      </c>
      <c r="AH262" s="546"/>
      <c r="AI262" s="546"/>
      <c r="AJ262" s="546"/>
      <c r="AK262" s="546"/>
      <c r="AL262" s="546"/>
      <c r="AM262" s="546"/>
      <c r="AN262" s="546"/>
      <c r="AO262" s="546"/>
      <c r="AP262" s="546"/>
      <c r="AQ262" s="546"/>
      <c r="AR262" s="546"/>
      <c r="AS262" s="548" t="s">
        <v>84</v>
      </c>
      <c r="AT262" s="547">
        <v>46118</v>
      </c>
    </row>
    <row r="263" spans="1:46" ht="13.2">
      <c r="A263" s="543"/>
      <c r="B263" s="542"/>
      <c r="C263" s="542"/>
      <c r="D263" s="542"/>
      <c r="E263" s="542"/>
      <c r="F263" s="543"/>
      <c r="G263" s="543"/>
      <c r="H263" s="543"/>
      <c r="I263" s="543"/>
      <c r="J263" s="543"/>
      <c r="K263" s="543"/>
      <c r="L263" s="543"/>
      <c r="M263" s="541"/>
      <c r="N263" s="541"/>
      <c r="O263" s="543" t="s">
        <v>342</v>
      </c>
      <c r="P263" s="541">
        <v>261</v>
      </c>
      <c r="Q263" s="543" t="s">
        <v>1319</v>
      </c>
      <c r="R263" s="543" t="s">
        <v>197</v>
      </c>
      <c r="S263" s="543" t="s">
        <v>1320</v>
      </c>
      <c r="T263" s="541">
        <v>3362218605</v>
      </c>
      <c r="U263" s="541">
        <v>9600</v>
      </c>
      <c r="V263" s="541">
        <v>0.26</v>
      </c>
      <c r="W263" s="541">
        <v>6080</v>
      </c>
      <c r="X263" s="541">
        <v>3</v>
      </c>
      <c r="Y263" s="541">
        <v>18240</v>
      </c>
      <c r="Z263" s="541">
        <v>0</v>
      </c>
      <c r="AA263" s="541">
        <v>0</v>
      </c>
      <c r="AB263" s="541">
        <v>10377.6</v>
      </c>
      <c r="AC263" s="541">
        <v>7488</v>
      </c>
      <c r="AD263" s="541">
        <v>21312</v>
      </c>
      <c r="AE263" s="541">
        <v>0</v>
      </c>
      <c r="AF263" s="541">
        <v>182.4</v>
      </c>
      <c r="AG263" s="541">
        <v>0</v>
      </c>
      <c r="AH263" s="541"/>
      <c r="AI263" s="541"/>
      <c r="AJ263" s="541"/>
      <c r="AK263" s="541"/>
      <c r="AL263" s="541"/>
      <c r="AM263" s="541"/>
      <c r="AN263" s="541"/>
      <c r="AO263" s="541"/>
      <c r="AP263" s="541"/>
      <c r="AQ263" s="541"/>
      <c r="AR263" s="541"/>
      <c r="AS263" s="543" t="s">
        <v>84</v>
      </c>
      <c r="AT263" s="542">
        <v>46118</v>
      </c>
    </row>
    <row r="264" spans="1:46" ht="13.2">
      <c r="A264" s="548"/>
      <c r="B264" s="547"/>
      <c r="C264" s="547"/>
      <c r="D264" s="547"/>
      <c r="E264" s="547"/>
      <c r="F264" s="548"/>
      <c r="G264" s="548"/>
      <c r="H264" s="548"/>
      <c r="I264" s="548"/>
      <c r="J264" s="548"/>
      <c r="K264" s="548"/>
      <c r="L264" s="548"/>
      <c r="M264" s="546"/>
      <c r="N264" s="546"/>
      <c r="O264" s="548" t="s">
        <v>342</v>
      </c>
      <c r="P264" s="546">
        <v>262</v>
      </c>
      <c r="Q264" s="548" t="s">
        <v>1319</v>
      </c>
      <c r="R264" s="548" t="s">
        <v>197</v>
      </c>
      <c r="S264" s="548" t="s">
        <v>1320</v>
      </c>
      <c r="T264" s="546">
        <v>3362218605</v>
      </c>
      <c r="U264" s="546">
        <v>9600</v>
      </c>
      <c r="V264" s="546">
        <v>0.26</v>
      </c>
      <c r="W264" s="546">
        <v>6764</v>
      </c>
      <c r="X264" s="546">
        <v>1</v>
      </c>
      <c r="Y264" s="546">
        <v>6764</v>
      </c>
      <c r="Z264" s="546">
        <v>0</v>
      </c>
      <c r="AA264" s="546">
        <v>0</v>
      </c>
      <c r="AB264" s="546">
        <v>2836</v>
      </c>
      <c r="AC264" s="546">
        <v>2496</v>
      </c>
      <c r="AD264" s="546">
        <v>7104</v>
      </c>
      <c r="AE264" s="546">
        <v>0</v>
      </c>
      <c r="AF264" s="546">
        <v>0</v>
      </c>
      <c r="AG264" s="546">
        <v>0</v>
      </c>
      <c r="AH264" s="546"/>
      <c r="AI264" s="546"/>
      <c r="AJ264" s="546"/>
      <c r="AK264" s="546"/>
      <c r="AL264" s="546"/>
      <c r="AM264" s="546"/>
      <c r="AN264" s="546"/>
      <c r="AO264" s="546"/>
      <c r="AP264" s="546"/>
      <c r="AQ264" s="546"/>
      <c r="AR264" s="546"/>
      <c r="AS264" s="548" t="s">
        <v>84</v>
      </c>
      <c r="AT264" s="547">
        <v>46118</v>
      </c>
    </row>
    <row r="265" spans="1:46" ht="13.2">
      <c r="A265" s="543"/>
      <c r="B265" s="542"/>
      <c r="C265" s="542"/>
      <c r="D265" s="542"/>
      <c r="E265" s="542"/>
      <c r="F265" s="543"/>
      <c r="G265" s="543"/>
      <c r="H265" s="543"/>
      <c r="I265" s="543"/>
      <c r="J265" s="543"/>
      <c r="K265" s="543"/>
      <c r="L265" s="543"/>
      <c r="M265" s="541"/>
      <c r="N265" s="541"/>
      <c r="O265" s="543" t="s">
        <v>342</v>
      </c>
      <c r="P265" s="541">
        <v>263</v>
      </c>
      <c r="Q265" s="543" t="s">
        <v>1319</v>
      </c>
      <c r="R265" s="543" t="s">
        <v>197</v>
      </c>
      <c r="S265" s="543" t="s">
        <v>1320</v>
      </c>
      <c r="T265" s="541">
        <v>3362218605</v>
      </c>
      <c r="U265" s="541">
        <v>9600</v>
      </c>
      <c r="V265" s="541">
        <v>0.26</v>
      </c>
      <c r="W265" s="541">
        <v>6018</v>
      </c>
      <c r="X265" s="541">
        <v>1</v>
      </c>
      <c r="Y265" s="541">
        <v>6018</v>
      </c>
      <c r="Z265" s="541">
        <v>0</v>
      </c>
      <c r="AA265" s="541">
        <v>0</v>
      </c>
      <c r="AB265" s="541">
        <v>3521.82</v>
      </c>
      <c r="AC265" s="541">
        <v>2496</v>
      </c>
      <c r="AD265" s="541">
        <v>7104</v>
      </c>
      <c r="AE265" s="541">
        <v>0</v>
      </c>
      <c r="AF265" s="541">
        <v>60.18</v>
      </c>
      <c r="AG265" s="541">
        <v>0</v>
      </c>
      <c r="AH265" s="541"/>
      <c r="AI265" s="541"/>
      <c r="AJ265" s="541"/>
      <c r="AK265" s="541"/>
      <c r="AL265" s="541"/>
      <c r="AM265" s="541"/>
      <c r="AN265" s="541"/>
      <c r="AO265" s="541"/>
      <c r="AP265" s="541"/>
      <c r="AQ265" s="541"/>
      <c r="AR265" s="541"/>
      <c r="AS265" s="543" t="s">
        <v>84</v>
      </c>
      <c r="AT265" s="542">
        <v>46118</v>
      </c>
    </row>
    <row r="266" spans="1:46" ht="13.2">
      <c r="A266" s="548"/>
      <c r="B266" s="547"/>
      <c r="C266" s="547"/>
      <c r="D266" s="547"/>
      <c r="E266" s="547"/>
      <c r="F266" s="548"/>
      <c r="G266" s="548"/>
      <c r="H266" s="548"/>
      <c r="I266" s="548"/>
      <c r="J266" s="548"/>
      <c r="K266" s="548"/>
      <c r="L266" s="548"/>
      <c r="M266" s="546"/>
      <c r="N266" s="546"/>
      <c r="O266" s="548" t="s">
        <v>342</v>
      </c>
      <c r="P266" s="546">
        <v>264</v>
      </c>
      <c r="Q266" s="548" t="s">
        <v>1319</v>
      </c>
      <c r="R266" s="548" t="s">
        <v>197</v>
      </c>
      <c r="S266" s="548" t="s">
        <v>1320</v>
      </c>
      <c r="T266" s="546">
        <v>3362218605</v>
      </c>
      <c r="U266" s="546">
        <v>9500</v>
      </c>
      <c r="V266" s="546">
        <v>0.26</v>
      </c>
      <c r="W266" s="546">
        <v>6844</v>
      </c>
      <c r="X266" s="546">
        <v>1</v>
      </c>
      <c r="Y266" s="546">
        <v>6844</v>
      </c>
      <c r="Z266" s="546">
        <v>0</v>
      </c>
      <c r="AA266" s="546">
        <v>0</v>
      </c>
      <c r="AB266" s="546">
        <v>2587.56</v>
      </c>
      <c r="AC266" s="546">
        <v>2470</v>
      </c>
      <c r="AD266" s="546">
        <v>7030</v>
      </c>
      <c r="AE266" s="546">
        <v>0</v>
      </c>
      <c r="AF266" s="546">
        <v>68.44</v>
      </c>
      <c r="AG266" s="546">
        <v>0</v>
      </c>
      <c r="AH266" s="546"/>
      <c r="AI266" s="546"/>
      <c r="AJ266" s="546"/>
      <c r="AK266" s="546"/>
      <c r="AL266" s="546"/>
      <c r="AM266" s="546"/>
      <c r="AN266" s="546"/>
      <c r="AO266" s="546"/>
      <c r="AP266" s="546"/>
      <c r="AQ266" s="546"/>
      <c r="AR266" s="546"/>
      <c r="AS266" s="548" t="s">
        <v>84</v>
      </c>
      <c r="AT266" s="547">
        <v>46118</v>
      </c>
    </row>
    <row r="267" spans="1:46" ht="13.2">
      <c r="A267" s="543"/>
      <c r="B267" s="542"/>
      <c r="C267" s="542"/>
      <c r="D267" s="542"/>
      <c r="E267" s="542"/>
      <c r="F267" s="543"/>
      <c r="G267" s="543"/>
      <c r="H267" s="543"/>
      <c r="I267" s="543"/>
      <c r="J267" s="543"/>
      <c r="K267" s="543"/>
      <c r="L267" s="543"/>
      <c r="M267" s="541"/>
      <c r="N267" s="541"/>
      <c r="O267" s="543" t="s">
        <v>342</v>
      </c>
      <c r="P267" s="541">
        <v>265</v>
      </c>
      <c r="Q267" s="543" t="s">
        <v>1319</v>
      </c>
      <c r="R267" s="543" t="s">
        <v>197</v>
      </c>
      <c r="S267" s="543" t="s">
        <v>1320</v>
      </c>
      <c r="T267" s="541">
        <v>3362218605</v>
      </c>
      <c r="U267" s="541">
        <v>9500</v>
      </c>
      <c r="V267" s="541">
        <v>0.26</v>
      </c>
      <c r="W267" s="541"/>
      <c r="X267" s="541"/>
      <c r="Y267" s="541"/>
      <c r="Z267" s="541"/>
      <c r="AA267" s="541"/>
      <c r="AB267" s="541"/>
      <c r="AC267" s="541"/>
      <c r="AD267" s="541"/>
      <c r="AE267" s="541"/>
      <c r="AF267" s="541"/>
      <c r="AG267" s="541"/>
      <c r="AH267" s="541">
        <v>6494</v>
      </c>
      <c r="AI267" s="541">
        <v>1</v>
      </c>
      <c r="AJ267" s="541">
        <v>6494</v>
      </c>
      <c r="AK267" s="541">
        <v>0</v>
      </c>
      <c r="AL267" s="541">
        <v>0</v>
      </c>
      <c r="AM267" s="541">
        <v>2941.06</v>
      </c>
      <c r="AN267" s="541">
        <v>2470</v>
      </c>
      <c r="AO267" s="541">
        <v>7030</v>
      </c>
      <c r="AP267" s="541">
        <v>0</v>
      </c>
      <c r="AQ267" s="541">
        <v>64.94</v>
      </c>
      <c r="AR267" s="541">
        <v>0</v>
      </c>
      <c r="AS267" s="543" t="s">
        <v>84</v>
      </c>
      <c r="AT267" s="542">
        <v>46118</v>
      </c>
    </row>
    <row r="268" spans="1:46" ht="13.2">
      <c r="A268" s="548"/>
      <c r="B268" s="547"/>
      <c r="C268" s="547"/>
      <c r="D268" s="547"/>
      <c r="E268" s="547"/>
      <c r="F268" s="548"/>
      <c r="G268" s="548"/>
      <c r="H268" s="548"/>
      <c r="I268" s="548"/>
      <c r="J268" s="548"/>
      <c r="K268" s="548"/>
      <c r="L268" s="548"/>
      <c r="M268" s="546"/>
      <c r="N268" s="546"/>
      <c r="O268" s="548" t="s">
        <v>342</v>
      </c>
      <c r="P268" s="546">
        <v>266</v>
      </c>
      <c r="Q268" s="548" t="s">
        <v>1319</v>
      </c>
      <c r="R268" s="548" t="s">
        <v>197</v>
      </c>
      <c r="S268" s="548" t="s">
        <v>1320</v>
      </c>
      <c r="T268" s="546">
        <v>3362218605</v>
      </c>
      <c r="U268" s="546">
        <v>9400</v>
      </c>
      <c r="V268" s="546">
        <v>0.26</v>
      </c>
      <c r="W268" s="546">
        <v>6627</v>
      </c>
      <c r="X268" s="546">
        <v>1</v>
      </c>
      <c r="Y268" s="546">
        <v>6627</v>
      </c>
      <c r="Z268" s="546">
        <v>0</v>
      </c>
      <c r="AA268" s="546">
        <v>0</v>
      </c>
      <c r="AB268" s="546">
        <v>2706.73</v>
      </c>
      <c r="AC268" s="546">
        <v>2444</v>
      </c>
      <c r="AD268" s="546">
        <v>6956</v>
      </c>
      <c r="AE268" s="546">
        <v>0</v>
      </c>
      <c r="AF268" s="546">
        <v>66.27</v>
      </c>
      <c r="AG268" s="546">
        <v>0</v>
      </c>
      <c r="AH268" s="546"/>
      <c r="AI268" s="546"/>
      <c r="AJ268" s="546"/>
      <c r="AK268" s="546"/>
      <c r="AL268" s="546"/>
      <c r="AM268" s="546"/>
      <c r="AN268" s="546"/>
      <c r="AO268" s="546"/>
      <c r="AP268" s="546"/>
      <c r="AQ268" s="546"/>
      <c r="AR268" s="546"/>
      <c r="AS268" s="548" t="s">
        <v>84</v>
      </c>
      <c r="AT268" s="547">
        <v>46118</v>
      </c>
    </row>
    <row r="269" spans="1:46" ht="13.2">
      <c r="A269" s="543"/>
      <c r="B269" s="542"/>
      <c r="C269" s="542"/>
      <c r="D269" s="542"/>
      <c r="E269" s="542"/>
      <c r="F269" s="543"/>
      <c r="G269" s="543"/>
      <c r="H269" s="543"/>
      <c r="I269" s="543"/>
      <c r="J269" s="543"/>
      <c r="K269" s="543"/>
      <c r="L269" s="543"/>
      <c r="M269" s="541"/>
      <c r="N269" s="541"/>
      <c r="O269" s="543" t="s">
        <v>342</v>
      </c>
      <c r="P269" s="541">
        <v>267</v>
      </c>
      <c r="Q269" s="543" t="s">
        <v>1319</v>
      </c>
      <c r="R269" s="543" t="s">
        <v>197</v>
      </c>
      <c r="S269" s="543" t="s">
        <v>1320</v>
      </c>
      <c r="T269" s="541">
        <v>3362218605</v>
      </c>
      <c r="U269" s="541">
        <v>9750</v>
      </c>
      <c r="V269" s="541">
        <v>0.26</v>
      </c>
      <c r="W269" s="541">
        <v>6691</v>
      </c>
      <c r="X269" s="541">
        <v>1</v>
      </c>
      <c r="Y269" s="541">
        <v>6691</v>
      </c>
      <c r="Z269" s="541">
        <v>0</v>
      </c>
      <c r="AA269" s="541">
        <v>0</v>
      </c>
      <c r="AB269" s="541">
        <v>2992.09</v>
      </c>
      <c r="AC269" s="541">
        <v>2535</v>
      </c>
      <c r="AD269" s="541">
        <v>7215</v>
      </c>
      <c r="AE269" s="541">
        <v>0</v>
      </c>
      <c r="AF269" s="541">
        <v>66.91</v>
      </c>
      <c r="AG269" s="541">
        <v>0</v>
      </c>
      <c r="AH269" s="541"/>
      <c r="AI269" s="541"/>
      <c r="AJ269" s="541"/>
      <c r="AK269" s="541"/>
      <c r="AL269" s="541"/>
      <c r="AM269" s="541"/>
      <c r="AN269" s="541"/>
      <c r="AO269" s="541"/>
      <c r="AP269" s="541"/>
      <c r="AQ269" s="541"/>
      <c r="AR269" s="541"/>
      <c r="AS269" s="543" t="s">
        <v>84</v>
      </c>
      <c r="AT269" s="542">
        <v>46118</v>
      </c>
    </row>
    <row r="270" spans="1:46" ht="13.2">
      <c r="A270" s="548"/>
      <c r="B270" s="547"/>
      <c r="C270" s="547"/>
      <c r="D270" s="547"/>
      <c r="E270" s="547"/>
      <c r="F270" s="548"/>
      <c r="G270" s="548"/>
      <c r="H270" s="548"/>
      <c r="I270" s="548"/>
      <c r="J270" s="548"/>
      <c r="K270" s="548"/>
      <c r="L270" s="548"/>
      <c r="M270" s="546"/>
      <c r="N270" s="546"/>
      <c r="O270" s="548" t="s">
        <v>342</v>
      </c>
      <c r="P270" s="546">
        <v>268</v>
      </c>
      <c r="Q270" s="548" t="s">
        <v>1319</v>
      </c>
      <c r="R270" s="548" t="s">
        <v>197</v>
      </c>
      <c r="S270" s="548" t="s">
        <v>1320</v>
      </c>
      <c r="T270" s="546">
        <v>3362218605</v>
      </c>
      <c r="U270" s="546">
        <v>9800</v>
      </c>
      <c r="V270" s="546">
        <v>0.26</v>
      </c>
      <c r="W270" s="546">
        <v>6273</v>
      </c>
      <c r="X270" s="546">
        <v>1</v>
      </c>
      <c r="Y270" s="546">
        <v>6273</v>
      </c>
      <c r="Z270" s="546">
        <v>0</v>
      </c>
      <c r="AA270" s="546">
        <v>0</v>
      </c>
      <c r="AB270" s="546">
        <v>3464.27</v>
      </c>
      <c r="AC270" s="546">
        <v>2548</v>
      </c>
      <c r="AD270" s="546">
        <v>7252</v>
      </c>
      <c r="AE270" s="546">
        <v>0</v>
      </c>
      <c r="AF270" s="546">
        <v>62.73</v>
      </c>
      <c r="AG270" s="546">
        <v>0</v>
      </c>
      <c r="AH270" s="546"/>
      <c r="AI270" s="546"/>
      <c r="AJ270" s="546"/>
      <c r="AK270" s="546"/>
      <c r="AL270" s="546"/>
      <c r="AM270" s="546"/>
      <c r="AN270" s="546"/>
      <c r="AO270" s="546"/>
      <c r="AP270" s="546"/>
      <c r="AQ270" s="546"/>
      <c r="AR270" s="546"/>
      <c r="AS270" s="548" t="s">
        <v>84</v>
      </c>
      <c r="AT270" s="547">
        <v>46118</v>
      </c>
    </row>
    <row r="271" spans="1:46" ht="13.2">
      <c r="A271" s="543"/>
      <c r="B271" s="542"/>
      <c r="C271" s="542"/>
      <c r="D271" s="542"/>
      <c r="E271" s="542"/>
      <c r="F271" s="543"/>
      <c r="G271" s="543"/>
      <c r="H271" s="543"/>
      <c r="I271" s="543"/>
      <c r="J271" s="543"/>
      <c r="K271" s="543"/>
      <c r="L271" s="543"/>
      <c r="M271" s="541"/>
      <c r="N271" s="541"/>
      <c r="O271" s="543" t="s">
        <v>342</v>
      </c>
      <c r="P271" s="541">
        <v>269</v>
      </c>
      <c r="Q271" s="543" t="s">
        <v>1319</v>
      </c>
      <c r="R271" s="543" t="s">
        <v>197</v>
      </c>
      <c r="S271" s="543" t="s">
        <v>1320</v>
      </c>
      <c r="T271" s="541">
        <v>3362218605</v>
      </c>
      <c r="U271" s="541">
        <v>9500</v>
      </c>
      <c r="V271" s="541">
        <v>0.26</v>
      </c>
      <c r="W271" s="541">
        <v>6527</v>
      </c>
      <c r="X271" s="541">
        <v>1</v>
      </c>
      <c r="Y271" s="541">
        <v>6527</v>
      </c>
      <c r="Z271" s="541">
        <v>0</v>
      </c>
      <c r="AA271" s="541">
        <v>0</v>
      </c>
      <c r="AB271" s="541">
        <v>2907.73</v>
      </c>
      <c r="AC271" s="541">
        <v>2470</v>
      </c>
      <c r="AD271" s="541">
        <v>7030</v>
      </c>
      <c r="AE271" s="541">
        <v>0</v>
      </c>
      <c r="AF271" s="541">
        <v>65.27</v>
      </c>
      <c r="AG271" s="541">
        <v>0</v>
      </c>
      <c r="AH271" s="541">
        <v>6527</v>
      </c>
      <c r="AI271" s="541">
        <v>1</v>
      </c>
      <c r="AJ271" s="541">
        <v>6527</v>
      </c>
      <c r="AK271" s="541">
        <v>0</v>
      </c>
      <c r="AL271" s="541">
        <v>0</v>
      </c>
      <c r="AM271" s="541">
        <v>2907.73</v>
      </c>
      <c r="AN271" s="541">
        <v>2470</v>
      </c>
      <c r="AO271" s="541">
        <v>7030</v>
      </c>
      <c r="AP271" s="541">
        <v>0</v>
      </c>
      <c r="AQ271" s="541">
        <v>65.27</v>
      </c>
      <c r="AR271" s="541">
        <v>0</v>
      </c>
      <c r="AS271" s="543" t="s">
        <v>84</v>
      </c>
      <c r="AT271" s="542">
        <v>46118</v>
      </c>
    </row>
    <row r="272" spans="1:46" ht="13.2">
      <c r="A272" s="548"/>
      <c r="B272" s="547"/>
      <c r="C272" s="547"/>
      <c r="D272" s="547"/>
      <c r="E272" s="547"/>
      <c r="F272" s="548"/>
      <c r="G272" s="548"/>
      <c r="H272" s="548"/>
      <c r="I272" s="548"/>
      <c r="J272" s="548"/>
      <c r="K272" s="548"/>
      <c r="L272" s="548"/>
      <c r="M272" s="546"/>
      <c r="N272" s="546"/>
      <c r="O272" s="548" t="s">
        <v>342</v>
      </c>
      <c r="P272" s="546">
        <v>270</v>
      </c>
      <c r="Q272" s="548" t="s">
        <v>1319</v>
      </c>
      <c r="R272" s="548" t="s">
        <v>197</v>
      </c>
      <c r="S272" s="548" t="s">
        <v>1320</v>
      </c>
      <c r="T272" s="546">
        <v>3362218605</v>
      </c>
      <c r="U272" s="546">
        <v>9500</v>
      </c>
      <c r="V272" s="546">
        <v>0.26</v>
      </c>
      <c r="W272" s="546">
        <v>7531</v>
      </c>
      <c r="X272" s="546">
        <v>1</v>
      </c>
      <c r="Y272" s="546">
        <v>7531</v>
      </c>
      <c r="Z272" s="546">
        <v>0</v>
      </c>
      <c r="AA272" s="546">
        <v>0</v>
      </c>
      <c r="AB272" s="546">
        <v>1969</v>
      </c>
      <c r="AC272" s="546">
        <v>2470</v>
      </c>
      <c r="AD272" s="546">
        <v>7030</v>
      </c>
      <c r="AE272" s="546">
        <v>0</v>
      </c>
      <c r="AF272" s="546">
        <v>0</v>
      </c>
      <c r="AG272" s="546">
        <v>0</v>
      </c>
      <c r="AH272" s="546"/>
      <c r="AI272" s="546"/>
      <c r="AJ272" s="546"/>
      <c r="AK272" s="546"/>
      <c r="AL272" s="546"/>
      <c r="AM272" s="546"/>
      <c r="AN272" s="546"/>
      <c r="AO272" s="546"/>
      <c r="AP272" s="546"/>
      <c r="AQ272" s="546"/>
      <c r="AR272" s="546"/>
      <c r="AS272" s="548" t="s">
        <v>84</v>
      </c>
      <c r="AT272" s="547">
        <v>46118</v>
      </c>
    </row>
    <row r="273" spans="1:46" ht="13.2">
      <c r="A273" s="543"/>
      <c r="B273" s="542"/>
      <c r="C273" s="542"/>
      <c r="D273" s="542"/>
      <c r="E273" s="542"/>
      <c r="F273" s="543"/>
      <c r="G273" s="543"/>
      <c r="H273" s="543"/>
      <c r="I273" s="543"/>
      <c r="J273" s="543"/>
      <c r="K273" s="543"/>
      <c r="L273" s="543"/>
      <c r="M273" s="541"/>
      <c r="N273" s="541"/>
      <c r="O273" s="543" t="s">
        <v>342</v>
      </c>
      <c r="P273" s="541">
        <v>271</v>
      </c>
      <c r="Q273" s="543" t="s">
        <v>1319</v>
      </c>
      <c r="R273" s="543" t="s">
        <v>197</v>
      </c>
      <c r="S273" s="543" t="s">
        <v>1320</v>
      </c>
      <c r="T273" s="541">
        <v>3362218605</v>
      </c>
      <c r="U273" s="541">
        <v>9800</v>
      </c>
      <c r="V273" s="541">
        <v>0.26</v>
      </c>
      <c r="W273" s="541">
        <v>6578.75</v>
      </c>
      <c r="X273" s="541">
        <v>1</v>
      </c>
      <c r="Y273" s="541">
        <v>6578.75</v>
      </c>
      <c r="Z273" s="541">
        <v>0</v>
      </c>
      <c r="AA273" s="541">
        <v>0</v>
      </c>
      <c r="AB273" s="541">
        <v>3155.46</v>
      </c>
      <c r="AC273" s="541">
        <v>2548</v>
      </c>
      <c r="AD273" s="541">
        <v>7252</v>
      </c>
      <c r="AE273" s="541">
        <v>0</v>
      </c>
      <c r="AF273" s="541">
        <v>65.790000000000006</v>
      </c>
      <c r="AG273" s="541">
        <v>0</v>
      </c>
      <c r="AH273" s="541"/>
      <c r="AI273" s="541"/>
      <c r="AJ273" s="541"/>
      <c r="AK273" s="541"/>
      <c r="AL273" s="541"/>
      <c r="AM273" s="541"/>
      <c r="AN273" s="541"/>
      <c r="AO273" s="541"/>
      <c r="AP273" s="541"/>
      <c r="AQ273" s="541"/>
      <c r="AR273" s="541"/>
      <c r="AS273" s="543" t="s">
        <v>84</v>
      </c>
      <c r="AT273" s="542">
        <v>46118</v>
      </c>
    </row>
    <row r="274" spans="1:46" ht="13.2">
      <c r="A274" s="548"/>
      <c r="B274" s="547"/>
      <c r="C274" s="547"/>
      <c r="D274" s="547"/>
      <c r="E274" s="547"/>
      <c r="F274" s="548"/>
      <c r="G274" s="548"/>
      <c r="H274" s="548"/>
      <c r="I274" s="548"/>
      <c r="J274" s="548"/>
      <c r="K274" s="548"/>
      <c r="L274" s="548"/>
      <c r="M274" s="546"/>
      <c r="N274" s="546"/>
      <c r="O274" s="548" t="s">
        <v>342</v>
      </c>
      <c r="P274" s="546">
        <v>272</v>
      </c>
      <c r="Q274" s="548" t="s">
        <v>1319</v>
      </c>
      <c r="R274" s="548" t="s">
        <v>197</v>
      </c>
      <c r="S274" s="548" t="s">
        <v>1320</v>
      </c>
      <c r="T274" s="546">
        <v>3362218605</v>
      </c>
      <c r="U274" s="546">
        <v>9950</v>
      </c>
      <c r="V274" s="546">
        <v>0.26</v>
      </c>
      <c r="W274" s="546">
        <v>6429</v>
      </c>
      <c r="X274" s="546">
        <v>1</v>
      </c>
      <c r="Y274" s="546">
        <v>6429</v>
      </c>
      <c r="Z274" s="546">
        <v>0</v>
      </c>
      <c r="AA274" s="546">
        <v>0</v>
      </c>
      <c r="AB274" s="546">
        <v>3456.71</v>
      </c>
      <c r="AC274" s="546">
        <v>2587</v>
      </c>
      <c r="AD274" s="546">
        <v>7363</v>
      </c>
      <c r="AE274" s="546">
        <v>0</v>
      </c>
      <c r="AF274" s="546">
        <v>64.290000000000006</v>
      </c>
      <c r="AG274" s="546">
        <v>0</v>
      </c>
      <c r="AH274" s="546"/>
      <c r="AI274" s="546"/>
      <c r="AJ274" s="546"/>
      <c r="AK274" s="546"/>
      <c r="AL274" s="546"/>
      <c r="AM274" s="546"/>
      <c r="AN274" s="546"/>
      <c r="AO274" s="546"/>
      <c r="AP274" s="546"/>
      <c r="AQ274" s="546"/>
      <c r="AR274" s="546"/>
      <c r="AS274" s="548" t="s">
        <v>84</v>
      </c>
      <c r="AT274" s="547">
        <v>46118</v>
      </c>
    </row>
    <row r="275" spans="1:46" ht="13.2">
      <c r="A275" s="543"/>
      <c r="B275" s="542"/>
      <c r="C275" s="542"/>
      <c r="D275" s="542"/>
      <c r="E275" s="542"/>
      <c r="F275" s="543"/>
      <c r="G275" s="543"/>
      <c r="H275" s="543"/>
      <c r="I275" s="543"/>
      <c r="J275" s="543"/>
      <c r="K275" s="543"/>
      <c r="L275" s="543"/>
      <c r="M275" s="541"/>
      <c r="N275" s="541"/>
      <c r="O275" s="543" t="s">
        <v>342</v>
      </c>
      <c r="P275" s="541">
        <v>273</v>
      </c>
      <c r="Q275" s="543" t="s">
        <v>1319</v>
      </c>
      <c r="R275" s="543" t="s">
        <v>197</v>
      </c>
      <c r="S275" s="543" t="s">
        <v>1320</v>
      </c>
      <c r="T275" s="541">
        <v>3362218605</v>
      </c>
      <c r="U275" s="541">
        <v>9600</v>
      </c>
      <c r="V275" s="541">
        <v>0.26</v>
      </c>
      <c r="W275" s="541">
        <v>6523</v>
      </c>
      <c r="X275" s="541">
        <v>1</v>
      </c>
      <c r="Y275" s="541">
        <v>6523</v>
      </c>
      <c r="Z275" s="541">
        <v>0</v>
      </c>
      <c r="AA275" s="541">
        <v>0</v>
      </c>
      <c r="AB275" s="541">
        <v>3011.77</v>
      </c>
      <c r="AC275" s="541">
        <v>2496</v>
      </c>
      <c r="AD275" s="541">
        <v>7104</v>
      </c>
      <c r="AE275" s="541">
        <v>0</v>
      </c>
      <c r="AF275" s="541">
        <v>65.23</v>
      </c>
      <c r="AG275" s="541">
        <v>0</v>
      </c>
      <c r="AH275" s="541"/>
      <c r="AI275" s="541"/>
      <c r="AJ275" s="541"/>
      <c r="AK275" s="541"/>
      <c r="AL275" s="541"/>
      <c r="AM275" s="541"/>
      <c r="AN275" s="541"/>
      <c r="AO275" s="541"/>
      <c r="AP275" s="541"/>
      <c r="AQ275" s="541"/>
      <c r="AR275" s="541"/>
      <c r="AS275" s="543" t="s">
        <v>84</v>
      </c>
      <c r="AT275" s="542">
        <v>46118</v>
      </c>
    </row>
    <row r="276" spans="1:46" ht="13.2">
      <c r="A276" s="548"/>
      <c r="B276" s="547"/>
      <c r="C276" s="547"/>
      <c r="D276" s="547"/>
      <c r="E276" s="547"/>
      <c r="F276" s="548"/>
      <c r="G276" s="548"/>
      <c r="H276" s="548"/>
      <c r="I276" s="548"/>
      <c r="J276" s="548"/>
      <c r="K276" s="548"/>
      <c r="L276" s="548"/>
      <c r="M276" s="546"/>
      <c r="N276" s="546"/>
      <c r="O276" s="548" t="s">
        <v>342</v>
      </c>
      <c r="P276" s="546">
        <v>274</v>
      </c>
      <c r="Q276" s="548" t="s">
        <v>1319</v>
      </c>
      <c r="R276" s="548" t="s">
        <v>197</v>
      </c>
      <c r="S276" s="548" t="s">
        <v>1320</v>
      </c>
      <c r="T276" s="546">
        <v>3362218605</v>
      </c>
      <c r="U276" s="546">
        <v>9800</v>
      </c>
      <c r="V276" s="546">
        <v>0.26</v>
      </c>
      <c r="W276" s="546">
        <v>6135</v>
      </c>
      <c r="X276" s="546">
        <v>1</v>
      </c>
      <c r="Y276" s="546">
        <v>6135</v>
      </c>
      <c r="Z276" s="546">
        <v>0</v>
      </c>
      <c r="AA276" s="546">
        <v>0</v>
      </c>
      <c r="AB276" s="546">
        <v>3603.65</v>
      </c>
      <c r="AC276" s="546">
        <v>2548</v>
      </c>
      <c r="AD276" s="546">
        <v>7252</v>
      </c>
      <c r="AE276" s="546">
        <v>0</v>
      </c>
      <c r="AF276" s="546">
        <v>61.35</v>
      </c>
      <c r="AG276" s="546">
        <v>0</v>
      </c>
      <c r="AH276" s="546"/>
      <c r="AI276" s="546"/>
      <c r="AJ276" s="546"/>
      <c r="AK276" s="546"/>
      <c r="AL276" s="546"/>
      <c r="AM276" s="546"/>
      <c r="AN276" s="546"/>
      <c r="AO276" s="546"/>
      <c r="AP276" s="546"/>
      <c r="AQ276" s="546"/>
      <c r="AR276" s="546"/>
      <c r="AS276" s="548" t="s">
        <v>84</v>
      </c>
      <c r="AT276" s="547">
        <v>46118</v>
      </c>
    </row>
    <row r="277" spans="1:46" ht="13.2">
      <c r="A277" s="543"/>
      <c r="B277" s="542"/>
      <c r="C277" s="542"/>
      <c r="D277" s="542"/>
      <c r="E277" s="542"/>
      <c r="F277" s="543"/>
      <c r="G277" s="543"/>
      <c r="H277" s="543"/>
      <c r="I277" s="543"/>
      <c r="J277" s="543"/>
      <c r="K277" s="543"/>
      <c r="L277" s="543"/>
      <c r="M277" s="541"/>
      <c r="N277" s="541"/>
      <c r="O277" s="543" t="s">
        <v>342</v>
      </c>
      <c r="P277" s="541">
        <v>275</v>
      </c>
      <c r="Q277" s="543" t="s">
        <v>1319</v>
      </c>
      <c r="R277" s="543" t="s">
        <v>197</v>
      </c>
      <c r="S277" s="543" t="s">
        <v>1320</v>
      </c>
      <c r="T277" s="541">
        <v>3362218605</v>
      </c>
      <c r="U277" s="541">
        <v>9500</v>
      </c>
      <c r="V277" s="541">
        <v>0.26</v>
      </c>
      <c r="W277" s="541">
        <v>6714.55</v>
      </c>
      <c r="X277" s="541">
        <v>1</v>
      </c>
      <c r="Y277" s="541">
        <v>6714.55</v>
      </c>
      <c r="Z277" s="541">
        <v>0</v>
      </c>
      <c r="AA277" s="541">
        <v>0</v>
      </c>
      <c r="AB277" s="541">
        <v>2718.3</v>
      </c>
      <c r="AC277" s="541">
        <v>2470</v>
      </c>
      <c r="AD277" s="541">
        <v>7030</v>
      </c>
      <c r="AE277" s="541">
        <v>0</v>
      </c>
      <c r="AF277" s="541">
        <v>67.150000000000006</v>
      </c>
      <c r="AG277" s="541">
        <v>0</v>
      </c>
      <c r="AH277" s="541"/>
      <c r="AI277" s="541"/>
      <c r="AJ277" s="541"/>
      <c r="AK277" s="541"/>
      <c r="AL277" s="541"/>
      <c r="AM277" s="541"/>
      <c r="AN277" s="541"/>
      <c r="AO277" s="541"/>
      <c r="AP277" s="541"/>
      <c r="AQ277" s="541"/>
      <c r="AR277" s="541"/>
      <c r="AS277" s="543" t="s">
        <v>84</v>
      </c>
      <c r="AT277" s="542">
        <v>46118</v>
      </c>
    </row>
    <row r="278" spans="1:46" ht="13.2">
      <c r="A278" s="548"/>
      <c r="B278" s="547"/>
      <c r="C278" s="547"/>
      <c r="D278" s="547"/>
      <c r="E278" s="547"/>
      <c r="F278" s="548"/>
      <c r="G278" s="548"/>
      <c r="H278" s="548"/>
      <c r="I278" s="548"/>
      <c r="J278" s="548"/>
      <c r="K278" s="548"/>
      <c r="L278" s="548"/>
      <c r="M278" s="546"/>
      <c r="N278" s="546"/>
      <c r="O278" s="548" t="s">
        <v>342</v>
      </c>
      <c r="P278" s="546">
        <v>276</v>
      </c>
      <c r="Q278" s="548" t="s">
        <v>1319</v>
      </c>
      <c r="R278" s="548" t="s">
        <v>197</v>
      </c>
      <c r="S278" s="548" t="s">
        <v>1320</v>
      </c>
      <c r="T278" s="546">
        <v>3362218605</v>
      </c>
      <c r="U278" s="546">
        <v>9800</v>
      </c>
      <c r="V278" s="546">
        <v>0.26</v>
      </c>
      <c r="W278" s="546">
        <v>6299</v>
      </c>
      <c r="X278" s="546">
        <v>1</v>
      </c>
      <c r="Y278" s="546">
        <v>6299</v>
      </c>
      <c r="Z278" s="546">
        <v>0</v>
      </c>
      <c r="AA278" s="546">
        <v>0</v>
      </c>
      <c r="AB278" s="546">
        <v>3438.01</v>
      </c>
      <c r="AC278" s="546">
        <v>2548</v>
      </c>
      <c r="AD278" s="546">
        <v>7252</v>
      </c>
      <c r="AE278" s="546">
        <v>0</v>
      </c>
      <c r="AF278" s="546">
        <v>62.99</v>
      </c>
      <c r="AG278" s="546">
        <v>0</v>
      </c>
      <c r="AH278" s="546"/>
      <c r="AI278" s="546"/>
      <c r="AJ278" s="546"/>
      <c r="AK278" s="546"/>
      <c r="AL278" s="546"/>
      <c r="AM278" s="546"/>
      <c r="AN278" s="546"/>
      <c r="AO278" s="546"/>
      <c r="AP278" s="546"/>
      <c r="AQ278" s="546"/>
      <c r="AR278" s="546"/>
      <c r="AS278" s="548" t="s">
        <v>84</v>
      </c>
      <c r="AT278" s="547">
        <v>46118</v>
      </c>
    </row>
    <row r="279" spans="1:46" ht="13.2">
      <c r="A279" s="543"/>
      <c r="B279" s="542"/>
      <c r="C279" s="542"/>
      <c r="D279" s="542"/>
      <c r="E279" s="542"/>
      <c r="F279" s="543"/>
      <c r="G279" s="543"/>
      <c r="H279" s="543"/>
      <c r="I279" s="543"/>
      <c r="J279" s="543"/>
      <c r="K279" s="543"/>
      <c r="L279" s="543"/>
      <c r="M279" s="541"/>
      <c r="N279" s="541"/>
      <c r="O279" s="543" t="s">
        <v>342</v>
      </c>
      <c r="P279" s="541">
        <v>277</v>
      </c>
      <c r="Q279" s="543" t="s">
        <v>1319</v>
      </c>
      <c r="R279" s="543" t="s">
        <v>197</v>
      </c>
      <c r="S279" s="543" t="s">
        <v>1320</v>
      </c>
      <c r="T279" s="541">
        <v>3362218605</v>
      </c>
      <c r="U279" s="541">
        <v>9950</v>
      </c>
      <c r="V279" s="541">
        <v>0.26</v>
      </c>
      <c r="W279" s="541">
        <v>6444</v>
      </c>
      <c r="X279" s="541">
        <v>1</v>
      </c>
      <c r="Y279" s="541">
        <v>6444</v>
      </c>
      <c r="Z279" s="541">
        <v>0</v>
      </c>
      <c r="AA279" s="541">
        <v>0</v>
      </c>
      <c r="AB279" s="541">
        <v>3441.56</v>
      </c>
      <c r="AC279" s="541">
        <v>2587</v>
      </c>
      <c r="AD279" s="541">
        <v>7363</v>
      </c>
      <c r="AE279" s="541">
        <v>0</v>
      </c>
      <c r="AF279" s="541">
        <v>64.44</v>
      </c>
      <c r="AG279" s="541">
        <v>0</v>
      </c>
      <c r="AH279" s="541"/>
      <c r="AI279" s="541"/>
      <c r="AJ279" s="541"/>
      <c r="AK279" s="541"/>
      <c r="AL279" s="541"/>
      <c r="AM279" s="541"/>
      <c r="AN279" s="541"/>
      <c r="AO279" s="541"/>
      <c r="AP279" s="541"/>
      <c r="AQ279" s="541"/>
      <c r="AR279" s="541"/>
      <c r="AS279" s="543" t="s">
        <v>84</v>
      </c>
      <c r="AT279" s="542">
        <v>46118</v>
      </c>
    </row>
    <row r="280" spans="1:46" ht="13.2">
      <c r="A280" s="548"/>
      <c r="B280" s="547"/>
      <c r="C280" s="547"/>
      <c r="D280" s="547"/>
      <c r="E280" s="547"/>
      <c r="F280" s="548"/>
      <c r="G280" s="548"/>
      <c r="H280" s="548"/>
      <c r="I280" s="548"/>
      <c r="J280" s="548"/>
      <c r="K280" s="548"/>
      <c r="L280" s="548"/>
      <c r="M280" s="546"/>
      <c r="N280" s="546"/>
      <c r="O280" s="548" t="s">
        <v>342</v>
      </c>
      <c r="P280" s="546">
        <v>278</v>
      </c>
      <c r="Q280" s="548" t="s">
        <v>1319</v>
      </c>
      <c r="R280" s="548" t="s">
        <v>197</v>
      </c>
      <c r="S280" s="548" t="s">
        <v>1320</v>
      </c>
      <c r="T280" s="546">
        <v>3362218605</v>
      </c>
      <c r="U280" s="546">
        <v>9600</v>
      </c>
      <c r="V280" s="546">
        <v>0.26</v>
      </c>
      <c r="W280" s="546">
        <v>6773</v>
      </c>
      <c r="X280" s="546">
        <v>1</v>
      </c>
      <c r="Y280" s="546">
        <v>6773</v>
      </c>
      <c r="Z280" s="546">
        <v>0</v>
      </c>
      <c r="AA280" s="546">
        <v>0</v>
      </c>
      <c r="AB280" s="546">
        <v>2759.27</v>
      </c>
      <c r="AC280" s="546">
        <v>2496</v>
      </c>
      <c r="AD280" s="546">
        <v>7104</v>
      </c>
      <c r="AE280" s="546">
        <v>0</v>
      </c>
      <c r="AF280" s="546">
        <v>67.73</v>
      </c>
      <c r="AG280" s="546">
        <v>0</v>
      </c>
      <c r="AH280" s="546"/>
      <c r="AI280" s="546"/>
      <c r="AJ280" s="546"/>
      <c r="AK280" s="546"/>
      <c r="AL280" s="546"/>
      <c r="AM280" s="546"/>
      <c r="AN280" s="546"/>
      <c r="AO280" s="546"/>
      <c r="AP280" s="546"/>
      <c r="AQ280" s="546"/>
      <c r="AR280" s="546"/>
      <c r="AS280" s="548" t="s">
        <v>84</v>
      </c>
      <c r="AT280" s="547">
        <v>46118</v>
      </c>
    </row>
    <row r="281" spans="1:46" ht="13.2">
      <c r="A281" s="543"/>
      <c r="B281" s="542"/>
      <c r="C281" s="542"/>
      <c r="D281" s="542"/>
      <c r="E281" s="542"/>
      <c r="F281" s="543"/>
      <c r="G281" s="543"/>
      <c r="H281" s="543"/>
      <c r="I281" s="543"/>
      <c r="J281" s="543"/>
      <c r="K281" s="543"/>
      <c r="L281" s="543"/>
      <c r="M281" s="541"/>
      <c r="N281" s="541"/>
      <c r="O281" s="543" t="s">
        <v>342</v>
      </c>
      <c r="P281" s="541">
        <v>279</v>
      </c>
      <c r="Q281" s="543" t="s">
        <v>1319</v>
      </c>
      <c r="R281" s="543" t="s">
        <v>197</v>
      </c>
      <c r="S281" s="543" t="s">
        <v>1320</v>
      </c>
      <c r="T281" s="541">
        <v>3362218605</v>
      </c>
      <c r="U281" s="541">
        <v>9400</v>
      </c>
      <c r="V281" s="541">
        <v>0.26</v>
      </c>
      <c r="W281" s="541">
        <v>6541</v>
      </c>
      <c r="X281" s="541">
        <v>1</v>
      </c>
      <c r="Y281" s="541">
        <v>6541</v>
      </c>
      <c r="Z281" s="541">
        <v>0</v>
      </c>
      <c r="AA281" s="541">
        <v>0</v>
      </c>
      <c r="AB281" s="541">
        <v>2793.59</v>
      </c>
      <c r="AC281" s="541">
        <v>2444</v>
      </c>
      <c r="AD281" s="541">
        <v>6956</v>
      </c>
      <c r="AE281" s="541">
        <v>0</v>
      </c>
      <c r="AF281" s="541">
        <v>65.41</v>
      </c>
      <c r="AG281" s="541">
        <v>0</v>
      </c>
      <c r="AH281" s="541"/>
      <c r="AI281" s="541"/>
      <c r="AJ281" s="541"/>
      <c r="AK281" s="541"/>
      <c r="AL281" s="541"/>
      <c r="AM281" s="541"/>
      <c r="AN281" s="541"/>
      <c r="AO281" s="541"/>
      <c r="AP281" s="541"/>
      <c r="AQ281" s="541"/>
      <c r="AR281" s="541"/>
      <c r="AS281" s="543" t="s">
        <v>84</v>
      </c>
      <c r="AT281" s="542">
        <v>46118</v>
      </c>
    </row>
    <row r="282" spans="1:46" ht="13.2">
      <c r="A282" s="548"/>
      <c r="B282" s="547"/>
      <c r="C282" s="547"/>
      <c r="D282" s="547"/>
      <c r="E282" s="547"/>
      <c r="F282" s="548"/>
      <c r="G282" s="548"/>
      <c r="H282" s="548"/>
      <c r="I282" s="548"/>
      <c r="J282" s="548"/>
      <c r="K282" s="548"/>
      <c r="L282" s="548"/>
      <c r="M282" s="546"/>
      <c r="N282" s="546"/>
      <c r="O282" s="548" t="s">
        <v>342</v>
      </c>
      <c r="P282" s="546">
        <v>280</v>
      </c>
      <c r="Q282" s="548" t="s">
        <v>1319</v>
      </c>
      <c r="R282" s="548" t="s">
        <v>197</v>
      </c>
      <c r="S282" s="548" t="s">
        <v>1320</v>
      </c>
      <c r="T282" s="546">
        <v>3362218605</v>
      </c>
      <c r="U282" s="546">
        <v>9600</v>
      </c>
      <c r="V282" s="546">
        <v>0.26</v>
      </c>
      <c r="W282" s="546">
        <v>6709.01</v>
      </c>
      <c r="X282" s="546">
        <v>1</v>
      </c>
      <c r="Y282" s="546">
        <v>6709.01</v>
      </c>
      <c r="Z282" s="546">
        <v>0</v>
      </c>
      <c r="AA282" s="546">
        <v>0</v>
      </c>
      <c r="AB282" s="546">
        <v>2823.9</v>
      </c>
      <c r="AC282" s="546">
        <v>2496</v>
      </c>
      <c r="AD282" s="546">
        <v>7104</v>
      </c>
      <c r="AE282" s="546">
        <v>0</v>
      </c>
      <c r="AF282" s="546">
        <v>67.09</v>
      </c>
      <c r="AG282" s="546">
        <v>0</v>
      </c>
      <c r="AH282" s="546"/>
      <c r="AI282" s="546"/>
      <c r="AJ282" s="546"/>
      <c r="AK282" s="546"/>
      <c r="AL282" s="546"/>
      <c r="AM282" s="546"/>
      <c r="AN282" s="546"/>
      <c r="AO282" s="546"/>
      <c r="AP282" s="546"/>
      <c r="AQ282" s="546"/>
      <c r="AR282" s="546"/>
      <c r="AS282" s="548" t="s">
        <v>84</v>
      </c>
      <c r="AT282" s="547">
        <v>46118</v>
      </c>
    </row>
    <row r="283" spans="1:46" ht="13.2">
      <c r="A283" s="543"/>
      <c r="B283" s="542"/>
      <c r="C283" s="542"/>
      <c r="D283" s="542"/>
      <c r="E283" s="542"/>
      <c r="F283" s="543"/>
      <c r="G283" s="543"/>
      <c r="H283" s="543"/>
      <c r="I283" s="543"/>
      <c r="J283" s="543"/>
      <c r="K283" s="543"/>
      <c r="L283" s="543"/>
      <c r="M283" s="541"/>
      <c r="N283" s="541"/>
      <c r="O283" s="543" t="s">
        <v>342</v>
      </c>
      <c r="P283" s="541">
        <v>281</v>
      </c>
      <c r="Q283" s="543" t="s">
        <v>1321</v>
      </c>
      <c r="R283" s="543" t="s">
        <v>199</v>
      </c>
      <c r="S283" s="543" t="s">
        <v>1322</v>
      </c>
      <c r="T283" s="541">
        <v>3495591092</v>
      </c>
      <c r="U283" s="541">
        <v>5800</v>
      </c>
      <c r="V283" s="541">
        <v>0.31</v>
      </c>
      <c r="W283" s="541">
        <v>3510.48</v>
      </c>
      <c r="X283" s="541">
        <v>1</v>
      </c>
      <c r="Y283" s="541">
        <v>3510.48</v>
      </c>
      <c r="Z283" s="541">
        <v>0</v>
      </c>
      <c r="AA283" s="541">
        <v>0</v>
      </c>
      <c r="AB283" s="541">
        <v>2254.42</v>
      </c>
      <c r="AC283" s="541">
        <v>1798</v>
      </c>
      <c r="AD283" s="541">
        <v>4002</v>
      </c>
      <c r="AE283" s="541">
        <v>0</v>
      </c>
      <c r="AF283" s="541">
        <v>35.1</v>
      </c>
      <c r="AG283" s="541">
        <v>0</v>
      </c>
      <c r="AH283" s="541"/>
      <c r="AI283" s="541"/>
      <c r="AJ283" s="541"/>
      <c r="AK283" s="541"/>
      <c r="AL283" s="541"/>
      <c r="AM283" s="541"/>
      <c r="AN283" s="541"/>
      <c r="AO283" s="541"/>
      <c r="AP283" s="541"/>
      <c r="AQ283" s="541"/>
      <c r="AR283" s="541"/>
      <c r="AS283" s="543" t="s">
        <v>84</v>
      </c>
      <c r="AT283" s="542">
        <v>46118</v>
      </c>
    </row>
    <row r="284" spans="1:46" ht="13.2">
      <c r="A284" s="548"/>
      <c r="B284" s="547"/>
      <c r="C284" s="547"/>
      <c r="D284" s="547"/>
      <c r="E284" s="547"/>
      <c r="F284" s="548"/>
      <c r="G284" s="548"/>
      <c r="H284" s="548"/>
      <c r="I284" s="548"/>
      <c r="J284" s="548"/>
      <c r="K284" s="548"/>
      <c r="L284" s="548"/>
      <c r="M284" s="546"/>
      <c r="N284" s="546"/>
      <c r="O284" s="548" t="s">
        <v>342</v>
      </c>
      <c r="P284" s="546">
        <v>282</v>
      </c>
      <c r="Q284" s="548" t="s">
        <v>1321</v>
      </c>
      <c r="R284" s="548" t="s">
        <v>199</v>
      </c>
      <c r="S284" s="548" t="s">
        <v>1322</v>
      </c>
      <c r="T284" s="546">
        <v>3495591092</v>
      </c>
      <c r="U284" s="546">
        <v>5800</v>
      </c>
      <c r="V284" s="546">
        <v>0.31</v>
      </c>
      <c r="W284" s="546">
        <v>3329.23</v>
      </c>
      <c r="X284" s="546">
        <v>1</v>
      </c>
      <c r="Y284" s="546">
        <v>3329.23</v>
      </c>
      <c r="Z284" s="546">
        <v>0</v>
      </c>
      <c r="AA284" s="546">
        <v>0</v>
      </c>
      <c r="AB284" s="546">
        <v>2437.48</v>
      </c>
      <c r="AC284" s="546">
        <v>1798</v>
      </c>
      <c r="AD284" s="546">
        <v>4002</v>
      </c>
      <c r="AE284" s="546">
        <v>0</v>
      </c>
      <c r="AF284" s="546">
        <v>33.29</v>
      </c>
      <c r="AG284" s="546">
        <v>0</v>
      </c>
      <c r="AH284" s="546"/>
      <c r="AI284" s="546"/>
      <c r="AJ284" s="546"/>
      <c r="AK284" s="546"/>
      <c r="AL284" s="546"/>
      <c r="AM284" s="546"/>
      <c r="AN284" s="546"/>
      <c r="AO284" s="546"/>
      <c r="AP284" s="546"/>
      <c r="AQ284" s="546"/>
      <c r="AR284" s="546"/>
      <c r="AS284" s="548" t="s">
        <v>84</v>
      </c>
      <c r="AT284" s="547">
        <v>46118</v>
      </c>
    </row>
    <row r="285" spans="1:46" ht="13.2">
      <c r="A285" s="543"/>
      <c r="B285" s="542"/>
      <c r="C285" s="542"/>
      <c r="D285" s="542"/>
      <c r="E285" s="542"/>
      <c r="F285" s="543"/>
      <c r="G285" s="543"/>
      <c r="H285" s="543"/>
      <c r="I285" s="543"/>
      <c r="J285" s="543"/>
      <c r="K285" s="543"/>
      <c r="L285" s="543"/>
      <c r="M285" s="541"/>
      <c r="N285" s="541"/>
      <c r="O285" s="543" t="s">
        <v>342</v>
      </c>
      <c r="P285" s="541">
        <v>283</v>
      </c>
      <c r="Q285" s="543" t="s">
        <v>1321</v>
      </c>
      <c r="R285" s="543" t="s">
        <v>199</v>
      </c>
      <c r="S285" s="543" t="s">
        <v>1322</v>
      </c>
      <c r="T285" s="541">
        <v>3495591092</v>
      </c>
      <c r="U285" s="541">
        <v>5800</v>
      </c>
      <c r="V285" s="541">
        <v>0.31</v>
      </c>
      <c r="W285" s="541">
        <v>3507</v>
      </c>
      <c r="X285" s="541">
        <v>1</v>
      </c>
      <c r="Y285" s="541">
        <v>3507</v>
      </c>
      <c r="Z285" s="541">
        <v>0</v>
      </c>
      <c r="AA285" s="541">
        <v>0</v>
      </c>
      <c r="AB285" s="541">
        <v>2257.9299999999998</v>
      </c>
      <c r="AC285" s="541">
        <v>1798</v>
      </c>
      <c r="AD285" s="541">
        <v>4002</v>
      </c>
      <c r="AE285" s="541">
        <v>0</v>
      </c>
      <c r="AF285" s="541">
        <v>35.07</v>
      </c>
      <c r="AG285" s="541">
        <v>0</v>
      </c>
      <c r="AH285" s="541"/>
      <c r="AI285" s="541"/>
      <c r="AJ285" s="541"/>
      <c r="AK285" s="541"/>
      <c r="AL285" s="541"/>
      <c r="AM285" s="541"/>
      <c r="AN285" s="541"/>
      <c r="AO285" s="541"/>
      <c r="AP285" s="541"/>
      <c r="AQ285" s="541"/>
      <c r="AR285" s="541"/>
      <c r="AS285" s="543" t="s">
        <v>84</v>
      </c>
      <c r="AT285" s="542">
        <v>46118</v>
      </c>
    </row>
    <row r="286" spans="1:46" ht="13.2">
      <c r="A286" s="548"/>
      <c r="B286" s="547"/>
      <c r="C286" s="547"/>
      <c r="D286" s="547"/>
      <c r="E286" s="547"/>
      <c r="F286" s="548"/>
      <c r="G286" s="548"/>
      <c r="H286" s="548"/>
      <c r="I286" s="548"/>
      <c r="J286" s="548"/>
      <c r="K286" s="548"/>
      <c r="L286" s="548"/>
      <c r="M286" s="546"/>
      <c r="N286" s="546"/>
      <c r="O286" s="548" t="s">
        <v>342</v>
      </c>
      <c r="P286" s="546">
        <v>284</v>
      </c>
      <c r="Q286" s="548" t="s">
        <v>1321</v>
      </c>
      <c r="R286" s="548" t="s">
        <v>199</v>
      </c>
      <c r="S286" s="548" t="s">
        <v>1322</v>
      </c>
      <c r="T286" s="546">
        <v>3495591092</v>
      </c>
      <c r="U286" s="546">
        <v>5800</v>
      </c>
      <c r="V286" s="546">
        <v>0.31</v>
      </c>
      <c r="W286" s="546">
        <v>3353.61</v>
      </c>
      <c r="X286" s="546">
        <v>2</v>
      </c>
      <c r="Y286" s="546">
        <v>6707.22</v>
      </c>
      <c r="Z286" s="546">
        <v>0</v>
      </c>
      <c r="AA286" s="546">
        <v>0</v>
      </c>
      <c r="AB286" s="546">
        <v>4825.7</v>
      </c>
      <c r="AC286" s="546">
        <v>3596</v>
      </c>
      <c r="AD286" s="546">
        <v>8004</v>
      </c>
      <c r="AE286" s="546">
        <v>0</v>
      </c>
      <c r="AF286" s="546">
        <v>67.08</v>
      </c>
      <c r="AG286" s="546">
        <v>0</v>
      </c>
      <c r="AH286" s="546">
        <v>3353.61</v>
      </c>
      <c r="AI286" s="546">
        <v>1</v>
      </c>
      <c r="AJ286" s="546">
        <v>3353.61</v>
      </c>
      <c r="AK286" s="546">
        <v>0</v>
      </c>
      <c r="AL286" s="546">
        <v>0</v>
      </c>
      <c r="AM286" s="546">
        <v>2412.85</v>
      </c>
      <c r="AN286" s="546">
        <v>1798</v>
      </c>
      <c r="AO286" s="546">
        <v>4002</v>
      </c>
      <c r="AP286" s="546">
        <v>0</v>
      </c>
      <c r="AQ286" s="546">
        <v>33.54</v>
      </c>
      <c r="AR286" s="546">
        <v>0</v>
      </c>
      <c r="AS286" s="548" t="s">
        <v>84</v>
      </c>
      <c r="AT286" s="547">
        <v>46118</v>
      </c>
    </row>
    <row r="287" spans="1:46" ht="13.2">
      <c r="A287" s="543"/>
      <c r="B287" s="542"/>
      <c r="C287" s="542"/>
      <c r="D287" s="542"/>
      <c r="E287" s="542"/>
      <c r="F287" s="543"/>
      <c r="G287" s="543"/>
      <c r="H287" s="543"/>
      <c r="I287" s="543"/>
      <c r="J287" s="543"/>
      <c r="K287" s="543"/>
      <c r="L287" s="543"/>
      <c r="M287" s="541"/>
      <c r="N287" s="541"/>
      <c r="O287" s="543" t="s">
        <v>342</v>
      </c>
      <c r="P287" s="541">
        <v>285</v>
      </c>
      <c r="Q287" s="543" t="s">
        <v>1321</v>
      </c>
      <c r="R287" s="543" t="s">
        <v>199</v>
      </c>
      <c r="S287" s="543" t="s">
        <v>1322</v>
      </c>
      <c r="T287" s="541">
        <v>3495591092</v>
      </c>
      <c r="U287" s="541">
        <v>5800</v>
      </c>
      <c r="V287" s="541">
        <v>0.31</v>
      </c>
      <c r="W287" s="541">
        <v>3339.68</v>
      </c>
      <c r="X287" s="541">
        <v>1</v>
      </c>
      <c r="Y287" s="541">
        <v>3339.68</v>
      </c>
      <c r="Z287" s="541">
        <v>0</v>
      </c>
      <c r="AA287" s="541">
        <v>0</v>
      </c>
      <c r="AB287" s="541">
        <v>2460.3200000000002</v>
      </c>
      <c r="AC287" s="541">
        <v>1798</v>
      </c>
      <c r="AD287" s="541">
        <v>4002</v>
      </c>
      <c r="AE287" s="541">
        <v>0</v>
      </c>
      <c r="AF287" s="541">
        <v>0</v>
      </c>
      <c r="AG287" s="541">
        <v>0</v>
      </c>
      <c r="AH287" s="541"/>
      <c r="AI287" s="541"/>
      <c r="AJ287" s="541"/>
      <c r="AK287" s="541"/>
      <c r="AL287" s="541"/>
      <c r="AM287" s="541"/>
      <c r="AN287" s="541"/>
      <c r="AO287" s="541"/>
      <c r="AP287" s="541"/>
      <c r="AQ287" s="541"/>
      <c r="AR287" s="541"/>
      <c r="AS287" s="543" t="s">
        <v>84</v>
      </c>
      <c r="AT287" s="542">
        <v>46118</v>
      </c>
    </row>
    <row r="288" spans="1:46" ht="13.2">
      <c r="A288" s="548"/>
      <c r="B288" s="547"/>
      <c r="C288" s="547"/>
      <c r="D288" s="547"/>
      <c r="E288" s="547"/>
      <c r="F288" s="548"/>
      <c r="G288" s="548"/>
      <c r="H288" s="548"/>
      <c r="I288" s="548"/>
      <c r="J288" s="548"/>
      <c r="K288" s="548"/>
      <c r="L288" s="548"/>
      <c r="M288" s="546"/>
      <c r="N288" s="546"/>
      <c r="O288" s="548" t="s">
        <v>342</v>
      </c>
      <c r="P288" s="546">
        <v>286</v>
      </c>
      <c r="Q288" s="548" t="s">
        <v>1321</v>
      </c>
      <c r="R288" s="548" t="s">
        <v>199</v>
      </c>
      <c r="S288" s="548" t="s">
        <v>1322</v>
      </c>
      <c r="T288" s="546">
        <v>3495591092</v>
      </c>
      <c r="U288" s="546">
        <v>5800</v>
      </c>
      <c r="V288" s="546">
        <v>0.31</v>
      </c>
      <c r="W288" s="546">
        <v>3280.95</v>
      </c>
      <c r="X288" s="546">
        <v>1</v>
      </c>
      <c r="Y288" s="546">
        <v>3280.95</v>
      </c>
      <c r="Z288" s="546">
        <v>0</v>
      </c>
      <c r="AA288" s="546">
        <v>0</v>
      </c>
      <c r="AB288" s="546">
        <v>2486.2399999999998</v>
      </c>
      <c r="AC288" s="546">
        <v>1798</v>
      </c>
      <c r="AD288" s="546">
        <v>4002</v>
      </c>
      <c r="AE288" s="546">
        <v>0</v>
      </c>
      <c r="AF288" s="546">
        <v>32.81</v>
      </c>
      <c r="AG288" s="546">
        <v>0</v>
      </c>
      <c r="AH288" s="546"/>
      <c r="AI288" s="546"/>
      <c r="AJ288" s="546"/>
      <c r="AK288" s="546"/>
      <c r="AL288" s="546"/>
      <c r="AM288" s="546"/>
      <c r="AN288" s="546"/>
      <c r="AO288" s="546"/>
      <c r="AP288" s="546"/>
      <c r="AQ288" s="546"/>
      <c r="AR288" s="546"/>
      <c r="AS288" s="548" t="s">
        <v>84</v>
      </c>
      <c r="AT288" s="547">
        <v>46118</v>
      </c>
    </row>
    <row r="289" spans="1:46" ht="13.2">
      <c r="A289" s="543"/>
      <c r="B289" s="542"/>
      <c r="C289" s="542"/>
      <c r="D289" s="542"/>
      <c r="E289" s="542"/>
      <c r="F289" s="543"/>
      <c r="G289" s="543"/>
      <c r="H289" s="543"/>
      <c r="I289" s="543"/>
      <c r="J289" s="543"/>
      <c r="K289" s="543"/>
      <c r="L289" s="543"/>
      <c r="M289" s="541"/>
      <c r="N289" s="541"/>
      <c r="O289" s="543" t="s">
        <v>342</v>
      </c>
      <c r="P289" s="541">
        <v>287</v>
      </c>
      <c r="Q289" s="543" t="s">
        <v>1321</v>
      </c>
      <c r="R289" s="543" t="s">
        <v>199</v>
      </c>
      <c r="S289" s="543" t="s">
        <v>1322</v>
      </c>
      <c r="T289" s="541">
        <v>3495591092</v>
      </c>
      <c r="U289" s="541">
        <v>5800</v>
      </c>
      <c r="V289" s="541">
        <v>0.31</v>
      </c>
      <c r="W289" s="541">
        <v>3406.84</v>
      </c>
      <c r="X289" s="541">
        <v>1</v>
      </c>
      <c r="Y289" s="541">
        <v>3406.84</v>
      </c>
      <c r="Z289" s="541">
        <v>0</v>
      </c>
      <c r="AA289" s="541">
        <v>0</v>
      </c>
      <c r="AB289" s="541">
        <v>2359.09</v>
      </c>
      <c r="AC289" s="541">
        <v>1798</v>
      </c>
      <c r="AD289" s="541">
        <v>4002</v>
      </c>
      <c r="AE289" s="541">
        <v>0</v>
      </c>
      <c r="AF289" s="541">
        <v>34.07</v>
      </c>
      <c r="AG289" s="541">
        <v>0</v>
      </c>
      <c r="AH289" s="541"/>
      <c r="AI289" s="541"/>
      <c r="AJ289" s="541"/>
      <c r="AK289" s="541"/>
      <c r="AL289" s="541"/>
      <c r="AM289" s="541"/>
      <c r="AN289" s="541"/>
      <c r="AO289" s="541"/>
      <c r="AP289" s="541"/>
      <c r="AQ289" s="541"/>
      <c r="AR289" s="541"/>
      <c r="AS289" s="543" t="s">
        <v>84</v>
      </c>
      <c r="AT289" s="542">
        <v>46118</v>
      </c>
    </row>
    <row r="290" spans="1:46" ht="13.2">
      <c r="A290" s="548"/>
      <c r="B290" s="547"/>
      <c r="C290" s="547"/>
      <c r="D290" s="547"/>
      <c r="E290" s="547"/>
      <c r="F290" s="548"/>
      <c r="G290" s="548"/>
      <c r="H290" s="548"/>
      <c r="I290" s="548"/>
      <c r="J290" s="548"/>
      <c r="K290" s="548"/>
      <c r="L290" s="548"/>
      <c r="M290" s="546"/>
      <c r="N290" s="546"/>
      <c r="O290" s="548" t="s">
        <v>342</v>
      </c>
      <c r="P290" s="546">
        <v>288</v>
      </c>
      <c r="Q290" s="548" t="s">
        <v>1321</v>
      </c>
      <c r="R290" s="548" t="s">
        <v>199</v>
      </c>
      <c r="S290" s="548" t="s">
        <v>1322</v>
      </c>
      <c r="T290" s="546">
        <v>3495591092</v>
      </c>
      <c r="U290" s="546">
        <v>5800</v>
      </c>
      <c r="V290" s="546">
        <v>0.31</v>
      </c>
      <c r="W290" s="546">
        <v>3187.44</v>
      </c>
      <c r="X290" s="546">
        <v>1</v>
      </c>
      <c r="Y290" s="546">
        <v>3187.44</v>
      </c>
      <c r="Z290" s="546">
        <v>0</v>
      </c>
      <c r="AA290" s="546">
        <v>0</v>
      </c>
      <c r="AB290" s="546">
        <v>2580.69</v>
      </c>
      <c r="AC290" s="546">
        <v>1798</v>
      </c>
      <c r="AD290" s="546">
        <v>4002</v>
      </c>
      <c r="AE290" s="546">
        <v>0</v>
      </c>
      <c r="AF290" s="546">
        <v>31.87</v>
      </c>
      <c r="AG290" s="546">
        <v>0</v>
      </c>
      <c r="AH290" s="546"/>
      <c r="AI290" s="546"/>
      <c r="AJ290" s="546"/>
      <c r="AK290" s="546"/>
      <c r="AL290" s="546"/>
      <c r="AM290" s="546"/>
      <c r="AN290" s="546"/>
      <c r="AO290" s="546"/>
      <c r="AP290" s="546"/>
      <c r="AQ290" s="546"/>
      <c r="AR290" s="546"/>
      <c r="AS290" s="548" t="s">
        <v>84</v>
      </c>
      <c r="AT290" s="547">
        <v>46118</v>
      </c>
    </row>
    <row r="291" spans="1:46" ht="13.2">
      <c r="A291" s="543"/>
      <c r="B291" s="542"/>
      <c r="C291" s="542"/>
      <c r="D291" s="542"/>
      <c r="E291" s="542"/>
      <c r="F291" s="543"/>
      <c r="G291" s="543"/>
      <c r="H291" s="543"/>
      <c r="I291" s="543"/>
      <c r="J291" s="543"/>
      <c r="K291" s="543"/>
      <c r="L291" s="543"/>
      <c r="M291" s="541"/>
      <c r="N291" s="541"/>
      <c r="O291" s="543" t="s">
        <v>342</v>
      </c>
      <c r="P291" s="541">
        <v>289</v>
      </c>
      <c r="Q291" s="543" t="s">
        <v>1321</v>
      </c>
      <c r="R291" s="543" t="s">
        <v>199</v>
      </c>
      <c r="S291" s="543" t="s">
        <v>1322</v>
      </c>
      <c r="T291" s="541">
        <v>3495591092</v>
      </c>
      <c r="U291" s="541">
        <v>5800</v>
      </c>
      <c r="V291" s="541">
        <v>0.31</v>
      </c>
      <c r="W291" s="541">
        <v>3190.48</v>
      </c>
      <c r="X291" s="541">
        <v>1</v>
      </c>
      <c r="Y291" s="541">
        <v>3190.48</v>
      </c>
      <c r="Z291" s="541">
        <v>0</v>
      </c>
      <c r="AA291" s="541">
        <v>0</v>
      </c>
      <c r="AB291" s="541">
        <v>2577.62</v>
      </c>
      <c r="AC291" s="541">
        <v>1798</v>
      </c>
      <c r="AD291" s="541">
        <v>4002</v>
      </c>
      <c r="AE291" s="541">
        <v>0</v>
      </c>
      <c r="AF291" s="541">
        <v>31.9</v>
      </c>
      <c r="AG291" s="541">
        <v>0</v>
      </c>
      <c r="AH291" s="541"/>
      <c r="AI291" s="541"/>
      <c r="AJ291" s="541"/>
      <c r="AK291" s="541"/>
      <c r="AL291" s="541"/>
      <c r="AM291" s="541"/>
      <c r="AN291" s="541"/>
      <c r="AO291" s="541"/>
      <c r="AP291" s="541"/>
      <c r="AQ291" s="541"/>
      <c r="AR291" s="541"/>
      <c r="AS291" s="543" t="s">
        <v>84</v>
      </c>
      <c r="AT291" s="542">
        <v>46118</v>
      </c>
    </row>
    <row r="292" spans="1:46" ht="13.2">
      <c r="A292" s="548"/>
      <c r="B292" s="547"/>
      <c r="C292" s="547"/>
      <c r="D292" s="547"/>
      <c r="E292" s="547"/>
      <c r="F292" s="548"/>
      <c r="G292" s="548"/>
      <c r="H292" s="548"/>
      <c r="I292" s="548"/>
      <c r="J292" s="548"/>
      <c r="K292" s="548"/>
      <c r="L292" s="548"/>
      <c r="M292" s="546"/>
      <c r="N292" s="546"/>
      <c r="O292" s="548" t="s">
        <v>342</v>
      </c>
      <c r="P292" s="546">
        <v>290</v>
      </c>
      <c r="Q292" s="548" t="s">
        <v>1321</v>
      </c>
      <c r="R292" s="548" t="s">
        <v>199</v>
      </c>
      <c r="S292" s="548" t="s">
        <v>1322</v>
      </c>
      <c r="T292" s="546">
        <v>3495591092</v>
      </c>
      <c r="U292" s="546">
        <v>5800</v>
      </c>
      <c r="V292" s="546">
        <v>0.31</v>
      </c>
      <c r="W292" s="546">
        <v>3091.25</v>
      </c>
      <c r="X292" s="546">
        <v>1</v>
      </c>
      <c r="Y292" s="546">
        <v>3091.25</v>
      </c>
      <c r="Z292" s="546">
        <v>0</v>
      </c>
      <c r="AA292" s="546">
        <v>0</v>
      </c>
      <c r="AB292" s="546">
        <v>2677.84</v>
      </c>
      <c r="AC292" s="546">
        <v>1798</v>
      </c>
      <c r="AD292" s="546">
        <v>4002</v>
      </c>
      <c r="AE292" s="546">
        <v>0</v>
      </c>
      <c r="AF292" s="546">
        <v>30.91</v>
      </c>
      <c r="AG292" s="546">
        <v>0</v>
      </c>
      <c r="AH292" s="546"/>
      <c r="AI292" s="546"/>
      <c r="AJ292" s="546"/>
      <c r="AK292" s="546"/>
      <c r="AL292" s="546"/>
      <c r="AM292" s="546"/>
      <c r="AN292" s="546"/>
      <c r="AO292" s="546"/>
      <c r="AP292" s="546"/>
      <c r="AQ292" s="546"/>
      <c r="AR292" s="546"/>
      <c r="AS292" s="548" t="s">
        <v>84</v>
      </c>
      <c r="AT292" s="547">
        <v>46118</v>
      </c>
    </row>
    <row r="293" spans="1:46" ht="13.2">
      <c r="A293" s="543"/>
      <c r="B293" s="542"/>
      <c r="C293" s="542"/>
      <c r="D293" s="542"/>
      <c r="E293" s="542"/>
      <c r="F293" s="543"/>
      <c r="G293" s="543"/>
      <c r="H293" s="543"/>
      <c r="I293" s="543"/>
      <c r="J293" s="543"/>
      <c r="K293" s="543"/>
      <c r="L293" s="543"/>
      <c r="M293" s="541"/>
      <c r="N293" s="541"/>
      <c r="O293" s="543" t="s">
        <v>342</v>
      </c>
      <c r="P293" s="541">
        <v>291</v>
      </c>
      <c r="Q293" s="543" t="s">
        <v>1321</v>
      </c>
      <c r="R293" s="543" t="s">
        <v>199</v>
      </c>
      <c r="S293" s="543" t="s">
        <v>1322</v>
      </c>
      <c r="T293" s="541">
        <v>3495591092</v>
      </c>
      <c r="U293" s="541">
        <v>5800</v>
      </c>
      <c r="V293" s="541">
        <v>0.31</v>
      </c>
      <c r="W293" s="541">
        <v>3262.61</v>
      </c>
      <c r="X293" s="541">
        <v>1</v>
      </c>
      <c r="Y293" s="541">
        <v>3262.61</v>
      </c>
      <c r="Z293" s="541">
        <v>0</v>
      </c>
      <c r="AA293" s="541">
        <v>0</v>
      </c>
      <c r="AB293" s="541">
        <v>2504.7600000000002</v>
      </c>
      <c r="AC293" s="541">
        <v>1798</v>
      </c>
      <c r="AD293" s="541">
        <v>4002</v>
      </c>
      <c r="AE293" s="541">
        <v>0</v>
      </c>
      <c r="AF293" s="541">
        <v>32.630000000000003</v>
      </c>
      <c r="AG293" s="541">
        <v>0</v>
      </c>
      <c r="AH293" s="541"/>
      <c r="AI293" s="541"/>
      <c r="AJ293" s="541"/>
      <c r="AK293" s="541"/>
      <c r="AL293" s="541"/>
      <c r="AM293" s="541"/>
      <c r="AN293" s="541"/>
      <c r="AO293" s="541"/>
      <c r="AP293" s="541"/>
      <c r="AQ293" s="541"/>
      <c r="AR293" s="541"/>
      <c r="AS293" s="543" t="s">
        <v>84</v>
      </c>
      <c r="AT293" s="542">
        <v>46118</v>
      </c>
    </row>
    <row r="294" spans="1:46" ht="13.2">
      <c r="A294" s="548"/>
      <c r="B294" s="547"/>
      <c r="C294" s="547"/>
      <c r="D294" s="547"/>
      <c r="E294" s="547"/>
      <c r="F294" s="548"/>
      <c r="G294" s="548"/>
      <c r="H294" s="548"/>
      <c r="I294" s="548"/>
      <c r="J294" s="548"/>
      <c r="K294" s="548"/>
      <c r="L294" s="548"/>
      <c r="M294" s="546"/>
      <c r="N294" s="546"/>
      <c r="O294" s="548" t="s">
        <v>342</v>
      </c>
      <c r="P294" s="546">
        <v>292</v>
      </c>
      <c r="Q294" s="548" t="s">
        <v>1321</v>
      </c>
      <c r="R294" s="548" t="s">
        <v>199</v>
      </c>
      <c r="S294" s="548" t="s">
        <v>1322</v>
      </c>
      <c r="T294" s="546">
        <v>3495591092</v>
      </c>
      <c r="U294" s="546">
        <v>5800</v>
      </c>
      <c r="V294" s="546">
        <v>0.31</v>
      </c>
      <c r="W294" s="546">
        <v>3609.52</v>
      </c>
      <c r="X294" s="546">
        <v>1</v>
      </c>
      <c r="Y294" s="546">
        <v>3609.52</v>
      </c>
      <c r="Z294" s="546">
        <v>0</v>
      </c>
      <c r="AA294" s="546">
        <v>0</v>
      </c>
      <c r="AB294" s="546">
        <v>2154.38</v>
      </c>
      <c r="AC294" s="546">
        <v>1798</v>
      </c>
      <c r="AD294" s="546">
        <v>4002</v>
      </c>
      <c r="AE294" s="546">
        <v>0</v>
      </c>
      <c r="AF294" s="546">
        <v>36.1</v>
      </c>
      <c r="AG294" s="546">
        <v>0</v>
      </c>
      <c r="AH294" s="546"/>
      <c r="AI294" s="546"/>
      <c r="AJ294" s="546"/>
      <c r="AK294" s="546"/>
      <c r="AL294" s="546"/>
      <c r="AM294" s="546"/>
      <c r="AN294" s="546"/>
      <c r="AO294" s="546"/>
      <c r="AP294" s="546"/>
      <c r="AQ294" s="546"/>
      <c r="AR294" s="546"/>
      <c r="AS294" s="548" t="s">
        <v>84</v>
      </c>
      <c r="AT294" s="547">
        <v>46118</v>
      </c>
    </row>
    <row r="295" spans="1:46" ht="13.2">
      <c r="A295" s="543"/>
      <c r="B295" s="542"/>
      <c r="C295" s="542"/>
      <c r="D295" s="542"/>
      <c r="E295" s="542"/>
      <c r="F295" s="543"/>
      <c r="G295" s="543"/>
      <c r="H295" s="543"/>
      <c r="I295" s="543"/>
      <c r="J295" s="543"/>
      <c r="K295" s="543"/>
      <c r="L295" s="543"/>
      <c r="M295" s="541"/>
      <c r="N295" s="541"/>
      <c r="O295" s="543" t="s">
        <v>342</v>
      </c>
      <c r="P295" s="541">
        <v>293</v>
      </c>
      <c r="Q295" s="543" t="s">
        <v>1321</v>
      </c>
      <c r="R295" s="543" t="s">
        <v>199</v>
      </c>
      <c r="S295" s="543" t="s">
        <v>1322</v>
      </c>
      <c r="T295" s="541">
        <v>3495591092</v>
      </c>
      <c r="U295" s="541">
        <v>5800</v>
      </c>
      <c r="V295" s="541">
        <v>0.31</v>
      </c>
      <c r="W295" s="541">
        <v>3507.14</v>
      </c>
      <c r="X295" s="541">
        <v>1</v>
      </c>
      <c r="Y295" s="541">
        <v>3507.14</v>
      </c>
      <c r="Z295" s="541">
        <v>0</v>
      </c>
      <c r="AA295" s="541">
        <v>0</v>
      </c>
      <c r="AB295" s="541">
        <v>2257.79</v>
      </c>
      <c r="AC295" s="541">
        <v>1798</v>
      </c>
      <c r="AD295" s="541">
        <v>4002</v>
      </c>
      <c r="AE295" s="541">
        <v>0</v>
      </c>
      <c r="AF295" s="541">
        <v>35.07</v>
      </c>
      <c r="AG295" s="541">
        <v>0</v>
      </c>
      <c r="AH295" s="541">
        <v>3507.14</v>
      </c>
      <c r="AI295" s="541">
        <v>1</v>
      </c>
      <c r="AJ295" s="541">
        <v>3507.14</v>
      </c>
      <c r="AK295" s="541">
        <v>0</v>
      </c>
      <c r="AL295" s="541">
        <v>0</v>
      </c>
      <c r="AM295" s="541">
        <v>2257.79</v>
      </c>
      <c r="AN295" s="541">
        <v>1798</v>
      </c>
      <c r="AO295" s="541">
        <v>4002</v>
      </c>
      <c r="AP295" s="541">
        <v>0</v>
      </c>
      <c r="AQ295" s="541">
        <v>35.07</v>
      </c>
      <c r="AR295" s="541">
        <v>0</v>
      </c>
      <c r="AS295" s="543" t="s">
        <v>84</v>
      </c>
      <c r="AT295" s="542">
        <v>46118</v>
      </c>
    </row>
    <row r="296" spans="1:46" ht="13.2">
      <c r="A296" s="548"/>
      <c r="B296" s="547"/>
      <c r="C296" s="547"/>
      <c r="D296" s="547"/>
      <c r="E296" s="547"/>
      <c r="F296" s="548"/>
      <c r="G296" s="548"/>
      <c r="H296" s="548"/>
      <c r="I296" s="548"/>
      <c r="J296" s="548"/>
      <c r="K296" s="548"/>
      <c r="L296" s="548"/>
      <c r="M296" s="546"/>
      <c r="N296" s="546"/>
      <c r="O296" s="548" t="s">
        <v>342</v>
      </c>
      <c r="P296" s="546">
        <v>294</v>
      </c>
      <c r="Q296" s="548" t="s">
        <v>1321</v>
      </c>
      <c r="R296" s="548" t="s">
        <v>199</v>
      </c>
      <c r="S296" s="548" t="s">
        <v>1322</v>
      </c>
      <c r="T296" s="546">
        <v>3495591092</v>
      </c>
      <c r="U296" s="546">
        <v>5800</v>
      </c>
      <c r="V296" s="546">
        <v>0.31</v>
      </c>
      <c r="W296" s="546">
        <v>3704.05</v>
      </c>
      <c r="X296" s="546">
        <v>1</v>
      </c>
      <c r="Y296" s="546">
        <v>3704.05</v>
      </c>
      <c r="Z296" s="546">
        <v>0</v>
      </c>
      <c r="AA296" s="546">
        <v>0</v>
      </c>
      <c r="AB296" s="546">
        <v>2095.9499999999998</v>
      </c>
      <c r="AC296" s="546">
        <v>1798</v>
      </c>
      <c r="AD296" s="546">
        <v>4002</v>
      </c>
      <c r="AE296" s="546">
        <v>0</v>
      </c>
      <c r="AF296" s="546">
        <v>0</v>
      </c>
      <c r="AG296" s="546">
        <v>0</v>
      </c>
      <c r="AH296" s="546"/>
      <c r="AI296" s="546"/>
      <c r="AJ296" s="546"/>
      <c r="AK296" s="546"/>
      <c r="AL296" s="546"/>
      <c r="AM296" s="546"/>
      <c r="AN296" s="546"/>
      <c r="AO296" s="546"/>
      <c r="AP296" s="546"/>
      <c r="AQ296" s="546"/>
      <c r="AR296" s="546"/>
      <c r="AS296" s="548" t="s">
        <v>84</v>
      </c>
      <c r="AT296" s="547">
        <v>46118</v>
      </c>
    </row>
    <row r="297" spans="1:46" ht="13.2">
      <c r="A297" s="543"/>
      <c r="B297" s="542"/>
      <c r="C297" s="542"/>
      <c r="D297" s="542"/>
      <c r="E297" s="542"/>
      <c r="F297" s="543"/>
      <c r="G297" s="543"/>
      <c r="H297" s="543"/>
      <c r="I297" s="543"/>
      <c r="J297" s="543"/>
      <c r="K297" s="543"/>
      <c r="L297" s="543"/>
      <c r="M297" s="541"/>
      <c r="N297" s="541"/>
      <c r="O297" s="543" t="s">
        <v>342</v>
      </c>
      <c r="P297" s="541">
        <v>295</v>
      </c>
      <c r="Q297" s="543" t="s">
        <v>1321</v>
      </c>
      <c r="R297" s="543" t="s">
        <v>199</v>
      </c>
      <c r="S297" s="543" t="s">
        <v>1322</v>
      </c>
      <c r="T297" s="541">
        <v>3495591092</v>
      </c>
      <c r="U297" s="541">
        <v>5800</v>
      </c>
      <c r="V297" s="541">
        <v>0.31</v>
      </c>
      <c r="W297" s="541">
        <v>3390.48</v>
      </c>
      <c r="X297" s="541">
        <v>1</v>
      </c>
      <c r="Y297" s="541">
        <v>3390.48</v>
      </c>
      <c r="Z297" s="541">
        <v>0</v>
      </c>
      <c r="AA297" s="541">
        <v>0</v>
      </c>
      <c r="AB297" s="541">
        <v>2375.62</v>
      </c>
      <c r="AC297" s="541">
        <v>1798</v>
      </c>
      <c r="AD297" s="541">
        <v>4002</v>
      </c>
      <c r="AE297" s="541">
        <v>0</v>
      </c>
      <c r="AF297" s="541">
        <v>33.9</v>
      </c>
      <c r="AG297" s="541">
        <v>0</v>
      </c>
      <c r="AH297" s="541">
        <v>3390.48</v>
      </c>
      <c r="AI297" s="541">
        <v>1</v>
      </c>
      <c r="AJ297" s="541">
        <v>3390.48</v>
      </c>
      <c r="AK297" s="541">
        <v>0</v>
      </c>
      <c r="AL297" s="541">
        <v>0</v>
      </c>
      <c r="AM297" s="541">
        <v>2375.62</v>
      </c>
      <c r="AN297" s="541">
        <v>1798</v>
      </c>
      <c r="AO297" s="541">
        <v>4002</v>
      </c>
      <c r="AP297" s="541">
        <v>0</v>
      </c>
      <c r="AQ297" s="541">
        <v>33.9</v>
      </c>
      <c r="AR297" s="541">
        <v>0</v>
      </c>
      <c r="AS297" s="543" t="s">
        <v>84</v>
      </c>
      <c r="AT297" s="542">
        <v>46118</v>
      </c>
    </row>
    <row r="298" spans="1:46" ht="13.2">
      <c r="A298" s="548"/>
      <c r="B298" s="547"/>
      <c r="C298" s="547"/>
      <c r="D298" s="547"/>
      <c r="E298" s="547"/>
      <c r="F298" s="548"/>
      <c r="G298" s="548"/>
      <c r="H298" s="548"/>
      <c r="I298" s="548"/>
      <c r="J298" s="548"/>
      <c r="K298" s="548"/>
      <c r="L298" s="548"/>
      <c r="M298" s="546"/>
      <c r="N298" s="546"/>
      <c r="O298" s="548" t="s">
        <v>342</v>
      </c>
      <c r="P298" s="546">
        <v>296</v>
      </c>
      <c r="Q298" s="548" t="s">
        <v>1321</v>
      </c>
      <c r="R298" s="548" t="s">
        <v>199</v>
      </c>
      <c r="S298" s="548" t="s">
        <v>1322</v>
      </c>
      <c r="T298" s="546">
        <v>3495591092</v>
      </c>
      <c r="U298" s="546">
        <v>5800</v>
      </c>
      <c r="V298" s="546">
        <v>0.31</v>
      </c>
      <c r="W298" s="546">
        <v>3147.62</v>
      </c>
      <c r="X298" s="546">
        <v>1</v>
      </c>
      <c r="Y298" s="546">
        <v>3147.62</v>
      </c>
      <c r="Z298" s="546">
        <v>0</v>
      </c>
      <c r="AA298" s="546">
        <v>0</v>
      </c>
      <c r="AB298" s="546">
        <v>2620.9</v>
      </c>
      <c r="AC298" s="546">
        <v>1798</v>
      </c>
      <c r="AD298" s="546">
        <v>4002</v>
      </c>
      <c r="AE298" s="546">
        <v>0</v>
      </c>
      <c r="AF298" s="546">
        <v>31.48</v>
      </c>
      <c r="AG298" s="546">
        <v>0</v>
      </c>
      <c r="AH298" s="546"/>
      <c r="AI298" s="546"/>
      <c r="AJ298" s="546"/>
      <c r="AK298" s="546"/>
      <c r="AL298" s="546"/>
      <c r="AM298" s="546"/>
      <c r="AN298" s="546"/>
      <c r="AO298" s="546"/>
      <c r="AP298" s="546"/>
      <c r="AQ298" s="546"/>
      <c r="AR298" s="546"/>
      <c r="AS298" s="548" t="s">
        <v>84</v>
      </c>
      <c r="AT298" s="547">
        <v>46118</v>
      </c>
    </row>
    <row r="299" spans="1:46" ht="13.2">
      <c r="A299" s="543"/>
      <c r="B299" s="542"/>
      <c r="C299" s="542"/>
      <c r="D299" s="542"/>
      <c r="E299" s="542"/>
      <c r="F299" s="543"/>
      <c r="G299" s="543"/>
      <c r="H299" s="543"/>
      <c r="I299" s="543"/>
      <c r="J299" s="543"/>
      <c r="K299" s="543"/>
      <c r="L299" s="543"/>
      <c r="M299" s="541"/>
      <c r="N299" s="541"/>
      <c r="O299" s="543" t="s">
        <v>342</v>
      </c>
      <c r="P299" s="541">
        <v>297</v>
      </c>
      <c r="Q299" s="543" t="s">
        <v>1321</v>
      </c>
      <c r="R299" s="543" t="s">
        <v>199</v>
      </c>
      <c r="S299" s="543" t="s">
        <v>1322</v>
      </c>
      <c r="T299" s="541">
        <v>3495591092</v>
      </c>
      <c r="U299" s="541">
        <v>2610</v>
      </c>
      <c r="V299" s="541">
        <v>0.4</v>
      </c>
      <c r="W299" s="541">
        <v>1904</v>
      </c>
      <c r="X299" s="541">
        <v>1</v>
      </c>
      <c r="Y299" s="541">
        <v>1904</v>
      </c>
      <c r="Z299" s="541">
        <v>0</v>
      </c>
      <c r="AA299" s="541">
        <v>0</v>
      </c>
      <c r="AB299" s="541">
        <v>706</v>
      </c>
      <c r="AC299" s="541">
        <v>1044</v>
      </c>
      <c r="AD299" s="541">
        <v>1566</v>
      </c>
      <c r="AE299" s="541">
        <v>0</v>
      </c>
      <c r="AF299" s="541">
        <v>0</v>
      </c>
      <c r="AG299" s="541">
        <v>0</v>
      </c>
      <c r="AH299" s="541"/>
      <c r="AI299" s="541"/>
      <c r="AJ299" s="541"/>
      <c r="AK299" s="541"/>
      <c r="AL299" s="541"/>
      <c r="AM299" s="541"/>
      <c r="AN299" s="541"/>
      <c r="AO299" s="541"/>
      <c r="AP299" s="541"/>
      <c r="AQ299" s="541"/>
      <c r="AR299" s="541"/>
      <c r="AS299" s="543" t="s">
        <v>84</v>
      </c>
      <c r="AT299" s="542">
        <v>46118</v>
      </c>
    </row>
    <row r="300" spans="1:46" ht="13.2">
      <c r="A300" s="548"/>
      <c r="B300" s="547"/>
      <c r="C300" s="547"/>
      <c r="D300" s="547"/>
      <c r="E300" s="547"/>
      <c r="F300" s="548"/>
      <c r="G300" s="548"/>
      <c r="H300" s="548"/>
      <c r="I300" s="548"/>
      <c r="J300" s="548"/>
      <c r="K300" s="548"/>
      <c r="L300" s="548"/>
      <c r="M300" s="546"/>
      <c r="N300" s="546"/>
      <c r="O300" s="548" t="s">
        <v>342</v>
      </c>
      <c r="P300" s="546">
        <v>298</v>
      </c>
      <c r="Q300" s="548" t="s">
        <v>1321</v>
      </c>
      <c r="R300" s="548" t="s">
        <v>199</v>
      </c>
      <c r="S300" s="548" t="s">
        <v>1322</v>
      </c>
      <c r="T300" s="546">
        <v>3495591092</v>
      </c>
      <c r="U300" s="546">
        <v>5800</v>
      </c>
      <c r="V300" s="546">
        <v>0.31</v>
      </c>
      <c r="W300" s="546">
        <v>3362.09</v>
      </c>
      <c r="X300" s="546">
        <v>1</v>
      </c>
      <c r="Y300" s="546">
        <v>3362.09</v>
      </c>
      <c r="Z300" s="546">
        <v>0</v>
      </c>
      <c r="AA300" s="546">
        <v>0</v>
      </c>
      <c r="AB300" s="546">
        <v>2404.29</v>
      </c>
      <c r="AC300" s="546">
        <v>1798</v>
      </c>
      <c r="AD300" s="546">
        <v>4002</v>
      </c>
      <c r="AE300" s="546">
        <v>0</v>
      </c>
      <c r="AF300" s="546">
        <v>33.619999999999997</v>
      </c>
      <c r="AG300" s="546">
        <v>0</v>
      </c>
      <c r="AH300" s="546"/>
      <c r="AI300" s="546"/>
      <c r="AJ300" s="546"/>
      <c r="AK300" s="546"/>
      <c r="AL300" s="546"/>
      <c r="AM300" s="546"/>
      <c r="AN300" s="546"/>
      <c r="AO300" s="546"/>
      <c r="AP300" s="546"/>
      <c r="AQ300" s="546"/>
      <c r="AR300" s="546"/>
      <c r="AS300" s="548" t="s">
        <v>84</v>
      </c>
      <c r="AT300" s="547">
        <v>46118</v>
      </c>
    </row>
    <row r="301" spans="1:46" ht="13.2">
      <c r="A301" s="543"/>
      <c r="B301" s="542"/>
      <c r="C301" s="542"/>
      <c r="D301" s="542"/>
      <c r="E301" s="542"/>
      <c r="F301" s="543"/>
      <c r="G301" s="543"/>
      <c r="H301" s="543"/>
      <c r="I301" s="543"/>
      <c r="J301" s="543"/>
      <c r="K301" s="543"/>
      <c r="L301" s="543"/>
      <c r="M301" s="541"/>
      <c r="N301" s="541"/>
      <c r="O301" s="543" t="s">
        <v>342</v>
      </c>
      <c r="P301" s="541">
        <v>299</v>
      </c>
      <c r="Q301" s="543" t="s">
        <v>1321</v>
      </c>
      <c r="R301" s="543" t="s">
        <v>199</v>
      </c>
      <c r="S301" s="543" t="s">
        <v>1322</v>
      </c>
      <c r="T301" s="541">
        <v>3495591092</v>
      </c>
      <c r="U301" s="541">
        <v>5800</v>
      </c>
      <c r="V301" s="541">
        <v>0.31</v>
      </c>
      <c r="W301" s="541">
        <v>3321.9</v>
      </c>
      <c r="X301" s="541">
        <v>1</v>
      </c>
      <c r="Y301" s="541">
        <v>3321.9</v>
      </c>
      <c r="Z301" s="541">
        <v>0</v>
      </c>
      <c r="AA301" s="541">
        <v>0</v>
      </c>
      <c r="AB301" s="541">
        <v>2444.88</v>
      </c>
      <c r="AC301" s="541">
        <v>1798</v>
      </c>
      <c r="AD301" s="541">
        <v>4002</v>
      </c>
      <c r="AE301" s="541">
        <v>0</v>
      </c>
      <c r="AF301" s="541">
        <v>33.22</v>
      </c>
      <c r="AG301" s="541">
        <v>0</v>
      </c>
      <c r="AH301" s="541"/>
      <c r="AI301" s="541"/>
      <c r="AJ301" s="541"/>
      <c r="AK301" s="541"/>
      <c r="AL301" s="541"/>
      <c r="AM301" s="541"/>
      <c r="AN301" s="541"/>
      <c r="AO301" s="541"/>
      <c r="AP301" s="541"/>
      <c r="AQ301" s="541"/>
      <c r="AR301" s="541"/>
      <c r="AS301" s="543" t="s">
        <v>84</v>
      </c>
      <c r="AT301" s="542">
        <v>46118</v>
      </c>
    </row>
    <row r="302" spans="1:46" ht="13.2">
      <c r="A302" s="548"/>
      <c r="B302" s="547"/>
      <c r="C302" s="547"/>
      <c r="D302" s="547"/>
      <c r="E302" s="547"/>
      <c r="F302" s="548"/>
      <c r="G302" s="548"/>
      <c r="H302" s="548"/>
      <c r="I302" s="548"/>
      <c r="J302" s="548"/>
      <c r="K302" s="548"/>
      <c r="L302" s="548"/>
      <c r="M302" s="546"/>
      <c r="N302" s="546"/>
      <c r="O302" s="548" t="s">
        <v>342</v>
      </c>
      <c r="P302" s="546">
        <v>300</v>
      </c>
      <c r="Q302" s="548" t="s">
        <v>1321</v>
      </c>
      <c r="R302" s="548" t="s">
        <v>199</v>
      </c>
      <c r="S302" s="548" t="s">
        <v>1322</v>
      </c>
      <c r="T302" s="546">
        <v>3495591092</v>
      </c>
      <c r="U302" s="546">
        <v>5800</v>
      </c>
      <c r="V302" s="546">
        <v>0.31</v>
      </c>
      <c r="W302" s="546">
        <v>3175.24</v>
      </c>
      <c r="X302" s="546">
        <v>1</v>
      </c>
      <c r="Y302" s="546">
        <v>3175.24</v>
      </c>
      <c r="Z302" s="546">
        <v>0</v>
      </c>
      <c r="AA302" s="546">
        <v>0</v>
      </c>
      <c r="AB302" s="546">
        <v>2593.0100000000002</v>
      </c>
      <c r="AC302" s="546">
        <v>1798</v>
      </c>
      <c r="AD302" s="546">
        <v>4002</v>
      </c>
      <c r="AE302" s="546">
        <v>0</v>
      </c>
      <c r="AF302" s="546">
        <v>31.75</v>
      </c>
      <c r="AG302" s="546">
        <v>0</v>
      </c>
      <c r="AH302" s="546">
        <v>3175.24</v>
      </c>
      <c r="AI302" s="546">
        <v>1</v>
      </c>
      <c r="AJ302" s="546">
        <v>3175.24</v>
      </c>
      <c r="AK302" s="546">
        <v>0</v>
      </c>
      <c r="AL302" s="546">
        <v>0</v>
      </c>
      <c r="AM302" s="546">
        <v>2593.0100000000002</v>
      </c>
      <c r="AN302" s="546">
        <v>1798</v>
      </c>
      <c r="AO302" s="546">
        <v>4002</v>
      </c>
      <c r="AP302" s="546">
        <v>0</v>
      </c>
      <c r="AQ302" s="546">
        <v>31.75</v>
      </c>
      <c r="AR302" s="546">
        <v>0</v>
      </c>
      <c r="AS302" s="548" t="s">
        <v>84</v>
      </c>
      <c r="AT302" s="547">
        <v>46118</v>
      </c>
    </row>
    <row r="303" spans="1:46" ht="13.2">
      <c r="A303" s="543"/>
      <c r="B303" s="542"/>
      <c r="C303" s="542"/>
      <c r="D303" s="542"/>
      <c r="E303" s="542"/>
      <c r="F303" s="543"/>
      <c r="G303" s="543"/>
      <c r="H303" s="543"/>
      <c r="I303" s="543"/>
      <c r="J303" s="543"/>
      <c r="K303" s="543"/>
      <c r="L303" s="543"/>
      <c r="M303" s="541"/>
      <c r="N303" s="541"/>
      <c r="O303" s="543" t="s">
        <v>342</v>
      </c>
      <c r="P303" s="541">
        <v>301</v>
      </c>
      <c r="Q303" s="543" t="s">
        <v>1321</v>
      </c>
      <c r="R303" s="543" t="s">
        <v>199</v>
      </c>
      <c r="S303" s="543" t="s">
        <v>1322</v>
      </c>
      <c r="T303" s="541">
        <v>3495591092</v>
      </c>
      <c r="U303" s="541">
        <v>5800</v>
      </c>
      <c r="V303" s="541">
        <v>0.31</v>
      </c>
      <c r="W303" s="541">
        <v>3276.19</v>
      </c>
      <c r="X303" s="541">
        <v>1</v>
      </c>
      <c r="Y303" s="541">
        <v>3276.19</v>
      </c>
      <c r="Z303" s="541">
        <v>0</v>
      </c>
      <c r="AA303" s="541">
        <v>0</v>
      </c>
      <c r="AB303" s="541">
        <v>2491.0500000000002</v>
      </c>
      <c r="AC303" s="541">
        <v>1798</v>
      </c>
      <c r="AD303" s="541">
        <v>4002</v>
      </c>
      <c r="AE303" s="541">
        <v>0</v>
      </c>
      <c r="AF303" s="541">
        <v>32.76</v>
      </c>
      <c r="AG303" s="541">
        <v>0</v>
      </c>
      <c r="AH303" s="541"/>
      <c r="AI303" s="541"/>
      <c r="AJ303" s="541"/>
      <c r="AK303" s="541"/>
      <c r="AL303" s="541"/>
      <c r="AM303" s="541"/>
      <c r="AN303" s="541"/>
      <c r="AO303" s="541"/>
      <c r="AP303" s="541"/>
      <c r="AQ303" s="541"/>
      <c r="AR303" s="541"/>
      <c r="AS303" s="543" t="s">
        <v>84</v>
      </c>
      <c r="AT303" s="542">
        <v>46118</v>
      </c>
    </row>
    <row r="304" spans="1:46" ht="13.2">
      <c r="A304" s="548"/>
      <c r="B304" s="547"/>
      <c r="C304" s="547"/>
      <c r="D304" s="547"/>
      <c r="E304" s="547"/>
      <c r="F304" s="548"/>
      <c r="G304" s="548"/>
      <c r="H304" s="548"/>
      <c r="I304" s="548"/>
      <c r="J304" s="548"/>
      <c r="K304" s="548"/>
      <c r="L304" s="548"/>
      <c r="M304" s="546"/>
      <c r="N304" s="546"/>
      <c r="O304" s="548" t="s">
        <v>342</v>
      </c>
      <c r="P304" s="546">
        <v>302</v>
      </c>
      <c r="Q304" s="548" t="s">
        <v>1321</v>
      </c>
      <c r="R304" s="548" t="s">
        <v>199</v>
      </c>
      <c r="S304" s="548" t="s">
        <v>1322</v>
      </c>
      <c r="T304" s="546">
        <v>3495591092</v>
      </c>
      <c r="U304" s="546">
        <v>5800</v>
      </c>
      <c r="V304" s="546">
        <v>0.31</v>
      </c>
      <c r="W304" s="546">
        <v>3327.08</v>
      </c>
      <c r="X304" s="546">
        <v>1</v>
      </c>
      <c r="Y304" s="546">
        <v>3327.08</v>
      </c>
      <c r="Z304" s="546">
        <v>0</v>
      </c>
      <c r="AA304" s="546">
        <v>0</v>
      </c>
      <c r="AB304" s="546">
        <v>2439.65</v>
      </c>
      <c r="AC304" s="546">
        <v>1798</v>
      </c>
      <c r="AD304" s="546">
        <v>4002</v>
      </c>
      <c r="AE304" s="546">
        <v>0</v>
      </c>
      <c r="AF304" s="546">
        <v>33.270000000000003</v>
      </c>
      <c r="AG304" s="546">
        <v>0</v>
      </c>
      <c r="AH304" s="546"/>
      <c r="AI304" s="546"/>
      <c r="AJ304" s="546"/>
      <c r="AK304" s="546"/>
      <c r="AL304" s="546"/>
      <c r="AM304" s="546"/>
      <c r="AN304" s="546"/>
      <c r="AO304" s="546"/>
      <c r="AP304" s="546"/>
      <c r="AQ304" s="546"/>
      <c r="AR304" s="546"/>
      <c r="AS304" s="548" t="s">
        <v>84</v>
      </c>
      <c r="AT304" s="547">
        <v>46118</v>
      </c>
    </row>
    <row r="305" spans="1:46" ht="13.2">
      <c r="A305" s="543"/>
      <c r="B305" s="542"/>
      <c r="C305" s="542"/>
      <c r="D305" s="542"/>
      <c r="E305" s="542"/>
      <c r="F305" s="543"/>
      <c r="G305" s="543"/>
      <c r="H305" s="543"/>
      <c r="I305" s="543"/>
      <c r="J305" s="543"/>
      <c r="K305" s="543"/>
      <c r="L305" s="543"/>
      <c r="M305" s="541"/>
      <c r="N305" s="541"/>
      <c r="O305" s="543" t="s">
        <v>342</v>
      </c>
      <c r="P305" s="541">
        <v>303</v>
      </c>
      <c r="Q305" s="543" t="s">
        <v>1321</v>
      </c>
      <c r="R305" s="543" t="s">
        <v>199</v>
      </c>
      <c r="S305" s="543" t="s">
        <v>1322</v>
      </c>
      <c r="T305" s="541">
        <v>3495591092</v>
      </c>
      <c r="U305" s="541">
        <v>5800</v>
      </c>
      <c r="V305" s="541">
        <v>0.31</v>
      </c>
      <c r="W305" s="541">
        <v>3293.84</v>
      </c>
      <c r="X305" s="541">
        <v>1</v>
      </c>
      <c r="Y305" s="541">
        <v>3293.84</v>
      </c>
      <c r="Z305" s="541">
        <v>0</v>
      </c>
      <c r="AA305" s="541">
        <v>0</v>
      </c>
      <c r="AB305" s="541">
        <v>2473.2199999999998</v>
      </c>
      <c r="AC305" s="541">
        <v>1798</v>
      </c>
      <c r="AD305" s="541">
        <v>4002</v>
      </c>
      <c r="AE305" s="541">
        <v>0</v>
      </c>
      <c r="AF305" s="541">
        <v>32.94</v>
      </c>
      <c r="AG305" s="541">
        <v>0</v>
      </c>
      <c r="AH305" s="541"/>
      <c r="AI305" s="541"/>
      <c r="AJ305" s="541"/>
      <c r="AK305" s="541"/>
      <c r="AL305" s="541"/>
      <c r="AM305" s="541"/>
      <c r="AN305" s="541"/>
      <c r="AO305" s="541"/>
      <c r="AP305" s="541"/>
      <c r="AQ305" s="541"/>
      <c r="AR305" s="541"/>
      <c r="AS305" s="543" t="s">
        <v>84</v>
      </c>
      <c r="AT305" s="542">
        <v>46118</v>
      </c>
    </row>
    <row r="306" spans="1:46" ht="13.2">
      <c r="A306" s="548"/>
      <c r="B306" s="547"/>
      <c r="C306" s="547"/>
      <c r="D306" s="547"/>
      <c r="E306" s="547"/>
      <c r="F306" s="548"/>
      <c r="G306" s="548"/>
      <c r="H306" s="548"/>
      <c r="I306" s="548"/>
      <c r="J306" s="548"/>
      <c r="K306" s="548"/>
      <c r="L306" s="548"/>
      <c r="M306" s="546"/>
      <c r="N306" s="546"/>
      <c r="O306" s="548" t="s">
        <v>342</v>
      </c>
      <c r="P306" s="546">
        <v>304</v>
      </c>
      <c r="Q306" s="548" t="s">
        <v>1321</v>
      </c>
      <c r="R306" s="548" t="s">
        <v>199</v>
      </c>
      <c r="S306" s="548" t="s">
        <v>1322</v>
      </c>
      <c r="T306" s="546">
        <v>3495591092</v>
      </c>
      <c r="U306" s="546">
        <v>5800</v>
      </c>
      <c r="V306" s="546">
        <v>0.31</v>
      </c>
      <c r="W306" s="546">
        <v>4141.7700000000004</v>
      </c>
      <c r="X306" s="546">
        <v>1</v>
      </c>
      <c r="Y306" s="546">
        <v>4141.7700000000004</v>
      </c>
      <c r="Z306" s="546">
        <v>0</v>
      </c>
      <c r="AA306" s="546">
        <v>0</v>
      </c>
      <c r="AB306" s="546">
        <v>1658.23</v>
      </c>
      <c r="AC306" s="546">
        <v>1798</v>
      </c>
      <c r="AD306" s="546">
        <v>4002</v>
      </c>
      <c r="AE306" s="546">
        <v>0</v>
      </c>
      <c r="AF306" s="546">
        <v>0</v>
      </c>
      <c r="AG306" s="546">
        <v>0</v>
      </c>
      <c r="AH306" s="546"/>
      <c r="AI306" s="546"/>
      <c r="AJ306" s="546"/>
      <c r="AK306" s="546"/>
      <c r="AL306" s="546"/>
      <c r="AM306" s="546"/>
      <c r="AN306" s="546"/>
      <c r="AO306" s="546"/>
      <c r="AP306" s="546"/>
      <c r="AQ306" s="546"/>
      <c r="AR306" s="546"/>
      <c r="AS306" s="548" t="s">
        <v>84</v>
      </c>
      <c r="AT306" s="547">
        <v>46118</v>
      </c>
    </row>
    <row r="307" spans="1:46" ht="13.2">
      <c r="A307" s="543"/>
      <c r="B307" s="542"/>
      <c r="C307" s="542"/>
      <c r="D307" s="542"/>
      <c r="E307" s="542"/>
      <c r="F307" s="543"/>
      <c r="G307" s="543"/>
      <c r="H307" s="543"/>
      <c r="I307" s="543"/>
      <c r="J307" s="543"/>
      <c r="K307" s="543"/>
      <c r="L307" s="543"/>
      <c r="M307" s="541"/>
      <c r="N307" s="541"/>
      <c r="O307" s="543" t="s">
        <v>342</v>
      </c>
      <c r="P307" s="541">
        <v>305</v>
      </c>
      <c r="Q307" s="543" t="s">
        <v>1321</v>
      </c>
      <c r="R307" s="543" t="s">
        <v>199</v>
      </c>
      <c r="S307" s="543" t="s">
        <v>1322</v>
      </c>
      <c r="T307" s="541">
        <v>3495591092</v>
      </c>
      <c r="U307" s="541">
        <v>5800</v>
      </c>
      <c r="V307" s="541">
        <v>0.31</v>
      </c>
      <c r="W307" s="541">
        <v>3344.37</v>
      </c>
      <c r="X307" s="541">
        <v>1</v>
      </c>
      <c r="Y307" s="541">
        <v>3344.37</v>
      </c>
      <c r="Z307" s="541">
        <v>0</v>
      </c>
      <c r="AA307" s="541">
        <v>0</v>
      </c>
      <c r="AB307" s="541">
        <v>2422.19</v>
      </c>
      <c r="AC307" s="541">
        <v>1798</v>
      </c>
      <c r="AD307" s="541">
        <v>4002</v>
      </c>
      <c r="AE307" s="541">
        <v>0</v>
      </c>
      <c r="AF307" s="541">
        <v>33.44</v>
      </c>
      <c r="AG307" s="541">
        <v>0</v>
      </c>
      <c r="AH307" s="541"/>
      <c r="AI307" s="541"/>
      <c r="AJ307" s="541"/>
      <c r="AK307" s="541"/>
      <c r="AL307" s="541"/>
      <c r="AM307" s="541"/>
      <c r="AN307" s="541"/>
      <c r="AO307" s="541"/>
      <c r="AP307" s="541"/>
      <c r="AQ307" s="541"/>
      <c r="AR307" s="541"/>
      <c r="AS307" s="543" t="s">
        <v>84</v>
      </c>
      <c r="AT307" s="542">
        <v>46118</v>
      </c>
    </row>
    <row r="308" spans="1:46" ht="13.2">
      <c r="A308" s="548"/>
      <c r="B308" s="547"/>
      <c r="C308" s="547"/>
      <c r="D308" s="547"/>
      <c r="E308" s="547"/>
      <c r="F308" s="548"/>
      <c r="G308" s="548"/>
      <c r="H308" s="548"/>
      <c r="I308" s="548"/>
      <c r="J308" s="548"/>
      <c r="K308" s="548"/>
      <c r="L308" s="548"/>
      <c r="M308" s="546"/>
      <c r="N308" s="546"/>
      <c r="O308" s="548" t="s">
        <v>342</v>
      </c>
      <c r="P308" s="546">
        <v>306</v>
      </c>
      <c r="Q308" s="548" t="s">
        <v>1321</v>
      </c>
      <c r="R308" s="548" t="s">
        <v>199</v>
      </c>
      <c r="S308" s="548" t="s">
        <v>1322</v>
      </c>
      <c r="T308" s="546">
        <v>3495591092</v>
      </c>
      <c r="U308" s="546">
        <v>5800</v>
      </c>
      <c r="V308" s="546">
        <v>0.31</v>
      </c>
      <c r="W308" s="546">
        <v>3696.19</v>
      </c>
      <c r="X308" s="546">
        <v>1</v>
      </c>
      <c r="Y308" s="546">
        <v>3696.19</v>
      </c>
      <c r="Z308" s="546">
        <v>0</v>
      </c>
      <c r="AA308" s="546">
        <v>0</v>
      </c>
      <c r="AB308" s="546">
        <v>2103.81</v>
      </c>
      <c r="AC308" s="546">
        <v>1798</v>
      </c>
      <c r="AD308" s="546">
        <v>4002</v>
      </c>
      <c r="AE308" s="546">
        <v>0</v>
      </c>
      <c r="AF308" s="546">
        <v>0</v>
      </c>
      <c r="AG308" s="546">
        <v>0</v>
      </c>
      <c r="AH308" s="546"/>
      <c r="AI308" s="546"/>
      <c r="AJ308" s="546"/>
      <c r="AK308" s="546"/>
      <c r="AL308" s="546"/>
      <c r="AM308" s="546"/>
      <c r="AN308" s="546"/>
      <c r="AO308" s="546"/>
      <c r="AP308" s="546"/>
      <c r="AQ308" s="546"/>
      <c r="AR308" s="546"/>
      <c r="AS308" s="548" t="s">
        <v>84</v>
      </c>
      <c r="AT308" s="547">
        <v>46118</v>
      </c>
    </row>
    <row r="309" spans="1:46" ht="13.2">
      <c r="A309" s="543"/>
      <c r="B309" s="542"/>
      <c r="C309" s="542"/>
      <c r="D309" s="542"/>
      <c r="E309" s="542"/>
      <c r="F309" s="543"/>
      <c r="G309" s="543"/>
      <c r="H309" s="543"/>
      <c r="I309" s="543"/>
      <c r="J309" s="543"/>
      <c r="K309" s="543"/>
      <c r="L309" s="543"/>
      <c r="M309" s="541"/>
      <c r="N309" s="541"/>
      <c r="O309" s="543" t="s">
        <v>342</v>
      </c>
      <c r="P309" s="541">
        <v>307</v>
      </c>
      <c r="Q309" s="543" t="s">
        <v>1321</v>
      </c>
      <c r="R309" s="543" t="s">
        <v>199</v>
      </c>
      <c r="S309" s="543" t="s">
        <v>1322</v>
      </c>
      <c r="T309" s="541">
        <v>3495591092</v>
      </c>
      <c r="U309" s="541">
        <v>5800</v>
      </c>
      <c r="V309" s="541">
        <v>0.31</v>
      </c>
      <c r="W309" s="541">
        <v>3714.29</v>
      </c>
      <c r="X309" s="541">
        <v>1</v>
      </c>
      <c r="Y309" s="541">
        <v>3714.29</v>
      </c>
      <c r="Z309" s="541">
        <v>0</v>
      </c>
      <c r="AA309" s="541">
        <v>0</v>
      </c>
      <c r="AB309" s="541">
        <v>2048.5700000000002</v>
      </c>
      <c r="AC309" s="541">
        <v>1798</v>
      </c>
      <c r="AD309" s="541">
        <v>4002</v>
      </c>
      <c r="AE309" s="541">
        <v>0</v>
      </c>
      <c r="AF309" s="541">
        <v>37.14</v>
      </c>
      <c r="AG309" s="541">
        <v>0</v>
      </c>
      <c r="AH309" s="541"/>
      <c r="AI309" s="541"/>
      <c r="AJ309" s="541"/>
      <c r="AK309" s="541"/>
      <c r="AL309" s="541"/>
      <c r="AM309" s="541"/>
      <c r="AN309" s="541"/>
      <c r="AO309" s="541"/>
      <c r="AP309" s="541"/>
      <c r="AQ309" s="541"/>
      <c r="AR309" s="541"/>
      <c r="AS309" s="543" t="s">
        <v>84</v>
      </c>
      <c r="AT309" s="542">
        <v>46118</v>
      </c>
    </row>
    <row r="310" spans="1:46" ht="13.2">
      <c r="A310" s="548"/>
      <c r="B310" s="547"/>
      <c r="C310" s="547"/>
      <c r="D310" s="547"/>
      <c r="E310" s="547"/>
      <c r="F310" s="548"/>
      <c r="G310" s="548"/>
      <c r="H310" s="548"/>
      <c r="I310" s="548"/>
      <c r="J310" s="548"/>
      <c r="K310" s="548"/>
      <c r="L310" s="548"/>
      <c r="M310" s="546"/>
      <c r="N310" s="546"/>
      <c r="O310" s="548" t="s">
        <v>342</v>
      </c>
      <c r="P310" s="546">
        <v>308</v>
      </c>
      <c r="Q310" s="548" t="s">
        <v>1321</v>
      </c>
      <c r="R310" s="548" t="s">
        <v>199</v>
      </c>
      <c r="S310" s="548" t="s">
        <v>1322</v>
      </c>
      <c r="T310" s="546">
        <v>3495591092</v>
      </c>
      <c r="U310" s="546">
        <v>5800</v>
      </c>
      <c r="V310" s="546">
        <v>0.31</v>
      </c>
      <c r="W310" s="546">
        <v>3882.86</v>
      </c>
      <c r="X310" s="546">
        <v>1</v>
      </c>
      <c r="Y310" s="546">
        <v>3882.86</v>
      </c>
      <c r="Z310" s="546">
        <v>0</v>
      </c>
      <c r="AA310" s="546">
        <v>0</v>
      </c>
      <c r="AB310" s="546">
        <v>1917.14</v>
      </c>
      <c r="AC310" s="546">
        <v>1798</v>
      </c>
      <c r="AD310" s="546">
        <v>4002</v>
      </c>
      <c r="AE310" s="546">
        <v>0</v>
      </c>
      <c r="AF310" s="546">
        <v>0</v>
      </c>
      <c r="AG310" s="546">
        <v>0</v>
      </c>
      <c r="AH310" s="546"/>
      <c r="AI310" s="546"/>
      <c r="AJ310" s="546"/>
      <c r="AK310" s="546"/>
      <c r="AL310" s="546"/>
      <c r="AM310" s="546"/>
      <c r="AN310" s="546"/>
      <c r="AO310" s="546"/>
      <c r="AP310" s="546"/>
      <c r="AQ310" s="546"/>
      <c r="AR310" s="546"/>
      <c r="AS310" s="548" t="s">
        <v>84</v>
      </c>
      <c r="AT310" s="547">
        <v>46118</v>
      </c>
    </row>
    <row r="311" spans="1:46" ht="13.2">
      <c r="A311" s="543"/>
      <c r="B311" s="542"/>
      <c r="C311" s="542"/>
      <c r="D311" s="542"/>
      <c r="E311" s="542"/>
      <c r="F311" s="543"/>
      <c r="G311" s="543"/>
      <c r="H311" s="543"/>
      <c r="I311" s="543"/>
      <c r="J311" s="543"/>
      <c r="K311" s="543"/>
      <c r="L311" s="543"/>
      <c r="M311" s="541"/>
      <c r="N311" s="541"/>
      <c r="O311" s="543" t="s">
        <v>342</v>
      </c>
      <c r="P311" s="541">
        <v>309</v>
      </c>
      <c r="Q311" s="543" t="s">
        <v>1321</v>
      </c>
      <c r="R311" s="543" t="s">
        <v>199</v>
      </c>
      <c r="S311" s="543" t="s">
        <v>1322</v>
      </c>
      <c r="T311" s="541">
        <v>3495591092</v>
      </c>
      <c r="U311" s="541">
        <v>5800</v>
      </c>
      <c r="V311" s="541">
        <v>0.31</v>
      </c>
      <c r="W311" s="541">
        <v>3400.95</v>
      </c>
      <c r="X311" s="541">
        <v>1</v>
      </c>
      <c r="Y311" s="541">
        <v>3400.95</v>
      </c>
      <c r="Z311" s="541">
        <v>0</v>
      </c>
      <c r="AA311" s="541">
        <v>0</v>
      </c>
      <c r="AB311" s="541">
        <v>2365.04</v>
      </c>
      <c r="AC311" s="541">
        <v>1798</v>
      </c>
      <c r="AD311" s="541">
        <v>4002</v>
      </c>
      <c r="AE311" s="541">
        <v>0</v>
      </c>
      <c r="AF311" s="541">
        <v>34.01</v>
      </c>
      <c r="AG311" s="541">
        <v>0</v>
      </c>
      <c r="AH311" s="541">
        <v>3400.95</v>
      </c>
      <c r="AI311" s="541">
        <v>1</v>
      </c>
      <c r="AJ311" s="541">
        <v>3400.95</v>
      </c>
      <c r="AK311" s="541">
        <v>0</v>
      </c>
      <c r="AL311" s="541">
        <v>0</v>
      </c>
      <c r="AM311" s="541">
        <v>2365.04</v>
      </c>
      <c r="AN311" s="541">
        <v>1798</v>
      </c>
      <c r="AO311" s="541">
        <v>4002</v>
      </c>
      <c r="AP311" s="541">
        <v>0</v>
      </c>
      <c r="AQ311" s="541">
        <v>34.01</v>
      </c>
      <c r="AR311" s="541">
        <v>0</v>
      </c>
      <c r="AS311" s="543" t="s">
        <v>84</v>
      </c>
      <c r="AT311" s="542">
        <v>46118</v>
      </c>
    </row>
    <row r="312" spans="1:46" ht="13.2">
      <c r="A312" s="548"/>
      <c r="B312" s="547"/>
      <c r="C312" s="547"/>
      <c r="D312" s="547"/>
      <c r="E312" s="547"/>
      <c r="F312" s="548"/>
      <c r="G312" s="548"/>
      <c r="H312" s="548"/>
      <c r="I312" s="548"/>
      <c r="J312" s="548"/>
      <c r="K312" s="548"/>
      <c r="L312" s="548"/>
      <c r="M312" s="546"/>
      <c r="N312" s="546"/>
      <c r="O312" s="548" t="s">
        <v>342</v>
      </c>
      <c r="P312" s="546">
        <v>310</v>
      </c>
      <c r="Q312" s="548" t="s">
        <v>1321</v>
      </c>
      <c r="R312" s="548" t="s">
        <v>199</v>
      </c>
      <c r="S312" s="548" t="s">
        <v>1322</v>
      </c>
      <c r="T312" s="546">
        <v>3495591092</v>
      </c>
      <c r="U312" s="546">
        <v>5800</v>
      </c>
      <c r="V312" s="546">
        <v>0.31</v>
      </c>
      <c r="W312" s="546">
        <v>3616.56</v>
      </c>
      <c r="X312" s="546">
        <v>1</v>
      </c>
      <c r="Y312" s="546">
        <v>3616.56</v>
      </c>
      <c r="Z312" s="546">
        <v>0</v>
      </c>
      <c r="AA312" s="546">
        <v>0</v>
      </c>
      <c r="AB312" s="546">
        <v>2147.27</v>
      </c>
      <c r="AC312" s="546">
        <v>1798</v>
      </c>
      <c r="AD312" s="546">
        <v>4002</v>
      </c>
      <c r="AE312" s="546">
        <v>0</v>
      </c>
      <c r="AF312" s="546">
        <v>36.17</v>
      </c>
      <c r="AG312" s="546">
        <v>0</v>
      </c>
      <c r="AH312" s="546"/>
      <c r="AI312" s="546"/>
      <c r="AJ312" s="546"/>
      <c r="AK312" s="546"/>
      <c r="AL312" s="546"/>
      <c r="AM312" s="546"/>
      <c r="AN312" s="546"/>
      <c r="AO312" s="546"/>
      <c r="AP312" s="546"/>
      <c r="AQ312" s="546"/>
      <c r="AR312" s="546"/>
      <c r="AS312" s="548" t="s">
        <v>84</v>
      </c>
      <c r="AT312" s="547">
        <v>46118</v>
      </c>
    </row>
    <row r="313" spans="1:46" ht="13.2">
      <c r="A313" s="543"/>
      <c r="B313" s="542"/>
      <c r="C313" s="542"/>
      <c r="D313" s="542"/>
      <c r="E313" s="542"/>
      <c r="F313" s="543"/>
      <c r="G313" s="543"/>
      <c r="H313" s="543"/>
      <c r="I313" s="543"/>
      <c r="J313" s="543"/>
      <c r="K313" s="543"/>
      <c r="L313" s="543"/>
      <c r="M313" s="541"/>
      <c r="N313" s="541"/>
      <c r="O313" s="543" t="s">
        <v>342</v>
      </c>
      <c r="P313" s="541">
        <v>311</v>
      </c>
      <c r="Q313" s="543" t="s">
        <v>1321</v>
      </c>
      <c r="R313" s="543" t="s">
        <v>199</v>
      </c>
      <c r="S313" s="543" t="s">
        <v>1322</v>
      </c>
      <c r="T313" s="541">
        <v>3495591092</v>
      </c>
      <c r="U313" s="541">
        <v>5800</v>
      </c>
      <c r="V313" s="541">
        <v>0.31</v>
      </c>
      <c r="W313" s="541">
        <v>4200</v>
      </c>
      <c r="X313" s="541">
        <v>1</v>
      </c>
      <c r="Y313" s="541">
        <v>4200</v>
      </c>
      <c r="Z313" s="541">
        <v>0</v>
      </c>
      <c r="AA313" s="541">
        <v>0</v>
      </c>
      <c r="AB313" s="541">
        <v>1600</v>
      </c>
      <c r="AC313" s="541">
        <v>1798</v>
      </c>
      <c r="AD313" s="541">
        <v>4002</v>
      </c>
      <c r="AE313" s="541">
        <v>0</v>
      </c>
      <c r="AF313" s="541">
        <v>0</v>
      </c>
      <c r="AG313" s="541">
        <v>0</v>
      </c>
      <c r="AH313" s="541"/>
      <c r="AI313" s="541"/>
      <c r="AJ313" s="541"/>
      <c r="AK313" s="541"/>
      <c r="AL313" s="541"/>
      <c r="AM313" s="541"/>
      <c r="AN313" s="541"/>
      <c r="AO313" s="541"/>
      <c r="AP313" s="541"/>
      <c r="AQ313" s="541"/>
      <c r="AR313" s="541"/>
      <c r="AS313" s="543" t="s">
        <v>84</v>
      </c>
      <c r="AT313" s="542">
        <v>46118</v>
      </c>
    </row>
    <row r="314" spans="1:46" ht="13.2">
      <c r="A314" s="548"/>
      <c r="B314" s="547"/>
      <c r="C314" s="547"/>
      <c r="D314" s="547"/>
      <c r="E314" s="547"/>
      <c r="F314" s="548"/>
      <c r="G314" s="548"/>
      <c r="H314" s="548"/>
      <c r="I314" s="548"/>
      <c r="J314" s="548"/>
      <c r="K314" s="548"/>
      <c r="L314" s="548"/>
      <c r="M314" s="546"/>
      <c r="N314" s="546"/>
      <c r="O314" s="548" t="s">
        <v>342</v>
      </c>
      <c r="P314" s="546">
        <v>312</v>
      </c>
      <c r="Q314" s="548" t="s">
        <v>1321</v>
      </c>
      <c r="R314" s="548" t="s">
        <v>199</v>
      </c>
      <c r="S314" s="548" t="s">
        <v>1322</v>
      </c>
      <c r="T314" s="546">
        <v>3495591092</v>
      </c>
      <c r="U314" s="546">
        <v>5800</v>
      </c>
      <c r="V314" s="546">
        <v>0.31</v>
      </c>
      <c r="W314" s="546">
        <v>3078.94</v>
      </c>
      <c r="X314" s="546">
        <v>1</v>
      </c>
      <c r="Y314" s="546">
        <v>3078.94</v>
      </c>
      <c r="Z314" s="546">
        <v>0</v>
      </c>
      <c r="AA314" s="546">
        <v>0</v>
      </c>
      <c r="AB314" s="546">
        <v>2690.27</v>
      </c>
      <c r="AC314" s="546">
        <v>1798</v>
      </c>
      <c r="AD314" s="546">
        <v>4002</v>
      </c>
      <c r="AE314" s="546">
        <v>0</v>
      </c>
      <c r="AF314" s="546">
        <v>30.79</v>
      </c>
      <c r="AG314" s="546">
        <v>0</v>
      </c>
      <c r="AH314" s="546"/>
      <c r="AI314" s="546"/>
      <c r="AJ314" s="546"/>
      <c r="AK314" s="546"/>
      <c r="AL314" s="546"/>
      <c r="AM314" s="546"/>
      <c r="AN314" s="546"/>
      <c r="AO314" s="546"/>
      <c r="AP314" s="546"/>
      <c r="AQ314" s="546"/>
      <c r="AR314" s="546"/>
      <c r="AS314" s="548" t="s">
        <v>84</v>
      </c>
      <c r="AT314" s="547">
        <v>46118</v>
      </c>
    </row>
    <row r="315" spans="1:46" ht="13.2">
      <c r="A315" s="543"/>
      <c r="B315" s="542"/>
      <c r="C315" s="542"/>
      <c r="D315" s="542"/>
      <c r="E315" s="542"/>
      <c r="F315" s="543"/>
      <c r="G315" s="543"/>
      <c r="H315" s="543"/>
      <c r="I315" s="543"/>
      <c r="J315" s="543"/>
      <c r="K315" s="543"/>
      <c r="L315" s="543"/>
      <c r="M315" s="541"/>
      <c r="N315" s="541"/>
      <c r="O315" s="543" t="s">
        <v>342</v>
      </c>
      <c r="P315" s="541">
        <v>313</v>
      </c>
      <c r="Q315" s="543" t="s">
        <v>1321</v>
      </c>
      <c r="R315" s="543" t="s">
        <v>199</v>
      </c>
      <c r="S315" s="543" t="s">
        <v>1322</v>
      </c>
      <c r="T315" s="541">
        <v>3495591092</v>
      </c>
      <c r="U315" s="541">
        <v>5800</v>
      </c>
      <c r="V315" s="541">
        <v>0.31</v>
      </c>
      <c r="W315" s="541">
        <v>3095.55</v>
      </c>
      <c r="X315" s="541">
        <v>1</v>
      </c>
      <c r="Y315" s="541">
        <v>3095.55</v>
      </c>
      <c r="Z315" s="541">
        <v>0</v>
      </c>
      <c r="AA315" s="541">
        <v>0</v>
      </c>
      <c r="AB315" s="541">
        <v>2673.49</v>
      </c>
      <c r="AC315" s="541">
        <v>1798</v>
      </c>
      <c r="AD315" s="541">
        <v>4002</v>
      </c>
      <c r="AE315" s="541">
        <v>0</v>
      </c>
      <c r="AF315" s="541">
        <v>30.96</v>
      </c>
      <c r="AG315" s="541">
        <v>0</v>
      </c>
      <c r="AH315" s="541"/>
      <c r="AI315" s="541"/>
      <c r="AJ315" s="541"/>
      <c r="AK315" s="541"/>
      <c r="AL315" s="541"/>
      <c r="AM315" s="541"/>
      <c r="AN315" s="541"/>
      <c r="AO315" s="541"/>
      <c r="AP315" s="541"/>
      <c r="AQ315" s="541"/>
      <c r="AR315" s="541"/>
      <c r="AS315" s="543" t="s">
        <v>84</v>
      </c>
      <c r="AT315" s="542">
        <v>46118</v>
      </c>
    </row>
    <row r="316" spans="1:46" ht="13.2">
      <c r="A316" s="548"/>
      <c r="B316" s="547"/>
      <c r="C316" s="547"/>
      <c r="D316" s="547"/>
      <c r="E316" s="547"/>
      <c r="F316" s="548"/>
      <c r="G316" s="548"/>
      <c r="H316" s="548"/>
      <c r="I316" s="548"/>
      <c r="J316" s="548"/>
      <c r="K316" s="548"/>
      <c r="L316" s="548"/>
      <c r="M316" s="546"/>
      <c r="N316" s="546"/>
      <c r="O316" s="548" t="s">
        <v>342</v>
      </c>
      <c r="P316" s="546">
        <v>314</v>
      </c>
      <c r="Q316" s="548" t="s">
        <v>1321</v>
      </c>
      <c r="R316" s="548" t="s">
        <v>199</v>
      </c>
      <c r="S316" s="548" t="s">
        <v>1322</v>
      </c>
      <c r="T316" s="546">
        <v>3495591092</v>
      </c>
      <c r="U316" s="546">
        <v>5800</v>
      </c>
      <c r="V316" s="546">
        <v>0.31</v>
      </c>
      <c r="W316" s="546">
        <v>3259.51</v>
      </c>
      <c r="X316" s="546">
        <v>1</v>
      </c>
      <c r="Y316" s="546">
        <v>3259.51</v>
      </c>
      <c r="Z316" s="546">
        <v>0</v>
      </c>
      <c r="AA316" s="546">
        <v>0</v>
      </c>
      <c r="AB316" s="546">
        <v>2507.89</v>
      </c>
      <c r="AC316" s="546">
        <v>1798</v>
      </c>
      <c r="AD316" s="546">
        <v>4002</v>
      </c>
      <c r="AE316" s="546">
        <v>0</v>
      </c>
      <c r="AF316" s="546">
        <v>32.6</v>
      </c>
      <c r="AG316" s="546">
        <v>0</v>
      </c>
      <c r="AH316" s="546"/>
      <c r="AI316" s="546"/>
      <c r="AJ316" s="546"/>
      <c r="AK316" s="546"/>
      <c r="AL316" s="546"/>
      <c r="AM316" s="546"/>
      <c r="AN316" s="546"/>
      <c r="AO316" s="546"/>
      <c r="AP316" s="546"/>
      <c r="AQ316" s="546"/>
      <c r="AR316" s="546"/>
      <c r="AS316" s="548" t="s">
        <v>84</v>
      </c>
      <c r="AT316" s="547">
        <v>46118</v>
      </c>
    </row>
    <row r="317" spans="1:46" ht="13.2">
      <c r="A317" s="543"/>
      <c r="B317" s="542"/>
      <c r="C317" s="542"/>
      <c r="D317" s="542"/>
      <c r="E317" s="542"/>
      <c r="F317" s="543"/>
      <c r="G317" s="543"/>
      <c r="H317" s="543"/>
      <c r="I317" s="543"/>
      <c r="J317" s="543"/>
      <c r="K317" s="543"/>
      <c r="L317" s="543"/>
      <c r="M317" s="541"/>
      <c r="N317" s="541"/>
      <c r="O317" s="543" t="s">
        <v>342</v>
      </c>
      <c r="P317" s="541">
        <v>315</v>
      </c>
      <c r="Q317" s="543" t="s">
        <v>1323</v>
      </c>
      <c r="R317" s="543" t="s">
        <v>198</v>
      </c>
      <c r="S317" s="543" t="s">
        <v>1324</v>
      </c>
      <c r="T317" s="541">
        <v>3497388256</v>
      </c>
      <c r="U317" s="541">
        <v>7000</v>
      </c>
      <c r="V317" s="541">
        <v>0.31</v>
      </c>
      <c r="W317" s="541">
        <v>3689.52</v>
      </c>
      <c r="X317" s="541">
        <v>2</v>
      </c>
      <c r="Y317" s="541">
        <v>7379.04</v>
      </c>
      <c r="Z317" s="541">
        <v>0</v>
      </c>
      <c r="AA317" s="541">
        <v>0</v>
      </c>
      <c r="AB317" s="541">
        <v>6547.16</v>
      </c>
      <c r="AC317" s="541">
        <v>4340</v>
      </c>
      <c r="AD317" s="541">
        <v>9660</v>
      </c>
      <c r="AE317" s="541">
        <v>0</v>
      </c>
      <c r="AF317" s="541">
        <v>73.8</v>
      </c>
      <c r="AG317" s="541">
        <v>0</v>
      </c>
      <c r="AH317" s="541"/>
      <c r="AI317" s="541"/>
      <c r="AJ317" s="541"/>
      <c r="AK317" s="541"/>
      <c r="AL317" s="541"/>
      <c r="AM317" s="541"/>
      <c r="AN317" s="541"/>
      <c r="AO317" s="541"/>
      <c r="AP317" s="541"/>
      <c r="AQ317" s="541"/>
      <c r="AR317" s="541"/>
      <c r="AS317" s="543" t="s">
        <v>84</v>
      </c>
      <c r="AT317" s="542">
        <v>46118</v>
      </c>
    </row>
    <row r="318" spans="1:46" ht="13.2">
      <c r="A318" s="548"/>
      <c r="B318" s="547"/>
      <c r="C318" s="547"/>
      <c r="D318" s="547"/>
      <c r="E318" s="547"/>
      <c r="F318" s="548"/>
      <c r="G318" s="548"/>
      <c r="H318" s="548"/>
      <c r="I318" s="548"/>
      <c r="J318" s="548"/>
      <c r="K318" s="548"/>
      <c r="L318" s="548"/>
      <c r="M318" s="546"/>
      <c r="N318" s="546"/>
      <c r="O318" s="548" t="s">
        <v>342</v>
      </c>
      <c r="P318" s="546">
        <v>316</v>
      </c>
      <c r="Q318" s="548" t="s">
        <v>1323</v>
      </c>
      <c r="R318" s="548" t="s">
        <v>198</v>
      </c>
      <c r="S318" s="548" t="s">
        <v>1324</v>
      </c>
      <c r="T318" s="546">
        <v>3497388256</v>
      </c>
      <c r="U318" s="546">
        <v>7000</v>
      </c>
      <c r="V318" s="546">
        <v>0.31</v>
      </c>
      <c r="W318" s="546">
        <v>4012.36</v>
      </c>
      <c r="X318" s="546">
        <v>1</v>
      </c>
      <c r="Y318" s="546">
        <v>4012.36</v>
      </c>
      <c r="Z318" s="546">
        <v>0</v>
      </c>
      <c r="AA318" s="546">
        <v>0</v>
      </c>
      <c r="AB318" s="546">
        <v>2947.52</v>
      </c>
      <c r="AC318" s="546">
        <v>2170</v>
      </c>
      <c r="AD318" s="546">
        <v>4830</v>
      </c>
      <c r="AE318" s="546">
        <v>0</v>
      </c>
      <c r="AF318" s="546">
        <v>40.119999999999997</v>
      </c>
      <c r="AG318" s="546">
        <v>0</v>
      </c>
      <c r="AH318" s="546"/>
      <c r="AI318" s="546"/>
      <c r="AJ318" s="546"/>
      <c r="AK318" s="546"/>
      <c r="AL318" s="546"/>
      <c r="AM318" s="546"/>
      <c r="AN318" s="546"/>
      <c r="AO318" s="546"/>
      <c r="AP318" s="546"/>
      <c r="AQ318" s="546"/>
      <c r="AR318" s="546"/>
      <c r="AS318" s="548" t="s">
        <v>84</v>
      </c>
      <c r="AT318" s="547">
        <v>46118</v>
      </c>
    </row>
    <row r="319" spans="1:46" ht="13.2">
      <c r="A319" s="543"/>
      <c r="B319" s="542"/>
      <c r="C319" s="542"/>
      <c r="D319" s="542"/>
      <c r="E319" s="542"/>
      <c r="F319" s="543"/>
      <c r="G319" s="543"/>
      <c r="H319" s="543"/>
      <c r="I319" s="543"/>
      <c r="J319" s="543"/>
      <c r="K319" s="543"/>
      <c r="L319" s="543"/>
      <c r="M319" s="541"/>
      <c r="N319" s="541"/>
      <c r="O319" s="543" t="s">
        <v>342</v>
      </c>
      <c r="P319" s="541">
        <v>317</v>
      </c>
      <c r="Q319" s="543" t="s">
        <v>1323</v>
      </c>
      <c r="R319" s="543" t="s">
        <v>198</v>
      </c>
      <c r="S319" s="543" t="s">
        <v>1324</v>
      </c>
      <c r="T319" s="541">
        <v>3497388256</v>
      </c>
      <c r="U319" s="541">
        <v>7000</v>
      </c>
      <c r="V319" s="541">
        <v>0.31</v>
      </c>
      <c r="W319" s="541">
        <v>4934.29</v>
      </c>
      <c r="X319" s="541">
        <v>1</v>
      </c>
      <c r="Y319" s="541">
        <v>4934.29</v>
      </c>
      <c r="Z319" s="541">
        <v>0</v>
      </c>
      <c r="AA319" s="541">
        <v>0</v>
      </c>
      <c r="AB319" s="541">
        <v>2065.71</v>
      </c>
      <c r="AC319" s="541">
        <v>2170</v>
      </c>
      <c r="AD319" s="541">
        <v>4830</v>
      </c>
      <c r="AE319" s="541">
        <v>0</v>
      </c>
      <c r="AF319" s="541">
        <v>0</v>
      </c>
      <c r="AG319" s="541">
        <v>0</v>
      </c>
      <c r="AH319" s="541"/>
      <c r="AI319" s="541"/>
      <c r="AJ319" s="541"/>
      <c r="AK319" s="541"/>
      <c r="AL319" s="541"/>
      <c r="AM319" s="541"/>
      <c r="AN319" s="541"/>
      <c r="AO319" s="541"/>
      <c r="AP319" s="541"/>
      <c r="AQ319" s="541"/>
      <c r="AR319" s="541"/>
      <c r="AS319" s="543" t="s">
        <v>84</v>
      </c>
      <c r="AT319" s="542">
        <v>46118</v>
      </c>
    </row>
    <row r="320" spans="1:46" ht="13.2">
      <c r="A320" s="548"/>
      <c r="B320" s="547"/>
      <c r="C320" s="547"/>
      <c r="D320" s="547"/>
      <c r="E320" s="547"/>
      <c r="F320" s="548"/>
      <c r="G320" s="548"/>
      <c r="H320" s="548"/>
      <c r="I320" s="548"/>
      <c r="J320" s="548"/>
      <c r="K320" s="548"/>
      <c r="L320" s="548"/>
      <c r="M320" s="546"/>
      <c r="N320" s="546"/>
      <c r="O320" s="548" t="s">
        <v>342</v>
      </c>
      <c r="P320" s="546">
        <v>318</v>
      </c>
      <c r="Q320" s="548" t="s">
        <v>1323</v>
      </c>
      <c r="R320" s="548" t="s">
        <v>198</v>
      </c>
      <c r="S320" s="548" t="s">
        <v>1324</v>
      </c>
      <c r="T320" s="546">
        <v>3497388256</v>
      </c>
      <c r="U320" s="546">
        <v>7000</v>
      </c>
      <c r="V320" s="546">
        <v>0.31</v>
      </c>
      <c r="W320" s="546">
        <v>3919.05</v>
      </c>
      <c r="X320" s="546">
        <v>1</v>
      </c>
      <c r="Y320" s="546">
        <v>3919.05</v>
      </c>
      <c r="Z320" s="546">
        <v>0</v>
      </c>
      <c r="AA320" s="546">
        <v>0</v>
      </c>
      <c r="AB320" s="546">
        <v>3041.76</v>
      </c>
      <c r="AC320" s="546">
        <v>2170</v>
      </c>
      <c r="AD320" s="546">
        <v>4830</v>
      </c>
      <c r="AE320" s="546">
        <v>0</v>
      </c>
      <c r="AF320" s="546">
        <v>39.19</v>
      </c>
      <c r="AG320" s="546">
        <v>0</v>
      </c>
      <c r="AH320" s="546"/>
      <c r="AI320" s="546"/>
      <c r="AJ320" s="546"/>
      <c r="AK320" s="546"/>
      <c r="AL320" s="546"/>
      <c r="AM320" s="546"/>
      <c r="AN320" s="546"/>
      <c r="AO320" s="546"/>
      <c r="AP320" s="546"/>
      <c r="AQ320" s="546"/>
      <c r="AR320" s="546"/>
      <c r="AS320" s="548" t="s">
        <v>84</v>
      </c>
      <c r="AT320" s="547">
        <v>46118</v>
      </c>
    </row>
    <row r="321" spans="1:46" ht="13.2">
      <c r="A321" s="543"/>
      <c r="B321" s="542"/>
      <c r="C321" s="542"/>
      <c r="D321" s="542"/>
      <c r="E321" s="542"/>
      <c r="F321" s="543"/>
      <c r="G321" s="543"/>
      <c r="H321" s="543"/>
      <c r="I321" s="543"/>
      <c r="J321" s="543"/>
      <c r="K321" s="543"/>
      <c r="L321" s="543"/>
      <c r="M321" s="541"/>
      <c r="N321" s="541"/>
      <c r="O321" s="543" t="s">
        <v>342</v>
      </c>
      <c r="P321" s="541">
        <v>319</v>
      </c>
      <c r="Q321" s="543" t="s">
        <v>1323</v>
      </c>
      <c r="R321" s="543" t="s">
        <v>198</v>
      </c>
      <c r="S321" s="543" t="s">
        <v>1324</v>
      </c>
      <c r="T321" s="541">
        <v>3497388256</v>
      </c>
      <c r="U321" s="541">
        <v>7475</v>
      </c>
      <c r="V321" s="541">
        <v>0.31</v>
      </c>
      <c r="W321" s="541">
        <v>4574.1400000000003</v>
      </c>
      <c r="X321" s="541">
        <v>1</v>
      </c>
      <c r="Y321" s="541">
        <v>4574.1400000000003</v>
      </c>
      <c r="Z321" s="541">
        <v>0</v>
      </c>
      <c r="AA321" s="541">
        <v>0</v>
      </c>
      <c r="AB321" s="541">
        <v>2855.12</v>
      </c>
      <c r="AC321" s="541">
        <v>2317.25</v>
      </c>
      <c r="AD321" s="541">
        <v>5157.75</v>
      </c>
      <c r="AE321" s="541">
        <v>0</v>
      </c>
      <c r="AF321" s="541">
        <v>45.74</v>
      </c>
      <c r="AG321" s="541">
        <v>0</v>
      </c>
      <c r="AH321" s="541"/>
      <c r="AI321" s="541"/>
      <c r="AJ321" s="541"/>
      <c r="AK321" s="541"/>
      <c r="AL321" s="541"/>
      <c r="AM321" s="541"/>
      <c r="AN321" s="541"/>
      <c r="AO321" s="541"/>
      <c r="AP321" s="541"/>
      <c r="AQ321" s="541"/>
      <c r="AR321" s="541"/>
      <c r="AS321" s="543" t="s">
        <v>84</v>
      </c>
      <c r="AT321" s="542">
        <v>46118</v>
      </c>
    </row>
    <row r="322" spans="1:46" ht="13.2">
      <c r="A322" s="548"/>
      <c r="B322" s="547"/>
      <c r="C322" s="547"/>
      <c r="D322" s="547"/>
      <c r="E322" s="547"/>
      <c r="F322" s="548"/>
      <c r="G322" s="548"/>
      <c r="H322" s="548"/>
      <c r="I322" s="548"/>
      <c r="J322" s="548"/>
      <c r="K322" s="548"/>
      <c r="L322" s="548"/>
      <c r="M322" s="546"/>
      <c r="N322" s="546"/>
      <c r="O322" s="548" t="s">
        <v>342</v>
      </c>
      <c r="P322" s="546">
        <v>320</v>
      </c>
      <c r="Q322" s="548" t="s">
        <v>1323</v>
      </c>
      <c r="R322" s="548" t="s">
        <v>198</v>
      </c>
      <c r="S322" s="548" t="s">
        <v>1324</v>
      </c>
      <c r="T322" s="546">
        <v>3497388256</v>
      </c>
      <c r="U322" s="546">
        <v>7000</v>
      </c>
      <c r="V322" s="546">
        <v>0.31</v>
      </c>
      <c r="W322" s="546">
        <v>3566.67</v>
      </c>
      <c r="X322" s="546">
        <v>2</v>
      </c>
      <c r="Y322" s="546">
        <v>7133.34</v>
      </c>
      <c r="Z322" s="546">
        <v>0</v>
      </c>
      <c r="AA322" s="546">
        <v>0</v>
      </c>
      <c r="AB322" s="546">
        <v>6795.32</v>
      </c>
      <c r="AC322" s="546">
        <v>4340</v>
      </c>
      <c r="AD322" s="546">
        <v>9660</v>
      </c>
      <c r="AE322" s="546">
        <v>0</v>
      </c>
      <c r="AF322" s="546">
        <v>71.34</v>
      </c>
      <c r="AG322" s="546">
        <v>0</v>
      </c>
      <c r="AH322" s="546"/>
      <c r="AI322" s="546"/>
      <c r="AJ322" s="546"/>
      <c r="AK322" s="546"/>
      <c r="AL322" s="546"/>
      <c r="AM322" s="546"/>
      <c r="AN322" s="546"/>
      <c r="AO322" s="546"/>
      <c r="AP322" s="546"/>
      <c r="AQ322" s="546"/>
      <c r="AR322" s="546"/>
      <c r="AS322" s="548" t="s">
        <v>84</v>
      </c>
      <c r="AT322" s="547">
        <v>46118</v>
      </c>
    </row>
    <row r="323" spans="1:46" ht="13.2">
      <c r="A323" s="543"/>
      <c r="B323" s="542"/>
      <c r="C323" s="542"/>
      <c r="D323" s="542"/>
      <c r="E323" s="542"/>
      <c r="F323" s="543"/>
      <c r="G323" s="543"/>
      <c r="H323" s="543"/>
      <c r="I323" s="543"/>
      <c r="J323" s="543"/>
      <c r="K323" s="543"/>
      <c r="L323" s="543"/>
      <c r="M323" s="541"/>
      <c r="N323" s="541"/>
      <c r="O323" s="543" t="s">
        <v>342</v>
      </c>
      <c r="P323" s="541">
        <v>321</v>
      </c>
      <c r="Q323" s="543" t="s">
        <v>1323</v>
      </c>
      <c r="R323" s="543" t="s">
        <v>198</v>
      </c>
      <c r="S323" s="543" t="s">
        <v>1324</v>
      </c>
      <c r="T323" s="541">
        <v>3497388256</v>
      </c>
      <c r="U323" s="541">
        <v>3364</v>
      </c>
      <c r="V323" s="541">
        <v>0.4</v>
      </c>
      <c r="W323" s="541">
        <v>2454</v>
      </c>
      <c r="X323" s="541">
        <v>1</v>
      </c>
      <c r="Y323" s="541">
        <v>2454</v>
      </c>
      <c r="Z323" s="541">
        <v>0</v>
      </c>
      <c r="AA323" s="541">
        <v>0</v>
      </c>
      <c r="AB323" s="541">
        <v>910</v>
      </c>
      <c r="AC323" s="541">
        <v>1345.6</v>
      </c>
      <c r="AD323" s="541">
        <v>2018.4</v>
      </c>
      <c r="AE323" s="541">
        <v>0</v>
      </c>
      <c r="AF323" s="541">
        <v>0</v>
      </c>
      <c r="AG323" s="541">
        <v>0</v>
      </c>
      <c r="AH323" s="541"/>
      <c r="AI323" s="541"/>
      <c r="AJ323" s="541"/>
      <c r="AK323" s="541"/>
      <c r="AL323" s="541"/>
      <c r="AM323" s="541"/>
      <c r="AN323" s="541"/>
      <c r="AO323" s="541"/>
      <c r="AP323" s="541"/>
      <c r="AQ323" s="541"/>
      <c r="AR323" s="541"/>
      <c r="AS323" s="543" t="s">
        <v>84</v>
      </c>
      <c r="AT323" s="542">
        <v>46118</v>
      </c>
    </row>
    <row r="324" spans="1:46" ht="13.2">
      <c r="A324" s="548"/>
      <c r="B324" s="547"/>
      <c r="C324" s="547"/>
      <c r="D324" s="547"/>
      <c r="E324" s="547"/>
      <c r="F324" s="548"/>
      <c r="G324" s="548"/>
      <c r="H324" s="548"/>
      <c r="I324" s="548"/>
      <c r="J324" s="548"/>
      <c r="K324" s="548"/>
      <c r="L324" s="548"/>
      <c r="M324" s="546"/>
      <c r="N324" s="546"/>
      <c r="O324" s="548" t="s">
        <v>342</v>
      </c>
      <c r="P324" s="546">
        <v>322</v>
      </c>
      <c r="Q324" s="548" t="s">
        <v>1323</v>
      </c>
      <c r="R324" s="548" t="s">
        <v>198</v>
      </c>
      <c r="S324" s="548" t="s">
        <v>1324</v>
      </c>
      <c r="T324" s="546">
        <v>3497388256</v>
      </c>
      <c r="U324" s="546">
        <v>7000</v>
      </c>
      <c r="V324" s="546">
        <v>0.31</v>
      </c>
      <c r="W324" s="546">
        <v>4464.76</v>
      </c>
      <c r="X324" s="546">
        <v>1</v>
      </c>
      <c r="Y324" s="546">
        <v>4464.76</v>
      </c>
      <c r="Z324" s="546">
        <v>0</v>
      </c>
      <c r="AA324" s="546">
        <v>0</v>
      </c>
      <c r="AB324" s="546">
        <v>2490.59</v>
      </c>
      <c r="AC324" s="546">
        <v>2170</v>
      </c>
      <c r="AD324" s="546">
        <v>4830</v>
      </c>
      <c r="AE324" s="546">
        <v>0</v>
      </c>
      <c r="AF324" s="546">
        <v>44.65</v>
      </c>
      <c r="AG324" s="546">
        <v>0</v>
      </c>
      <c r="AH324" s="546"/>
      <c r="AI324" s="546"/>
      <c r="AJ324" s="546"/>
      <c r="AK324" s="546"/>
      <c r="AL324" s="546"/>
      <c r="AM324" s="546"/>
      <c r="AN324" s="546"/>
      <c r="AO324" s="546"/>
      <c r="AP324" s="546"/>
      <c r="AQ324" s="546"/>
      <c r="AR324" s="546"/>
      <c r="AS324" s="548" t="s">
        <v>84</v>
      </c>
      <c r="AT324" s="547">
        <v>46118</v>
      </c>
    </row>
    <row r="325" spans="1:46" ht="13.2">
      <c r="A325" s="543"/>
      <c r="B325" s="542"/>
      <c r="C325" s="542"/>
      <c r="D325" s="542"/>
      <c r="E325" s="542"/>
      <c r="F325" s="543"/>
      <c r="G325" s="543"/>
      <c r="H325" s="543"/>
      <c r="I325" s="543"/>
      <c r="J325" s="543"/>
      <c r="K325" s="543"/>
      <c r="L325" s="543"/>
      <c r="M325" s="541"/>
      <c r="N325" s="541"/>
      <c r="O325" s="543" t="s">
        <v>342</v>
      </c>
      <c r="P325" s="541">
        <v>323</v>
      </c>
      <c r="Q325" s="543" t="s">
        <v>1323</v>
      </c>
      <c r="R325" s="543" t="s">
        <v>198</v>
      </c>
      <c r="S325" s="543" t="s">
        <v>1324</v>
      </c>
      <c r="T325" s="541">
        <v>3497388256</v>
      </c>
      <c r="U325" s="541">
        <v>7379</v>
      </c>
      <c r="V325" s="541">
        <v>0.31</v>
      </c>
      <c r="W325" s="541">
        <v>4348</v>
      </c>
      <c r="X325" s="541">
        <v>1</v>
      </c>
      <c r="Y325" s="541">
        <v>4348</v>
      </c>
      <c r="Z325" s="541">
        <v>0</v>
      </c>
      <c r="AA325" s="541">
        <v>0</v>
      </c>
      <c r="AB325" s="541">
        <v>2987.52</v>
      </c>
      <c r="AC325" s="541">
        <v>2287.4899999999998</v>
      </c>
      <c r="AD325" s="541">
        <v>5091.51</v>
      </c>
      <c r="AE325" s="541">
        <v>0</v>
      </c>
      <c r="AF325" s="541">
        <v>43.48</v>
      </c>
      <c r="AG325" s="541">
        <v>0</v>
      </c>
      <c r="AH325" s="541"/>
      <c r="AI325" s="541"/>
      <c r="AJ325" s="541"/>
      <c r="AK325" s="541"/>
      <c r="AL325" s="541"/>
      <c r="AM325" s="541"/>
      <c r="AN325" s="541"/>
      <c r="AO325" s="541"/>
      <c r="AP325" s="541"/>
      <c r="AQ325" s="541"/>
      <c r="AR325" s="541"/>
      <c r="AS325" s="543" t="s">
        <v>84</v>
      </c>
      <c r="AT325" s="542">
        <v>46118</v>
      </c>
    </row>
    <row r="326" spans="1:46" ht="13.2">
      <c r="A326" s="548"/>
      <c r="B326" s="547"/>
      <c r="C326" s="547"/>
      <c r="D326" s="547"/>
      <c r="E326" s="547"/>
      <c r="F326" s="548"/>
      <c r="G326" s="548"/>
      <c r="H326" s="548"/>
      <c r="I326" s="548"/>
      <c r="J326" s="548"/>
      <c r="K326" s="548"/>
      <c r="L326" s="548"/>
      <c r="M326" s="546"/>
      <c r="N326" s="546"/>
      <c r="O326" s="548" t="s">
        <v>342</v>
      </c>
      <c r="P326" s="546">
        <v>324</v>
      </c>
      <c r="Q326" s="548" t="s">
        <v>1323</v>
      </c>
      <c r="R326" s="548" t="s">
        <v>198</v>
      </c>
      <c r="S326" s="548" t="s">
        <v>1324</v>
      </c>
      <c r="T326" s="546">
        <v>3497388256</v>
      </c>
      <c r="U326" s="546">
        <v>7379</v>
      </c>
      <c r="V326" s="546">
        <v>0.31</v>
      </c>
      <c r="W326" s="546">
        <v>4443.8100000000004</v>
      </c>
      <c r="X326" s="546">
        <v>1</v>
      </c>
      <c r="Y326" s="546">
        <v>4443.8100000000004</v>
      </c>
      <c r="Z326" s="546">
        <v>0</v>
      </c>
      <c r="AA326" s="546">
        <v>0</v>
      </c>
      <c r="AB326" s="546">
        <v>2890.75</v>
      </c>
      <c r="AC326" s="546">
        <v>2287.4899999999998</v>
      </c>
      <c r="AD326" s="546">
        <v>5091.51</v>
      </c>
      <c r="AE326" s="546">
        <v>0</v>
      </c>
      <c r="AF326" s="546">
        <v>44.44</v>
      </c>
      <c r="AG326" s="546">
        <v>0</v>
      </c>
      <c r="AH326" s="546"/>
      <c r="AI326" s="546"/>
      <c r="AJ326" s="546"/>
      <c r="AK326" s="546"/>
      <c r="AL326" s="546"/>
      <c r="AM326" s="546"/>
      <c r="AN326" s="546"/>
      <c r="AO326" s="546"/>
      <c r="AP326" s="546"/>
      <c r="AQ326" s="546"/>
      <c r="AR326" s="546"/>
      <c r="AS326" s="548" t="s">
        <v>84</v>
      </c>
      <c r="AT326" s="547">
        <v>46118</v>
      </c>
    </row>
    <row r="327" spans="1:46" ht="13.2">
      <c r="A327" s="543"/>
      <c r="B327" s="542"/>
      <c r="C327" s="542"/>
      <c r="D327" s="542"/>
      <c r="E327" s="542"/>
      <c r="F327" s="543"/>
      <c r="G327" s="543"/>
      <c r="H327" s="543"/>
      <c r="I327" s="543"/>
      <c r="J327" s="543"/>
      <c r="K327" s="543"/>
      <c r="L327" s="543"/>
      <c r="M327" s="541"/>
      <c r="N327" s="541"/>
      <c r="O327" s="543" t="s">
        <v>342</v>
      </c>
      <c r="P327" s="541">
        <v>325</v>
      </c>
      <c r="Q327" s="543" t="s">
        <v>1323</v>
      </c>
      <c r="R327" s="543" t="s">
        <v>198</v>
      </c>
      <c r="S327" s="543" t="s">
        <v>1324</v>
      </c>
      <c r="T327" s="541">
        <v>3497388256</v>
      </c>
      <c r="U327" s="541">
        <v>7000</v>
      </c>
      <c r="V327" s="541">
        <v>0.31</v>
      </c>
      <c r="W327" s="541">
        <v>3937.14</v>
      </c>
      <c r="X327" s="541">
        <v>2</v>
      </c>
      <c r="Y327" s="541">
        <v>7874.28</v>
      </c>
      <c r="Z327" s="541">
        <v>0</v>
      </c>
      <c r="AA327" s="541">
        <v>0</v>
      </c>
      <c r="AB327" s="541">
        <v>6046.98</v>
      </c>
      <c r="AC327" s="541">
        <v>4340</v>
      </c>
      <c r="AD327" s="541">
        <v>9660</v>
      </c>
      <c r="AE327" s="541">
        <v>0</v>
      </c>
      <c r="AF327" s="541">
        <v>78.739999999999995</v>
      </c>
      <c r="AG327" s="541">
        <v>0</v>
      </c>
      <c r="AH327" s="541"/>
      <c r="AI327" s="541"/>
      <c r="AJ327" s="541"/>
      <c r="AK327" s="541"/>
      <c r="AL327" s="541"/>
      <c r="AM327" s="541"/>
      <c r="AN327" s="541"/>
      <c r="AO327" s="541"/>
      <c r="AP327" s="541"/>
      <c r="AQ327" s="541"/>
      <c r="AR327" s="541"/>
      <c r="AS327" s="543" t="s">
        <v>84</v>
      </c>
      <c r="AT327" s="542">
        <v>46118</v>
      </c>
    </row>
    <row r="328" spans="1:46" ht="13.2">
      <c r="A328" s="548"/>
      <c r="B328" s="547"/>
      <c r="C328" s="547"/>
      <c r="D328" s="547"/>
      <c r="E328" s="547"/>
      <c r="F328" s="548"/>
      <c r="G328" s="548"/>
      <c r="H328" s="548"/>
      <c r="I328" s="548"/>
      <c r="J328" s="548"/>
      <c r="K328" s="548"/>
      <c r="L328" s="548"/>
      <c r="M328" s="546"/>
      <c r="N328" s="546"/>
      <c r="O328" s="548" t="s">
        <v>342</v>
      </c>
      <c r="P328" s="546">
        <v>326</v>
      </c>
      <c r="Q328" s="548" t="s">
        <v>1323</v>
      </c>
      <c r="R328" s="548" t="s">
        <v>198</v>
      </c>
      <c r="S328" s="548" t="s">
        <v>1324</v>
      </c>
      <c r="T328" s="546">
        <v>3497388256</v>
      </c>
      <c r="U328" s="546">
        <v>7000</v>
      </c>
      <c r="V328" s="546">
        <v>0.31</v>
      </c>
      <c r="W328" s="546">
        <v>3579.05</v>
      </c>
      <c r="X328" s="546">
        <v>1</v>
      </c>
      <c r="Y328" s="546">
        <v>3579.05</v>
      </c>
      <c r="Z328" s="546">
        <v>0</v>
      </c>
      <c r="AA328" s="546">
        <v>0</v>
      </c>
      <c r="AB328" s="546">
        <v>3385.16</v>
      </c>
      <c r="AC328" s="546">
        <v>2170</v>
      </c>
      <c r="AD328" s="546">
        <v>4830</v>
      </c>
      <c r="AE328" s="546">
        <v>0</v>
      </c>
      <c r="AF328" s="546">
        <v>35.79</v>
      </c>
      <c r="AG328" s="546">
        <v>0</v>
      </c>
      <c r="AH328" s="546"/>
      <c r="AI328" s="546"/>
      <c r="AJ328" s="546"/>
      <c r="AK328" s="546"/>
      <c r="AL328" s="546"/>
      <c r="AM328" s="546"/>
      <c r="AN328" s="546"/>
      <c r="AO328" s="546"/>
      <c r="AP328" s="546"/>
      <c r="AQ328" s="546"/>
      <c r="AR328" s="546"/>
      <c r="AS328" s="548" t="s">
        <v>84</v>
      </c>
      <c r="AT328" s="547">
        <v>46118</v>
      </c>
    </row>
    <row r="329" spans="1:46" ht="13.2">
      <c r="A329" s="543"/>
      <c r="B329" s="542"/>
      <c r="C329" s="542"/>
      <c r="D329" s="542"/>
      <c r="E329" s="542"/>
      <c r="F329" s="543"/>
      <c r="G329" s="543"/>
      <c r="H329" s="543"/>
      <c r="I329" s="543"/>
      <c r="J329" s="543"/>
      <c r="K329" s="543"/>
      <c r="L329" s="543"/>
      <c r="M329" s="541"/>
      <c r="N329" s="541"/>
      <c r="O329" s="543" t="s">
        <v>342</v>
      </c>
      <c r="P329" s="541">
        <v>327</v>
      </c>
      <c r="Q329" s="543" t="s">
        <v>1323</v>
      </c>
      <c r="R329" s="543" t="s">
        <v>198</v>
      </c>
      <c r="S329" s="543" t="s">
        <v>1324</v>
      </c>
      <c r="T329" s="541">
        <v>3497388256</v>
      </c>
      <c r="U329" s="541">
        <v>7000</v>
      </c>
      <c r="V329" s="541">
        <v>0.31</v>
      </c>
      <c r="W329" s="541">
        <v>3558.71</v>
      </c>
      <c r="X329" s="541">
        <v>1</v>
      </c>
      <c r="Y329" s="541">
        <v>3558.71</v>
      </c>
      <c r="Z329" s="541">
        <v>0</v>
      </c>
      <c r="AA329" s="541">
        <v>0</v>
      </c>
      <c r="AB329" s="541">
        <v>3405.7</v>
      </c>
      <c r="AC329" s="541">
        <v>2170</v>
      </c>
      <c r="AD329" s="541">
        <v>4830</v>
      </c>
      <c r="AE329" s="541">
        <v>0</v>
      </c>
      <c r="AF329" s="541">
        <v>35.590000000000003</v>
      </c>
      <c r="AG329" s="541">
        <v>0</v>
      </c>
      <c r="AH329" s="541"/>
      <c r="AI329" s="541"/>
      <c r="AJ329" s="541"/>
      <c r="AK329" s="541"/>
      <c r="AL329" s="541"/>
      <c r="AM329" s="541"/>
      <c r="AN329" s="541"/>
      <c r="AO329" s="541"/>
      <c r="AP329" s="541"/>
      <c r="AQ329" s="541"/>
      <c r="AR329" s="541"/>
      <c r="AS329" s="543" t="s">
        <v>84</v>
      </c>
      <c r="AT329" s="542">
        <v>46118</v>
      </c>
    </row>
    <row r="330" spans="1:46" ht="13.2">
      <c r="A330" s="548"/>
      <c r="B330" s="547"/>
      <c r="C330" s="547"/>
      <c r="D330" s="547"/>
      <c r="E330" s="547"/>
      <c r="F330" s="548"/>
      <c r="G330" s="548"/>
      <c r="H330" s="548"/>
      <c r="I330" s="548"/>
      <c r="J330" s="548"/>
      <c r="K330" s="548"/>
      <c r="L330" s="548"/>
      <c r="M330" s="546"/>
      <c r="N330" s="546"/>
      <c r="O330" s="548" t="s">
        <v>342</v>
      </c>
      <c r="P330" s="546">
        <v>328</v>
      </c>
      <c r="Q330" s="548" t="s">
        <v>1323</v>
      </c>
      <c r="R330" s="548" t="s">
        <v>198</v>
      </c>
      <c r="S330" s="548" t="s">
        <v>1324</v>
      </c>
      <c r="T330" s="546">
        <v>3497388256</v>
      </c>
      <c r="U330" s="546">
        <v>7000</v>
      </c>
      <c r="V330" s="546">
        <v>0.31</v>
      </c>
      <c r="W330" s="546">
        <v>4236.1899999999996</v>
      </c>
      <c r="X330" s="546">
        <v>1</v>
      </c>
      <c r="Y330" s="546">
        <v>4236.1899999999996</v>
      </c>
      <c r="Z330" s="546">
        <v>0</v>
      </c>
      <c r="AA330" s="546">
        <v>0</v>
      </c>
      <c r="AB330" s="546">
        <v>2721.45</v>
      </c>
      <c r="AC330" s="546">
        <v>2170</v>
      </c>
      <c r="AD330" s="546">
        <v>4830</v>
      </c>
      <c r="AE330" s="546">
        <v>0</v>
      </c>
      <c r="AF330" s="546">
        <v>42.36</v>
      </c>
      <c r="AG330" s="546">
        <v>0</v>
      </c>
      <c r="AH330" s="546"/>
      <c r="AI330" s="546"/>
      <c r="AJ330" s="546"/>
      <c r="AK330" s="546"/>
      <c r="AL330" s="546"/>
      <c r="AM330" s="546"/>
      <c r="AN330" s="546"/>
      <c r="AO330" s="546"/>
      <c r="AP330" s="546"/>
      <c r="AQ330" s="546"/>
      <c r="AR330" s="546"/>
      <c r="AS330" s="548" t="s">
        <v>84</v>
      </c>
      <c r="AT330" s="547">
        <v>46118</v>
      </c>
    </row>
    <row r="331" spans="1:46" ht="13.2">
      <c r="A331" s="543"/>
      <c r="B331" s="542"/>
      <c r="C331" s="542"/>
      <c r="D331" s="542"/>
      <c r="E331" s="542"/>
      <c r="F331" s="543"/>
      <c r="G331" s="543"/>
      <c r="H331" s="543"/>
      <c r="I331" s="543"/>
      <c r="J331" s="543"/>
      <c r="K331" s="543"/>
      <c r="L331" s="543"/>
      <c r="M331" s="541"/>
      <c r="N331" s="541"/>
      <c r="O331" s="543" t="s">
        <v>342</v>
      </c>
      <c r="P331" s="541">
        <v>329</v>
      </c>
      <c r="Q331" s="543" t="s">
        <v>1323</v>
      </c>
      <c r="R331" s="543" t="s">
        <v>198</v>
      </c>
      <c r="S331" s="543" t="s">
        <v>1324</v>
      </c>
      <c r="T331" s="541">
        <v>3497388256</v>
      </c>
      <c r="U331" s="541">
        <v>7000</v>
      </c>
      <c r="V331" s="541">
        <v>0.31</v>
      </c>
      <c r="W331" s="541">
        <v>3610.43</v>
      </c>
      <c r="X331" s="541">
        <v>1</v>
      </c>
      <c r="Y331" s="541">
        <v>3610.43</v>
      </c>
      <c r="Z331" s="541">
        <v>0</v>
      </c>
      <c r="AA331" s="541">
        <v>0</v>
      </c>
      <c r="AB331" s="541">
        <v>3353.47</v>
      </c>
      <c r="AC331" s="541">
        <v>2170</v>
      </c>
      <c r="AD331" s="541">
        <v>4830</v>
      </c>
      <c r="AE331" s="541">
        <v>0</v>
      </c>
      <c r="AF331" s="541">
        <v>36.1</v>
      </c>
      <c r="AG331" s="541">
        <v>0</v>
      </c>
      <c r="AH331" s="541"/>
      <c r="AI331" s="541"/>
      <c r="AJ331" s="541"/>
      <c r="AK331" s="541"/>
      <c r="AL331" s="541"/>
      <c r="AM331" s="541"/>
      <c r="AN331" s="541"/>
      <c r="AO331" s="541"/>
      <c r="AP331" s="541"/>
      <c r="AQ331" s="541"/>
      <c r="AR331" s="541"/>
      <c r="AS331" s="543" t="s">
        <v>84</v>
      </c>
      <c r="AT331" s="542">
        <v>46118</v>
      </c>
    </row>
    <row r="332" spans="1:46" ht="13.2">
      <c r="A332" s="548"/>
      <c r="B332" s="547"/>
      <c r="C332" s="547"/>
      <c r="D332" s="547"/>
      <c r="E332" s="547"/>
      <c r="F332" s="548"/>
      <c r="G332" s="548"/>
      <c r="H332" s="548"/>
      <c r="I332" s="548"/>
      <c r="J332" s="548"/>
      <c r="K332" s="548"/>
      <c r="L332" s="548"/>
      <c r="M332" s="546"/>
      <c r="N332" s="546"/>
      <c r="O332" s="548" t="s">
        <v>342</v>
      </c>
      <c r="P332" s="546">
        <v>330</v>
      </c>
      <c r="Q332" s="548" t="s">
        <v>1323</v>
      </c>
      <c r="R332" s="548" t="s">
        <v>198</v>
      </c>
      <c r="S332" s="548" t="s">
        <v>1324</v>
      </c>
      <c r="T332" s="546">
        <v>3497388256</v>
      </c>
      <c r="U332" s="546">
        <v>7325</v>
      </c>
      <c r="V332" s="546">
        <v>0.31</v>
      </c>
      <c r="W332" s="546">
        <v>4401.1400000000003</v>
      </c>
      <c r="X332" s="546">
        <v>1</v>
      </c>
      <c r="Y332" s="546">
        <v>4401.1400000000003</v>
      </c>
      <c r="Z332" s="546">
        <v>0</v>
      </c>
      <c r="AA332" s="546">
        <v>0</v>
      </c>
      <c r="AB332" s="546">
        <v>2879.85</v>
      </c>
      <c r="AC332" s="546">
        <v>2270.75</v>
      </c>
      <c r="AD332" s="546">
        <v>5054.25</v>
      </c>
      <c r="AE332" s="546">
        <v>0</v>
      </c>
      <c r="AF332" s="546">
        <v>44.01</v>
      </c>
      <c r="AG332" s="546">
        <v>0</v>
      </c>
      <c r="AH332" s="546"/>
      <c r="AI332" s="546"/>
      <c r="AJ332" s="546"/>
      <c r="AK332" s="546"/>
      <c r="AL332" s="546"/>
      <c r="AM332" s="546"/>
      <c r="AN332" s="546"/>
      <c r="AO332" s="546"/>
      <c r="AP332" s="546"/>
      <c r="AQ332" s="546"/>
      <c r="AR332" s="546"/>
      <c r="AS332" s="548" t="s">
        <v>84</v>
      </c>
      <c r="AT332" s="547">
        <v>46118</v>
      </c>
    </row>
    <row r="333" spans="1:46" ht="13.2">
      <c r="A333" s="543"/>
      <c r="B333" s="542"/>
      <c r="C333" s="542"/>
      <c r="D333" s="542"/>
      <c r="E333" s="542"/>
      <c r="F333" s="543"/>
      <c r="G333" s="543"/>
      <c r="H333" s="543"/>
      <c r="I333" s="543"/>
      <c r="J333" s="543"/>
      <c r="K333" s="543"/>
      <c r="L333" s="543"/>
      <c r="M333" s="541"/>
      <c r="N333" s="541"/>
      <c r="O333" s="543" t="s">
        <v>342</v>
      </c>
      <c r="P333" s="541">
        <v>331</v>
      </c>
      <c r="Q333" s="543" t="s">
        <v>1323</v>
      </c>
      <c r="R333" s="543" t="s">
        <v>198</v>
      </c>
      <c r="S333" s="543" t="s">
        <v>1324</v>
      </c>
      <c r="T333" s="541">
        <v>3497388256</v>
      </c>
      <c r="U333" s="541">
        <v>7300</v>
      </c>
      <c r="V333" s="541">
        <v>0.31</v>
      </c>
      <c r="W333" s="541">
        <v>4176.1899999999996</v>
      </c>
      <c r="X333" s="541">
        <v>1</v>
      </c>
      <c r="Y333" s="541">
        <v>4176.1899999999996</v>
      </c>
      <c r="Z333" s="541">
        <v>0</v>
      </c>
      <c r="AA333" s="541">
        <v>0</v>
      </c>
      <c r="AB333" s="541">
        <v>3082.05</v>
      </c>
      <c r="AC333" s="541">
        <v>2263</v>
      </c>
      <c r="AD333" s="541">
        <v>5037</v>
      </c>
      <c r="AE333" s="541">
        <v>0</v>
      </c>
      <c r="AF333" s="541">
        <v>41.76</v>
      </c>
      <c r="AG333" s="541">
        <v>0</v>
      </c>
      <c r="AH333" s="541"/>
      <c r="AI333" s="541"/>
      <c r="AJ333" s="541"/>
      <c r="AK333" s="541"/>
      <c r="AL333" s="541"/>
      <c r="AM333" s="541"/>
      <c r="AN333" s="541"/>
      <c r="AO333" s="541"/>
      <c r="AP333" s="541"/>
      <c r="AQ333" s="541"/>
      <c r="AR333" s="541"/>
      <c r="AS333" s="543" t="s">
        <v>84</v>
      </c>
      <c r="AT333" s="542">
        <v>46118</v>
      </c>
    </row>
    <row r="334" spans="1:46" ht="13.2">
      <c r="A334" s="548"/>
      <c r="B334" s="547"/>
      <c r="C334" s="547"/>
      <c r="D334" s="547"/>
      <c r="E334" s="547"/>
      <c r="F334" s="548"/>
      <c r="G334" s="548"/>
      <c r="H334" s="548"/>
      <c r="I334" s="548"/>
      <c r="J334" s="548"/>
      <c r="K334" s="548"/>
      <c r="L334" s="548"/>
      <c r="M334" s="546"/>
      <c r="N334" s="546"/>
      <c r="O334" s="548" t="s">
        <v>342</v>
      </c>
      <c r="P334" s="546">
        <v>332</v>
      </c>
      <c r="Q334" s="548" t="s">
        <v>1323</v>
      </c>
      <c r="R334" s="548" t="s">
        <v>198</v>
      </c>
      <c r="S334" s="548" t="s">
        <v>1324</v>
      </c>
      <c r="T334" s="546">
        <v>3497388256</v>
      </c>
      <c r="U334" s="546">
        <v>7300</v>
      </c>
      <c r="V334" s="546">
        <v>0.31</v>
      </c>
      <c r="W334" s="546">
        <v>4143.8100000000004</v>
      </c>
      <c r="X334" s="546">
        <v>1</v>
      </c>
      <c r="Y334" s="546">
        <v>4143.8100000000004</v>
      </c>
      <c r="Z334" s="546">
        <v>0</v>
      </c>
      <c r="AA334" s="546">
        <v>0</v>
      </c>
      <c r="AB334" s="546">
        <v>3114.75</v>
      </c>
      <c r="AC334" s="546">
        <v>2263</v>
      </c>
      <c r="AD334" s="546">
        <v>5037</v>
      </c>
      <c r="AE334" s="546">
        <v>0</v>
      </c>
      <c r="AF334" s="546">
        <v>41.44</v>
      </c>
      <c r="AG334" s="546">
        <v>0</v>
      </c>
      <c r="AH334" s="546">
        <v>4143.8100000000004</v>
      </c>
      <c r="AI334" s="546">
        <v>1</v>
      </c>
      <c r="AJ334" s="546">
        <v>4143.8100000000004</v>
      </c>
      <c r="AK334" s="546">
        <v>0</v>
      </c>
      <c r="AL334" s="546">
        <v>0</v>
      </c>
      <c r="AM334" s="546">
        <v>3114.75</v>
      </c>
      <c r="AN334" s="546">
        <v>2263</v>
      </c>
      <c r="AO334" s="546">
        <v>5037</v>
      </c>
      <c r="AP334" s="546">
        <v>0</v>
      </c>
      <c r="AQ334" s="546">
        <v>41.44</v>
      </c>
      <c r="AR334" s="546">
        <v>0</v>
      </c>
      <c r="AS334" s="548" t="s">
        <v>84</v>
      </c>
      <c r="AT334" s="547">
        <v>46118</v>
      </c>
    </row>
    <row r="335" spans="1:46" ht="13.2">
      <c r="A335" s="543"/>
      <c r="B335" s="542"/>
      <c r="C335" s="542"/>
      <c r="D335" s="542"/>
      <c r="E335" s="542"/>
      <c r="F335" s="543"/>
      <c r="G335" s="543"/>
      <c r="H335" s="543"/>
      <c r="I335" s="543"/>
      <c r="J335" s="543"/>
      <c r="K335" s="543"/>
      <c r="L335" s="543"/>
      <c r="M335" s="541"/>
      <c r="N335" s="541"/>
      <c r="O335" s="543" t="s">
        <v>342</v>
      </c>
      <c r="P335" s="541">
        <v>333</v>
      </c>
      <c r="Q335" s="543" t="s">
        <v>1323</v>
      </c>
      <c r="R335" s="543" t="s">
        <v>198</v>
      </c>
      <c r="S335" s="543" t="s">
        <v>1324</v>
      </c>
      <c r="T335" s="541">
        <v>3497388256</v>
      </c>
      <c r="U335" s="541">
        <v>7000</v>
      </c>
      <c r="V335" s="541">
        <v>0.31</v>
      </c>
      <c r="W335" s="541">
        <v>4403.8100000000004</v>
      </c>
      <c r="X335" s="541">
        <v>1</v>
      </c>
      <c r="Y335" s="541">
        <v>4403.8100000000004</v>
      </c>
      <c r="Z335" s="541">
        <v>0</v>
      </c>
      <c r="AA335" s="541">
        <v>0</v>
      </c>
      <c r="AB335" s="541">
        <v>2552.15</v>
      </c>
      <c r="AC335" s="541">
        <v>2170</v>
      </c>
      <c r="AD335" s="541">
        <v>4830</v>
      </c>
      <c r="AE335" s="541">
        <v>0</v>
      </c>
      <c r="AF335" s="541">
        <v>44.04</v>
      </c>
      <c r="AG335" s="541">
        <v>0</v>
      </c>
      <c r="AH335" s="541"/>
      <c r="AI335" s="541"/>
      <c r="AJ335" s="541"/>
      <c r="AK335" s="541"/>
      <c r="AL335" s="541"/>
      <c r="AM335" s="541"/>
      <c r="AN335" s="541"/>
      <c r="AO335" s="541"/>
      <c r="AP335" s="541"/>
      <c r="AQ335" s="541"/>
      <c r="AR335" s="541"/>
      <c r="AS335" s="543" t="s">
        <v>84</v>
      </c>
      <c r="AT335" s="542">
        <v>46118</v>
      </c>
    </row>
    <row r="336" spans="1:46" ht="13.2">
      <c r="A336" s="548"/>
      <c r="B336" s="547"/>
      <c r="C336" s="547"/>
      <c r="D336" s="547"/>
      <c r="E336" s="547"/>
      <c r="F336" s="548"/>
      <c r="G336" s="548"/>
      <c r="H336" s="548"/>
      <c r="I336" s="548"/>
      <c r="J336" s="548"/>
      <c r="K336" s="548"/>
      <c r="L336" s="548"/>
      <c r="M336" s="546"/>
      <c r="N336" s="546"/>
      <c r="O336" s="548" t="s">
        <v>342</v>
      </c>
      <c r="P336" s="546">
        <v>334</v>
      </c>
      <c r="Q336" s="548" t="s">
        <v>1323</v>
      </c>
      <c r="R336" s="548" t="s">
        <v>198</v>
      </c>
      <c r="S336" s="548" t="s">
        <v>1324</v>
      </c>
      <c r="T336" s="546">
        <v>3497388256</v>
      </c>
      <c r="U336" s="546">
        <v>7000</v>
      </c>
      <c r="V336" s="546">
        <v>0.31</v>
      </c>
      <c r="W336" s="546">
        <v>3980</v>
      </c>
      <c r="X336" s="546">
        <v>1</v>
      </c>
      <c r="Y336" s="546">
        <v>3980</v>
      </c>
      <c r="Z336" s="546">
        <v>0</v>
      </c>
      <c r="AA336" s="546">
        <v>0</v>
      </c>
      <c r="AB336" s="546">
        <v>2980.2</v>
      </c>
      <c r="AC336" s="546">
        <v>2170</v>
      </c>
      <c r="AD336" s="546">
        <v>4830</v>
      </c>
      <c r="AE336" s="546">
        <v>0</v>
      </c>
      <c r="AF336" s="546">
        <v>39.799999999999997</v>
      </c>
      <c r="AG336" s="546">
        <v>0</v>
      </c>
      <c r="AH336" s="546"/>
      <c r="AI336" s="546"/>
      <c r="AJ336" s="546"/>
      <c r="AK336" s="546"/>
      <c r="AL336" s="546"/>
      <c r="AM336" s="546"/>
      <c r="AN336" s="546"/>
      <c r="AO336" s="546"/>
      <c r="AP336" s="546"/>
      <c r="AQ336" s="546"/>
      <c r="AR336" s="546"/>
      <c r="AS336" s="548" t="s">
        <v>84</v>
      </c>
      <c r="AT336" s="547">
        <v>46118</v>
      </c>
    </row>
    <row r="337" spans="1:46" ht="13.2">
      <c r="A337" s="543"/>
      <c r="B337" s="542"/>
      <c r="C337" s="542"/>
      <c r="D337" s="542"/>
      <c r="E337" s="542"/>
      <c r="F337" s="543"/>
      <c r="G337" s="543"/>
      <c r="H337" s="543"/>
      <c r="I337" s="543"/>
      <c r="J337" s="543"/>
      <c r="K337" s="543"/>
      <c r="L337" s="543"/>
      <c r="M337" s="541"/>
      <c r="N337" s="541"/>
      <c r="O337" s="543" t="s">
        <v>342</v>
      </c>
      <c r="P337" s="541">
        <v>335</v>
      </c>
      <c r="Q337" s="543" t="s">
        <v>1323</v>
      </c>
      <c r="R337" s="543" t="s">
        <v>198</v>
      </c>
      <c r="S337" s="543" t="s">
        <v>1324</v>
      </c>
      <c r="T337" s="541">
        <v>3497388256</v>
      </c>
      <c r="U337" s="541">
        <v>7379</v>
      </c>
      <c r="V337" s="541">
        <v>0.31</v>
      </c>
      <c r="W337" s="541">
        <v>4307.03</v>
      </c>
      <c r="X337" s="541">
        <v>1</v>
      </c>
      <c r="Y337" s="541">
        <v>4307.03</v>
      </c>
      <c r="Z337" s="541">
        <v>0</v>
      </c>
      <c r="AA337" s="541">
        <v>0</v>
      </c>
      <c r="AB337" s="541">
        <v>3028.9</v>
      </c>
      <c r="AC337" s="541">
        <v>2287.4899999999998</v>
      </c>
      <c r="AD337" s="541">
        <v>5091.51</v>
      </c>
      <c r="AE337" s="541">
        <v>0</v>
      </c>
      <c r="AF337" s="541">
        <v>43.07</v>
      </c>
      <c r="AG337" s="541">
        <v>0</v>
      </c>
      <c r="AH337" s="541"/>
      <c r="AI337" s="541"/>
      <c r="AJ337" s="541"/>
      <c r="AK337" s="541"/>
      <c r="AL337" s="541"/>
      <c r="AM337" s="541"/>
      <c r="AN337" s="541"/>
      <c r="AO337" s="541"/>
      <c r="AP337" s="541"/>
      <c r="AQ337" s="541"/>
      <c r="AR337" s="541"/>
      <c r="AS337" s="543" t="s">
        <v>84</v>
      </c>
      <c r="AT337" s="542">
        <v>46118</v>
      </c>
    </row>
    <row r="338" spans="1:46" ht="13.2">
      <c r="A338" s="548"/>
      <c r="B338" s="547"/>
      <c r="C338" s="547"/>
      <c r="D338" s="547"/>
      <c r="E338" s="547"/>
      <c r="F338" s="548"/>
      <c r="G338" s="548"/>
      <c r="H338" s="548"/>
      <c r="I338" s="548"/>
      <c r="J338" s="548"/>
      <c r="K338" s="548"/>
      <c r="L338" s="548"/>
      <c r="M338" s="546"/>
      <c r="N338" s="546"/>
      <c r="O338" s="548" t="s">
        <v>342</v>
      </c>
      <c r="P338" s="546">
        <v>336</v>
      </c>
      <c r="Q338" s="548" t="s">
        <v>1323</v>
      </c>
      <c r="R338" s="548" t="s">
        <v>198</v>
      </c>
      <c r="S338" s="548" t="s">
        <v>1324</v>
      </c>
      <c r="T338" s="546">
        <v>3497388256</v>
      </c>
      <c r="U338" s="546">
        <v>7000</v>
      </c>
      <c r="V338" s="546">
        <v>0.31</v>
      </c>
      <c r="W338" s="546">
        <v>3672.04</v>
      </c>
      <c r="X338" s="546">
        <v>1</v>
      </c>
      <c r="Y338" s="546">
        <v>3672.04</v>
      </c>
      <c r="Z338" s="546">
        <v>0</v>
      </c>
      <c r="AA338" s="546">
        <v>0</v>
      </c>
      <c r="AB338" s="546">
        <v>3291.24</v>
      </c>
      <c r="AC338" s="546">
        <v>2170</v>
      </c>
      <c r="AD338" s="546">
        <v>4830</v>
      </c>
      <c r="AE338" s="546">
        <v>0</v>
      </c>
      <c r="AF338" s="546">
        <v>36.72</v>
      </c>
      <c r="AG338" s="546">
        <v>0</v>
      </c>
      <c r="AH338" s="546"/>
      <c r="AI338" s="546"/>
      <c r="AJ338" s="546"/>
      <c r="AK338" s="546"/>
      <c r="AL338" s="546"/>
      <c r="AM338" s="546"/>
      <c r="AN338" s="546"/>
      <c r="AO338" s="546"/>
      <c r="AP338" s="546"/>
      <c r="AQ338" s="546"/>
      <c r="AR338" s="546"/>
      <c r="AS338" s="548" t="s">
        <v>84</v>
      </c>
      <c r="AT338" s="547">
        <v>46118</v>
      </c>
    </row>
    <row r="339" spans="1:46" ht="13.2">
      <c r="A339" s="543"/>
      <c r="B339" s="542"/>
      <c r="C339" s="542"/>
      <c r="D339" s="542"/>
      <c r="E339" s="542"/>
      <c r="F339" s="543"/>
      <c r="G339" s="543"/>
      <c r="H339" s="543"/>
      <c r="I339" s="543"/>
      <c r="J339" s="543"/>
      <c r="K339" s="543"/>
      <c r="L339" s="543"/>
      <c r="M339" s="541"/>
      <c r="N339" s="541"/>
      <c r="O339" s="543" t="s">
        <v>342</v>
      </c>
      <c r="P339" s="541">
        <v>337</v>
      </c>
      <c r="Q339" s="543" t="s">
        <v>1323</v>
      </c>
      <c r="R339" s="543" t="s">
        <v>198</v>
      </c>
      <c r="S339" s="543" t="s">
        <v>1324</v>
      </c>
      <c r="T339" s="541">
        <v>3497388256</v>
      </c>
      <c r="U339" s="541">
        <v>7300</v>
      </c>
      <c r="V339" s="541">
        <v>0.31</v>
      </c>
      <c r="W339" s="541">
        <v>4139.87</v>
      </c>
      <c r="X339" s="541">
        <v>2</v>
      </c>
      <c r="Y339" s="541">
        <v>8279.74</v>
      </c>
      <c r="Z339" s="541">
        <v>0</v>
      </c>
      <c r="AA339" s="541">
        <v>0</v>
      </c>
      <c r="AB339" s="541">
        <v>6237.46</v>
      </c>
      <c r="AC339" s="541">
        <v>4526</v>
      </c>
      <c r="AD339" s="541">
        <v>10074</v>
      </c>
      <c r="AE339" s="541">
        <v>0</v>
      </c>
      <c r="AF339" s="541">
        <v>82.8</v>
      </c>
      <c r="AG339" s="541">
        <v>0</v>
      </c>
      <c r="AH339" s="541"/>
      <c r="AI339" s="541"/>
      <c r="AJ339" s="541"/>
      <c r="AK339" s="541"/>
      <c r="AL339" s="541"/>
      <c r="AM339" s="541"/>
      <c r="AN339" s="541"/>
      <c r="AO339" s="541"/>
      <c r="AP339" s="541"/>
      <c r="AQ339" s="541"/>
      <c r="AR339" s="541"/>
      <c r="AS339" s="543" t="s">
        <v>84</v>
      </c>
      <c r="AT339" s="542">
        <v>46118</v>
      </c>
    </row>
    <row r="340" spans="1:46" ht="13.2">
      <c r="A340" s="548"/>
      <c r="B340" s="547"/>
      <c r="C340" s="547"/>
      <c r="D340" s="547"/>
      <c r="E340" s="547"/>
      <c r="F340" s="548"/>
      <c r="G340" s="548"/>
      <c r="H340" s="548"/>
      <c r="I340" s="548"/>
      <c r="J340" s="548"/>
      <c r="K340" s="548"/>
      <c r="L340" s="548"/>
      <c r="M340" s="546"/>
      <c r="N340" s="546"/>
      <c r="O340" s="548" t="s">
        <v>342</v>
      </c>
      <c r="P340" s="546">
        <v>338</v>
      </c>
      <c r="Q340" s="548" t="s">
        <v>1323</v>
      </c>
      <c r="R340" s="548" t="s">
        <v>198</v>
      </c>
      <c r="S340" s="548" t="s">
        <v>1324</v>
      </c>
      <c r="T340" s="546">
        <v>3497388256</v>
      </c>
      <c r="U340" s="546">
        <v>7379</v>
      </c>
      <c r="V340" s="546">
        <v>0.31</v>
      </c>
      <c r="W340" s="546">
        <v>4315.24</v>
      </c>
      <c r="X340" s="546">
        <v>1</v>
      </c>
      <c r="Y340" s="546">
        <v>4315.24</v>
      </c>
      <c r="Z340" s="546">
        <v>0</v>
      </c>
      <c r="AA340" s="546">
        <v>0</v>
      </c>
      <c r="AB340" s="546">
        <v>3020.61</v>
      </c>
      <c r="AC340" s="546">
        <v>2287.4899999999998</v>
      </c>
      <c r="AD340" s="546">
        <v>5091.51</v>
      </c>
      <c r="AE340" s="546">
        <v>0</v>
      </c>
      <c r="AF340" s="546">
        <v>43.15</v>
      </c>
      <c r="AG340" s="546">
        <v>0</v>
      </c>
      <c r="AH340" s="546"/>
      <c r="AI340" s="546"/>
      <c r="AJ340" s="546"/>
      <c r="AK340" s="546"/>
      <c r="AL340" s="546"/>
      <c r="AM340" s="546"/>
      <c r="AN340" s="546"/>
      <c r="AO340" s="546"/>
      <c r="AP340" s="546"/>
      <c r="AQ340" s="546"/>
      <c r="AR340" s="546"/>
      <c r="AS340" s="548" t="s">
        <v>84</v>
      </c>
      <c r="AT340" s="547">
        <v>46118</v>
      </c>
    </row>
    <row r="341" spans="1:46" ht="13.2">
      <c r="A341" s="543"/>
      <c r="B341" s="542"/>
      <c r="C341" s="542"/>
      <c r="D341" s="542"/>
      <c r="E341" s="542"/>
      <c r="F341" s="543"/>
      <c r="G341" s="543"/>
      <c r="H341" s="543"/>
      <c r="I341" s="543"/>
      <c r="J341" s="543"/>
      <c r="K341" s="543"/>
      <c r="L341" s="543"/>
      <c r="M341" s="541"/>
      <c r="N341" s="541"/>
      <c r="O341" s="543" t="s">
        <v>342</v>
      </c>
      <c r="P341" s="541">
        <v>339</v>
      </c>
      <c r="Q341" s="543" t="s">
        <v>1323</v>
      </c>
      <c r="R341" s="543" t="s">
        <v>198</v>
      </c>
      <c r="S341" s="543" t="s">
        <v>1324</v>
      </c>
      <c r="T341" s="541">
        <v>3497388256</v>
      </c>
      <c r="U341" s="541">
        <v>7000</v>
      </c>
      <c r="V341" s="541">
        <v>0.31</v>
      </c>
      <c r="W341" s="541">
        <v>4207.22</v>
      </c>
      <c r="X341" s="541">
        <v>1</v>
      </c>
      <c r="Y341" s="541">
        <v>4207.22</v>
      </c>
      <c r="Z341" s="541">
        <v>0</v>
      </c>
      <c r="AA341" s="541">
        <v>0</v>
      </c>
      <c r="AB341" s="541">
        <v>2750.71</v>
      </c>
      <c r="AC341" s="541">
        <v>2170</v>
      </c>
      <c r="AD341" s="541">
        <v>4830</v>
      </c>
      <c r="AE341" s="541">
        <v>0</v>
      </c>
      <c r="AF341" s="541">
        <v>42.07</v>
      </c>
      <c r="AG341" s="541">
        <v>0</v>
      </c>
      <c r="AH341" s="541"/>
      <c r="AI341" s="541"/>
      <c r="AJ341" s="541"/>
      <c r="AK341" s="541"/>
      <c r="AL341" s="541"/>
      <c r="AM341" s="541"/>
      <c r="AN341" s="541"/>
      <c r="AO341" s="541"/>
      <c r="AP341" s="541"/>
      <c r="AQ341" s="541"/>
      <c r="AR341" s="541"/>
      <c r="AS341" s="543" t="s">
        <v>84</v>
      </c>
      <c r="AT341" s="542">
        <v>46118</v>
      </c>
    </row>
    <row r="342" spans="1:46" ht="13.2">
      <c r="A342" s="548"/>
      <c r="B342" s="547"/>
      <c r="C342" s="547"/>
      <c r="D342" s="547"/>
      <c r="E342" s="547"/>
      <c r="F342" s="548"/>
      <c r="G342" s="548"/>
      <c r="H342" s="548"/>
      <c r="I342" s="548"/>
      <c r="J342" s="548"/>
      <c r="K342" s="548"/>
      <c r="L342" s="548"/>
      <c r="M342" s="546"/>
      <c r="N342" s="546"/>
      <c r="O342" s="548" t="s">
        <v>342</v>
      </c>
      <c r="P342" s="546">
        <v>340</v>
      </c>
      <c r="Q342" s="548" t="s">
        <v>1323</v>
      </c>
      <c r="R342" s="548" t="s">
        <v>198</v>
      </c>
      <c r="S342" s="548" t="s">
        <v>1324</v>
      </c>
      <c r="T342" s="546">
        <v>3497388256</v>
      </c>
      <c r="U342" s="546">
        <v>7000</v>
      </c>
      <c r="V342" s="546">
        <v>0.31</v>
      </c>
      <c r="W342" s="546">
        <v>3640.95</v>
      </c>
      <c r="X342" s="546">
        <v>1</v>
      </c>
      <c r="Y342" s="546">
        <v>3640.95</v>
      </c>
      <c r="Z342" s="546">
        <v>0</v>
      </c>
      <c r="AA342" s="546">
        <v>0</v>
      </c>
      <c r="AB342" s="546">
        <v>3322.64</v>
      </c>
      <c r="AC342" s="546">
        <v>2170</v>
      </c>
      <c r="AD342" s="546">
        <v>4830</v>
      </c>
      <c r="AE342" s="546">
        <v>0</v>
      </c>
      <c r="AF342" s="546">
        <v>36.409999999999997</v>
      </c>
      <c r="AG342" s="546">
        <v>0</v>
      </c>
      <c r="AH342" s="546"/>
      <c r="AI342" s="546"/>
      <c r="AJ342" s="546"/>
      <c r="AK342" s="546"/>
      <c r="AL342" s="546"/>
      <c r="AM342" s="546"/>
      <c r="AN342" s="546"/>
      <c r="AO342" s="546"/>
      <c r="AP342" s="546"/>
      <c r="AQ342" s="546"/>
      <c r="AR342" s="546"/>
      <c r="AS342" s="548" t="s">
        <v>84</v>
      </c>
      <c r="AT342" s="547">
        <v>46118</v>
      </c>
    </row>
    <row r="343" spans="1:46" ht="13.2">
      <c r="A343" s="543"/>
      <c r="B343" s="542"/>
      <c r="C343" s="542"/>
      <c r="D343" s="542"/>
      <c r="E343" s="542"/>
      <c r="F343" s="543"/>
      <c r="G343" s="543"/>
      <c r="H343" s="543"/>
      <c r="I343" s="543"/>
      <c r="J343" s="543"/>
      <c r="K343" s="543"/>
      <c r="L343" s="543"/>
      <c r="M343" s="541"/>
      <c r="N343" s="541"/>
      <c r="O343" s="543" t="s">
        <v>342</v>
      </c>
      <c r="P343" s="541">
        <v>341</v>
      </c>
      <c r="Q343" s="543" t="s">
        <v>1323</v>
      </c>
      <c r="R343" s="543" t="s">
        <v>198</v>
      </c>
      <c r="S343" s="543" t="s">
        <v>1324</v>
      </c>
      <c r="T343" s="541">
        <v>3497388256</v>
      </c>
      <c r="U343" s="541">
        <v>7000</v>
      </c>
      <c r="V343" s="541">
        <v>0.31</v>
      </c>
      <c r="W343" s="541">
        <v>3634.03</v>
      </c>
      <c r="X343" s="541">
        <v>2</v>
      </c>
      <c r="Y343" s="541">
        <v>7268.06</v>
      </c>
      <c r="Z343" s="541">
        <v>0</v>
      </c>
      <c r="AA343" s="541">
        <v>0</v>
      </c>
      <c r="AB343" s="541">
        <v>6659.26</v>
      </c>
      <c r="AC343" s="541">
        <v>4340</v>
      </c>
      <c r="AD343" s="541">
        <v>9660</v>
      </c>
      <c r="AE343" s="541">
        <v>0</v>
      </c>
      <c r="AF343" s="541">
        <v>72.680000000000007</v>
      </c>
      <c r="AG343" s="541">
        <v>0</v>
      </c>
      <c r="AH343" s="541"/>
      <c r="AI343" s="541"/>
      <c r="AJ343" s="541"/>
      <c r="AK343" s="541"/>
      <c r="AL343" s="541"/>
      <c r="AM343" s="541"/>
      <c r="AN343" s="541"/>
      <c r="AO343" s="541"/>
      <c r="AP343" s="541"/>
      <c r="AQ343" s="541"/>
      <c r="AR343" s="541"/>
      <c r="AS343" s="543" t="s">
        <v>84</v>
      </c>
      <c r="AT343" s="542">
        <v>46118</v>
      </c>
    </row>
    <row r="344" spans="1:46" ht="13.2">
      <c r="A344" s="548"/>
      <c r="B344" s="547"/>
      <c r="C344" s="547"/>
      <c r="D344" s="547"/>
      <c r="E344" s="547"/>
      <c r="F344" s="548"/>
      <c r="G344" s="548"/>
      <c r="H344" s="548"/>
      <c r="I344" s="548"/>
      <c r="J344" s="548"/>
      <c r="K344" s="548"/>
      <c r="L344" s="548"/>
      <c r="M344" s="546"/>
      <c r="N344" s="546"/>
      <c r="O344" s="548" t="s">
        <v>342</v>
      </c>
      <c r="P344" s="546">
        <v>342</v>
      </c>
      <c r="Q344" s="548" t="s">
        <v>1323</v>
      </c>
      <c r="R344" s="548" t="s">
        <v>198</v>
      </c>
      <c r="S344" s="548" t="s">
        <v>1324</v>
      </c>
      <c r="T344" s="546">
        <v>3497388256</v>
      </c>
      <c r="U344" s="546">
        <v>7325</v>
      </c>
      <c r="V344" s="546">
        <v>0.31</v>
      </c>
      <c r="W344" s="546">
        <v>4598.1000000000004</v>
      </c>
      <c r="X344" s="546">
        <v>1</v>
      </c>
      <c r="Y344" s="546">
        <v>4598.1000000000004</v>
      </c>
      <c r="Z344" s="546">
        <v>0</v>
      </c>
      <c r="AA344" s="546">
        <v>0</v>
      </c>
      <c r="AB344" s="546">
        <v>2680.92</v>
      </c>
      <c r="AC344" s="546">
        <v>2270.75</v>
      </c>
      <c r="AD344" s="546">
        <v>5054.25</v>
      </c>
      <c r="AE344" s="546">
        <v>0</v>
      </c>
      <c r="AF344" s="546">
        <v>45.98</v>
      </c>
      <c r="AG344" s="546">
        <v>0</v>
      </c>
      <c r="AH344" s="546">
        <v>4598.1000000000004</v>
      </c>
      <c r="AI344" s="546">
        <v>1</v>
      </c>
      <c r="AJ344" s="546">
        <v>4598.1000000000004</v>
      </c>
      <c r="AK344" s="546">
        <v>0</v>
      </c>
      <c r="AL344" s="546">
        <v>0</v>
      </c>
      <c r="AM344" s="546">
        <v>2680.92</v>
      </c>
      <c r="AN344" s="546">
        <v>2270.75</v>
      </c>
      <c r="AO344" s="546">
        <v>5054.25</v>
      </c>
      <c r="AP344" s="546">
        <v>0</v>
      </c>
      <c r="AQ344" s="546">
        <v>45.98</v>
      </c>
      <c r="AR344" s="546">
        <v>0</v>
      </c>
      <c r="AS344" s="548" t="s">
        <v>84</v>
      </c>
      <c r="AT344" s="547">
        <v>46118</v>
      </c>
    </row>
    <row r="345" spans="1:46" ht="13.2">
      <c r="A345" s="543"/>
      <c r="B345" s="542"/>
      <c r="C345" s="542"/>
      <c r="D345" s="542"/>
      <c r="E345" s="542"/>
      <c r="F345" s="543"/>
      <c r="G345" s="543"/>
      <c r="H345" s="543"/>
      <c r="I345" s="543"/>
      <c r="J345" s="543"/>
      <c r="K345" s="543"/>
      <c r="L345" s="543"/>
      <c r="M345" s="541"/>
      <c r="N345" s="541"/>
      <c r="O345" s="543" t="s">
        <v>342</v>
      </c>
      <c r="P345" s="541">
        <v>343</v>
      </c>
      <c r="Q345" s="543" t="s">
        <v>1323</v>
      </c>
      <c r="R345" s="543" t="s">
        <v>198</v>
      </c>
      <c r="S345" s="543" t="s">
        <v>1324</v>
      </c>
      <c r="T345" s="541">
        <v>3497388256</v>
      </c>
      <c r="U345" s="541">
        <v>7000</v>
      </c>
      <c r="V345" s="541">
        <v>0.31</v>
      </c>
      <c r="W345" s="541">
        <v>3933.4</v>
      </c>
      <c r="X345" s="541">
        <v>1</v>
      </c>
      <c r="Y345" s="541">
        <v>3933.4</v>
      </c>
      <c r="Z345" s="541">
        <v>0</v>
      </c>
      <c r="AA345" s="541">
        <v>0</v>
      </c>
      <c r="AB345" s="541">
        <v>3027.27</v>
      </c>
      <c r="AC345" s="541">
        <v>2170</v>
      </c>
      <c r="AD345" s="541">
        <v>4830</v>
      </c>
      <c r="AE345" s="541">
        <v>0</v>
      </c>
      <c r="AF345" s="541">
        <v>39.33</v>
      </c>
      <c r="AG345" s="541">
        <v>0</v>
      </c>
      <c r="AH345" s="541"/>
      <c r="AI345" s="541"/>
      <c r="AJ345" s="541"/>
      <c r="AK345" s="541"/>
      <c r="AL345" s="541"/>
      <c r="AM345" s="541"/>
      <c r="AN345" s="541"/>
      <c r="AO345" s="541"/>
      <c r="AP345" s="541"/>
      <c r="AQ345" s="541"/>
      <c r="AR345" s="541"/>
      <c r="AS345" s="543" t="s">
        <v>84</v>
      </c>
      <c r="AT345" s="542">
        <v>46118</v>
      </c>
    </row>
    <row r="346" spans="1:46" ht="13.2">
      <c r="A346" s="548"/>
      <c r="B346" s="547"/>
      <c r="C346" s="547"/>
      <c r="D346" s="547"/>
      <c r="E346" s="547"/>
      <c r="F346" s="548"/>
      <c r="G346" s="548"/>
      <c r="H346" s="548"/>
      <c r="I346" s="548"/>
      <c r="J346" s="548"/>
      <c r="K346" s="548"/>
      <c r="L346" s="548"/>
      <c r="M346" s="546"/>
      <c r="N346" s="546"/>
      <c r="O346" s="548" t="s">
        <v>342</v>
      </c>
      <c r="P346" s="546">
        <v>344</v>
      </c>
      <c r="Q346" s="548" t="s">
        <v>1323</v>
      </c>
      <c r="R346" s="548" t="s">
        <v>198</v>
      </c>
      <c r="S346" s="548" t="s">
        <v>1324</v>
      </c>
      <c r="T346" s="546">
        <v>3497388256</v>
      </c>
      <c r="U346" s="546">
        <v>7000</v>
      </c>
      <c r="V346" s="546">
        <v>0.31</v>
      </c>
      <c r="W346" s="546">
        <v>4070.48</v>
      </c>
      <c r="X346" s="546">
        <v>1</v>
      </c>
      <c r="Y346" s="546">
        <v>4070.48</v>
      </c>
      <c r="Z346" s="546">
        <v>0</v>
      </c>
      <c r="AA346" s="546">
        <v>0</v>
      </c>
      <c r="AB346" s="546">
        <v>2888.82</v>
      </c>
      <c r="AC346" s="546">
        <v>2170</v>
      </c>
      <c r="AD346" s="546">
        <v>4830</v>
      </c>
      <c r="AE346" s="546">
        <v>0</v>
      </c>
      <c r="AF346" s="546">
        <v>40.700000000000003</v>
      </c>
      <c r="AG346" s="546">
        <v>0</v>
      </c>
      <c r="AH346" s="546"/>
      <c r="AI346" s="546"/>
      <c r="AJ346" s="546"/>
      <c r="AK346" s="546"/>
      <c r="AL346" s="546"/>
      <c r="AM346" s="546"/>
      <c r="AN346" s="546"/>
      <c r="AO346" s="546"/>
      <c r="AP346" s="546"/>
      <c r="AQ346" s="546"/>
      <c r="AR346" s="546"/>
      <c r="AS346" s="548" t="s">
        <v>84</v>
      </c>
      <c r="AT346" s="547">
        <v>46118</v>
      </c>
    </row>
    <row r="347" spans="1:46" ht="13.2">
      <c r="A347" s="543"/>
      <c r="B347" s="542"/>
      <c r="C347" s="542"/>
      <c r="D347" s="542"/>
      <c r="E347" s="542"/>
      <c r="F347" s="543"/>
      <c r="G347" s="543"/>
      <c r="H347" s="543"/>
      <c r="I347" s="543"/>
      <c r="J347" s="543"/>
      <c r="K347" s="543"/>
      <c r="L347" s="543"/>
      <c r="M347" s="541"/>
      <c r="N347" s="541"/>
      <c r="O347" s="543" t="s">
        <v>342</v>
      </c>
      <c r="P347" s="541">
        <v>345</v>
      </c>
      <c r="Q347" s="543" t="s">
        <v>1323</v>
      </c>
      <c r="R347" s="543" t="s">
        <v>198</v>
      </c>
      <c r="S347" s="543" t="s">
        <v>1324</v>
      </c>
      <c r="T347" s="541">
        <v>3497388256</v>
      </c>
      <c r="U347" s="541">
        <v>7000</v>
      </c>
      <c r="V347" s="541">
        <v>0.31</v>
      </c>
      <c r="W347" s="541">
        <v>3620.72</v>
      </c>
      <c r="X347" s="541">
        <v>1</v>
      </c>
      <c r="Y347" s="541">
        <v>3620.72</v>
      </c>
      <c r="Z347" s="541">
        <v>0</v>
      </c>
      <c r="AA347" s="541">
        <v>0</v>
      </c>
      <c r="AB347" s="541">
        <v>3343.07</v>
      </c>
      <c r="AC347" s="541">
        <v>2170</v>
      </c>
      <c r="AD347" s="541">
        <v>4830</v>
      </c>
      <c r="AE347" s="541">
        <v>0</v>
      </c>
      <c r="AF347" s="541">
        <v>36.21</v>
      </c>
      <c r="AG347" s="541">
        <v>0</v>
      </c>
      <c r="AH347" s="541"/>
      <c r="AI347" s="541"/>
      <c r="AJ347" s="541"/>
      <c r="AK347" s="541"/>
      <c r="AL347" s="541"/>
      <c r="AM347" s="541"/>
      <c r="AN347" s="541"/>
      <c r="AO347" s="541"/>
      <c r="AP347" s="541"/>
      <c r="AQ347" s="541"/>
      <c r="AR347" s="541"/>
      <c r="AS347" s="543" t="s">
        <v>84</v>
      </c>
      <c r="AT347" s="542">
        <v>46118</v>
      </c>
    </row>
    <row r="348" spans="1:46" ht="13.2">
      <c r="A348" s="548"/>
      <c r="B348" s="547"/>
      <c r="C348" s="547"/>
      <c r="D348" s="547"/>
      <c r="E348" s="547"/>
      <c r="F348" s="548"/>
      <c r="G348" s="548"/>
      <c r="H348" s="548"/>
      <c r="I348" s="548"/>
      <c r="J348" s="548"/>
      <c r="K348" s="548"/>
      <c r="L348" s="548"/>
      <c r="M348" s="546"/>
      <c r="N348" s="546"/>
      <c r="O348" s="548" t="s">
        <v>342</v>
      </c>
      <c r="P348" s="546">
        <v>346</v>
      </c>
      <c r="Q348" s="548" t="s">
        <v>1323</v>
      </c>
      <c r="R348" s="548" t="s">
        <v>198</v>
      </c>
      <c r="S348" s="548" t="s">
        <v>1324</v>
      </c>
      <c r="T348" s="546">
        <v>3497388256</v>
      </c>
      <c r="U348" s="546">
        <v>7000</v>
      </c>
      <c r="V348" s="546">
        <v>0.31</v>
      </c>
      <c r="W348" s="546">
        <v>4282.8599999999997</v>
      </c>
      <c r="X348" s="546">
        <v>1</v>
      </c>
      <c r="Y348" s="546">
        <v>4282.8599999999997</v>
      </c>
      <c r="Z348" s="546">
        <v>0</v>
      </c>
      <c r="AA348" s="546">
        <v>0</v>
      </c>
      <c r="AB348" s="546">
        <v>2717.14</v>
      </c>
      <c r="AC348" s="546">
        <v>2170</v>
      </c>
      <c r="AD348" s="546">
        <v>4830</v>
      </c>
      <c r="AE348" s="546">
        <v>0</v>
      </c>
      <c r="AF348" s="546">
        <v>0</v>
      </c>
      <c r="AG348" s="546">
        <v>0</v>
      </c>
      <c r="AH348" s="546"/>
      <c r="AI348" s="546"/>
      <c r="AJ348" s="546"/>
      <c r="AK348" s="546"/>
      <c r="AL348" s="546"/>
      <c r="AM348" s="546"/>
      <c r="AN348" s="546"/>
      <c r="AO348" s="546"/>
      <c r="AP348" s="546"/>
      <c r="AQ348" s="546"/>
      <c r="AR348" s="546"/>
      <c r="AS348" s="548" t="s">
        <v>84</v>
      </c>
      <c r="AT348" s="547">
        <v>46118</v>
      </c>
    </row>
    <row r="349" spans="1:46" ht="13.2">
      <c r="A349" s="543"/>
      <c r="B349" s="542"/>
      <c r="C349" s="542"/>
      <c r="D349" s="542"/>
      <c r="E349" s="542"/>
      <c r="F349" s="543"/>
      <c r="G349" s="543"/>
      <c r="H349" s="543"/>
      <c r="I349" s="543"/>
      <c r="J349" s="543"/>
      <c r="K349" s="543"/>
      <c r="L349" s="543"/>
      <c r="M349" s="541"/>
      <c r="N349" s="541"/>
      <c r="O349" s="543" t="s">
        <v>342</v>
      </c>
      <c r="P349" s="541">
        <v>347</v>
      </c>
      <c r="Q349" s="543" t="s">
        <v>1323</v>
      </c>
      <c r="R349" s="543" t="s">
        <v>198</v>
      </c>
      <c r="S349" s="543" t="s">
        <v>1324</v>
      </c>
      <c r="T349" s="541">
        <v>3497388256</v>
      </c>
      <c r="U349" s="541">
        <v>7300</v>
      </c>
      <c r="V349" s="541">
        <v>0.31</v>
      </c>
      <c r="W349" s="541">
        <v>4112.38</v>
      </c>
      <c r="X349" s="541">
        <v>1</v>
      </c>
      <c r="Y349" s="541">
        <v>4112.38</v>
      </c>
      <c r="Z349" s="541">
        <v>0</v>
      </c>
      <c r="AA349" s="541">
        <v>0</v>
      </c>
      <c r="AB349" s="541">
        <v>3146.5</v>
      </c>
      <c r="AC349" s="541">
        <v>2263</v>
      </c>
      <c r="AD349" s="541">
        <v>5037</v>
      </c>
      <c r="AE349" s="541">
        <v>0</v>
      </c>
      <c r="AF349" s="541">
        <v>41.12</v>
      </c>
      <c r="AG349" s="541">
        <v>0</v>
      </c>
      <c r="AH349" s="541"/>
      <c r="AI349" s="541"/>
      <c r="AJ349" s="541"/>
      <c r="AK349" s="541"/>
      <c r="AL349" s="541"/>
      <c r="AM349" s="541"/>
      <c r="AN349" s="541"/>
      <c r="AO349" s="541"/>
      <c r="AP349" s="541"/>
      <c r="AQ349" s="541"/>
      <c r="AR349" s="541"/>
      <c r="AS349" s="543" t="s">
        <v>84</v>
      </c>
      <c r="AT349" s="542">
        <v>46118</v>
      </c>
    </row>
    <row r="350" spans="1:46" ht="13.2">
      <c r="A350" s="548"/>
      <c r="B350" s="547"/>
      <c r="C350" s="547"/>
      <c r="D350" s="547"/>
      <c r="E350" s="547"/>
      <c r="F350" s="548"/>
      <c r="G350" s="548"/>
      <c r="H350" s="548"/>
      <c r="I350" s="548"/>
      <c r="J350" s="548"/>
      <c r="K350" s="548"/>
      <c r="L350" s="548"/>
      <c r="M350" s="546"/>
      <c r="N350" s="546"/>
      <c r="O350" s="548" t="s">
        <v>342</v>
      </c>
      <c r="P350" s="546">
        <v>348</v>
      </c>
      <c r="Q350" s="548" t="s">
        <v>1323</v>
      </c>
      <c r="R350" s="548" t="s">
        <v>198</v>
      </c>
      <c r="S350" s="548" t="s">
        <v>1324</v>
      </c>
      <c r="T350" s="546">
        <v>3497388256</v>
      </c>
      <c r="U350" s="546">
        <v>7325</v>
      </c>
      <c r="V350" s="546">
        <v>0.31</v>
      </c>
      <c r="W350" s="546">
        <v>4644.1499999999996</v>
      </c>
      <c r="X350" s="546">
        <v>1</v>
      </c>
      <c r="Y350" s="546">
        <v>4644.1499999999996</v>
      </c>
      <c r="Z350" s="546">
        <v>0</v>
      </c>
      <c r="AA350" s="546">
        <v>0</v>
      </c>
      <c r="AB350" s="546">
        <v>2634.41</v>
      </c>
      <c r="AC350" s="546">
        <v>2270.75</v>
      </c>
      <c r="AD350" s="546">
        <v>5054.25</v>
      </c>
      <c r="AE350" s="546">
        <v>0</v>
      </c>
      <c r="AF350" s="546">
        <v>46.44</v>
      </c>
      <c r="AG350" s="546">
        <v>0</v>
      </c>
      <c r="AH350" s="546"/>
      <c r="AI350" s="546"/>
      <c r="AJ350" s="546"/>
      <c r="AK350" s="546"/>
      <c r="AL350" s="546"/>
      <c r="AM350" s="546"/>
      <c r="AN350" s="546"/>
      <c r="AO350" s="546"/>
      <c r="AP350" s="546"/>
      <c r="AQ350" s="546"/>
      <c r="AR350" s="546"/>
      <c r="AS350" s="548" t="s">
        <v>84</v>
      </c>
      <c r="AT350" s="547">
        <v>46118</v>
      </c>
    </row>
    <row r="351" spans="1:46" ht="13.2">
      <c r="A351" s="543"/>
      <c r="B351" s="542"/>
      <c r="C351" s="542"/>
      <c r="D351" s="542"/>
      <c r="E351" s="542"/>
      <c r="F351" s="543"/>
      <c r="G351" s="543"/>
      <c r="H351" s="543"/>
      <c r="I351" s="543"/>
      <c r="J351" s="543"/>
      <c r="K351" s="543"/>
      <c r="L351" s="543"/>
      <c r="M351" s="541"/>
      <c r="N351" s="541"/>
      <c r="O351" s="543" t="s">
        <v>342</v>
      </c>
      <c r="P351" s="541">
        <v>349</v>
      </c>
      <c r="Q351" s="543" t="s">
        <v>1323</v>
      </c>
      <c r="R351" s="543" t="s">
        <v>198</v>
      </c>
      <c r="S351" s="543" t="s">
        <v>1324</v>
      </c>
      <c r="T351" s="541">
        <v>3497388256</v>
      </c>
      <c r="U351" s="541">
        <v>7475</v>
      </c>
      <c r="V351" s="541">
        <v>0.31</v>
      </c>
      <c r="W351" s="541">
        <v>4648.57</v>
      </c>
      <c r="X351" s="541">
        <v>1</v>
      </c>
      <c r="Y351" s="541">
        <v>4648.57</v>
      </c>
      <c r="Z351" s="541">
        <v>0</v>
      </c>
      <c r="AA351" s="541">
        <v>0</v>
      </c>
      <c r="AB351" s="541">
        <v>2779.94</v>
      </c>
      <c r="AC351" s="541">
        <v>2317.25</v>
      </c>
      <c r="AD351" s="541">
        <v>5157.75</v>
      </c>
      <c r="AE351" s="541">
        <v>0</v>
      </c>
      <c r="AF351" s="541">
        <v>46.49</v>
      </c>
      <c r="AG351" s="541">
        <v>0</v>
      </c>
      <c r="AH351" s="541"/>
      <c r="AI351" s="541"/>
      <c r="AJ351" s="541"/>
      <c r="AK351" s="541"/>
      <c r="AL351" s="541"/>
      <c r="AM351" s="541"/>
      <c r="AN351" s="541"/>
      <c r="AO351" s="541"/>
      <c r="AP351" s="541"/>
      <c r="AQ351" s="541"/>
      <c r="AR351" s="541"/>
      <c r="AS351" s="543" t="s">
        <v>84</v>
      </c>
      <c r="AT351" s="542">
        <v>46118</v>
      </c>
    </row>
    <row r="352" spans="1:46" ht="13.2">
      <c r="A352" s="548"/>
      <c r="B352" s="547"/>
      <c r="C352" s="547"/>
      <c r="D352" s="547"/>
      <c r="E352" s="547"/>
      <c r="F352" s="548"/>
      <c r="G352" s="548"/>
      <c r="H352" s="548"/>
      <c r="I352" s="548"/>
      <c r="J352" s="548"/>
      <c r="K352" s="548"/>
      <c r="L352" s="548"/>
      <c r="M352" s="546"/>
      <c r="N352" s="546"/>
      <c r="O352" s="548" t="s">
        <v>342</v>
      </c>
      <c r="P352" s="546">
        <v>350</v>
      </c>
      <c r="Q352" s="548" t="s">
        <v>1323</v>
      </c>
      <c r="R352" s="548" t="s">
        <v>198</v>
      </c>
      <c r="S352" s="548" t="s">
        <v>1324</v>
      </c>
      <c r="T352" s="546">
        <v>3497388256</v>
      </c>
      <c r="U352" s="546">
        <v>7000</v>
      </c>
      <c r="V352" s="546">
        <v>0.31</v>
      </c>
      <c r="W352" s="546">
        <v>4349.5200000000004</v>
      </c>
      <c r="X352" s="546">
        <v>1</v>
      </c>
      <c r="Y352" s="546">
        <v>4349.5200000000004</v>
      </c>
      <c r="Z352" s="546">
        <v>0</v>
      </c>
      <c r="AA352" s="546">
        <v>0</v>
      </c>
      <c r="AB352" s="546">
        <v>2650.48</v>
      </c>
      <c r="AC352" s="546">
        <v>2170</v>
      </c>
      <c r="AD352" s="546">
        <v>4830</v>
      </c>
      <c r="AE352" s="546">
        <v>0</v>
      </c>
      <c r="AF352" s="546">
        <v>0</v>
      </c>
      <c r="AG352" s="546">
        <v>0</v>
      </c>
      <c r="AH352" s="546"/>
      <c r="AI352" s="546"/>
      <c r="AJ352" s="546"/>
      <c r="AK352" s="546"/>
      <c r="AL352" s="546"/>
      <c r="AM352" s="546"/>
      <c r="AN352" s="546"/>
      <c r="AO352" s="546"/>
      <c r="AP352" s="546"/>
      <c r="AQ352" s="546"/>
      <c r="AR352" s="546"/>
      <c r="AS352" s="548" t="s">
        <v>84</v>
      </c>
      <c r="AT352" s="547">
        <v>46118</v>
      </c>
    </row>
    <row r="353" spans="1:46" ht="13.2">
      <c r="A353" s="543"/>
      <c r="B353" s="542"/>
      <c r="C353" s="542"/>
      <c r="D353" s="542"/>
      <c r="E353" s="542"/>
      <c r="F353" s="543"/>
      <c r="G353" s="543"/>
      <c r="H353" s="543"/>
      <c r="I353" s="543"/>
      <c r="J353" s="543"/>
      <c r="K353" s="543"/>
      <c r="L353" s="543"/>
      <c r="M353" s="541"/>
      <c r="N353" s="541"/>
      <c r="O353" s="543" t="s">
        <v>342</v>
      </c>
      <c r="P353" s="541">
        <v>351</v>
      </c>
      <c r="Q353" s="543" t="s">
        <v>1323</v>
      </c>
      <c r="R353" s="543" t="s">
        <v>198</v>
      </c>
      <c r="S353" s="543" t="s">
        <v>1324</v>
      </c>
      <c r="T353" s="541">
        <v>3497388256</v>
      </c>
      <c r="U353" s="541">
        <v>7300</v>
      </c>
      <c r="V353" s="541">
        <v>0.31</v>
      </c>
      <c r="W353" s="541">
        <v>4682</v>
      </c>
      <c r="X353" s="541">
        <v>1</v>
      </c>
      <c r="Y353" s="541">
        <v>4682</v>
      </c>
      <c r="Z353" s="541">
        <v>0</v>
      </c>
      <c r="AA353" s="541">
        <v>0</v>
      </c>
      <c r="AB353" s="541">
        <v>2618</v>
      </c>
      <c r="AC353" s="541">
        <v>2263</v>
      </c>
      <c r="AD353" s="541">
        <v>5037</v>
      </c>
      <c r="AE353" s="541">
        <v>0</v>
      </c>
      <c r="AF353" s="541">
        <v>0</v>
      </c>
      <c r="AG353" s="541">
        <v>0</v>
      </c>
      <c r="AH353" s="541"/>
      <c r="AI353" s="541"/>
      <c r="AJ353" s="541"/>
      <c r="AK353" s="541"/>
      <c r="AL353" s="541"/>
      <c r="AM353" s="541"/>
      <c r="AN353" s="541"/>
      <c r="AO353" s="541"/>
      <c r="AP353" s="541"/>
      <c r="AQ353" s="541"/>
      <c r="AR353" s="541"/>
      <c r="AS353" s="543" t="s">
        <v>84</v>
      </c>
      <c r="AT353" s="542">
        <v>46118</v>
      </c>
    </row>
    <row r="354" spans="1:46" ht="13.2">
      <c r="A354" s="548"/>
      <c r="B354" s="547"/>
      <c r="C354" s="547"/>
      <c r="D354" s="547"/>
      <c r="E354" s="547"/>
      <c r="F354" s="548"/>
      <c r="G354" s="548"/>
      <c r="H354" s="548"/>
      <c r="I354" s="548"/>
      <c r="J354" s="548"/>
      <c r="K354" s="548"/>
      <c r="L354" s="548"/>
      <c r="M354" s="546"/>
      <c r="N354" s="546"/>
      <c r="O354" s="548" t="s">
        <v>342</v>
      </c>
      <c r="P354" s="546">
        <v>352</v>
      </c>
      <c r="Q354" s="548" t="s">
        <v>1323</v>
      </c>
      <c r="R354" s="548" t="s">
        <v>198</v>
      </c>
      <c r="S354" s="548" t="s">
        <v>1324</v>
      </c>
      <c r="T354" s="546">
        <v>3497388256</v>
      </c>
      <c r="U354" s="546">
        <v>7000</v>
      </c>
      <c r="V354" s="546">
        <v>0.31</v>
      </c>
      <c r="W354" s="546">
        <v>3955.24</v>
      </c>
      <c r="X354" s="546">
        <v>1</v>
      </c>
      <c r="Y354" s="546">
        <v>3955.24</v>
      </c>
      <c r="Z354" s="546">
        <v>0</v>
      </c>
      <c r="AA354" s="546">
        <v>0</v>
      </c>
      <c r="AB354" s="546">
        <v>3044.76</v>
      </c>
      <c r="AC354" s="546">
        <v>2170</v>
      </c>
      <c r="AD354" s="546">
        <v>4830</v>
      </c>
      <c r="AE354" s="546">
        <v>0</v>
      </c>
      <c r="AF354" s="546">
        <v>0</v>
      </c>
      <c r="AG354" s="546">
        <v>0</v>
      </c>
      <c r="AH354" s="546"/>
      <c r="AI354" s="546"/>
      <c r="AJ354" s="546"/>
      <c r="AK354" s="546"/>
      <c r="AL354" s="546"/>
      <c r="AM354" s="546"/>
      <c r="AN354" s="546"/>
      <c r="AO354" s="546"/>
      <c r="AP354" s="546"/>
      <c r="AQ354" s="546"/>
      <c r="AR354" s="546"/>
      <c r="AS354" s="548" t="s">
        <v>84</v>
      </c>
      <c r="AT354" s="547">
        <v>46118</v>
      </c>
    </row>
    <row r="355" spans="1:46" ht="13.2">
      <c r="A355" s="543"/>
      <c r="B355" s="542"/>
      <c r="C355" s="542"/>
      <c r="D355" s="542"/>
      <c r="E355" s="542"/>
      <c r="F355" s="543"/>
      <c r="G355" s="543"/>
      <c r="H355" s="543"/>
      <c r="I355" s="543"/>
      <c r="J355" s="543"/>
      <c r="K355" s="543"/>
      <c r="L355" s="543"/>
      <c r="M355" s="541"/>
      <c r="N355" s="541"/>
      <c r="O355" s="543" t="s">
        <v>342</v>
      </c>
      <c r="P355" s="541">
        <v>353</v>
      </c>
      <c r="Q355" s="543" t="s">
        <v>1323</v>
      </c>
      <c r="R355" s="543" t="s">
        <v>198</v>
      </c>
      <c r="S355" s="543" t="s">
        <v>1324</v>
      </c>
      <c r="T355" s="541">
        <v>3497388256</v>
      </c>
      <c r="U355" s="541">
        <v>7325</v>
      </c>
      <c r="V355" s="541">
        <v>0.31</v>
      </c>
      <c r="W355" s="541">
        <v>4265.21</v>
      </c>
      <c r="X355" s="541">
        <v>1</v>
      </c>
      <c r="Y355" s="541">
        <v>4265.21</v>
      </c>
      <c r="Z355" s="541">
        <v>0</v>
      </c>
      <c r="AA355" s="541">
        <v>0</v>
      </c>
      <c r="AB355" s="541">
        <v>3017.14</v>
      </c>
      <c r="AC355" s="541">
        <v>2270.75</v>
      </c>
      <c r="AD355" s="541">
        <v>5054.25</v>
      </c>
      <c r="AE355" s="541">
        <v>0</v>
      </c>
      <c r="AF355" s="541">
        <v>42.65</v>
      </c>
      <c r="AG355" s="541">
        <v>0</v>
      </c>
      <c r="AH355" s="541"/>
      <c r="AI355" s="541"/>
      <c r="AJ355" s="541"/>
      <c r="AK355" s="541"/>
      <c r="AL355" s="541"/>
      <c r="AM355" s="541"/>
      <c r="AN355" s="541"/>
      <c r="AO355" s="541"/>
      <c r="AP355" s="541"/>
      <c r="AQ355" s="541"/>
      <c r="AR355" s="541"/>
      <c r="AS355" s="543" t="s">
        <v>84</v>
      </c>
      <c r="AT355" s="542">
        <v>46118</v>
      </c>
    </row>
    <row r="356" spans="1:46" ht="13.2">
      <c r="A356" s="548"/>
      <c r="B356" s="547"/>
      <c r="C356" s="547"/>
      <c r="D356" s="547"/>
      <c r="E356" s="547"/>
      <c r="F356" s="548"/>
      <c r="G356" s="548"/>
      <c r="H356" s="548"/>
      <c r="I356" s="548"/>
      <c r="J356" s="548"/>
      <c r="K356" s="548"/>
      <c r="L356" s="548"/>
      <c r="M356" s="546"/>
      <c r="N356" s="546"/>
      <c r="O356" s="548" t="s">
        <v>342</v>
      </c>
      <c r="P356" s="546">
        <v>354</v>
      </c>
      <c r="Q356" s="548" t="s">
        <v>1323</v>
      </c>
      <c r="R356" s="548" t="s">
        <v>198</v>
      </c>
      <c r="S356" s="548" t="s">
        <v>1324</v>
      </c>
      <c r="T356" s="546">
        <v>3497388256</v>
      </c>
      <c r="U356" s="546">
        <v>7000</v>
      </c>
      <c r="V356" s="546">
        <v>0.31</v>
      </c>
      <c r="W356" s="546">
        <v>3805.13</v>
      </c>
      <c r="X356" s="546">
        <v>1</v>
      </c>
      <c r="Y356" s="546">
        <v>3805.13</v>
      </c>
      <c r="Z356" s="546">
        <v>0</v>
      </c>
      <c r="AA356" s="546">
        <v>0</v>
      </c>
      <c r="AB356" s="546">
        <v>3156.82</v>
      </c>
      <c r="AC356" s="546">
        <v>2170</v>
      </c>
      <c r="AD356" s="546">
        <v>4830</v>
      </c>
      <c r="AE356" s="546">
        <v>0</v>
      </c>
      <c r="AF356" s="546">
        <v>38.049999999999997</v>
      </c>
      <c r="AG356" s="546">
        <v>0</v>
      </c>
      <c r="AH356" s="546"/>
      <c r="AI356" s="546"/>
      <c r="AJ356" s="546"/>
      <c r="AK356" s="546"/>
      <c r="AL356" s="546"/>
      <c r="AM356" s="546"/>
      <c r="AN356" s="546"/>
      <c r="AO356" s="546"/>
      <c r="AP356" s="546"/>
      <c r="AQ356" s="546"/>
      <c r="AR356" s="546"/>
      <c r="AS356" s="548" t="s">
        <v>84</v>
      </c>
      <c r="AT356" s="547">
        <v>46118</v>
      </c>
    </row>
    <row r="357" spans="1:46" ht="13.2">
      <c r="A357" s="543"/>
      <c r="B357" s="542"/>
      <c r="C357" s="542"/>
      <c r="D357" s="542"/>
      <c r="E357" s="542"/>
      <c r="F357" s="543"/>
      <c r="G357" s="543"/>
      <c r="H357" s="543"/>
      <c r="I357" s="543"/>
      <c r="J357" s="543"/>
      <c r="K357" s="543"/>
      <c r="L357" s="543"/>
      <c r="M357" s="541"/>
      <c r="N357" s="541"/>
      <c r="O357" s="543" t="s">
        <v>342</v>
      </c>
      <c r="P357" s="541">
        <v>355</v>
      </c>
      <c r="Q357" s="543" t="s">
        <v>1323</v>
      </c>
      <c r="R357" s="543" t="s">
        <v>198</v>
      </c>
      <c r="S357" s="543" t="s">
        <v>1324</v>
      </c>
      <c r="T357" s="541">
        <v>3497388256</v>
      </c>
      <c r="U357" s="541">
        <v>7300</v>
      </c>
      <c r="V357" s="541">
        <v>0.31</v>
      </c>
      <c r="W357" s="541">
        <v>4104.5600000000004</v>
      </c>
      <c r="X357" s="541">
        <v>1</v>
      </c>
      <c r="Y357" s="541">
        <v>4104.5600000000004</v>
      </c>
      <c r="Z357" s="541">
        <v>0</v>
      </c>
      <c r="AA357" s="541">
        <v>0</v>
      </c>
      <c r="AB357" s="541">
        <v>3154.39</v>
      </c>
      <c r="AC357" s="541">
        <v>2263</v>
      </c>
      <c r="AD357" s="541">
        <v>5037</v>
      </c>
      <c r="AE357" s="541">
        <v>0</v>
      </c>
      <c r="AF357" s="541">
        <v>41.05</v>
      </c>
      <c r="AG357" s="541">
        <v>0</v>
      </c>
      <c r="AH357" s="541"/>
      <c r="AI357" s="541"/>
      <c r="AJ357" s="541"/>
      <c r="AK357" s="541"/>
      <c r="AL357" s="541"/>
      <c r="AM357" s="541"/>
      <c r="AN357" s="541"/>
      <c r="AO357" s="541"/>
      <c r="AP357" s="541"/>
      <c r="AQ357" s="541"/>
      <c r="AR357" s="541"/>
      <c r="AS357" s="543" t="s">
        <v>84</v>
      </c>
      <c r="AT357" s="542">
        <v>46118</v>
      </c>
    </row>
    <row r="358" spans="1:46" ht="13.2">
      <c r="A358" s="548"/>
      <c r="B358" s="547"/>
      <c r="C358" s="547"/>
      <c r="D358" s="547"/>
      <c r="E358" s="547"/>
      <c r="F358" s="548"/>
      <c r="G358" s="548"/>
      <c r="H358" s="548"/>
      <c r="I358" s="548"/>
      <c r="J358" s="548"/>
      <c r="K358" s="548"/>
      <c r="L358" s="548"/>
      <c r="M358" s="546"/>
      <c r="N358" s="546"/>
      <c r="O358" s="548" t="s">
        <v>342</v>
      </c>
      <c r="P358" s="546">
        <v>356</v>
      </c>
      <c r="Q358" s="548" t="s">
        <v>1323</v>
      </c>
      <c r="R358" s="548" t="s">
        <v>198</v>
      </c>
      <c r="S358" s="548" t="s">
        <v>1324</v>
      </c>
      <c r="T358" s="546">
        <v>3497388256</v>
      </c>
      <c r="U358" s="546">
        <v>7000</v>
      </c>
      <c r="V358" s="546">
        <v>0.31</v>
      </c>
      <c r="W358" s="546">
        <v>3686.01</v>
      </c>
      <c r="X358" s="546">
        <v>1</v>
      </c>
      <c r="Y358" s="546">
        <v>3686.01</v>
      </c>
      <c r="Z358" s="546">
        <v>0</v>
      </c>
      <c r="AA358" s="546">
        <v>0</v>
      </c>
      <c r="AB358" s="546">
        <v>3277.13</v>
      </c>
      <c r="AC358" s="546">
        <v>2170</v>
      </c>
      <c r="AD358" s="546">
        <v>4830</v>
      </c>
      <c r="AE358" s="546">
        <v>0</v>
      </c>
      <c r="AF358" s="546">
        <v>36.86</v>
      </c>
      <c r="AG358" s="546">
        <v>0</v>
      </c>
      <c r="AH358" s="546"/>
      <c r="AI358" s="546"/>
      <c r="AJ358" s="546"/>
      <c r="AK358" s="546"/>
      <c r="AL358" s="546"/>
      <c r="AM358" s="546"/>
      <c r="AN358" s="546"/>
      <c r="AO358" s="546"/>
      <c r="AP358" s="546"/>
      <c r="AQ358" s="546"/>
      <c r="AR358" s="546"/>
      <c r="AS358" s="548" t="s">
        <v>84</v>
      </c>
      <c r="AT358" s="547">
        <v>46118</v>
      </c>
    </row>
    <row r="359" spans="1:46" ht="13.2">
      <c r="A359" s="543"/>
      <c r="B359" s="542"/>
      <c r="C359" s="542"/>
      <c r="D359" s="542"/>
      <c r="E359" s="542"/>
      <c r="F359" s="543"/>
      <c r="G359" s="543"/>
      <c r="H359" s="543"/>
      <c r="I359" s="543"/>
      <c r="J359" s="543"/>
      <c r="K359" s="543"/>
      <c r="L359" s="543"/>
      <c r="M359" s="541"/>
      <c r="N359" s="541"/>
      <c r="O359" s="543" t="s">
        <v>342</v>
      </c>
      <c r="P359" s="541">
        <v>357</v>
      </c>
      <c r="Q359" s="543" t="s">
        <v>1323</v>
      </c>
      <c r="R359" s="543" t="s">
        <v>198</v>
      </c>
      <c r="S359" s="543" t="s">
        <v>1324</v>
      </c>
      <c r="T359" s="541">
        <v>3497388256</v>
      </c>
      <c r="U359" s="541">
        <v>7325</v>
      </c>
      <c r="V359" s="541">
        <v>0.31</v>
      </c>
      <c r="W359" s="541">
        <v>4142.8599999999997</v>
      </c>
      <c r="X359" s="541">
        <v>1</v>
      </c>
      <c r="Y359" s="541">
        <v>4142.8599999999997</v>
      </c>
      <c r="Z359" s="541">
        <v>0</v>
      </c>
      <c r="AA359" s="541">
        <v>0</v>
      </c>
      <c r="AB359" s="541">
        <v>3140.71</v>
      </c>
      <c r="AC359" s="541">
        <v>2270.75</v>
      </c>
      <c r="AD359" s="541">
        <v>5054.25</v>
      </c>
      <c r="AE359" s="541">
        <v>0</v>
      </c>
      <c r="AF359" s="541">
        <v>41.43</v>
      </c>
      <c r="AG359" s="541">
        <v>0</v>
      </c>
      <c r="AH359" s="541"/>
      <c r="AI359" s="541"/>
      <c r="AJ359" s="541"/>
      <c r="AK359" s="541"/>
      <c r="AL359" s="541"/>
      <c r="AM359" s="541"/>
      <c r="AN359" s="541"/>
      <c r="AO359" s="541"/>
      <c r="AP359" s="541"/>
      <c r="AQ359" s="541"/>
      <c r="AR359" s="541"/>
      <c r="AS359" s="543" t="s">
        <v>84</v>
      </c>
      <c r="AT359" s="542">
        <v>46118</v>
      </c>
    </row>
    <row r="360" spans="1:46" ht="13.2">
      <c r="A360" s="548"/>
      <c r="B360" s="547"/>
      <c r="C360" s="547"/>
      <c r="D360" s="547"/>
      <c r="E360" s="547"/>
      <c r="F360" s="548"/>
      <c r="G360" s="548"/>
      <c r="H360" s="548"/>
      <c r="I360" s="548"/>
      <c r="J360" s="548"/>
      <c r="K360" s="548"/>
      <c r="L360" s="548"/>
      <c r="M360" s="546"/>
      <c r="N360" s="546"/>
      <c r="O360" s="548" t="s">
        <v>342</v>
      </c>
      <c r="P360" s="546">
        <v>358</v>
      </c>
      <c r="Q360" s="548" t="s">
        <v>1323</v>
      </c>
      <c r="R360" s="548" t="s">
        <v>198</v>
      </c>
      <c r="S360" s="548" t="s">
        <v>1324</v>
      </c>
      <c r="T360" s="546">
        <v>3497388256</v>
      </c>
      <c r="U360" s="546">
        <v>7000</v>
      </c>
      <c r="V360" s="546">
        <v>0.31</v>
      </c>
      <c r="W360" s="546">
        <v>3726.58</v>
      </c>
      <c r="X360" s="546">
        <v>1</v>
      </c>
      <c r="Y360" s="546">
        <v>3726.58</v>
      </c>
      <c r="Z360" s="546">
        <v>0</v>
      </c>
      <c r="AA360" s="546">
        <v>0</v>
      </c>
      <c r="AB360" s="546">
        <v>3236.15</v>
      </c>
      <c r="AC360" s="546">
        <v>2170</v>
      </c>
      <c r="AD360" s="546">
        <v>4830</v>
      </c>
      <c r="AE360" s="546">
        <v>0</v>
      </c>
      <c r="AF360" s="546">
        <v>37.270000000000003</v>
      </c>
      <c r="AG360" s="546">
        <v>0</v>
      </c>
      <c r="AH360" s="546"/>
      <c r="AI360" s="546"/>
      <c r="AJ360" s="546"/>
      <c r="AK360" s="546"/>
      <c r="AL360" s="546"/>
      <c r="AM360" s="546"/>
      <c r="AN360" s="546"/>
      <c r="AO360" s="546"/>
      <c r="AP360" s="546"/>
      <c r="AQ360" s="546"/>
      <c r="AR360" s="546"/>
      <c r="AS360" s="548" t="s">
        <v>84</v>
      </c>
      <c r="AT360" s="547">
        <v>46118</v>
      </c>
    </row>
    <row r="361" spans="1:46" ht="13.2">
      <c r="A361" s="543"/>
      <c r="B361" s="542"/>
      <c r="C361" s="542"/>
      <c r="D361" s="542"/>
      <c r="E361" s="542"/>
      <c r="F361" s="543"/>
      <c r="G361" s="543"/>
      <c r="H361" s="543"/>
      <c r="I361" s="543"/>
      <c r="J361" s="543"/>
      <c r="K361" s="543"/>
      <c r="L361" s="543"/>
      <c r="M361" s="541"/>
      <c r="N361" s="541"/>
      <c r="O361" s="543" t="s">
        <v>342</v>
      </c>
      <c r="P361" s="541">
        <v>359</v>
      </c>
      <c r="Q361" s="543" t="s">
        <v>1323</v>
      </c>
      <c r="R361" s="543" t="s">
        <v>198</v>
      </c>
      <c r="S361" s="543" t="s">
        <v>1324</v>
      </c>
      <c r="T361" s="541">
        <v>3497388256</v>
      </c>
      <c r="U361" s="541">
        <v>7379</v>
      </c>
      <c r="V361" s="541">
        <v>0.31</v>
      </c>
      <c r="W361" s="541">
        <v>4400</v>
      </c>
      <c r="X361" s="541">
        <v>1</v>
      </c>
      <c r="Y361" s="541">
        <v>4400</v>
      </c>
      <c r="Z361" s="541">
        <v>0</v>
      </c>
      <c r="AA361" s="541">
        <v>0</v>
      </c>
      <c r="AB361" s="541">
        <v>2935</v>
      </c>
      <c r="AC361" s="541">
        <v>2287.4899999999998</v>
      </c>
      <c r="AD361" s="541">
        <v>5091.51</v>
      </c>
      <c r="AE361" s="541">
        <v>0</v>
      </c>
      <c r="AF361" s="541">
        <v>44</v>
      </c>
      <c r="AG361" s="541">
        <v>0</v>
      </c>
      <c r="AH361" s="541"/>
      <c r="AI361" s="541"/>
      <c r="AJ361" s="541"/>
      <c r="AK361" s="541"/>
      <c r="AL361" s="541"/>
      <c r="AM361" s="541"/>
      <c r="AN361" s="541"/>
      <c r="AO361" s="541"/>
      <c r="AP361" s="541"/>
      <c r="AQ361" s="541"/>
      <c r="AR361" s="541"/>
      <c r="AS361" s="543" t="s">
        <v>84</v>
      </c>
      <c r="AT361" s="542">
        <v>46118</v>
      </c>
    </row>
    <row r="362" spans="1:46" ht="13.2">
      <c r="A362" s="548"/>
      <c r="B362" s="547"/>
      <c r="C362" s="547"/>
      <c r="D362" s="547"/>
      <c r="E362" s="547"/>
      <c r="F362" s="548"/>
      <c r="G362" s="548"/>
      <c r="H362" s="548"/>
      <c r="I362" s="548"/>
      <c r="J362" s="548"/>
      <c r="K362" s="548"/>
      <c r="L362" s="548"/>
      <c r="M362" s="546"/>
      <c r="N362" s="546"/>
      <c r="O362" s="548" t="s">
        <v>342</v>
      </c>
      <c r="P362" s="546">
        <v>360</v>
      </c>
      <c r="Q362" s="548" t="s">
        <v>1323</v>
      </c>
      <c r="R362" s="548" t="s">
        <v>198</v>
      </c>
      <c r="S362" s="548" t="s">
        <v>1324</v>
      </c>
      <c r="T362" s="546">
        <v>3497388256</v>
      </c>
      <c r="U362" s="546">
        <v>7379</v>
      </c>
      <c r="V362" s="546">
        <v>0.31</v>
      </c>
      <c r="W362" s="546">
        <v>4379.05</v>
      </c>
      <c r="X362" s="546">
        <v>1</v>
      </c>
      <c r="Y362" s="546">
        <v>4379.05</v>
      </c>
      <c r="Z362" s="546">
        <v>0</v>
      </c>
      <c r="AA362" s="546">
        <v>0</v>
      </c>
      <c r="AB362" s="546">
        <v>2956.16</v>
      </c>
      <c r="AC362" s="546">
        <v>2287.4899999999998</v>
      </c>
      <c r="AD362" s="546">
        <v>5091.51</v>
      </c>
      <c r="AE362" s="546">
        <v>0</v>
      </c>
      <c r="AF362" s="546">
        <v>43.79</v>
      </c>
      <c r="AG362" s="546">
        <v>0</v>
      </c>
      <c r="AH362" s="546"/>
      <c r="AI362" s="546"/>
      <c r="AJ362" s="546"/>
      <c r="AK362" s="546"/>
      <c r="AL362" s="546"/>
      <c r="AM362" s="546"/>
      <c r="AN362" s="546"/>
      <c r="AO362" s="546"/>
      <c r="AP362" s="546"/>
      <c r="AQ362" s="546"/>
      <c r="AR362" s="546"/>
      <c r="AS362" s="548" t="s">
        <v>84</v>
      </c>
      <c r="AT362" s="547">
        <v>46118</v>
      </c>
    </row>
    <row r="363" spans="1:46" ht="13.2">
      <c r="A363" s="543"/>
      <c r="B363" s="542"/>
      <c r="C363" s="542"/>
      <c r="D363" s="542"/>
      <c r="E363" s="542"/>
      <c r="F363" s="543"/>
      <c r="G363" s="543"/>
      <c r="H363" s="543"/>
      <c r="I363" s="543"/>
      <c r="J363" s="543"/>
      <c r="K363" s="543"/>
      <c r="L363" s="543"/>
      <c r="M363" s="541"/>
      <c r="N363" s="541"/>
      <c r="O363" s="543" t="s">
        <v>342</v>
      </c>
      <c r="P363" s="541">
        <v>361</v>
      </c>
      <c r="Q363" s="543" t="s">
        <v>1305</v>
      </c>
      <c r="R363" s="543" t="s">
        <v>1325</v>
      </c>
      <c r="S363" s="543" t="s">
        <v>1326</v>
      </c>
      <c r="T363" s="541">
        <v>3498230555</v>
      </c>
      <c r="U363" s="541">
        <v>100</v>
      </c>
      <c r="V363" s="541">
        <v>0.4</v>
      </c>
      <c r="W363" s="541">
        <v>79</v>
      </c>
      <c r="X363" s="541">
        <v>2</v>
      </c>
      <c r="Y363" s="541">
        <v>158</v>
      </c>
      <c r="Z363" s="541">
        <v>0</v>
      </c>
      <c r="AA363" s="541">
        <v>0</v>
      </c>
      <c r="AB363" s="541">
        <v>42</v>
      </c>
      <c r="AC363" s="541">
        <v>80</v>
      </c>
      <c r="AD363" s="541">
        <v>120</v>
      </c>
      <c r="AE363" s="541">
        <v>0</v>
      </c>
      <c r="AF363" s="541">
        <v>0</v>
      </c>
      <c r="AG363" s="541">
        <v>0</v>
      </c>
      <c r="AH363" s="541"/>
      <c r="AI363" s="541"/>
      <c r="AJ363" s="541"/>
      <c r="AK363" s="541"/>
      <c r="AL363" s="541"/>
      <c r="AM363" s="541"/>
      <c r="AN363" s="541"/>
      <c r="AO363" s="541"/>
      <c r="AP363" s="541"/>
      <c r="AQ363" s="541"/>
      <c r="AR363" s="541"/>
      <c r="AS363" s="543" t="s">
        <v>84</v>
      </c>
      <c r="AT363" s="542">
        <v>46118</v>
      </c>
    </row>
    <row r="364" spans="1:46" ht="13.2">
      <c r="A364" s="548"/>
      <c r="B364" s="547"/>
      <c r="C364" s="547"/>
      <c r="D364" s="547"/>
      <c r="E364" s="547"/>
      <c r="F364" s="548"/>
      <c r="G364" s="548"/>
      <c r="H364" s="548"/>
      <c r="I364" s="548"/>
      <c r="J364" s="548"/>
      <c r="K364" s="548"/>
      <c r="L364" s="548"/>
      <c r="M364" s="546"/>
      <c r="N364" s="546"/>
      <c r="O364" s="548" t="s">
        <v>342</v>
      </c>
      <c r="P364" s="546">
        <v>362</v>
      </c>
      <c r="Q364" s="548" t="s">
        <v>1327</v>
      </c>
      <c r="R364" s="548" t="s">
        <v>1328</v>
      </c>
      <c r="S364" s="548" t="s">
        <v>1329</v>
      </c>
      <c r="T364" s="546">
        <v>3546766189</v>
      </c>
      <c r="U364" s="546">
        <v>100</v>
      </c>
      <c r="V364" s="546">
        <v>0.4</v>
      </c>
      <c r="W364" s="546">
        <v>79</v>
      </c>
      <c r="X364" s="546">
        <v>3</v>
      </c>
      <c r="Y364" s="546">
        <v>237</v>
      </c>
      <c r="Z364" s="546">
        <v>0</v>
      </c>
      <c r="AA364" s="546">
        <v>0</v>
      </c>
      <c r="AB364" s="546">
        <v>63</v>
      </c>
      <c r="AC364" s="546">
        <v>120</v>
      </c>
      <c r="AD364" s="546">
        <v>180</v>
      </c>
      <c r="AE364" s="546">
        <v>0</v>
      </c>
      <c r="AF364" s="546">
        <v>0</v>
      </c>
      <c r="AG364" s="546">
        <v>0</v>
      </c>
      <c r="AH364" s="546"/>
      <c r="AI364" s="546"/>
      <c r="AJ364" s="546"/>
      <c r="AK364" s="546"/>
      <c r="AL364" s="546"/>
      <c r="AM364" s="546"/>
      <c r="AN364" s="546"/>
      <c r="AO364" s="546"/>
      <c r="AP364" s="546"/>
      <c r="AQ364" s="546"/>
      <c r="AR364" s="546"/>
      <c r="AS364" s="548" t="s">
        <v>84</v>
      </c>
      <c r="AT364" s="547">
        <v>46118</v>
      </c>
    </row>
    <row r="365" spans="1:46" ht="13.2">
      <c r="A365" s="543"/>
      <c r="B365" s="542"/>
      <c r="C365" s="542"/>
      <c r="D365" s="542"/>
      <c r="E365" s="542"/>
      <c r="F365" s="543"/>
      <c r="G365" s="543"/>
      <c r="H365" s="543"/>
      <c r="I365" s="543"/>
      <c r="J365" s="543"/>
      <c r="K365" s="543"/>
      <c r="L365" s="543"/>
      <c r="M365" s="541"/>
      <c r="N365" s="541"/>
      <c r="O365" s="543" t="s">
        <v>342</v>
      </c>
      <c r="P365" s="541">
        <v>363</v>
      </c>
      <c r="Q365" s="543" t="s">
        <v>1330</v>
      </c>
      <c r="R365" s="543" t="s">
        <v>1331</v>
      </c>
      <c r="S365" s="543" t="s">
        <v>1332</v>
      </c>
      <c r="T365" s="541">
        <v>3552019811</v>
      </c>
      <c r="U365" s="541">
        <v>100</v>
      </c>
      <c r="V365" s="541">
        <v>0.4</v>
      </c>
      <c r="W365" s="541">
        <v>79</v>
      </c>
      <c r="X365" s="541">
        <v>2</v>
      </c>
      <c r="Y365" s="541">
        <v>158</v>
      </c>
      <c r="Z365" s="541">
        <v>0</v>
      </c>
      <c r="AA365" s="541">
        <v>0</v>
      </c>
      <c r="AB365" s="541">
        <v>42</v>
      </c>
      <c r="AC365" s="541">
        <v>80</v>
      </c>
      <c r="AD365" s="541">
        <v>120</v>
      </c>
      <c r="AE365" s="541">
        <v>0</v>
      </c>
      <c r="AF365" s="541">
        <v>0</v>
      </c>
      <c r="AG365" s="541">
        <v>0</v>
      </c>
      <c r="AH365" s="541"/>
      <c r="AI365" s="541"/>
      <c r="AJ365" s="541"/>
      <c r="AK365" s="541"/>
      <c r="AL365" s="541"/>
      <c r="AM365" s="541"/>
      <c r="AN365" s="541"/>
      <c r="AO365" s="541"/>
      <c r="AP365" s="541"/>
      <c r="AQ365" s="541"/>
      <c r="AR365" s="541"/>
      <c r="AS365" s="543" t="s">
        <v>84</v>
      </c>
      <c r="AT365" s="542">
        <v>46118</v>
      </c>
    </row>
    <row r="366" spans="1:46" ht="13.2">
      <c r="A366" s="548"/>
      <c r="B366" s="547"/>
      <c r="C366" s="547"/>
      <c r="D366" s="547"/>
      <c r="E366" s="547"/>
      <c r="F366" s="548"/>
      <c r="G366" s="548"/>
      <c r="H366" s="548"/>
      <c r="I366" s="548"/>
      <c r="J366" s="548"/>
      <c r="K366" s="548"/>
      <c r="L366" s="548"/>
      <c r="M366" s="546"/>
      <c r="N366" s="546"/>
      <c r="O366" s="548" t="s">
        <v>342</v>
      </c>
      <c r="P366" s="546">
        <v>651</v>
      </c>
      <c r="Q366" s="548" t="s">
        <v>1333</v>
      </c>
      <c r="R366" s="548" t="s">
        <v>191</v>
      </c>
      <c r="S366" s="548" t="s">
        <v>1334</v>
      </c>
      <c r="T366" s="546">
        <v>3039712899</v>
      </c>
      <c r="U366" s="546">
        <v>629</v>
      </c>
      <c r="V366" s="546">
        <v>0.43</v>
      </c>
      <c r="W366" s="546"/>
      <c r="X366" s="546"/>
      <c r="Y366" s="546"/>
      <c r="Z366" s="546"/>
      <c r="AA366" s="546"/>
      <c r="AB366" s="546"/>
      <c r="AC366" s="546"/>
      <c r="AD366" s="546"/>
      <c r="AE366" s="546"/>
      <c r="AF366" s="546"/>
      <c r="AG366" s="546"/>
      <c r="AH366" s="546">
        <v>341.25</v>
      </c>
      <c r="AI366" s="546">
        <v>1</v>
      </c>
      <c r="AJ366" s="546">
        <v>341.25</v>
      </c>
      <c r="AK366" s="546">
        <v>0</v>
      </c>
      <c r="AL366" s="546">
        <v>0</v>
      </c>
      <c r="AM366" s="546">
        <v>287.75</v>
      </c>
      <c r="AN366" s="546">
        <v>270.47000000000003</v>
      </c>
      <c r="AO366" s="546">
        <v>358.53</v>
      </c>
      <c r="AP366" s="546">
        <v>0</v>
      </c>
      <c r="AQ366" s="546">
        <v>0</v>
      </c>
      <c r="AR366" s="546">
        <v>0</v>
      </c>
      <c r="AS366" s="548" t="s">
        <v>84</v>
      </c>
      <c r="AT366" s="547">
        <v>46029</v>
      </c>
    </row>
    <row r="367" spans="1:46" ht="13.2">
      <c r="A367" s="543"/>
      <c r="B367" s="542"/>
      <c r="C367" s="542"/>
      <c r="D367" s="542"/>
      <c r="E367" s="542"/>
      <c r="F367" s="543"/>
      <c r="G367" s="543"/>
      <c r="H367" s="543"/>
      <c r="I367" s="543"/>
      <c r="J367" s="543"/>
      <c r="K367" s="543"/>
      <c r="L367" s="543"/>
      <c r="M367" s="541"/>
      <c r="N367" s="541"/>
      <c r="O367" s="543" t="s">
        <v>342</v>
      </c>
      <c r="P367" s="541">
        <v>533</v>
      </c>
      <c r="Q367" s="543" t="s">
        <v>1335</v>
      </c>
      <c r="R367" s="543" t="s">
        <v>193</v>
      </c>
      <c r="S367" s="543" t="s">
        <v>1312</v>
      </c>
      <c r="T367" s="541">
        <v>3028358907</v>
      </c>
      <c r="U367" s="541">
        <v>629</v>
      </c>
      <c r="V367" s="541">
        <v>0.43</v>
      </c>
      <c r="W367" s="541"/>
      <c r="X367" s="541"/>
      <c r="Y367" s="541"/>
      <c r="Z367" s="541"/>
      <c r="AA367" s="541"/>
      <c r="AB367" s="541"/>
      <c r="AC367" s="541"/>
      <c r="AD367" s="541"/>
      <c r="AE367" s="541"/>
      <c r="AF367" s="541"/>
      <c r="AG367" s="541"/>
      <c r="AH367" s="541">
        <v>341.25</v>
      </c>
      <c r="AI367" s="541">
        <v>1</v>
      </c>
      <c r="AJ367" s="541">
        <v>341.25</v>
      </c>
      <c r="AK367" s="541">
        <v>0</v>
      </c>
      <c r="AL367" s="541">
        <v>0</v>
      </c>
      <c r="AM367" s="541">
        <v>287.75</v>
      </c>
      <c r="AN367" s="541">
        <v>270.47000000000003</v>
      </c>
      <c r="AO367" s="541">
        <v>358.53</v>
      </c>
      <c r="AP367" s="541">
        <v>0</v>
      </c>
      <c r="AQ367" s="541">
        <v>0</v>
      </c>
      <c r="AR367" s="541">
        <v>0</v>
      </c>
      <c r="AS367" s="543" t="s">
        <v>84</v>
      </c>
      <c r="AT367" s="542">
        <v>46029</v>
      </c>
    </row>
    <row r="368" spans="1:46" ht="13.2">
      <c r="A368" s="548"/>
      <c r="B368" s="547"/>
      <c r="C368" s="547"/>
      <c r="D368" s="547"/>
      <c r="E368" s="547"/>
      <c r="F368" s="548"/>
      <c r="G368" s="548"/>
      <c r="H368" s="548"/>
      <c r="I368" s="548"/>
      <c r="J368" s="548"/>
      <c r="K368" s="548"/>
      <c r="L368" s="548"/>
      <c r="M368" s="546"/>
      <c r="N368" s="546"/>
      <c r="O368" s="548" t="s">
        <v>342</v>
      </c>
      <c r="P368" s="546">
        <v>162</v>
      </c>
      <c r="Q368" s="548" t="s">
        <v>1295</v>
      </c>
      <c r="R368" s="548" t="s">
        <v>180</v>
      </c>
      <c r="S368" s="548" t="s">
        <v>1296</v>
      </c>
      <c r="T368" s="546">
        <v>2565648694</v>
      </c>
      <c r="U368" s="546">
        <v>3900</v>
      </c>
      <c r="V368" s="546">
        <v>0.22</v>
      </c>
      <c r="W368" s="546"/>
      <c r="X368" s="546"/>
      <c r="Y368" s="546"/>
      <c r="Z368" s="546"/>
      <c r="AA368" s="546"/>
      <c r="AB368" s="546"/>
      <c r="AC368" s="546"/>
      <c r="AD368" s="546"/>
      <c r="AE368" s="546"/>
      <c r="AF368" s="546"/>
      <c r="AG368" s="546"/>
      <c r="AH368" s="546">
        <v>2657.82</v>
      </c>
      <c r="AI368" s="546">
        <v>1</v>
      </c>
      <c r="AJ368" s="546">
        <v>2657.82</v>
      </c>
      <c r="AK368" s="546">
        <v>0</v>
      </c>
      <c r="AL368" s="546">
        <v>0</v>
      </c>
      <c r="AM368" s="546">
        <v>1222.6500000000001</v>
      </c>
      <c r="AN368" s="546">
        <v>858</v>
      </c>
      <c r="AO368" s="546">
        <v>3042</v>
      </c>
      <c r="AP368" s="546">
        <v>0</v>
      </c>
      <c r="AQ368" s="546">
        <v>19.53</v>
      </c>
      <c r="AR368" s="546">
        <v>0</v>
      </c>
      <c r="AS368" s="548" t="s">
        <v>84</v>
      </c>
      <c r="AT368" s="547">
        <v>46029</v>
      </c>
    </row>
    <row r="369" spans="1:46" ht="13.2">
      <c r="A369" s="543"/>
      <c r="B369" s="542"/>
      <c r="C369" s="542"/>
      <c r="D369" s="542"/>
      <c r="E369" s="542"/>
      <c r="F369" s="543"/>
      <c r="G369" s="543"/>
      <c r="H369" s="543"/>
      <c r="I369" s="543"/>
      <c r="J369" s="543"/>
      <c r="K369" s="543"/>
      <c r="L369" s="543"/>
      <c r="M369" s="541"/>
      <c r="N369" s="541"/>
      <c r="O369" s="543" t="s">
        <v>342</v>
      </c>
      <c r="P369" s="541">
        <v>170</v>
      </c>
      <c r="Q369" s="543" t="s">
        <v>1336</v>
      </c>
      <c r="R369" s="543" t="s">
        <v>181</v>
      </c>
      <c r="S369" s="543" t="s">
        <v>1300</v>
      </c>
      <c r="T369" s="541">
        <v>2782869455</v>
      </c>
      <c r="U369" s="541">
        <v>8550</v>
      </c>
      <c r="V369" s="541">
        <v>0.21</v>
      </c>
      <c r="W369" s="541"/>
      <c r="X369" s="541"/>
      <c r="Y369" s="541"/>
      <c r="Z369" s="541"/>
      <c r="AA369" s="541"/>
      <c r="AB369" s="541"/>
      <c r="AC369" s="541"/>
      <c r="AD369" s="541"/>
      <c r="AE369" s="541"/>
      <c r="AF369" s="541"/>
      <c r="AG369" s="541"/>
      <c r="AH369" s="541">
        <v>6028</v>
      </c>
      <c r="AI369" s="541">
        <v>1</v>
      </c>
      <c r="AJ369" s="541">
        <v>6028</v>
      </c>
      <c r="AK369" s="541">
        <v>0</v>
      </c>
      <c r="AL369" s="541">
        <v>0</v>
      </c>
      <c r="AM369" s="541">
        <v>2461.7199999999998</v>
      </c>
      <c r="AN369" s="541">
        <v>1795.5</v>
      </c>
      <c r="AO369" s="541">
        <v>6754.5</v>
      </c>
      <c r="AP369" s="541">
        <v>0</v>
      </c>
      <c r="AQ369" s="541">
        <v>60.28</v>
      </c>
      <c r="AR369" s="541">
        <v>0</v>
      </c>
      <c r="AS369" s="543" t="s">
        <v>84</v>
      </c>
      <c r="AT369" s="542">
        <v>46029</v>
      </c>
    </row>
    <row r="370" spans="1:46" ht="13.2">
      <c r="A370" s="548"/>
      <c r="B370" s="547"/>
      <c r="C370" s="547"/>
      <c r="D370" s="547"/>
      <c r="E370" s="547"/>
      <c r="F370" s="548"/>
      <c r="G370" s="548"/>
      <c r="H370" s="548"/>
      <c r="I370" s="548"/>
      <c r="J370" s="548"/>
      <c r="K370" s="548"/>
      <c r="L370" s="548"/>
      <c r="M370" s="546"/>
      <c r="N370" s="546"/>
      <c r="O370" s="548" t="s">
        <v>342</v>
      </c>
      <c r="P370" s="546">
        <v>670</v>
      </c>
      <c r="Q370" s="548" t="s">
        <v>1335</v>
      </c>
      <c r="R370" s="548" t="s">
        <v>1337</v>
      </c>
      <c r="S370" s="548"/>
      <c r="T370" s="546">
        <v>3256187895</v>
      </c>
      <c r="U370" s="546">
        <v>100</v>
      </c>
      <c r="V370" s="546">
        <v>0.43</v>
      </c>
      <c r="W370" s="546">
        <v>100</v>
      </c>
      <c r="X370" s="546">
        <v>1</v>
      </c>
      <c r="Y370" s="546">
        <v>100</v>
      </c>
      <c r="Z370" s="546">
        <v>0</v>
      </c>
      <c r="AA370" s="546">
        <v>0</v>
      </c>
      <c r="AB370" s="546">
        <v>0</v>
      </c>
      <c r="AC370" s="546">
        <v>43</v>
      </c>
      <c r="AD370" s="546">
        <v>57</v>
      </c>
      <c r="AE370" s="546">
        <v>0</v>
      </c>
      <c r="AF370" s="546">
        <v>0</v>
      </c>
      <c r="AG370" s="546">
        <v>0</v>
      </c>
      <c r="AH370" s="546"/>
      <c r="AI370" s="546"/>
      <c r="AJ370" s="546"/>
      <c r="AK370" s="546"/>
      <c r="AL370" s="546"/>
      <c r="AM370" s="546"/>
      <c r="AN370" s="546"/>
      <c r="AO370" s="546"/>
      <c r="AP370" s="546"/>
      <c r="AQ370" s="546"/>
      <c r="AR370" s="546"/>
      <c r="AS370" s="548" t="s">
        <v>84</v>
      </c>
      <c r="AT370" s="547">
        <v>46029</v>
      </c>
    </row>
    <row r="371" spans="1:46" ht="13.2">
      <c r="A371" s="543"/>
      <c r="B371" s="542"/>
      <c r="C371" s="542"/>
      <c r="D371" s="542"/>
      <c r="E371" s="542"/>
      <c r="F371" s="543"/>
      <c r="G371" s="543"/>
      <c r="H371" s="543"/>
      <c r="I371" s="543"/>
      <c r="J371" s="543"/>
      <c r="K371" s="543"/>
      <c r="L371" s="543"/>
      <c r="M371" s="541"/>
      <c r="N371" s="541"/>
      <c r="O371" s="543" t="s">
        <v>342</v>
      </c>
      <c r="P371" s="541">
        <v>137</v>
      </c>
      <c r="Q371" s="543" t="s">
        <v>1317</v>
      </c>
      <c r="R371" s="543" t="s">
        <v>187</v>
      </c>
      <c r="S371" s="543" t="s">
        <v>1338</v>
      </c>
      <c r="T371" s="541">
        <v>2438824587</v>
      </c>
      <c r="U371" s="541">
        <v>100</v>
      </c>
      <c r="V371" s="541">
        <v>0.4</v>
      </c>
      <c r="W371" s="541">
        <v>100</v>
      </c>
      <c r="X371" s="541">
        <v>1</v>
      </c>
      <c r="Y371" s="541">
        <v>100</v>
      </c>
      <c r="Z371" s="541">
        <v>0</v>
      </c>
      <c r="AA371" s="541">
        <v>0</v>
      </c>
      <c r="AB371" s="541">
        <v>0</v>
      </c>
      <c r="AC371" s="541">
        <v>40</v>
      </c>
      <c r="AD371" s="541">
        <v>60</v>
      </c>
      <c r="AE371" s="541">
        <v>0</v>
      </c>
      <c r="AF371" s="541">
        <v>0</v>
      </c>
      <c r="AG371" s="541">
        <v>0</v>
      </c>
      <c r="AH371" s="541"/>
      <c r="AI371" s="541"/>
      <c r="AJ371" s="541"/>
      <c r="AK371" s="541"/>
      <c r="AL371" s="541"/>
      <c r="AM371" s="541"/>
      <c r="AN371" s="541"/>
      <c r="AO371" s="541"/>
      <c r="AP371" s="541"/>
      <c r="AQ371" s="541"/>
      <c r="AR371" s="541"/>
      <c r="AS371" s="543" t="s">
        <v>84</v>
      </c>
      <c r="AT371" s="542">
        <v>46029</v>
      </c>
    </row>
    <row r="372" spans="1:46" ht="13.2">
      <c r="A372" s="548"/>
      <c r="B372" s="547"/>
      <c r="C372" s="547"/>
      <c r="D372" s="547"/>
      <c r="E372" s="547"/>
      <c r="F372" s="548"/>
      <c r="G372" s="548"/>
      <c r="H372" s="548"/>
      <c r="I372" s="548"/>
      <c r="J372" s="548"/>
      <c r="K372" s="548"/>
      <c r="L372" s="548"/>
      <c r="M372" s="546"/>
      <c r="N372" s="546"/>
      <c r="O372" s="548" t="s">
        <v>342</v>
      </c>
      <c r="P372" s="546">
        <v>136</v>
      </c>
      <c r="Q372" s="548" t="s">
        <v>1317</v>
      </c>
      <c r="R372" s="548" t="s">
        <v>187</v>
      </c>
      <c r="S372" s="548" t="s">
        <v>1338</v>
      </c>
      <c r="T372" s="546">
        <v>2438824587</v>
      </c>
      <c r="U372" s="546">
        <v>100</v>
      </c>
      <c r="V372" s="546">
        <v>0.4</v>
      </c>
      <c r="W372" s="546">
        <v>89</v>
      </c>
      <c r="X372" s="546">
        <v>2</v>
      </c>
      <c r="Y372" s="546">
        <v>178</v>
      </c>
      <c r="Z372" s="546">
        <v>0</v>
      </c>
      <c r="AA372" s="546">
        <v>0</v>
      </c>
      <c r="AB372" s="546">
        <v>22</v>
      </c>
      <c r="AC372" s="546">
        <v>80</v>
      </c>
      <c r="AD372" s="546">
        <v>120</v>
      </c>
      <c r="AE372" s="546">
        <v>0</v>
      </c>
      <c r="AF372" s="546">
        <v>0</v>
      </c>
      <c r="AG372" s="546">
        <v>0</v>
      </c>
      <c r="AH372" s="546"/>
      <c r="AI372" s="546"/>
      <c r="AJ372" s="546"/>
      <c r="AK372" s="546"/>
      <c r="AL372" s="546"/>
      <c r="AM372" s="546"/>
      <c r="AN372" s="546"/>
      <c r="AO372" s="546"/>
      <c r="AP372" s="546"/>
      <c r="AQ372" s="546"/>
      <c r="AR372" s="546"/>
      <c r="AS372" s="548" t="s">
        <v>84</v>
      </c>
      <c r="AT372" s="547">
        <v>46029</v>
      </c>
    </row>
    <row r="373" spans="1:46" ht="13.2">
      <c r="A373" s="543"/>
      <c r="B373" s="542"/>
      <c r="C373" s="542"/>
      <c r="D373" s="542"/>
      <c r="E373" s="542"/>
      <c r="F373" s="543"/>
      <c r="G373" s="543"/>
      <c r="H373" s="543"/>
      <c r="I373" s="543"/>
      <c r="J373" s="543"/>
      <c r="K373" s="543"/>
      <c r="L373" s="543"/>
      <c r="M373" s="541"/>
      <c r="N373" s="541"/>
      <c r="O373" s="543" t="s">
        <v>342</v>
      </c>
      <c r="P373" s="541">
        <v>346</v>
      </c>
      <c r="Q373" s="543" t="s">
        <v>1307</v>
      </c>
      <c r="R373" s="543" t="s">
        <v>188</v>
      </c>
      <c r="S373" s="543" t="s">
        <v>1308</v>
      </c>
      <c r="T373" s="541">
        <v>2970340394</v>
      </c>
      <c r="U373" s="541">
        <v>252</v>
      </c>
      <c r="V373" s="541">
        <v>0.41</v>
      </c>
      <c r="W373" s="541">
        <v>198</v>
      </c>
      <c r="X373" s="541">
        <v>1</v>
      </c>
      <c r="Y373" s="541">
        <v>198</v>
      </c>
      <c r="Z373" s="541">
        <v>0</v>
      </c>
      <c r="AA373" s="541">
        <v>0</v>
      </c>
      <c r="AB373" s="541">
        <v>54</v>
      </c>
      <c r="AC373" s="541">
        <v>103.32</v>
      </c>
      <c r="AD373" s="541">
        <v>148.68</v>
      </c>
      <c r="AE373" s="541">
        <v>0</v>
      </c>
      <c r="AF373" s="541">
        <v>0</v>
      </c>
      <c r="AG373" s="541">
        <v>0</v>
      </c>
      <c r="AH373" s="541"/>
      <c r="AI373" s="541"/>
      <c r="AJ373" s="541"/>
      <c r="AK373" s="541"/>
      <c r="AL373" s="541"/>
      <c r="AM373" s="541"/>
      <c r="AN373" s="541"/>
      <c r="AO373" s="541"/>
      <c r="AP373" s="541"/>
      <c r="AQ373" s="541"/>
      <c r="AR373" s="541"/>
      <c r="AS373" s="543" t="s">
        <v>84</v>
      </c>
      <c r="AT373" s="542">
        <v>46029</v>
      </c>
    </row>
    <row r="374" spans="1:46" ht="13.2">
      <c r="A374" s="548"/>
      <c r="B374" s="547"/>
      <c r="C374" s="547"/>
      <c r="D374" s="547"/>
      <c r="E374" s="547"/>
      <c r="F374" s="548"/>
      <c r="G374" s="548"/>
      <c r="H374" s="548"/>
      <c r="I374" s="548"/>
      <c r="J374" s="548"/>
      <c r="K374" s="548"/>
      <c r="L374" s="548"/>
      <c r="M374" s="546"/>
      <c r="N374" s="546"/>
      <c r="O374" s="548" t="s">
        <v>342</v>
      </c>
      <c r="P374" s="546">
        <v>21</v>
      </c>
      <c r="Q374" s="548" t="s">
        <v>1285</v>
      </c>
      <c r="R374" s="548" t="s">
        <v>189</v>
      </c>
      <c r="S374" s="548" t="s">
        <v>1286</v>
      </c>
      <c r="T374" s="546">
        <v>1771286425</v>
      </c>
      <c r="U374" s="546">
        <v>261</v>
      </c>
      <c r="V374" s="546">
        <v>0.41</v>
      </c>
      <c r="W374" s="546">
        <v>218</v>
      </c>
      <c r="X374" s="546">
        <v>1</v>
      </c>
      <c r="Y374" s="546">
        <v>218</v>
      </c>
      <c r="Z374" s="546">
        <v>0</v>
      </c>
      <c r="AA374" s="546">
        <v>0</v>
      </c>
      <c r="AB374" s="546">
        <v>43</v>
      </c>
      <c r="AC374" s="546">
        <v>107.01</v>
      </c>
      <c r="AD374" s="546">
        <v>153.99</v>
      </c>
      <c r="AE374" s="546">
        <v>0</v>
      </c>
      <c r="AF374" s="546">
        <v>0</v>
      </c>
      <c r="AG374" s="546">
        <v>0</v>
      </c>
      <c r="AH374" s="546"/>
      <c r="AI374" s="546"/>
      <c r="AJ374" s="546"/>
      <c r="AK374" s="546"/>
      <c r="AL374" s="546"/>
      <c r="AM374" s="546"/>
      <c r="AN374" s="546"/>
      <c r="AO374" s="546"/>
      <c r="AP374" s="546"/>
      <c r="AQ374" s="546"/>
      <c r="AR374" s="546"/>
      <c r="AS374" s="548" t="s">
        <v>84</v>
      </c>
      <c r="AT374" s="547">
        <v>46029</v>
      </c>
    </row>
    <row r="375" spans="1:46" ht="13.2">
      <c r="A375" s="543"/>
      <c r="B375" s="542"/>
      <c r="C375" s="542"/>
      <c r="D375" s="542"/>
      <c r="E375" s="542"/>
      <c r="F375" s="543"/>
      <c r="G375" s="543"/>
      <c r="H375" s="543"/>
      <c r="I375" s="543"/>
      <c r="J375" s="543"/>
      <c r="K375" s="543"/>
      <c r="L375" s="543"/>
      <c r="M375" s="541"/>
      <c r="N375" s="541"/>
      <c r="O375" s="543" t="s">
        <v>342</v>
      </c>
      <c r="P375" s="541">
        <v>226</v>
      </c>
      <c r="Q375" s="543" t="s">
        <v>1301</v>
      </c>
      <c r="R375" s="543" t="s">
        <v>185</v>
      </c>
      <c r="S375" s="543" t="s">
        <v>1339</v>
      </c>
      <c r="T375" s="541">
        <v>2824400705</v>
      </c>
      <c r="U375" s="541">
        <v>100</v>
      </c>
      <c r="V375" s="541">
        <v>0.4</v>
      </c>
      <c r="W375" s="541">
        <v>91</v>
      </c>
      <c r="X375" s="541">
        <v>3</v>
      </c>
      <c r="Y375" s="541">
        <v>273</v>
      </c>
      <c r="Z375" s="541">
        <v>0</v>
      </c>
      <c r="AA375" s="541">
        <v>0</v>
      </c>
      <c r="AB375" s="541">
        <v>27</v>
      </c>
      <c r="AC375" s="541">
        <v>120</v>
      </c>
      <c r="AD375" s="541">
        <v>180</v>
      </c>
      <c r="AE375" s="541">
        <v>0</v>
      </c>
      <c r="AF375" s="541">
        <v>0</v>
      </c>
      <c r="AG375" s="541">
        <v>0</v>
      </c>
      <c r="AH375" s="541"/>
      <c r="AI375" s="541"/>
      <c r="AJ375" s="541"/>
      <c r="AK375" s="541"/>
      <c r="AL375" s="541"/>
      <c r="AM375" s="541"/>
      <c r="AN375" s="541"/>
      <c r="AO375" s="541"/>
      <c r="AP375" s="541"/>
      <c r="AQ375" s="541"/>
      <c r="AR375" s="541"/>
      <c r="AS375" s="543" t="s">
        <v>84</v>
      </c>
      <c r="AT375" s="542">
        <v>46029</v>
      </c>
    </row>
    <row r="376" spans="1:46" ht="13.2">
      <c r="A376" s="548"/>
      <c r="B376" s="547"/>
      <c r="C376" s="547"/>
      <c r="D376" s="547"/>
      <c r="E376" s="547"/>
      <c r="F376" s="548"/>
      <c r="G376" s="548"/>
      <c r="H376" s="548"/>
      <c r="I376" s="548"/>
      <c r="J376" s="548"/>
      <c r="K376" s="548"/>
      <c r="L376" s="548"/>
      <c r="M376" s="546"/>
      <c r="N376" s="546"/>
      <c r="O376" s="548" t="s">
        <v>342</v>
      </c>
      <c r="P376" s="546">
        <v>321</v>
      </c>
      <c r="Q376" s="548" t="s">
        <v>1307</v>
      </c>
      <c r="R376" s="548" t="s">
        <v>188</v>
      </c>
      <c r="S376" s="548" t="s">
        <v>1308</v>
      </c>
      <c r="T376" s="546">
        <v>2970340394</v>
      </c>
      <c r="U376" s="546">
        <v>420</v>
      </c>
      <c r="V376" s="546">
        <v>0.41</v>
      </c>
      <c r="W376" s="546">
        <v>351</v>
      </c>
      <c r="X376" s="546">
        <v>1</v>
      </c>
      <c r="Y376" s="546">
        <v>351</v>
      </c>
      <c r="Z376" s="546">
        <v>0</v>
      </c>
      <c r="AA376" s="546">
        <v>0</v>
      </c>
      <c r="AB376" s="546">
        <v>69</v>
      </c>
      <c r="AC376" s="546">
        <v>172.2</v>
      </c>
      <c r="AD376" s="546">
        <v>247.8</v>
      </c>
      <c r="AE376" s="546">
        <v>0</v>
      </c>
      <c r="AF376" s="546">
        <v>0</v>
      </c>
      <c r="AG376" s="546">
        <v>0</v>
      </c>
      <c r="AH376" s="546"/>
      <c r="AI376" s="546"/>
      <c r="AJ376" s="546"/>
      <c r="AK376" s="546"/>
      <c r="AL376" s="546"/>
      <c r="AM376" s="546"/>
      <c r="AN376" s="546"/>
      <c r="AO376" s="546"/>
      <c r="AP376" s="546"/>
      <c r="AQ376" s="546"/>
      <c r="AR376" s="546"/>
      <c r="AS376" s="548" t="s">
        <v>84</v>
      </c>
      <c r="AT376" s="547">
        <v>46029</v>
      </c>
    </row>
    <row r="377" spans="1:46" ht="13.2">
      <c r="A377" s="543"/>
      <c r="B377" s="542"/>
      <c r="C377" s="542"/>
      <c r="D377" s="542"/>
      <c r="E377" s="542"/>
      <c r="F377" s="543"/>
      <c r="G377" s="543"/>
      <c r="H377" s="543"/>
      <c r="I377" s="543"/>
      <c r="J377" s="543"/>
      <c r="K377" s="543"/>
      <c r="L377" s="543"/>
      <c r="M377" s="541"/>
      <c r="N377" s="541"/>
      <c r="O377" s="543" t="s">
        <v>342</v>
      </c>
      <c r="P377" s="541">
        <v>365</v>
      </c>
      <c r="Q377" s="543" t="s">
        <v>1340</v>
      </c>
      <c r="R377" s="543" t="s">
        <v>190</v>
      </c>
      <c r="S377" s="543" t="s">
        <v>1310</v>
      </c>
      <c r="T377" s="541">
        <v>3028330595</v>
      </c>
      <c r="U377" s="541">
        <v>436</v>
      </c>
      <c r="V377" s="541">
        <v>0.43</v>
      </c>
      <c r="W377" s="541">
        <v>271.17</v>
      </c>
      <c r="X377" s="541">
        <v>1</v>
      </c>
      <c r="Y377" s="541">
        <v>271.17</v>
      </c>
      <c r="Z377" s="541">
        <v>0</v>
      </c>
      <c r="AA377" s="541">
        <v>0</v>
      </c>
      <c r="AB377" s="541">
        <v>164.83</v>
      </c>
      <c r="AC377" s="541">
        <v>187.48</v>
      </c>
      <c r="AD377" s="541">
        <v>248.52</v>
      </c>
      <c r="AE377" s="541">
        <v>0</v>
      </c>
      <c r="AF377" s="541">
        <v>0</v>
      </c>
      <c r="AG377" s="541">
        <v>0</v>
      </c>
      <c r="AH377" s="541"/>
      <c r="AI377" s="541"/>
      <c r="AJ377" s="541"/>
      <c r="AK377" s="541"/>
      <c r="AL377" s="541"/>
      <c r="AM377" s="541"/>
      <c r="AN377" s="541"/>
      <c r="AO377" s="541"/>
      <c r="AP377" s="541"/>
      <c r="AQ377" s="541"/>
      <c r="AR377" s="541"/>
      <c r="AS377" s="543" t="s">
        <v>84</v>
      </c>
      <c r="AT377" s="542">
        <v>46029</v>
      </c>
    </row>
    <row r="378" spans="1:46" ht="13.2">
      <c r="A378" s="548"/>
      <c r="B378" s="547"/>
      <c r="C378" s="547"/>
      <c r="D378" s="547"/>
      <c r="E378" s="547"/>
      <c r="F378" s="548"/>
      <c r="G378" s="548"/>
      <c r="H378" s="548"/>
      <c r="I378" s="548"/>
      <c r="J378" s="548"/>
      <c r="K378" s="548"/>
      <c r="L378" s="548"/>
      <c r="M378" s="546"/>
      <c r="N378" s="546"/>
      <c r="O378" s="548" t="s">
        <v>342</v>
      </c>
      <c r="P378" s="546">
        <v>405</v>
      </c>
      <c r="Q378" s="548" t="s">
        <v>1340</v>
      </c>
      <c r="R378" s="548" t="s">
        <v>190</v>
      </c>
      <c r="S378" s="548" t="s">
        <v>1310</v>
      </c>
      <c r="T378" s="546">
        <v>3028330595</v>
      </c>
      <c r="U378" s="546">
        <v>436</v>
      </c>
      <c r="V378" s="546">
        <v>0.43</v>
      </c>
      <c r="W378" s="546">
        <v>265.45999999999998</v>
      </c>
      <c r="X378" s="546">
        <v>1</v>
      </c>
      <c r="Y378" s="546">
        <v>265.45999999999998</v>
      </c>
      <c r="Z378" s="546">
        <v>0</v>
      </c>
      <c r="AA378" s="546">
        <v>0</v>
      </c>
      <c r="AB378" s="546">
        <v>170.54</v>
      </c>
      <c r="AC378" s="546">
        <v>187.48</v>
      </c>
      <c r="AD378" s="546">
        <v>248.52</v>
      </c>
      <c r="AE378" s="546">
        <v>0</v>
      </c>
      <c r="AF378" s="546">
        <v>0</v>
      </c>
      <c r="AG378" s="546">
        <v>0</v>
      </c>
      <c r="AH378" s="546"/>
      <c r="AI378" s="546"/>
      <c r="AJ378" s="546"/>
      <c r="AK378" s="546"/>
      <c r="AL378" s="546"/>
      <c r="AM378" s="546"/>
      <c r="AN378" s="546"/>
      <c r="AO378" s="546"/>
      <c r="AP378" s="546"/>
      <c r="AQ378" s="546"/>
      <c r="AR378" s="546"/>
      <c r="AS378" s="548" t="s">
        <v>84</v>
      </c>
      <c r="AT378" s="547">
        <v>46029</v>
      </c>
    </row>
    <row r="379" spans="1:46" ht="13.2">
      <c r="A379" s="543"/>
      <c r="B379" s="542"/>
      <c r="C379" s="542"/>
      <c r="D379" s="542"/>
      <c r="E379" s="542"/>
      <c r="F379" s="543"/>
      <c r="G379" s="543"/>
      <c r="H379" s="543"/>
      <c r="I379" s="543"/>
      <c r="J379" s="543"/>
      <c r="K379" s="543"/>
      <c r="L379" s="543"/>
      <c r="M379" s="541"/>
      <c r="N379" s="541"/>
      <c r="O379" s="543" t="s">
        <v>342</v>
      </c>
      <c r="P379" s="541">
        <v>391</v>
      </c>
      <c r="Q379" s="543" t="s">
        <v>1340</v>
      </c>
      <c r="R379" s="543" t="s">
        <v>190</v>
      </c>
      <c r="S379" s="543" t="s">
        <v>1310</v>
      </c>
      <c r="T379" s="541">
        <v>3028330595</v>
      </c>
      <c r="U379" s="541">
        <v>436</v>
      </c>
      <c r="V379" s="541">
        <v>0.43</v>
      </c>
      <c r="W379" s="541">
        <v>271.43</v>
      </c>
      <c r="X379" s="541">
        <v>1</v>
      </c>
      <c r="Y379" s="541">
        <v>271.43</v>
      </c>
      <c r="Z379" s="541">
        <v>0</v>
      </c>
      <c r="AA379" s="541">
        <v>0</v>
      </c>
      <c r="AB379" s="541">
        <v>164.57</v>
      </c>
      <c r="AC379" s="541">
        <v>187.48</v>
      </c>
      <c r="AD379" s="541">
        <v>248.52</v>
      </c>
      <c r="AE379" s="541">
        <v>0</v>
      </c>
      <c r="AF379" s="541">
        <v>0</v>
      </c>
      <c r="AG379" s="541">
        <v>0</v>
      </c>
      <c r="AH379" s="541"/>
      <c r="AI379" s="541"/>
      <c r="AJ379" s="541"/>
      <c r="AK379" s="541"/>
      <c r="AL379" s="541"/>
      <c r="AM379" s="541"/>
      <c r="AN379" s="541"/>
      <c r="AO379" s="541"/>
      <c r="AP379" s="541"/>
      <c r="AQ379" s="541"/>
      <c r="AR379" s="541"/>
      <c r="AS379" s="543" t="s">
        <v>84</v>
      </c>
      <c r="AT379" s="542">
        <v>46029</v>
      </c>
    </row>
    <row r="380" spans="1:46" ht="13.2">
      <c r="A380" s="548"/>
      <c r="B380" s="547"/>
      <c r="C380" s="547"/>
      <c r="D380" s="547"/>
      <c r="E380" s="547"/>
      <c r="F380" s="548"/>
      <c r="G380" s="548"/>
      <c r="H380" s="548"/>
      <c r="I380" s="548"/>
      <c r="J380" s="548"/>
      <c r="K380" s="548"/>
      <c r="L380" s="548"/>
      <c r="M380" s="546"/>
      <c r="N380" s="546"/>
      <c r="O380" s="548" t="s">
        <v>342</v>
      </c>
      <c r="P380" s="546">
        <v>82</v>
      </c>
      <c r="Q380" s="548" t="s">
        <v>1285</v>
      </c>
      <c r="R380" s="548" t="s">
        <v>189</v>
      </c>
      <c r="S380" s="548" t="s">
        <v>1286</v>
      </c>
      <c r="T380" s="546">
        <v>1771286425</v>
      </c>
      <c r="U380" s="546">
        <v>435</v>
      </c>
      <c r="V380" s="546">
        <v>0.41</v>
      </c>
      <c r="W380" s="546">
        <v>363</v>
      </c>
      <c r="X380" s="546">
        <v>1</v>
      </c>
      <c r="Y380" s="546">
        <v>363</v>
      </c>
      <c r="Z380" s="546">
        <v>0</v>
      </c>
      <c r="AA380" s="546">
        <v>0</v>
      </c>
      <c r="AB380" s="546">
        <v>72</v>
      </c>
      <c r="AC380" s="546">
        <v>178.35</v>
      </c>
      <c r="AD380" s="546">
        <v>256.64999999999998</v>
      </c>
      <c r="AE380" s="546">
        <v>0</v>
      </c>
      <c r="AF380" s="546">
        <v>0</v>
      </c>
      <c r="AG380" s="546">
        <v>0</v>
      </c>
      <c r="AH380" s="546"/>
      <c r="AI380" s="546"/>
      <c r="AJ380" s="546"/>
      <c r="AK380" s="546"/>
      <c r="AL380" s="546"/>
      <c r="AM380" s="546"/>
      <c r="AN380" s="546"/>
      <c r="AO380" s="546"/>
      <c r="AP380" s="546"/>
      <c r="AQ380" s="546"/>
      <c r="AR380" s="546"/>
      <c r="AS380" s="548" t="s">
        <v>84</v>
      </c>
      <c r="AT380" s="547">
        <v>46029</v>
      </c>
    </row>
    <row r="381" spans="1:46" ht="13.2">
      <c r="A381" s="543"/>
      <c r="B381" s="542"/>
      <c r="C381" s="542"/>
      <c r="D381" s="542"/>
      <c r="E381" s="542"/>
      <c r="F381" s="543"/>
      <c r="G381" s="543"/>
      <c r="H381" s="543"/>
      <c r="I381" s="543"/>
      <c r="J381" s="543"/>
      <c r="K381" s="543"/>
      <c r="L381" s="543"/>
      <c r="M381" s="541"/>
      <c r="N381" s="541"/>
      <c r="O381" s="543" t="s">
        <v>342</v>
      </c>
      <c r="P381" s="541">
        <v>339</v>
      </c>
      <c r="Q381" s="543" t="s">
        <v>1307</v>
      </c>
      <c r="R381" s="543" t="s">
        <v>188</v>
      </c>
      <c r="S381" s="543" t="s">
        <v>1308</v>
      </c>
      <c r="T381" s="541">
        <v>2970340394</v>
      </c>
      <c r="U381" s="541">
        <v>220</v>
      </c>
      <c r="V381" s="541">
        <v>0.41</v>
      </c>
      <c r="W381" s="541">
        <v>159</v>
      </c>
      <c r="X381" s="541">
        <v>2</v>
      </c>
      <c r="Y381" s="541">
        <v>318</v>
      </c>
      <c r="Z381" s="541">
        <v>0</v>
      </c>
      <c r="AA381" s="541">
        <v>0</v>
      </c>
      <c r="AB381" s="541">
        <v>122</v>
      </c>
      <c r="AC381" s="541">
        <v>180.4</v>
      </c>
      <c r="AD381" s="541">
        <v>259.60000000000002</v>
      </c>
      <c r="AE381" s="541">
        <v>0</v>
      </c>
      <c r="AF381" s="541">
        <v>0</v>
      </c>
      <c r="AG381" s="541">
        <v>0</v>
      </c>
      <c r="AH381" s="541"/>
      <c r="AI381" s="541"/>
      <c r="AJ381" s="541"/>
      <c r="AK381" s="541"/>
      <c r="AL381" s="541"/>
      <c r="AM381" s="541"/>
      <c r="AN381" s="541"/>
      <c r="AO381" s="541"/>
      <c r="AP381" s="541"/>
      <c r="AQ381" s="541"/>
      <c r="AR381" s="541"/>
      <c r="AS381" s="543" t="s">
        <v>84</v>
      </c>
      <c r="AT381" s="542">
        <v>46029</v>
      </c>
    </row>
    <row r="382" spans="1:46" ht="13.2">
      <c r="A382" s="548"/>
      <c r="B382" s="547"/>
      <c r="C382" s="547"/>
      <c r="D382" s="547"/>
      <c r="E382" s="547"/>
      <c r="F382" s="548"/>
      <c r="G382" s="548"/>
      <c r="H382" s="548"/>
      <c r="I382" s="548"/>
      <c r="J382" s="548"/>
      <c r="K382" s="548"/>
      <c r="L382" s="548"/>
      <c r="M382" s="546"/>
      <c r="N382" s="546"/>
      <c r="O382" s="548" t="s">
        <v>342</v>
      </c>
      <c r="P382" s="546">
        <v>351</v>
      </c>
      <c r="Q382" s="548" t="s">
        <v>1307</v>
      </c>
      <c r="R382" s="548" t="s">
        <v>188</v>
      </c>
      <c r="S382" s="548" t="s">
        <v>1308</v>
      </c>
      <c r="T382" s="546">
        <v>2970340394</v>
      </c>
      <c r="U382" s="546">
        <v>470</v>
      </c>
      <c r="V382" s="546">
        <v>0.33</v>
      </c>
      <c r="W382" s="546">
        <v>208.37</v>
      </c>
      <c r="X382" s="546">
        <v>1</v>
      </c>
      <c r="Y382" s="546">
        <v>208.37</v>
      </c>
      <c r="Z382" s="546">
        <v>0</v>
      </c>
      <c r="AA382" s="546">
        <v>0</v>
      </c>
      <c r="AB382" s="546">
        <v>259.55</v>
      </c>
      <c r="AC382" s="546">
        <v>155.1</v>
      </c>
      <c r="AD382" s="546">
        <v>314.89999999999998</v>
      </c>
      <c r="AE382" s="546">
        <v>0</v>
      </c>
      <c r="AF382" s="546">
        <v>2.08</v>
      </c>
      <c r="AG382" s="546">
        <v>0</v>
      </c>
      <c r="AH382" s="546"/>
      <c r="AI382" s="546"/>
      <c r="AJ382" s="546"/>
      <c r="AK382" s="546"/>
      <c r="AL382" s="546"/>
      <c r="AM382" s="546"/>
      <c r="AN382" s="546"/>
      <c r="AO382" s="546"/>
      <c r="AP382" s="546"/>
      <c r="AQ382" s="546"/>
      <c r="AR382" s="546"/>
      <c r="AS382" s="548" t="s">
        <v>84</v>
      </c>
      <c r="AT382" s="547">
        <v>46029</v>
      </c>
    </row>
    <row r="383" spans="1:46" ht="13.2">
      <c r="A383" s="543"/>
      <c r="B383" s="542"/>
      <c r="C383" s="542"/>
      <c r="D383" s="542"/>
      <c r="E383" s="542"/>
      <c r="F383" s="543"/>
      <c r="G383" s="543"/>
      <c r="H383" s="543"/>
      <c r="I383" s="543"/>
      <c r="J383" s="543"/>
      <c r="K383" s="543"/>
      <c r="L383" s="543"/>
      <c r="M383" s="541"/>
      <c r="N383" s="541"/>
      <c r="O383" s="543" t="s">
        <v>342</v>
      </c>
      <c r="P383" s="541">
        <v>341</v>
      </c>
      <c r="Q383" s="543" t="s">
        <v>1307</v>
      </c>
      <c r="R383" s="543" t="s">
        <v>188</v>
      </c>
      <c r="S383" s="543" t="s">
        <v>1308</v>
      </c>
      <c r="T383" s="541">
        <v>2970340394</v>
      </c>
      <c r="U383" s="541">
        <v>470</v>
      </c>
      <c r="V383" s="541">
        <v>0.33</v>
      </c>
      <c r="W383" s="541">
        <v>265.20999999999998</v>
      </c>
      <c r="X383" s="541">
        <v>1</v>
      </c>
      <c r="Y383" s="541">
        <v>265.20999999999998</v>
      </c>
      <c r="Z383" s="541">
        <v>0</v>
      </c>
      <c r="AA383" s="541">
        <v>0</v>
      </c>
      <c r="AB383" s="541">
        <v>202.14</v>
      </c>
      <c r="AC383" s="541">
        <v>155.1</v>
      </c>
      <c r="AD383" s="541">
        <v>314.89999999999998</v>
      </c>
      <c r="AE383" s="541">
        <v>0</v>
      </c>
      <c r="AF383" s="541">
        <v>2.65</v>
      </c>
      <c r="AG383" s="541">
        <v>0</v>
      </c>
      <c r="AH383" s="541"/>
      <c r="AI383" s="541"/>
      <c r="AJ383" s="541"/>
      <c r="AK383" s="541"/>
      <c r="AL383" s="541"/>
      <c r="AM383" s="541"/>
      <c r="AN383" s="541"/>
      <c r="AO383" s="541"/>
      <c r="AP383" s="541"/>
      <c r="AQ383" s="541"/>
      <c r="AR383" s="541"/>
      <c r="AS383" s="543" t="s">
        <v>84</v>
      </c>
      <c r="AT383" s="542">
        <v>46029</v>
      </c>
    </row>
    <row r="384" spans="1:46" ht="13.2">
      <c r="A384" s="548"/>
      <c r="B384" s="547"/>
      <c r="C384" s="547"/>
      <c r="D384" s="547"/>
      <c r="E384" s="547"/>
      <c r="F384" s="548"/>
      <c r="G384" s="548"/>
      <c r="H384" s="548"/>
      <c r="I384" s="548"/>
      <c r="J384" s="548"/>
      <c r="K384" s="548"/>
      <c r="L384" s="548"/>
      <c r="M384" s="546"/>
      <c r="N384" s="546"/>
      <c r="O384" s="548" t="s">
        <v>342</v>
      </c>
      <c r="P384" s="546">
        <v>319</v>
      </c>
      <c r="Q384" s="548" t="s">
        <v>1307</v>
      </c>
      <c r="R384" s="548" t="s">
        <v>188</v>
      </c>
      <c r="S384" s="548" t="s">
        <v>1308</v>
      </c>
      <c r="T384" s="546">
        <v>2970340394</v>
      </c>
      <c r="U384" s="546">
        <v>470</v>
      </c>
      <c r="V384" s="546">
        <v>0.33</v>
      </c>
      <c r="W384" s="546">
        <v>184.76</v>
      </c>
      <c r="X384" s="546">
        <v>1</v>
      </c>
      <c r="Y384" s="546">
        <v>184.76</v>
      </c>
      <c r="Z384" s="546">
        <v>0</v>
      </c>
      <c r="AA384" s="546">
        <v>0</v>
      </c>
      <c r="AB384" s="546">
        <v>283.39</v>
      </c>
      <c r="AC384" s="546">
        <v>155.1</v>
      </c>
      <c r="AD384" s="546">
        <v>314.89999999999998</v>
      </c>
      <c r="AE384" s="546">
        <v>0</v>
      </c>
      <c r="AF384" s="546">
        <v>1.85</v>
      </c>
      <c r="AG384" s="546">
        <v>0</v>
      </c>
      <c r="AH384" s="546"/>
      <c r="AI384" s="546"/>
      <c r="AJ384" s="546"/>
      <c r="AK384" s="546"/>
      <c r="AL384" s="546"/>
      <c r="AM384" s="546"/>
      <c r="AN384" s="546"/>
      <c r="AO384" s="546"/>
      <c r="AP384" s="546"/>
      <c r="AQ384" s="546"/>
      <c r="AR384" s="546"/>
      <c r="AS384" s="548" t="s">
        <v>84</v>
      </c>
      <c r="AT384" s="547">
        <v>46029</v>
      </c>
    </row>
    <row r="385" spans="1:46" ht="13.2">
      <c r="A385" s="543"/>
      <c r="B385" s="542"/>
      <c r="C385" s="542"/>
      <c r="D385" s="542"/>
      <c r="E385" s="542"/>
      <c r="F385" s="543"/>
      <c r="G385" s="543"/>
      <c r="H385" s="543"/>
      <c r="I385" s="543"/>
      <c r="J385" s="543"/>
      <c r="K385" s="543"/>
      <c r="L385" s="543"/>
      <c r="M385" s="541"/>
      <c r="N385" s="541"/>
      <c r="O385" s="543" t="s">
        <v>342</v>
      </c>
      <c r="P385" s="541">
        <v>361</v>
      </c>
      <c r="Q385" s="543" t="s">
        <v>1307</v>
      </c>
      <c r="R385" s="543" t="s">
        <v>188</v>
      </c>
      <c r="S385" s="543" t="s">
        <v>1308</v>
      </c>
      <c r="T385" s="541">
        <v>2970340394</v>
      </c>
      <c r="U385" s="541">
        <v>470</v>
      </c>
      <c r="V385" s="541">
        <v>0.33</v>
      </c>
      <c r="W385" s="541">
        <v>209.32</v>
      </c>
      <c r="X385" s="541">
        <v>1</v>
      </c>
      <c r="Y385" s="541">
        <v>209.32</v>
      </c>
      <c r="Z385" s="541">
        <v>0</v>
      </c>
      <c r="AA385" s="541">
        <v>0</v>
      </c>
      <c r="AB385" s="541">
        <v>258.58999999999997</v>
      </c>
      <c r="AC385" s="541">
        <v>155.1</v>
      </c>
      <c r="AD385" s="541">
        <v>314.89999999999998</v>
      </c>
      <c r="AE385" s="541">
        <v>0</v>
      </c>
      <c r="AF385" s="541">
        <v>2.09</v>
      </c>
      <c r="AG385" s="541">
        <v>0</v>
      </c>
      <c r="AH385" s="541"/>
      <c r="AI385" s="541"/>
      <c r="AJ385" s="541"/>
      <c r="AK385" s="541"/>
      <c r="AL385" s="541"/>
      <c r="AM385" s="541"/>
      <c r="AN385" s="541"/>
      <c r="AO385" s="541"/>
      <c r="AP385" s="541"/>
      <c r="AQ385" s="541"/>
      <c r="AR385" s="541"/>
      <c r="AS385" s="543" t="s">
        <v>84</v>
      </c>
      <c r="AT385" s="542">
        <v>46029</v>
      </c>
    </row>
    <row r="386" spans="1:46" ht="13.2">
      <c r="A386" s="548"/>
      <c r="B386" s="547"/>
      <c r="C386" s="547"/>
      <c r="D386" s="547"/>
      <c r="E386" s="547"/>
      <c r="F386" s="548"/>
      <c r="G386" s="548"/>
      <c r="H386" s="548"/>
      <c r="I386" s="548"/>
      <c r="J386" s="548"/>
      <c r="K386" s="548"/>
      <c r="L386" s="548"/>
      <c r="M386" s="546"/>
      <c r="N386" s="546"/>
      <c r="O386" s="548" t="s">
        <v>342</v>
      </c>
      <c r="P386" s="546">
        <v>320</v>
      </c>
      <c r="Q386" s="548" t="s">
        <v>1307</v>
      </c>
      <c r="R386" s="548" t="s">
        <v>188</v>
      </c>
      <c r="S386" s="548" t="s">
        <v>1308</v>
      </c>
      <c r="T386" s="546">
        <v>2970340394</v>
      </c>
      <c r="U386" s="546">
        <v>470</v>
      </c>
      <c r="V386" s="546">
        <v>0.33</v>
      </c>
      <c r="W386" s="546">
        <v>230.48</v>
      </c>
      <c r="X386" s="546">
        <v>1</v>
      </c>
      <c r="Y386" s="546">
        <v>230.48</v>
      </c>
      <c r="Z386" s="546">
        <v>0</v>
      </c>
      <c r="AA386" s="546">
        <v>0</v>
      </c>
      <c r="AB386" s="546">
        <v>239.52</v>
      </c>
      <c r="AC386" s="546">
        <v>155.1</v>
      </c>
      <c r="AD386" s="546">
        <v>314.89999999999998</v>
      </c>
      <c r="AE386" s="546">
        <v>0</v>
      </c>
      <c r="AF386" s="546">
        <v>0</v>
      </c>
      <c r="AG386" s="546">
        <v>0</v>
      </c>
      <c r="AH386" s="546"/>
      <c r="AI386" s="546"/>
      <c r="AJ386" s="546"/>
      <c r="AK386" s="546"/>
      <c r="AL386" s="546"/>
      <c r="AM386" s="546"/>
      <c r="AN386" s="546"/>
      <c r="AO386" s="546"/>
      <c r="AP386" s="546"/>
      <c r="AQ386" s="546"/>
      <c r="AR386" s="546"/>
      <c r="AS386" s="548" t="s">
        <v>84</v>
      </c>
      <c r="AT386" s="547">
        <v>46029</v>
      </c>
    </row>
    <row r="387" spans="1:46" ht="13.2">
      <c r="A387" s="543"/>
      <c r="B387" s="542"/>
      <c r="C387" s="542"/>
      <c r="D387" s="542"/>
      <c r="E387" s="542"/>
      <c r="F387" s="543"/>
      <c r="G387" s="543"/>
      <c r="H387" s="543"/>
      <c r="I387" s="543"/>
      <c r="J387" s="543"/>
      <c r="K387" s="543"/>
      <c r="L387" s="543"/>
      <c r="M387" s="541"/>
      <c r="N387" s="541"/>
      <c r="O387" s="543" t="s">
        <v>342</v>
      </c>
      <c r="P387" s="541">
        <v>360</v>
      </c>
      <c r="Q387" s="543" t="s">
        <v>1307</v>
      </c>
      <c r="R387" s="543" t="s">
        <v>188</v>
      </c>
      <c r="S387" s="543" t="s">
        <v>1308</v>
      </c>
      <c r="T387" s="541">
        <v>2970340394</v>
      </c>
      <c r="U387" s="541">
        <v>470</v>
      </c>
      <c r="V387" s="541">
        <v>0.33</v>
      </c>
      <c r="W387" s="541">
        <v>201.9</v>
      </c>
      <c r="X387" s="541">
        <v>1</v>
      </c>
      <c r="Y387" s="541">
        <v>201.9</v>
      </c>
      <c r="Z387" s="541">
        <v>0</v>
      </c>
      <c r="AA387" s="541">
        <v>0</v>
      </c>
      <c r="AB387" s="541">
        <v>268.10000000000002</v>
      </c>
      <c r="AC387" s="541">
        <v>155.1</v>
      </c>
      <c r="AD387" s="541">
        <v>314.89999999999998</v>
      </c>
      <c r="AE387" s="541">
        <v>0</v>
      </c>
      <c r="AF387" s="541">
        <v>0</v>
      </c>
      <c r="AG387" s="541">
        <v>0</v>
      </c>
      <c r="AH387" s="541"/>
      <c r="AI387" s="541"/>
      <c r="AJ387" s="541"/>
      <c r="AK387" s="541"/>
      <c r="AL387" s="541"/>
      <c r="AM387" s="541"/>
      <c r="AN387" s="541"/>
      <c r="AO387" s="541"/>
      <c r="AP387" s="541"/>
      <c r="AQ387" s="541"/>
      <c r="AR387" s="541"/>
      <c r="AS387" s="543" t="s">
        <v>84</v>
      </c>
      <c r="AT387" s="542">
        <v>46029</v>
      </c>
    </row>
    <row r="388" spans="1:46" ht="13.2">
      <c r="A388" s="548"/>
      <c r="B388" s="547"/>
      <c r="C388" s="547"/>
      <c r="D388" s="547"/>
      <c r="E388" s="547"/>
      <c r="F388" s="548"/>
      <c r="G388" s="548"/>
      <c r="H388" s="548"/>
      <c r="I388" s="548"/>
      <c r="J388" s="548"/>
      <c r="K388" s="548"/>
      <c r="L388" s="548"/>
      <c r="M388" s="546"/>
      <c r="N388" s="546"/>
      <c r="O388" s="548" t="s">
        <v>342</v>
      </c>
      <c r="P388" s="546">
        <v>343</v>
      </c>
      <c r="Q388" s="548" t="s">
        <v>1307</v>
      </c>
      <c r="R388" s="548" t="s">
        <v>188</v>
      </c>
      <c r="S388" s="548" t="s">
        <v>1308</v>
      </c>
      <c r="T388" s="546">
        <v>2970340394</v>
      </c>
      <c r="U388" s="546">
        <v>470</v>
      </c>
      <c r="V388" s="546">
        <v>0.33</v>
      </c>
      <c r="W388" s="546">
        <v>187.44</v>
      </c>
      <c r="X388" s="546">
        <v>1</v>
      </c>
      <c r="Y388" s="546">
        <v>187.44</v>
      </c>
      <c r="Z388" s="546">
        <v>0</v>
      </c>
      <c r="AA388" s="546">
        <v>0</v>
      </c>
      <c r="AB388" s="546">
        <v>280.69</v>
      </c>
      <c r="AC388" s="546">
        <v>155.1</v>
      </c>
      <c r="AD388" s="546">
        <v>314.89999999999998</v>
      </c>
      <c r="AE388" s="546">
        <v>0</v>
      </c>
      <c r="AF388" s="546">
        <v>1.87</v>
      </c>
      <c r="AG388" s="546">
        <v>0</v>
      </c>
      <c r="AH388" s="546"/>
      <c r="AI388" s="546"/>
      <c r="AJ388" s="546"/>
      <c r="AK388" s="546"/>
      <c r="AL388" s="546"/>
      <c r="AM388" s="546"/>
      <c r="AN388" s="546"/>
      <c r="AO388" s="546"/>
      <c r="AP388" s="546"/>
      <c r="AQ388" s="546"/>
      <c r="AR388" s="546"/>
      <c r="AS388" s="548" t="s">
        <v>84</v>
      </c>
      <c r="AT388" s="547">
        <v>46029</v>
      </c>
    </row>
    <row r="389" spans="1:46" ht="13.2">
      <c r="A389" s="543"/>
      <c r="B389" s="542"/>
      <c r="C389" s="542"/>
      <c r="D389" s="542"/>
      <c r="E389" s="542"/>
      <c r="F389" s="543"/>
      <c r="G389" s="543"/>
      <c r="H389" s="543"/>
      <c r="I389" s="543"/>
      <c r="J389" s="543"/>
      <c r="K389" s="543"/>
      <c r="L389" s="543"/>
      <c r="M389" s="541"/>
      <c r="N389" s="541"/>
      <c r="O389" s="543" t="s">
        <v>342</v>
      </c>
      <c r="P389" s="541">
        <v>412</v>
      </c>
      <c r="Q389" s="543" t="s">
        <v>1340</v>
      </c>
      <c r="R389" s="543" t="s">
        <v>190</v>
      </c>
      <c r="S389" s="543" t="s">
        <v>1310</v>
      </c>
      <c r="T389" s="541">
        <v>3028330595</v>
      </c>
      <c r="U389" s="541">
        <v>560</v>
      </c>
      <c r="V389" s="541">
        <v>0.43</v>
      </c>
      <c r="W389" s="541">
        <v>361.9</v>
      </c>
      <c r="X389" s="541">
        <v>1</v>
      </c>
      <c r="Y389" s="541">
        <v>361.9</v>
      </c>
      <c r="Z389" s="541">
        <v>0</v>
      </c>
      <c r="AA389" s="541">
        <v>0</v>
      </c>
      <c r="AB389" s="541">
        <v>194.48</v>
      </c>
      <c r="AC389" s="541">
        <v>240.8</v>
      </c>
      <c r="AD389" s="541">
        <v>319.2</v>
      </c>
      <c r="AE389" s="541">
        <v>0</v>
      </c>
      <c r="AF389" s="541">
        <v>3.62</v>
      </c>
      <c r="AG389" s="541">
        <v>0</v>
      </c>
      <c r="AH389" s="541"/>
      <c r="AI389" s="541"/>
      <c r="AJ389" s="541"/>
      <c r="AK389" s="541"/>
      <c r="AL389" s="541"/>
      <c r="AM389" s="541"/>
      <c r="AN389" s="541"/>
      <c r="AO389" s="541"/>
      <c r="AP389" s="541"/>
      <c r="AQ389" s="541"/>
      <c r="AR389" s="541"/>
      <c r="AS389" s="543" t="s">
        <v>84</v>
      </c>
      <c r="AT389" s="542">
        <v>46029</v>
      </c>
    </row>
    <row r="390" spans="1:46" ht="13.2">
      <c r="A390" s="548"/>
      <c r="B390" s="547"/>
      <c r="C390" s="547"/>
      <c r="D390" s="547"/>
      <c r="E390" s="547"/>
      <c r="F390" s="548"/>
      <c r="G390" s="548"/>
      <c r="H390" s="548"/>
      <c r="I390" s="548"/>
      <c r="J390" s="548"/>
      <c r="K390" s="548"/>
      <c r="L390" s="548"/>
      <c r="M390" s="546"/>
      <c r="N390" s="546"/>
      <c r="O390" s="548" t="s">
        <v>342</v>
      </c>
      <c r="P390" s="546">
        <v>392</v>
      </c>
      <c r="Q390" s="548" t="s">
        <v>1340</v>
      </c>
      <c r="R390" s="548" t="s">
        <v>190</v>
      </c>
      <c r="S390" s="548" t="s">
        <v>1310</v>
      </c>
      <c r="T390" s="546">
        <v>3028330595</v>
      </c>
      <c r="U390" s="546">
        <v>560</v>
      </c>
      <c r="V390" s="546">
        <v>0.43</v>
      </c>
      <c r="W390" s="546">
        <v>372.03</v>
      </c>
      <c r="X390" s="546">
        <v>1</v>
      </c>
      <c r="Y390" s="546">
        <v>372.03</v>
      </c>
      <c r="Z390" s="546">
        <v>0</v>
      </c>
      <c r="AA390" s="546">
        <v>0</v>
      </c>
      <c r="AB390" s="546">
        <v>184.25</v>
      </c>
      <c r="AC390" s="546">
        <v>240.8</v>
      </c>
      <c r="AD390" s="546">
        <v>319.2</v>
      </c>
      <c r="AE390" s="546">
        <v>0</v>
      </c>
      <c r="AF390" s="546">
        <v>3.7199999999999998</v>
      </c>
      <c r="AG390" s="546">
        <v>0</v>
      </c>
      <c r="AH390" s="546"/>
      <c r="AI390" s="546"/>
      <c r="AJ390" s="546"/>
      <c r="AK390" s="546"/>
      <c r="AL390" s="546"/>
      <c r="AM390" s="546"/>
      <c r="AN390" s="546"/>
      <c r="AO390" s="546"/>
      <c r="AP390" s="546"/>
      <c r="AQ390" s="546"/>
      <c r="AR390" s="546"/>
      <c r="AS390" s="548" t="s">
        <v>84</v>
      </c>
      <c r="AT390" s="547">
        <v>46029</v>
      </c>
    </row>
    <row r="391" spans="1:46" ht="13.2">
      <c r="A391" s="543"/>
      <c r="B391" s="542"/>
      <c r="C391" s="542"/>
      <c r="D391" s="542"/>
      <c r="E391" s="542"/>
      <c r="F391" s="543"/>
      <c r="G391" s="543"/>
      <c r="H391" s="543"/>
      <c r="I391" s="543"/>
      <c r="J391" s="543"/>
      <c r="K391" s="543"/>
      <c r="L391" s="543"/>
      <c r="M391" s="541"/>
      <c r="N391" s="541"/>
      <c r="O391" s="543" t="s">
        <v>342</v>
      </c>
      <c r="P391" s="541">
        <v>410</v>
      </c>
      <c r="Q391" s="543" t="s">
        <v>1340</v>
      </c>
      <c r="R391" s="543" t="s">
        <v>190</v>
      </c>
      <c r="S391" s="543" t="s">
        <v>1310</v>
      </c>
      <c r="T391" s="541">
        <v>3028330595</v>
      </c>
      <c r="U391" s="541">
        <v>560</v>
      </c>
      <c r="V391" s="541">
        <v>0.43</v>
      </c>
      <c r="W391" s="541">
        <v>330.8</v>
      </c>
      <c r="X391" s="541">
        <v>1</v>
      </c>
      <c r="Y391" s="541">
        <v>330.8</v>
      </c>
      <c r="Z391" s="541">
        <v>0</v>
      </c>
      <c r="AA391" s="541">
        <v>0</v>
      </c>
      <c r="AB391" s="541">
        <v>225.89</v>
      </c>
      <c r="AC391" s="541">
        <v>240.8</v>
      </c>
      <c r="AD391" s="541">
        <v>319.2</v>
      </c>
      <c r="AE391" s="541">
        <v>0</v>
      </c>
      <c r="AF391" s="541">
        <v>3.31</v>
      </c>
      <c r="AG391" s="541">
        <v>0</v>
      </c>
      <c r="AH391" s="541"/>
      <c r="AI391" s="541"/>
      <c r="AJ391" s="541"/>
      <c r="AK391" s="541"/>
      <c r="AL391" s="541"/>
      <c r="AM391" s="541"/>
      <c r="AN391" s="541"/>
      <c r="AO391" s="541"/>
      <c r="AP391" s="541"/>
      <c r="AQ391" s="541"/>
      <c r="AR391" s="541"/>
      <c r="AS391" s="543" t="s">
        <v>84</v>
      </c>
      <c r="AT391" s="542">
        <v>46029</v>
      </c>
    </row>
    <row r="392" spans="1:46" ht="13.2">
      <c r="A392" s="548"/>
      <c r="B392" s="547"/>
      <c r="C392" s="547"/>
      <c r="D392" s="547"/>
      <c r="E392" s="547"/>
      <c r="F392" s="548"/>
      <c r="G392" s="548"/>
      <c r="H392" s="548"/>
      <c r="I392" s="548"/>
      <c r="J392" s="548"/>
      <c r="K392" s="548"/>
      <c r="L392" s="548"/>
      <c r="M392" s="546"/>
      <c r="N392" s="546"/>
      <c r="O392" s="548" t="s">
        <v>342</v>
      </c>
      <c r="P392" s="546">
        <v>387</v>
      </c>
      <c r="Q392" s="548" t="s">
        <v>1340</v>
      </c>
      <c r="R392" s="548" t="s">
        <v>190</v>
      </c>
      <c r="S392" s="548" t="s">
        <v>1310</v>
      </c>
      <c r="T392" s="546">
        <v>3028330595</v>
      </c>
      <c r="U392" s="546">
        <v>560</v>
      </c>
      <c r="V392" s="546">
        <v>0.43</v>
      </c>
      <c r="W392" s="546">
        <v>331.43</v>
      </c>
      <c r="X392" s="546">
        <v>1</v>
      </c>
      <c r="Y392" s="546">
        <v>331.43</v>
      </c>
      <c r="Z392" s="546">
        <v>0</v>
      </c>
      <c r="AA392" s="546">
        <v>0</v>
      </c>
      <c r="AB392" s="546">
        <v>225.26</v>
      </c>
      <c r="AC392" s="546">
        <v>240.8</v>
      </c>
      <c r="AD392" s="546">
        <v>319.2</v>
      </c>
      <c r="AE392" s="546">
        <v>0</v>
      </c>
      <c r="AF392" s="546">
        <v>3.31</v>
      </c>
      <c r="AG392" s="546">
        <v>0</v>
      </c>
      <c r="AH392" s="546"/>
      <c r="AI392" s="546"/>
      <c r="AJ392" s="546"/>
      <c r="AK392" s="546"/>
      <c r="AL392" s="546"/>
      <c r="AM392" s="546"/>
      <c r="AN392" s="546"/>
      <c r="AO392" s="546"/>
      <c r="AP392" s="546"/>
      <c r="AQ392" s="546"/>
      <c r="AR392" s="546"/>
      <c r="AS392" s="548" t="s">
        <v>84</v>
      </c>
      <c r="AT392" s="547">
        <v>46029</v>
      </c>
    </row>
    <row r="393" spans="1:46" ht="13.2">
      <c r="A393" s="543"/>
      <c r="B393" s="542"/>
      <c r="C393" s="542"/>
      <c r="D393" s="542"/>
      <c r="E393" s="542"/>
      <c r="F393" s="543"/>
      <c r="G393" s="543"/>
      <c r="H393" s="543"/>
      <c r="I393" s="543"/>
      <c r="J393" s="543"/>
      <c r="K393" s="543"/>
      <c r="L393" s="543"/>
      <c r="M393" s="541"/>
      <c r="N393" s="541"/>
      <c r="O393" s="543" t="s">
        <v>342</v>
      </c>
      <c r="P393" s="541">
        <v>432</v>
      </c>
      <c r="Q393" s="543" t="s">
        <v>1340</v>
      </c>
      <c r="R393" s="543" t="s">
        <v>190</v>
      </c>
      <c r="S393" s="543" t="s">
        <v>1310</v>
      </c>
      <c r="T393" s="541">
        <v>3028330595</v>
      </c>
      <c r="U393" s="541">
        <v>560</v>
      </c>
      <c r="V393" s="541">
        <v>0.43</v>
      </c>
      <c r="W393" s="541">
        <v>263.75</v>
      </c>
      <c r="X393" s="541">
        <v>1</v>
      </c>
      <c r="Y393" s="541">
        <v>263.75</v>
      </c>
      <c r="Z393" s="541">
        <v>0</v>
      </c>
      <c r="AA393" s="541">
        <v>0</v>
      </c>
      <c r="AB393" s="541">
        <v>293.61</v>
      </c>
      <c r="AC393" s="541">
        <v>240.8</v>
      </c>
      <c r="AD393" s="541">
        <v>319.2</v>
      </c>
      <c r="AE393" s="541">
        <v>0</v>
      </c>
      <c r="AF393" s="541">
        <v>2.64</v>
      </c>
      <c r="AG393" s="541">
        <v>0</v>
      </c>
      <c r="AH393" s="541"/>
      <c r="AI393" s="541"/>
      <c r="AJ393" s="541"/>
      <c r="AK393" s="541"/>
      <c r="AL393" s="541"/>
      <c r="AM393" s="541"/>
      <c r="AN393" s="541"/>
      <c r="AO393" s="541"/>
      <c r="AP393" s="541"/>
      <c r="AQ393" s="541"/>
      <c r="AR393" s="541"/>
      <c r="AS393" s="543" t="s">
        <v>84</v>
      </c>
      <c r="AT393" s="542">
        <v>46029</v>
      </c>
    </row>
    <row r="394" spans="1:46" ht="13.2">
      <c r="A394" s="548"/>
      <c r="B394" s="547"/>
      <c r="C394" s="547"/>
      <c r="D394" s="547"/>
      <c r="E394" s="547"/>
      <c r="F394" s="548"/>
      <c r="G394" s="548"/>
      <c r="H394" s="548"/>
      <c r="I394" s="548"/>
      <c r="J394" s="548"/>
      <c r="K394" s="548"/>
      <c r="L394" s="548"/>
      <c r="M394" s="546"/>
      <c r="N394" s="546"/>
      <c r="O394" s="548" t="s">
        <v>342</v>
      </c>
      <c r="P394" s="546">
        <v>376</v>
      </c>
      <c r="Q394" s="548" t="s">
        <v>1340</v>
      </c>
      <c r="R394" s="548" t="s">
        <v>190</v>
      </c>
      <c r="S394" s="548" t="s">
        <v>1310</v>
      </c>
      <c r="T394" s="546">
        <v>3028330595</v>
      </c>
      <c r="U394" s="546">
        <v>560</v>
      </c>
      <c r="V394" s="546">
        <v>0.43</v>
      </c>
      <c r="W394" s="546">
        <v>391.43</v>
      </c>
      <c r="X394" s="546">
        <v>1</v>
      </c>
      <c r="Y394" s="546">
        <v>391.43</v>
      </c>
      <c r="Z394" s="546">
        <v>0</v>
      </c>
      <c r="AA394" s="546">
        <v>0</v>
      </c>
      <c r="AB394" s="546">
        <v>168.57</v>
      </c>
      <c r="AC394" s="546">
        <v>240.8</v>
      </c>
      <c r="AD394" s="546">
        <v>319.2</v>
      </c>
      <c r="AE394" s="546">
        <v>0</v>
      </c>
      <c r="AF394" s="546">
        <v>0</v>
      </c>
      <c r="AG394" s="546">
        <v>0</v>
      </c>
      <c r="AH394" s="546"/>
      <c r="AI394" s="546"/>
      <c r="AJ394" s="546"/>
      <c r="AK394" s="546"/>
      <c r="AL394" s="546"/>
      <c r="AM394" s="546"/>
      <c r="AN394" s="546"/>
      <c r="AO394" s="546"/>
      <c r="AP394" s="546"/>
      <c r="AQ394" s="546"/>
      <c r="AR394" s="546"/>
      <c r="AS394" s="548" t="s">
        <v>84</v>
      </c>
      <c r="AT394" s="547">
        <v>46029</v>
      </c>
    </row>
    <row r="395" spans="1:46" ht="13.2">
      <c r="A395" s="543"/>
      <c r="B395" s="542"/>
      <c r="C395" s="542"/>
      <c r="D395" s="542"/>
      <c r="E395" s="542"/>
      <c r="F395" s="543"/>
      <c r="G395" s="543"/>
      <c r="H395" s="543"/>
      <c r="I395" s="543"/>
      <c r="J395" s="543"/>
      <c r="K395" s="543"/>
      <c r="L395" s="543"/>
      <c r="M395" s="541"/>
      <c r="N395" s="541"/>
      <c r="O395" s="543" t="s">
        <v>342</v>
      </c>
      <c r="P395" s="541">
        <v>393</v>
      </c>
      <c r="Q395" s="543" t="s">
        <v>1340</v>
      </c>
      <c r="R395" s="543" t="s">
        <v>190</v>
      </c>
      <c r="S395" s="543" t="s">
        <v>1310</v>
      </c>
      <c r="T395" s="541">
        <v>3028330595</v>
      </c>
      <c r="U395" s="541">
        <v>560</v>
      </c>
      <c r="V395" s="541">
        <v>0.43</v>
      </c>
      <c r="W395" s="541">
        <v>361.9</v>
      </c>
      <c r="X395" s="541">
        <v>1</v>
      </c>
      <c r="Y395" s="541">
        <v>361.9</v>
      </c>
      <c r="Z395" s="541">
        <v>0</v>
      </c>
      <c r="AA395" s="541">
        <v>0</v>
      </c>
      <c r="AB395" s="541">
        <v>198.1</v>
      </c>
      <c r="AC395" s="541">
        <v>240.8</v>
      </c>
      <c r="AD395" s="541">
        <v>319.2</v>
      </c>
      <c r="AE395" s="541">
        <v>0</v>
      </c>
      <c r="AF395" s="541">
        <v>0</v>
      </c>
      <c r="AG395" s="541">
        <v>0</v>
      </c>
      <c r="AH395" s="541"/>
      <c r="AI395" s="541"/>
      <c r="AJ395" s="541"/>
      <c r="AK395" s="541"/>
      <c r="AL395" s="541"/>
      <c r="AM395" s="541"/>
      <c r="AN395" s="541"/>
      <c r="AO395" s="541"/>
      <c r="AP395" s="541"/>
      <c r="AQ395" s="541"/>
      <c r="AR395" s="541"/>
      <c r="AS395" s="543" t="s">
        <v>84</v>
      </c>
      <c r="AT395" s="542">
        <v>46029</v>
      </c>
    </row>
    <row r="396" spans="1:46" ht="13.2">
      <c r="A396" s="548"/>
      <c r="B396" s="547"/>
      <c r="C396" s="547"/>
      <c r="D396" s="547"/>
      <c r="E396" s="547"/>
      <c r="F396" s="548"/>
      <c r="G396" s="548"/>
      <c r="H396" s="548"/>
      <c r="I396" s="548"/>
      <c r="J396" s="548"/>
      <c r="K396" s="548"/>
      <c r="L396" s="548"/>
      <c r="M396" s="546"/>
      <c r="N396" s="546"/>
      <c r="O396" s="548" t="s">
        <v>342</v>
      </c>
      <c r="P396" s="546">
        <v>390</v>
      </c>
      <c r="Q396" s="548" t="s">
        <v>1340</v>
      </c>
      <c r="R396" s="548" t="s">
        <v>190</v>
      </c>
      <c r="S396" s="548" t="s">
        <v>1310</v>
      </c>
      <c r="T396" s="546">
        <v>3028330595</v>
      </c>
      <c r="U396" s="546">
        <v>560</v>
      </c>
      <c r="V396" s="546">
        <v>0.43</v>
      </c>
      <c r="W396" s="546">
        <v>381.9</v>
      </c>
      <c r="X396" s="546">
        <v>1</v>
      </c>
      <c r="Y396" s="546">
        <v>381.9</v>
      </c>
      <c r="Z396" s="546">
        <v>0</v>
      </c>
      <c r="AA396" s="546">
        <v>0</v>
      </c>
      <c r="AB396" s="546">
        <v>174.28</v>
      </c>
      <c r="AC396" s="546">
        <v>240.8</v>
      </c>
      <c r="AD396" s="546">
        <v>319.2</v>
      </c>
      <c r="AE396" s="546">
        <v>0</v>
      </c>
      <c r="AF396" s="546">
        <v>3.82</v>
      </c>
      <c r="AG396" s="546">
        <v>0</v>
      </c>
      <c r="AH396" s="546"/>
      <c r="AI396" s="546"/>
      <c r="AJ396" s="546"/>
      <c r="AK396" s="546"/>
      <c r="AL396" s="546"/>
      <c r="AM396" s="546"/>
      <c r="AN396" s="546"/>
      <c r="AO396" s="546"/>
      <c r="AP396" s="546"/>
      <c r="AQ396" s="546"/>
      <c r="AR396" s="546"/>
      <c r="AS396" s="548" t="s">
        <v>84</v>
      </c>
      <c r="AT396" s="547">
        <v>46029</v>
      </c>
    </row>
    <row r="397" spans="1:46" ht="13.2">
      <c r="A397" s="543"/>
      <c r="B397" s="542"/>
      <c r="C397" s="542"/>
      <c r="D397" s="542"/>
      <c r="E397" s="542"/>
      <c r="F397" s="543"/>
      <c r="G397" s="543"/>
      <c r="H397" s="543"/>
      <c r="I397" s="543"/>
      <c r="J397" s="543"/>
      <c r="K397" s="543"/>
      <c r="L397" s="543"/>
      <c r="M397" s="541"/>
      <c r="N397" s="541"/>
      <c r="O397" s="543" t="s">
        <v>342</v>
      </c>
      <c r="P397" s="541">
        <v>425</v>
      </c>
      <c r="Q397" s="543" t="s">
        <v>1340</v>
      </c>
      <c r="R397" s="543" t="s">
        <v>190</v>
      </c>
      <c r="S397" s="543" t="s">
        <v>1310</v>
      </c>
      <c r="T397" s="541">
        <v>3028330595</v>
      </c>
      <c r="U397" s="541">
        <v>560</v>
      </c>
      <c r="V397" s="541">
        <v>0.43</v>
      </c>
      <c r="W397" s="541">
        <v>391</v>
      </c>
      <c r="X397" s="541">
        <v>1</v>
      </c>
      <c r="Y397" s="541">
        <v>391</v>
      </c>
      <c r="Z397" s="541">
        <v>0</v>
      </c>
      <c r="AA397" s="541">
        <v>0</v>
      </c>
      <c r="AB397" s="541">
        <v>165.09</v>
      </c>
      <c r="AC397" s="541">
        <v>240.8</v>
      </c>
      <c r="AD397" s="541">
        <v>319.2</v>
      </c>
      <c r="AE397" s="541">
        <v>0</v>
      </c>
      <c r="AF397" s="541">
        <v>3.91</v>
      </c>
      <c r="AG397" s="541">
        <v>0</v>
      </c>
      <c r="AH397" s="541"/>
      <c r="AI397" s="541"/>
      <c r="AJ397" s="541"/>
      <c r="AK397" s="541"/>
      <c r="AL397" s="541"/>
      <c r="AM397" s="541"/>
      <c r="AN397" s="541"/>
      <c r="AO397" s="541"/>
      <c r="AP397" s="541"/>
      <c r="AQ397" s="541"/>
      <c r="AR397" s="541"/>
      <c r="AS397" s="543" t="s">
        <v>84</v>
      </c>
      <c r="AT397" s="542">
        <v>46029</v>
      </c>
    </row>
    <row r="398" spans="1:46" ht="13.2">
      <c r="A398" s="548"/>
      <c r="B398" s="547"/>
      <c r="C398" s="547"/>
      <c r="D398" s="547"/>
      <c r="E398" s="547"/>
      <c r="F398" s="548"/>
      <c r="G398" s="548"/>
      <c r="H398" s="548"/>
      <c r="I398" s="548"/>
      <c r="J398" s="548"/>
      <c r="K398" s="548"/>
      <c r="L398" s="548"/>
      <c r="M398" s="546"/>
      <c r="N398" s="546"/>
      <c r="O398" s="548" t="s">
        <v>342</v>
      </c>
      <c r="P398" s="546">
        <v>439</v>
      </c>
      <c r="Q398" s="548" t="s">
        <v>1340</v>
      </c>
      <c r="R398" s="548" t="s">
        <v>190</v>
      </c>
      <c r="S398" s="548" t="s">
        <v>1310</v>
      </c>
      <c r="T398" s="546">
        <v>3028330595</v>
      </c>
      <c r="U398" s="546">
        <v>560</v>
      </c>
      <c r="V398" s="546">
        <v>0.43</v>
      </c>
      <c r="W398" s="546">
        <v>389.2</v>
      </c>
      <c r="X398" s="546">
        <v>1</v>
      </c>
      <c r="Y398" s="546">
        <v>389.2</v>
      </c>
      <c r="Z398" s="546">
        <v>0</v>
      </c>
      <c r="AA398" s="546">
        <v>0</v>
      </c>
      <c r="AB398" s="546">
        <v>170.8</v>
      </c>
      <c r="AC398" s="546">
        <v>240.8</v>
      </c>
      <c r="AD398" s="546">
        <v>319.2</v>
      </c>
      <c r="AE398" s="546">
        <v>0</v>
      </c>
      <c r="AF398" s="546">
        <v>0</v>
      </c>
      <c r="AG398" s="546">
        <v>0</v>
      </c>
      <c r="AH398" s="546"/>
      <c r="AI398" s="546"/>
      <c r="AJ398" s="546"/>
      <c r="AK398" s="546"/>
      <c r="AL398" s="546"/>
      <c r="AM398" s="546"/>
      <c r="AN398" s="546"/>
      <c r="AO398" s="546"/>
      <c r="AP398" s="546"/>
      <c r="AQ398" s="546"/>
      <c r="AR398" s="546"/>
      <c r="AS398" s="548" t="s">
        <v>84</v>
      </c>
      <c r="AT398" s="547">
        <v>46029</v>
      </c>
    </row>
    <row r="399" spans="1:46" ht="13.2">
      <c r="A399" s="543"/>
      <c r="B399" s="542"/>
      <c r="C399" s="542"/>
      <c r="D399" s="542"/>
      <c r="E399" s="542"/>
      <c r="F399" s="543"/>
      <c r="G399" s="543"/>
      <c r="H399" s="543"/>
      <c r="I399" s="543"/>
      <c r="J399" s="543"/>
      <c r="K399" s="543"/>
      <c r="L399" s="543"/>
      <c r="M399" s="541"/>
      <c r="N399" s="541"/>
      <c r="O399" s="543" t="s">
        <v>342</v>
      </c>
      <c r="P399" s="541">
        <v>342</v>
      </c>
      <c r="Q399" s="543" t="s">
        <v>1307</v>
      </c>
      <c r="R399" s="543" t="s">
        <v>188</v>
      </c>
      <c r="S399" s="543" t="s">
        <v>1308</v>
      </c>
      <c r="T399" s="541">
        <v>2970340394</v>
      </c>
      <c r="U399" s="541">
        <v>490</v>
      </c>
      <c r="V399" s="541">
        <v>0.33</v>
      </c>
      <c r="W399" s="541">
        <v>253.33</v>
      </c>
      <c r="X399" s="541">
        <v>1</v>
      </c>
      <c r="Y399" s="541">
        <v>253.33</v>
      </c>
      <c r="Z399" s="541">
        <v>0</v>
      </c>
      <c r="AA399" s="541">
        <v>0</v>
      </c>
      <c r="AB399" s="541">
        <v>234.14</v>
      </c>
      <c r="AC399" s="541">
        <v>161.69999999999999</v>
      </c>
      <c r="AD399" s="541">
        <v>328.3</v>
      </c>
      <c r="AE399" s="541">
        <v>0</v>
      </c>
      <c r="AF399" s="541">
        <v>2.5300000000000002</v>
      </c>
      <c r="AG399" s="541">
        <v>0</v>
      </c>
      <c r="AH399" s="541"/>
      <c r="AI399" s="541"/>
      <c r="AJ399" s="541"/>
      <c r="AK399" s="541"/>
      <c r="AL399" s="541"/>
      <c r="AM399" s="541"/>
      <c r="AN399" s="541"/>
      <c r="AO399" s="541"/>
      <c r="AP399" s="541"/>
      <c r="AQ399" s="541"/>
      <c r="AR399" s="541"/>
      <c r="AS399" s="543" t="s">
        <v>84</v>
      </c>
      <c r="AT399" s="542">
        <v>46029</v>
      </c>
    </row>
    <row r="400" spans="1:46" ht="13.2">
      <c r="A400" s="548"/>
      <c r="B400" s="547"/>
      <c r="C400" s="547"/>
      <c r="D400" s="547"/>
      <c r="E400" s="547"/>
      <c r="F400" s="548"/>
      <c r="G400" s="548"/>
      <c r="H400" s="548"/>
      <c r="I400" s="548"/>
      <c r="J400" s="548"/>
      <c r="K400" s="548"/>
      <c r="L400" s="548"/>
      <c r="M400" s="546"/>
      <c r="N400" s="546"/>
      <c r="O400" s="548" t="s">
        <v>342</v>
      </c>
      <c r="P400" s="546">
        <v>315</v>
      </c>
      <c r="Q400" s="548" t="s">
        <v>1307</v>
      </c>
      <c r="R400" s="548" t="s">
        <v>188</v>
      </c>
      <c r="S400" s="548" t="s">
        <v>1308</v>
      </c>
      <c r="T400" s="546">
        <v>2970340394</v>
      </c>
      <c r="U400" s="546">
        <v>490</v>
      </c>
      <c r="V400" s="546">
        <v>0.33</v>
      </c>
      <c r="W400" s="546">
        <v>245.71</v>
      </c>
      <c r="X400" s="546">
        <v>1</v>
      </c>
      <c r="Y400" s="546">
        <v>245.71</v>
      </c>
      <c r="Z400" s="546">
        <v>0</v>
      </c>
      <c r="AA400" s="546">
        <v>0</v>
      </c>
      <c r="AB400" s="546">
        <v>241.83</v>
      </c>
      <c r="AC400" s="546">
        <v>161.69999999999999</v>
      </c>
      <c r="AD400" s="546">
        <v>328.3</v>
      </c>
      <c r="AE400" s="546">
        <v>0</v>
      </c>
      <c r="AF400" s="546">
        <v>2.46</v>
      </c>
      <c r="AG400" s="546">
        <v>0</v>
      </c>
      <c r="AH400" s="546"/>
      <c r="AI400" s="546"/>
      <c r="AJ400" s="546"/>
      <c r="AK400" s="546"/>
      <c r="AL400" s="546"/>
      <c r="AM400" s="546"/>
      <c r="AN400" s="546"/>
      <c r="AO400" s="546"/>
      <c r="AP400" s="546"/>
      <c r="AQ400" s="546"/>
      <c r="AR400" s="546"/>
      <c r="AS400" s="548" t="s">
        <v>84</v>
      </c>
      <c r="AT400" s="547">
        <v>46029</v>
      </c>
    </row>
    <row r="401" spans="1:46" ht="13.2">
      <c r="A401" s="543"/>
      <c r="B401" s="542"/>
      <c r="C401" s="542"/>
      <c r="D401" s="542"/>
      <c r="E401" s="542"/>
      <c r="F401" s="543"/>
      <c r="G401" s="543"/>
      <c r="H401" s="543"/>
      <c r="I401" s="543"/>
      <c r="J401" s="543"/>
      <c r="K401" s="543"/>
      <c r="L401" s="543"/>
      <c r="M401" s="541"/>
      <c r="N401" s="541"/>
      <c r="O401" s="543" t="s">
        <v>342</v>
      </c>
      <c r="P401" s="541">
        <v>362</v>
      </c>
      <c r="Q401" s="543" t="s">
        <v>1307</v>
      </c>
      <c r="R401" s="543" t="s">
        <v>188</v>
      </c>
      <c r="S401" s="543" t="s">
        <v>1308</v>
      </c>
      <c r="T401" s="541">
        <v>2970340394</v>
      </c>
      <c r="U401" s="541">
        <v>490</v>
      </c>
      <c r="V401" s="541">
        <v>0.33</v>
      </c>
      <c r="W401" s="541">
        <v>277.14</v>
      </c>
      <c r="X401" s="541">
        <v>1</v>
      </c>
      <c r="Y401" s="541">
        <v>277.14</v>
      </c>
      <c r="Z401" s="541">
        <v>0</v>
      </c>
      <c r="AA401" s="541">
        <v>0</v>
      </c>
      <c r="AB401" s="541">
        <v>210.09</v>
      </c>
      <c r="AC401" s="541">
        <v>161.69999999999999</v>
      </c>
      <c r="AD401" s="541">
        <v>328.3</v>
      </c>
      <c r="AE401" s="541">
        <v>0</v>
      </c>
      <c r="AF401" s="541">
        <v>2.77</v>
      </c>
      <c r="AG401" s="541">
        <v>0</v>
      </c>
      <c r="AH401" s="541"/>
      <c r="AI401" s="541"/>
      <c r="AJ401" s="541"/>
      <c r="AK401" s="541"/>
      <c r="AL401" s="541"/>
      <c r="AM401" s="541"/>
      <c r="AN401" s="541"/>
      <c r="AO401" s="541"/>
      <c r="AP401" s="541"/>
      <c r="AQ401" s="541"/>
      <c r="AR401" s="541"/>
      <c r="AS401" s="543" t="s">
        <v>84</v>
      </c>
      <c r="AT401" s="542">
        <v>46029</v>
      </c>
    </row>
    <row r="402" spans="1:46" ht="13.2">
      <c r="A402" s="548"/>
      <c r="B402" s="547"/>
      <c r="C402" s="547"/>
      <c r="D402" s="547"/>
      <c r="E402" s="547"/>
      <c r="F402" s="548"/>
      <c r="G402" s="548"/>
      <c r="H402" s="548"/>
      <c r="I402" s="548"/>
      <c r="J402" s="548"/>
      <c r="K402" s="548"/>
      <c r="L402" s="548"/>
      <c r="M402" s="546"/>
      <c r="N402" s="546"/>
      <c r="O402" s="548" t="s">
        <v>342</v>
      </c>
      <c r="P402" s="546">
        <v>322</v>
      </c>
      <c r="Q402" s="548" t="s">
        <v>1307</v>
      </c>
      <c r="R402" s="548" t="s">
        <v>188</v>
      </c>
      <c r="S402" s="548" t="s">
        <v>1308</v>
      </c>
      <c r="T402" s="546">
        <v>2970340394</v>
      </c>
      <c r="U402" s="546">
        <v>490</v>
      </c>
      <c r="V402" s="546">
        <v>0.33</v>
      </c>
      <c r="W402" s="546">
        <v>265.20999999999998</v>
      </c>
      <c r="X402" s="546">
        <v>1</v>
      </c>
      <c r="Y402" s="546">
        <v>265.20999999999998</v>
      </c>
      <c r="Z402" s="546">
        <v>0</v>
      </c>
      <c r="AA402" s="546">
        <v>0</v>
      </c>
      <c r="AB402" s="546">
        <v>222.14</v>
      </c>
      <c r="AC402" s="546">
        <v>161.69999999999999</v>
      </c>
      <c r="AD402" s="546">
        <v>328.3</v>
      </c>
      <c r="AE402" s="546">
        <v>0</v>
      </c>
      <c r="AF402" s="546">
        <v>2.65</v>
      </c>
      <c r="AG402" s="546">
        <v>0</v>
      </c>
      <c r="AH402" s="546"/>
      <c r="AI402" s="546"/>
      <c r="AJ402" s="546"/>
      <c r="AK402" s="546"/>
      <c r="AL402" s="546"/>
      <c r="AM402" s="546"/>
      <c r="AN402" s="546"/>
      <c r="AO402" s="546"/>
      <c r="AP402" s="546"/>
      <c r="AQ402" s="546"/>
      <c r="AR402" s="546"/>
      <c r="AS402" s="548" t="s">
        <v>84</v>
      </c>
      <c r="AT402" s="547">
        <v>46029</v>
      </c>
    </row>
    <row r="403" spans="1:46" ht="13.2">
      <c r="A403" s="543"/>
      <c r="B403" s="542"/>
      <c r="C403" s="542"/>
      <c r="D403" s="542"/>
      <c r="E403" s="542"/>
      <c r="F403" s="543"/>
      <c r="G403" s="543"/>
      <c r="H403" s="543"/>
      <c r="I403" s="543"/>
      <c r="J403" s="543"/>
      <c r="K403" s="543"/>
      <c r="L403" s="543"/>
      <c r="M403" s="541"/>
      <c r="N403" s="541"/>
      <c r="O403" s="543" t="s">
        <v>342</v>
      </c>
      <c r="P403" s="541">
        <v>357</v>
      </c>
      <c r="Q403" s="543" t="s">
        <v>1307</v>
      </c>
      <c r="R403" s="543" t="s">
        <v>188</v>
      </c>
      <c r="S403" s="543" t="s">
        <v>1308</v>
      </c>
      <c r="T403" s="541">
        <v>2970340394</v>
      </c>
      <c r="U403" s="541">
        <v>490</v>
      </c>
      <c r="V403" s="541">
        <v>0.33</v>
      </c>
      <c r="W403" s="541">
        <v>265.45999999999998</v>
      </c>
      <c r="X403" s="541">
        <v>1</v>
      </c>
      <c r="Y403" s="541">
        <v>265.45999999999998</v>
      </c>
      <c r="Z403" s="541">
        <v>0</v>
      </c>
      <c r="AA403" s="541">
        <v>0</v>
      </c>
      <c r="AB403" s="541">
        <v>221.89</v>
      </c>
      <c r="AC403" s="541">
        <v>161.69999999999999</v>
      </c>
      <c r="AD403" s="541">
        <v>328.3</v>
      </c>
      <c r="AE403" s="541">
        <v>0</v>
      </c>
      <c r="AF403" s="541">
        <v>2.65</v>
      </c>
      <c r="AG403" s="541">
        <v>0</v>
      </c>
      <c r="AH403" s="541"/>
      <c r="AI403" s="541"/>
      <c r="AJ403" s="541"/>
      <c r="AK403" s="541"/>
      <c r="AL403" s="541"/>
      <c r="AM403" s="541"/>
      <c r="AN403" s="541"/>
      <c r="AO403" s="541"/>
      <c r="AP403" s="541"/>
      <c r="AQ403" s="541"/>
      <c r="AR403" s="541"/>
      <c r="AS403" s="543" t="s">
        <v>84</v>
      </c>
      <c r="AT403" s="542">
        <v>46029</v>
      </c>
    </row>
    <row r="404" spans="1:46" ht="13.2">
      <c r="A404" s="548"/>
      <c r="B404" s="547"/>
      <c r="C404" s="547"/>
      <c r="D404" s="547"/>
      <c r="E404" s="547"/>
      <c r="F404" s="548"/>
      <c r="G404" s="548"/>
      <c r="H404" s="548"/>
      <c r="I404" s="548"/>
      <c r="J404" s="548"/>
      <c r="K404" s="548"/>
      <c r="L404" s="548"/>
      <c r="M404" s="546"/>
      <c r="N404" s="546"/>
      <c r="O404" s="548" t="s">
        <v>342</v>
      </c>
      <c r="P404" s="546">
        <v>337</v>
      </c>
      <c r="Q404" s="548" t="s">
        <v>1307</v>
      </c>
      <c r="R404" s="548" t="s">
        <v>188</v>
      </c>
      <c r="S404" s="548" t="s">
        <v>1308</v>
      </c>
      <c r="T404" s="546">
        <v>2970340394</v>
      </c>
      <c r="U404" s="546">
        <v>510</v>
      </c>
      <c r="V404" s="546">
        <v>0.33</v>
      </c>
      <c r="W404" s="546">
        <v>336.19</v>
      </c>
      <c r="X404" s="546">
        <v>1</v>
      </c>
      <c r="Y404" s="546">
        <v>336.19</v>
      </c>
      <c r="Z404" s="546">
        <v>0</v>
      </c>
      <c r="AA404" s="546">
        <v>0</v>
      </c>
      <c r="AB404" s="546">
        <v>173.81</v>
      </c>
      <c r="AC404" s="546">
        <v>168.3</v>
      </c>
      <c r="AD404" s="546">
        <v>341.7</v>
      </c>
      <c r="AE404" s="546">
        <v>0</v>
      </c>
      <c r="AF404" s="546">
        <v>0</v>
      </c>
      <c r="AG404" s="546">
        <v>0</v>
      </c>
      <c r="AH404" s="546"/>
      <c r="AI404" s="546"/>
      <c r="AJ404" s="546"/>
      <c r="AK404" s="546"/>
      <c r="AL404" s="546"/>
      <c r="AM404" s="546"/>
      <c r="AN404" s="546"/>
      <c r="AO404" s="546"/>
      <c r="AP404" s="546"/>
      <c r="AQ404" s="546"/>
      <c r="AR404" s="546"/>
      <c r="AS404" s="548" t="s">
        <v>84</v>
      </c>
      <c r="AT404" s="547">
        <v>46029</v>
      </c>
    </row>
    <row r="405" spans="1:46" ht="13.2">
      <c r="A405" s="543"/>
      <c r="B405" s="542"/>
      <c r="C405" s="542"/>
      <c r="D405" s="542"/>
      <c r="E405" s="542"/>
      <c r="F405" s="543"/>
      <c r="G405" s="543"/>
      <c r="H405" s="543"/>
      <c r="I405" s="543"/>
      <c r="J405" s="543"/>
      <c r="K405" s="543"/>
      <c r="L405" s="543"/>
      <c r="M405" s="541"/>
      <c r="N405" s="541"/>
      <c r="O405" s="543" t="s">
        <v>342</v>
      </c>
      <c r="P405" s="541">
        <v>338</v>
      </c>
      <c r="Q405" s="543" t="s">
        <v>1307</v>
      </c>
      <c r="R405" s="543" t="s">
        <v>188</v>
      </c>
      <c r="S405" s="543" t="s">
        <v>1308</v>
      </c>
      <c r="T405" s="541">
        <v>2970340394</v>
      </c>
      <c r="U405" s="541">
        <v>510</v>
      </c>
      <c r="V405" s="541">
        <v>0.33</v>
      </c>
      <c r="W405" s="541">
        <v>300.95</v>
      </c>
      <c r="X405" s="541">
        <v>1</v>
      </c>
      <c r="Y405" s="541">
        <v>300.95</v>
      </c>
      <c r="Z405" s="541">
        <v>0</v>
      </c>
      <c r="AA405" s="541">
        <v>0</v>
      </c>
      <c r="AB405" s="541">
        <v>206.04</v>
      </c>
      <c r="AC405" s="541">
        <v>168.3</v>
      </c>
      <c r="AD405" s="541">
        <v>341.7</v>
      </c>
      <c r="AE405" s="541">
        <v>0</v>
      </c>
      <c r="AF405" s="541">
        <v>3.01</v>
      </c>
      <c r="AG405" s="541">
        <v>0</v>
      </c>
      <c r="AH405" s="541"/>
      <c r="AI405" s="541"/>
      <c r="AJ405" s="541"/>
      <c r="AK405" s="541"/>
      <c r="AL405" s="541"/>
      <c r="AM405" s="541"/>
      <c r="AN405" s="541"/>
      <c r="AO405" s="541"/>
      <c r="AP405" s="541"/>
      <c r="AQ405" s="541"/>
      <c r="AR405" s="541"/>
      <c r="AS405" s="543" t="s">
        <v>84</v>
      </c>
      <c r="AT405" s="542">
        <v>46029</v>
      </c>
    </row>
    <row r="406" spans="1:46" ht="13.2">
      <c r="A406" s="548"/>
      <c r="B406" s="547"/>
      <c r="C406" s="547"/>
      <c r="D406" s="547"/>
      <c r="E406" s="547"/>
      <c r="F406" s="548"/>
      <c r="G406" s="548"/>
      <c r="H406" s="548"/>
      <c r="I406" s="548"/>
      <c r="J406" s="548"/>
      <c r="K406" s="548"/>
      <c r="L406" s="548"/>
      <c r="M406" s="546"/>
      <c r="N406" s="546"/>
      <c r="O406" s="548" t="s">
        <v>342</v>
      </c>
      <c r="P406" s="546">
        <v>638</v>
      </c>
      <c r="Q406" s="548" t="s">
        <v>1333</v>
      </c>
      <c r="R406" s="548" t="s">
        <v>191</v>
      </c>
      <c r="S406" s="548" t="s">
        <v>1334</v>
      </c>
      <c r="T406" s="546">
        <v>3039712899</v>
      </c>
      <c r="U406" s="546">
        <v>624</v>
      </c>
      <c r="V406" s="546">
        <v>0.43</v>
      </c>
      <c r="W406" s="546">
        <v>499</v>
      </c>
      <c r="X406" s="546">
        <v>1</v>
      </c>
      <c r="Y406" s="546">
        <v>499</v>
      </c>
      <c r="Z406" s="546">
        <v>0</v>
      </c>
      <c r="AA406" s="546">
        <v>0</v>
      </c>
      <c r="AB406" s="546">
        <v>125</v>
      </c>
      <c r="AC406" s="546">
        <v>268.32</v>
      </c>
      <c r="AD406" s="546">
        <v>355.68</v>
      </c>
      <c r="AE406" s="546">
        <v>0</v>
      </c>
      <c r="AF406" s="546">
        <v>0</v>
      </c>
      <c r="AG406" s="546">
        <v>0</v>
      </c>
      <c r="AH406" s="546"/>
      <c r="AI406" s="546"/>
      <c r="AJ406" s="546"/>
      <c r="AK406" s="546"/>
      <c r="AL406" s="546"/>
      <c r="AM406" s="546"/>
      <c r="AN406" s="546"/>
      <c r="AO406" s="546"/>
      <c r="AP406" s="546"/>
      <c r="AQ406" s="546"/>
      <c r="AR406" s="546"/>
      <c r="AS406" s="548" t="s">
        <v>84</v>
      </c>
      <c r="AT406" s="547">
        <v>46029</v>
      </c>
    </row>
    <row r="407" spans="1:46" ht="13.2">
      <c r="A407" s="543"/>
      <c r="B407" s="542"/>
      <c r="C407" s="542"/>
      <c r="D407" s="542"/>
      <c r="E407" s="542"/>
      <c r="F407" s="543"/>
      <c r="G407" s="543"/>
      <c r="H407" s="543"/>
      <c r="I407" s="543"/>
      <c r="J407" s="543"/>
      <c r="K407" s="543"/>
      <c r="L407" s="543"/>
      <c r="M407" s="541"/>
      <c r="N407" s="541"/>
      <c r="O407" s="543" t="s">
        <v>342</v>
      </c>
      <c r="P407" s="541">
        <v>331</v>
      </c>
      <c r="Q407" s="543" t="s">
        <v>1307</v>
      </c>
      <c r="R407" s="543" t="s">
        <v>188</v>
      </c>
      <c r="S407" s="543" t="s">
        <v>1308</v>
      </c>
      <c r="T407" s="541">
        <v>2970340394</v>
      </c>
      <c r="U407" s="541">
        <v>550</v>
      </c>
      <c r="V407" s="541">
        <v>0.33</v>
      </c>
      <c r="W407" s="541">
        <v>260.7</v>
      </c>
      <c r="X407" s="541">
        <v>1</v>
      </c>
      <c r="Y407" s="541">
        <v>260.7</v>
      </c>
      <c r="Z407" s="541">
        <v>0</v>
      </c>
      <c r="AA407" s="541">
        <v>0</v>
      </c>
      <c r="AB407" s="541">
        <v>286.69</v>
      </c>
      <c r="AC407" s="541">
        <v>181.5</v>
      </c>
      <c r="AD407" s="541">
        <v>368.5</v>
      </c>
      <c r="AE407" s="541">
        <v>0</v>
      </c>
      <c r="AF407" s="541">
        <v>2.61</v>
      </c>
      <c r="AG407" s="541">
        <v>0</v>
      </c>
      <c r="AH407" s="541"/>
      <c r="AI407" s="541"/>
      <c r="AJ407" s="541"/>
      <c r="AK407" s="541"/>
      <c r="AL407" s="541"/>
      <c r="AM407" s="541"/>
      <c r="AN407" s="541"/>
      <c r="AO407" s="541"/>
      <c r="AP407" s="541"/>
      <c r="AQ407" s="541"/>
      <c r="AR407" s="541"/>
      <c r="AS407" s="543" t="s">
        <v>84</v>
      </c>
      <c r="AT407" s="542">
        <v>46029</v>
      </c>
    </row>
    <row r="408" spans="1:46" ht="13.2">
      <c r="A408" s="548"/>
      <c r="B408" s="547"/>
      <c r="C408" s="547"/>
      <c r="D408" s="547"/>
      <c r="E408" s="547"/>
      <c r="F408" s="548"/>
      <c r="G408" s="548"/>
      <c r="H408" s="548"/>
      <c r="I408" s="548"/>
      <c r="J408" s="548"/>
      <c r="K408" s="548"/>
      <c r="L408" s="548"/>
      <c r="M408" s="546"/>
      <c r="N408" s="546"/>
      <c r="O408" s="548" t="s">
        <v>342</v>
      </c>
      <c r="P408" s="546">
        <v>4</v>
      </c>
      <c r="Q408" s="548" t="s">
        <v>1285</v>
      </c>
      <c r="R408" s="548" t="s">
        <v>189</v>
      </c>
      <c r="S408" s="548" t="s">
        <v>1286</v>
      </c>
      <c r="T408" s="546">
        <v>1771286425</v>
      </c>
      <c r="U408" s="546">
        <v>555</v>
      </c>
      <c r="V408" s="546">
        <v>0.33</v>
      </c>
      <c r="W408" s="546">
        <v>294.68</v>
      </c>
      <c r="X408" s="546">
        <v>1</v>
      </c>
      <c r="Y408" s="546">
        <v>294.68</v>
      </c>
      <c r="Z408" s="546">
        <v>0</v>
      </c>
      <c r="AA408" s="546">
        <v>0</v>
      </c>
      <c r="AB408" s="546">
        <v>257.37</v>
      </c>
      <c r="AC408" s="546">
        <v>183.15</v>
      </c>
      <c r="AD408" s="546">
        <v>371.85</v>
      </c>
      <c r="AE408" s="546">
        <v>0</v>
      </c>
      <c r="AF408" s="546">
        <v>2.95</v>
      </c>
      <c r="AG408" s="546">
        <v>0</v>
      </c>
      <c r="AH408" s="546"/>
      <c r="AI408" s="546"/>
      <c r="AJ408" s="546"/>
      <c r="AK408" s="546"/>
      <c r="AL408" s="546"/>
      <c r="AM408" s="546"/>
      <c r="AN408" s="546"/>
      <c r="AO408" s="546"/>
      <c r="AP408" s="546"/>
      <c r="AQ408" s="546"/>
      <c r="AR408" s="546"/>
      <c r="AS408" s="548" t="s">
        <v>84</v>
      </c>
      <c r="AT408" s="547">
        <v>46029</v>
      </c>
    </row>
    <row r="409" spans="1:46" ht="13.2">
      <c r="A409" s="543"/>
      <c r="B409" s="542"/>
      <c r="C409" s="542"/>
      <c r="D409" s="542"/>
      <c r="E409" s="542"/>
      <c r="F409" s="543"/>
      <c r="G409" s="543"/>
      <c r="H409" s="543"/>
      <c r="I409" s="543"/>
      <c r="J409" s="543"/>
      <c r="K409" s="543"/>
      <c r="L409" s="543"/>
      <c r="M409" s="541"/>
      <c r="N409" s="541"/>
      <c r="O409" s="543" t="s">
        <v>342</v>
      </c>
      <c r="P409" s="541">
        <v>317</v>
      </c>
      <c r="Q409" s="543" t="s">
        <v>1307</v>
      </c>
      <c r="R409" s="543" t="s">
        <v>188</v>
      </c>
      <c r="S409" s="543" t="s">
        <v>1308</v>
      </c>
      <c r="T409" s="541">
        <v>2970340394</v>
      </c>
      <c r="U409" s="541">
        <v>555</v>
      </c>
      <c r="V409" s="541">
        <v>0.33</v>
      </c>
      <c r="W409" s="541">
        <v>309.23</v>
      </c>
      <c r="X409" s="541">
        <v>1</v>
      </c>
      <c r="Y409" s="541">
        <v>309.23</v>
      </c>
      <c r="Z409" s="541">
        <v>0</v>
      </c>
      <c r="AA409" s="541">
        <v>0</v>
      </c>
      <c r="AB409" s="541">
        <v>242.68</v>
      </c>
      <c r="AC409" s="541">
        <v>183.15</v>
      </c>
      <c r="AD409" s="541">
        <v>371.85</v>
      </c>
      <c r="AE409" s="541">
        <v>0</v>
      </c>
      <c r="AF409" s="541">
        <v>3.09</v>
      </c>
      <c r="AG409" s="541">
        <v>0</v>
      </c>
      <c r="AH409" s="541"/>
      <c r="AI409" s="541"/>
      <c r="AJ409" s="541"/>
      <c r="AK409" s="541"/>
      <c r="AL409" s="541"/>
      <c r="AM409" s="541"/>
      <c r="AN409" s="541"/>
      <c r="AO409" s="541"/>
      <c r="AP409" s="541"/>
      <c r="AQ409" s="541"/>
      <c r="AR409" s="541"/>
      <c r="AS409" s="543" t="s">
        <v>84</v>
      </c>
      <c r="AT409" s="542">
        <v>46029</v>
      </c>
    </row>
    <row r="410" spans="1:46" ht="13.2">
      <c r="A410" s="548"/>
      <c r="B410" s="547"/>
      <c r="C410" s="547"/>
      <c r="D410" s="547"/>
      <c r="E410" s="547"/>
      <c r="F410" s="548"/>
      <c r="G410" s="548"/>
      <c r="H410" s="548"/>
      <c r="I410" s="548"/>
      <c r="J410" s="548"/>
      <c r="K410" s="548"/>
      <c r="L410" s="548"/>
      <c r="M410" s="546"/>
      <c r="N410" s="546"/>
      <c r="O410" s="548" t="s">
        <v>342</v>
      </c>
      <c r="P410" s="546">
        <v>94</v>
      </c>
      <c r="Q410" s="548" t="s">
        <v>1285</v>
      </c>
      <c r="R410" s="548" t="s">
        <v>189</v>
      </c>
      <c r="S410" s="548" t="s">
        <v>1286</v>
      </c>
      <c r="T410" s="546">
        <v>1771286425</v>
      </c>
      <c r="U410" s="546">
        <v>555</v>
      </c>
      <c r="V410" s="546">
        <v>0.33</v>
      </c>
      <c r="W410" s="546">
        <v>307.62</v>
      </c>
      <c r="X410" s="546">
        <v>1</v>
      </c>
      <c r="Y410" s="546">
        <v>307.62</v>
      </c>
      <c r="Z410" s="546">
        <v>0</v>
      </c>
      <c r="AA410" s="546">
        <v>0</v>
      </c>
      <c r="AB410" s="546">
        <v>244.3</v>
      </c>
      <c r="AC410" s="546">
        <v>183.15</v>
      </c>
      <c r="AD410" s="546">
        <v>371.85</v>
      </c>
      <c r="AE410" s="546">
        <v>0</v>
      </c>
      <c r="AF410" s="546">
        <v>3.08</v>
      </c>
      <c r="AG410" s="546">
        <v>0</v>
      </c>
      <c r="AH410" s="546"/>
      <c r="AI410" s="546"/>
      <c r="AJ410" s="546"/>
      <c r="AK410" s="546"/>
      <c r="AL410" s="546"/>
      <c r="AM410" s="546"/>
      <c r="AN410" s="546"/>
      <c r="AO410" s="546"/>
      <c r="AP410" s="546"/>
      <c r="AQ410" s="546"/>
      <c r="AR410" s="546"/>
      <c r="AS410" s="548" t="s">
        <v>84</v>
      </c>
      <c r="AT410" s="547">
        <v>46029</v>
      </c>
    </row>
    <row r="411" spans="1:46" ht="13.2">
      <c r="A411" s="543"/>
      <c r="B411" s="542"/>
      <c r="C411" s="542"/>
      <c r="D411" s="542"/>
      <c r="E411" s="542"/>
      <c r="F411" s="543"/>
      <c r="G411" s="543"/>
      <c r="H411" s="543"/>
      <c r="I411" s="543"/>
      <c r="J411" s="543"/>
      <c r="K411" s="543"/>
      <c r="L411" s="543"/>
      <c r="M411" s="541"/>
      <c r="N411" s="541"/>
      <c r="O411" s="543" t="s">
        <v>342</v>
      </c>
      <c r="P411" s="541">
        <v>328</v>
      </c>
      <c r="Q411" s="543" t="s">
        <v>1307</v>
      </c>
      <c r="R411" s="543" t="s">
        <v>188</v>
      </c>
      <c r="S411" s="543" t="s">
        <v>1308</v>
      </c>
      <c r="T411" s="541">
        <v>2970340394</v>
      </c>
      <c r="U411" s="541">
        <v>560</v>
      </c>
      <c r="V411" s="541">
        <v>0.33</v>
      </c>
      <c r="W411" s="541">
        <v>270.48</v>
      </c>
      <c r="X411" s="541">
        <v>1</v>
      </c>
      <c r="Y411" s="541">
        <v>270.48</v>
      </c>
      <c r="Z411" s="541">
        <v>0</v>
      </c>
      <c r="AA411" s="541">
        <v>0</v>
      </c>
      <c r="AB411" s="541">
        <v>286.82</v>
      </c>
      <c r="AC411" s="541">
        <v>184.8</v>
      </c>
      <c r="AD411" s="541">
        <v>375.2</v>
      </c>
      <c r="AE411" s="541">
        <v>0</v>
      </c>
      <c r="AF411" s="541">
        <v>2.7</v>
      </c>
      <c r="AG411" s="541">
        <v>0</v>
      </c>
      <c r="AH411" s="541"/>
      <c r="AI411" s="541"/>
      <c r="AJ411" s="541"/>
      <c r="AK411" s="541"/>
      <c r="AL411" s="541"/>
      <c r="AM411" s="541"/>
      <c r="AN411" s="541"/>
      <c r="AO411" s="541"/>
      <c r="AP411" s="541"/>
      <c r="AQ411" s="541"/>
      <c r="AR411" s="541"/>
      <c r="AS411" s="543" t="s">
        <v>84</v>
      </c>
      <c r="AT411" s="542">
        <v>46029</v>
      </c>
    </row>
    <row r="412" spans="1:46" ht="13.2">
      <c r="A412" s="548"/>
      <c r="B412" s="547"/>
      <c r="C412" s="547"/>
      <c r="D412" s="547"/>
      <c r="E412" s="547"/>
      <c r="F412" s="548"/>
      <c r="G412" s="548"/>
      <c r="H412" s="548"/>
      <c r="I412" s="548"/>
      <c r="J412" s="548"/>
      <c r="K412" s="548"/>
      <c r="L412" s="548"/>
      <c r="M412" s="546"/>
      <c r="N412" s="546"/>
      <c r="O412" s="548" t="s">
        <v>342</v>
      </c>
      <c r="P412" s="546">
        <v>344</v>
      </c>
      <c r="Q412" s="548" t="s">
        <v>1307</v>
      </c>
      <c r="R412" s="548" t="s">
        <v>188</v>
      </c>
      <c r="S412" s="548" t="s">
        <v>1308</v>
      </c>
      <c r="T412" s="546">
        <v>2970340394</v>
      </c>
      <c r="U412" s="546">
        <v>560</v>
      </c>
      <c r="V412" s="546">
        <v>0.33</v>
      </c>
      <c r="W412" s="546">
        <v>293.33</v>
      </c>
      <c r="X412" s="546">
        <v>1</v>
      </c>
      <c r="Y412" s="546">
        <v>293.33</v>
      </c>
      <c r="Z412" s="546">
        <v>0</v>
      </c>
      <c r="AA412" s="546">
        <v>0</v>
      </c>
      <c r="AB412" s="546">
        <v>263.74</v>
      </c>
      <c r="AC412" s="546">
        <v>184.8</v>
      </c>
      <c r="AD412" s="546">
        <v>375.2</v>
      </c>
      <c r="AE412" s="546">
        <v>0</v>
      </c>
      <c r="AF412" s="546">
        <v>2.93</v>
      </c>
      <c r="AG412" s="546">
        <v>0</v>
      </c>
      <c r="AH412" s="546"/>
      <c r="AI412" s="546"/>
      <c r="AJ412" s="546"/>
      <c r="AK412" s="546"/>
      <c r="AL412" s="546"/>
      <c r="AM412" s="546"/>
      <c r="AN412" s="546"/>
      <c r="AO412" s="546"/>
      <c r="AP412" s="546"/>
      <c r="AQ412" s="546"/>
      <c r="AR412" s="546"/>
      <c r="AS412" s="548" t="s">
        <v>84</v>
      </c>
      <c r="AT412" s="547">
        <v>46029</v>
      </c>
    </row>
    <row r="413" spans="1:46" ht="13.2">
      <c r="A413" s="543"/>
      <c r="B413" s="542"/>
      <c r="C413" s="542"/>
      <c r="D413" s="542"/>
      <c r="E413" s="542"/>
      <c r="F413" s="543"/>
      <c r="G413" s="543"/>
      <c r="H413" s="543"/>
      <c r="I413" s="543"/>
      <c r="J413" s="543"/>
      <c r="K413" s="543"/>
      <c r="L413" s="543"/>
      <c r="M413" s="541"/>
      <c r="N413" s="541"/>
      <c r="O413" s="543" t="s">
        <v>342</v>
      </c>
      <c r="P413" s="541">
        <v>75</v>
      </c>
      <c r="Q413" s="543" t="s">
        <v>1285</v>
      </c>
      <c r="R413" s="543" t="s">
        <v>189</v>
      </c>
      <c r="S413" s="543" t="s">
        <v>1286</v>
      </c>
      <c r="T413" s="541">
        <v>1771286425</v>
      </c>
      <c r="U413" s="541">
        <v>560</v>
      </c>
      <c r="V413" s="541">
        <v>0.33</v>
      </c>
      <c r="W413" s="541">
        <v>340</v>
      </c>
      <c r="X413" s="541">
        <v>1</v>
      </c>
      <c r="Y413" s="541">
        <v>340</v>
      </c>
      <c r="Z413" s="541">
        <v>0</v>
      </c>
      <c r="AA413" s="541">
        <v>0</v>
      </c>
      <c r="AB413" s="541">
        <v>220</v>
      </c>
      <c r="AC413" s="541">
        <v>184.8</v>
      </c>
      <c r="AD413" s="541">
        <v>375.2</v>
      </c>
      <c r="AE413" s="541">
        <v>0</v>
      </c>
      <c r="AF413" s="541">
        <v>0</v>
      </c>
      <c r="AG413" s="541">
        <v>0</v>
      </c>
      <c r="AH413" s="541"/>
      <c r="AI413" s="541"/>
      <c r="AJ413" s="541"/>
      <c r="AK413" s="541"/>
      <c r="AL413" s="541"/>
      <c r="AM413" s="541"/>
      <c r="AN413" s="541"/>
      <c r="AO413" s="541"/>
      <c r="AP413" s="541"/>
      <c r="AQ413" s="541"/>
      <c r="AR413" s="541"/>
      <c r="AS413" s="543" t="s">
        <v>84</v>
      </c>
      <c r="AT413" s="542">
        <v>46029</v>
      </c>
    </row>
    <row r="414" spans="1:46" ht="13.2">
      <c r="A414" s="548"/>
      <c r="B414" s="547"/>
      <c r="C414" s="547"/>
      <c r="D414" s="547"/>
      <c r="E414" s="547"/>
      <c r="F414" s="548"/>
      <c r="G414" s="548"/>
      <c r="H414" s="548"/>
      <c r="I414" s="548"/>
      <c r="J414" s="548"/>
      <c r="K414" s="548"/>
      <c r="L414" s="548"/>
      <c r="M414" s="546"/>
      <c r="N414" s="546"/>
      <c r="O414" s="548" t="s">
        <v>342</v>
      </c>
      <c r="P414" s="546">
        <v>323</v>
      </c>
      <c r="Q414" s="548" t="s">
        <v>1307</v>
      </c>
      <c r="R414" s="548" t="s">
        <v>188</v>
      </c>
      <c r="S414" s="548" t="s">
        <v>1308</v>
      </c>
      <c r="T414" s="546">
        <v>2970340394</v>
      </c>
      <c r="U414" s="546">
        <v>560</v>
      </c>
      <c r="V414" s="546">
        <v>0.33</v>
      </c>
      <c r="W414" s="546">
        <v>242.42</v>
      </c>
      <c r="X414" s="546">
        <v>1</v>
      </c>
      <c r="Y414" s="546">
        <v>242.42</v>
      </c>
      <c r="Z414" s="546">
        <v>0</v>
      </c>
      <c r="AA414" s="546">
        <v>0</v>
      </c>
      <c r="AB414" s="546">
        <v>315.16000000000003</v>
      </c>
      <c r="AC414" s="546">
        <v>184.8</v>
      </c>
      <c r="AD414" s="546">
        <v>375.2</v>
      </c>
      <c r="AE414" s="546">
        <v>0</v>
      </c>
      <c r="AF414" s="546">
        <v>2.42</v>
      </c>
      <c r="AG414" s="546">
        <v>0</v>
      </c>
      <c r="AH414" s="546"/>
      <c r="AI414" s="546"/>
      <c r="AJ414" s="546"/>
      <c r="AK414" s="546"/>
      <c r="AL414" s="546"/>
      <c r="AM414" s="546"/>
      <c r="AN414" s="546"/>
      <c r="AO414" s="546"/>
      <c r="AP414" s="546"/>
      <c r="AQ414" s="546"/>
      <c r="AR414" s="546"/>
      <c r="AS414" s="548" t="s">
        <v>84</v>
      </c>
      <c r="AT414" s="547">
        <v>46029</v>
      </c>
    </row>
    <row r="415" spans="1:46" ht="13.2">
      <c r="A415" s="543"/>
      <c r="B415" s="542"/>
      <c r="C415" s="542"/>
      <c r="D415" s="542"/>
      <c r="E415" s="542"/>
      <c r="F415" s="543"/>
      <c r="G415" s="543"/>
      <c r="H415" s="543"/>
      <c r="I415" s="543"/>
      <c r="J415" s="543"/>
      <c r="K415" s="543"/>
      <c r="L415" s="543"/>
      <c r="M415" s="541"/>
      <c r="N415" s="541"/>
      <c r="O415" s="543" t="s">
        <v>342</v>
      </c>
      <c r="P415" s="541">
        <v>56</v>
      </c>
      <c r="Q415" s="543" t="s">
        <v>1285</v>
      </c>
      <c r="R415" s="543" t="s">
        <v>189</v>
      </c>
      <c r="S415" s="543" t="s">
        <v>1286</v>
      </c>
      <c r="T415" s="541">
        <v>1771286425</v>
      </c>
      <c r="U415" s="541">
        <v>565</v>
      </c>
      <c r="V415" s="541">
        <v>0.33</v>
      </c>
      <c r="W415" s="541">
        <v>344.76</v>
      </c>
      <c r="X415" s="541">
        <v>1</v>
      </c>
      <c r="Y415" s="541">
        <v>344.76</v>
      </c>
      <c r="Z415" s="541">
        <v>0</v>
      </c>
      <c r="AA415" s="541">
        <v>0</v>
      </c>
      <c r="AB415" s="541">
        <v>220.24</v>
      </c>
      <c r="AC415" s="541">
        <v>186.45</v>
      </c>
      <c r="AD415" s="541">
        <v>378.55</v>
      </c>
      <c r="AE415" s="541">
        <v>0</v>
      </c>
      <c r="AF415" s="541">
        <v>0</v>
      </c>
      <c r="AG415" s="541">
        <v>0</v>
      </c>
      <c r="AH415" s="541"/>
      <c r="AI415" s="541"/>
      <c r="AJ415" s="541"/>
      <c r="AK415" s="541"/>
      <c r="AL415" s="541"/>
      <c r="AM415" s="541"/>
      <c r="AN415" s="541"/>
      <c r="AO415" s="541"/>
      <c r="AP415" s="541"/>
      <c r="AQ415" s="541"/>
      <c r="AR415" s="541"/>
      <c r="AS415" s="543" t="s">
        <v>84</v>
      </c>
      <c r="AT415" s="542">
        <v>46029</v>
      </c>
    </row>
    <row r="416" spans="1:46" ht="13.2">
      <c r="A416" s="548"/>
      <c r="B416" s="547"/>
      <c r="C416" s="547"/>
      <c r="D416" s="547"/>
      <c r="E416" s="547"/>
      <c r="F416" s="548"/>
      <c r="G416" s="548"/>
      <c r="H416" s="548"/>
      <c r="I416" s="548"/>
      <c r="J416" s="548"/>
      <c r="K416" s="548"/>
      <c r="L416" s="548"/>
      <c r="M416" s="546"/>
      <c r="N416" s="546"/>
      <c r="O416" s="548" t="s">
        <v>342</v>
      </c>
      <c r="P416" s="546">
        <v>50</v>
      </c>
      <c r="Q416" s="548" t="s">
        <v>1285</v>
      </c>
      <c r="R416" s="548" t="s">
        <v>189</v>
      </c>
      <c r="S416" s="548" t="s">
        <v>1286</v>
      </c>
      <c r="T416" s="546">
        <v>1771286425</v>
      </c>
      <c r="U416" s="546">
        <v>565</v>
      </c>
      <c r="V416" s="546">
        <v>0.33</v>
      </c>
      <c r="W416" s="546">
        <v>295.91000000000003</v>
      </c>
      <c r="X416" s="546">
        <v>1</v>
      </c>
      <c r="Y416" s="546">
        <v>295.91000000000003</v>
      </c>
      <c r="Z416" s="546">
        <v>0</v>
      </c>
      <c r="AA416" s="546">
        <v>0</v>
      </c>
      <c r="AB416" s="546">
        <v>266.13</v>
      </c>
      <c r="AC416" s="546">
        <v>186.45</v>
      </c>
      <c r="AD416" s="546">
        <v>378.55</v>
      </c>
      <c r="AE416" s="546">
        <v>0</v>
      </c>
      <c r="AF416" s="546">
        <v>2.96</v>
      </c>
      <c r="AG416" s="546">
        <v>0</v>
      </c>
      <c r="AH416" s="546"/>
      <c r="AI416" s="546"/>
      <c r="AJ416" s="546"/>
      <c r="AK416" s="546"/>
      <c r="AL416" s="546"/>
      <c r="AM416" s="546"/>
      <c r="AN416" s="546"/>
      <c r="AO416" s="546"/>
      <c r="AP416" s="546"/>
      <c r="AQ416" s="546"/>
      <c r="AR416" s="546"/>
      <c r="AS416" s="548" t="s">
        <v>84</v>
      </c>
      <c r="AT416" s="547">
        <v>46029</v>
      </c>
    </row>
    <row r="417" spans="1:46" ht="13.2">
      <c r="A417" s="543"/>
      <c r="B417" s="542"/>
      <c r="C417" s="542"/>
      <c r="D417" s="542"/>
      <c r="E417" s="542"/>
      <c r="F417" s="543"/>
      <c r="G417" s="543"/>
      <c r="H417" s="543"/>
      <c r="I417" s="543"/>
      <c r="J417" s="543"/>
      <c r="K417" s="543"/>
      <c r="L417" s="543"/>
      <c r="M417" s="541"/>
      <c r="N417" s="541"/>
      <c r="O417" s="543" t="s">
        <v>342</v>
      </c>
      <c r="P417" s="541">
        <v>1</v>
      </c>
      <c r="Q417" s="543" t="s">
        <v>1285</v>
      </c>
      <c r="R417" s="543" t="s">
        <v>189</v>
      </c>
      <c r="S417" s="543" t="s">
        <v>1286</v>
      </c>
      <c r="T417" s="541">
        <v>1771286425</v>
      </c>
      <c r="U417" s="541">
        <v>565</v>
      </c>
      <c r="V417" s="541">
        <v>0.33</v>
      </c>
      <c r="W417" s="541">
        <v>281.64</v>
      </c>
      <c r="X417" s="541">
        <v>1</v>
      </c>
      <c r="Y417" s="541">
        <v>281.64</v>
      </c>
      <c r="Z417" s="541">
        <v>0</v>
      </c>
      <c r="AA417" s="541">
        <v>0</v>
      </c>
      <c r="AB417" s="541">
        <v>280.54000000000002</v>
      </c>
      <c r="AC417" s="541">
        <v>186.45</v>
      </c>
      <c r="AD417" s="541">
        <v>378.55</v>
      </c>
      <c r="AE417" s="541">
        <v>0</v>
      </c>
      <c r="AF417" s="541">
        <v>2.82</v>
      </c>
      <c r="AG417" s="541">
        <v>0</v>
      </c>
      <c r="AH417" s="541"/>
      <c r="AI417" s="541"/>
      <c r="AJ417" s="541"/>
      <c r="AK417" s="541"/>
      <c r="AL417" s="541"/>
      <c r="AM417" s="541"/>
      <c r="AN417" s="541"/>
      <c r="AO417" s="541"/>
      <c r="AP417" s="541"/>
      <c r="AQ417" s="541"/>
      <c r="AR417" s="541"/>
      <c r="AS417" s="543" t="s">
        <v>84</v>
      </c>
      <c r="AT417" s="542">
        <v>46029</v>
      </c>
    </row>
    <row r="418" spans="1:46" ht="13.2">
      <c r="A418" s="548"/>
      <c r="B418" s="547"/>
      <c r="C418" s="547"/>
      <c r="D418" s="547"/>
      <c r="E418" s="547"/>
      <c r="F418" s="548"/>
      <c r="G418" s="548"/>
      <c r="H418" s="548"/>
      <c r="I418" s="548"/>
      <c r="J418" s="548"/>
      <c r="K418" s="548"/>
      <c r="L418" s="548"/>
      <c r="M418" s="546"/>
      <c r="N418" s="546"/>
      <c r="O418" s="548" t="s">
        <v>342</v>
      </c>
      <c r="P418" s="546">
        <v>49</v>
      </c>
      <c r="Q418" s="548" t="s">
        <v>1285</v>
      </c>
      <c r="R418" s="548" t="s">
        <v>189</v>
      </c>
      <c r="S418" s="548" t="s">
        <v>1286</v>
      </c>
      <c r="T418" s="546">
        <v>1771286425</v>
      </c>
      <c r="U418" s="546">
        <v>565</v>
      </c>
      <c r="V418" s="546">
        <v>0.33</v>
      </c>
      <c r="W418" s="546">
        <v>324.76</v>
      </c>
      <c r="X418" s="546">
        <v>1</v>
      </c>
      <c r="Y418" s="546">
        <v>324.76</v>
      </c>
      <c r="Z418" s="546">
        <v>0</v>
      </c>
      <c r="AA418" s="546">
        <v>0</v>
      </c>
      <c r="AB418" s="546">
        <v>240.24</v>
      </c>
      <c r="AC418" s="546">
        <v>186.45</v>
      </c>
      <c r="AD418" s="546">
        <v>378.55</v>
      </c>
      <c r="AE418" s="546">
        <v>0</v>
      </c>
      <c r="AF418" s="546">
        <v>0</v>
      </c>
      <c r="AG418" s="546">
        <v>0</v>
      </c>
      <c r="AH418" s="546"/>
      <c r="AI418" s="546"/>
      <c r="AJ418" s="546"/>
      <c r="AK418" s="546"/>
      <c r="AL418" s="546"/>
      <c r="AM418" s="546"/>
      <c r="AN418" s="546"/>
      <c r="AO418" s="546"/>
      <c r="AP418" s="546"/>
      <c r="AQ418" s="546"/>
      <c r="AR418" s="546"/>
      <c r="AS418" s="548" t="s">
        <v>84</v>
      </c>
      <c r="AT418" s="547">
        <v>46029</v>
      </c>
    </row>
    <row r="419" spans="1:46" ht="13.2">
      <c r="A419" s="543"/>
      <c r="B419" s="542"/>
      <c r="C419" s="542"/>
      <c r="D419" s="542"/>
      <c r="E419" s="542"/>
      <c r="F419" s="543"/>
      <c r="G419" s="543"/>
      <c r="H419" s="543"/>
      <c r="I419" s="543"/>
      <c r="J419" s="543"/>
      <c r="K419" s="543"/>
      <c r="L419" s="543"/>
      <c r="M419" s="541"/>
      <c r="N419" s="541"/>
      <c r="O419" s="543" t="s">
        <v>342</v>
      </c>
      <c r="P419" s="541">
        <v>355</v>
      </c>
      <c r="Q419" s="543" t="s">
        <v>1307</v>
      </c>
      <c r="R419" s="543" t="s">
        <v>188</v>
      </c>
      <c r="S419" s="543" t="s">
        <v>1308</v>
      </c>
      <c r="T419" s="541">
        <v>2970340394</v>
      </c>
      <c r="U419" s="541">
        <v>570</v>
      </c>
      <c r="V419" s="541">
        <v>0.33</v>
      </c>
      <c r="W419" s="541">
        <v>299.05</v>
      </c>
      <c r="X419" s="541">
        <v>1</v>
      </c>
      <c r="Y419" s="541">
        <v>299.05</v>
      </c>
      <c r="Z419" s="541">
        <v>0</v>
      </c>
      <c r="AA419" s="541">
        <v>0</v>
      </c>
      <c r="AB419" s="541">
        <v>267.95999999999998</v>
      </c>
      <c r="AC419" s="541">
        <v>188.1</v>
      </c>
      <c r="AD419" s="541">
        <v>381.9</v>
      </c>
      <c r="AE419" s="541">
        <v>0</v>
      </c>
      <c r="AF419" s="541">
        <v>2.99</v>
      </c>
      <c r="AG419" s="541">
        <v>0</v>
      </c>
      <c r="AH419" s="541"/>
      <c r="AI419" s="541"/>
      <c r="AJ419" s="541"/>
      <c r="AK419" s="541"/>
      <c r="AL419" s="541"/>
      <c r="AM419" s="541"/>
      <c r="AN419" s="541"/>
      <c r="AO419" s="541"/>
      <c r="AP419" s="541"/>
      <c r="AQ419" s="541"/>
      <c r="AR419" s="541"/>
      <c r="AS419" s="543" t="s">
        <v>84</v>
      </c>
      <c r="AT419" s="542">
        <v>46029</v>
      </c>
    </row>
    <row r="420" spans="1:46" ht="13.2">
      <c r="A420" s="548"/>
      <c r="B420" s="547"/>
      <c r="C420" s="547"/>
      <c r="D420" s="547"/>
      <c r="E420" s="547"/>
      <c r="F420" s="548"/>
      <c r="G420" s="548"/>
      <c r="H420" s="548"/>
      <c r="I420" s="548"/>
      <c r="J420" s="548"/>
      <c r="K420" s="548"/>
      <c r="L420" s="548"/>
      <c r="M420" s="546"/>
      <c r="N420" s="546"/>
      <c r="O420" s="548" t="s">
        <v>342</v>
      </c>
      <c r="P420" s="546">
        <v>330</v>
      </c>
      <c r="Q420" s="548" t="s">
        <v>1307</v>
      </c>
      <c r="R420" s="548" t="s">
        <v>188</v>
      </c>
      <c r="S420" s="548" t="s">
        <v>1308</v>
      </c>
      <c r="T420" s="546">
        <v>2970340394</v>
      </c>
      <c r="U420" s="546">
        <v>570</v>
      </c>
      <c r="V420" s="546">
        <v>0.33</v>
      </c>
      <c r="W420" s="546">
        <v>323.5</v>
      </c>
      <c r="X420" s="546">
        <v>1</v>
      </c>
      <c r="Y420" s="546">
        <v>323.5</v>
      </c>
      <c r="Z420" s="546">
        <v>0</v>
      </c>
      <c r="AA420" s="546">
        <v>0</v>
      </c>
      <c r="AB420" s="546">
        <v>246.5</v>
      </c>
      <c r="AC420" s="546">
        <v>188.1</v>
      </c>
      <c r="AD420" s="546">
        <v>381.9</v>
      </c>
      <c r="AE420" s="546">
        <v>0</v>
      </c>
      <c r="AF420" s="546">
        <v>0</v>
      </c>
      <c r="AG420" s="546">
        <v>0</v>
      </c>
      <c r="AH420" s="546"/>
      <c r="AI420" s="546"/>
      <c r="AJ420" s="546"/>
      <c r="AK420" s="546"/>
      <c r="AL420" s="546"/>
      <c r="AM420" s="546"/>
      <c r="AN420" s="546"/>
      <c r="AO420" s="546"/>
      <c r="AP420" s="546"/>
      <c r="AQ420" s="546"/>
      <c r="AR420" s="546"/>
      <c r="AS420" s="548" t="s">
        <v>84</v>
      </c>
      <c r="AT420" s="547">
        <v>46029</v>
      </c>
    </row>
    <row r="421" spans="1:46" ht="13.2">
      <c r="A421" s="543"/>
      <c r="B421" s="542"/>
      <c r="C421" s="542"/>
      <c r="D421" s="542"/>
      <c r="E421" s="542"/>
      <c r="F421" s="543"/>
      <c r="G421" s="543"/>
      <c r="H421" s="543"/>
      <c r="I421" s="543"/>
      <c r="J421" s="543"/>
      <c r="K421" s="543"/>
      <c r="L421" s="543"/>
      <c r="M421" s="541"/>
      <c r="N421" s="541"/>
      <c r="O421" s="543" t="s">
        <v>342</v>
      </c>
      <c r="P421" s="541">
        <v>356</v>
      </c>
      <c r="Q421" s="543" t="s">
        <v>1307</v>
      </c>
      <c r="R421" s="543" t="s">
        <v>188</v>
      </c>
      <c r="S421" s="543" t="s">
        <v>1308</v>
      </c>
      <c r="T421" s="541">
        <v>2970340394</v>
      </c>
      <c r="U421" s="541">
        <v>570</v>
      </c>
      <c r="V421" s="541">
        <v>0.33</v>
      </c>
      <c r="W421" s="541">
        <v>283.41000000000003</v>
      </c>
      <c r="X421" s="541">
        <v>1</v>
      </c>
      <c r="Y421" s="541">
        <v>283.41000000000003</v>
      </c>
      <c r="Z421" s="541">
        <v>0</v>
      </c>
      <c r="AA421" s="541">
        <v>0</v>
      </c>
      <c r="AB421" s="541">
        <v>283.76</v>
      </c>
      <c r="AC421" s="541">
        <v>188.1</v>
      </c>
      <c r="AD421" s="541">
        <v>381.9</v>
      </c>
      <c r="AE421" s="541">
        <v>0</v>
      </c>
      <c r="AF421" s="541">
        <v>2.83</v>
      </c>
      <c r="AG421" s="541">
        <v>0</v>
      </c>
      <c r="AH421" s="541"/>
      <c r="AI421" s="541"/>
      <c r="AJ421" s="541"/>
      <c r="AK421" s="541"/>
      <c r="AL421" s="541"/>
      <c r="AM421" s="541"/>
      <c r="AN421" s="541"/>
      <c r="AO421" s="541"/>
      <c r="AP421" s="541"/>
      <c r="AQ421" s="541"/>
      <c r="AR421" s="541"/>
      <c r="AS421" s="543" t="s">
        <v>84</v>
      </c>
      <c r="AT421" s="542">
        <v>46029</v>
      </c>
    </row>
    <row r="422" spans="1:46" ht="13.2">
      <c r="A422" s="548"/>
      <c r="B422" s="547"/>
      <c r="C422" s="547"/>
      <c r="D422" s="547"/>
      <c r="E422" s="547"/>
      <c r="F422" s="548"/>
      <c r="G422" s="548"/>
      <c r="H422" s="548"/>
      <c r="I422" s="548"/>
      <c r="J422" s="548"/>
      <c r="K422" s="548"/>
      <c r="L422" s="548"/>
      <c r="M422" s="546"/>
      <c r="N422" s="546"/>
      <c r="O422" s="548" t="s">
        <v>342</v>
      </c>
      <c r="P422" s="546">
        <v>97</v>
      </c>
      <c r="Q422" s="548" t="s">
        <v>1285</v>
      </c>
      <c r="R422" s="548" t="s">
        <v>189</v>
      </c>
      <c r="S422" s="548" t="s">
        <v>1286</v>
      </c>
      <c r="T422" s="546">
        <v>1771286425</v>
      </c>
      <c r="U422" s="546">
        <v>570</v>
      </c>
      <c r="V422" s="546">
        <v>0.33</v>
      </c>
      <c r="W422" s="546">
        <v>280.69</v>
      </c>
      <c r="X422" s="546">
        <v>1</v>
      </c>
      <c r="Y422" s="546">
        <v>280.69</v>
      </c>
      <c r="Z422" s="546">
        <v>0</v>
      </c>
      <c r="AA422" s="546">
        <v>0</v>
      </c>
      <c r="AB422" s="546">
        <v>286.5</v>
      </c>
      <c r="AC422" s="546">
        <v>188.1</v>
      </c>
      <c r="AD422" s="546">
        <v>381.9</v>
      </c>
      <c r="AE422" s="546">
        <v>0</v>
      </c>
      <c r="AF422" s="546">
        <v>2.81</v>
      </c>
      <c r="AG422" s="546">
        <v>0</v>
      </c>
      <c r="AH422" s="546"/>
      <c r="AI422" s="546"/>
      <c r="AJ422" s="546"/>
      <c r="AK422" s="546"/>
      <c r="AL422" s="546"/>
      <c r="AM422" s="546"/>
      <c r="AN422" s="546"/>
      <c r="AO422" s="546"/>
      <c r="AP422" s="546"/>
      <c r="AQ422" s="546"/>
      <c r="AR422" s="546"/>
      <c r="AS422" s="548" t="s">
        <v>84</v>
      </c>
      <c r="AT422" s="547">
        <v>46029</v>
      </c>
    </row>
    <row r="423" spans="1:46" ht="13.2">
      <c r="A423" s="543"/>
      <c r="B423" s="542"/>
      <c r="C423" s="542"/>
      <c r="D423" s="542"/>
      <c r="E423" s="542"/>
      <c r="F423" s="543"/>
      <c r="G423" s="543"/>
      <c r="H423" s="543"/>
      <c r="I423" s="543"/>
      <c r="J423" s="543"/>
      <c r="K423" s="543"/>
      <c r="L423" s="543"/>
      <c r="M423" s="541"/>
      <c r="N423" s="541"/>
      <c r="O423" s="543" t="s">
        <v>342</v>
      </c>
      <c r="P423" s="541">
        <v>99</v>
      </c>
      <c r="Q423" s="543" t="s">
        <v>1285</v>
      </c>
      <c r="R423" s="543" t="s">
        <v>189</v>
      </c>
      <c r="S423" s="543" t="s">
        <v>1286</v>
      </c>
      <c r="T423" s="541">
        <v>1771286425</v>
      </c>
      <c r="U423" s="541">
        <v>570</v>
      </c>
      <c r="V423" s="541">
        <v>0.33</v>
      </c>
      <c r="W423" s="541">
        <v>280.95</v>
      </c>
      <c r="X423" s="541">
        <v>1</v>
      </c>
      <c r="Y423" s="541">
        <v>280.95</v>
      </c>
      <c r="Z423" s="541">
        <v>0</v>
      </c>
      <c r="AA423" s="541">
        <v>0</v>
      </c>
      <c r="AB423" s="541">
        <v>286.24</v>
      </c>
      <c r="AC423" s="541">
        <v>188.1</v>
      </c>
      <c r="AD423" s="541">
        <v>381.9</v>
      </c>
      <c r="AE423" s="541">
        <v>0</v>
      </c>
      <c r="AF423" s="541">
        <v>2.81</v>
      </c>
      <c r="AG423" s="541">
        <v>0</v>
      </c>
      <c r="AH423" s="541"/>
      <c r="AI423" s="541"/>
      <c r="AJ423" s="541"/>
      <c r="AK423" s="541"/>
      <c r="AL423" s="541"/>
      <c r="AM423" s="541"/>
      <c r="AN423" s="541"/>
      <c r="AO423" s="541"/>
      <c r="AP423" s="541"/>
      <c r="AQ423" s="541"/>
      <c r="AR423" s="541"/>
      <c r="AS423" s="543" t="s">
        <v>84</v>
      </c>
      <c r="AT423" s="542">
        <v>46029</v>
      </c>
    </row>
    <row r="424" spans="1:46" ht="13.2">
      <c r="A424" s="548"/>
      <c r="B424" s="547"/>
      <c r="C424" s="547"/>
      <c r="D424" s="547"/>
      <c r="E424" s="547"/>
      <c r="F424" s="548"/>
      <c r="G424" s="548"/>
      <c r="H424" s="548"/>
      <c r="I424" s="548"/>
      <c r="J424" s="548"/>
      <c r="K424" s="548"/>
      <c r="L424" s="548"/>
      <c r="M424" s="546"/>
      <c r="N424" s="546"/>
      <c r="O424" s="548" t="s">
        <v>342</v>
      </c>
      <c r="P424" s="546">
        <v>32</v>
      </c>
      <c r="Q424" s="548" t="s">
        <v>1285</v>
      </c>
      <c r="R424" s="548" t="s">
        <v>189</v>
      </c>
      <c r="S424" s="548" t="s">
        <v>1286</v>
      </c>
      <c r="T424" s="546">
        <v>1771286425</v>
      </c>
      <c r="U424" s="546">
        <v>580</v>
      </c>
      <c r="V424" s="546">
        <v>0.33</v>
      </c>
      <c r="W424" s="546">
        <v>283.54000000000002</v>
      </c>
      <c r="X424" s="546">
        <v>1</v>
      </c>
      <c r="Y424" s="546">
        <v>283.54000000000002</v>
      </c>
      <c r="Z424" s="546">
        <v>0</v>
      </c>
      <c r="AA424" s="546">
        <v>0</v>
      </c>
      <c r="AB424" s="546">
        <v>293.62</v>
      </c>
      <c r="AC424" s="546">
        <v>191.4</v>
      </c>
      <c r="AD424" s="546">
        <v>388.6</v>
      </c>
      <c r="AE424" s="546">
        <v>0</v>
      </c>
      <c r="AF424" s="546">
        <v>2.84</v>
      </c>
      <c r="AG424" s="546">
        <v>0</v>
      </c>
      <c r="AH424" s="546"/>
      <c r="AI424" s="546"/>
      <c r="AJ424" s="546"/>
      <c r="AK424" s="546"/>
      <c r="AL424" s="546"/>
      <c r="AM424" s="546"/>
      <c r="AN424" s="546"/>
      <c r="AO424" s="546"/>
      <c r="AP424" s="546"/>
      <c r="AQ424" s="546"/>
      <c r="AR424" s="546"/>
      <c r="AS424" s="548" t="s">
        <v>84</v>
      </c>
      <c r="AT424" s="547">
        <v>46029</v>
      </c>
    </row>
    <row r="425" spans="1:46" ht="13.2">
      <c r="A425" s="543"/>
      <c r="B425" s="542"/>
      <c r="C425" s="542"/>
      <c r="D425" s="542"/>
      <c r="E425" s="542"/>
      <c r="F425" s="543"/>
      <c r="G425" s="543"/>
      <c r="H425" s="543"/>
      <c r="I425" s="543"/>
      <c r="J425" s="543"/>
      <c r="K425" s="543"/>
      <c r="L425" s="543"/>
      <c r="M425" s="541"/>
      <c r="N425" s="541"/>
      <c r="O425" s="543" t="s">
        <v>342</v>
      </c>
      <c r="P425" s="541">
        <v>96</v>
      </c>
      <c r="Q425" s="543" t="s">
        <v>1285</v>
      </c>
      <c r="R425" s="543" t="s">
        <v>189</v>
      </c>
      <c r="S425" s="543" t="s">
        <v>1286</v>
      </c>
      <c r="T425" s="541">
        <v>1771286425</v>
      </c>
      <c r="U425" s="541">
        <v>580</v>
      </c>
      <c r="V425" s="541">
        <v>0.33</v>
      </c>
      <c r="W425" s="541">
        <v>303.23</v>
      </c>
      <c r="X425" s="541">
        <v>1</v>
      </c>
      <c r="Y425" s="541">
        <v>303.23</v>
      </c>
      <c r="Z425" s="541">
        <v>0</v>
      </c>
      <c r="AA425" s="541">
        <v>0</v>
      </c>
      <c r="AB425" s="541">
        <v>273.74</v>
      </c>
      <c r="AC425" s="541">
        <v>191.4</v>
      </c>
      <c r="AD425" s="541">
        <v>388.6</v>
      </c>
      <c r="AE425" s="541">
        <v>0</v>
      </c>
      <c r="AF425" s="541">
        <v>3.03</v>
      </c>
      <c r="AG425" s="541">
        <v>0</v>
      </c>
      <c r="AH425" s="541"/>
      <c r="AI425" s="541"/>
      <c r="AJ425" s="541"/>
      <c r="AK425" s="541"/>
      <c r="AL425" s="541"/>
      <c r="AM425" s="541"/>
      <c r="AN425" s="541"/>
      <c r="AO425" s="541"/>
      <c r="AP425" s="541"/>
      <c r="AQ425" s="541"/>
      <c r="AR425" s="541"/>
      <c r="AS425" s="543" t="s">
        <v>84</v>
      </c>
      <c r="AT425" s="542">
        <v>46029</v>
      </c>
    </row>
    <row r="426" spans="1:46" ht="13.2">
      <c r="A426" s="548"/>
      <c r="B426" s="547"/>
      <c r="C426" s="547"/>
      <c r="D426" s="547"/>
      <c r="E426" s="547"/>
      <c r="F426" s="548"/>
      <c r="G426" s="548"/>
      <c r="H426" s="548"/>
      <c r="I426" s="548"/>
      <c r="J426" s="548"/>
      <c r="K426" s="548"/>
      <c r="L426" s="548"/>
      <c r="M426" s="546"/>
      <c r="N426" s="546"/>
      <c r="O426" s="548" t="s">
        <v>342</v>
      </c>
      <c r="P426" s="546">
        <v>354</v>
      </c>
      <c r="Q426" s="548" t="s">
        <v>1307</v>
      </c>
      <c r="R426" s="548" t="s">
        <v>188</v>
      </c>
      <c r="S426" s="548" t="s">
        <v>1308</v>
      </c>
      <c r="T426" s="546">
        <v>2970340394</v>
      </c>
      <c r="U426" s="546">
        <v>580</v>
      </c>
      <c r="V426" s="546">
        <v>0.33</v>
      </c>
      <c r="W426" s="546">
        <v>295.24</v>
      </c>
      <c r="X426" s="546">
        <v>1</v>
      </c>
      <c r="Y426" s="546">
        <v>295.24</v>
      </c>
      <c r="Z426" s="546">
        <v>0</v>
      </c>
      <c r="AA426" s="546">
        <v>0</v>
      </c>
      <c r="AB426" s="546">
        <v>281.81</v>
      </c>
      <c r="AC426" s="546">
        <v>191.4</v>
      </c>
      <c r="AD426" s="546">
        <v>388.6</v>
      </c>
      <c r="AE426" s="546">
        <v>0</v>
      </c>
      <c r="AF426" s="546">
        <v>2.95</v>
      </c>
      <c r="AG426" s="546">
        <v>0</v>
      </c>
      <c r="AH426" s="546"/>
      <c r="AI426" s="546"/>
      <c r="AJ426" s="546"/>
      <c r="AK426" s="546"/>
      <c r="AL426" s="546"/>
      <c r="AM426" s="546"/>
      <c r="AN426" s="546"/>
      <c r="AO426" s="546"/>
      <c r="AP426" s="546"/>
      <c r="AQ426" s="546"/>
      <c r="AR426" s="546"/>
      <c r="AS426" s="548" t="s">
        <v>84</v>
      </c>
      <c r="AT426" s="547">
        <v>46029</v>
      </c>
    </row>
    <row r="427" spans="1:46" ht="13.2">
      <c r="A427" s="543"/>
      <c r="B427" s="542"/>
      <c r="C427" s="542"/>
      <c r="D427" s="542"/>
      <c r="E427" s="542"/>
      <c r="F427" s="543"/>
      <c r="G427" s="543"/>
      <c r="H427" s="543"/>
      <c r="I427" s="543"/>
      <c r="J427" s="543"/>
      <c r="K427" s="543"/>
      <c r="L427" s="543"/>
      <c r="M427" s="541"/>
      <c r="N427" s="541"/>
      <c r="O427" s="543" t="s">
        <v>342</v>
      </c>
      <c r="P427" s="541">
        <v>9</v>
      </c>
      <c r="Q427" s="543" t="s">
        <v>1285</v>
      </c>
      <c r="R427" s="543" t="s">
        <v>189</v>
      </c>
      <c r="S427" s="543" t="s">
        <v>1286</v>
      </c>
      <c r="T427" s="541">
        <v>1771286425</v>
      </c>
      <c r="U427" s="541">
        <v>580</v>
      </c>
      <c r="V427" s="541">
        <v>0.33</v>
      </c>
      <c r="W427" s="541">
        <v>325.39999999999998</v>
      </c>
      <c r="X427" s="541">
        <v>1</v>
      </c>
      <c r="Y427" s="541">
        <v>325.39999999999998</v>
      </c>
      <c r="Z427" s="541">
        <v>0</v>
      </c>
      <c r="AA427" s="541">
        <v>0</v>
      </c>
      <c r="AB427" s="541">
        <v>251.35</v>
      </c>
      <c r="AC427" s="541">
        <v>191.4</v>
      </c>
      <c r="AD427" s="541">
        <v>388.6</v>
      </c>
      <c r="AE427" s="541">
        <v>0</v>
      </c>
      <c r="AF427" s="541">
        <v>3.25</v>
      </c>
      <c r="AG427" s="541">
        <v>0</v>
      </c>
      <c r="AH427" s="541"/>
      <c r="AI427" s="541"/>
      <c r="AJ427" s="541"/>
      <c r="AK427" s="541"/>
      <c r="AL427" s="541"/>
      <c r="AM427" s="541"/>
      <c r="AN427" s="541"/>
      <c r="AO427" s="541"/>
      <c r="AP427" s="541"/>
      <c r="AQ427" s="541"/>
      <c r="AR427" s="541"/>
      <c r="AS427" s="543" t="s">
        <v>84</v>
      </c>
      <c r="AT427" s="542">
        <v>46029</v>
      </c>
    </row>
    <row r="428" spans="1:46" ht="13.2">
      <c r="A428" s="548"/>
      <c r="B428" s="547"/>
      <c r="C428" s="547"/>
      <c r="D428" s="547"/>
      <c r="E428" s="547"/>
      <c r="F428" s="548"/>
      <c r="G428" s="548"/>
      <c r="H428" s="548"/>
      <c r="I428" s="548"/>
      <c r="J428" s="548"/>
      <c r="K428" s="548"/>
      <c r="L428" s="548"/>
      <c r="M428" s="546"/>
      <c r="N428" s="546"/>
      <c r="O428" s="548" t="s">
        <v>342</v>
      </c>
      <c r="P428" s="546">
        <v>70</v>
      </c>
      <c r="Q428" s="548" t="s">
        <v>1285</v>
      </c>
      <c r="R428" s="548" t="s">
        <v>189</v>
      </c>
      <c r="S428" s="548" t="s">
        <v>1286</v>
      </c>
      <c r="T428" s="546">
        <v>1771286425</v>
      </c>
      <c r="U428" s="546">
        <v>580</v>
      </c>
      <c r="V428" s="546">
        <v>0.33</v>
      </c>
      <c r="W428" s="546">
        <v>250.95</v>
      </c>
      <c r="X428" s="546">
        <v>1</v>
      </c>
      <c r="Y428" s="546">
        <v>250.95</v>
      </c>
      <c r="Z428" s="546">
        <v>0</v>
      </c>
      <c r="AA428" s="546">
        <v>0</v>
      </c>
      <c r="AB428" s="546">
        <v>326.54000000000002</v>
      </c>
      <c r="AC428" s="546">
        <v>191.4</v>
      </c>
      <c r="AD428" s="546">
        <v>388.6</v>
      </c>
      <c r="AE428" s="546">
        <v>0</v>
      </c>
      <c r="AF428" s="546">
        <v>2.5099999999999998</v>
      </c>
      <c r="AG428" s="546">
        <v>0</v>
      </c>
      <c r="AH428" s="546"/>
      <c r="AI428" s="546"/>
      <c r="AJ428" s="546"/>
      <c r="AK428" s="546"/>
      <c r="AL428" s="546"/>
      <c r="AM428" s="546"/>
      <c r="AN428" s="546"/>
      <c r="AO428" s="546"/>
      <c r="AP428" s="546"/>
      <c r="AQ428" s="546"/>
      <c r="AR428" s="546"/>
      <c r="AS428" s="548" t="s">
        <v>84</v>
      </c>
      <c r="AT428" s="547">
        <v>46029</v>
      </c>
    </row>
    <row r="429" spans="1:46" ht="13.2">
      <c r="A429" s="543"/>
      <c r="B429" s="542"/>
      <c r="C429" s="542"/>
      <c r="D429" s="542"/>
      <c r="E429" s="542"/>
      <c r="F429" s="543"/>
      <c r="G429" s="543"/>
      <c r="H429" s="543"/>
      <c r="I429" s="543"/>
      <c r="J429" s="543"/>
      <c r="K429" s="543"/>
      <c r="L429" s="543"/>
      <c r="M429" s="541"/>
      <c r="N429" s="541"/>
      <c r="O429" s="543" t="s">
        <v>342</v>
      </c>
      <c r="P429" s="541">
        <v>52</v>
      </c>
      <c r="Q429" s="543" t="s">
        <v>1285</v>
      </c>
      <c r="R429" s="543" t="s">
        <v>189</v>
      </c>
      <c r="S429" s="543" t="s">
        <v>1286</v>
      </c>
      <c r="T429" s="541">
        <v>1771286425</v>
      </c>
      <c r="U429" s="541">
        <v>580</v>
      </c>
      <c r="V429" s="541">
        <v>0.33</v>
      </c>
      <c r="W429" s="541">
        <v>252.38</v>
      </c>
      <c r="X429" s="541">
        <v>1</v>
      </c>
      <c r="Y429" s="541">
        <v>252.38</v>
      </c>
      <c r="Z429" s="541">
        <v>0</v>
      </c>
      <c r="AA429" s="541">
        <v>0</v>
      </c>
      <c r="AB429" s="541">
        <v>325.10000000000002</v>
      </c>
      <c r="AC429" s="541">
        <v>191.4</v>
      </c>
      <c r="AD429" s="541">
        <v>388.6</v>
      </c>
      <c r="AE429" s="541">
        <v>0</v>
      </c>
      <c r="AF429" s="541">
        <v>2.52</v>
      </c>
      <c r="AG429" s="541">
        <v>0</v>
      </c>
      <c r="AH429" s="541"/>
      <c r="AI429" s="541"/>
      <c r="AJ429" s="541"/>
      <c r="AK429" s="541"/>
      <c r="AL429" s="541"/>
      <c r="AM429" s="541"/>
      <c r="AN429" s="541"/>
      <c r="AO429" s="541"/>
      <c r="AP429" s="541"/>
      <c r="AQ429" s="541"/>
      <c r="AR429" s="541"/>
      <c r="AS429" s="543" t="s">
        <v>84</v>
      </c>
      <c r="AT429" s="542">
        <v>46029</v>
      </c>
    </row>
    <row r="430" spans="1:46" ht="13.2">
      <c r="A430" s="548"/>
      <c r="B430" s="547"/>
      <c r="C430" s="547"/>
      <c r="D430" s="547"/>
      <c r="E430" s="547"/>
      <c r="F430" s="548"/>
      <c r="G430" s="548"/>
      <c r="H430" s="548"/>
      <c r="I430" s="548"/>
      <c r="J430" s="548"/>
      <c r="K430" s="548"/>
      <c r="L430" s="548"/>
      <c r="M430" s="546"/>
      <c r="N430" s="546"/>
      <c r="O430" s="548" t="s">
        <v>342</v>
      </c>
      <c r="P430" s="546">
        <v>324</v>
      </c>
      <c r="Q430" s="548" t="s">
        <v>1307</v>
      </c>
      <c r="R430" s="548" t="s">
        <v>188</v>
      </c>
      <c r="S430" s="548" t="s">
        <v>1308</v>
      </c>
      <c r="T430" s="546">
        <v>2970340394</v>
      </c>
      <c r="U430" s="546">
        <v>580</v>
      </c>
      <c r="V430" s="546">
        <v>0.33</v>
      </c>
      <c r="W430" s="546">
        <v>285.44</v>
      </c>
      <c r="X430" s="546">
        <v>1</v>
      </c>
      <c r="Y430" s="546">
        <v>285.44</v>
      </c>
      <c r="Z430" s="546">
        <v>0</v>
      </c>
      <c r="AA430" s="546">
        <v>0</v>
      </c>
      <c r="AB430" s="546">
        <v>291.70999999999998</v>
      </c>
      <c r="AC430" s="546">
        <v>191.4</v>
      </c>
      <c r="AD430" s="546">
        <v>388.6</v>
      </c>
      <c r="AE430" s="546">
        <v>0</v>
      </c>
      <c r="AF430" s="546">
        <v>2.85</v>
      </c>
      <c r="AG430" s="546">
        <v>0</v>
      </c>
      <c r="AH430" s="546"/>
      <c r="AI430" s="546"/>
      <c r="AJ430" s="546"/>
      <c r="AK430" s="546"/>
      <c r="AL430" s="546"/>
      <c r="AM430" s="546"/>
      <c r="AN430" s="546"/>
      <c r="AO430" s="546"/>
      <c r="AP430" s="546"/>
      <c r="AQ430" s="546"/>
      <c r="AR430" s="546"/>
      <c r="AS430" s="548" t="s">
        <v>84</v>
      </c>
      <c r="AT430" s="547">
        <v>46029</v>
      </c>
    </row>
    <row r="431" spans="1:46" ht="13.2">
      <c r="A431" s="543"/>
      <c r="B431" s="542"/>
      <c r="C431" s="542"/>
      <c r="D431" s="542"/>
      <c r="E431" s="542"/>
      <c r="F431" s="543"/>
      <c r="G431" s="543"/>
      <c r="H431" s="543"/>
      <c r="I431" s="543"/>
      <c r="J431" s="543"/>
      <c r="K431" s="543"/>
      <c r="L431" s="543"/>
      <c r="M431" s="541"/>
      <c r="N431" s="541"/>
      <c r="O431" s="543" t="s">
        <v>342</v>
      </c>
      <c r="P431" s="541">
        <v>359</v>
      </c>
      <c r="Q431" s="543" t="s">
        <v>1307</v>
      </c>
      <c r="R431" s="543" t="s">
        <v>188</v>
      </c>
      <c r="S431" s="543" t="s">
        <v>1308</v>
      </c>
      <c r="T431" s="541">
        <v>2970340394</v>
      </c>
      <c r="U431" s="541">
        <v>580</v>
      </c>
      <c r="V431" s="541">
        <v>0.33</v>
      </c>
      <c r="W431" s="541">
        <v>329.52</v>
      </c>
      <c r="X431" s="541">
        <v>1</v>
      </c>
      <c r="Y431" s="541">
        <v>329.52</v>
      </c>
      <c r="Z431" s="541">
        <v>0</v>
      </c>
      <c r="AA431" s="541">
        <v>0</v>
      </c>
      <c r="AB431" s="541">
        <v>250.48</v>
      </c>
      <c r="AC431" s="541">
        <v>191.4</v>
      </c>
      <c r="AD431" s="541">
        <v>388.6</v>
      </c>
      <c r="AE431" s="541">
        <v>0</v>
      </c>
      <c r="AF431" s="541">
        <v>0</v>
      </c>
      <c r="AG431" s="541">
        <v>0</v>
      </c>
      <c r="AH431" s="541"/>
      <c r="AI431" s="541"/>
      <c r="AJ431" s="541"/>
      <c r="AK431" s="541"/>
      <c r="AL431" s="541"/>
      <c r="AM431" s="541"/>
      <c r="AN431" s="541"/>
      <c r="AO431" s="541"/>
      <c r="AP431" s="541"/>
      <c r="AQ431" s="541"/>
      <c r="AR431" s="541"/>
      <c r="AS431" s="543" t="s">
        <v>84</v>
      </c>
      <c r="AT431" s="542">
        <v>46029</v>
      </c>
    </row>
    <row r="432" spans="1:46" ht="13.2">
      <c r="A432" s="548"/>
      <c r="B432" s="547"/>
      <c r="C432" s="547"/>
      <c r="D432" s="547"/>
      <c r="E432" s="547"/>
      <c r="F432" s="548"/>
      <c r="G432" s="548"/>
      <c r="H432" s="548"/>
      <c r="I432" s="548"/>
      <c r="J432" s="548"/>
      <c r="K432" s="548"/>
      <c r="L432" s="548"/>
      <c r="M432" s="546"/>
      <c r="N432" s="546"/>
      <c r="O432" s="548" t="s">
        <v>342</v>
      </c>
      <c r="P432" s="546">
        <v>352</v>
      </c>
      <c r="Q432" s="548" t="s">
        <v>1307</v>
      </c>
      <c r="R432" s="548" t="s">
        <v>188</v>
      </c>
      <c r="S432" s="548" t="s">
        <v>1308</v>
      </c>
      <c r="T432" s="546">
        <v>2970340394</v>
      </c>
      <c r="U432" s="546">
        <v>580</v>
      </c>
      <c r="V432" s="546">
        <v>0.33</v>
      </c>
      <c r="W432" s="546">
        <v>300.95</v>
      </c>
      <c r="X432" s="546">
        <v>1</v>
      </c>
      <c r="Y432" s="546">
        <v>300.95</v>
      </c>
      <c r="Z432" s="546">
        <v>0</v>
      </c>
      <c r="AA432" s="546">
        <v>0</v>
      </c>
      <c r="AB432" s="546">
        <v>276.04000000000002</v>
      </c>
      <c r="AC432" s="546">
        <v>191.4</v>
      </c>
      <c r="AD432" s="546">
        <v>388.6</v>
      </c>
      <c r="AE432" s="546">
        <v>0</v>
      </c>
      <c r="AF432" s="546">
        <v>3.01</v>
      </c>
      <c r="AG432" s="546">
        <v>0</v>
      </c>
      <c r="AH432" s="546"/>
      <c r="AI432" s="546"/>
      <c r="AJ432" s="546"/>
      <c r="AK432" s="546"/>
      <c r="AL432" s="546"/>
      <c r="AM432" s="546"/>
      <c r="AN432" s="546"/>
      <c r="AO432" s="546"/>
      <c r="AP432" s="546"/>
      <c r="AQ432" s="546"/>
      <c r="AR432" s="546"/>
      <c r="AS432" s="548" t="s">
        <v>84</v>
      </c>
      <c r="AT432" s="547">
        <v>46029</v>
      </c>
    </row>
    <row r="433" spans="1:46" ht="13.2">
      <c r="A433" s="543"/>
      <c r="B433" s="542"/>
      <c r="C433" s="542"/>
      <c r="D433" s="542"/>
      <c r="E433" s="542"/>
      <c r="F433" s="543"/>
      <c r="G433" s="543"/>
      <c r="H433" s="543"/>
      <c r="I433" s="543"/>
      <c r="J433" s="543"/>
      <c r="K433" s="543"/>
      <c r="L433" s="543"/>
      <c r="M433" s="541"/>
      <c r="N433" s="541"/>
      <c r="O433" s="543" t="s">
        <v>342</v>
      </c>
      <c r="P433" s="541">
        <v>8</v>
      </c>
      <c r="Q433" s="543" t="s">
        <v>1285</v>
      </c>
      <c r="R433" s="543" t="s">
        <v>189</v>
      </c>
      <c r="S433" s="543" t="s">
        <v>1286</v>
      </c>
      <c r="T433" s="541">
        <v>1771286425</v>
      </c>
      <c r="U433" s="541">
        <v>580</v>
      </c>
      <c r="V433" s="541">
        <v>0.33</v>
      </c>
      <c r="W433" s="541">
        <v>331.75</v>
      </c>
      <c r="X433" s="541">
        <v>1</v>
      </c>
      <c r="Y433" s="541">
        <v>331.75</v>
      </c>
      <c r="Z433" s="541">
        <v>0</v>
      </c>
      <c r="AA433" s="541">
        <v>0</v>
      </c>
      <c r="AB433" s="541">
        <v>244.93</v>
      </c>
      <c r="AC433" s="541">
        <v>191.4</v>
      </c>
      <c r="AD433" s="541">
        <v>388.6</v>
      </c>
      <c r="AE433" s="541">
        <v>0</v>
      </c>
      <c r="AF433" s="541">
        <v>3.32</v>
      </c>
      <c r="AG433" s="541">
        <v>0</v>
      </c>
      <c r="AH433" s="541"/>
      <c r="AI433" s="541"/>
      <c r="AJ433" s="541"/>
      <c r="AK433" s="541"/>
      <c r="AL433" s="541"/>
      <c r="AM433" s="541"/>
      <c r="AN433" s="541"/>
      <c r="AO433" s="541"/>
      <c r="AP433" s="541"/>
      <c r="AQ433" s="541"/>
      <c r="AR433" s="541"/>
      <c r="AS433" s="543" t="s">
        <v>84</v>
      </c>
      <c r="AT433" s="542">
        <v>46029</v>
      </c>
    </row>
    <row r="434" spans="1:46" ht="13.2">
      <c r="A434" s="548"/>
      <c r="B434" s="547"/>
      <c r="C434" s="547"/>
      <c r="D434" s="547"/>
      <c r="E434" s="547"/>
      <c r="F434" s="548"/>
      <c r="G434" s="548"/>
      <c r="H434" s="548"/>
      <c r="I434" s="548"/>
      <c r="J434" s="548"/>
      <c r="K434" s="548"/>
      <c r="L434" s="548"/>
      <c r="M434" s="546"/>
      <c r="N434" s="546"/>
      <c r="O434" s="548" t="s">
        <v>342</v>
      </c>
      <c r="P434" s="546">
        <v>23</v>
      </c>
      <c r="Q434" s="548" t="s">
        <v>1285</v>
      </c>
      <c r="R434" s="548" t="s">
        <v>189</v>
      </c>
      <c r="S434" s="548" t="s">
        <v>1286</v>
      </c>
      <c r="T434" s="546">
        <v>1771286425</v>
      </c>
      <c r="U434" s="546">
        <v>580</v>
      </c>
      <c r="V434" s="546">
        <v>0.33</v>
      </c>
      <c r="W434" s="546">
        <v>328.26</v>
      </c>
      <c r="X434" s="546">
        <v>1</v>
      </c>
      <c r="Y434" s="546">
        <v>328.26</v>
      </c>
      <c r="Z434" s="546">
        <v>0</v>
      </c>
      <c r="AA434" s="546">
        <v>0</v>
      </c>
      <c r="AB434" s="546">
        <v>248.46</v>
      </c>
      <c r="AC434" s="546">
        <v>191.4</v>
      </c>
      <c r="AD434" s="546">
        <v>388.6</v>
      </c>
      <c r="AE434" s="546">
        <v>0</v>
      </c>
      <c r="AF434" s="546">
        <v>3.2800000000000002</v>
      </c>
      <c r="AG434" s="546">
        <v>0</v>
      </c>
      <c r="AH434" s="546"/>
      <c r="AI434" s="546"/>
      <c r="AJ434" s="546"/>
      <c r="AK434" s="546"/>
      <c r="AL434" s="546"/>
      <c r="AM434" s="546"/>
      <c r="AN434" s="546"/>
      <c r="AO434" s="546"/>
      <c r="AP434" s="546"/>
      <c r="AQ434" s="546"/>
      <c r="AR434" s="546"/>
      <c r="AS434" s="548" t="s">
        <v>84</v>
      </c>
      <c r="AT434" s="547">
        <v>46029</v>
      </c>
    </row>
    <row r="435" spans="1:46" ht="13.2">
      <c r="A435" s="543"/>
      <c r="B435" s="542"/>
      <c r="C435" s="542"/>
      <c r="D435" s="542"/>
      <c r="E435" s="542"/>
      <c r="F435" s="543"/>
      <c r="G435" s="543"/>
      <c r="H435" s="543"/>
      <c r="I435" s="543"/>
      <c r="J435" s="543"/>
      <c r="K435" s="543"/>
      <c r="L435" s="543"/>
      <c r="M435" s="541"/>
      <c r="N435" s="541"/>
      <c r="O435" s="543" t="s">
        <v>342</v>
      </c>
      <c r="P435" s="541">
        <v>92</v>
      </c>
      <c r="Q435" s="543" t="s">
        <v>1285</v>
      </c>
      <c r="R435" s="543" t="s">
        <v>189</v>
      </c>
      <c r="S435" s="543" t="s">
        <v>1286</v>
      </c>
      <c r="T435" s="541">
        <v>1771286425</v>
      </c>
      <c r="U435" s="541">
        <v>580</v>
      </c>
      <c r="V435" s="541">
        <v>0.33</v>
      </c>
      <c r="W435" s="541">
        <v>281.89999999999998</v>
      </c>
      <c r="X435" s="541">
        <v>1</v>
      </c>
      <c r="Y435" s="541">
        <v>281.89999999999998</v>
      </c>
      <c r="Z435" s="541">
        <v>0</v>
      </c>
      <c r="AA435" s="541">
        <v>0</v>
      </c>
      <c r="AB435" s="541">
        <v>298.10000000000002</v>
      </c>
      <c r="AC435" s="541">
        <v>191.4</v>
      </c>
      <c r="AD435" s="541">
        <v>388.6</v>
      </c>
      <c r="AE435" s="541">
        <v>0</v>
      </c>
      <c r="AF435" s="541">
        <v>0</v>
      </c>
      <c r="AG435" s="541">
        <v>0</v>
      </c>
      <c r="AH435" s="541"/>
      <c r="AI435" s="541"/>
      <c r="AJ435" s="541"/>
      <c r="AK435" s="541"/>
      <c r="AL435" s="541"/>
      <c r="AM435" s="541"/>
      <c r="AN435" s="541"/>
      <c r="AO435" s="541"/>
      <c r="AP435" s="541"/>
      <c r="AQ435" s="541"/>
      <c r="AR435" s="541"/>
      <c r="AS435" s="543" t="s">
        <v>84</v>
      </c>
      <c r="AT435" s="542">
        <v>46029</v>
      </c>
    </row>
    <row r="436" spans="1:46" ht="13.2">
      <c r="A436" s="548"/>
      <c r="B436" s="547"/>
      <c r="C436" s="547"/>
      <c r="D436" s="547"/>
      <c r="E436" s="547"/>
      <c r="F436" s="548"/>
      <c r="G436" s="548"/>
      <c r="H436" s="548"/>
      <c r="I436" s="548"/>
      <c r="J436" s="548"/>
      <c r="K436" s="548"/>
      <c r="L436" s="548"/>
      <c r="M436" s="546"/>
      <c r="N436" s="546"/>
      <c r="O436" s="548" t="s">
        <v>342</v>
      </c>
      <c r="P436" s="546">
        <v>27</v>
      </c>
      <c r="Q436" s="548" t="s">
        <v>1285</v>
      </c>
      <c r="R436" s="548" t="s">
        <v>189</v>
      </c>
      <c r="S436" s="548" t="s">
        <v>1286</v>
      </c>
      <c r="T436" s="546">
        <v>1771286425</v>
      </c>
      <c r="U436" s="546">
        <v>580</v>
      </c>
      <c r="V436" s="546">
        <v>0.33</v>
      </c>
      <c r="W436" s="546">
        <v>282.2</v>
      </c>
      <c r="X436" s="546">
        <v>1</v>
      </c>
      <c r="Y436" s="546">
        <v>282.2</v>
      </c>
      <c r="Z436" s="546">
        <v>0</v>
      </c>
      <c r="AA436" s="546">
        <v>0</v>
      </c>
      <c r="AB436" s="546">
        <v>294.98</v>
      </c>
      <c r="AC436" s="546">
        <v>191.4</v>
      </c>
      <c r="AD436" s="546">
        <v>388.6</v>
      </c>
      <c r="AE436" s="546">
        <v>0</v>
      </c>
      <c r="AF436" s="546">
        <v>2.82</v>
      </c>
      <c r="AG436" s="546">
        <v>0</v>
      </c>
      <c r="AH436" s="546"/>
      <c r="AI436" s="546"/>
      <c r="AJ436" s="546"/>
      <c r="AK436" s="546"/>
      <c r="AL436" s="546"/>
      <c r="AM436" s="546"/>
      <c r="AN436" s="546"/>
      <c r="AO436" s="546"/>
      <c r="AP436" s="546"/>
      <c r="AQ436" s="546"/>
      <c r="AR436" s="546"/>
      <c r="AS436" s="548" t="s">
        <v>84</v>
      </c>
      <c r="AT436" s="547">
        <v>46029</v>
      </c>
    </row>
    <row r="437" spans="1:46" ht="13.2">
      <c r="A437" s="543"/>
      <c r="B437" s="542"/>
      <c r="C437" s="542"/>
      <c r="D437" s="542"/>
      <c r="E437" s="542"/>
      <c r="F437" s="543"/>
      <c r="G437" s="543"/>
      <c r="H437" s="543"/>
      <c r="I437" s="543"/>
      <c r="J437" s="543"/>
      <c r="K437" s="543"/>
      <c r="L437" s="543"/>
      <c r="M437" s="541"/>
      <c r="N437" s="541"/>
      <c r="O437" s="543" t="s">
        <v>342</v>
      </c>
      <c r="P437" s="541">
        <v>64</v>
      </c>
      <c r="Q437" s="543" t="s">
        <v>1285</v>
      </c>
      <c r="R437" s="543" t="s">
        <v>189</v>
      </c>
      <c r="S437" s="543" t="s">
        <v>1286</v>
      </c>
      <c r="T437" s="541">
        <v>1771286425</v>
      </c>
      <c r="U437" s="541">
        <v>580</v>
      </c>
      <c r="V437" s="541">
        <v>0.33</v>
      </c>
      <c r="W437" s="541">
        <v>337.12</v>
      </c>
      <c r="X437" s="541">
        <v>1</v>
      </c>
      <c r="Y437" s="541">
        <v>337.12</v>
      </c>
      <c r="Z437" s="541">
        <v>0</v>
      </c>
      <c r="AA437" s="541">
        <v>0</v>
      </c>
      <c r="AB437" s="541">
        <v>242.88</v>
      </c>
      <c r="AC437" s="541">
        <v>191.4</v>
      </c>
      <c r="AD437" s="541">
        <v>388.6</v>
      </c>
      <c r="AE437" s="541">
        <v>0</v>
      </c>
      <c r="AF437" s="541">
        <v>0</v>
      </c>
      <c r="AG437" s="541">
        <v>0</v>
      </c>
      <c r="AH437" s="541"/>
      <c r="AI437" s="541"/>
      <c r="AJ437" s="541"/>
      <c r="AK437" s="541"/>
      <c r="AL437" s="541"/>
      <c r="AM437" s="541"/>
      <c r="AN437" s="541"/>
      <c r="AO437" s="541"/>
      <c r="AP437" s="541"/>
      <c r="AQ437" s="541"/>
      <c r="AR437" s="541"/>
      <c r="AS437" s="543" t="s">
        <v>84</v>
      </c>
      <c r="AT437" s="542">
        <v>46029</v>
      </c>
    </row>
    <row r="438" spans="1:46" ht="13.2">
      <c r="A438" s="548"/>
      <c r="B438" s="547"/>
      <c r="C438" s="547"/>
      <c r="D438" s="547"/>
      <c r="E438" s="547"/>
      <c r="F438" s="548"/>
      <c r="G438" s="548"/>
      <c r="H438" s="548"/>
      <c r="I438" s="548"/>
      <c r="J438" s="548"/>
      <c r="K438" s="548"/>
      <c r="L438" s="548"/>
      <c r="M438" s="546"/>
      <c r="N438" s="546"/>
      <c r="O438" s="548" t="s">
        <v>342</v>
      </c>
      <c r="P438" s="546">
        <v>40</v>
      </c>
      <c r="Q438" s="548" t="s">
        <v>1285</v>
      </c>
      <c r="R438" s="548" t="s">
        <v>189</v>
      </c>
      <c r="S438" s="548" t="s">
        <v>1286</v>
      </c>
      <c r="T438" s="546">
        <v>1771286425</v>
      </c>
      <c r="U438" s="546">
        <v>580</v>
      </c>
      <c r="V438" s="546">
        <v>0.33</v>
      </c>
      <c r="W438" s="546">
        <v>198.77</v>
      </c>
      <c r="X438" s="546">
        <v>1</v>
      </c>
      <c r="Y438" s="546">
        <v>198.77</v>
      </c>
      <c r="Z438" s="546">
        <v>0</v>
      </c>
      <c r="AA438" s="546">
        <v>0</v>
      </c>
      <c r="AB438" s="546">
        <v>379.24</v>
      </c>
      <c r="AC438" s="546">
        <v>191.4</v>
      </c>
      <c r="AD438" s="546">
        <v>388.6</v>
      </c>
      <c r="AE438" s="546">
        <v>0</v>
      </c>
      <c r="AF438" s="546">
        <v>1.99</v>
      </c>
      <c r="AG438" s="546">
        <v>0</v>
      </c>
      <c r="AH438" s="546"/>
      <c r="AI438" s="546"/>
      <c r="AJ438" s="546"/>
      <c r="AK438" s="546"/>
      <c r="AL438" s="546"/>
      <c r="AM438" s="546"/>
      <c r="AN438" s="546"/>
      <c r="AO438" s="546"/>
      <c r="AP438" s="546"/>
      <c r="AQ438" s="546"/>
      <c r="AR438" s="546"/>
      <c r="AS438" s="548" t="s">
        <v>84</v>
      </c>
      <c r="AT438" s="547">
        <v>46029</v>
      </c>
    </row>
    <row r="439" spans="1:46" ht="13.2">
      <c r="A439" s="543"/>
      <c r="B439" s="542"/>
      <c r="C439" s="542"/>
      <c r="D439" s="542"/>
      <c r="E439" s="542"/>
      <c r="F439" s="543"/>
      <c r="G439" s="543"/>
      <c r="H439" s="543"/>
      <c r="I439" s="543"/>
      <c r="J439" s="543"/>
      <c r="K439" s="543"/>
      <c r="L439" s="543"/>
      <c r="M439" s="541"/>
      <c r="N439" s="541"/>
      <c r="O439" s="543" t="s">
        <v>342</v>
      </c>
      <c r="P439" s="541">
        <v>98</v>
      </c>
      <c r="Q439" s="543" t="s">
        <v>1285</v>
      </c>
      <c r="R439" s="543" t="s">
        <v>189</v>
      </c>
      <c r="S439" s="543" t="s">
        <v>1286</v>
      </c>
      <c r="T439" s="541">
        <v>1771286425</v>
      </c>
      <c r="U439" s="541">
        <v>580</v>
      </c>
      <c r="V439" s="541">
        <v>0.33</v>
      </c>
      <c r="W439" s="541">
        <v>329.52</v>
      </c>
      <c r="X439" s="541">
        <v>1</v>
      </c>
      <c r="Y439" s="541">
        <v>329.52</v>
      </c>
      <c r="Z439" s="541">
        <v>0</v>
      </c>
      <c r="AA439" s="541">
        <v>0</v>
      </c>
      <c r="AB439" s="541">
        <v>250.48</v>
      </c>
      <c r="AC439" s="541">
        <v>191.4</v>
      </c>
      <c r="AD439" s="541">
        <v>388.6</v>
      </c>
      <c r="AE439" s="541">
        <v>0</v>
      </c>
      <c r="AF439" s="541">
        <v>0</v>
      </c>
      <c r="AG439" s="541">
        <v>0</v>
      </c>
      <c r="AH439" s="541"/>
      <c r="AI439" s="541"/>
      <c r="AJ439" s="541"/>
      <c r="AK439" s="541"/>
      <c r="AL439" s="541"/>
      <c r="AM439" s="541"/>
      <c r="AN439" s="541"/>
      <c r="AO439" s="541"/>
      <c r="AP439" s="541"/>
      <c r="AQ439" s="541"/>
      <c r="AR439" s="541"/>
      <c r="AS439" s="543" t="s">
        <v>84</v>
      </c>
      <c r="AT439" s="542">
        <v>46029</v>
      </c>
    </row>
    <row r="440" spans="1:46" ht="13.2">
      <c r="A440" s="548"/>
      <c r="B440" s="547"/>
      <c r="C440" s="547"/>
      <c r="D440" s="547"/>
      <c r="E440" s="547"/>
      <c r="F440" s="548"/>
      <c r="G440" s="548"/>
      <c r="H440" s="548"/>
      <c r="I440" s="548"/>
      <c r="J440" s="548"/>
      <c r="K440" s="548"/>
      <c r="L440" s="548"/>
      <c r="M440" s="546"/>
      <c r="N440" s="546"/>
      <c r="O440" s="548" t="s">
        <v>342</v>
      </c>
      <c r="P440" s="546">
        <v>332</v>
      </c>
      <c r="Q440" s="548" t="s">
        <v>1307</v>
      </c>
      <c r="R440" s="548" t="s">
        <v>188</v>
      </c>
      <c r="S440" s="548" t="s">
        <v>1308</v>
      </c>
      <c r="T440" s="546">
        <v>2970340394</v>
      </c>
      <c r="U440" s="546">
        <v>580</v>
      </c>
      <c r="V440" s="546">
        <v>0.33</v>
      </c>
      <c r="W440" s="546">
        <v>291.43</v>
      </c>
      <c r="X440" s="546">
        <v>1</v>
      </c>
      <c r="Y440" s="546">
        <v>291.43</v>
      </c>
      <c r="Z440" s="546">
        <v>0</v>
      </c>
      <c r="AA440" s="546">
        <v>0</v>
      </c>
      <c r="AB440" s="546">
        <v>285.66000000000003</v>
      </c>
      <c r="AC440" s="546">
        <v>191.4</v>
      </c>
      <c r="AD440" s="546">
        <v>388.6</v>
      </c>
      <c r="AE440" s="546">
        <v>0</v>
      </c>
      <c r="AF440" s="546">
        <v>2.91</v>
      </c>
      <c r="AG440" s="546">
        <v>0</v>
      </c>
      <c r="AH440" s="546"/>
      <c r="AI440" s="546"/>
      <c r="AJ440" s="546"/>
      <c r="AK440" s="546"/>
      <c r="AL440" s="546"/>
      <c r="AM440" s="546"/>
      <c r="AN440" s="546"/>
      <c r="AO440" s="546"/>
      <c r="AP440" s="546"/>
      <c r="AQ440" s="546"/>
      <c r="AR440" s="546"/>
      <c r="AS440" s="548" t="s">
        <v>84</v>
      </c>
      <c r="AT440" s="547">
        <v>46029</v>
      </c>
    </row>
    <row r="441" spans="1:46" ht="13.2">
      <c r="A441" s="543"/>
      <c r="B441" s="542"/>
      <c r="C441" s="542"/>
      <c r="D441" s="542"/>
      <c r="E441" s="542"/>
      <c r="F441" s="543"/>
      <c r="G441" s="543"/>
      <c r="H441" s="543"/>
      <c r="I441" s="543"/>
      <c r="J441" s="543"/>
      <c r="K441" s="543"/>
      <c r="L441" s="543"/>
      <c r="M441" s="541"/>
      <c r="N441" s="541"/>
      <c r="O441" s="543" t="s">
        <v>342</v>
      </c>
      <c r="P441" s="541">
        <v>38</v>
      </c>
      <c r="Q441" s="543" t="s">
        <v>1285</v>
      </c>
      <c r="R441" s="543" t="s">
        <v>189</v>
      </c>
      <c r="S441" s="543" t="s">
        <v>1286</v>
      </c>
      <c r="T441" s="541">
        <v>1771286425</v>
      </c>
      <c r="U441" s="541">
        <v>580</v>
      </c>
      <c r="V441" s="541">
        <v>0.33</v>
      </c>
      <c r="W441" s="541">
        <v>301.62</v>
      </c>
      <c r="X441" s="541">
        <v>1</v>
      </c>
      <c r="Y441" s="541">
        <v>301.62</v>
      </c>
      <c r="Z441" s="541">
        <v>0</v>
      </c>
      <c r="AA441" s="541">
        <v>0</v>
      </c>
      <c r="AB441" s="541">
        <v>275.36</v>
      </c>
      <c r="AC441" s="541">
        <v>191.4</v>
      </c>
      <c r="AD441" s="541">
        <v>388.6</v>
      </c>
      <c r="AE441" s="541">
        <v>0</v>
      </c>
      <c r="AF441" s="541">
        <v>3.02</v>
      </c>
      <c r="AG441" s="541">
        <v>0</v>
      </c>
      <c r="AH441" s="541"/>
      <c r="AI441" s="541"/>
      <c r="AJ441" s="541"/>
      <c r="AK441" s="541"/>
      <c r="AL441" s="541"/>
      <c r="AM441" s="541"/>
      <c r="AN441" s="541"/>
      <c r="AO441" s="541"/>
      <c r="AP441" s="541"/>
      <c r="AQ441" s="541"/>
      <c r="AR441" s="541"/>
      <c r="AS441" s="543" t="s">
        <v>84</v>
      </c>
      <c r="AT441" s="542">
        <v>46029</v>
      </c>
    </row>
    <row r="442" spans="1:46" ht="13.2">
      <c r="A442" s="548"/>
      <c r="B442" s="547"/>
      <c r="C442" s="547"/>
      <c r="D442" s="547"/>
      <c r="E442" s="547"/>
      <c r="F442" s="548"/>
      <c r="G442" s="548"/>
      <c r="H442" s="548"/>
      <c r="I442" s="548"/>
      <c r="J442" s="548"/>
      <c r="K442" s="548"/>
      <c r="L442" s="548"/>
      <c r="M442" s="546"/>
      <c r="N442" s="546"/>
      <c r="O442" s="548" t="s">
        <v>342</v>
      </c>
      <c r="P442" s="546">
        <v>66</v>
      </c>
      <c r="Q442" s="548" t="s">
        <v>1285</v>
      </c>
      <c r="R442" s="548" t="s">
        <v>189</v>
      </c>
      <c r="S442" s="548" t="s">
        <v>1286</v>
      </c>
      <c r="T442" s="546">
        <v>1771286425</v>
      </c>
      <c r="U442" s="546">
        <v>580</v>
      </c>
      <c r="V442" s="546">
        <v>0.33</v>
      </c>
      <c r="W442" s="546">
        <v>339.68</v>
      </c>
      <c r="X442" s="546">
        <v>1</v>
      </c>
      <c r="Y442" s="546">
        <v>339.68</v>
      </c>
      <c r="Z442" s="546">
        <v>0</v>
      </c>
      <c r="AA442" s="546">
        <v>0</v>
      </c>
      <c r="AB442" s="546">
        <v>240.32</v>
      </c>
      <c r="AC442" s="546">
        <v>191.4</v>
      </c>
      <c r="AD442" s="546">
        <v>388.6</v>
      </c>
      <c r="AE442" s="546">
        <v>0</v>
      </c>
      <c r="AF442" s="546">
        <v>0</v>
      </c>
      <c r="AG442" s="546">
        <v>0</v>
      </c>
      <c r="AH442" s="546"/>
      <c r="AI442" s="546"/>
      <c r="AJ442" s="546"/>
      <c r="AK442" s="546"/>
      <c r="AL442" s="546"/>
      <c r="AM442" s="546"/>
      <c r="AN442" s="546"/>
      <c r="AO442" s="546"/>
      <c r="AP442" s="546"/>
      <c r="AQ442" s="546"/>
      <c r="AR442" s="546"/>
      <c r="AS442" s="548" t="s">
        <v>84</v>
      </c>
      <c r="AT442" s="547">
        <v>46029</v>
      </c>
    </row>
    <row r="443" spans="1:46" ht="13.2">
      <c r="A443" s="543"/>
      <c r="B443" s="542"/>
      <c r="C443" s="542"/>
      <c r="D443" s="542"/>
      <c r="E443" s="542"/>
      <c r="F443" s="543"/>
      <c r="G443" s="543"/>
      <c r="H443" s="543"/>
      <c r="I443" s="543"/>
      <c r="J443" s="543"/>
      <c r="K443" s="543"/>
      <c r="L443" s="543"/>
      <c r="M443" s="541"/>
      <c r="N443" s="541"/>
      <c r="O443" s="543" t="s">
        <v>342</v>
      </c>
      <c r="P443" s="541">
        <v>78</v>
      </c>
      <c r="Q443" s="543" t="s">
        <v>1285</v>
      </c>
      <c r="R443" s="543" t="s">
        <v>189</v>
      </c>
      <c r="S443" s="543" t="s">
        <v>1286</v>
      </c>
      <c r="T443" s="541">
        <v>1771286425</v>
      </c>
      <c r="U443" s="541">
        <v>580</v>
      </c>
      <c r="V443" s="541">
        <v>0.33</v>
      </c>
      <c r="W443" s="541">
        <v>348</v>
      </c>
      <c r="X443" s="541">
        <v>1</v>
      </c>
      <c r="Y443" s="541">
        <v>348</v>
      </c>
      <c r="Z443" s="541">
        <v>0</v>
      </c>
      <c r="AA443" s="541">
        <v>0</v>
      </c>
      <c r="AB443" s="541">
        <v>228.52</v>
      </c>
      <c r="AC443" s="541">
        <v>191.4</v>
      </c>
      <c r="AD443" s="541">
        <v>388.6</v>
      </c>
      <c r="AE443" s="541">
        <v>0</v>
      </c>
      <c r="AF443" s="541">
        <v>3.48</v>
      </c>
      <c r="AG443" s="541">
        <v>0</v>
      </c>
      <c r="AH443" s="541"/>
      <c r="AI443" s="541"/>
      <c r="AJ443" s="541"/>
      <c r="AK443" s="541"/>
      <c r="AL443" s="541"/>
      <c r="AM443" s="541"/>
      <c r="AN443" s="541"/>
      <c r="AO443" s="541"/>
      <c r="AP443" s="541"/>
      <c r="AQ443" s="541"/>
      <c r="AR443" s="541"/>
      <c r="AS443" s="543" t="s">
        <v>84</v>
      </c>
      <c r="AT443" s="542">
        <v>46029</v>
      </c>
    </row>
    <row r="444" spans="1:46" ht="13.2">
      <c r="A444" s="548"/>
      <c r="B444" s="547"/>
      <c r="C444" s="547"/>
      <c r="D444" s="547"/>
      <c r="E444" s="547"/>
      <c r="F444" s="548"/>
      <c r="G444" s="548"/>
      <c r="H444" s="548"/>
      <c r="I444" s="548"/>
      <c r="J444" s="548"/>
      <c r="K444" s="548"/>
      <c r="L444" s="548"/>
      <c r="M444" s="546"/>
      <c r="N444" s="546"/>
      <c r="O444" s="548" t="s">
        <v>342</v>
      </c>
      <c r="P444" s="546">
        <v>83</v>
      </c>
      <c r="Q444" s="548" t="s">
        <v>1285</v>
      </c>
      <c r="R444" s="548" t="s">
        <v>189</v>
      </c>
      <c r="S444" s="548" t="s">
        <v>1286</v>
      </c>
      <c r="T444" s="546">
        <v>1771286425</v>
      </c>
      <c r="U444" s="546">
        <v>580</v>
      </c>
      <c r="V444" s="546">
        <v>0.33</v>
      </c>
      <c r="W444" s="546">
        <v>300.95</v>
      </c>
      <c r="X444" s="546">
        <v>1</v>
      </c>
      <c r="Y444" s="546">
        <v>300.95</v>
      </c>
      <c r="Z444" s="546">
        <v>0</v>
      </c>
      <c r="AA444" s="546">
        <v>0</v>
      </c>
      <c r="AB444" s="546">
        <v>279.05</v>
      </c>
      <c r="AC444" s="546">
        <v>191.4</v>
      </c>
      <c r="AD444" s="546">
        <v>388.6</v>
      </c>
      <c r="AE444" s="546">
        <v>0</v>
      </c>
      <c r="AF444" s="546">
        <v>0</v>
      </c>
      <c r="AG444" s="546">
        <v>0</v>
      </c>
      <c r="AH444" s="546"/>
      <c r="AI444" s="546"/>
      <c r="AJ444" s="546"/>
      <c r="AK444" s="546"/>
      <c r="AL444" s="546"/>
      <c r="AM444" s="546"/>
      <c r="AN444" s="546"/>
      <c r="AO444" s="546"/>
      <c r="AP444" s="546"/>
      <c r="AQ444" s="546"/>
      <c r="AR444" s="546"/>
      <c r="AS444" s="548" t="s">
        <v>84</v>
      </c>
      <c r="AT444" s="547">
        <v>46029</v>
      </c>
    </row>
    <row r="445" spans="1:46" ht="13.2">
      <c r="A445" s="543"/>
      <c r="B445" s="542"/>
      <c r="C445" s="542"/>
      <c r="D445" s="542"/>
      <c r="E445" s="542"/>
      <c r="F445" s="543"/>
      <c r="G445" s="543"/>
      <c r="H445" s="543"/>
      <c r="I445" s="543"/>
      <c r="J445" s="543"/>
      <c r="K445" s="543"/>
      <c r="L445" s="543"/>
      <c r="M445" s="541"/>
      <c r="N445" s="541"/>
      <c r="O445" s="543" t="s">
        <v>342</v>
      </c>
      <c r="P445" s="541">
        <v>55</v>
      </c>
      <c r="Q445" s="543" t="s">
        <v>1285</v>
      </c>
      <c r="R445" s="543" t="s">
        <v>189</v>
      </c>
      <c r="S445" s="543" t="s">
        <v>1286</v>
      </c>
      <c r="T445" s="541">
        <v>1771286425</v>
      </c>
      <c r="U445" s="541">
        <v>580</v>
      </c>
      <c r="V445" s="541">
        <v>0.33</v>
      </c>
      <c r="W445" s="541">
        <v>303.81</v>
      </c>
      <c r="X445" s="541">
        <v>1</v>
      </c>
      <c r="Y445" s="541">
        <v>303.81</v>
      </c>
      <c r="Z445" s="541">
        <v>0</v>
      </c>
      <c r="AA445" s="541">
        <v>0</v>
      </c>
      <c r="AB445" s="541">
        <v>273.14999999999998</v>
      </c>
      <c r="AC445" s="541">
        <v>191.4</v>
      </c>
      <c r="AD445" s="541">
        <v>388.6</v>
      </c>
      <c r="AE445" s="541">
        <v>0</v>
      </c>
      <c r="AF445" s="541">
        <v>3.04</v>
      </c>
      <c r="AG445" s="541">
        <v>0</v>
      </c>
      <c r="AH445" s="541"/>
      <c r="AI445" s="541"/>
      <c r="AJ445" s="541"/>
      <c r="AK445" s="541"/>
      <c r="AL445" s="541"/>
      <c r="AM445" s="541"/>
      <c r="AN445" s="541"/>
      <c r="AO445" s="541"/>
      <c r="AP445" s="541"/>
      <c r="AQ445" s="541"/>
      <c r="AR445" s="541"/>
      <c r="AS445" s="543" t="s">
        <v>84</v>
      </c>
      <c r="AT445" s="542">
        <v>46029</v>
      </c>
    </row>
    <row r="446" spans="1:46" ht="13.2">
      <c r="A446" s="548"/>
      <c r="B446" s="547"/>
      <c r="C446" s="547"/>
      <c r="D446" s="547"/>
      <c r="E446" s="547"/>
      <c r="F446" s="548"/>
      <c r="G446" s="548"/>
      <c r="H446" s="548"/>
      <c r="I446" s="548"/>
      <c r="J446" s="548"/>
      <c r="K446" s="548"/>
      <c r="L446" s="548"/>
      <c r="M446" s="546"/>
      <c r="N446" s="546"/>
      <c r="O446" s="548" t="s">
        <v>342</v>
      </c>
      <c r="P446" s="546">
        <v>71</v>
      </c>
      <c r="Q446" s="548" t="s">
        <v>1285</v>
      </c>
      <c r="R446" s="548" t="s">
        <v>189</v>
      </c>
      <c r="S446" s="548" t="s">
        <v>1286</v>
      </c>
      <c r="T446" s="546">
        <v>1771286425</v>
      </c>
      <c r="U446" s="546">
        <v>580</v>
      </c>
      <c r="V446" s="546">
        <v>0.33</v>
      </c>
      <c r="W446" s="546">
        <v>327</v>
      </c>
      <c r="X446" s="546">
        <v>1</v>
      </c>
      <c r="Y446" s="546">
        <v>327</v>
      </c>
      <c r="Z446" s="546">
        <v>0</v>
      </c>
      <c r="AA446" s="546">
        <v>0</v>
      </c>
      <c r="AB446" s="546">
        <v>253</v>
      </c>
      <c r="AC446" s="546">
        <v>191.4</v>
      </c>
      <c r="AD446" s="546">
        <v>388.6</v>
      </c>
      <c r="AE446" s="546">
        <v>0</v>
      </c>
      <c r="AF446" s="546">
        <v>0</v>
      </c>
      <c r="AG446" s="546">
        <v>0</v>
      </c>
      <c r="AH446" s="546"/>
      <c r="AI446" s="546"/>
      <c r="AJ446" s="546"/>
      <c r="AK446" s="546"/>
      <c r="AL446" s="546"/>
      <c r="AM446" s="546"/>
      <c r="AN446" s="546"/>
      <c r="AO446" s="546"/>
      <c r="AP446" s="546"/>
      <c r="AQ446" s="546"/>
      <c r="AR446" s="546"/>
      <c r="AS446" s="548" t="s">
        <v>84</v>
      </c>
      <c r="AT446" s="547">
        <v>46029</v>
      </c>
    </row>
    <row r="447" spans="1:46" ht="13.2">
      <c r="A447" s="543"/>
      <c r="B447" s="542"/>
      <c r="C447" s="542"/>
      <c r="D447" s="542"/>
      <c r="E447" s="542"/>
      <c r="F447" s="543"/>
      <c r="G447" s="543"/>
      <c r="H447" s="543"/>
      <c r="I447" s="543"/>
      <c r="J447" s="543"/>
      <c r="K447" s="543"/>
      <c r="L447" s="543"/>
      <c r="M447" s="541"/>
      <c r="N447" s="541"/>
      <c r="O447" s="543" t="s">
        <v>342</v>
      </c>
      <c r="P447" s="541">
        <v>62</v>
      </c>
      <c r="Q447" s="543" t="s">
        <v>1285</v>
      </c>
      <c r="R447" s="543" t="s">
        <v>189</v>
      </c>
      <c r="S447" s="543" t="s">
        <v>1286</v>
      </c>
      <c r="T447" s="541">
        <v>1771286425</v>
      </c>
      <c r="U447" s="541">
        <v>580</v>
      </c>
      <c r="V447" s="541">
        <v>0.33</v>
      </c>
      <c r="W447" s="541">
        <v>275.93</v>
      </c>
      <c r="X447" s="541">
        <v>1</v>
      </c>
      <c r="Y447" s="541">
        <v>275.93</v>
      </c>
      <c r="Z447" s="541">
        <v>0</v>
      </c>
      <c r="AA447" s="541">
        <v>0</v>
      </c>
      <c r="AB447" s="541">
        <v>301.31</v>
      </c>
      <c r="AC447" s="541">
        <v>191.4</v>
      </c>
      <c r="AD447" s="541">
        <v>388.6</v>
      </c>
      <c r="AE447" s="541">
        <v>0</v>
      </c>
      <c r="AF447" s="541">
        <v>2.76</v>
      </c>
      <c r="AG447" s="541">
        <v>0</v>
      </c>
      <c r="AH447" s="541"/>
      <c r="AI447" s="541"/>
      <c r="AJ447" s="541"/>
      <c r="AK447" s="541"/>
      <c r="AL447" s="541"/>
      <c r="AM447" s="541"/>
      <c r="AN447" s="541"/>
      <c r="AO447" s="541"/>
      <c r="AP447" s="541"/>
      <c r="AQ447" s="541"/>
      <c r="AR447" s="541"/>
      <c r="AS447" s="543" t="s">
        <v>84</v>
      </c>
      <c r="AT447" s="542">
        <v>46029</v>
      </c>
    </row>
    <row r="448" spans="1:46" ht="13.2">
      <c r="A448" s="548"/>
      <c r="B448" s="547"/>
      <c r="C448" s="547"/>
      <c r="D448" s="547"/>
      <c r="E448" s="547"/>
      <c r="F448" s="548"/>
      <c r="G448" s="548"/>
      <c r="H448" s="548"/>
      <c r="I448" s="548"/>
      <c r="J448" s="548"/>
      <c r="K448" s="548"/>
      <c r="L448" s="548"/>
      <c r="M448" s="546"/>
      <c r="N448" s="546"/>
      <c r="O448" s="548" t="s">
        <v>342</v>
      </c>
      <c r="P448" s="546">
        <v>79</v>
      </c>
      <c r="Q448" s="548" t="s">
        <v>1285</v>
      </c>
      <c r="R448" s="548" t="s">
        <v>189</v>
      </c>
      <c r="S448" s="548" t="s">
        <v>1286</v>
      </c>
      <c r="T448" s="546">
        <v>1771286425</v>
      </c>
      <c r="U448" s="546">
        <v>580</v>
      </c>
      <c r="V448" s="546">
        <v>0.33</v>
      </c>
      <c r="W448" s="546">
        <v>327.01</v>
      </c>
      <c r="X448" s="546">
        <v>1</v>
      </c>
      <c r="Y448" s="546">
        <v>327.01</v>
      </c>
      <c r="Z448" s="546">
        <v>0</v>
      </c>
      <c r="AA448" s="546">
        <v>0</v>
      </c>
      <c r="AB448" s="546">
        <v>249.72</v>
      </c>
      <c r="AC448" s="546">
        <v>191.4</v>
      </c>
      <c r="AD448" s="546">
        <v>388.6</v>
      </c>
      <c r="AE448" s="546">
        <v>0</v>
      </c>
      <c r="AF448" s="546">
        <v>3.27</v>
      </c>
      <c r="AG448" s="546">
        <v>0</v>
      </c>
      <c r="AH448" s="546"/>
      <c r="AI448" s="546"/>
      <c r="AJ448" s="546"/>
      <c r="AK448" s="546"/>
      <c r="AL448" s="546"/>
      <c r="AM448" s="546"/>
      <c r="AN448" s="546"/>
      <c r="AO448" s="546"/>
      <c r="AP448" s="546"/>
      <c r="AQ448" s="546"/>
      <c r="AR448" s="546"/>
      <c r="AS448" s="548" t="s">
        <v>84</v>
      </c>
      <c r="AT448" s="547">
        <v>46029</v>
      </c>
    </row>
    <row r="449" spans="1:46" ht="13.2">
      <c r="A449" s="543"/>
      <c r="B449" s="542"/>
      <c r="C449" s="542"/>
      <c r="D449" s="542"/>
      <c r="E449" s="542"/>
      <c r="F449" s="543"/>
      <c r="G449" s="543"/>
      <c r="H449" s="543"/>
      <c r="I449" s="543"/>
      <c r="J449" s="543"/>
      <c r="K449" s="543"/>
      <c r="L449" s="543"/>
      <c r="M449" s="541"/>
      <c r="N449" s="541"/>
      <c r="O449" s="543" t="s">
        <v>342</v>
      </c>
      <c r="P449" s="541">
        <v>53</v>
      </c>
      <c r="Q449" s="543" t="s">
        <v>1285</v>
      </c>
      <c r="R449" s="543" t="s">
        <v>189</v>
      </c>
      <c r="S449" s="543" t="s">
        <v>1286</v>
      </c>
      <c r="T449" s="541">
        <v>1771286425</v>
      </c>
      <c r="U449" s="541">
        <v>580</v>
      </c>
      <c r="V449" s="541">
        <v>0.33</v>
      </c>
      <c r="W449" s="541">
        <v>306.67</v>
      </c>
      <c r="X449" s="541">
        <v>1</v>
      </c>
      <c r="Y449" s="541">
        <v>306.67</v>
      </c>
      <c r="Z449" s="541">
        <v>0</v>
      </c>
      <c r="AA449" s="541">
        <v>0</v>
      </c>
      <c r="AB449" s="541">
        <v>270.26</v>
      </c>
      <c r="AC449" s="541">
        <v>191.4</v>
      </c>
      <c r="AD449" s="541">
        <v>388.6</v>
      </c>
      <c r="AE449" s="541">
        <v>0</v>
      </c>
      <c r="AF449" s="541">
        <v>3.07</v>
      </c>
      <c r="AG449" s="541">
        <v>0</v>
      </c>
      <c r="AH449" s="541"/>
      <c r="AI449" s="541"/>
      <c r="AJ449" s="541"/>
      <c r="AK449" s="541"/>
      <c r="AL449" s="541"/>
      <c r="AM449" s="541"/>
      <c r="AN449" s="541"/>
      <c r="AO449" s="541"/>
      <c r="AP449" s="541"/>
      <c r="AQ449" s="541"/>
      <c r="AR449" s="541"/>
      <c r="AS449" s="543" t="s">
        <v>84</v>
      </c>
      <c r="AT449" s="542">
        <v>46029</v>
      </c>
    </row>
    <row r="450" spans="1:46" ht="13.2">
      <c r="A450" s="548"/>
      <c r="B450" s="547"/>
      <c r="C450" s="547"/>
      <c r="D450" s="547"/>
      <c r="E450" s="547"/>
      <c r="F450" s="548"/>
      <c r="G450" s="548"/>
      <c r="H450" s="548"/>
      <c r="I450" s="548"/>
      <c r="J450" s="548"/>
      <c r="K450" s="548"/>
      <c r="L450" s="548"/>
      <c r="M450" s="546"/>
      <c r="N450" s="546"/>
      <c r="O450" s="548" t="s">
        <v>342</v>
      </c>
      <c r="P450" s="546">
        <v>59</v>
      </c>
      <c r="Q450" s="548" t="s">
        <v>1285</v>
      </c>
      <c r="R450" s="548" t="s">
        <v>189</v>
      </c>
      <c r="S450" s="548" t="s">
        <v>1286</v>
      </c>
      <c r="T450" s="546">
        <v>1771286425</v>
      </c>
      <c r="U450" s="546">
        <v>580</v>
      </c>
      <c r="V450" s="546">
        <v>0.33</v>
      </c>
      <c r="W450" s="546">
        <v>186.13</v>
      </c>
      <c r="X450" s="546">
        <v>1</v>
      </c>
      <c r="Y450" s="546">
        <v>186.13</v>
      </c>
      <c r="Z450" s="546">
        <v>0</v>
      </c>
      <c r="AA450" s="546">
        <v>0</v>
      </c>
      <c r="AB450" s="546">
        <v>392.01</v>
      </c>
      <c r="AC450" s="546">
        <v>191.4</v>
      </c>
      <c r="AD450" s="546">
        <v>388.6</v>
      </c>
      <c r="AE450" s="546">
        <v>0</v>
      </c>
      <c r="AF450" s="546">
        <v>1.8599999999999999</v>
      </c>
      <c r="AG450" s="546">
        <v>0</v>
      </c>
      <c r="AH450" s="546"/>
      <c r="AI450" s="546"/>
      <c r="AJ450" s="546"/>
      <c r="AK450" s="546"/>
      <c r="AL450" s="546"/>
      <c r="AM450" s="546"/>
      <c r="AN450" s="546"/>
      <c r="AO450" s="546"/>
      <c r="AP450" s="546"/>
      <c r="AQ450" s="546"/>
      <c r="AR450" s="546"/>
      <c r="AS450" s="548" t="s">
        <v>84</v>
      </c>
      <c r="AT450" s="547">
        <v>46029</v>
      </c>
    </row>
    <row r="451" spans="1:46" ht="13.2">
      <c r="A451" s="543"/>
      <c r="B451" s="542"/>
      <c r="C451" s="542"/>
      <c r="D451" s="542"/>
      <c r="E451" s="542"/>
      <c r="F451" s="543"/>
      <c r="G451" s="543"/>
      <c r="H451" s="543"/>
      <c r="I451" s="543"/>
      <c r="J451" s="543"/>
      <c r="K451" s="543"/>
      <c r="L451" s="543"/>
      <c r="M451" s="541"/>
      <c r="N451" s="541"/>
      <c r="O451" s="543" t="s">
        <v>342</v>
      </c>
      <c r="P451" s="541">
        <v>76</v>
      </c>
      <c r="Q451" s="543" t="s">
        <v>1285</v>
      </c>
      <c r="R451" s="543" t="s">
        <v>189</v>
      </c>
      <c r="S451" s="543" t="s">
        <v>1286</v>
      </c>
      <c r="T451" s="541">
        <v>1771286425</v>
      </c>
      <c r="U451" s="541">
        <v>580</v>
      </c>
      <c r="V451" s="541">
        <v>0.33</v>
      </c>
      <c r="W451" s="541">
        <v>298.76</v>
      </c>
      <c r="X451" s="541">
        <v>1</v>
      </c>
      <c r="Y451" s="541">
        <v>298.76</v>
      </c>
      <c r="Z451" s="541">
        <v>0</v>
      </c>
      <c r="AA451" s="541">
        <v>0</v>
      </c>
      <c r="AB451" s="541">
        <v>278.25</v>
      </c>
      <c r="AC451" s="541">
        <v>191.4</v>
      </c>
      <c r="AD451" s="541">
        <v>388.6</v>
      </c>
      <c r="AE451" s="541">
        <v>0</v>
      </c>
      <c r="AF451" s="541">
        <v>2.99</v>
      </c>
      <c r="AG451" s="541">
        <v>0</v>
      </c>
      <c r="AH451" s="541"/>
      <c r="AI451" s="541"/>
      <c r="AJ451" s="541"/>
      <c r="AK451" s="541"/>
      <c r="AL451" s="541"/>
      <c r="AM451" s="541"/>
      <c r="AN451" s="541"/>
      <c r="AO451" s="541"/>
      <c r="AP451" s="541"/>
      <c r="AQ451" s="541"/>
      <c r="AR451" s="541"/>
      <c r="AS451" s="543" t="s">
        <v>84</v>
      </c>
      <c r="AT451" s="542">
        <v>46029</v>
      </c>
    </row>
    <row r="452" spans="1:46" ht="13.2">
      <c r="A452" s="548"/>
      <c r="B452" s="547"/>
      <c r="C452" s="547"/>
      <c r="D452" s="547"/>
      <c r="E452" s="547"/>
      <c r="F452" s="548"/>
      <c r="G452" s="548"/>
      <c r="H452" s="548"/>
      <c r="I452" s="548"/>
      <c r="J452" s="548"/>
      <c r="K452" s="548"/>
      <c r="L452" s="548"/>
      <c r="M452" s="546"/>
      <c r="N452" s="546"/>
      <c r="O452" s="548" t="s">
        <v>342</v>
      </c>
      <c r="P452" s="546">
        <v>5</v>
      </c>
      <c r="Q452" s="548" t="s">
        <v>1285</v>
      </c>
      <c r="R452" s="548" t="s">
        <v>189</v>
      </c>
      <c r="S452" s="548" t="s">
        <v>1286</v>
      </c>
      <c r="T452" s="546">
        <v>1771286425</v>
      </c>
      <c r="U452" s="546">
        <v>580</v>
      </c>
      <c r="V452" s="546">
        <v>0.33</v>
      </c>
      <c r="W452" s="546">
        <v>340</v>
      </c>
      <c r="X452" s="546">
        <v>1</v>
      </c>
      <c r="Y452" s="546">
        <v>340</v>
      </c>
      <c r="Z452" s="546">
        <v>0</v>
      </c>
      <c r="AA452" s="546">
        <v>0</v>
      </c>
      <c r="AB452" s="546">
        <v>240</v>
      </c>
      <c r="AC452" s="546">
        <v>191.4</v>
      </c>
      <c r="AD452" s="546">
        <v>388.6</v>
      </c>
      <c r="AE452" s="546">
        <v>0</v>
      </c>
      <c r="AF452" s="546">
        <v>0</v>
      </c>
      <c r="AG452" s="546">
        <v>0</v>
      </c>
      <c r="AH452" s="546"/>
      <c r="AI452" s="546"/>
      <c r="AJ452" s="546"/>
      <c r="AK452" s="546"/>
      <c r="AL452" s="546"/>
      <c r="AM452" s="546"/>
      <c r="AN452" s="546"/>
      <c r="AO452" s="546"/>
      <c r="AP452" s="546"/>
      <c r="AQ452" s="546"/>
      <c r="AR452" s="546"/>
      <c r="AS452" s="548" t="s">
        <v>84</v>
      </c>
      <c r="AT452" s="547">
        <v>46029</v>
      </c>
    </row>
    <row r="453" spans="1:46" ht="13.2">
      <c r="A453" s="543"/>
      <c r="B453" s="542"/>
      <c r="C453" s="542"/>
      <c r="D453" s="542"/>
      <c r="E453" s="542"/>
      <c r="F453" s="543"/>
      <c r="G453" s="543"/>
      <c r="H453" s="543"/>
      <c r="I453" s="543"/>
      <c r="J453" s="543"/>
      <c r="K453" s="543"/>
      <c r="L453" s="543"/>
      <c r="M453" s="541"/>
      <c r="N453" s="541"/>
      <c r="O453" s="543" t="s">
        <v>342</v>
      </c>
      <c r="P453" s="541">
        <v>95</v>
      </c>
      <c r="Q453" s="543" t="s">
        <v>1285</v>
      </c>
      <c r="R453" s="543" t="s">
        <v>189</v>
      </c>
      <c r="S453" s="543" t="s">
        <v>1286</v>
      </c>
      <c r="T453" s="541">
        <v>1771286425</v>
      </c>
      <c r="U453" s="541">
        <v>580</v>
      </c>
      <c r="V453" s="541">
        <v>0.33</v>
      </c>
      <c r="W453" s="541">
        <v>313.45</v>
      </c>
      <c r="X453" s="541">
        <v>1</v>
      </c>
      <c r="Y453" s="541">
        <v>313.45</v>
      </c>
      <c r="Z453" s="541">
        <v>0</v>
      </c>
      <c r="AA453" s="541">
        <v>0</v>
      </c>
      <c r="AB453" s="541">
        <v>263.42</v>
      </c>
      <c r="AC453" s="541">
        <v>191.4</v>
      </c>
      <c r="AD453" s="541">
        <v>388.6</v>
      </c>
      <c r="AE453" s="541">
        <v>0</v>
      </c>
      <c r="AF453" s="541">
        <v>3.13</v>
      </c>
      <c r="AG453" s="541">
        <v>0</v>
      </c>
      <c r="AH453" s="541"/>
      <c r="AI453" s="541"/>
      <c r="AJ453" s="541"/>
      <c r="AK453" s="541"/>
      <c r="AL453" s="541"/>
      <c r="AM453" s="541"/>
      <c r="AN453" s="541"/>
      <c r="AO453" s="541"/>
      <c r="AP453" s="541"/>
      <c r="AQ453" s="541"/>
      <c r="AR453" s="541"/>
      <c r="AS453" s="543" t="s">
        <v>84</v>
      </c>
      <c r="AT453" s="542">
        <v>46029</v>
      </c>
    </row>
    <row r="454" spans="1:46" ht="13.2">
      <c r="A454" s="548"/>
      <c r="B454" s="547"/>
      <c r="C454" s="547"/>
      <c r="D454" s="547"/>
      <c r="E454" s="547"/>
      <c r="F454" s="548"/>
      <c r="G454" s="548"/>
      <c r="H454" s="548"/>
      <c r="I454" s="548"/>
      <c r="J454" s="548"/>
      <c r="K454" s="548"/>
      <c r="L454" s="548"/>
      <c r="M454" s="546"/>
      <c r="N454" s="546"/>
      <c r="O454" s="548" t="s">
        <v>342</v>
      </c>
      <c r="P454" s="546">
        <v>80</v>
      </c>
      <c r="Q454" s="548" t="s">
        <v>1285</v>
      </c>
      <c r="R454" s="548" t="s">
        <v>189</v>
      </c>
      <c r="S454" s="548" t="s">
        <v>1286</v>
      </c>
      <c r="T454" s="546">
        <v>1771286425</v>
      </c>
      <c r="U454" s="546">
        <v>580</v>
      </c>
      <c r="V454" s="546">
        <v>0.33</v>
      </c>
      <c r="W454" s="546">
        <v>277.83</v>
      </c>
      <c r="X454" s="546">
        <v>1</v>
      </c>
      <c r="Y454" s="546">
        <v>277.83</v>
      </c>
      <c r="Z454" s="546">
        <v>0</v>
      </c>
      <c r="AA454" s="546">
        <v>0</v>
      </c>
      <c r="AB454" s="546">
        <v>302.17</v>
      </c>
      <c r="AC454" s="546">
        <v>191.4</v>
      </c>
      <c r="AD454" s="546">
        <v>388.6</v>
      </c>
      <c r="AE454" s="546">
        <v>0</v>
      </c>
      <c r="AF454" s="546">
        <v>0</v>
      </c>
      <c r="AG454" s="546">
        <v>0</v>
      </c>
      <c r="AH454" s="546"/>
      <c r="AI454" s="546"/>
      <c r="AJ454" s="546"/>
      <c r="AK454" s="546"/>
      <c r="AL454" s="546"/>
      <c r="AM454" s="546"/>
      <c r="AN454" s="546"/>
      <c r="AO454" s="546"/>
      <c r="AP454" s="546"/>
      <c r="AQ454" s="546"/>
      <c r="AR454" s="546"/>
      <c r="AS454" s="548" t="s">
        <v>84</v>
      </c>
      <c r="AT454" s="547">
        <v>46029</v>
      </c>
    </row>
    <row r="455" spans="1:46" ht="13.2">
      <c r="A455" s="543"/>
      <c r="B455" s="542"/>
      <c r="C455" s="542"/>
      <c r="D455" s="542"/>
      <c r="E455" s="542"/>
      <c r="F455" s="543"/>
      <c r="G455" s="543"/>
      <c r="H455" s="543"/>
      <c r="I455" s="543"/>
      <c r="J455" s="543"/>
      <c r="K455" s="543"/>
      <c r="L455" s="543"/>
      <c r="M455" s="541"/>
      <c r="N455" s="541"/>
      <c r="O455" s="543" t="s">
        <v>342</v>
      </c>
      <c r="P455" s="541">
        <v>35</v>
      </c>
      <c r="Q455" s="543" t="s">
        <v>1285</v>
      </c>
      <c r="R455" s="543" t="s">
        <v>189</v>
      </c>
      <c r="S455" s="543" t="s">
        <v>1286</v>
      </c>
      <c r="T455" s="541">
        <v>1771286425</v>
      </c>
      <c r="U455" s="541">
        <v>580</v>
      </c>
      <c r="V455" s="541">
        <v>0.33</v>
      </c>
      <c r="W455" s="541">
        <v>277.14</v>
      </c>
      <c r="X455" s="541">
        <v>1</v>
      </c>
      <c r="Y455" s="541">
        <v>277.14</v>
      </c>
      <c r="Z455" s="541">
        <v>0</v>
      </c>
      <c r="AA455" s="541">
        <v>0</v>
      </c>
      <c r="AB455" s="541">
        <v>300.08999999999997</v>
      </c>
      <c r="AC455" s="541">
        <v>191.4</v>
      </c>
      <c r="AD455" s="541">
        <v>388.6</v>
      </c>
      <c r="AE455" s="541">
        <v>0</v>
      </c>
      <c r="AF455" s="541">
        <v>2.77</v>
      </c>
      <c r="AG455" s="541">
        <v>0</v>
      </c>
      <c r="AH455" s="541"/>
      <c r="AI455" s="541"/>
      <c r="AJ455" s="541"/>
      <c r="AK455" s="541"/>
      <c r="AL455" s="541"/>
      <c r="AM455" s="541"/>
      <c r="AN455" s="541"/>
      <c r="AO455" s="541"/>
      <c r="AP455" s="541"/>
      <c r="AQ455" s="541"/>
      <c r="AR455" s="541"/>
      <c r="AS455" s="543" t="s">
        <v>84</v>
      </c>
      <c r="AT455" s="542">
        <v>46029</v>
      </c>
    </row>
    <row r="456" spans="1:46" ht="13.2">
      <c r="A456" s="548"/>
      <c r="B456" s="547"/>
      <c r="C456" s="547"/>
      <c r="D456" s="547"/>
      <c r="E456" s="547"/>
      <c r="F456" s="548"/>
      <c r="G456" s="548"/>
      <c r="H456" s="548"/>
      <c r="I456" s="548"/>
      <c r="J456" s="548"/>
      <c r="K456" s="548"/>
      <c r="L456" s="548"/>
      <c r="M456" s="546"/>
      <c r="N456" s="546"/>
      <c r="O456" s="548" t="s">
        <v>342</v>
      </c>
      <c r="P456" s="546">
        <v>85</v>
      </c>
      <c r="Q456" s="548" t="s">
        <v>1285</v>
      </c>
      <c r="R456" s="548" t="s">
        <v>189</v>
      </c>
      <c r="S456" s="548" t="s">
        <v>1286</v>
      </c>
      <c r="T456" s="546">
        <v>1771286425</v>
      </c>
      <c r="U456" s="546">
        <v>580</v>
      </c>
      <c r="V456" s="546">
        <v>0.33</v>
      </c>
      <c r="W456" s="546">
        <v>297.14</v>
      </c>
      <c r="X456" s="546">
        <v>1</v>
      </c>
      <c r="Y456" s="546">
        <v>297.14</v>
      </c>
      <c r="Z456" s="546">
        <v>0</v>
      </c>
      <c r="AA456" s="546">
        <v>0</v>
      </c>
      <c r="AB456" s="546">
        <v>279.89</v>
      </c>
      <c r="AC456" s="546">
        <v>191.4</v>
      </c>
      <c r="AD456" s="546">
        <v>388.6</v>
      </c>
      <c r="AE456" s="546">
        <v>0</v>
      </c>
      <c r="AF456" s="546">
        <v>2.9699999999999998</v>
      </c>
      <c r="AG456" s="546">
        <v>0</v>
      </c>
      <c r="AH456" s="546"/>
      <c r="AI456" s="546"/>
      <c r="AJ456" s="546"/>
      <c r="AK456" s="546"/>
      <c r="AL456" s="546"/>
      <c r="AM456" s="546"/>
      <c r="AN456" s="546"/>
      <c r="AO456" s="546"/>
      <c r="AP456" s="546"/>
      <c r="AQ456" s="546"/>
      <c r="AR456" s="546"/>
      <c r="AS456" s="548" t="s">
        <v>84</v>
      </c>
      <c r="AT456" s="547">
        <v>46029</v>
      </c>
    </row>
    <row r="457" spans="1:46" ht="13.2">
      <c r="A457" s="543"/>
      <c r="B457" s="542"/>
      <c r="C457" s="542"/>
      <c r="D457" s="542"/>
      <c r="E457" s="542"/>
      <c r="F457" s="543"/>
      <c r="G457" s="543"/>
      <c r="H457" s="543"/>
      <c r="I457" s="543"/>
      <c r="J457" s="543"/>
      <c r="K457" s="543"/>
      <c r="L457" s="543"/>
      <c r="M457" s="541"/>
      <c r="N457" s="541"/>
      <c r="O457" s="543" t="s">
        <v>342</v>
      </c>
      <c r="P457" s="541">
        <v>358</v>
      </c>
      <c r="Q457" s="543" t="s">
        <v>1307</v>
      </c>
      <c r="R457" s="543" t="s">
        <v>188</v>
      </c>
      <c r="S457" s="543" t="s">
        <v>1308</v>
      </c>
      <c r="T457" s="541">
        <v>2970340394</v>
      </c>
      <c r="U457" s="541">
        <v>580</v>
      </c>
      <c r="V457" s="541">
        <v>0.33</v>
      </c>
      <c r="W457" s="541">
        <v>298.76</v>
      </c>
      <c r="X457" s="541">
        <v>1</v>
      </c>
      <c r="Y457" s="541">
        <v>298.76</v>
      </c>
      <c r="Z457" s="541">
        <v>0</v>
      </c>
      <c r="AA457" s="541">
        <v>0</v>
      </c>
      <c r="AB457" s="541">
        <v>278.25</v>
      </c>
      <c r="AC457" s="541">
        <v>191.4</v>
      </c>
      <c r="AD457" s="541">
        <v>388.6</v>
      </c>
      <c r="AE457" s="541">
        <v>0</v>
      </c>
      <c r="AF457" s="541">
        <v>2.99</v>
      </c>
      <c r="AG457" s="541">
        <v>0</v>
      </c>
      <c r="AH457" s="541"/>
      <c r="AI457" s="541"/>
      <c r="AJ457" s="541"/>
      <c r="AK457" s="541"/>
      <c r="AL457" s="541"/>
      <c r="AM457" s="541"/>
      <c r="AN457" s="541"/>
      <c r="AO457" s="541"/>
      <c r="AP457" s="541"/>
      <c r="AQ457" s="541"/>
      <c r="AR457" s="541"/>
      <c r="AS457" s="543" t="s">
        <v>84</v>
      </c>
      <c r="AT457" s="542">
        <v>46029</v>
      </c>
    </row>
    <row r="458" spans="1:46" ht="13.2">
      <c r="A458" s="548"/>
      <c r="B458" s="547"/>
      <c r="C458" s="547"/>
      <c r="D458" s="547"/>
      <c r="E458" s="547"/>
      <c r="F458" s="548"/>
      <c r="G458" s="548"/>
      <c r="H458" s="548"/>
      <c r="I458" s="548"/>
      <c r="J458" s="548"/>
      <c r="K458" s="548"/>
      <c r="L458" s="548"/>
      <c r="M458" s="546"/>
      <c r="N458" s="546"/>
      <c r="O458" s="548" t="s">
        <v>342</v>
      </c>
      <c r="P458" s="546">
        <v>51</v>
      </c>
      <c r="Q458" s="548" t="s">
        <v>1285</v>
      </c>
      <c r="R458" s="548" t="s">
        <v>189</v>
      </c>
      <c r="S458" s="548" t="s">
        <v>1286</v>
      </c>
      <c r="T458" s="546">
        <v>1771286425</v>
      </c>
      <c r="U458" s="546">
        <v>580</v>
      </c>
      <c r="V458" s="546">
        <v>0.33</v>
      </c>
      <c r="W458" s="546">
        <v>313.33</v>
      </c>
      <c r="X458" s="546">
        <v>1</v>
      </c>
      <c r="Y458" s="546">
        <v>313.33</v>
      </c>
      <c r="Z458" s="546">
        <v>0</v>
      </c>
      <c r="AA458" s="546">
        <v>0</v>
      </c>
      <c r="AB458" s="546">
        <v>266.67</v>
      </c>
      <c r="AC458" s="546">
        <v>191.4</v>
      </c>
      <c r="AD458" s="546">
        <v>388.6</v>
      </c>
      <c r="AE458" s="546">
        <v>0</v>
      </c>
      <c r="AF458" s="546">
        <v>0</v>
      </c>
      <c r="AG458" s="546">
        <v>0</v>
      </c>
      <c r="AH458" s="546"/>
      <c r="AI458" s="546"/>
      <c r="AJ458" s="546"/>
      <c r="AK458" s="546"/>
      <c r="AL458" s="546"/>
      <c r="AM458" s="546"/>
      <c r="AN458" s="546"/>
      <c r="AO458" s="546"/>
      <c r="AP458" s="546"/>
      <c r="AQ458" s="546"/>
      <c r="AR458" s="546"/>
      <c r="AS458" s="548" t="s">
        <v>84</v>
      </c>
      <c r="AT458" s="547">
        <v>46029</v>
      </c>
    </row>
    <row r="459" spans="1:46" ht="13.2">
      <c r="A459" s="543"/>
      <c r="B459" s="542"/>
      <c r="C459" s="542"/>
      <c r="D459" s="542"/>
      <c r="E459" s="542"/>
      <c r="F459" s="543"/>
      <c r="G459" s="543"/>
      <c r="H459" s="543"/>
      <c r="I459" s="543"/>
      <c r="J459" s="543"/>
      <c r="K459" s="543"/>
      <c r="L459" s="543"/>
      <c r="M459" s="541"/>
      <c r="N459" s="541"/>
      <c r="O459" s="543" t="s">
        <v>342</v>
      </c>
      <c r="P459" s="541">
        <v>74</v>
      </c>
      <c r="Q459" s="543" t="s">
        <v>1285</v>
      </c>
      <c r="R459" s="543" t="s">
        <v>189</v>
      </c>
      <c r="S459" s="543" t="s">
        <v>1286</v>
      </c>
      <c r="T459" s="541">
        <v>1771286425</v>
      </c>
      <c r="U459" s="541">
        <v>580</v>
      </c>
      <c r="V459" s="541">
        <v>0.33</v>
      </c>
      <c r="W459" s="541">
        <v>300.95</v>
      </c>
      <c r="X459" s="541">
        <v>1</v>
      </c>
      <c r="Y459" s="541">
        <v>300.95</v>
      </c>
      <c r="Z459" s="541">
        <v>0</v>
      </c>
      <c r="AA459" s="541">
        <v>0</v>
      </c>
      <c r="AB459" s="541">
        <v>276.04000000000002</v>
      </c>
      <c r="AC459" s="541">
        <v>191.4</v>
      </c>
      <c r="AD459" s="541">
        <v>388.6</v>
      </c>
      <c r="AE459" s="541">
        <v>0</v>
      </c>
      <c r="AF459" s="541">
        <v>3.01</v>
      </c>
      <c r="AG459" s="541">
        <v>0</v>
      </c>
      <c r="AH459" s="541"/>
      <c r="AI459" s="541"/>
      <c r="AJ459" s="541"/>
      <c r="AK459" s="541"/>
      <c r="AL459" s="541"/>
      <c r="AM459" s="541"/>
      <c r="AN459" s="541"/>
      <c r="AO459" s="541"/>
      <c r="AP459" s="541"/>
      <c r="AQ459" s="541"/>
      <c r="AR459" s="541"/>
      <c r="AS459" s="543" t="s">
        <v>84</v>
      </c>
      <c r="AT459" s="542">
        <v>46029</v>
      </c>
    </row>
    <row r="460" spans="1:46" ht="13.2">
      <c r="A460" s="548"/>
      <c r="B460" s="547"/>
      <c r="C460" s="547"/>
      <c r="D460" s="547"/>
      <c r="E460" s="547"/>
      <c r="F460" s="548"/>
      <c r="G460" s="548"/>
      <c r="H460" s="548"/>
      <c r="I460" s="548"/>
      <c r="J460" s="548"/>
      <c r="K460" s="548"/>
      <c r="L460" s="548"/>
      <c r="M460" s="546"/>
      <c r="N460" s="546"/>
      <c r="O460" s="548" t="s">
        <v>342</v>
      </c>
      <c r="P460" s="546">
        <v>25</v>
      </c>
      <c r="Q460" s="548" t="s">
        <v>1285</v>
      </c>
      <c r="R460" s="548" t="s">
        <v>189</v>
      </c>
      <c r="S460" s="548" t="s">
        <v>1286</v>
      </c>
      <c r="T460" s="546">
        <v>1771286425</v>
      </c>
      <c r="U460" s="546">
        <v>580</v>
      </c>
      <c r="V460" s="546">
        <v>0.33</v>
      </c>
      <c r="W460" s="546">
        <v>330.48</v>
      </c>
      <c r="X460" s="546">
        <v>1</v>
      </c>
      <c r="Y460" s="546">
        <v>330.48</v>
      </c>
      <c r="Z460" s="546">
        <v>0</v>
      </c>
      <c r="AA460" s="546">
        <v>0</v>
      </c>
      <c r="AB460" s="546">
        <v>249.52</v>
      </c>
      <c r="AC460" s="546">
        <v>191.4</v>
      </c>
      <c r="AD460" s="546">
        <v>388.6</v>
      </c>
      <c r="AE460" s="546">
        <v>0</v>
      </c>
      <c r="AF460" s="546">
        <v>0</v>
      </c>
      <c r="AG460" s="546">
        <v>0</v>
      </c>
      <c r="AH460" s="546"/>
      <c r="AI460" s="546"/>
      <c r="AJ460" s="546"/>
      <c r="AK460" s="546"/>
      <c r="AL460" s="546"/>
      <c r="AM460" s="546"/>
      <c r="AN460" s="546"/>
      <c r="AO460" s="546"/>
      <c r="AP460" s="546"/>
      <c r="AQ460" s="546"/>
      <c r="AR460" s="546"/>
      <c r="AS460" s="548" t="s">
        <v>84</v>
      </c>
      <c r="AT460" s="547">
        <v>46029</v>
      </c>
    </row>
    <row r="461" spans="1:46" ht="13.2">
      <c r="A461" s="543"/>
      <c r="B461" s="542"/>
      <c r="C461" s="542"/>
      <c r="D461" s="542"/>
      <c r="E461" s="542"/>
      <c r="F461" s="543"/>
      <c r="G461" s="543"/>
      <c r="H461" s="543"/>
      <c r="I461" s="543"/>
      <c r="J461" s="543"/>
      <c r="K461" s="543"/>
      <c r="L461" s="543"/>
      <c r="M461" s="541"/>
      <c r="N461" s="541"/>
      <c r="O461" s="543" t="s">
        <v>342</v>
      </c>
      <c r="P461" s="541">
        <v>72</v>
      </c>
      <c r="Q461" s="543" t="s">
        <v>1285</v>
      </c>
      <c r="R461" s="543" t="s">
        <v>189</v>
      </c>
      <c r="S461" s="543" t="s">
        <v>1286</v>
      </c>
      <c r="T461" s="541">
        <v>1771286425</v>
      </c>
      <c r="U461" s="541">
        <v>580</v>
      </c>
      <c r="V461" s="541">
        <v>0.33</v>
      </c>
      <c r="W461" s="541">
        <v>309.52</v>
      </c>
      <c r="X461" s="541">
        <v>1</v>
      </c>
      <c r="Y461" s="541">
        <v>309.52</v>
      </c>
      <c r="Z461" s="541">
        <v>0</v>
      </c>
      <c r="AA461" s="541">
        <v>0</v>
      </c>
      <c r="AB461" s="541">
        <v>267.38</v>
      </c>
      <c r="AC461" s="541">
        <v>191.4</v>
      </c>
      <c r="AD461" s="541">
        <v>388.6</v>
      </c>
      <c r="AE461" s="541">
        <v>0</v>
      </c>
      <c r="AF461" s="541">
        <v>3.1</v>
      </c>
      <c r="AG461" s="541">
        <v>0</v>
      </c>
      <c r="AH461" s="541"/>
      <c r="AI461" s="541"/>
      <c r="AJ461" s="541"/>
      <c r="AK461" s="541"/>
      <c r="AL461" s="541"/>
      <c r="AM461" s="541"/>
      <c r="AN461" s="541"/>
      <c r="AO461" s="541"/>
      <c r="AP461" s="541"/>
      <c r="AQ461" s="541"/>
      <c r="AR461" s="541"/>
      <c r="AS461" s="543" t="s">
        <v>84</v>
      </c>
      <c r="AT461" s="542">
        <v>46029</v>
      </c>
    </row>
    <row r="462" spans="1:46" ht="13.2">
      <c r="A462" s="548"/>
      <c r="B462" s="547"/>
      <c r="C462" s="547"/>
      <c r="D462" s="547"/>
      <c r="E462" s="547"/>
      <c r="F462" s="548"/>
      <c r="G462" s="548"/>
      <c r="H462" s="548"/>
      <c r="I462" s="548"/>
      <c r="J462" s="548"/>
      <c r="K462" s="548"/>
      <c r="L462" s="548"/>
      <c r="M462" s="546"/>
      <c r="N462" s="546"/>
      <c r="O462" s="548" t="s">
        <v>342</v>
      </c>
      <c r="P462" s="546">
        <v>41</v>
      </c>
      <c r="Q462" s="548" t="s">
        <v>1285</v>
      </c>
      <c r="R462" s="548" t="s">
        <v>189</v>
      </c>
      <c r="S462" s="548" t="s">
        <v>1286</v>
      </c>
      <c r="T462" s="546">
        <v>1771286425</v>
      </c>
      <c r="U462" s="546">
        <v>580</v>
      </c>
      <c r="V462" s="546">
        <v>0.33</v>
      </c>
      <c r="W462" s="546">
        <v>319.05</v>
      </c>
      <c r="X462" s="546">
        <v>1</v>
      </c>
      <c r="Y462" s="546">
        <v>319.05</v>
      </c>
      <c r="Z462" s="546">
        <v>0</v>
      </c>
      <c r="AA462" s="546">
        <v>0</v>
      </c>
      <c r="AB462" s="546">
        <v>257.76</v>
      </c>
      <c r="AC462" s="546">
        <v>191.4</v>
      </c>
      <c r="AD462" s="546">
        <v>388.6</v>
      </c>
      <c r="AE462" s="546">
        <v>0</v>
      </c>
      <c r="AF462" s="546">
        <v>3.19</v>
      </c>
      <c r="AG462" s="546">
        <v>0</v>
      </c>
      <c r="AH462" s="546"/>
      <c r="AI462" s="546"/>
      <c r="AJ462" s="546"/>
      <c r="AK462" s="546"/>
      <c r="AL462" s="546"/>
      <c r="AM462" s="546"/>
      <c r="AN462" s="546"/>
      <c r="AO462" s="546"/>
      <c r="AP462" s="546"/>
      <c r="AQ462" s="546"/>
      <c r="AR462" s="546"/>
      <c r="AS462" s="548" t="s">
        <v>84</v>
      </c>
      <c r="AT462" s="547">
        <v>46029</v>
      </c>
    </row>
    <row r="463" spans="1:46" ht="13.2">
      <c r="A463" s="543"/>
      <c r="B463" s="542"/>
      <c r="C463" s="542"/>
      <c r="D463" s="542"/>
      <c r="E463" s="542"/>
      <c r="F463" s="543"/>
      <c r="G463" s="543"/>
      <c r="H463" s="543"/>
      <c r="I463" s="543"/>
      <c r="J463" s="543"/>
      <c r="K463" s="543"/>
      <c r="L463" s="543"/>
      <c r="M463" s="541"/>
      <c r="N463" s="541"/>
      <c r="O463" s="543" t="s">
        <v>342</v>
      </c>
      <c r="P463" s="541">
        <v>325</v>
      </c>
      <c r="Q463" s="543" t="s">
        <v>1307</v>
      </c>
      <c r="R463" s="543" t="s">
        <v>188</v>
      </c>
      <c r="S463" s="543" t="s">
        <v>1308</v>
      </c>
      <c r="T463" s="541">
        <v>2970340394</v>
      </c>
      <c r="U463" s="541">
        <v>585</v>
      </c>
      <c r="V463" s="541">
        <v>0.33</v>
      </c>
      <c r="W463" s="541">
        <v>305.45</v>
      </c>
      <c r="X463" s="541">
        <v>1</v>
      </c>
      <c r="Y463" s="541">
        <v>305.45</v>
      </c>
      <c r="Z463" s="541">
        <v>0</v>
      </c>
      <c r="AA463" s="541">
        <v>0</v>
      </c>
      <c r="AB463" s="541">
        <v>276.5</v>
      </c>
      <c r="AC463" s="541">
        <v>193.05</v>
      </c>
      <c r="AD463" s="541">
        <v>391.95</v>
      </c>
      <c r="AE463" s="541">
        <v>0</v>
      </c>
      <c r="AF463" s="541">
        <v>3.05</v>
      </c>
      <c r="AG463" s="541">
        <v>0</v>
      </c>
      <c r="AH463" s="541"/>
      <c r="AI463" s="541"/>
      <c r="AJ463" s="541"/>
      <c r="AK463" s="541"/>
      <c r="AL463" s="541"/>
      <c r="AM463" s="541"/>
      <c r="AN463" s="541"/>
      <c r="AO463" s="541"/>
      <c r="AP463" s="541"/>
      <c r="AQ463" s="541"/>
      <c r="AR463" s="541"/>
      <c r="AS463" s="543" t="s">
        <v>84</v>
      </c>
      <c r="AT463" s="542">
        <v>46029</v>
      </c>
    </row>
    <row r="464" spans="1:46" ht="13.2">
      <c r="A464" s="548"/>
      <c r="B464" s="547"/>
      <c r="C464" s="547"/>
      <c r="D464" s="547"/>
      <c r="E464" s="547"/>
      <c r="F464" s="548"/>
      <c r="G464" s="548"/>
      <c r="H464" s="548"/>
      <c r="I464" s="548"/>
      <c r="J464" s="548"/>
      <c r="K464" s="548"/>
      <c r="L464" s="548"/>
      <c r="M464" s="546"/>
      <c r="N464" s="546"/>
      <c r="O464" s="548" t="s">
        <v>342</v>
      </c>
      <c r="P464" s="546">
        <v>350</v>
      </c>
      <c r="Q464" s="548" t="s">
        <v>1307</v>
      </c>
      <c r="R464" s="548" t="s">
        <v>188</v>
      </c>
      <c r="S464" s="548" t="s">
        <v>1308</v>
      </c>
      <c r="T464" s="546">
        <v>2970340394</v>
      </c>
      <c r="U464" s="546">
        <v>585</v>
      </c>
      <c r="V464" s="546">
        <v>0.33</v>
      </c>
      <c r="W464" s="546">
        <v>352.38</v>
      </c>
      <c r="X464" s="546">
        <v>1</v>
      </c>
      <c r="Y464" s="546">
        <v>352.38</v>
      </c>
      <c r="Z464" s="546">
        <v>0</v>
      </c>
      <c r="AA464" s="546">
        <v>0</v>
      </c>
      <c r="AB464" s="546">
        <v>232.62</v>
      </c>
      <c r="AC464" s="546">
        <v>193.05</v>
      </c>
      <c r="AD464" s="546">
        <v>391.95</v>
      </c>
      <c r="AE464" s="546">
        <v>0</v>
      </c>
      <c r="AF464" s="546">
        <v>0</v>
      </c>
      <c r="AG464" s="546">
        <v>0</v>
      </c>
      <c r="AH464" s="546"/>
      <c r="AI464" s="546"/>
      <c r="AJ464" s="546"/>
      <c r="AK464" s="546"/>
      <c r="AL464" s="546"/>
      <c r="AM464" s="546"/>
      <c r="AN464" s="546"/>
      <c r="AO464" s="546"/>
      <c r="AP464" s="546"/>
      <c r="AQ464" s="546"/>
      <c r="AR464" s="546"/>
      <c r="AS464" s="548" t="s">
        <v>84</v>
      </c>
      <c r="AT464" s="547">
        <v>46029</v>
      </c>
    </row>
    <row r="465" spans="1:46" ht="13.2">
      <c r="A465" s="543"/>
      <c r="B465" s="542"/>
      <c r="C465" s="542"/>
      <c r="D465" s="542"/>
      <c r="E465" s="542"/>
      <c r="F465" s="543"/>
      <c r="G465" s="543"/>
      <c r="H465" s="543"/>
      <c r="I465" s="543"/>
      <c r="J465" s="543"/>
      <c r="K465" s="543"/>
      <c r="L465" s="543"/>
      <c r="M465" s="541"/>
      <c r="N465" s="541"/>
      <c r="O465" s="543" t="s">
        <v>342</v>
      </c>
      <c r="P465" s="541">
        <v>340</v>
      </c>
      <c r="Q465" s="543" t="s">
        <v>1307</v>
      </c>
      <c r="R465" s="543" t="s">
        <v>188</v>
      </c>
      <c r="S465" s="543" t="s">
        <v>1308</v>
      </c>
      <c r="T465" s="541">
        <v>2970340394</v>
      </c>
      <c r="U465" s="541">
        <v>585</v>
      </c>
      <c r="V465" s="541">
        <v>0.33</v>
      </c>
      <c r="W465" s="541">
        <v>284.76</v>
      </c>
      <c r="X465" s="541">
        <v>1</v>
      </c>
      <c r="Y465" s="541">
        <v>284.76</v>
      </c>
      <c r="Z465" s="541">
        <v>0</v>
      </c>
      <c r="AA465" s="541">
        <v>0</v>
      </c>
      <c r="AB465" s="541">
        <v>297.39</v>
      </c>
      <c r="AC465" s="541">
        <v>193.05</v>
      </c>
      <c r="AD465" s="541">
        <v>391.95</v>
      </c>
      <c r="AE465" s="541">
        <v>0</v>
      </c>
      <c r="AF465" s="541">
        <v>2.85</v>
      </c>
      <c r="AG465" s="541">
        <v>0</v>
      </c>
      <c r="AH465" s="541"/>
      <c r="AI465" s="541"/>
      <c r="AJ465" s="541"/>
      <c r="AK465" s="541"/>
      <c r="AL465" s="541"/>
      <c r="AM465" s="541"/>
      <c r="AN465" s="541"/>
      <c r="AO465" s="541"/>
      <c r="AP465" s="541"/>
      <c r="AQ465" s="541"/>
      <c r="AR465" s="541"/>
      <c r="AS465" s="543" t="s">
        <v>84</v>
      </c>
      <c r="AT465" s="542">
        <v>46029</v>
      </c>
    </row>
    <row r="466" spans="1:46" ht="13.2">
      <c r="A466" s="548"/>
      <c r="B466" s="547"/>
      <c r="C466" s="547"/>
      <c r="D466" s="547"/>
      <c r="E466" s="547"/>
      <c r="F466" s="548"/>
      <c r="G466" s="548"/>
      <c r="H466" s="548"/>
      <c r="I466" s="548"/>
      <c r="J466" s="548"/>
      <c r="K466" s="548"/>
      <c r="L466" s="548"/>
      <c r="M466" s="546"/>
      <c r="N466" s="546"/>
      <c r="O466" s="548" t="s">
        <v>342</v>
      </c>
      <c r="P466" s="546">
        <v>349</v>
      </c>
      <c r="Q466" s="548" t="s">
        <v>1307</v>
      </c>
      <c r="R466" s="548" t="s">
        <v>188</v>
      </c>
      <c r="S466" s="548" t="s">
        <v>1308</v>
      </c>
      <c r="T466" s="546">
        <v>2970340394</v>
      </c>
      <c r="U466" s="546">
        <v>585</v>
      </c>
      <c r="V466" s="546">
        <v>0.33</v>
      </c>
      <c r="W466" s="546">
        <v>281.64</v>
      </c>
      <c r="X466" s="546">
        <v>1</v>
      </c>
      <c r="Y466" s="546">
        <v>281.64</v>
      </c>
      <c r="Z466" s="546">
        <v>0</v>
      </c>
      <c r="AA466" s="546">
        <v>0</v>
      </c>
      <c r="AB466" s="546">
        <v>300.54000000000002</v>
      </c>
      <c r="AC466" s="546">
        <v>193.05</v>
      </c>
      <c r="AD466" s="546">
        <v>391.95</v>
      </c>
      <c r="AE466" s="546">
        <v>0</v>
      </c>
      <c r="AF466" s="546">
        <v>2.82</v>
      </c>
      <c r="AG466" s="546">
        <v>0</v>
      </c>
      <c r="AH466" s="546"/>
      <c r="AI466" s="546"/>
      <c r="AJ466" s="546"/>
      <c r="AK466" s="546"/>
      <c r="AL466" s="546"/>
      <c r="AM466" s="546"/>
      <c r="AN466" s="546"/>
      <c r="AO466" s="546"/>
      <c r="AP466" s="546"/>
      <c r="AQ466" s="546"/>
      <c r="AR466" s="546"/>
      <c r="AS466" s="548" t="s">
        <v>84</v>
      </c>
      <c r="AT466" s="547">
        <v>46029</v>
      </c>
    </row>
    <row r="467" spans="1:46" ht="13.2">
      <c r="A467" s="543"/>
      <c r="B467" s="542"/>
      <c r="C467" s="542"/>
      <c r="D467" s="542"/>
      <c r="E467" s="542"/>
      <c r="F467" s="543"/>
      <c r="G467" s="543"/>
      <c r="H467" s="543"/>
      <c r="I467" s="543"/>
      <c r="J467" s="543"/>
      <c r="K467" s="543"/>
      <c r="L467" s="543"/>
      <c r="M467" s="541"/>
      <c r="N467" s="541"/>
      <c r="O467" s="543" t="s">
        <v>342</v>
      </c>
      <c r="P467" s="541">
        <v>353</v>
      </c>
      <c r="Q467" s="543" t="s">
        <v>1307</v>
      </c>
      <c r="R467" s="543" t="s">
        <v>188</v>
      </c>
      <c r="S467" s="543" t="s">
        <v>1308</v>
      </c>
      <c r="T467" s="541">
        <v>2970340394</v>
      </c>
      <c r="U467" s="541">
        <v>585</v>
      </c>
      <c r="V467" s="541">
        <v>0.33</v>
      </c>
      <c r="W467" s="541">
        <v>297.14</v>
      </c>
      <c r="X467" s="541">
        <v>1</v>
      </c>
      <c r="Y467" s="541">
        <v>297.14</v>
      </c>
      <c r="Z467" s="541">
        <v>0</v>
      </c>
      <c r="AA467" s="541">
        <v>0</v>
      </c>
      <c r="AB467" s="541">
        <v>284.89</v>
      </c>
      <c r="AC467" s="541">
        <v>193.05</v>
      </c>
      <c r="AD467" s="541">
        <v>391.95</v>
      </c>
      <c r="AE467" s="541">
        <v>0</v>
      </c>
      <c r="AF467" s="541">
        <v>2.9699999999999998</v>
      </c>
      <c r="AG467" s="541">
        <v>0</v>
      </c>
      <c r="AH467" s="541"/>
      <c r="AI467" s="541"/>
      <c r="AJ467" s="541"/>
      <c r="AK467" s="541"/>
      <c r="AL467" s="541"/>
      <c r="AM467" s="541"/>
      <c r="AN467" s="541"/>
      <c r="AO467" s="541"/>
      <c r="AP467" s="541"/>
      <c r="AQ467" s="541"/>
      <c r="AR467" s="541"/>
      <c r="AS467" s="543" t="s">
        <v>84</v>
      </c>
      <c r="AT467" s="542">
        <v>46029</v>
      </c>
    </row>
    <row r="468" spans="1:46" ht="13.2">
      <c r="A468" s="548"/>
      <c r="B468" s="547"/>
      <c r="C468" s="547"/>
      <c r="D468" s="547"/>
      <c r="E468" s="547"/>
      <c r="F468" s="548"/>
      <c r="G468" s="548"/>
      <c r="H468" s="548"/>
      <c r="I468" s="548"/>
      <c r="J468" s="548"/>
      <c r="K468" s="548"/>
      <c r="L468" s="548"/>
      <c r="M468" s="546"/>
      <c r="N468" s="546"/>
      <c r="O468" s="548" t="s">
        <v>342</v>
      </c>
      <c r="P468" s="546">
        <v>334</v>
      </c>
      <c r="Q468" s="548" t="s">
        <v>1307</v>
      </c>
      <c r="R468" s="548" t="s">
        <v>188</v>
      </c>
      <c r="S468" s="548" t="s">
        <v>1308</v>
      </c>
      <c r="T468" s="546">
        <v>2970340394</v>
      </c>
      <c r="U468" s="546">
        <v>585</v>
      </c>
      <c r="V468" s="546">
        <v>0.33</v>
      </c>
      <c r="W468" s="546">
        <v>320.95</v>
      </c>
      <c r="X468" s="546">
        <v>1</v>
      </c>
      <c r="Y468" s="546">
        <v>320.95</v>
      </c>
      <c r="Z468" s="546">
        <v>0</v>
      </c>
      <c r="AA468" s="546">
        <v>0</v>
      </c>
      <c r="AB468" s="546">
        <v>260.83999999999997</v>
      </c>
      <c r="AC468" s="546">
        <v>193.05</v>
      </c>
      <c r="AD468" s="546">
        <v>391.95</v>
      </c>
      <c r="AE468" s="546">
        <v>0</v>
      </c>
      <c r="AF468" s="546">
        <v>3.21</v>
      </c>
      <c r="AG468" s="546">
        <v>0</v>
      </c>
      <c r="AH468" s="546"/>
      <c r="AI468" s="546"/>
      <c r="AJ468" s="546"/>
      <c r="AK468" s="546"/>
      <c r="AL468" s="546"/>
      <c r="AM468" s="546"/>
      <c r="AN468" s="546"/>
      <c r="AO468" s="546"/>
      <c r="AP468" s="546"/>
      <c r="AQ468" s="546"/>
      <c r="AR468" s="546"/>
      <c r="AS468" s="548" t="s">
        <v>84</v>
      </c>
      <c r="AT468" s="547">
        <v>46029</v>
      </c>
    </row>
    <row r="469" spans="1:46" ht="13.2">
      <c r="A469" s="543"/>
      <c r="B469" s="542"/>
      <c r="C469" s="542"/>
      <c r="D469" s="542"/>
      <c r="E469" s="542"/>
      <c r="F469" s="543"/>
      <c r="G469" s="543"/>
      <c r="H469" s="543"/>
      <c r="I469" s="543"/>
      <c r="J469" s="543"/>
      <c r="K469" s="543"/>
      <c r="L469" s="543"/>
      <c r="M469" s="541"/>
      <c r="N469" s="541"/>
      <c r="O469" s="543" t="s">
        <v>342</v>
      </c>
      <c r="P469" s="541">
        <v>345</v>
      </c>
      <c r="Q469" s="543" t="s">
        <v>1307</v>
      </c>
      <c r="R469" s="543" t="s">
        <v>188</v>
      </c>
      <c r="S469" s="543" t="s">
        <v>1308</v>
      </c>
      <c r="T469" s="541">
        <v>2970340394</v>
      </c>
      <c r="U469" s="541">
        <v>585</v>
      </c>
      <c r="V469" s="541">
        <v>0.33</v>
      </c>
      <c r="W469" s="541">
        <v>272.38</v>
      </c>
      <c r="X469" s="541">
        <v>1</v>
      </c>
      <c r="Y469" s="541">
        <v>272.38</v>
      </c>
      <c r="Z469" s="541">
        <v>0</v>
      </c>
      <c r="AA469" s="541">
        <v>0</v>
      </c>
      <c r="AB469" s="541">
        <v>309.89999999999998</v>
      </c>
      <c r="AC469" s="541">
        <v>193.05</v>
      </c>
      <c r="AD469" s="541">
        <v>391.95</v>
      </c>
      <c r="AE469" s="541">
        <v>0</v>
      </c>
      <c r="AF469" s="541">
        <v>2.7199999999999998</v>
      </c>
      <c r="AG469" s="541">
        <v>0</v>
      </c>
      <c r="AH469" s="541"/>
      <c r="AI469" s="541"/>
      <c r="AJ469" s="541"/>
      <c r="AK469" s="541"/>
      <c r="AL469" s="541"/>
      <c r="AM469" s="541"/>
      <c r="AN469" s="541"/>
      <c r="AO469" s="541"/>
      <c r="AP469" s="541"/>
      <c r="AQ469" s="541"/>
      <c r="AR469" s="541"/>
      <c r="AS469" s="543" t="s">
        <v>84</v>
      </c>
      <c r="AT469" s="542">
        <v>46029</v>
      </c>
    </row>
    <row r="470" spans="1:46" ht="13.2">
      <c r="A470" s="548"/>
      <c r="B470" s="547"/>
      <c r="C470" s="547"/>
      <c r="D470" s="547"/>
      <c r="E470" s="547"/>
      <c r="F470" s="548"/>
      <c r="G470" s="548"/>
      <c r="H470" s="548"/>
      <c r="I470" s="548"/>
      <c r="J470" s="548"/>
      <c r="K470" s="548"/>
      <c r="L470" s="548"/>
      <c r="M470" s="546"/>
      <c r="N470" s="546"/>
      <c r="O470" s="548" t="s">
        <v>342</v>
      </c>
      <c r="P470" s="546">
        <v>316</v>
      </c>
      <c r="Q470" s="548" t="s">
        <v>1307</v>
      </c>
      <c r="R470" s="548" t="s">
        <v>188</v>
      </c>
      <c r="S470" s="548" t="s">
        <v>1308</v>
      </c>
      <c r="T470" s="546">
        <v>2970340394</v>
      </c>
      <c r="U470" s="546">
        <v>585</v>
      </c>
      <c r="V470" s="546">
        <v>0.33</v>
      </c>
      <c r="W470" s="546">
        <v>285.44</v>
      </c>
      <c r="X470" s="546">
        <v>1</v>
      </c>
      <c r="Y470" s="546">
        <v>285.44</v>
      </c>
      <c r="Z470" s="546">
        <v>0</v>
      </c>
      <c r="AA470" s="546">
        <v>0</v>
      </c>
      <c r="AB470" s="546">
        <v>296.70999999999998</v>
      </c>
      <c r="AC470" s="546">
        <v>193.05</v>
      </c>
      <c r="AD470" s="546">
        <v>391.95</v>
      </c>
      <c r="AE470" s="546">
        <v>0</v>
      </c>
      <c r="AF470" s="546">
        <v>2.85</v>
      </c>
      <c r="AG470" s="546">
        <v>0</v>
      </c>
      <c r="AH470" s="546"/>
      <c r="AI470" s="546"/>
      <c r="AJ470" s="546"/>
      <c r="AK470" s="546"/>
      <c r="AL470" s="546"/>
      <c r="AM470" s="546"/>
      <c r="AN470" s="546"/>
      <c r="AO470" s="546"/>
      <c r="AP470" s="546"/>
      <c r="AQ470" s="546"/>
      <c r="AR470" s="546"/>
      <c r="AS470" s="548" t="s">
        <v>84</v>
      </c>
      <c r="AT470" s="547">
        <v>46029</v>
      </c>
    </row>
    <row r="471" spans="1:46" ht="13.2">
      <c r="A471" s="543"/>
      <c r="B471" s="542"/>
      <c r="C471" s="542"/>
      <c r="D471" s="542"/>
      <c r="E471" s="542"/>
      <c r="F471" s="543"/>
      <c r="G471" s="543"/>
      <c r="H471" s="543"/>
      <c r="I471" s="543"/>
      <c r="J471" s="543"/>
      <c r="K471" s="543"/>
      <c r="L471" s="543"/>
      <c r="M471" s="541"/>
      <c r="N471" s="541"/>
      <c r="O471" s="543" t="s">
        <v>342</v>
      </c>
      <c r="P471" s="541">
        <v>364</v>
      </c>
      <c r="Q471" s="543" t="s">
        <v>1307</v>
      </c>
      <c r="R471" s="543" t="s">
        <v>188</v>
      </c>
      <c r="S471" s="543" t="s">
        <v>1308</v>
      </c>
      <c r="T471" s="541">
        <v>2970340394</v>
      </c>
      <c r="U471" s="541">
        <v>585</v>
      </c>
      <c r="V471" s="541">
        <v>0.33</v>
      </c>
      <c r="W471" s="541">
        <v>324.76</v>
      </c>
      <c r="X471" s="541">
        <v>1</v>
      </c>
      <c r="Y471" s="541">
        <v>324.76</v>
      </c>
      <c r="Z471" s="541">
        <v>0</v>
      </c>
      <c r="AA471" s="541">
        <v>0</v>
      </c>
      <c r="AB471" s="541">
        <v>256.99</v>
      </c>
      <c r="AC471" s="541">
        <v>193.05</v>
      </c>
      <c r="AD471" s="541">
        <v>391.95</v>
      </c>
      <c r="AE471" s="541">
        <v>0</v>
      </c>
      <c r="AF471" s="541">
        <v>3.25</v>
      </c>
      <c r="AG471" s="541">
        <v>0</v>
      </c>
      <c r="AH471" s="541"/>
      <c r="AI471" s="541"/>
      <c r="AJ471" s="541"/>
      <c r="AK471" s="541"/>
      <c r="AL471" s="541"/>
      <c r="AM471" s="541"/>
      <c r="AN471" s="541"/>
      <c r="AO471" s="541"/>
      <c r="AP471" s="541"/>
      <c r="AQ471" s="541"/>
      <c r="AR471" s="541"/>
      <c r="AS471" s="543" t="s">
        <v>84</v>
      </c>
      <c r="AT471" s="542">
        <v>46029</v>
      </c>
    </row>
    <row r="472" spans="1:46" ht="13.2">
      <c r="A472" s="548"/>
      <c r="B472" s="547"/>
      <c r="C472" s="547"/>
      <c r="D472" s="547"/>
      <c r="E472" s="547"/>
      <c r="F472" s="548"/>
      <c r="G472" s="548"/>
      <c r="H472" s="548"/>
      <c r="I472" s="548"/>
      <c r="J472" s="548"/>
      <c r="K472" s="548"/>
      <c r="L472" s="548"/>
      <c r="M472" s="546"/>
      <c r="N472" s="546"/>
      <c r="O472" s="548" t="s">
        <v>342</v>
      </c>
      <c r="P472" s="546">
        <v>336</v>
      </c>
      <c r="Q472" s="548" t="s">
        <v>1307</v>
      </c>
      <c r="R472" s="548" t="s">
        <v>188</v>
      </c>
      <c r="S472" s="548" t="s">
        <v>1308</v>
      </c>
      <c r="T472" s="546">
        <v>2970340394</v>
      </c>
      <c r="U472" s="546">
        <v>585</v>
      </c>
      <c r="V472" s="546">
        <v>0.33</v>
      </c>
      <c r="W472" s="546">
        <v>320</v>
      </c>
      <c r="X472" s="546">
        <v>1</v>
      </c>
      <c r="Y472" s="546">
        <v>320</v>
      </c>
      <c r="Z472" s="546">
        <v>0</v>
      </c>
      <c r="AA472" s="546">
        <v>0</v>
      </c>
      <c r="AB472" s="546">
        <v>261.8</v>
      </c>
      <c r="AC472" s="546">
        <v>193.05</v>
      </c>
      <c r="AD472" s="546">
        <v>391.95</v>
      </c>
      <c r="AE472" s="546">
        <v>0</v>
      </c>
      <c r="AF472" s="546">
        <v>3.2</v>
      </c>
      <c r="AG472" s="546">
        <v>0</v>
      </c>
      <c r="AH472" s="546"/>
      <c r="AI472" s="546"/>
      <c r="AJ472" s="546"/>
      <c r="AK472" s="546"/>
      <c r="AL472" s="546"/>
      <c r="AM472" s="546"/>
      <c r="AN472" s="546"/>
      <c r="AO472" s="546"/>
      <c r="AP472" s="546"/>
      <c r="AQ472" s="546"/>
      <c r="AR472" s="546"/>
      <c r="AS472" s="548" t="s">
        <v>84</v>
      </c>
      <c r="AT472" s="547">
        <v>46029</v>
      </c>
    </row>
    <row r="473" spans="1:46" ht="13.2">
      <c r="A473" s="543"/>
      <c r="B473" s="542"/>
      <c r="C473" s="542"/>
      <c r="D473" s="542"/>
      <c r="E473" s="542"/>
      <c r="F473" s="543"/>
      <c r="G473" s="543"/>
      <c r="H473" s="543"/>
      <c r="I473" s="543"/>
      <c r="J473" s="543"/>
      <c r="K473" s="543"/>
      <c r="L473" s="543"/>
      <c r="M473" s="541"/>
      <c r="N473" s="541"/>
      <c r="O473" s="543" t="s">
        <v>342</v>
      </c>
      <c r="P473" s="541">
        <v>347</v>
      </c>
      <c r="Q473" s="543" t="s">
        <v>1307</v>
      </c>
      <c r="R473" s="543" t="s">
        <v>188</v>
      </c>
      <c r="S473" s="543" t="s">
        <v>1308</v>
      </c>
      <c r="T473" s="541">
        <v>2970340394</v>
      </c>
      <c r="U473" s="541">
        <v>585</v>
      </c>
      <c r="V473" s="541">
        <v>0.33</v>
      </c>
      <c r="W473" s="541">
        <v>309.23</v>
      </c>
      <c r="X473" s="541">
        <v>1</v>
      </c>
      <c r="Y473" s="541">
        <v>309.23</v>
      </c>
      <c r="Z473" s="541">
        <v>0</v>
      </c>
      <c r="AA473" s="541">
        <v>0</v>
      </c>
      <c r="AB473" s="541">
        <v>272.68</v>
      </c>
      <c r="AC473" s="541">
        <v>193.05</v>
      </c>
      <c r="AD473" s="541">
        <v>391.95</v>
      </c>
      <c r="AE473" s="541">
        <v>0</v>
      </c>
      <c r="AF473" s="541">
        <v>3.09</v>
      </c>
      <c r="AG473" s="541">
        <v>0</v>
      </c>
      <c r="AH473" s="541">
        <v>309.23</v>
      </c>
      <c r="AI473" s="541">
        <v>1</v>
      </c>
      <c r="AJ473" s="541">
        <v>309.23</v>
      </c>
      <c r="AK473" s="541">
        <v>0</v>
      </c>
      <c r="AL473" s="541">
        <v>0</v>
      </c>
      <c r="AM473" s="541">
        <v>272.68</v>
      </c>
      <c r="AN473" s="541">
        <v>193.05</v>
      </c>
      <c r="AO473" s="541">
        <v>391.95</v>
      </c>
      <c r="AP473" s="541">
        <v>0</v>
      </c>
      <c r="AQ473" s="541">
        <v>3.09</v>
      </c>
      <c r="AR473" s="541">
        <v>0</v>
      </c>
      <c r="AS473" s="543" t="s">
        <v>84</v>
      </c>
      <c r="AT473" s="542">
        <v>46029</v>
      </c>
    </row>
    <row r="474" spans="1:46" ht="13.2">
      <c r="A474" s="548"/>
      <c r="B474" s="547"/>
      <c r="C474" s="547"/>
      <c r="D474" s="547"/>
      <c r="E474" s="547"/>
      <c r="F474" s="548"/>
      <c r="G474" s="548"/>
      <c r="H474" s="548"/>
      <c r="I474" s="548"/>
      <c r="J474" s="548"/>
      <c r="K474" s="548"/>
      <c r="L474" s="548"/>
      <c r="M474" s="546"/>
      <c r="N474" s="546"/>
      <c r="O474" s="548" t="s">
        <v>342</v>
      </c>
      <c r="P474" s="546">
        <v>91</v>
      </c>
      <c r="Q474" s="548" t="s">
        <v>1285</v>
      </c>
      <c r="R474" s="548" t="s">
        <v>189</v>
      </c>
      <c r="S474" s="548" t="s">
        <v>1286</v>
      </c>
      <c r="T474" s="546">
        <v>1771286425</v>
      </c>
      <c r="U474" s="546">
        <v>590</v>
      </c>
      <c r="V474" s="546">
        <v>0.33</v>
      </c>
      <c r="W474" s="546">
        <v>338.1</v>
      </c>
      <c r="X474" s="546">
        <v>1</v>
      </c>
      <c r="Y474" s="546">
        <v>338.1</v>
      </c>
      <c r="Z474" s="546">
        <v>0</v>
      </c>
      <c r="AA474" s="546">
        <v>0</v>
      </c>
      <c r="AB474" s="546">
        <v>251.9</v>
      </c>
      <c r="AC474" s="546">
        <v>194.7</v>
      </c>
      <c r="AD474" s="546">
        <v>395.3</v>
      </c>
      <c r="AE474" s="546">
        <v>0</v>
      </c>
      <c r="AF474" s="546">
        <v>0</v>
      </c>
      <c r="AG474" s="546">
        <v>0</v>
      </c>
      <c r="AH474" s="546"/>
      <c r="AI474" s="546"/>
      <c r="AJ474" s="546"/>
      <c r="AK474" s="546"/>
      <c r="AL474" s="546"/>
      <c r="AM474" s="546"/>
      <c r="AN474" s="546"/>
      <c r="AO474" s="546"/>
      <c r="AP474" s="546"/>
      <c r="AQ474" s="546"/>
      <c r="AR474" s="546"/>
      <c r="AS474" s="548" t="s">
        <v>84</v>
      </c>
      <c r="AT474" s="547">
        <v>46029</v>
      </c>
    </row>
    <row r="475" spans="1:46" ht="13.2">
      <c r="A475" s="543"/>
      <c r="B475" s="542"/>
      <c r="C475" s="542"/>
      <c r="D475" s="542"/>
      <c r="E475" s="542"/>
      <c r="F475" s="543"/>
      <c r="G475" s="543"/>
      <c r="H475" s="543"/>
      <c r="I475" s="543"/>
      <c r="J475" s="543"/>
      <c r="K475" s="543"/>
      <c r="L475" s="543"/>
      <c r="M475" s="541"/>
      <c r="N475" s="541"/>
      <c r="O475" s="543" t="s">
        <v>342</v>
      </c>
      <c r="P475" s="541">
        <v>63</v>
      </c>
      <c r="Q475" s="543" t="s">
        <v>1285</v>
      </c>
      <c r="R475" s="543" t="s">
        <v>189</v>
      </c>
      <c r="S475" s="543" t="s">
        <v>1286</v>
      </c>
      <c r="T475" s="541">
        <v>1771286425</v>
      </c>
      <c r="U475" s="541">
        <v>590</v>
      </c>
      <c r="V475" s="541">
        <v>0.33</v>
      </c>
      <c r="W475" s="541">
        <v>288.3</v>
      </c>
      <c r="X475" s="541">
        <v>1</v>
      </c>
      <c r="Y475" s="541">
        <v>288.3</v>
      </c>
      <c r="Z475" s="541">
        <v>0</v>
      </c>
      <c r="AA475" s="541">
        <v>0</v>
      </c>
      <c r="AB475" s="541">
        <v>298.82</v>
      </c>
      <c r="AC475" s="541">
        <v>194.7</v>
      </c>
      <c r="AD475" s="541">
        <v>395.3</v>
      </c>
      <c r="AE475" s="541">
        <v>0</v>
      </c>
      <c r="AF475" s="541">
        <v>2.88</v>
      </c>
      <c r="AG475" s="541">
        <v>0</v>
      </c>
      <c r="AH475" s="541"/>
      <c r="AI475" s="541"/>
      <c r="AJ475" s="541"/>
      <c r="AK475" s="541"/>
      <c r="AL475" s="541"/>
      <c r="AM475" s="541"/>
      <c r="AN475" s="541"/>
      <c r="AO475" s="541"/>
      <c r="AP475" s="541"/>
      <c r="AQ475" s="541"/>
      <c r="AR475" s="541"/>
      <c r="AS475" s="543" t="s">
        <v>84</v>
      </c>
      <c r="AT475" s="542">
        <v>46029</v>
      </c>
    </row>
    <row r="476" spans="1:46" ht="13.2">
      <c r="A476" s="548"/>
      <c r="B476" s="547"/>
      <c r="C476" s="547"/>
      <c r="D476" s="547"/>
      <c r="E476" s="547"/>
      <c r="F476" s="548"/>
      <c r="G476" s="548"/>
      <c r="H476" s="548"/>
      <c r="I476" s="548"/>
      <c r="J476" s="548"/>
      <c r="K476" s="548"/>
      <c r="L476" s="548"/>
      <c r="M476" s="546"/>
      <c r="N476" s="546"/>
      <c r="O476" s="548" t="s">
        <v>342</v>
      </c>
      <c r="P476" s="546">
        <v>101</v>
      </c>
      <c r="Q476" s="548" t="s">
        <v>1285</v>
      </c>
      <c r="R476" s="548" t="s">
        <v>189</v>
      </c>
      <c r="S476" s="548" t="s">
        <v>1286</v>
      </c>
      <c r="T476" s="546">
        <v>1771286425</v>
      </c>
      <c r="U476" s="546">
        <v>590</v>
      </c>
      <c r="V476" s="546">
        <v>0.33</v>
      </c>
      <c r="W476" s="546">
        <v>235.25</v>
      </c>
      <c r="X476" s="546">
        <v>1</v>
      </c>
      <c r="Y476" s="546">
        <v>235.25</v>
      </c>
      <c r="Z476" s="546">
        <v>0</v>
      </c>
      <c r="AA476" s="546">
        <v>0</v>
      </c>
      <c r="AB476" s="546">
        <v>354.75</v>
      </c>
      <c r="AC476" s="546">
        <v>194.7</v>
      </c>
      <c r="AD476" s="546">
        <v>395.3</v>
      </c>
      <c r="AE476" s="546">
        <v>0</v>
      </c>
      <c r="AF476" s="546">
        <v>0</v>
      </c>
      <c r="AG476" s="546">
        <v>0</v>
      </c>
      <c r="AH476" s="546"/>
      <c r="AI476" s="546"/>
      <c r="AJ476" s="546"/>
      <c r="AK476" s="546"/>
      <c r="AL476" s="546"/>
      <c r="AM476" s="546"/>
      <c r="AN476" s="546"/>
      <c r="AO476" s="546"/>
      <c r="AP476" s="546"/>
      <c r="AQ476" s="546"/>
      <c r="AR476" s="546"/>
      <c r="AS476" s="548" t="s">
        <v>84</v>
      </c>
      <c r="AT476" s="547">
        <v>46029</v>
      </c>
    </row>
    <row r="477" spans="1:46" ht="13.2">
      <c r="A477" s="543"/>
      <c r="B477" s="542"/>
      <c r="C477" s="542"/>
      <c r="D477" s="542"/>
      <c r="E477" s="542"/>
      <c r="F477" s="543"/>
      <c r="G477" s="543"/>
      <c r="H477" s="543"/>
      <c r="I477" s="543"/>
      <c r="J477" s="543"/>
      <c r="K477" s="543"/>
      <c r="L477" s="543"/>
      <c r="M477" s="541"/>
      <c r="N477" s="541"/>
      <c r="O477" s="543" t="s">
        <v>342</v>
      </c>
      <c r="P477" s="541">
        <v>57</v>
      </c>
      <c r="Q477" s="543" t="s">
        <v>1285</v>
      </c>
      <c r="R477" s="543" t="s">
        <v>189</v>
      </c>
      <c r="S477" s="543" t="s">
        <v>1286</v>
      </c>
      <c r="T477" s="541">
        <v>1771286425</v>
      </c>
      <c r="U477" s="541">
        <v>590</v>
      </c>
      <c r="V477" s="541">
        <v>0.33</v>
      </c>
      <c r="W477" s="541">
        <v>347.62</v>
      </c>
      <c r="X477" s="541">
        <v>1</v>
      </c>
      <c r="Y477" s="541">
        <v>347.62</v>
      </c>
      <c r="Z477" s="541">
        <v>0</v>
      </c>
      <c r="AA477" s="541">
        <v>0</v>
      </c>
      <c r="AB477" s="541">
        <v>242.38</v>
      </c>
      <c r="AC477" s="541">
        <v>194.7</v>
      </c>
      <c r="AD477" s="541">
        <v>395.3</v>
      </c>
      <c r="AE477" s="541">
        <v>0</v>
      </c>
      <c r="AF477" s="541">
        <v>0</v>
      </c>
      <c r="AG477" s="541">
        <v>0</v>
      </c>
      <c r="AH477" s="541"/>
      <c r="AI477" s="541"/>
      <c r="AJ477" s="541"/>
      <c r="AK477" s="541"/>
      <c r="AL477" s="541"/>
      <c r="AM477" s="541"/>
      <c r="AN477" s="541"/>
      <c r="AO477" s="541"/>
      <c r="AP477" s="541"/>
      <c r="AQ477" s="541"/>
      <c r="AR477" s="541"/>
      <c r="AS477" s="543" t="s">
        <v>84</v>
      </c>
      <c r="AT477" s="542">
        <v>46029</v>
      </c>
    </row>
    <row r="478" spans="1:46" ht="13.2">
      <c r="A478" s="548"/>
      <c r="B478" s="547"/>
      <c r="C478" s="547"/>
      <c r="D478" s="547"/>
      <c r="E478" s="547"/>
      <c r="F478" s="548"/>
      <c r="G478" s="548"/>
      <c r="H478" s="548"/>
      <c r="I478" s="548"/>
      <c r="J478" s="548"/>
      <c r="K478" s="548"/>
      <c r="L478" s="548"/>
      <c r="M478" s="546"/>
      <c r="N478" s="546"/>
      <c r="O478" s="548" t="s">
        <v>342</v>
      </c>
      <c r="P478" s="546">
        <v>42</v>
      </c>
      <c r="Q478" s="548" t="s">
        <v>1285</v>
      </c>
      <c r="R478" s="548" t="s">
        <v>189</v>
      </c>
      <c r="S478" s="548" t="s">
        <v>1286</v>
      </c>
      <c r="T478" s="546">
        <v>1771286425</v>
      </c>
      <c r="U478" s="546">
        <v>590</v>
      </c>
      <c r="V478" s="546">
        <v>0.33</v>
      </c>
      <c r="W478" s="546">
        <v>341.9</v>
      </c>
      <c r="X478" s="546">
        <v>1</v>
      </c>
      <c r="Y478" s="546">
        <v>341.9</v>
      </c>
      <c r="Z478" s="546">
        <v>0</v>
      </c>
      <c r="AA478" s="546">
        <v>0</v>
      </c>
      <c r="AB478" s="546">
        <v>244.68</v>
      </c>
      <c r="AC478" s="546">
        <v>194.7</v>
      </c>
      <c r="AD478" s="546">
        <v>395.3</v>
      </c>
      <c r="AE478" s="546">
        <v>0</v>
      </c>
      <c r="AF478" s="546">
        <v>3.42</v>
      </c>
      <c r="AG478" s="546">
        <v>0</v>
      </c>
      <c r="AH478" s="546"/>
      <c r="AI478" s="546"/>
      <c r="AJ478" s="546"/>
      <c r="AK478" s="546"/>
      <c r="AL478" s="546"/>
      <c r="AM478" s="546"/>
      <c r="AN478" s="546"/>
      <c r="AO478" s="546"/>
      <c r="AP478" s="546"/>
      <c r="AQ478" s="546"/>
      <c r="AR478" s="546"/>
      <c r="AS478" s="548" t="s">
        <v>84</v>
      </c>
      <c r="AT478" s="547">
        <v>46029</v>
      </c>
    </row>
    <row r="479" spans="1:46" ht="13.2">
      <c r="A479" s="543"/>
      <c r="B479" s="542"/>
      <c r="C479" s="542"/>
      <c r="D479" s="542"/>
      <c r="E479" s="542"/>
      <c r="F479" s="543"/>
      <c r="G479" s="543"/>
      <c r="H479" s="543"/>
      <c r="I479" s="543"/>
      <c r="J479" s="543"/>
      <c r="K479" s="543"/>
      <c r="L479" s="543"/>
      <c r="M479" s="541"/>
      <c r="N479" s="541"/>
      <c r="O479" s="543" t="s">
        <v>342</v>
      </c>
      <c r="P479" s="541">
        <v>67</v>
      </c>
      <c r="Q479" s="543" t="s">
        <v>1285</v>
      </c>
      <c r="R479" s="543" t="s">
        <v>189</v>
      </c>
      <c r="S479" s="543" t="s">
        <v>1286</v>
      </c>
      <c r="T479" s="541">
        <v>1771286425</v>
      </c>
      <c r="U479" s="541">
        <v>590</v>
      </c>
      <c r="V479" s="541">
        <v>0.33</v>
      </c>
      <c r="W479" s="541">
        <v>300.95</v>
      </c>
      <c r="X479" s="541">
        <v>1</v>
      </c>
      <c r="Y479" s="541">
        <v>300.95</v>
      </c>
      <c r="Z479" s="541">
        <v>0</v>
      </c>
      <c r="AA479" s="541">
        <v>0</v>
      </c>
      <c r="AB479" s="541">
        <v>286.04000000000002</v>
      </c>
      <c r="AC479" s="541">
        <v>194.7</v>
      </c>
      <c r="AD479" s="541">
        <v>395.3</v>
      </c>
      <c r="AE479" s="541">
        <v>0</v>
      </c>
      <c r="AF479" s="541">
        <v>3.01</v>
      </c>
      <c r="AG479" s="541">
        <v>0</v>
      </c>
      <c r="AH479" s="541"/>
      <c r="AI479" s="541"/>
      <c r="AJ479" s="541"/>
      <c r="AK479" s="541"/>
      <c r="AL479" s="541"/>
      <c r="AM479" s="541"/>
      <c r="AN479" s="541"/>
      <c r="AO479" s="541"/>
      <c r="AP479" s="541"/>
      <c r="AQ479" s="541"/>
      <c r="AR479" s="541"/>
      <c r="AS479" s="543" t="s">
        <v>84</v>
      </c>
      <c r="AT479" s="542">
        <v>46029</v>
      </c>
    </row>
    <row r="480" spans="1:46" ht="13.2">
      <c r="A480" s="548"/>
      <c r="B480" s="547"/>
      <c r="C480" s="547"/>
      <c r="D480" s="547"/>
      <c r="E480" s="547"/>
      <c r="F480" s="548"/>
      <c r="G480" s="548"/>
      <c r="H480" s="548"/>
      <c r="I480" s="548"/>
      <c r="J480" s="548"/>
      <c r="K480" s="548"/>
      <c r="L480" s="548"/>
      <c r="M480" s="546"/>
      <c r="N480" s="546"/>
      <c r="O480" s="548" t="s">
        <v>342</v>
      </c>
      <c r="P480" s="546">
        <v>24</v>
      </c>
      <c r="Q480" s="548" t="s">
        <v>1285</v>
      </c>
      <c r="R480" s="548" t="s">
        <v>189</v>
      </c>
      <c r="S480" s="548" t="s">
        <v>1286</v>
      </c>
      <c r="T480" s="546">
        <v>1771286425</v>
      </c>
      <c r="U480" s="546">
        <v>590</v>
      </c>
      <c r="V480" s="546">
        <v>0.33</v>
      </c>
      <c r="W480" s="546">
        <v>272</v>
      </c>
      <c r="X480" s="546">
        <v>1</v>
      </c>
      <c r="Y480" s="546">
        <v>272</v>
      </c>
      <c r="Z480" s="546">
        <v>0</v>
      </c>
      <c r="AA480" s="546">
        <v>0</v>
      </c>
      <c r="AB480" s="546">
        <v>315.27999999999997</v>
      </c>
      <c r="AC480" s="546">
        <v>194.7</v>
      </c>
      <c r="AD480" s="546">
        <v>395.3</v>
      </c>
      <c r="AE480" s="546">
        <v>0</v>
      </c>
      <c r="AF480" s="546">
        <v>2.7199999999999998</v>
      </c>
      <c r="AG480" s="546">
        <v>0</v>
      </c>
      <c r="AH480" s="546"/>
      <c r="AI480" s="546"/>
      <c r="AJ480" s="546"/>
      <c r="AK480" s="546"/>
      <c r="AL480" s="546"/>
      <c r="AM480" s="546"/>
      <c r="AN480" s="546"/>
      <c r="AO480" s="546"/>
      <c r="AP480" s="546"/>
      <c r="AQ480" s="546"/>
      <c r="AR480" s="546"/>
      <c r="AS480" s="548" t="s">
        <v>84</v>
      </c>
      <c r="AT480" s="547">
        <v>46029</v>
      </c>
    </row>
    <row r="481" spans="1:46" ht="13.2">
      <c r="A481" s="543"/>
      <c r="B481" s="542"/>
      <c r="C481" s="542"/>
      <c r="D481" s="542"/>
      <c r="E481" s="542"/>
      <c r="F481" s="543"/>
      <c r="G481" s="543"/>
      <c r="H481" s="543"/>
      <c r="I481" s="543"/>
      <c r="J481" s="543"/>
      <c r="K481" s="543"/>
      <c r="L481" s="543"/>
      <c r="M481" s="541"/>
      <c r="N481" s="541"/>
      <c r="O481" s="543" t="s">
        <v>342</v>
      </c>
      <c r="P481" s="541">
        <v>86</v>
      </c>
      <c r="Q481" s="543" t="s">
        <v>1285</v>
      </c>
      <c r="R481" s="543" t="s">
        <v>189</v>
      </c>
      <c r="S481" s="543" t="s">
        <v>1286</v>
      </c>
      <c r="T481" s="541">
        <v>1771286425</v>
      </c>
      <c r="U481" s="541">
        <v>590</v>
      </c>
      <c r="V481" s="541">
        <v>0.33</v>
      </c>
      <c r="W481" s="541">
        <v>354.56</v>
      </c>
      <c r="X481" s="541">
        <v>1</v>
      </c>
      <c r="Y481" s="541">
        <v>354.56</v>
      </c>
      <c r="Z481" s="541">
        <v>0</v>
      </c>
      <c r="AA481" s="541">
        <v>0</v>
      </c>
      <c r="AB481" s="541">
        <v>235.44</v>
      </c>
      <c r="AC481" s="541">
        <v>194.7</v>
      </c>
      <c r="AD481" s="541">
        <v>395.3</v>
      </c>
      <c r="AE481" s="541">
        <v>0</v>
      </c>
      <c r="AF481" s="541">
        <v>0</v>
      </c>
      <c r="AG481" s="541">
        <v>0</v>
      </c>
      <c r="AH481" s="541"/>
      <c r="AI481" s="541"/>
      <c r="AJ481" s="541"/>
      <c r="AK481" s="541"/>
      <c r="AL481" s="541"/>
      <c r="AM481" s="541"/>
      <c r="AN481" s="541"/>
      <c r="AO481" s="541"/>
      <c r="AP481" s="541"/>
      <c r="AQ481" s="541"/>
      <c r="AR481" s="541"/>
      <c r="AS481" s="543" t="s">
        <v>84</v>
      </c>
      <c r="AT481" s="542">
        <v>46029</v>
      </c>
    </row>
    <row r="482" spans="1:46" ht="13.2">
      <c r="A482" s="548"/>
      <c r="B482" s="547"/>
      <c r="C482" s="547"/>
      <c r="D482" s="547"/>
      <c r="E482" s="547"/>
      <c r="F482" s="548"/>
      <c r="G482" s="548"/>
      <c r="H482" s="548"/>
      <c r="I482" s="548"/>
      <c r="J482" s="548"/>
      <c r="K482" s="548"/>
      <c r="L482" s="548"/>
      <c r="M482" s="546"/>
      <c r="N482" s="546"/>
      <c r="O482" s="548" t="s">
        <v>342</v>
      </c>
      <c r="P482" s="546">
        <v>36</v>
      </c>
      <c r="Q482" s="548" t="s">
        <v>1285</v>
      </c>
      <c r="R482" s="548" t="s">
        <v>189</v>
      </c>
      <c r="S482" s="548" t="s">
        <v>1286</v>
      </c>
      <c r="T482" s="546">
        <v>1771286425</v>
      </c>
      <c r="U482" s="546">
        <v>590</v>
      </c>
      <c r="V482" s="546">
        <v>0.33</v>
      </c>
      <c r="W482" s="546">
        <v>306.08</v>
      </c>
      <c r="X482" s="546">
        <v>1</v>
      </c>
      <c r="Y482" s="546">
        <v>306.08</v>
      </c>
      <c r="Z482" s="546">
        <v>0</v>
      </c>
      <c r="AA482" s="546">
        <v>0</v>
      </c>
      <c r="AB482" s="546">
        <v>283.92</v>
      </c>
      <c r="AC482" s="546">
        <v>194.7</v>
      </c>
      <c r="AD482" s="546">
        <v>395.3</v>
      </c>
      <c r="AE482" s="546">
        <v>0</v>
      </c>
      <c r="AF482" s="546">
        <v>0</v>
      </c>
      <c r="AG482" s="546">
        <v>0</v>
      </c>
      <c r="AH482" s="546"/>
      <c r="AI482" s="546"/>
      <c r="AJ482" s="546"/>
      <c r="AK482" s="546"/>
      <c r="AL482" s="546"/>
      <c r="AM482" s="546"/>
      <c r="AN482" s="546"/>
      <c r="AO482" s="546"/>
      <c r="AP482" s="546"/>
      <c r="AQ482" s="546"/>
      <c r="AR482" s="546"/>
      <c r="AS482" s="548" t="s">
        <v>84</v>
      </c>
      <c r="AT482" s="547">
        <v>46029</v>
      </c>
    </row>
    <row r="483" spans="1:46" ht="13.2">
      <c r="A483" s="543"/>
      <c r="B483" s="542"/>
      <c r="C483" s="542"/>
      <c r="D483" s="542"/>
      <c r="E483" s="542"/>
      <c r="F483" s="543"/>
      <c r="G483" s="543"/>
      <c r="H483" s="543"/>
      <c r="I483" s="543"/>
      <c r="J483" s="543"/>
      <c r="K483" s="543"/>
      <c r="L483" s="543"/>
      <c r="M483" s="541"/>
      <c r="N483" s="541"/>
      <c r="O483" s="543" t="s">
        <v>342</v>
      </c>
      <c r="P483" s="541">
        <v>28</v>
      </c>
      <c r="Q483" s="543" t="s">
        <v>1285</v>
      </c>
      <c r="R483" s="543" t="s">
        <v>189</v>
      </c>
      <c r="S483" s="543" t="s">
        <v>1286</v>
      </c>
      <c r="T483" s="541">
        <v>1771286425</v>
      </c>
      <c r="U483" s="541">
        <v>590</v>
      </c>
      <c r="V483" s="541">
        <v>0.33</v>
      </c>
      <c r="W483" s="541">
        <v>290.93</v>
      </c>
      <c r="X483" s="541">
        <v>1</v>
      </c>
      <c r="Y483" s="541">
        <v>290.93</v>
      </c>
      <c r="Z483" s="541">
        <v>0</v>
      </c>
      <c r="AA483" s="541">
        <v>0</v>
      </c>
      <c r="AB483" s="541">
        <v>296.16000000000003</v>
      </c>
      <c r="AC483" s="541">
        <v>194.7</v>
      </c>
      <c r="AD483" s="541">
        <v>395.3</v>
      </c>
      <c r="AE483" s="541">
        <v>0</v>
      </c>
      <c r="AF483" s="541">
        <v>2.91</v>
      </c>
      <c r="AG483" s="541">
        <v>0</v>
      </c>
      <c r="AH483" s="541"/>
      <c r="AI483" s="541"/>
      <c r="AJ483" s="541"/>
      <c r="AK483" s="541"/>
      <c r="AL483" s="541"/>
      <c r="AM483" s="541"/>
      <c r="AN483" s="541"/>
      <c r="AO483" s="541"/>
      <c r="AP483" s="541"/>
      <c r="AQ483" s="541"/>
      <c r="AR483" s="541"/>
      <c r="AS483" s="543" t="s">
        <v>84</v>
      </c>
      <c r="AT483" s="542">
        <v>46029</v>
      </c>
    </row>
    <row r="484" spans="1:46" ht="13.2">
      <c r="A484" s="548"/>
      <c r="B484" s="547"/>
      <c r="C484" s="547"/>
      <c r="D484" s="547"/>
      <c r="E484" s="547"/>
      <c r="F484" s="548"/>
      <c r="G484" s="548"/>
      <c r="H484" s="548"/>
      <c r="I484" s="548"/>
      <c r="J484" s="548"/>
      <c r="K484" s="548"/>
      <c r="L484" s="548"/>
      <c r="M484" s="546"/>
      <c r="N484" s="546"/>
      <c r="O484" s="548" t="s">
        <v>342</v>
      </c>
      <c r="P484" s="546">
        <v>77</v>
      </c>
      <c r="Q484" s="548" t="s">
        <v>1285</v>
      </c>
      <c r="R484" s="548" t="s">
        <v>189</v>
      </c>
      <c r="S484" s="548" t="s">
        <v>1286</v>
      </c>
      <c r="T484" s="546">
        <v>1771286425</v>
      </c>
      <c r="U484" s="546">
        <v>590</v>
      </c>
      <c r="V484" s="546">
        <v>0.33</v>
      </c>
      <c r="W484" s="546">
        <v>312.08</v>
      </c>
      <c r="X484" s="546">
        <v>1</v>
      </c>
      <c r="Y484" s="546">
        <v>312.08</v>
      </c>
      <c r="Z484" s="546">
        <v>0</v>
      </c>
      <c r="AA484" s="546">
        <v>0</v>
      </c>
      <c r="AB484" s="546">
        <v>274.8</v>
      </c>
      <c r="AC484" s="546">
        <v>194.7</v>
      </c>
      <c r="AD484" s="546">
        <v>395.3</v>
      </c>
      <c r="AE484" s="546">
        <v>0</v>
      </c>
      <c r="AF484" s="546">
        <v>3.12</v>
      </c>
      <c r="AG484" s="546">
        <v>0</v>
      </c>
      <c r="AH484" s="546"/>
      <c r="AI484" s="546"/>
      <c r="AJ484" s="546"/>
      <c r="AK484" s="546"/>
      <c r="AL484" s="546"/>
      <c r="AM484" s="546"/>
      <c r="AN484" s="546"/>
      <c r="AO484" s="546"/>
      <c r="AP484" s="546"/>
      <c r="AQ484" s="546"/>
      <c r="AR484" s="546"/>
      <c r="AS484" s="548" t="s">
        <v>84</v>
      </c>
      <c r="AT484" s="547">
        <v>46029</v>
      </c>
    </row>
    <row r="485" spans="1:46" ht="13.2">
      <c r="A485" s="543"/>
      <c r="B485" s="542"/>
      <c r="C485" s="542"/>
      <c r="D485" s="542"/>
      <c r="E485" s="542"/>
      <c r="F485" s="543"/>
      <c r="G485" s="543"/>
      <c r="H485" s="543"/>
      <c r="I485" s="543"/>
      <c r="J485" s="543"/>
      <c r="K485" s="543"/>
      <c r="L485" s="543"/>
      <c r="M485" s="541"/>
      <c r="N485" s="541"/>
      <c r="O485" s="543" t="s">
        <v>342</v>
      </c>
      <c r="P485" s="541">
        <v>73</v>
      </c>
      <c r="Q485" s="543" t="s">
        <v>1285</v>
      </c>
      <c r="R485" s="543" t="s">
        <v>189</v>
      </c>
      <c r="S485" s="543" t="s">
        <v>1286</v>
      </c>
      <c r="T485" s="541">
        <v>1771286425</v>
      </c>
      <c r="U485" s="541">
        <v>590</v>
      </c>
      <c r="V485" s="541">
        <v>0.33</v>
      </c>
      <c r="W485" s="541">
        <v>284.49</v>
      </c>
      <c r="X485" s="541">
        <v>1</v>
      </c>
      <c r="Y485" s="541">
        <v>284.49</v>
      </c>
      <c r="Z485" s="541">
        <v>0</v>
      </c>
      <c r="AA485" s="541">
        <v>0</v>
      </c>
      <c r="AB485" s="541">
        <v>302.67</v>
      </c>
      <c r="AC485" s="541">
        <v>194.7</v>
      </c>
      <c r="AD485" s="541">
        <v>395.3</v>
      </c>
      <c r="AE485" s="541">
        <v>0</v>
      </c>
      <c r="AF485" s="541">
        <v>2.84</v>
      </c>
      <c r="AG485" s="541">
        <v>0</v>
      </c>
      <c r="AH485" s="541"/>
      <c r="AI485" s="541"/>
      <c r="AJ485" s="541"/>
      <c r="AK485" s="541"/>
      <c r="AL485" s="541"/>
      <c r="AM485" s="541"/>
      <c r="AN485" s="541"/>
      <c r="AO485" s="541"/>
      <c r="AP485" s="541"/>
      <c r="AQ485" s="541"/>
      <c r="AR485" s="541"/>
      <c r="AS485" s="543" t="s">
        <v>84</v>
      </c>
      <c r="AT485" s="542">
        <v>46029</v>
      </c>
    </row>
    <row r="486" spans="1:46" ht="13.2">
      <c r="A486" s="548"/>
      <c r="B486" s="547"/>
      <c r="C486" s="547"/>
      <c r="D486" s="547"/>
      <c r="E486" s="547"/>
      <c r="F486" s="548"/>
      <c r="G486" s="548"/>
      <c r="H486" s="548"/>
      <c r="I486" s="548"/>
      <c r="J486" s="548"/>
      <c r="K486" s="548"/>
      <c r="L486" s="548"/>
      <c r="M486" s="546"/>
      <c r="N486" s="546"/>
      <c r="O486" s="548" t="s">
        <v>342</v>
      </c>
      <c r="P486" s="546">
        <v>43</v>
      </c>
      <c r="Q486" s="548" t="s">
        <v>1285</v>
      </c>
      <c r="R486" s="548" t="s">
        <v>189</v>
      </c>
      <c r="S486" s="548" t="s">
        <v>1286</v>
      </c>
      <c r="T486" s="546">
        <v>1771286425</v>
      </c>
      <c r="U486" s="546">
        <v>590</v>
      </c>
      <c r="V486" s="546">
        <v>0.33</v>
      </c>
      <c r="W486" s="546">
        <v>322.86</v>
      </c>
      <c r="X486" s="546">
        <v>1</v>
      </c>
      <c r="Y486" s="546">
        <v>322.86</v>
      </c>
      <c r="Z486" s="546">
        <v>0</v>
      </c>
      <c r="AA486" s="546">
        <v>0</v>
      </c>
      <c r="AB486" s="546">
        <v>263.91000000000003</v>
      </c>
      <c r="AC486" s="546">
        <v>194.7</v>
      </c>
      <c r="AD486" s="546">
        <v>395.3</v>
      </c>
      <c r="AE486" s="546">
        <v>0</v>
      </c>
      <c r="AF486" s="546">
        <v>3.23</v>
      </c>
      <c r="AG486" s="546">
        <v>0</v>
      </c>
      <c r="AH486" s="546"/>
      <c r="AI486" s="546"/>
      <c r="AJ486" s="546"/>
      <c r="AK486" s="546"/>
      <c r="AL486" s="546"/>
      <c r="AM486" s="546"/>
      <c r="AN486" s="546"/>
      <c r="AO486" s="546"/>
      <c r="AP486" s="546"/>
      <c r="AQ486" s="546"/>
      <c r="AR486" s="546"/>
      <c r="AS486" s="548" t="s">
        <v>84</v>
      </c>
      <c r="AT486" s="547">
        <v>46029</v>
      </c>
    </row>
    <row r="487" spans="1:46" ht="13.2">
      <c r="A487" s="543"/>
      <c r="B487" s="542"/>
      <c r="C487" s="542"/>
      <c r="D487" s="542"/>
      <c r="E487" s="542"/>
      <c r="F487" s="543"/>
      <c r="G487" s="543"/>
      <c r="H487" s="543"/>
      <c r="I487" s="543"/>
      <c r="J487" s="543"/>
      <c r="K487" s="543"/>
      <c r="L487" s="543"/>
      <c r="M487" s="541"/>
      <c r="N487" s="541"/>
      <c r="O487" s="543" t="s">
        <v>342</v>
      </c>
      <c r="P487" s="541">
        <v>60</v>
      </c>
      <c r="Q487" s="543" t="s">
        <v>1285</v>
      </c>
      <c r="R487" s="543" t="s">
        <v>189</v>
      </c>
      <c r="S487" s="543" t="s">
        <v>1286</v>
      </c>
      <c r="T487" s="541">
        <v>1771286425</v>
      </c>
      <c r="U487" s="541">
        <v>590</v>
      </c>
      <c r="V487" s="541">
        <v>0.33</v>
      </c>
      <c r="W487" s="541">
        <v>314.64</v>
      </c>
      <c r="X487" s="541">
        <v>1</v>
      </c>
      <c r="Y487" s="541">
        <v>314.64</v>
      </c>
      <c r="Z487" s="541">
        <v>0</v>
      </c>
      <c r="AA487" s="541">
        <v>0</v>
      </c>
      <c r="AB487" s="541">
        <v>272.20999999999998</v>
      </c>
      <c r="AC487" s="541">
        <v>194.7</v>
      </c>
      <c r="AD487" s="541">
        <v>395.3</v>
      </c>
      <c r="AE487" s="541">
        <v>0</v>
      </c>
      <c r="AF487" s="541">
        <v>3.15</v>
      </c>
      <c r="AG487" s="541">
        <v>0</v>
      </c>
      <c r="AH487" s="541"/>
      <c r="AI487" s="541"/>
      <c r="AJ487" s="541"/>
      <c r="AK487" s="541"/>
      <c r="AL487" s="541"/>
      <c r="AM487" s="541"/>
      <c r="AN487" s="541"/>
      <c r="AO487" s="541"/>
      <c r="AP487" s="541"/>
      <c r="AQ487" s="541"/>
      <c r="AR487" s="541"/>
      <c r="AS487" s="543" t="s">
        <v>84</v>
      </c>
      <c r="AT487" s="542">
        <v>46029</v>
      </c>
    </row>
    <row r="488" spans="1:46" ht="13.2">
      <c r="A488" s="548"/>
      <c r="B488" s="547"/>
      <c r="C488" s="547"/>
      <c r="D488" s="547"/>
      <c r="E488" s="547"/>
      <c r="F488" s="548"/>
      <c r="G488" s="548"/>
      <c r="H488" s="548"/>
      <c r="I488" s="548"/>
      <c r="J488" s="548"/>
      <c r="K488" s="548"/>
      <c r="L488" s="548"/>
      <c r="M488" s="546"/>
      <c r="N488" s="546"/>
      <c r="O488" s="548" t="s">
        <v>342</v>
      </c>
      <c r="P488" s="546">
        <v>84</v>
      </c>
      <c r="Q488" s="548" t="s">
        <v>1285</v>
      </c>
      <c r="R488" s="548" t="s">
        <v>189</v>
      </c>
      <c r="S488" s="548" t="s">
        <v>1286</v>
      </c>
      <c r="T488" s="546">
        <v>1771286425</v>
      </c>
      <c r="U488" s="546">
        <v>590</v>
      </c>
      <c r="V488" s="546">
        <v>0.33</v>
      </c>
      <c r="W488" s="546">
        <v>322.55</v>
      </c>
      <c r="X488" s="546">
        <v>1</v>
      </c>
      <c r="Y488" s="546">
        <v>322.55</v>
      </c>
      <c r="Z488" s="546">
        <v>0</v>
      </c>
      <c r="AA488" s="546">
        <v>0</v>
      </c>
      <c r="AB488" s="546">
        <v>264.22000000000003</v>
      </c>
      <c r="AC488" s="546">
        <v>194.7</v>
      </c>
      <c r="AD488" s="546">
        <v>395.3</v>
      </c>
      <c r="AE488" s="546">
        <v>0</v>
      </c>
      <c r="AF488" s="546">
        <v>3.23</v>
      </c>
      <c r="AG488" s="546">
        <v>0</v>
      </c>
      <c r="AH488" s="546"/>
      <c r="AI488" s="546"/>
      <c r="AJ488" s="546"/>
      <c r="AK488" s="546"/>
      <c r="AL488" s="546"/>
      <c r="AM488" s="546"/>
      <c r="AN488" s="546"/>
      <c r="AO488" s="546"/>
      <c r="AP488" s="546"/>
      <c r="AQ488" s="546"/>
      <c r="AR488" s="546"/>
      <c r="AS488" s="548" t="s">
        <v>84</v>
      </c>
      <c r="AT488" s="547">
        <v>46029</v>
      </c>
    </row>
    <row r="489" spans="1:46" ht="13.2">
      <c r="A489" s="543"/>
      <c r="B489" s="542"/>
      <c r="C489" s="542"/>
      <c r="D489" s="542"/>
      <c r="E489" s="542"/>
      <c r="F489" s="543"/>
      <c r="G489" s="543"/>
      <c r="H489" s="543"/>
      <c r="I489" s="543"/>
      <c r="J489" s="543"/>
      <c r="K489" s="543"/>
      <c r="L489" s="543"/>
      <c r="M489" s="541"/>
      <c r="N489" s="541"/>
      <c r="O489" s="543" t="s">
        <v>342</v>
      </c>
      <c r="P489" s="541">
        <v>37</v>
      </c>
      <c r="Q489" s="543" t="s">
        <v>1285</v>
      </c>
      <c r="R489" s="543" t="s">
        <v>189</v>
      </c>
      <c r="S489" s="543" t="s">
        <v>1286</v>
      </c>
      <c r="T489" s="541">
        <v>1771286425</v>
      </c>
      <c r="U489" s="541">
        <v>590</v>
      </c>
      <c r="V489" s="541">
        <v>0.33</v>
      </c>
      <c r="W489" s="541">
        <v>327.31</v>
      </c>
      <c r="X489" s="541">
        <v>1</v>
      </c>
      <c r="Y489" s="541">
        <v>327.31</v>
      </c>
      <c r="Z489" s="541">
        <v>0</v>
      </c>
      <c r="AA489" s="541">
        <v>0</v>
      </c>
      <c r="AB489" s="541">
        <v>259.42</v>
      </c>
      <c r="AC489" s="541">
        <v>194.7</v>
      </c>
      <c r="AD489" s="541">
        <v>395.3</v>
      </c>
      <c r="AE489" s="541">
        <v>0</v>
      </c>
      <c r="AF489" s="541">
        <v>3.27</v>
      </c>
      <c r="AG489" s="541">
        <v>0</v>
      </c>
      <c r="AH489" s="541"/>
      <c r="AI489" s="541"/>
      <c r="AJ489" s="541"/>
      <c r="AK489" s="541"/>
      <c r="AL489" s="541"/>
      <c r="AM489" s="541"/>
      <c r="AN489" s="541"/>
      <c r="AO489" s="541"/>
      <c r="AP489" s="541"/>
      <c r="AQ489" s="541"/>
      <c r="AR489" s="541"/>
      <c r="AS489" s="543" t="s">
        <v>84</v>
      </c>
      <c r="AT489" s="542">
        <v>46029</v>
      </c>
    </row>
    <row r="490" spans="1:46" ht="13.2">
      <c r="A490" s="548"/>
      <c r="B490" s="547"/>
      <c r="C490" s="547"/>
      <c r="D490" s="547"/>
      <c r="E490" s="547"/>
      <c r="F490" s="548"/>
      <c r="G490" s="548"/>
      <c r="H490" s="548"/>
      <c r="I490" s="548"/>
      <c r="J490" s="548"/>
      <c r="K490" s="548"/>
      <c r="L490" s="548"/>
      <c r="M490" s="546"/>
      <c r="N490" s="546"/>
      <c r="O490" s="548" t="s">
        <v>342</v>
      </c>
      <c r="P490" s="546">
        <v>39</v>
      </c>
      <c r="Q490" s="548" t="s">
        <v>1285</v>
      </c>
      <c r="R490" s="548" t="s">
        <v>189</v>
      </c>
      <c r="S490" s="548" t="s">
        <v>1286</v>
      </c>
      <c r="T490" s="546">
        <v>1771286425</v>
      </c>
      <c r="U490" s="546">
        <v>590</v>
      </c>
      <c r="V490" s="546">
        <v>0.33</v>
      </c>
      <c r="W490" s="546">
        <v>354.9</v>
      </c>
      <c r="X490" s="546">
        <v>1</v>
      </c>
      <c r="Y490" s="546">
        <v>354.9</v>
      </c>
      <c r="Z490" s="546">
        <v>0</v>
      </c>
      <c r="AA490" s="546">
        <v>0</v>
      </c>
      <c r="AB490" s="546">
        <v>235.1</v>
      </c>
      <c r="AC490" s="546">
        <v>194.7</v>
      </c>
      <c r="AD490" s="546">
        <v>395.3</v>
      </c>
      <c r="AE490" s="546">
        <v>0</v>
      </c>
      <c r="AF490" s="546">
        <v>0</v>
      </c>
      <c r="AG490" s="546">
        <v>0</v>
      </c>
      <c r="AH490" s="546"/>
      <c r="AI490" s="546"/>
      <c r="AJ490" s="546"/>
      <c r="AK490" s="546"/>
      <c r="AL490" s="546"/>
      <c r="AM490" s="546"/>
      <c r="AN490" s="546"/>
      <c r="AO490" s="546"/>
      <c r="AP490" s="546"/>
      <c r="AQ490" s="546"/>
      <c r="AR490" s="546"/>
      <c r="AS490" s="548" t="s">
        <v>84</v>
      </c>
      <c r="AT490" s="547">
        <v>46029</v>
      </c>
    </row>
    <row r="491" spans="1:46" ht="13.2">
      <c r="A491" s="543"/>
      <c r="B491" s="542"/>
      <c r="C491" s="542"/>
      <c r="D491" s="542"/>
      <c r="E491" s="542"/>
      <c r="F491" s="543"/>
      <c r="G491" s="543"/>
      <c r="H491" s="543"/>
      <c r="I491" s="543"/>
      <c r="J491" s="543"/>
      <c r="K491" s="543"/>
      <c r="L491" s="543"/>
      <c r="M491" s="541"/>
      <c r="N491" s="541"/>
      <c r="O491" s="543" t="s">
        <v>342</v>
      </c>
      <c r="P491" s="541">
        <v>17</v>
      </c>
      <c r="Q491" s="543" t="s">
        <v>1285</v>
      </c>
      <c r="R491" s="543" t="s">
        <v>189</v>
      </c>
      <c r="S491" s="543" t="s">
        <v>1286</v>
      </c>
      <c r="T491" s="541">
        <v>1771286425</v>
      </c>
      <c r="U491" s="541">
        <v>590</v>
      </c>
      <c r="V491" s="541">
        <v>0.33</v>
      </c>
      <c r="W491" s="541">
        <v>323.81</v>
      </c>
      <c r="X491" s="541">
        <v>1</v>
      </c>
      <c r="Y491" s="541">
        <v>323.81</v>
      </c>
      <c r="Z491" s="541">
        <v>0</v>
      </c>
      <c r="AA491" s="541">
        <v>0</v>
      </c>
      <c r="AB491" s="541">
        <v>262.95</v>
      </c>
      <c r="AC491" s="541">
        <v>194.7</v>
      </c>
      <c r="AD491" s="541">
        <v>395.3</v>
      </c>
      <c r="AE491" s="541">
        <v>0</v>
      </c>
      <c r="AF491" s="541">
        <v>3.24</v>
      </c>
      <c r="AG491" s="541">
        <v>0</v>
      </c>
      <c r="AH491" s="541"/>
      <c r="AI491" s="541"/>
      <c r="AJ491" s="541"/>
      <c r="AK491" s="541"/>
      <c r="AL491" s="541"/>
      <c r="AM491" s="541"/>
      <c r="AN491" s="541"/>
      <c r="AO491" s="541"/>
      <c r="AP491" s="541"/>
      <c r="AQ491" s="541"/>
      <c r="AR491" s="541"/>
      <c r="AS491" s="543" t="s">
        <v>84</v>
      </c>
      <c r="AT491" s="542">
        <v>46029</v>
      </c>
    </row>
    <row r="492" spans="1:46" ht="13.2">
      <c r="A492" s="548"/>
      <c r="B492" s="547"/>
      <c r="C492" s="547"/>
      <c r="D492" s="547"/>
      <c r="E492" s="547"/>
      <c r="F492" s="548"/>
      <c r="G492" s="548"/>
      <c r="H492" s="548"/>
      <c r="I492" s="548"/>
      <c r="J492" s="548"/>
      <c r="K492" s="548"/>
      <c r="L492" s="548"/>
      <c r="M492" s="546"/>
      <c r="N492" s="546"/>
      <c r="O492" s="548" t="s">
        <v>342</v>
      </c>
      <c r="P492" s="546">
        <v>22</v>
      </c>
      <c r="Q492" s="548" t="s">
        <v>1285</v>
      </c>
      <c r="R492" s="548" t="s">
        <v>189</v>
      </c>
      <c r="S492" s="548" t="s">
        <v>1286</v>
      </c>
      <c r="T492" s="546">
        <v>1771286425</v>
      </c>
      <c r="U492" s="546">
        <v>590</v>
      </c>
      <c r="V492" s="546">
        <v>0.33</v>
      </c>
      <c r="W492" s="546">
        <v>306.82</v>
      </c>
      <c r="X492" s="546">
        <v>1</v>
      </c>
      <c r="Y492" s="546">
        <v>306.82</v>
      </c>
      <c r="Z492" s="546">
        <v>0</v>
      </c>
      <c r="AA492" s="546">
        <v>0</v>
      </c>
      <c r="AB492" s="546">
        <v>280.11</v>
      </c>
      <c r="AC492" s="546">
        <v>194.7</v>
      </c>
      <c r="AD492" s="546">
        <v>395.3</v>
      </c>
      <c r="AE492" s="546">
        <v>0</v>
      </c>
      <c r="AF492" s="546">
        <v>3.07</v>
      </c>
      <c r="AG492" s="546">
        <v>0</v>
      </c>
      <c r="AH492" s="546"/>
      <c r="AI492" s="546"/>
      <c r="AJ492" s="546"/>
      <c r="AK492" s="546"/>
      <c r="AL492" s="546"/>
      <c r="AM492" s="546"/>
      <c r="AN492" s="546"/>
      <c r="AO492" s="546"/>
      <c r="AP492" s="546"/>
      <c r="AQ492" s="546"/>
      <c r="AR492" s="546"/>
      <c r="AS492" s="548" t="s">
        <v>84</v>
      </c>
      <c r="AT492" s="547">
        <v>46029</v>
      </c>
    </row>
    <row r="493" spans="1:46" ht="13.2">
      <c r="A493" s="543"/>
      <c r="B493" s="542"/>
      <c r="C493" s="542"/>
      <c r="D493" s="542"/>
      <c r="E493" s="542"/>
      <c r="F493" s="543"/>
      <c r="G493" s="543"/>
      <c r="H493" s="543"/>
      <c r="I493" s="543"/>
      <c r="J493" s="543"/>
      <c r="K493" s="543"/>
      <c r="L493" s="543"/>
      <c r="M493" s="541"/>
      <c r="N493" s="541"/>
      <c r="O493" s="543" t="s">
        <v>342</v>
      </c>
      <c r="P493" s="541">
        <v>12</v>
      </c>
      <c r="Q493" s="543" t="s">
        <v>1285</v>
      </c>
      <c r="R493" s="543" t="s">
        <v>189</v>
      </c>
      <c r="S493" s="543" t="s">
        <v>1286</v>
      </c>
      <c r="T493" s="541">
        <v>1771286425</v>
      </c>
      <c r="U493" s="541">
        <v>590</v>
      </c>
      <c r="V493" s="541">
        <v>0.33</v>
      </c>
      <c r="W493" s="541">
        <v>335.86</v>
      </c>
      <c r="X493" s="541">
        <v>1</v>
      </c>
      <c r="Y493" s="541">
        <v>335.86</v>
      </c>
      <c r="Z493" s="541">
        <v>0</v>
      </c>
      <c r="AA493" s="541">
        <v>0</v>
      </c>
      <c r="AB493" s="541">
        <v>254.14</v>
      </c>
      <c r="AC493" s="541">
        <v>194.7</v>
      </c>
      <c r="AD493" s="541">
        <v>395.3</v>
      </c>
      <c r="AE493" s="541">
        <v>0</v>
      </c>
      <c r="AF493" s="541">
        <v>0</v>
      </c>
      <c r="AG493" s="541">
        <v>0</v>
      </c>
      <c r="AH493" s="541"/>
      <c r="AI493" s="541"/>
      <c r="AJ493" s="541"/>
      <c r="AK493" s="541"/>
      <c r="AL493" s="541"/>
      <c r="AM493" s="541"/>
      <c r="AN493" s="541"/>
      <c r="AO493" s="541"/>
      <c r="AP493" s="541"/>
      <c r="AQ493" s="541"/>
      <c r="AR493" s="541"/>
      <c r="AS493" s="543" t="s">
        <v>84</v>
      </c>
      <c r="AT493" s="542">
        <v>46029</v>
      </c>
    </row>
    <row r="494" spans="1:46" ht="13.2">
      <c r="A494" s="548"/>
      <c r="B494" s="547"/>
      <c r="C494" s="547"/>
      <c r="D494" s="547"/>
      <c r="E494" s="547"/>
      <c r="F494" s="548"/>
      <c r="G494" s="548"/>
      <c r="H494" s="548"/>
      <c r="I494" s="548"/>
      <c r="J494" s="548"/>
      <c r="K494" s="548"/>
      <c r="L494" s="548"/>
      <c r="M494" s="546"/>
      <c r="N494" s="546"/>
      <c r="O494" s="548" t="s">
        <v>342</v>
      </c>
      <c r="P494" s="546">
        <v>20</v>
      </c>
      <c r="Q494" s="548" t="s">
        <v>1285</v>
      </c>
      <c r="R494" s="548" t="s">
        <v>189</v>
      </c>
      <c r="S494" s="548" t="s">
        <v>1286</v>
      </c>
      <c r="T494" s="546">
        <v>1771286425</v>
      </c>
      <c r="U494" s="546">
        <v>590</v>
      </c>
      <c r="V494" s="546">
        <v>0.33</v>
      </c>
      <c r="W494" s="546">
        <v>340.95</v>
      </c>
      <c r="X494" s="546">
        <v>1</v>
      </c>
      <c r="Y494" s="546">
        <v>340.95</v>
      </c>
      <c r="Z494" s="546">
        <v>0</v>
      </c>
      <c r="AA494" s="546">
        <v>0</v>
      </c>
      <c r="AB494" s="546">
        <v>245.64</v>
      </c>
      <c r="AC494" s="546">
        <v>194.7</v>
      </c>
      <c r="AD494" s="546">
        <v>395.3</v>
      </c>
      <c r="AE494" s="546">
        <v>0</v>
      </c>
      <c r="AF494" s="546">
        <v>3.41</v>
      </c>
      <c r="AG494" s="546">
        <v>0</v>
      </c>
      <c r="AH494" s="546"/>
      <c r="AI494" s="546"/>
      <c r="AJ494" s="546"/>
      <c r="AK494" s="546"/>
      <c r="AL494" s="546"/>
      <c r="AM494" s="546"/>
      <c r="AN494" s="546"/>
      <c r="AO494" s="546"/>
      <c r="AP494" s="546"/>
      <c r="AQ494" s="546"/>
      <c r="AR494" s="546"/>
      <c r="AS494" s="548" t="s">
        <v>84</v>
      </c>
      <c r="AT494" s="547">
        <v>46029</v>
      </c>
    </row>
    <row r="495" spans="1:46" ht="13.2">
      <c r="A495" s="543"/>
      <c r="B495" s="542"/>
      <c r="C495" s="542"/>
      <c r="D495" s="542"/>
      <c r="E495" s="542"/>
      <c r="F495" s="543"/>
      <c r="G495" s="543"/>
      <c r="H495" s="543"/>
      <c r="I495" s="543"/>
      <c r="J495" s="543"/>
      <c r="K495" s="543"/>
      <c r="L495" s="543"/>
      <c r="M495" s="541"/>
      <c r="N495" s="541"/>
      <c r="O495" s="543" t="s">
        <v>342</v>
      </c>
      <c r="P495" s="541">
        <v>19</v>
      </c>
      <c r="Q495" s="543" t="s">
        <v>1285</v>
      </c>
      <c r="R495" s="543" t="s">
        <v>189</v>
      </c>
      <c r="S495" s="543" t="s">
        <v>1286</v>
      </c>
      <c r="T495" s="541">
        <v>1771286425</v>
      </c>
      <c r="U495" s="541">
        <v>600</v>
      </c>
      <c r="V495" s="541">
        <v>0.33</v>
      </c>
      <c r="W495" s="541">
        <v>327.62</v>
      </c>
      <c r="X495" s="541">
        <v>1</v>
      </c>
      <c r="Y495" s="541">
        <v>327.62</v>
      </c>
      <c r="Z495" s="541">
        <v>0</v>
      </c>
      <c r="AA495" s="541">
        <v>0</v>
      </c>
      <c r="AB495" s="541">
        <v>269.10000000000002</v>
      </c>
      <c r="AC495" s="541">
        <v>198</v>
      </c>
      <c r="AD495" s="541">
        <v>402</v>
      </c>
      <c r="AE495" s="541">
        <v>0</v>
      </c>
      <c r="AF495" s="541">
        <v>3.2800000000000002</v>
      </c>
      <c r="AG495" s="541">
        <v>0</v>
      </c>
      <c r="AH495" s="541"/>
      <c r="AI495" s="541"/>
      <c r="AJ495" s="541"/>
      <c r="AK495" s="541"/>
      <c r="AL495" s="541"/>
      <c r="AM495" s="541"/>
      <c r="AN495" s="541"/>
      <c r="AO495" s="541"/>
      <c r="AP495" s="541"/>
      <c r="AQ495" s="541"/>
      <c r="AR495" s="541"/>
      <c r="AS495" s="543" t="s">
        <v>84</v>
      </c>
      <c r="AT495" s="542">
        <v>46029</v>
      </c>
    </row>
    <row r="496" spans="1:46" ht="13.2">
      <c r="A496" s="548"/>
      <c r="B496" s="547"/>
      <c r="C496" s="547"/>
      <c r="D496" s="547"/>
      <c r="E496" s="547"/>
      <c r="F496" s="548"/>
      <c r="G496" s="548"/>
      <c r="H496" s="548"/>
      <c r="I496" s="548"/>
      <c r="J496" s="548"/>
      <c r="K496" s="548"/>
      <c r="L496" s="548"/>
      <c r="M496" s="546"/>
      <c r="N496" s="546"/>
      <c r="O496" s="548" t="s">
        <v>342</v>
      </c>
      <c r="P496" s="546">
        <v>363</v>
      </c>
      <c r="Q496" s="548" t="s">
        <v>1307</v>
      </c>
      <c r="R496" s="548" t="s">
        <v>188</v>
      </c>
      <c r="S496" s="548" t="s">
        <v>1308</v>
      </c>
      <c r="T496" s="546">
        <v>2970340394</v>
      </c>
      <c r="U496" s="546">
        <v>600</v>
      </c>
      <c r="V496" s="546">
        <v>0.33</v>
      </c>
      <c r="W496" s="546">
        <v>297.14</v>
      </c>
      <c r="X496" s="546">
        <v>1</v>
      </c>
      <c r="Y496" s="546">
        <v>297.14</v>
      </c>
      <c r="Z496" s="546">
        <v>0</v>
      </c>
      <c r="AA496" s="546">
        <v>0</v>
      </c>
      <c r="AB496" s="546">
        <v>299.89</v>
      </c>
      <c r="AC496" s="546">
        <v>198</v>
      </c>
      <c r="AD496" s="546">
        <v>402</v>
      </c>
      <c r="AE496" s="546">
        <v>0</v>
      </c>
      <c r="AF496" s="546">
        <v>2.9699999999999998</v>
      </c>
      <c r="AG496" s="546">
        <v>0</v>
      </c>
      <c r="AH496" s="546"/>
      <c r="AI496" s="546"/>
      <c r="AJ496" s="546"/>
      <c r="AK496" s="546"/>
      <c r="AL496" s="546"/>
      <c r="AM496" s="546"/>
      <c r="AN496" s="546"/>
      <c r="AO496" s="546"/>
      <c r="AP496" s="546"/>
      <c r="AQ496" s="546"/>
      <c r="AR496" s="546"/>
      <c r="AS496" s="548" t="s">
        <v>84</v>
      </c>
      <c r="AT496" s="547">
        <v>46029</v>
      </c>
    </row>
    <row r="497" spans="1:46" ht="13.2">
      <c r="A497" s="543"/>
      <c r="B497" s="542"/>
      <c r="C497" s="542"/>
      <c r="D497" s="542"/>
      <c r="E497" s="542"/>
      <c r="F497" s="543"/>
      <c r="G497" s="543"/>
      <c r="H497" s="543"/>
      <c r="I497" s="543"/>
      <c r="J497" s="543"/>
      <c r="K497" s="543"/>
      <c r="L497" s="543"/>
      <c r="M497" s="541"/>
      <c r="N497" s="541"/>
      <c r="O497" s="543" t="s">
        <v>342</v>
      </c>
      <c r="P497" s="541">
        <v>13</v>
      </c>
      <c r="Q497" s="543" t="s">
        <v>1285</v>
      </c>
      <c r="R497" s="543" t="s">
        <v>189</v>
      </c>
      <c r="S497" s="543" t="s">
        <v>1286</v>
      </c>
      <c r="T497" s="541">
        <v>1771286425</v>
      </c>
      <c r="U497" s="541">
        <v>600</v>
      </c>
      <c r="V497" s="541">
        <v>0.33</v>
      </c>
      <c r="W497" s="541">
        <v>310.18</v>
      </c>
      <c r="X497" s="541">
        <v>1</v>
      </c>
      <c r="Y497" s="541">
        <v>310.18</v>
      </c>
      <c r="Z497" s="541">
        <v>0</v>
      </c>
      <c r="AA497" s="541">
        <v>0</v>
      </c>
      <c r="AB497" s="541">
        <v>286.72000000000003</v>
      </c>
      <c r="AC497" s="541">
        <v>198</v>
      </c>
      <c r="AD497" s="541">
        <v>402</v>
      </c>
      <c r="AE497" s="541">
        <v>0</v>
      </c>
      <c r="AF497" s="541">
        <v>3.1</v>
      </c>
      <c r="AG497" s="541">
        <v>0</v>
      </c>
      <c r="AH497" s="541"/>
      <c r="AI497" s="541"/>
      <c r="AJ497" s="541"/>
      <c r="AK497" s="541"/>
      <c r="AL497" s="541"/>
      <c r="AM497" s="541"/>
      <c r="AN497" s="541"/>
      <c r="AO497" s="541"/>
      <c r="AP497" s="541"/>
      <c r="AQ497" s="541"/>
      <c r="AR497" s="541"/>
      <c r="AS497" s="543" t="s">
        <v>84</v>
      </c>
      <c r="AT497" s="542">
        <v>46029</v>
      </c>
    </row>
    <row r="498" spans="1:46" ht="13.2">
      <c r="A498" s="548"/>
      <c r="B498" s="547"/>
      <c r="C498" s="547"/>
      <c r="D498" s="547"/>
      <c r="E498" s="547"/>
      <c r="F498" s="548"/>
      <c r="G498" s="548"/>
      <c r="H498" s="548"/>
      <c r="I498" s="548"/>
      <c r="J498" s="548"/>
      <c r="K498" s="548"/>
      <c r="L498" s="548"/>
      <c r="M498" s="546"/>
      <c r="N498" s="546"/>
      <c r="O498" s="548" t="s">
        <v>342</v>
      </c>
      <c r="P498" s="546">
        <v>3</v>
      </c>
      <c r="Q498" s="548" t="s">
        <v>1285</v>
      </c>
      <c r="R498" s="548" t="s">
        <v>189</v>
      </c>
      <c r="S498" s="548" t="s">
        <v>1286</v>
      </c>
      <c r="T498" s="546">
        <v>1771286425</v>
      </c>
      <c r="U498" s="546">
        <v>600</v>
      </c>
      <c r="V498" s="546">
        <v>0.33</v>
      </c>
      <c r="W498" s="546">
        <v>327.31</v>
      </c>
      <c r="X498" s="546">
        <v>1</v>
      </c>
      <c r="Y498" s="546">
        <v>327.31</v>
      </c>
      <c r="Z498" s="546">
        <v>0</v>
      </c>
      <c r="AA498" s="546">
        <v>0</v>
      </c>
      <c r="AB498" s="546">
        <v>269.42</v>
      </c>
      <c r="AC498" s="546">
        <v>198</v>
      </c>
      <c r="AD498" s="546">
        <v>402</v>
      </c>
      <c r="AE498" s="546">
        <v>0</v>
      </c>
      <c r="AF498" s="546">
        <v>3.27</v>
      </c>
      <c r="AG498" s="546">
        <v>0</v>
      </c>
      <c r="AH498" s="546"/>
      <c r="AI498" s="546"/>
      <c r="AJ498" s="546"/>
      <c r="AK498" s="546"/>
      <c r="AL498" s="546"/>
      <c r="AM498" s="546"/>
      <c r="AN498" s="546"/>
      <c r="AO498" s="546"/>
      <c r="AP498" s="546"/>
      <c r="AQ498" s="546"/>
      <c r="AR498" s="546"/>
      <c r="AS498" s="548" t="s">
        <v>84</v>
      </c>
      <c r="AT498" s="547">
        <v>46029</v>
      </c>
    </row>
    <row r="499" spans="1:46" ht="13.2">
      <c r="A499" s="543"/>
      <c r="B499" s="542"/>
      <c r="C499" s="542"/>
      <c r="D499" s="542"/>
      <c r="E499" s="542"/>
      <c r="F499" s="543"/>
      <c r="G499" s="543"/>
      <c r="H499" s="543"/>
      <c r="I499" s="543"/>
      <c r="J499" s="543"/>
      <c r="K499" s="543"/>
      <c r="L499" s="543"/>
      <c r="M499" s="541"/>
      <c r="N499" s="541"/>
      <c r="O499" s="543" t="s">
        <v>342</v>
      </c>
      <c r="P499" s="541">
        <v>90</v>
      </c>
      <c r="Q499" s="543" t="s">
        <v>1285</v>
      </c>
      <c r="R499" s="543" t="s">
        <v>189</v>
      </c>
      <c r="S499" s="543" t="s">
        <v>1286</v>
      </c>
      <c r="T499" s="541">
        <v>1771286425</v>
      </c>
      <c r="U499" s="541">
        <v>600</v>
      </c>
      <c r="V499" s="541">
        <v>0.33</v>
      </c>
      <c r="W499" s="541">
        <v>367.62</v>
      </c>
      <c r="X499" s="541">
        <v>1</v>
      </c>
      <c r="Y499" s="541">
        <v>367.62</v>
      </c>
      <c r="Z499" s="541">
        <v>0</v>
      </c>
      <c r="AA499" s="541">
        <v>0</v>
      </c>
      <c r="AB499" s="541">
        <v>232.38</v>
      </c>
      <c r="AC499" s="541">
        <v>198</v>
      </c>
      <c r="AD499" s="541">
        <v>402</v>
      </c>
      <c r="AE499" s="541">
        <v>0</v>
      </c>
      <c r="AF499" s="541">
        <v>0</v>
      </c>
      <c r="AG499" s="541">
        <v>0</v>
      </c>
      <c r="AH499" s="541"/>
      <c r="AI499" s="541"/>
      <c r="AJ499" s="541"/>
      <c r="AK499" s="541"/>
      <c r="AL499" s="541"/>
      <c r="AM499" s="541"/>
      <c r="AN499" s="541"/>
      <c r="AO499" s="541"/>
      <c r="AP499" s="541"/>
      <c r="AQ499" s="541"/>
      <c r="AR499" s="541"/>
      <c r="AS499" s="543" t="s">
        <v>84</v>
      </c>
      <c r="AT499" s="542">
        <v>46029</v>
      </c>
    </row>
    <row r="500" spans="1:46" ht="13.2">
      <c r="A500" s="548"/>
      <c r="B500" s="547"/>
      <c r="C500" s="547"/>
      <c r="D500" s="547"/>
      <c r="E500" s="547"/>
      <c r="F500" s="548"/>
      <c r="G500" s="548"/>
      <c r="H500" s="548"/>
      <c r="I500" s="548"/>
      <c r="J500" s="548"/>
      <c r="K500" s="548"/>
      <c r="L500" s="548"/>
      <c r="M500" s="546"/>
      <c r="N500" s="546"/>
      <c r="O500" s="548" t="s">
        <v>342</v>
      </c>
      <c r="P500" s="546">
        <v>16</v>
      </c>
      <c r="Q500" s="548" t="s">
        <v>1285</v>
      </c>
      <c r="R500" s="548" t="s">
        <v>189</v>
      </c>
      <c r="S500" s="548" t="s">
        <v>1286</v>
      </c>
      <c r="T500" s="546">
        <v>1771286425</v>
      </c>
      <c r="U500" s="546">
        <v>600</v>
      </c>
      <c r="V500" s="546">
        <v>0.33</v>
      </c>
      <c r="W500" s="546">
        <v>364.76</v>
      </c>
      <c r="X500" s="546">
        <v>1</v>
      </c>
      <c r="Y500" s="546">
        <v>364.76</v>
      </c>
      <c r="Z500" s="546">
        <v>0</v>
      </c>
      <c r="AA500" s="546">
        <v>0</v>
      </c>
      <c r="AB500" s="546">
        <v>235.24</v>
      </c>
      <c r="AC500" s="546">
        <v>198</v>
      </c>
      <c r="AD500" s="546">
        <v>402</v>
      </c>
      <c r="AE500" s="546">
        <v>0</v>
      </c>
      <c r="AF500" s="546">
        <v>0</v>
      </c>
      <c r="AG500" s="546">
        <v>0</v>
      </c>
      <c r="AH500" s="546"/>
      <c r="AI500" s="546"/>
      <c r="AJ500" s="546"/>
      <c r="AK500" s="546"/>
      <c r="AL500" s="546"/>
      <c r="AM500" s="546"/>
      <c r="AN500" s="546"/>
      <c r="AO500" s="546"/>
      <c r="AP500" s="546"/>
      <c r="AQ500" s="546"/>
      <c r="AR500" s="546"/>
      <c r="AS500" s="548" t="s">
        <v>84</v>
      </c>
      <c r="AT500" s="547">
        <v>46029</v>
      </c>
    </row>
    <row r="501" spans="1:46" ht="13.2">
      <c r="A501" s="543"/>
      <c r="B501" s="542"/>
      <c r="C501" s="542"/>
      <c r="D501" s="542"/>
      <c r="E501" s="542"/>
      <c r="F501" s="543"/>
      <c r="G501" s="543"/>
      <c r="H501" s="543"/>
      <c r="I501" s="543"/>
      <c r="J501" s="543"/>
      <c r="K501" s="543"/>
      <c r="L501" s="543"/>
      <c r="M501" s="541"/>
      <c r="N501" s="541"/>
      <c r="O501" s="543" t="s">
        <v>342</v>
      </c>
      <c r="P501" s="541">
        <v>118</v>
      </c>
      <c r="Q501" s="543" t="s">
        <v>1341</v>
      </c>
      <c r="R501" s="543" t="s">
        <v>173</v>
      </c>
      <c r="S501" s="543" t="s">
        <v>1342</v>
      </c>
      <c r="T501" s="541">
        <v>1973329311</v>
      </c>
      <c r="U501" s="541">
        <v>762</v>
      </c>
      <c r="V501" s="541">
        <v>0.34</v>
      </c>
      <c r="W501" s="541">
        <v>460.95</v>
      </c>
      <c r="X501" s="541">
        <v>1</v>
      </c>
      <c r="Y501" s="541">
        <v>460.95</v>
      </c>
      <c r="Z501" s="541">
        <v>0</v>
      </c>
      <c r="AA501" s="541">
        <v>0</v>
      </c>
      <c r="AB501" s="541">
        <v>296.44</v>
      </c>
      <c r="AC501" s="541">
        <v>259.08</v>
      </c>
      <c r="AD501" s="541">
        <v>502.92</v>
      </c>
      <c r="AE501" s="541">
        <v>0</v>
      </c>
      <c r="AF501" s="541">
        <v>4.6100000000000003</v>
      </c>
      <c r="AG501" s="541">
        <v>0</v>
      </c>
      <c r="AH501" s="541"/>
      <c r="AI501" s="541"/>
      <c r="AJ501" s="541"/>
      <c r="AK501" s="541"/>
      <c r="AL501" s="541"/>
      <c r="AM501" s="541"/>
      <c r="AN501" s="541"/>
      <c r="AO501" s="541"/>
      <c r="AP501" s="541"/>
      <c r="AQ501" s="541"/>
      <c r="AR501" s="541"/>
      <c r="AS501" s="543" t="s">
        <v>84</v>
      </c>
      <c r="AT501" s="542">
        <v>46029</v>
      </c>
    </row>
    <row r="502" spans="1:46" ht="13.2">
      <c r="A502" s="548"/>
      <c r="B502" s="547"/>
      <c r="C502" s="547"/>
      <c r="D502" s="547"/>
      <c r="E502" s="547"/>
      <c r="F502" s="548"/>
      <c r="G502" s="548"/>
      <c r="H502" s="548"/>
      <c r="I502" s="548"/>
      <c r="J502" s="548"/>
      <c r="K502" s="548"/>
      <c r="L502" s="548"/>
      <c r="M502" s="546"/>
      <c r="N502" s="546"/>
      <c r="O502" s="548" t="s">
        <v>342</v>
      </c>
      <c r="P502" s="546">
        <v>473</v>
      </c>
      <c r="Q502" s="548" t="s">
        <v>1340</v>
      </c>
      <c r="R502" s="548" t="s">
        <v>190</v>
      </c>
      <c r="S502" s="548" t="s">
        <v>1310</v>
      </c>
      <c r="T502" s="546">
        <v>3028330595</v>
      </c>
      <c r="U502" s="546">
        <v>944</v>
      </c>
      <c r="V502" s="546">
        <v>0.43</v>
      </c>
      <c r="W502" s="546">
        <v>576.19000000000005</v>
      </c>
      <c r="X502" s="546">
        <v>1</v>
      </c>
      <c r="Y502" s="546">
        <v>576.19000000000005</v>
      </c>
      <c r="Z502" s="546">
        <v>0</v>
      </c>
      <c r="AA502" s="546">
        <v>0</v>
      </c>
      <c r="AB502" s="546">
        <v>362.05</v>
      </c>
      <c r="AC502" s="546">
        <v>405.92</v>
      </c>
      <c r="AD502" s="546">
        <v>538.08000000000004</v>
      </c>
      <c r="AE502" s="546">
        <v>0</v>
      </c>
      <c r="AF502" s="546">
        <v>5.76</v>
      </c>
      <c r="AG502" s="546">
        <v>0</v>
      </c>
      <c r="AH502" s="546"/>
      <c r="AI502" s="546"/>
      <c r="AJ502" s="546"/>
      <c r="AK502" s="546"/>
      <c r="AL502" s="546"/>
      <c r="AM502" s="546"/>
      <c r="AN502" s="546"/>
      <c r="AO502" s="546"/>
      <c r="AP502" s="546"/>
      <c r="AQ502" s="546"/>
      <c r="AR502" s="546"/>
      <c r="AS502" s="548" t="s">
        <v>84</v>
      </c>
      <c r="AT502" s="547">
        <v>46029</v>
      </c>
    </row>
  </sheetData>
  <autoFilter ref="A2:AT502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M1000"/>
  <sheetViews>
    <sheetView workbookViewId="0">
      <pane ySplit="1" topLeftCell="A2" activePane="bottomLeft" state="frozen"/>
      <selection pane="bottomLeft" activeCell="C228" sqref="C228"/>
    </sheetView>
  </sheetViews>
  <sheetFormatPr defaultColWidth="12.6640625" defaultRowHeight="15.75" customHeight="1"/>
  <cols>
    <col min="3" max="3" width="41.44140625" customWidth="1"/>
    <col min="5" max="5" width="12.109375" customWidth="1"/>
    <col min="6" max="6" width="15.88671875" customWidth="1"/>
    <col min="8" max="8" width="24.6640625" customWidth="1"/>
    <col min="9" max="9" width="19.88671875" customWidth="1"/>
  </cols>
  <sheetData>
    <row r="1" spans="1:13">
      <c r="A1" s="432" t="s">
        <v>808</v>
      </c>
      <c r="B1" s="432" t="s">
        <v>315</v>
      </c>
      <c r="C1" s="432" t="s">
        <v>809</v>
      </c>
      <c r="D1" s="432" t="s">
        <v>810</v>
      </c>
      <c r="E1" s="432" t="s">
        <v>811</v>
      </c>
      <c r="F1" s="432" t="s">
        <v>812</v>
      </c>
      <c r="H1" s="269" t="s">
        <v>1751</v>
      </c>
      <c r="I1" s="432" t="s">
        <v>21</v>
      </c>
      <c r="J1" s="573" t="s">
        <v>207</v>
      </c>
      <c r="L1" s="124"/>
    </row>
    <row r="2" spans="1:13">
      <c r="A2" s="574"/>
      <c r="B2" s="432"/>
      <c r="C2" s="432"/>
      <c r="D2" s="562"/>
      <c r="E2" s="562"/>
      <c r="F2" s="562"/>
      <c r="H2" s="432"/>
      <c r="I2" s="432"/>
      <c r="J2" s="432"/>
    </row>
    <row r="3" spans="1:13">
      <c r="A3" s="574"/>
      <c r="B3" s="432"/>
      <c r="C3" s="432"/>
      <c r="D3" s="562"/>
      <c r="E3" s="562"/>
      <c r="F3" s="562"/>
      <c r="H3" s="432"/>
      <c r="I3" s="432"/>
      <c r="J3" s="432"/>
    </row>
    <row r="4" spans="1:13">
      <c r="A4" s="574"/>
      <c r="B4" s="432"/>
      <c r="C4" s="432"/>
      <c r="D4" s="562"/>
      <c r="E4" s="562"/>
      <c r="F4" s="562"/>
      <c r="H4" s="432"/>
      <c r="I4" s="432"/>
      <c r="J4" s="432"/>
    </row>
    <row r="5" spans="1:13">
      <c r="A5" s="574"/>
      <c r="B5" s="432"/>
      <c r="C5" s="432"/>
      <c r="D5" s="562"/>
      <c r="E5" s="562"/>
      <c r="F5" s="562"/>
      <c r="H5" s="432"/>
      <c r="I5" s="432"/>
      <c r="J5" s="432"/>
    </row>
    <row r="6" spans="1:13">
      <c r="A6" s="574"/>
      <c r="B6" s="432"/>
      <c r="C6" s="432"/>
      <c r="D6" s="562"/>
      <c r="E6" s="562"/>
      <c r="F6" s="562"/>
      <c r="H6" s="432"/>
      <c r="I6" s="432"/>
      <c r="J6" s="432"/>
    </row>
    <row r="7" spans="1:13">
      <c r="A7" s="574"/>
      <c r="B7" s="432"/>
      <c r="C7" s="432"/>
      <c r="D7" s="562"/>
      <c r="E7" s="562"/>
      <c r="F7" s="562"/>
      <c r="H7" s="432"/>
      <c r="I7" s="432"/>
      <c r="J7" s="432"/>
      <c r="L7" s="124"/>
      <c r="M7" s="432"/>
    </row>
    <row r="8" spans="1:13">
      <c r="A8" s="574"/>
      <c r="B8" s="432"/>
      <c r="C8" s="432"/>
      <c r="D8" s="562"/>
      <c r="E8" s="562"/>
      <c r="F8" s="562"/>
      <c r="H8" s="432"/>
      <c r="I8" s="432"/>
      <c r="J8" s="432"/>
      <c r="M8" s="432"/>
    </row>
    <row r="9" spans="1:13">
      <c r="A9" s="574"/>
      <c r="B9" s="432"/>
      <c r="C9" s="432"/>
      <c r="D9" s="562"/>
      <c r="E9" s="562"/>
      <c r="F9" s="562"/>
      <c r="H9" s="432"/>
      <c r="I9" s="432"/>
      <c r="J9" s="432"/>
      <c r="M9" s="432"/>
    </row>
    <row r="10" spans="1:13">
      <c r="A10" s="574"/>
      <c r="B10" s="432"/>
      <c r="C10" s="432"/>
      <c r="D10" s="562"/>
      <c r="E10" s="562"/>
      <c r="F10" s="562"/>
      <c r="H10" s="432"/>
      <c r="I10" s="432"/>
      <c r="J10" s="432"/>
      <c r="M10" s="432"/>
    </row>
    <row r="11" spans="1:13">
      <c r="A11" s="574"/>
      <c r="B11" s="432"/>
      <c r="C11" s="432"/>
      <c r="D11" s="562"/>
      <c r="E11" s="562"/>
      <c r="F11" s="562"/>
      <c r="H11" s="432"/>
      <c r="I11" s="432"/>
      <c r="J11" s="432"/>
      <c r="L11" s="124"/>
      <c r="M11" s="432"/>
    </row>
    <row r="12" spans="1:13">
      <c r="A12" s="574"/>
      <c r="B12" s="432"/>
      <c r="C12" s="432"/>
      <c r="D12" s="562"/>
      <c r="E12" s="562"/>
      <c r="F12" s="562"/>
      <c r="H12" s="432"/>
      <c r="I12" s="432"/>
      <c r="J12" s="432"/>
      <c r="M12" s="432"/>
    </row>
    <row r="13" spans="1:13">
      <c r="A13" s="574"/>
      <c r="B13" s="432"/>
      <c r="C13" s="432"/>
      <c r="D13" s="562"/>
      <c r="E13" s="562"/>
      <c r="F13" s="562"/>
      <c r="H13" s="432"/>
      <c r="I13" s="432"/>
      <c r="J13" s="432"/>
      <c r="L13" s="124"/>
      <c r="M13" s="432"/>
    </row>
    <row r="14" spans="1:13">
      <c r="A14" s="574"/>
      <c r="B14" s="432"/>
      <c r="C14" s="432"/>
      <c r="D14" s="562"/>
      <c r="E14" s="562"/>
      <c r="F14" s="562"/>
      <c r="H14" s="432"/>
      <c r="I14" s="432"/>
      <c r="J14" s="432"/>
      <c r="M14" s="432"/>
    </row>
    <row r="15" spans="1:13">
      <c r="A15" s="574"/>
      <c r="B15" s="432"/>
      <c r="C15" s="432"/>
      <c r="D15" s="562"/>
      <c r="E15" s="562"/>
      <c r="F15" s="562"/>
      <c r="H15" s="432"/>
      <c r="I15" s="432"/>
      <c r="J15" s="432"/>
      <c r="L15" s="124"/>
      <c r="M15" s="432"/>
    </row>
    <row r="16" spans="1:13">
      <c r="A16" s="574"/>
      <c r="B16" s="432"/>
      <c r="C16" s="432"/>
      <c r="D16" s="562"/>
      <c r="E16" s="562"/>
      <c r="F16" s="562"/>
      <c r="H16" s="432"/>
      <c r="I16" s="432"/>
      <c r="J16" s="432"/>
      <c r="M16" s="432"/>
    </row>
    <row r="17" spans="1:13">
      <c r="A17" s="574"/>
      <c r="B17" s="432"/>
      <c r="C17" s="432"/>
      <c r="D17" s="562"/>
      <c r="E17" s="562"/>
      <c r="F17" s="562"/>
      <c r="H17" s="432"/>
      <c r="I17" s="432"/>
      <c r="J17" s="432"/>
      <c r="M17" s="432"/>
    </row>
    <row r="18" spans="1:13">
      <c r="A18" s="574"/>
      <c r="B18" s="432"/>
      <c r="C18" s="432"/>
      <c r="D18" s="562"/>
      <c r="E18" s="562"/>
      <c r="F18" s="562"/>
      <c r="H18" s="432"/>
      <c r="I18" s="432"/>
      <c r="J18" s="432"/>
      <c r="L18" s="124"/>
      <c r="M18" s="432"/>
    </row>
    <row r="19" spans="1:13">
      <c r="A19" s="574"/>
      <c r="B19" s="432"/>
      <c r="C19" s="432"/>
      <c r="D19" s="562"/>
      <c r="E19" s="562"/>
      <c r="F19" s="562"/>
      <c r="H19" s="432"/>
      <c r="I19" s="432"/>
      <c r="J19" s="432"/>
      <c r="M19" s="432"/>
    </row>
    <row r="20" spans="1:13">
      <c r="A20" s="574"/>
      <c r="B20" s="432"/>
      <c r="C20" s="432"/>
      <c r="D20" s="562"/>
      <c r="E20" s="562"/>
      <c r="F20" s="562"/>
      <c r="H20" s="432"/>
      <c r="I20" s="432"/>
      <c r="J20" s="432"/>
      <c r="L20" s="124"/>
      <c r="M20" s="432"/>
    </row>
    <row r="21" spans="1:13">
      <c r="A21" s="574"/>
      <c r="B21" s="432"/>
      <c r="C21" s="432"/>
      <c r="D21" s="562"/>
      <c r="E21" s="562"/>
      <c r="F21" s="562"/>
      <c r="H21" s="432"/>
      <c r="I21" s="432"/>
      <c r="J21" s="432"/>
      <c r="L21" s="124"/>
      <c r="M21" s="432"/>
    </row>
    <row r="22" spans="1:13">
      <c r="A22" s="574"/>
      <c r="B22" s="432"/>
      <c r="C22" s="432"/>
      <c r="D22" s="562"/>
      <c r="E22" s="562"/>
      <c r="F22" s="562"/>
      <c r="H22" s="432"/>
      <c r="I22" s="432"/>
      <c r="J22" s="432"/>
      <c r="L22" s="124"/>
      <c r="M22" s="432"/>
    </row>
    <row r="23" spans="1:13">
      <c r="A23" s="574"/>
      <c r="B23" s="432"/>
      <c r="C23" s="432"/>
      <c r="D23" s="562"/>
      <c r="E23" s="562"/>
      <c r="F23" s="562"/>
      <c r="H23" s="432"/>
      <c r="I23" s="432"/>
      <c r="J23" s="432"/>
      <c r="M23" s="432"/>
    </row>
    <row r="24" spans="1:13">
      <c r="A24" s="574"/>
      <c r="B24" s="432"/>
      <c r="C24" s="432"/>
      <c r="D24" s="562"/>
      <c r="E24" s="562"/>
      <c r="F24" s="562"/>
      <c r="H24" s="432"/>
      <c r="I24" s="432"/>
      <c r="J24" s="432"/>
      <c r="M24" s="432"/>
    </row>
    <row r="25" spans="1:13">
      <c r="A25" s="574"/>
      <c r="B25" s="432"/>
      <c r="C25" s="432"/>
      <c r="D25" s="562"/>
      <c r="E25" s="562"/>
      <c r="F25" s="562"/>
      <c r="H25" s="432"/>
      <c r="I25" s="432"/>
      <c r="J25" s="432"/>
      <c r="M25" s="432"/>
    </row>
    <row r="26" spans="1:13">
      <c r="A26" s="574"/>
      <c r="B26" s="432"/>
      <c r="C26" s="432"/>
      <c r="D26" s="562"/>
      <c r="E26" s="562"/>
      <c r="F26" s="562"/>
      <c r="H26" s="432"/>
      <c r="I26" s="432"/>
      <c r="J26" s="432"/>
      <c r="M26" s="432"/>
    </row>
    <row r="27" spans="1:13">
      <c r="A27" s="574"/>
      <c r="B27" s="432"/>
      <c r="C27" s="432"/>
      <c r="D27" s="562"/>
      <c r="E27" s="562"/>
      <c r="F27" s="562"/>
      <c r="H27" s="432"/>
      <c r="I27" s="432"/>
      <c r="J27" s="432"/>
    </row>
    <row r="28" spans="1:13">
      <c r="A28" s="574"/>
      <c r="B28" s="432"/>
      <c r="C28" s="432"/>
      <c r="D28" s="562"/>
      <c r="E28" s="562"/>
      <c r="F28" s="562"/>
      <c r="H28" s="432"/>
      <c r="I28" s="432"/>
      <c r="J28" s="432"/>
    </row>
    <row r="29" spans="1:13">
      <c r="A29" s="574"/>
      <c r="B29" s="432"/>
      <c r="C29" s="432"/>
      <c r="D29" s="562"/>
      <c r="E29" s="562"/>
      <c r="F29" s="562"/>
      <c r="H29" s="432"/>
      <c r="I29" s="432"/>
      <c r="J29" s="432"/>
    </row>
    <row r="30" spans="1:13">
      <c r="A30" s="574"/>
      <c r="B30" s="432"/>
      <c r="C30" s="432"/>
      <c r="D30" s="562"/>
      <c r="E30" s="562"/>
      <c r="F30" s="562"/>
      <c r="H30" s="432"/>
      <c r="I30" s="432"/>
      <c r="J30" s="432"/>
    </row>
    <row r="31" spans="1:13">
      <c r="A31" s="574"/>
      <c r="B31" s="432"/>
      <c r="C31" s="432"/>
      <c r="D31" s="562"/>
      <c r="E31" s="562"/>
      <c r="F31" s="562"/>
      <c r="H31" s="432"/>
      <c r="I31" s="432"/>
      <c r="J31" s="432"/>
    </row>
    <row r="32" spans="1:13">
      <c r="A32" s="574"/>
      <c r="B32" s="432"/>
      <c r="C32" s="432"/>
      <c r="D32" s="562"/>
      <c r="E32" s="562"/>
      <c r="F32" s="562"/>
      <c r="H32" s="432"/>
      <c r="I32" s="432"/>
      <c r="J32" s="432"/>
      <c r="L32" s="124"/>
    </row>
    <row r="33" spans="1:12">
      <c r="A33" s="574"/>
      <c r="B33" s="432"/>
      <c r="C33" s="432"/>
      <c r="D33" s="562"/>
      <c r="E33" s="562"/>
      <c r="F33" s="562"/>
      <c r="H33" s="432"/>
      <c r="I33" s="432"/>
      <c r="J33" s="432"/>
      <c r="L33" s="124"/>
    </row>
    <row r="34" spans="1:12">
      <c r="A34" s="574"/>
      <c r="B34" s="432"/>
      <c r="C34" s="432"/>
      <c r="D34" s="562"/>
      <c r="E34" s="562"/>
      <c r="F34" s="562"/>
      <c r="H34" s="432"/>
      <c r="I34" s="432"/>
      <c r="J34" s="432"/>
      <c r="L34" s="124"/>
    </row>
    <row r="35" spans="1:12">
      <c r="A35" s="574"/>
      <c r="B35" s="432"/>
      <c r="C35" s="432"/>
      <c r="D35" s="562"/>
      <c r="E35" s="562"/>
      <c r="F35" s="562"/>
      <c r="H35" s="432"/>
      <c r="I35" s="432"/>
      <c r="J35" s="432"/>
      <c r="L35" s="124"/>
    </row>
    <row r="36" spans="1:12">
      <c r="A36" s="574"/>
      <c r="B36" s="432"/>
      <c r="C36" s="432"/>
      <c r="D36" s="562"/>
      <c r="E36" s="562"/>
      <c r="F36" s="562"/>
      <c r="H36" s="432"/>
      <c r="I36" s="432"/>
      <c r="J36" s="432"/>
      <c r="L36" s="124"/>
    </row>
    <row r="37" spans="1:12">
      <c r="A37" s="574"/>
      <c r="B37" s="432"/>
      <c r="C37" s="432"/>
      <c r="D37" s="562"/>
      <c r="E37" s="562"/>
      <c r="F37" s="562"/>
      <c r="H37" s="432"/>
      <c r="I37" s="432"/>
      <c r="J37" s="432"/>
    </row>
    <row r="38" spans="1:12">
      <c r="A38" s="574"/>
      <c r="B38" s="432"/>
      <c r="C38" s="432"/>
      <c r="D38" s="562"/>
      <c r="E38" s="562"/>
      <c r="F38" s="562"/>
      <c r="H38" s="432"/>
      <c r="I38" s="432"/>
      <c r="J38" s="432"/>
      <c r="L38" s="124"/>
    </row>
    <row r="39" spans="1:12">
      <c r="A39" s="574"/>
      <c r="B39" s="432"/>
      <c r="C39" s="432"/>
      <c r="D39" s="562"/>
      <c r="E39" s="562"/>
      <c r="F39" s="562"/>
      <c r="H39" s="432"/>
      <c r="I39" s="432"/>
      <c r="J39" s="432"/>
    </row>
    <row r="40" spans="1:12">
      <c r="A40" s="574"/>
      <c r="B40" s="432"/>
      <c r="C40" s="432"/>
      <c r="D40" s="562"/>
      <c r="E40" s="562"/>
      <c r="F40" s="562"/>
      <c r="H40" s="432"/>
      <c r="I40" s="432"/>
      <c r="J40" s="432"/>
      <c r="L40" s="124"/>
    </row>
    <row r="41" spans="1:12">
      <c r="A41" s="574"/>
      <c r="B41" s="432"/>
      <c r="C41" s="432"/>
      <c r="D41" s="562"/>
      <c r="E41" s="562"/>
      <c r="F41" s="562"/>
      <c r="H41" s="432"/>
      <c r="I41" s="432"/>
      <c r="J41" s="432"/>
    </row>
    <row r="42" spans="1:12">
      <c r="A42" s="574"/>
      <c r="B42" s="432"/>
      <c r="C42" s="432"/>
      <c r="D42" s="562"/>
      <c r="E42" s="562"/>
      <c r="F42" s="562"/>
      <c r="H42" s="432"/>
      <c r="I42" s="432"/>
      <c r="J42" s="432"/>
    </row>
    <row r="43" spans="1:12">
      <c r="A43" s="574"/>
      <c r="B43" s="432"/>
      <c r="C43" s="432"/>
      <c r="D43" s="562"/>
      <c r="E43" s="562"/>
      <c r="F43" s="562"/>
      <c r="H43" s="432"/>
      <c r="I43" s="432"/>
      <c r="J43" s="432"/>
    </row>
    <row r="44" spans="1:12">
      <c r="A44" s="574"/>
      <c r="B44" s="432"/>
      <c r="C44" s="432"/>
      <c r="D44" s="562"/>
      <c r="E44" s="562"/>
      <c r="F44" s="562"/>
      <c r="H44" s="432"/>
      <c r="I44" s="432"/>
      <c r="J44" s="432"/>
    </row>
    <row r="45" spans="1:12">
      <c r="A45" s="574"/>
      <c r="B45" s="432"/>
      <c r="C45" s="432"/>
      <c r="D45" s="562"/>
      <c r="E45" s="562"/>
      <c r="F45" s="562"/>
      <c r="H45" s="432"/>
      <c r="I45" s="432"/>
      <c r="J45" s="432"/>
    </row>
    <row r="46" spans="1:12">
      <c r="A46" s="574"/>
      <c r="B46" s="432"/>
      <c r="C46" s="432"/>
      <c r="D46" s="562"/>
      <c r="E46" s="562"/>
      <c r="F46" s="562"/>
      <c r="H46" s="432"/>
      <c r="I46" s="432"/>
      <c r="J46" s="432"/>
      <c r="L46" s="124"/>
    </row>
    <row r="47" spans="1:12">
      <c r="A47" s="574"/>
      <c r="B47" s="432"/>
      <c r="C47" s="432"/>
      <c r="D47" s="562"/>
      <c r="E47" s="562"/>
      <c r="F47" s="562"/>
      <c r="H47" s="432"/>
      <c r="I47" s="432"/>
      <c r="J47" s="432"/>
    </row>
    <row r="48" spans="1:12">
      <c r="A48" s="574"/>
      <c r="B48" s="432"/>
      <c r="C48" s="432"/>
      <c r="D48" s="562"/>
      <c r="E48" s="562"/>
      <c r="F48" s="562"/>
      <c r="H48" s="432"/>
      <c r="I48" s="432"/>
      <c r="J48" s="432"/>
    </row>
    <row r="49" spans="1:12">
      <c r="A49" s="574"/>
      <c r="B49" s="432"/>
      <c r="C49" s="432"/>
      <c r="D49" s="562"/>
      <c r="E49" s="562"/>
      <c r="F49" s="562"/>
      <c r="H49" s="432"/>
      <c r="I49" s="432"/>
      <c r="J49" s="432"/>
    </row>
    <row r="50" spans="1:12">
      <c r="A50" s="574"/>
      <c r="B50" s="432"/>
      <c r="C50" s="432"/>
      <c r="D50" s="562"/>
      <c r="E50" s="562"/>
      <c r="F50" s="562"/>
      <c r="H50" s="432"/>
      <c r="I50" s="432"/>
      <c r="J50" s="432"/>
    </row>
    <row r="51" spans="1:12">
      <c r="A51" s="574"/>
      <c r="B51" s="432"/>
      <c r="C51" s="432"/>
      <c r="D51" s="562"/>
      <c r="E51" s="562"/>
      <c r="F51" s="562"/>
      <c r="H51" s="432"/>
      <c r="I51" s="432"/>
      <c r="J51" s="432"/>
    </row>
    <row r="52" spans="1:12">
      <c r="A52" s="574"/>
      <c r="B52" s="432"/>
      <c r="C52" s="432"/>
      <c r="D52" s="562"/>
      <c r="E52" s="562"/>
      <c r="F52" s="562"/>
      <c r="H52" s="432"/>
      <c r="I52" s="432"/>
      <c r="J52" s="432"/>
    </row>
    <row r="53" spans="1:12">
      <c r="A53" s="574"/>
      <c r="B53" s="432"/>
      <c r="C53" s="432"/>
      <c r="D53" s="562"/>
      <c r="E53" s="562"/>
      <c r="F53" s="562"/>
      <c r="H53" s="432"/>
      <c r="I53" s="432"/>
      <c r="J53" s="432"/>
      <c r="L53" s="124"/>
    </row>
    <row r="54" spans="1:12">
      <c r="A54" s="574"/>
      <c r="B54" s="432"/>
      <c r="C54" s="432"/>
      <c r="D54" s="562"/>
      <c r="E54" s="562"/>
      <c r="F54" s="562"/>
      <c r="H54" s="432"/>
      <c r="I54" s="432"/>
      <c r="J54" s="432"/>
    </row>
    <row r="55" spans="1:12">
      <c r="A55" s="574"/>
      <c r="B55" s="432"/>
      <c r="C55" s="432"/>
      <c r="D55" s="562"/>
      <c r="E55" s="562"/>
      <c r="F55" s="562"/>
      <c r="H55" s="432"/>
      <c r="I55" s="432"/>
      <c r="J55" s="432"/>
    </row>
    <row r="56" spans="1:12">
      <c r="A56" s="574"/>
      <c r="B56" s="432"/>
      <c r="C56" s="432"/>
      <c r="D56" s="562"/>
      <c r="E56" s="562"/>
      <c r="F56" s="562"/>
      <c r="H56" s="432"/>
      <c r="I56" s="432"/>
      <c r="J56" s="432"/>
      <c r="L56" s="124"/>
    </row>
    <row r="57" spans="1:12">
      <c r="A57" s="574"/>
      <c r="B57" s="432"/>
      <c r="C57" s="432"/>
      <c r="D57" s="562"/>
      <c r="E57" s="562"/>
      <c r="F57" s="562"/>
      <c r="H57" s="432"/>
      <c r="I57" s="432"/>
      <c r="J57" s="432"/>
    </row>
    <row r="58" spans="1:12">
      <c r="A58" s="574"/>
      <c r="B58" s="432"/>
      <c r="C58" s="432"/>
      <c r="D58" s="562"/>
      <c r="E58" s="562"/>
      <c r="F58" s="562"/>
      <c r="H58" s="432"/>
      <c r="I58" s="432"/>
      <c r="J58" s="432"/>
      <c r="L58" s="124"/>
    </row>
    <row r="59" spans="1:12">
      <c r="A59" s="574"/>
      <c r="B59" s="432"/>
      <c r="C59" s="432"/>
      <c r="D59" s="562"/>
      <c r="E59" s="562"/>
      <c r="F59" s="562"/>
      <c r="H59" s="432"/>
      <c r="I59" s="432"/>
      <c r="J59" s="432"/>
    </row>
    <row r="60" spans="1:12">
      <c r="A60" s="574"/>
      <c r="B60" s="432"/>
      <c r="C60" s="432"/>
      <c r="D60" s="562"/>
      <c r="E60" s="562"/>
      <c r="F60" s="562"/>
      <c r="H60" s="432"/>
      <c r="I60" s="432"/>
      <c r="J60" s="432"/>
    </row>
    <row r="61" spans="1:12">
      <c r="A61" s="574"/>
      <c r="B61" s="432"/>
      <c r="C61" s="432"/>
      <c r="D61" s="562"/>
      <c r="E61" s="562"/>
      <c r="F61" s="562"/>
      <c r="H61" s="432"/>
      <c r="I61" s="432"/>
      <c r="J61" s="432"/>
    </row>
    <row r="62" spans="1:12">
      <c r="A62" s="574"/>
      <c r="B62" s="432"/>
      <c r="C62" s="432"/>
      <c r="D62" s="562"/>
      <c r="E62" s="562"/>
      <c r="F62" s="562"/>
      <c r="H62" s="432"/>
      <c r="I62" s="432"/>
      <c r="J62" s="432"/>
    </row>
    <row r="63" spans="1:12">
      <c r="A63" s="574"/>
      <c r="B63" s="432"/>
      <c r="C63" s="432"/>
      <c r="D63" s="562"/>
      <c r="E63" s="562"/>
      <c r="F63" s="562"/>
      <c r="H63" s="432"/>
      <c r="I63" s="432"/>
      <c r="J63" s="432"/>
    </row>
    <row r="64" spans="1:12">
      <c r="A64" s="574"/>
      <c r="B64" s="432"/>
      <c r="C64" s="432"/>
      <c r="D64" s="562"/>
      <c r="E64" s="562"/>
      <c r="F64" s="562"/>
      <c r="H64" s="432"/>
      <c r="I64" s="432"/>
      <c r="J64" s="432"/>
    </row>
    <row r="65" spans="1:12">
      <c r="A65" s="574"/>
      <c r="B65" s="432"/>
      <c r="C65" s="432"/>
      <c r="D65" s="562"/>
      <c r="E65" s="562"/>
      <c r="F65" s="562"/>
      <c r="H65" s="432"/>
      <c r="I65" s="432"/>
      <c r="J65" s="432"/>
    </row>
    <row r="66" spans="1:12">
      <c r="A66" s="574"/>
      <c r="B66" s="432"/>
      <c r="C66" s="432"/>
      <c r="D66" s="562"/>
      <c r="E66" s="562"/>
      <c r="F66" s="562"/>
      <c r="H66" s="432"/>
      <c r="I66" s="432"/>
      <c r="J66" s="432"/>
    </row>
    <row r="67" spans="1:12">
      <c r="A67" s="574"/>
      <c r="B67" s="432"/>
      <c r="C67" s="432"/>
      <c r="D67" s="562"/>
      <c r="E67" s="562"/>
      <c r="F67" s="562"/>
      <c r="H67" s="432"/>
      <c r="I67" s="432"/>
      <c r="J67" s="432"/>
    </row>
    <row r="68" spans="1:12">
      <c r="A68" s="574"/>
      <c r="B68" s="432"/>
      <c r="C68" s="432"/>
      <c r="D68" s="562"/>
      <c r="E68" s="562"/>
      <c r="F68" s="562"/>
      <c r="H68" s="432"/>
      <c r="I68" s="432"/>
      <c r="J68" s="432"/>
    </row>
    <row r="69" spans="1:12">
      <c r="A69" s="574"/>
      <c r="B69" s="432"/>
      <c r="C69" s="432"/>
      <c r="D69" s="562"/>
      <c r="E69" s="562"/>
      <c r="F69" s="562"/>
      <c r="H69" s="432"/>
      <c r="I69" s="432"/>
      <c r="J69" s="432"/>
    </row>
    <row r="70" spans="1:12">
      <c r="A70" s="574"/>
      <c r="B70" s="432"/>
      <c r="C70" s="432"/>
      <c r="D70" s="562"/>
      <c r="E70" s="562"/>
      <c r="F70" s="562"/>
      <c r="H70" s="432"/>
      <c r="I70" s="432"/>
      <c r="J70" s="432"/>
    </row>
    <row r="71" spans="1:12">
      <c r="A71" s="574"/>
      <c r="B71" s="432"/>
      <c r="C71" s="432"/>
      <c r="D71" s="562"/>
      <c r="E71" s="562"/>
      <c r="F71" s="562"/>
      <c r="H71" s="432"/>
      <c r="I71" s="432"/>
      <c r="J71" s="432"/>
      <c r="L71" s="124"/>
    </row>
    <row r="72" spans="1:12">
      <c r="A72" s="574"/>
      <c r="B72" s="432"/>
      <c r="C72" s="432"/>
      <c r="D72" s="562"/>
      <c r="E72" s="562"/>
      <c r="F72" s="562"/>
      <c r="H72" s="432"/>
      <c r="I72" s="432"/>
      <c r="J72" s="432"/>
      <c r="L72" s="124"/>
    </row>
    <row r="73" spans="1:12">
      <c r="A73" s="574"/>
      <c r="B73" s="432"/>
      <c r="C73" s="432"/>
      <c r="D73" s="562"/>
      <c r="E73" s="562"/>
      <c r="F73" s="562"/>
      <c r="H73" s="432"/>
      <c r="I73" s="432"/>
      <c r="J73" s="432"/>
    </row>
    <row r="74" spans="1:12">
      <c r="A74" s="574"/>
      <c r="B74" s="432"/>
      <c r="C74" s="432"/>
      <c r="D74" s="562"/>
      <c r="E74" s="562"/>
      <c r="F74" s="562"/>
      <c r="H74" s="432"/>
      <c r="I74" s="432"/>
      <c r="J74" s="432"/>
      <c r="L74" s="124"/>
    </row>
    <row r="75" spans="1:12">
      <c r="A75" s="574"/>
      <c r="B75" s="432"/>
      <c r="C75" s="432"/>
      <c r="D75" s="562"/>
      <c r="E75" s="562"/>
      <c r="F75" s="562"/>
      <c r="H75" s="432"/>
      <c r="I75" s="432"/>
      <c r="J75" s="432"/>
      <c r="L75" s="124"/>
    </row>
    <row r="76" spans="1:12">
      <c r="A76" s="574"/>
      <c r="B76" s="432"/>
      <c r="C76" s="432"/>
      <c r="D76" s="562"/>
      <c r="E76" s="562"/>
      <c r="F76" s="562"/>
      <c r="H76" s="432"/>
      <c r="I76" s="432"/>
      <c r="J76" s="432"/>
    </row>
    <row r="77" spans="1:12">
      <c r="A77" s="574"/>
      <c r="B77" s="432"/>
      <c r="C77" s="432"/>
      <c r="D77" s="562"/>
      <c r="E77" s="562"/>
      <c r="F77" s="562"/>
      <c r="H77" s="432"/>
      <c r="I77" s="432"/>
      <c r="J77" s="432"/>
      <c r="L77" s="124"/>
    </row>
    <row r="78" spans="1:12">
      <c r="A78" s="574"/>
      <c r="B78" s="432"/>
      <c r="C78" s="432"/>
      <c r="D78" s="562"/>
      <c r="E78" s="562"/>
      <c r="F78" s="562"/>
      <c r="H78" s="432"/>
      <c r="I78" s="432"/>
      <c r="J78" s="432"/>
      <c r="L78" s="124"/>
    </row>
    <row r="79" spans="1:12">
      <c r="A79" s="574"/>
      <c r="B79" s="432"/>
      <c r="C79" s="432"/>
      <c r="D79" s="562"/>
      <c r="E79" s="562"/>
      <c r="F79" s="562"/>
      <c r="H79" s="432"/>
      <c r="I79" s="432"/>
      <c r="J79" s="432"/>
    </row>
    <row r="80" spans="1:12">
      <c r="A80" s="574"/>
      <c r="B80" s="432"/>
      <c r="C80" s="432"/>
      <c r="D80" s="562"/>
      <c r="E80" s="562"/>
      <c r="F80" s="562"/>
      <c r="H80" s="432"/>
      <c r="I80" s="432"/>
      <c r="J80" s="432"/>
    </row>
    <row r="81" spans="1:12">
      <c r="A81" s="574"/>
      <c r="B81" s="432"/>
      <c r="C81" s="432"/>
      <c r="D81" s="562"/>
      <c r="E81" s="562"/>
      <c r="F81" s="562"/>
      <c r="H81" s="432"/>
      <c r="I81" s="432"/>
      <c r="J81" s="432"/>
    </row>
    <row r="82" spans="1:12">
      <c r="A82" s="574"/>
      <c r="B82" s="432"/>
      <c r="C82" s="432"/>
      <c r="D82" s="562"/>
      <c r="E82" s="562"/>
      <c r="F82" s="562"/>
      <c r="H82" s="432"/>
      <c r="I82" s="432"/>
      <c r="J82" s="432"/>
    </row>
    <row r="83" spans="1:12">
      <c r="A83" s="574"/>
      <c r="B83" s="432"/>
      <c r="C83" s="432"/>
      <c r="D83" s="562"/>
      <c r="E83" s="562"/>
      <c r="F83" s="562"/>
      <c r="H83" s="432"/>
      <c r="I83" s="432"/>
      <c r="J83" s="432"/>
    </row>
    <row r="84" spans="1:12">
      <c r="A84" s="574"/>
      <c r="B84" s="432"/>
      <c r="C84" s="432"/>
      <c r="D84" s="562"/>
      <c r="E84" s="562"/>
      <c r="F84" s="562"/>
      <c r="H84" s="432"/>
      <c r="I84" s="432"/>
      <c r="J84" s="432"/>
    </row>
    <row r="85" spans="1:12">
      <c r="A85" s="574"/>
      <c r="B85" s="432"/>
      <c r="C85" s="432"/>
      <c r="D85" s="562"/>
      <c r="E85" s="562"/>
      <c r="F85" s="562"/>
      <c r="H85" s="432"/>
      <c r="I85" s="432"/>
      <c r="J85" s="432"/>
      <c r="L85" s="124"/>
    </row>
    <row r="86" spans="1:12">
      <c r="A86" s="574"/>
      <c r="B86" s="432"/>
      <c r="C86" s="432"/>
      <c r="D86" s="562"/>
      <c r="E86" s="562"/>
      <c r="F86" s="562"/>
      <c r="H86" s="432"/>
      <c r="I86" s="432"/>
      <c r="J86" s="432"/>
    </row>
    <row r="87" spans="1:12">
      <c r="A87" s="574"/>
      <c r="B87" s="432"/>
      <c r="C87" s="432"/>
      <c r="D87" s="562"/>
      <c r="E87" s="562"/>
      <c r="F87" s="562"/>
      <c r="H87" s="432"/>
      <c r="I87" s="432"/>
      <c r="J87" s="432"/>
    </row>
    <row r="88" spans="1:12">
      <c r="A88" s="574"/>
      <c r="B88" s="432"/>
      <c r="C88" s="432"/>
      <c r="D88" s="562"/>
      <c r="E88" s="562"/>
      <c r="F88" s="562"/>
      <c r="H88" s="432"/>
      <c r="I88" s="432"/>
      <c r="J88" s="432"/>
    </row>
    <row r="89" spans="1:12">
      <c r="A89" s="574"/>
      <c r="B89" s="432"/>
      <c r="C89" s="432"/>
      <c r="D89" s="562"/>
      <c r="E89" s="562"/>
      <c r="F89" s="562"/>
      <c r="H89" s="432"/>
      <c r="I89" s="432"/>
      <c r="J89" s="432"/>
      <c r="L89" s="124"/>
    </row>
    <row r="90" spans="1:12">
      <c r="A90" s="574"/>
      <c r="B90" s="432"/>
      <c r="C90" s="432"/>
      <c r="D90" s="562"/>
      <c r="E90" s="562"/>
      <c r="F90" s="562"/>
      <c r="H90" s="432"/>
      <c r="I90" s="432"/>
      <c r="J90" s="432"/>
      <c r="L90" s="124"/>
    </row>
    <row r="91" spans="1:12">
      <c r="A91" s="574"/>
      <c r="B91" s="432"/>
      <c r="C91" s="432"/>
      <c r="D91" s="562"/>
      <c r="E91" s="562"/>
      <c r="F91" s="562"/>
      <c r="H91" s="432"/>
      <c r="I91" s="432"/>
      <c r="J91" s="432"/>
      <c r="L91" s="124"/>
    </row>
    <row r="92" spans="1:12">
      <c r="A92" s="574"/>
      <c r="B92" s="432"/>
      <c r="C92" s="432"/>
      <c r="D92" s="562"/>
      <c r="E92" s="562"/>
      <c r="F92" s="562"/>
      <c r="H92" s="432"/>
      <c r="I92" s="432"/>
      <c r="J92" s="432"/>
    </row>
    <row r="93" spans="1:12">
      <c r="A93" s="574"/>
      <c r="B93" s="432"/>
      <c r="C93" s="432"/>
      <c r="D93" s="562"/>
      <c r="E93" s="562"/>
      <c r="F93" s="562"/>
      <c r="H93" s="432"/>
      <c r="I93" s="432"/>
      <c r="J93" s="432"/>
      <c r="L93" s="124"/>
    </row>
    <row r="94" spans="1:12">
      <c r="A94" s="574"/>
      <c r="B94" s="432"/>
      <c r="C94" s="432"/>
      <c r="D94" s="562"/>
      <c r="E94" s="562"/>
      <c r="F94" s="562"/>
      <c r="H94" s="432"/>
      <c r="I94" s="432"/>
      <c r="J94" s="432"/>
    </row>
    <row r="95" spans="1:12">
      <c r="A95" s="574"/>
      <c r="B95" s="432"/>
      <c r="C95" s="432"/>
      <c r="D95" s="562"/>
      <c r="E95" s="562"/>
      <c r="F95" s="562"/>
      <c r="H95" s="432"/>
      <c r="I95" s="432"/>
      <c r="J95" s="432"/>
      <c r="L95" s="124"/>
    </row>
    <row r="96" spans="1:12">
      <c r="A96" s="574"/>
      <c r="B96" s="432"/>
      <c r="C96" s="432"/>
      <c r="D96" s="562"/>
      <c r="E96" s="562"/>
      <c r="F96" s="562"/>
      <c r="H96" s="432"/>
      <c r="I96" s="432"/>
      <c r="J96" s="432"/>
    </row>
    <row r="97" spans="1:12">
      <c r="A97" s="574"/>
      <c r="B97" s="432"/>
      <c r="C97" s="432"/>
      <c r="D97" s="562"/>
      <c r="E97" s="562"/>
      <c r="F97" s="562"/>
      <c r="H97" s="432"/>
      <c r="I97" s="432"/>
      <c r="J97" s="432"/>
    </row>
    <row r="98" spans="1:12">
      <c r="A98" s="574"/>
      <c r="B98" s="432"/>
      <c r="C98" s="432"/>
      <c r="D98" s="562"/>
      <c r="E98" s="562"/>
      <c r="F98" s="562"/>
      <c r="H98" s="432"/>
      <c r="I98" s="432"/>
      <c r="J98" s="432"/>
    </row>
    <row r="99" spans="1:12">
      <c r="A99" s="574"/>
      <c r="B99" s="432"/>
      <c r="C99" s="432"/>
      <c r="D99" s="562"/>
      <c r="E99" s="562"/>
      <c r="F99" s="562"/>
      <c r="H99" s="432"/>
      <c r="I99" s="432"/>
      <c r="J99" s="432"/>
      <c r="L99" s="124"/>
    </row>
    <row r="100" spans="1:12">
      <c r="A100" s="574"/>
      <c r="B100" s="432"/>
      <c r="C100" s="432"/>
      <c r="D100" s="562"/>
      <c r="E100" s="562"/>
      <c r="F100" s="562"/>
      <c r="H100" s="432"/>
      <c r="I100" s="432"/>
      <c r="J100" s="432"/>
    </row>
    <row r="101" spans="1:12">
      <c r="A101" s="574"/>
      <c r="B101" s="432"/>
      <c r="C101" s="432"/>
      <c r="D101" s="562"/>
      <c r="E101" s="562"/>
      <c r="F101" s="562"/>
      <c r="H101" s="432"/>
      <c r="I101" s="432"/>
      <c r="J101" s="432"/>
      <c r="L101" s="124"/>
    </row>
    <row r="102" spans="1:12">
      <c r="A102" s="574"/>
      <c r="B102" s="432"/>
      <c r="C102" s="432"/>
      <c r="D102" s="562"/>
      <c r="E102" s="562"/>
      <c r="F102" s="562"/>
      <c r="H102" s="432"/>
      <c r="I102" s="432"/>
      <c r="J102" s="432"/>
      <c r="L102" s="124"/>
    </row>
    <row r="103" spans="1:12">
      <c r="A103" s="574"/>
      <c r="B103" s="432"/>
      <c r="C103" s="432"/>
      <c r="D103" s="562"/>
      <c r="E103" s="562"/>
      <c r="F103" s="562"/>
      <c r="H103" s="432"/>
      <c r="I103" s="432"/>
      <c r="J103" s="432"/>
    </row>
    <row r="104" spans="1:12">
      <c r="A104" s="574"/>
      <c r="B104" s="432"/>
      <c r="C104" s="432"/>
      <c r="D104" s="562"/>
      <c r="E104" s="562"/>
      <c r="F104" s="562"/>
      <c r="H104" s="432"/>
      <c r="I104" s="432"/>
      <c r="J104" s="432"/>
    </row>
    <row r="105" spans="1:12">
      <c r="A105" s="574"/>
      <c r="B105" s="432"/>
      <c r="C105" s="432"/>
      <c r="D105" s="562"/>
      <c r="E105" s="562"/>
      <c r="F105" s="562"/>
      <c r="H105" s="432"/>
      <c r="I105" s="432"/>
      <c r="J105" s="432"/>
    </row>
    <row r="106" spans="1:12">
      <c r="A106" s="574"/>
      <c r="B106" s="432"/>
      <c r="C106" s="432"/>
      <c r="D106" s="562"/>
      <c r="E106" s="562"/>
      <c r="F106" s="562"/>
      <c r="H106" s="432"/>
      <c r="I106" s="432"/>
      <c r="J106" s="432"/>
    </row>
    <row r="107" spans="1:12">
      <c r="A107" s="574"/>
      <c r="B107" s="432"/>
      <c r="C107" s="432"/>
      <c r="D107" s="562"/>
      <c r="E107" s="562"/>
      <c r="F107" s="562"/>
      <c r="H107" s="432"/>
      <c r="I107" s="432"/>
      <c r="J107" s="432"/>
    </row>
    <row r="108" spans="1:12">
      <c r="A108" s="574"/>
      <c r="B108" s="432"/>
      <c r="C108" s="432"/>
      <c r="D108" s="562"/>
      <c r="E108" s="562"/>
      <c r="F108" s="562"/>
      <c r="H108" s="432"/>
      <c r="I108" s="432"/>
      <c r="J108" s="432"/>
    </row>
    <row r="109" spans="1:12">
      <c r="A109" s="574"/>
      <c r="B109" s="432"/>
      <c r="C109" s="432"/>
      <c r="D109" s="562"/>
      <c r="E109" s="562"/>
      <c r="F109" s="562"/>
      <c r="H109" s="432"/>
      <c r="I109" s="432"/>
      <c r="J109" s="432"/>
    </row>
    <row r="110" spans="1:12">
      <c r="A110" s="574"/>
      <c r="B110" s="432"/>
      <c r="C110" s="432"/>
      <c r="D110" s="562"/>
      <c r="E110" s="562"/>
      <c r="F110" s="562"/>
      <c r="H110" s="432"/>
      <c r="I110" s="432"/>
      <c r="J110" s="432"/>
    </row>
    <row r="111" spans="1:12">
      <c r="A111" s="574"/>
      <c r="B111" s="432"/>
      <c r="C111" s="432"/>
      <c r="D111" s="562"/>
      <c r="E111" s="562"/>
      <c r="F111" s="562"/>
      <c r="H111" s="432"/>
      <c r="I111" s="432"/>
      <c r="J111" s="432"/>
    </row>
    <row r="112" spans="1:12">
      <c r="A112" s="574"/>
      <c r="B112" s="432"/>
      <c r="C112" s="432"/>
      <c r="D112" s="562"/>
      <c r="E112" s="562"/>
      <c r="F112" s="562"/>
      <c r="H112" s="432"/>
      <c r="I112" s="432"/>
      <c r="J112" s="432"/>
    </row>
    <row r="113" spans="1:12">
      <c r="A113" s="574"/>
      <c r="B113" s="432"/>
      <c r="C113" s="432"/>
      <c r="D113" s="562"/>
      <c r="E113" s="562"/>
      <c r="F113" s="562"/>
      <c r="H113" s="432"/>
      <c r="I113" s="432"/>
      <c r="J113" s="432"/>
    </row>
    <row r="114" spans="1:12">
      <c r="A114" s="574"/>
      <c r="B114" s="432"/>
      <c r="C114" s="432"/>
      <c r="D114" s="562"/>
      <c r="E114" s="562"/>
      <c r="F114" s="562"/>
      <c r="H114" s="432"/>
      <c r="I114" s="432"/>
      <c r="J114" s="432"/>
    </row>
    <row r="115" spans="1:12">
      <c r="A115" s="574"/>
      <c r="B115" s="432"/>
      <c r="C115" s="432"/>
      <c r="D115" s="562"/>
      <c r="E115" s="562"/>
      <c r="F115" s="562"/>
      <c r="H115" s="432"/>
      <c r="I115" s="432"/>
      <c r="J115" s="432"/>
    </row>
    <row r="116" spans="1:12">
      <c r="A116" s="574"/>
      <c r="B116" s="432"/>
      <c r="C116" s="432"/>
      <c r="D116" s="562"/>
      <c r="E116" s="562"/>
      <c r="F116" s="562"/>
      <c r="H116" s="432"/>
      <c r="I116" s="432"/>
      <c r="J116" s="432"/>
      <c r="L116" s="124"/>
    </row>
    <row r="117" spans="1:12">
      <c r="A117" s="574"/>
      <c r="B117" s="432"/>
      <c r="C117" s="432"/>
      <c r="D117" s="562"/>
      <c r="E117" s="562"/>
      <c r="F117" s="562"/>
      <c r="H117" s="432"/>
      <c r="I117" s="432"/>
      <c r="J117" s="432"/>
      <c r="L117" s="124"/>
    </row>
    <row r="118" spans="1:12">
      <c r="A118" s="574"/>
      <c r="B118" s="432"/>
      <c r="C118" s="432"/>
      <c r="D118" s="562"/>
      <c r="E118" s="562"/>
      <c r="F118" s="562"/>
      <c r="H118" s="432"/>
      <c r="I118" s="432"/>
      <c r="J118" s="432"/>
      <c r="L118" s="124"/>
    </row>
    <row r="119" spans="1:12">
      <c r="A119" s="574"/>
      <c r="B119" s="432"/>
      <c r="C119" s="432"/>
      <c r="D119" s="562"/>
      <c r="E119" s="562"/>
      <c r="F119" s="562"/>
      <c r="H119" s="432"/>
      <c r="I119" s="432"/>
      <c r="J119" s="432"/>
    </row>
    <row r="120" spans="1:12">
      <c r="A120" s="574"/>
      <c r="B120" s="432"/>
      <c r="C120" s="432"/>
      <c r="D120" s="562"/>
      <c r="E120" s="562"/>
      <c r="F120" s="562"/>
      <c r="H120" s="432"/>
      <c r="I120" s="432"/>
      <c r="J120" s="432"/>
    </row>
    <row r="121" spans="1:12">
      <c r="A121" s="574"/>
      <c r="B121" s="432"/>
      <c r="C121" s="432"/>
      <c r="D121" s="562"/>
      <c r="E121" s="562"/>
      <c r="F121" s="562"/>
      <c r="H121" s="432"/>
      <c r="I121" s="432"/>
      <c r="J121" s="432"/>
    </row>
    <row r="122" spans="1:12">
      <c r="A122" s="574"/>
      <c r="B122" s="432"/>
      <c r="C122" s="432"/>
      <c r="D122" s="562"/>
      <c r="E122" s="562"/>
      <c r="F122" s="562"/>
      <c r="H122" s="432"/>
      <c r="I122" s="432"/>
      <c r="J122" s="432"/>
    </row>
    <row r="123" spans="1:12">
      <c r="A123" s="574"/>
      <c r="B123" s="432"/>
      <c r="C123" s="432"/>
      <c r="D123" s="562"/>
      <c r="E123" s="562"/>
      <c r="F123" s="562"/>
      <c r="H123" s="432"/>
      <c r="I123" s="432"/>
      <c r="J123" s="432"/>
    </row>
    <row r="124" spans="1:12">
      <c r="A124" s="574"/>
      <c r="B124" s="432"/>
      <c r="C124" s="432"/>
      <c r="D124" s="562"/>
      <c r="E124" s="562"/>
      <c r="F124" s="562"/>
      <c r="H124" s="432"/>
      <c r="I124" s="432"/>
      <c r="J124" s="432"/>
    </row>
    <row r="125" spans="1:12">
      <c r="A125" s="574"/>
      <c r="B125" s="432"/>
      <c r="C125" s="432"/>
      <c r="D125" s="562"/>
      <c r="E125" s="562"/>
      <c r="F125" s="562"/>
      <c r="H125" s="432"/>
      <c r="I125" s="432"/>
      <c r="J125" s="432"/>
    </row>
    <row r="126" spans="1:12">
      <c r="A126" s="574"/>
      <c r="B126" s="432"/>
      <c r="C126" s="432"/>
      <c r="D126" s="562"/>
      <c r="E126" s="562"/>
      <c r="F126" s="562"/>
      <c r="H126" s="432"/>
      <c r="I126" s="432"/>
      <c r="J126" s="432"/>
    </row>
    <row r="127" spans="1:12">
      <c r="A127" s="574"/>
      <c r="B127" s="432"/>
      <c r="C127" s="432"/>
      <c r="D127" s="562"/>
      <c r="E127" s="562"/>
      <c r="F127" s="562"/>
      <c r="H127" s="432"/>
      <c r="I127" s="432"/>
      <c r="J127" s="432"/>
    </row>
    <row r="128" spans="1:12">
      <c r="A128" s="574"/>
      <c r="B128" s="432"/>
      <c r="C128" s="432"/>
      <c r="D128" s="562"/>
      <c r="E128" s="562"/>
      <c r="F128" s="562"/>
      <c r="H128" s="432"/>
      <c r="I128" s="432"/>
      <c r="J128" s="432"/>
    </row>
    <row r="129" spans="1:10">
      <c r="A129" s="574"/>
      <c r="B129" s="432"/>
      <c r="C129" s="432"/>
      <c r="D129" s="562"/>
      <c r="E129" s="562"/>
      <c r="F129" s="562"/>
      <c r="H129" s="432"/>
      <c r="I129" s="432"/>
      <c r="J129" s="432"/>
    </row>
    <row r="130" spans="1:10">
      <c r="A130" s="574"/>
      <c r="B130" s="432"/>
      <c r="C130" s="432"/>
      <c r="D130" s="562"/>
      <c r="E130" s="562"/>
      <c r="F130" s="562"/>
      <c r="H130" s="432"/>
      <c r="I130" s="432"/>
      <c r="J130" s="432"/>
    </row>
    <row r="131" spans="1:10">
      <c r="A131" s="574"/>
      <c r="B131" s="432"/>
      <c r="C131" s="432"/>
      <c r="D131" s="562"/>
      <c r="E131" s="562"/>
      <c r="F131" s="562"/>
      <c r="H131" s="432"/>
      <c r="I131" s="432"/>
      <c r="J131" s="432"/>
    </row>
    <row r="132" spans="1:10">
      <c r="A132" s="574"/>
      <c r="B132" s="432"/>
      <c r="C132" s="432"/>
      <c r="D132" s="562"/>
      <c r="E132" s="562"/>
      <c r="F132" s="562"/>
      <c r="H132" s="432"/>
      <c r="I132" s="432"/>
      <c r="J132" s="432"/>
    </row>
    <row r="133" spans="1:10">
      <c r="A133" s="574"/>
      <c r="B133" s="432"/>
      <c r="C133" s="432"/>
      <c r="D133" s="562"/>
      <c r="E133" s="562"/>
      <c r="F133" s="562"/>
      <c r="H133" s="432"/>
      <c r="I133" s="432"/>
      <c r="J133" s="432"/>
    </row>
    <row r="134" spans="1:10">
      <c r="A134" s="574"/>
      <c r="B134" s="432"/>
      <c r="C134" s="432"/>
      <c r="D134" s="562"/>
      <c r="E134" s="562"/>
      <c r="F134" s="562"/>
      <c r="H134" s="432"/>
      <c r="I134" s="432"/>
      <c r="J134" s="432"/>
    </row>
    <row r="135" spans="1:10">
      <c r="A135" s="574"/>
      <c r="B135" s="432"/>
      <c r="C135" s="432"/>
      <c r="D135" s="562"/>
      <c r="E135" s="562"/>
      <c r="F135" s="562"/>
      <c r="H135" s="432"/>
      <c r="I135" s="432"/>
      <c r="J135" s="432"/>
    </row>
    <row r="136" spans="1:10">
      <c r="A136" s="574"/>
      <c r="B136" s="432"/>
      <c r="C136" s="432"/>
      <c r="D136" s="562"/>
      <c r="E136" s="562"/>
      <c r="F136" s="562"/>
      <c r="H136" s="432"/>
      <c r="I136" s="432"/>
      <c r="J136" s="432"/>
    </row>
    <row r="137" spans="1:10">
      <c r="A137" s="574"/>
      <c r="B137" s="432"/>
      <c r="C137" s="432"/>
      <c r="D137" s="562"/>
      <c r="E137" s="562"/>
      <c r="F137" s="562"/>
      <c r="H137" s="432"/>
      <c r="I137" s="432"/>
      <c r="J137" s="432"/>
    </row>
    <row r="138" spans="1:10">
      <c r="A138" s="574"/>
      <c r="B138" s="432"/>
      <c r="C138" s="432"/>
      <c r="D138" s="562"/>
      <c r="E138" s="562"/>
      <c r="F138" s="562"/>
      <c r="H138" s="432"/>
      <c r="I138" s="432"/>
      <c r="J138" s="432"/>
    </row>
    <row r="139" spans="1:10">
      <c r="A139" s="574"/>
      <c r="B139" s="432"/>
      <c r="C139" s="432"/>
      <c r="D139" s="562"/>
      <c r="E139" s="562"/>
      <c r="F139" s="562"/>
      <c r="H139" s="432"/>
      <c r="I139" s="432"/>
      <c r="J139" s="432"/>
    </row>
    <row r="140" spans="1:10">
      <c r="A140" s="574"/>
      <c r="B140" s="432"/>
      <c r="C140" s="432"/>
      <c r="D140" s="562"/>
      <c r="E140" s="562"/>
      <c r="F140" s="562"/>
      <c r="H140" s="432"/>
      <c r="I140" s="432"/>
      <c r="J140" s="432"/>
    </row>
    <row r="141" spans="1:10">
      <c r="A141" s="574"/>
      <c r="B141" s="432"/>
      <c r="C141" s="432"/>
      <c r="D141" s="562"/>
      <c r="E141" s="562"/>
      <c r="F141" s="562"/>
      <c r="H141" s="432"/>
      <c r="I141" s="432"/>
      <c r="J141" s="432"/>
    </row>
    <row r="142" spans="1:10">
      <c r="A142" s="574"/>
      <c r="B142" s="432"/>
      <c r="C142" s="432"/>
      <c r="D142" s="562"/>
      <c r="E142" s="562"/>
      <c r="F142" s="562"/>
      <c r="H142" s="432"/>
      <c r="I142" s="432"/>
      <c r="J142" s="432"/>
    </row>
    <row r="143" spans="1:10">
      <c r="A143" s="574"/>
      <c r="B143" s="432"/>
      <c r="C143" s="432"/>
      <c r="D143" s="562"/>
      <c r="E143" s="562"/>
      <c r="F143" s="562"/>
      <c r="H143" s="432"/>
      <c r="I143" s="432"/>
      <c r="J143" s="432"/>
    </row>
    <row r="144" spans="1:10">
      <c r="A144" s="574"/>
      <c r="B144" s="432"/>
      <c r="C144" s="432"/>
      <c r="D144" s="562"/>
      <c r="E144" s="562"/>
      <c r="F144" s="562"/>
      <c r="H144" s="432"/>
      <c r="I144" s="432"/>
      <c r="J144" s="432"/>
    </row>
    <row r="145" spans="1:10">
      <c r="A145" s="574"/>
      <c r="B145" s="432"/>
      <c r="C145" s="432"/>
      <c r="D145" s="562"/>
      <c r="E145" s="562"/>
      <c r="F145" s="562"/>
      <c r="H145" s="432"/>
      <c r="I145" s="432"/>
      <c r="J145" s="432"/>
    </row>
    <row r="146" spans="1:10">
      <c r="A146" s="574"/>
      <c r="B146" s="432"/>
      <c r="C146" s="432"/>
      <c r="D146" s="562"/>
      <c r="E146" s="562"/>
      <c r="F146" s="562"/>
      <c r="H146" s="432"/>
      <c r="I146" s="432"/>
      <c r="J146" s="432"/>
    </row>
    <row r="147" spans="1:10">
      <c r="A147" s="574"/>
      <c r="B147" s="432"/>
      <c r="C147" s="432"/>
      <c r="D147" s="562"/>
      <c r="E147" s="562"/>
      <c r="F147" s="562"/>
      <c r="H147" s="432"/>
      <c r="I147" s="432"/>
      <c r="J147" s="432"/>
    </row>
    <row r="148" spans="1:10">
      <c r="A148" s="574"/>
      <c r="B148" s="432"/>
      <c r="C148" s="432"/>
      <c r="D148" s="562"/>
      <c r="E148" s="562"/>
      <c r="F148" s="562"/>
      <c r="H148" s="432"/>
      <c r="I148" s="432"/>
      <c r="J148" s="432"/>
    </row>
    <row r="149" spans="1:10">
      <c r="A149" s="574"/>
      <c r="B149" s="432"/>
      <c r="C149" s="432"/>
      <c r="D149" s="562"/>
      <c r="E149" s="562"/>
      <c r="F149" s="562"/>
      <c r="H149" s="432"/>
      <c r="I149" s="432"/>
      <c r="J149" s="432"/>
    </row>
    <row r="150" spans="1:10">
      <c r="A150" s="574"/>
      <c r="B150" s="432"/>
      <c r="C150" s="432"/>
      <c r="D150" s="562"/>
      <c r="E150" s="562"/>
      <c r="F150" s="562"/>
      <c r="H150" s="432"/>
      <c r="I150" s="432"/>
      <c r="J150" s="432"/>
    </row>
    <row r="151" spans="1:10">
      <c r="A151" s="574"/>
      <c r="B151" s="432"/>
      <c r="C151" s="432"/>
      <c r="D151" s="562"/>
      <c r="E151" s="562"/>
      <c r="F151" s="562"/>
      <c r="H151" s="432"/>
      <c r="I151" s="432"/>
      <c r="J151" s="432"/>
    </row>
    <row r="152" spans="1:10">
      <c r="A152" s="574"/>
      <c r="B152" s="432"/>
      <c r="C152" s="432"/>
      <c r="D152" s="562"/>
      <c r="E152" s="562"/>
      <c r="F152" s="562"/>
      <c r="H152" s="432"/>
      <c r="I152" s="432"/>
      <c r="J152" s="432"/>
    </row>
    <row r="153" spans="1:10">
      <c r="A153" s="574"/>
      <c r="B153" s="432"/>
      <c r="C153" s="432"/>
      <c r="D153" s="562"/>
      <c r="E153" s="562"/>
      <c r="F153" s="562"/>
      <c r="H153" s="432"/>
      <c r="I153" s="432"/>
      <c r="J153" s="432"/>
    </row>
    <row r="154" spans="1:10">
      <c r="A154" s="574"/>
      <c r="B154" s="432"/>
      <c r="C154" s="432"/>
      <c r="D154" s="562"/>
      <c r="E154" s="562"/>
      <c r="F154" s="562"/>
      <c r="H154" s="432"/>
      <c r="I154" s="432"/>
      <c r="J154" s="432"/>
    </row>
    <row r="155" spans="1:10">
      <c r="A155" s="574"/>
      <c r="B155" s="432"/>
      <c r="C155" s="432"/>
      <c r="D155" s="562"/>
      <c r="E155" s="562"/>
      <c r="F155" s="562"/>
      <c r="H155" s="432"/>
      <c r="I155" s="432"/>
      <c r="J155" s="432"/>
    </row>
    <row r="156" spans="1:10">
      <c r="A156" s="574"/>
      <c r="B156" s="432"/>
      <c r="C156" s="432"/>
      <c r="D156" s="562"/>
      <c r="E156" s="562"/>
      <c r="F156" s="562"/>
      <c r="H156" s="432"/>
      <c r="I156" s="432"/>
      <c r="J156" s="432"/>
    </row>
    <row r="157" spans="1:10">
      <c r="A157" s="574"/>
      <c r="B157" s="432"/>
      <c r="C157" s="432"/>
      <c r="D157" s="562"/>
      <c r="E157" s="562"/>
      <c r="F157" s="562"/>
      <c r="H157" s="432"/>
      <c r="I157" s="432"/>
      <c r="J157" s="432"/>
    </row>
    <row r="158" spans="1:10">
      <c r="A158" s="574"/>
      <c r="B158" s="432"/>
      <c r="C158" s="432"/>
      <c r="D158" s="562"/>
      <c r="E158" s="562"/>
      <c r="F158" s="562"/>
      <c r="H158" s="432"/>
      <c r="I158" s="432"/>
      <c r="J158" s="432"/>
    </row>
    <row r="159" spans="1:10">
      <c r="A159" s="574"/>
      <c r="B159" s="432"/>
      <c r="C159" s="432"/>
      <c r="D159" s="562"/>
      <c r="E159" s="562"/>
      <c r="F159" s="562"/>
      <c r="H159" s="432"/>
      <c r="I159" s="432"/>
      <c r="J159" s="432"/>
    </row>
    <row r="160" spans="1:10">
      <c r="A160" s="574"/>
      <c r="B160" s="432"/>
      <c r="C160" s="432"/>
      <c r="D160" s="562"/>
      <c r="E160" s="562"/>
      <c r="F160" s="562"/>
      <c r="H160" s="432"/>
      <c r="I160" s="432"/>
      <c r="J160" s="432"/>
    </row>
    <row r="161" spans="1:10">
      <c r="A161" s="574"/>
      <c r="B161" s="432"/>
      <c r="C161" s="432"/>
      <c r="D161" s="562"/>
      <c r="E161" s="562"/>
      <c r="F161" s="562"/>
      <c r="H161" s="432"/>
      <c r="I161" s="432"/>
      <c r="J161" s="432"/>
    </row>
    <row r="162" spans="1:10">
      <c r="A162" s="574"/>
      <c r="B162" s="432"/>
      <c r="C162" s="432"/>
      <c r="D162" s="562"/>
      <c r="E162" s="562"/>
      <c r="F162" s="562"/>
      <c r="H162" s="432"/>
      <c r="I162" s="432"/>
      <c r="J162" s="432"/>
    </row>
    <row r="163" spans="1:10">
      <c r="A163" s="574"/>
      <c r="B163" s="432"/>
      <c r="C163" s="432"/>
      <c r="D163" s="562"/>
      <c r="E163" s="562"/>
      <c r="F163" s="562"/>
      <c r="H163" s="432"/>
      <c r="I163" s="432"/>
      <c r="J163" s="432"/>
    </row>
    <row r="164" spans="1:10">
      <c r="A164" s="574"/>
      <c r="B164" s="432"/>
      <c r="C164" s="432"/>
      <c r="D164" s="562"/>
      <c r="E164" s="562"/>
      <c r="F164" s="562"/>
      <c r="H164" s="432"/>
      <c r="I164" s="432"/>
      <c r="J164" s="432"/>
    </row>
    <row r="165" spans="1:10">
      <c r="A165" s="574"/>
      <c r="B165" s="432"/>
      <c r="C165" s="432"/>
      <c r="D165" s="562"/>
      <c r="E165" s="562"/>
      <c r="F165" s="562"/>
      <c r="H165" s="432"/>
      <c r="I165" s="432"/>
      <c r="J165" s="432"/>
    </row>
    <row r="166" spans="1:10">
      <c r="A166" s="574"/>
      <c r="B166" s="432"/>
      <c r="C166" s="432"/>
      <c r="D166" s="562"/>
      <c r="E166" s="562"/>
      <c r="F166" s="562"/>
      <c r="H166" s="432"/>
      <c r="I166" s="432"/>
      <c r="J166" s="432"/>
    </row>
    <row r="167" spans="1:10">
      <c r="A167" s="574"/>
      <c r="B167" s="432"/>
      <c r="C167" s="432"/>
      <c r="D167" s="562"/>
      <c r="E167" s="562"/>
      <c r="F167" s="562"/>
      <c r="H167" s="432"/>
      <c r="I167" s="432"/>
      <c r="J167" s="432"/>
    </row>
    <row r="168" spans="1:10">
      <c r="A168" s="574"/>
      <c r="B168" s="432"/>
      <c r="C168" s="432"/>
      <c r="D168" s="562"/>
      <c r="E168" s="562"/>
      <c r="F168" s="562"/>
      <c r="H168" s="432"/>
      <c r="I168" s="432"/>
      <c r="J168" s="432"/>
    </row>
    <row r="169" spans="1:10">
      <c r="A169" s="574"/>
      <c r="B169" s="432"/>
      <c r="C169" s="432"/>
      <c r="D169" s="562"/>
      <c r="E169" s="562"/>
      <c r="F169" s="562"/>
      <c r="H169" s="432"/>
      <c r="I169" s="432"/>
      <c r="J169" s="432"/>
    </row>
    <row r="170" spans="1:10">
      <c r="A170" s="574"/>
      <c r="B170" s="432"/>
      <c r="C170" s="432"/>
      <c r="D170" s="562"/>
      <c r="E170" s="562"/>
      <c r="F170" s="562"/>
      <c r="H170" s="432"/>
      <c r="I170" s="432"/>
      <c r="J170" s="432"/>
    </row>
    <row r="171" spans="1:10">
      <c r="A171" s="574"/>
      <c r="B171" s="432"/>
      <c r="C171" s="432"/>
      <c r="D171" s="562"/>
      <c r="E171" s="562"/>
      <c r="F171" s="562"/>
      <c r="H171" s="432"/>
      <c r="I171" s="432"/>
      <c r="J171" s="432"/>
    </row>
    <row r="172" spans="1:10">
      <c r="A172" s="574"/>
      <c r="B172" s="432"/>
      <c r="C172" s="432"/>
      <c r="D172" s="562"/>
      <c r="E172" s="562"/>
      <c r="F172" s="562"/>
      <c r="H172" s="432"/>
      <c r="I172" s="432"/>
      <c r="J172" s="432"/>
    </row>
    <row r="173" spans="1:10">
      <c r="A173" s="574"/>
      <c r="B173" s="432"/>
      <c r="C173" s="432"/>
      <c r="D173" s="562"/>
      <c r="E173" s="562"/>
      <c r="F173" s="562"/>
      <c r="H173" s="432"/>
      <c r="I173" s="432"/>
      <c r="J173" s="432"/>
    </row>
    <row r="174" spans="1:10">
      <c r="A174" s="574"/>
      <c r="B174" s="432"/>
      <c r="C174" s="432"/>
      <c r="D174" s="562"/>
      <c r="E174" s="562"/>
      <c r="F174" s="562"/>
      <c r="H174" s="432"/>
      <c r="I174" s="432"/>
      <c r="J174" s="432"/>
    </row>
    <row r="175" spans="1:10">
      <c r="A175" s="574"/>
      <c r="B175" s="432"/>
      <c r="C175" s="432"/>
      <c r="D175" s="562"/>
      <c r="E175" s="562"/>
      <c r="F175" s="562"/>
      <c r="H175" s="432"/>
      <c r="I175" s="432"/>
      <c r="J175" s="432"/>
    </row>
    <row r="176" spans="1:10">
      <c r="A176" s="574"/>
      <c r="B176" s="432"/>
      <c r="C176" s="432"/>
      <c r="D176" s="562"/>
      <c r="E176" s="562"/>
      <c r="F176" s="562"/>
      <c r="H176" s="432"/>
      <c r="I176" s="432"/>
      <c r="J176" s="432"/>
    </row>
    <row r="177" spans="1:10">
      <c r="A177" s="574"/>
      <c r="B177" s="432"/>
      <c r="C177" s="432"/>
      <c r="D177" s="562"/>
      <c r="E177" s="562"/>
      <c r="F177" s="562"/>
      <c r="H177" s="432"/>
      <c r="I177" s="432"/>
      <c r="J177" s="432"/>
    </row>
    <row r="178" spans="1:10">
      <c r="A178" s="574"/>
      <c r="B178" s="432"/>
      <c r="C178" s="432"/>
      <c r="D178" s="562"/>
      <c r="E178" s="562"/>
      <c r="F178" s="562"/>
      <c r="H178" s="432"/>
      <c r="I178" s="432"/>
      <c r="J178" s="432"/>
    </row>
    <row r="179" spans="1:10">
      <c r="A179" s="574"/>
      <c r="B179" s="432"/>
      <c r="C179" s="432"/>
      <c r="D179" s="562"/>
      <c r="E179" s="562"/>
      <c r="F179" s="562"/>
      <c r="H179" s="432"/>
      <c r="I179" s="432"/>
      <c r="J179" s="432"/>
    </row>
    <row r="180" spans="1:10">
      <c r="A180" s="574"/>
      <c r="B180" s="432"/>
      <c r="C180" s="432"/>
      <c r="D180" s="562"/>
      <c r="E180" s="562"/>
      <c r="F180" s="562"/>
      <c r="H180" s="432"/>
      <c r="I180" s="432"/>
      <c r="J180" s="432"/>
    </row>
    <row r="181" spans="1:10">
      <c r="A181" s="574"/>
      <c r="B181" s="432"/>
      <c r="C181" s="432"/>
      <c r="D181" s="562"/>
      <c r="E181" s="562"/>
      <c r="F181" s="562"/>
      <c r="H181" s="432"/>
      <c r="I181" s="432"/>
      <c r="J181" s="432"/>
    </row>
    <row r="182" spans="1:10">
      <c r="A182" s="574"/>
      <c r="B182" s="432"/>
      <c r="C182" s="432"/>
      <c r="D182" s="562"/>
      <c r="E182" s="562"/>
      <c r="F182" s="562"/>
      <c r="H182" s="432"/>
      <c r="I182" s="432"/>
      <c r="J182" s="432"/>
    </row>
    <row r="183" spans="1:10">
      <c r="A183" s="574"/>
      <c r="B183" s="432"/>
      <c r="C183" s="432"/>
      <c r="D183" s="562"/>
      <c r="E183" s="562"/>
      <c r="F183" s="562"/>
      <c r="H183" s="432"/>
      <c r="I183" s="432"/>
      <c r="J183" s="432"/>
    </row>
    <row r="184" spans="1:10">
      <c r="A184" s="574"/>
      <c r="B184" s="432"/>
      <c r="C184" s="432"/>
      <c r="D184" s="562"/>
      <c r="E184" s="562"/>
      <c r="F184" s="562"/>
      <c r="H184" s="432"/>
      <c r="I184" s="432"/>
      <c r="J184" s="432"/>
    </row>
    <row r="185" spans="1:10">
      <c r="A185" s="574"/>
      <c r="B185" s="432"/>
      <c r="C185" s="432"/>
      <c r="D185" s="562"/>
      <c r="E185" s="562"/>
      <c r="F185" s="562"/>
      <c r="H185" s="432"/>
      <c r="I185" s="432"/>
      <c r="J185" s="432"/>
    </row>
    <row r="186" spans="1:10">
      <c r="A186" s="574"/>
      <c r="B186" s="432"/>
      <c r="C186" s="432"/>
      <c r="D186" s="562"/>
      <c r="E186" s="562"/>
      <c r="F186" s="562"/>
      <c r="H186" s="432"/>
      <c r="I186" s="432"/>
      <c r="J186" s="432"/>
    </row>
    <row r="187" spans="1:10">
      <c r="A187" s="574"/>
      <c r="B187" s="432"/>
      <c r="C187" s="432"/>
      <c r="D187" s="562"/>
      <c r="E187" s="562"/>
      <c r="F187" s="562"/>
      <c r="H187" s="432"/>
      <c r="I187" s="432"/>
      <c r="J187" s="432"/>
    </row>
    <row r="188" spans="1:10">
      <c r="A188" s="574"/>
      <c r="B188" s="432"/>
      <c r="C188" s="432"/>
      <c r="D188" s="562"/>
      <c r="E188" s="562"/>
      <c r="F188" s="562"/>
      <c r="H188" s="432"/>
      <c r="I188" s="432"/>
      <c r="J188" s="432"/>
    </row>
    <row r="189" spans="1:10">
      <c r="A189" s="574"/>
      <c r="B189" s="432"/>
      <c r="C189" s="432"/>
      <c r="D189" s="562"/>
      <c r="E189" s="562"/>
      <c r="F189" s="562"/>
      <c r="H189" s="432"/>
      <c r="I189" s="432"/>
      <c r="J189" s="432"/>
    </row>
    <row r="190" spans="1:10">
      <c r="A190" s="574"/>
      <c r="B190" s="432"/>
      <c r="C190" s="432"/>
      <c r="D190" s="562"/>
      <c r="E190" s="562"/>
      <c r="F190" s="562"/>
      <c r="H190" s="432"/>
      <c r="I190" s="432"/>
      <c r="J190" s="432"/>
    </row>
    <row r="191" spans="1:10">
      <c r="A191" s="574"/>
      <c r="B191" s="432"/>
      <c r="C191" s="432"/>
      <c r="D191" s="562"/>
      <c r="E191" s="562"/>
      <c r="F191" s="562"/>
      <c r="H191" s="432"/>
      <c r="I191" s="432"/>
      <c r="J191" s="432"/>
    </row>
    <row r="192" spans="1:10">
      <c r="A192" s="574"/>
      <c r="B192" s="432"/>
      <c r="C192" s="432"/>
      <c r="D192" s="562"/>
      <c r="E192" s="562"/>
      <c r="F192" s="562"/>
      <c r="H192" s="432"/>
      <c r="I192" s="432"/>
      <c r="J192" s="432"/>
    </row>
    <row r="193" spans="1:10">
      <c r="A193" s="574"/>
      <c r="B193" s="432"/>
      <c r="C193" s="432"/>
      <c r="D193" s="562"/>
      <c r="E193" s="562"/>
      <c r="F193" s="562"/>
      <c r="H193" s="432"/>
      <c r="I193" s="432"/>
      <c r="J193" s="432"/>
    </row>
    <row r="194" spans="1:10">
      <c r="A194" s="574"/>
      <c r="B194" s="432"/>
      <c r="C194" s="432"/>
      <c r="D194" s="562"/>
      <c r="E194" s="562"/>
      <c r="F194" s="562"/>
      <c r="H194" s="432"/>
      <c r="I194" s="432"/>
      <c r="J194" s="432"/>
    </row>
    <row r="195" spans="1:10">
      <c r="A195" s="574"/>
      <c r="B195" s="432"/>
      <c r="C195" s="432"/>
      <c r="D195" s="562"/>
      <c r="E195" s="562"/>
      <c r="F195" s="562"/>
      <c r="H195" s="432"/>
      <c r="I195" s="432"/>
      <c r="J195" s="432"/>
    </row>
    <row r="196" spans="1:10">
      <c r="A196" s="574"/>
      <c r="B196" s="432"/>
      <c r="C196" s="432"/>
      <c r="D196" s="562"/>
      <c r="E196" s="562"/>
      <c r="F196" s="562"/>
      <c r="H196" s="432"/>
      <c r="I196" s="432"/>
      <c r="J196" s="432"/>
    </row>
    <row r="197" spans="1:10">
      <c r="A197" s="574"/>
      <c r="B197" s="432"/>
      <c r="C197" s="432"/>
      <c r="D197" s="562"/>
      <c r="E197" s="562"/>
      <c r="F197" s="562"/>
      <c r="H197" s="432"/>
      <c r="I197" s="432"/>
      <c r="J197" s="432"/>
    </row>
    <row r="198" spans="1:10">
      <c r="A198" s="574"/>
      <c r="B198" s="432"/>
      <c r="C198" s="432"/>
      <c r="D198" s="562"/>
      <c r="E198" s="562"/>
      <c r="F198" s="562"/>
      <c r="H198" s="432"/>
      <c r="I198" s="432"/>
      <c r="J198" s="432"/>
    </row>
    <row r="199" spans="1:10">
      <c r="A199" s="574"/>
      <c r="B199" s="432"/>
      <c r="C199" s="432"/>
      <c r="D199" s="562"/>
      <c r="E199" s="562"/>
      <c r="F199" s="562"/>
      <c r="H199" s="432"/>
      <c r="I199" s="432"/>
      <c r="J199" s="432"/>
    </row>
    <row r="200" spans="1:10">
      <c r="A200" s="574"/>
      <c r="B200" s="432"/>
      <c r="C200" s="432"/>
      <c r="D200" s="562"/>
      <c r="E200" s="562"/>
      <c r="F200" s="562"/>
      <c r="H200" s="432"/>
      <c r="I200" s="432"/>
      <c r="J200" s="432"/>
    </row>
    <row r="201" spans="1:10">
      <c r="A201" s="574"/>
      <c r="B201" s="432"/>
      <c r="C201" s="432"/>
      <c r="D201" s="562"/>
      <c r="E201" s="562"/>
      <c r="F201" s="562"/>
      <c r="H201" s="432"/>
      <c r="I201" s="432"/>
      <c r="J201" s="432"/>
    </row>
    <row r="202" spans="1:10">
      <c r="A202" s="574"/>
      <c r="B202" s="432"/>
      <c r="C202" s="432"/>
      <c r="D202" s="562"/>
      <c r="E202" s="562"/>
      <c r="F202" s="562"/>
      <c r="H202" s="432"/>
      <c r="I202" s="432"/>
      <c r="J202" s="432"/>
    </row>
    <row r="203" spans="1:10">
      <c r="A203" s="574"/>
      <c r="B203" s="432"/>
      <c r="C203" s="432"/>
      <c r="D203" s="562"/>
      <c r="E203" s="562"/>
      <c r="F203" s="562"/>
      <c r="H203" s="432"/>
      <c r="I203" s="432"/>
      <c r="J203" s="432"/>
    </row>
    <row r="204" spans="1:10">
      <c r="A204" s="574"/>
      <c r="B204" s="432"/>
      <c r="C204" s="432"/>
      <c r="D204" s="562"/>
      <c r="E204" s="562"/>
      <c r="F204" s="562"/>
      <c r="H204" s="432"/>
      <c r="I204" s="432"/>
      <c r="J204" s="432"/>
    </row>
    <row r="205" spans="1:10">
      <c r="A205" s="574"/>
      <c r="B205" s="432"/>
      <c r="C205" s="432"/>
      <c r="D205" s="562"/>
      <c r="E205" s="562"/>
      <c r="F205" s="562"/>
      <c r="H205" s="432"/>
      <c r="I205" s="432"/>
      <c r="J205" s="432"/>
    </row>
    <row r="206" spans="1:10">
      <c r="A206" s="574"/>
      <c r="B206" s="432"/>
      <c r="C206" s="432"/>
      <c r="D206" s="562"/>
      <c r="E206" s="562"/>
      <c r="F206" s="562"/>
      <c r="H206" s="432"/>
      <c r="I206" s="432"/>
      <c r="J206" s="432"/>
    </row>
    <row r="207" spans="1:10">
      <c r="A207" s="574"/>
      <c r="B207" s="432"/>
      <c r="C207" s="432"/>
      <c r="D207" s="562"/>
      <c r="E207" s="562"/>
      <c r="F207" s="562"/>
      <c r="H207" s="432"/>
      <c r="I207" s="432"/>
      <c r="J207" s="432"/>
    </row>
    <row r="208" spans="1:10">
      <c r="A208" s="574"/>
      <c r="B208" s="432"/>
      <c r="C208" s="432"/>
      <c r="D208" s="562"/>
      <c r="E208" s="562"/>
      <c r="F208" s="562"/>
      <c r="H208" s="432"/>
      <c r="I208" s="432"/>
      <c r="J208" s="432"/>
    </row>
    <row r="209" spans="1:10">
      <c r="A209" s="574"/>
      <c r="B209" s="432"/>
      <c r="C209" s="432"/>
      <c r="D209" s="562"/>
      <c r="E209" s="562"/>
      <c r="F209" s="562"/>
      <c r="H209" s="432"/>
      <c r="I209" s="432"/>
      <c r="J209" s="432"/>
    </row>
    <row r="210" spans="1:10">
      <c r="A210" s="574"/>
      <c r="B210" s="432"/>
      <c r="C210" s="432"/>
      <c r="D210" s="562"/>
      <c r="E210" s="562"/>
      <c r="F210" s="562"/>
      <c r="H210" s="432"/>
      <c r="I210" s="432"/>
      <c r="J210" s="432"/>
    </row>
    <row r="211" spans="1:10">
      <c r="A211" s="574"/>
      <c r="B211" s="432"/>
      <c r="C211" s="432"/>
      <c r="D211" s="562"/>
      <c r="E211" s="562"/>
      <c r="F211" s="562"/>
      <c r="H211" s="432"/>
      <c r="I211" s="432"/>
      <c r="J211" s="432"/>
    </row>
    <row r="212" spans="1:10">
      <c r="A212" s="574"/>
      <c r="B212" s="432"/>
      <c r="C212" s="432"/>
      <c r="D212" s="562"/>
      <c r="E212" s="562"/>
      <c r="F212" s="562"/>
      <c r="H212" s="432"/>
      <c r="I212" s="432"/>
      <c r="J212" s="432"/>
    </row>
    <row r="213" spans="1:10">
      <c r="A213" s="574"/>
      <c r="B213" s="432"/>
      <c r="C213" s="432"/>
      <c r="D213" s="562"/>
      <c r="E213" s="562"/>
      <c r="F213" s="562"/>
      <c r="H213" s="432"/>
      <c r="I213" s="432"/>
      <c r="J213" s="432"/>
    </row>
    <row r="214" spans="1:10">
      <c r="A214" s="574"/>
      <c r="B214" s="432"/>
      <c r="C214" s="432"/>
      <c r="D214" s="562"/>
      <c r="E214" s="562"/>
      <c r="F214" s="562"/>
      <c r="H214" s="432"/>
      <c r="I214" s="432"/>
      <c r="J214" s="432"/>
    </row>
    <row r="215" spans="1:10">
      <c r="A215" s="574"/>
      <c r="B215" s="432"/>
      <c r="C215" s="432"/>
      <c r="D215" s="562"/>
      <c r="E215" s="562"/>
      <c r="F215" s="562"/>
      <c r="H215" s="432"/>
      <c r="I215" s="432"/>
      <c r="J215" s="432"/>
    </row>
    <row r="216" spans="1:10">
      <c r="A216" s="574"/>
      <c r="B216" s="432"/>
      <c r="C216" s="432"/>
      <c r="D216" s="562"/>
      <c r="E216" s="562"/>
      <c r="F216" s="562"/>
      <c r="H216" s="432"/>
      <c r="I216" s="432"/>
      <c r="J216" s="432"/>
    </row>
    <row r="217" spans="1:10">
      <c r="A217" s="574"/>
      <c r="B217" s="432"/>
      <c r="C217" s="432"/>
      <c r="D217" s="562"/>
      <c r="E217" s="562"/>
      <c r="F217" s="562"/>
      <c r="H217" s="432"/>
      <c r="I217" s="432"/>
      <c r="J217" s="432"/>
    </row>
    <row r="218" spans="1:10">
      <c r="H218" s="432" t="s">
        <v>160</v>
      </c>
      <c r="I218" s="432"/>
      <c r="J218" s="432">
        <v>0</v>
      </c>
    </row>
    <row r="219" spans="1:10">
      <c r="H219" s="432" t="s">
        <v>160</v>
      </c>
      <c r="I219" s="432"/>
      <c r="J219" s="432">
        <v>0</v>
      </c>
    </row>
    <row r="220" spans="1:10">
      <c r="H220" s="432" t="s">
        <v>160</v>
      </c>
      <c r="I220" s="432"/>
      <c r="J220" s="432">
        <v>0</v>
      </c>
    </row>
    <row r="221" spans="1:10">
      <c r="H221" s="432" t="s">
        <v>160</v>
      </c>
      <c r="I221" s="432"/>
      <c r="J221" s="432">
        <v>0</v>
      </c>
    </row>
    <row r="222" spans="1:10">
      <c r="H222" s="432" t="s">
        <v>160</v>
      </c>
      <c r="I222" s="432"/>
      <c r="J222" s="432">
        <v>0</v>
      </c>
    </row>
    <row r="223" spans="1:10">
      <c r="H223" s="432" t="s">
        <v>160</v>
      </c>
      <c r="I223" s="432"/>
      <c r="J223" s="432">
        <v>0</v>
      </c>
    </row>
    <row r="224" spans="1:10">
      <c r="H224" s="432" t="s">
        <v>160</v>
      </c>
      <c r="I224" s="432"/>
      <c r="J224" s="432">
        <v>0</v>
      </c>
    </row>
    <row r="225" spans="8:10">
      <c r="H225" s="432" t="s">
        <v>160</v>
      </c>
      <c r="I225" s="432"/>
      <c r="J225" s="432">
        <v>0</v>
      </c>
    </row>
    <row r="226" spans="8:10">
      <c r="H226" s="432" t="s">
        <v>160</v>
      </c>
      <c r="I226" s="432"/>
      <c r="J226" s="432">
        <v>0</v>
      </c>
    </row>
    <row r="227" spans="8:10">
      <c r="H227" s="432" t="s">
        <v>160</v>
      </c>
      <c r="I227" s="432"/>
      <c r="J227" s="432">
        <v>0</v>
      </c>
    </row>
    <row r="228" spans="8:10">
      <c r="H228" s="432" t="s">
        <v>160</v>
      </c>
      <c r="I228" s="432"/>
      <c r="J228" s="432">
        <v>0</v>
      </c>
    </row>
    <row r="229" spans="8:10">
      <c r="H229" s="432" t="s">
        <v>160</v>
      </c>
      <c r="I229" s="432"/>
      <c r="J229" s="432">
        <v>0</v>
      </c>
    </row>
    <row r="230" spans="8:10">
      <c r="H230" s="432" t="s">
        <v>160</v>
      </c>
      <c r="I230" s="432"/>
      <c r="J230" s="432">
        <v>0</v>
      </c>
    </row>
    <row r="231" spans="8:10">
      <c r="H231" s="432" t="s">
        <v>160</v>
      </c>
      <c r="I231" s="432"/>
      <c r="J231" s="432">
        <v>0</v>
      </c>
    </row>
    <row r="232" spans="8:10">
      <c r="H232" s="432" t="s">
        <v>160</v>
      </c>
      <c r="I232" s="432"/>
      <c r="J232" s="432">
        <v>0</v>
      </c>
    </row>
    <row r="233" spans="8:10">
      <c r="H233" s="432" t="s">
        <v>160</v>
      </c>
      <c r="I233" s="432"/>
      <c r="J233" s="432">
        <v>0</v>
      </c>
    </row>
    <row r="234" spans="8:10">
      <c r="H234" s="432" t="s">
        <v>160</v>
      </c>
      <c r="I234" s="432"/>
      <c r="J234" s="432">
        <v>0</v>
      </c>
    </row>
    <row r="235" spans="8:10">
      <c r="H235" s="432" t="s">
        <v>160</v>
      </c>
      <c r="I235" s="432"/>
      <c r="J235" s="432">
        <v>0</v>
      </c>
    </row>
    <row r="236" spans="8:10">
      <c r="H236" s="432" t="s">
        <v>160</v>
      </c>
      <c r="I236" s="432"/>
      <c r="J236" s="432">
        <v>0</v>
      </c>
    </row>
    <row r="237" spans="8:10">
      <c r="H237" s="432" t="s">
        <v>160</v>
      </c>
      <c r="I237" s="432"/>
      <c r="J237" s="432">
        <v>0</v>
      </c>
    </row>
    <row r="238" spans="8:10">
      <c r="H238" s="432" t="s">
        <v>160</v>
      </c>
      <c r="I238" s="432"/>
      <c r="J238" s="432">
        <v>0</v>
      </c>
    </row>
    <row r="239" spans="8:10">
      <c r="H239" s="432" t="s">
        <v>160</v>
      </c>
      <c r="I239" s="432"/>
      <c r="J239" s="432">
        <v>0</v>
      </c>
    </row>
    <row r="240" spans="8:10">
      <c r="H240" s="432" t="s">
        <v>160</v>
      </c>
      <c r="I240" s="432"/>
      <c r="J240" s="432">
        <v>0</v>
      </c>
    </row>
    <row r="241" spans="8:10">
      <c r="H241" s="432" t="s">
        <v>160</v>
      </c>
      <c r="I241" s="432"/>
      <c r="J241" s="432">
        <v>0</v>
      </c>
    </row>
    <row r="242" spans="8:10">
      <c r="H242" s="432" t="s">
        <v>160</v>
      </c>
      <c r="I242" s="432"/>
      <c r="J242" s="432">
        <v>0</v>
      </c>
    </row>
    <row r="243" spans="8:10">
      <c r="H243" s="432" t="s">
        <v>160</v>
      </c>
      <c r="I243" s="432"/>
      <c r="J243" s="432">
        <v>0</v>
      </c>
    </row>
    <row r="244" spans="8:10">
      <c r="H244" s="432" t="s">
        <v>160</v>
      </c>
      <c r="I244" s="432"/>
      <c r="J244" s="432">
        <v>0</v>
      </c>
    </row>
    <row r="245" spans="8:10">
      <c r="H245" s="432" t="s">
        <v>160</v>
      </c>
      <c r="I245" s="432"/>
      <c r="J245" s="432">
        <v>0</v>
      </c>
    </row>
    <row r="246" spans="8:10">
      <c r="H246" s="432" t="s">
        <v>160</v>
      </c>
      <c r="I246" s="432"/>
      <c r="J246" s="432">
        <v>0</v>
      </c>
    </row>
    <row r="247" spans="8:10">
      <c r="H247" s="432" t="s">
        <v>160</v>
      </c>
      <c r="I247" s="432"/>
      <c r="J247" s="432">
        <v>0</v>
      </c>
    </row>
    <row r="248" spans="8:10">
      <c r="H248" s="432" t="s">
        <v>160</v>
      </c>
      <c r="I248" s="432"/>
      <c r="J248" s="432">
        <v>0</v>
      </c>
    </row>
    <row r="249" spans="8:10">
      <c r="H249" s="432" t="s">
        <v>160</v>
      </c>
      <c r="I249" s="432"/>
      <c r="J249" s="432">
        <v>0</v>
      </c>
    </row>
    <row r="250" spans="8:10">
      <c r="H250" s="432" t="s">
        <v>160</v>
      </c>
      <c r="I250" s="432"/>
      <c r="J250" s="432">
        <v>0</v>
      </c>
    </row>
    <row r="251" spans="8:10">
      <c r="H251" s="432" t="s">
        <v>160</v>
      </c>
      <c r="I251" s="432"/>
      <c r="J251" s="432">
        <v>0</v>
      </c>
    </row>
    <row r="252" spans="8:10">
      <c r="H252" s="432" t="s">
        <v>160</v>
      </c>
      <c r="I252" s="432"/>
      <c r="J252" s="432">
        <v>0</v>
      </c>
    </row>
    <row r="253" spans="8:10">
      <c r="H253" s="432" t="s">
        <v>160</v>
      </c>
      <c r="I253" s="432"/>
      <c r="J253" s="432">
        <v>0</v>
      </c>
    </row>
    <row r="254" spans="8:10">
      <c r="H254" s="432" t="s">
        <v>160</v>
      </c>
      <c r="I254" s="432"/>
      <c r="J254" s="432">
        <v>0</v>
      </c>
    </row>
    <row r="255" spans="8:10">
      <c r="H255" s="432" t="s">
        <v>160</v>
      </c>
      <c r="I255" s="432"/>
      <c r="J255" s="432">
        <v>0</v>
      </c>
    </row>
    <row r="256" spans="8:10">
      <c r="H256" s="432" t="s">
        <v>160</v>
      </c>
      <c r="I256" s="432"/>
      <c r="J256" s="432">
        <v>0</v>
      </c>
    </row>
    <row r="257" spans="8:10">
      <c r="H257" s="432" t="s">
        <v>160</v>
      </c>
      <c r="I257" s="432"/>
      <c r="J257" s="432">
        <v>0</v>
      </c>
    </row>
    <row r="258" spans="8:10">
      <c r="H258" s="432" t="s">
        <v>160</v>
      </c>
      <c r="I258" s="432"/>
      <c r="J258" s="432">
        <v>0</v>
      </c>
    </row>
    <row r="259" spans="8:10">
      <c r="H259" s="432" t="s">
        <v>160</v>
      </c>
      <c r="I259" s="432"/>
      <c r="J259" s="432">
        <v>0</v>
      </c>
    </row>
    <row r="260" spans="8:10">
      <c r="H260" s="432" t="s">
        <v>160</v>
      </c>
      <c r="I260" s="432"/>
      <c r="J260" s="432">
        <v>0</v>
      </c>
    </row>
    <row r="261" spans="8:10">
      <c r="H261" s="432" t="s">
        <v>160</v>
      </c>
      <c r="I261" s="432"/>
      <c r="J261" s="432">
        <v>0</v>
      </c>
    </row>
    <row r="262" spans="8:10">
      <c r="H262" s="432" t="s">
        <v>160</v>
      </c>
      <c r="I262" s="432"/>
      <c r="J262" s="432">
        <v>0</v>
      </c>
    </row>
    <row r="263" spans="8:10">
      <c r="H263" s="432" t="s">
        <v>160</v>
      </c>
      <c r="I263" s="432"/>
      <c r="J263" s="432">
        <v>0</v>
      </c>
    </row>
    <row r="264" spans="8:10">
      <c r="H264" s="432" t="s">
        <v>160</v>
      </c>
      <c r="I264" s="432"/>
      <c r="J264" s="432">
        <v>0</v>
      </c>
    </row>
    <row r="265" spans="8:10">
      <c r="H265" s="432" t="s">
        <v>160</v>
      </c>
      <c r="I265" s="432"/>
      <c r="J265" s="432">
        <v>0</v>
      </c>
    </row>
    <row r="266" spans="8:10">
      <c r="H266" s="432" t="s">
        <v>160</v>
      </c>
      <c r="I266" s="432"/>
      <c r="J266" s="432">
        <v>0</v>
      </c>
    </row>
    <row r="267" spans="8:10">
      <c r="H267" s="432" t="s">
        <v>160</v>
      </c>
      <c r="I267" s="432"/>
      <c r="J267" s="432">
        <v>0</v>
      </c>
    </row>
    <row r="268" spans="8:10">
      <c r="H268" s="432" t="s">
        <v>160</v>
      </c>
      <c r="I268" s="432"/>
      <c r="J268" s="432">
        <v>0</v>
      </c>
    </row>
    <row r="269" spans="8:10">
      <c r="H269" s="432" t="s">
        <v>160</v>
      </c>
      <c r="I269" s="432"/>
      <c r="J269" s="432">
        <v>0</v>
      </c>
    </row>
    <row r="270" spans="8:10">
      <c r="H270" s="432" t="s">
        <v>160</v>
      </c>
      <c r="I270" s="432"/>
      <c r="J270" s="432">
        <v>0</v>
      </c>
    </row>
    <row r="271" spans="8:10">
      <c r="H271" s="432" t="s">
        <v>160</v>
      </c>
      <c r="I271" s="432"/>
      <c r="J271" s="432">
        <v>0</v>
      </c>
    </row>
    <row r="272" spans="8:10">
      <c r="H272" s="432" t="s">
        <v>160</v>
      </c>
      <c r="I272" s="432"/>
      <c r="J272" s="432">
        <v>0</v>
      </c>
    </row>
    <row r="273" spans="8:10">
      <c r="H273" s="432" t="s">
        <v>160</v>
      </c>
      <c r="I273" s="432"/>
      <c r="J273" s="432">
        <v>0</v>
      </c>
    </row>
    <row r="274" spans="8:10">
      <c r="H274" s="432" t="s">
        <v>160</v>
      </c>
      <c r="I274" s="432"/>
      <c r="J274" s="432">
        <v>0</v>
      </c>
    </row>
    <row r="275" spans="8:10">
      <c r="H275" s="432" t="s">
        <v>160</v>
      </c>
      <c r="I275" s="432"/>
      <c r="J275" s="432">
        <v>0</v>
      </c>
    </row>
    <row r="276" spans="8:10">
      <c r="H276" s="432" t="s">
        <v>160</v>
      </c>
      <c r="I276" s="432"/>
      <c r="J276" s="432">
        <v>0</v>
      </c>
    </row>
    <row r="277" spans="8:10">
      <c r="H277" s="432" t="s">
        <v>160</v>
      </c>
      <c r="I277" s="432"/>
      <c r="J277" s="432">
        <v>0</v>
      </c>
    </row>
    <row r="278" spans="8:10">
      <c r="H278" s="432" t="s">
        <v>160</v>
      </c>
      <c r="I278" s="432"/>
      <c r="J278" s="432">
        <v>0</v>
      </c>
    </row>
    <row r="279" spans="8:10">
      <c r="H279" s="432" t="s">
        <v>160</v>
      </c>
      <c r="I279" s="432"/>
      <c r="J279" s="432">
        <v>0</v>
      </c>
    </row>
    <row r="280" spans="8:10">
      <c r="H280" s="432" t="s">
        <v>160</v>
      </c>
      <c r="I280" s="432"/>
      <c r="J280" s="432">
        <v>0</v>
      </c>
    </row>
    <row r="281" spans="8:10">
      <c r="H281" s="432" t="s">
        <v>160</v>
      </c>
      <c r="I281" s="432"/>
      <c r="J281" s="432">
        <v>0</v>
      </c>
    </row>
    <row r="282" spans="8:10">
      <c r="H282" s="432" t="s">
        <v>160</v>
      </c>
      <c r="I282" s="432"/>
      <c r="J282" s="432">
        <v>0</v>
      </c>
    </row>
    <row r="283" spans="8:10">
      <c r="H283" s="432" t="s">
        <v>160</v>
      </c>
      <c r="I283" s="432"/>
      <c r="J283" s="432">
        <v>0</v>
      </c>
    </row>
    <row r="284" spans="8:10">
      <c r="H284" s="432" t="s">
        <v>160</v>
      </c>
      <c r="I284" s="432"/>
      <c r="J284" s="432">
        <v>0</v>
      </c>
    </row>
    <row r="285" spans="8:10">
      <c r="H285" s="432" t="s">
        <v>160</v>
      </c>
      <c r="I285" s="432"/>
      <c r="J285" s="432">
        <v>0</v>
      </c>
    </row>
    <row r="286" spans="8:10">
      <c r="H286" s="432" t="s">
        <v>160</v>
      </c>
      <c r="I286" s="432"/>
      <c r="J286" s="432">
        <v>0</v>
      </c>
    </row>
    <row r="287" spans="8:10">
      <c r="H287" s="432" t="s">
        <v>160</v>
      </c>
      <c r="I287" s="432"/>
      <c r="J287" s="432">
        <v>0</v>
      </c>
    </row>
    <row r="288" spans="8:10">
      <c r="H288" s="432" t="s">
        <v>160</v>
      </c>
      <c r="I288" s="432"/>
      <c r="J288" s="432">
        <v>0</v>
      </c>
    </row>
    <row r="289" spans="8:10">
      <c r="H289" s="432" t="s">
        <v>160</v>
      </c>
      <c r="I289" s="432"/>
      <c r="J289" s="432">
        <v>0</v>
      </c>
    </row>
    <row r="290" spans="8:10">
      <c r="H290" s="432" t="s">
        <v>160</v>
      </c>
      <c r="I290" s="432"/>
      <c r="J290" s="432">
        <v>0</v>
      </c>
    </row>
    <row r="291" spans="8:10">
      <c r="H291" s="432" t="s">
        <v>160</v>
      </c>
      <c r="I291" s="432"/>
      <c r="J291" s="432">
        <v>0</v>
      </c>
    </row>
    <row r="292" spans="8:10">
      <c r="H292" s="432" t="s">
        <v>160</v>
      </c>
      <c r="I292" s="432"/>
      <c r="J292" s="432">
        <v>0</v>
      </c>
    </row>
    <row r="293" spans="8:10">
      <c r="H293" s="432" t="s">
        <v>160</v>
      </c>
      <c r="I293" s="432"/>
      <c r="J293" s="432">
        <v>0</v>
      </c>
    </row>
    <row r="294" spans="8:10">
      <c r="H294" s="432" t="s">
        <v>160</v>
      </c>
      <c r="I294" s="432"/>
      <c r="J294" s="432">
        <v>0</v>
      </c>
    </row>
    <row r="295" spans="8:10">
      <c r="H295" s="432" t="s">
        <v>160</v>
      </c>
      <c r="I295" s="432"/>
      <c r="J295" s="432">
        <v>0</v>
      </c>
    </row>
    <row r="296" spans="8:10">
      <c r="H296" s="432" t="s">
        <v>160</v>
      </c>
      <c r="I296" s="432"/>
      <c r="J296" s="432">
        <v>0</v>
      </c>
    </row>
    <row r="297" spans="8:10">
      <c r="H297" s="432" t="s">
        <v>160</v>
      </c>
      <c r="I297" s="432"/>
      <c r="J297" s="432">
        <v>0</v>
      </c>
    </row>
    <row r="298" spans="8:10">
      <c r="H298" s="432" t="s">
        <v>160</v>
      </c>
      <c r="I298" s="432"/>
      <c r="J298" s="432">
        <v>0</v>
      </c>
    </row>
    <row r="299" spans="8:10">
      <c r="H299" s="432" t="s">
        <v>160</v>
      </c>
      <c r="I299" s="432"/>
      <c r="J299" s="432">
        <v>0</v>
      </c>
    </row>
    <row r="300" spans="8:10">
      <c r="H300" s="432" t="s">
        <v>160</v>
      </c>
      <c r="I300" s="432"/>
      <c r="J300" s="432">
        <v>0</v>
      </c>
    </row>
    <row r="301" spans="8:10">
      <c r="H301" s="432" t="s">
        <v>160</v>
      </c>
      <c r="I301" s="432"/>
      <c r="J301" s="432">
        <v>0</v>
      </c>
    </row>
    <row r="302" spans="8:10">
      <c r="H302" s="432" t="s">
        <v>160</v>
      </c>
      <c r="I302" s="432"/>
      <c r="J302" s="432">
        <v>0</v>
      </c>
    </row>
    <row r="303" spans="8:10">
      <c r="H303" s="432" t="s">
        <v>160</v>
      </c>
      <c r="I303" s="432"/>
      <c r="J303" s="432">
        <v>0</v>
      </c>
    </row>
    <row r="304" spans="8:10">
      <c r="H304" s="432" t="s">
        <v>160</v>
      </c>
      <c r="I304" s="432"/>
      <c r="J304" s="432">
        <v>0</v>
      </c>
    </row>
    <row r="305" spans="8:10">
      <c r="H305" s="432" t="s">
        <v>160</v>
      </c>
      <c r="I305" s="432"/>
      <c r="J305" s="432">
        <v>0</v>
      </c>
    </row>
    <row r="306" spans="8:10">
      <c r="H306" s="432" t="s">
        <v>160</v>
      </c>
      <c r="I306" s="432"/>
      <c r="J306" s="432">
        <v>0</v>
      </c>
    </row>
    <row r="307" spans="8:10">
      <c r="H307" s="432" t="s">
        <v>160</v>
      </c>
      <c r="I307" s="432"/>
      <c r="J307" s="432">
        <v>0</v>
      </c>
    </row>
    <row r="308" spans="8:10">
      <c r="H308" s="432" t="s">
        <v>160</v>
      </c>
      <c r="I308" s="432"/>
      <c r="J308" s="432">
        <v>0</v>
      </c>
    </row>
    <row r="309" spans="8:10">
      <c r="H309" s="432" t="s">
        <v>160</v>
      </c>
      <c r="I309" s="432"/>
      <c r="J309" s="432">
        <v>0</v>
      </c>
    </row>
    <row r="310" spans="8:10">
      <c r="H310" s="432" t="s">
        <v>160</v>
      </c>
      <c r="I310" s="432"/>
      <c r="J310" s="432">
        <v>0</v>
      </c>
    </row>
    <row r="311" spans="8:10">
      <c r="H311" s="432" t="s">
        <v>160</v>
      </c>
      <c r="I311" s="432"/>
      <c r="J311" s="432">
        <v>0</v>
      </c>
    </row>
    <row r="312" spans="8:10">
      <c r="H312" s="432" t="s">
        <v>160</v>
      </c>
      <c r="I312" s="432"/>
      <c r="J312" s="432">
        <v>0</v>
      </c>
    </row>
    <row r="313" spans="8:10">
      <c r="H313" s="432" t="s">
        <v>160</v>
      </c>
      <c r="I313" s="432"/>
      <c r="J313" s="432">
        <v>0</v>
      </c>
    </row>
    <row r="314" spans="8:10">
      <c r="H314" s="432" t="s">
        <v>160</v>
      </c>
      <c r="I314" s="432"/>
      <c r="J314" s="432">
        <v>0</v>
      </c>
    </row>
    <row r="315" spans="8:10">
      <c r="H315" s="432" t="s">
        <v>160</v>
      </c>
      <c r="I315" s="432"/>
      <c r="J315" s="432">
        <v>0</v>
      </c>
    </row>
    <row r="316" spans="8:10">
      <c r="H316" s="432" t="s">
        <v>160</v>
      </c>
      <c r="I316" s="432"/>
      <c r="J316" s="432">
        <v>0</v>
      </c>
    </row>
    <row r="317" spans="8:10">
      <c r="H317" s="432" t="s">
        <v>160</v>
      </c>
      <c r="I317" s="432"/>
      <c r="J317" s="432">
        <v>0</v>
      </c>
    </row>
    <row r="318" spans="8:10">
      <c r="H318" s="432" t="s">
        <v>160</v>
      </c>
      <c r="I318" s="432"/>
      <c r="J318" s="432">
        <v>0</v>
      </c>
    </row>
    <row r="319" spans="8:10">
      <c r="H319" s="432" t="s">
        <v>160</v>
      </c>
      <c r="I319" s="432"/>
      <c r="J319" s="432">
        <v>0</v>
      </c>
    </row>
    <row r="320" spans="8:10">
      <c r="H320" s="432" t="s">
        <v>160</v>
      </c>
      <c r="I320" s="432"/>
      <c r="J320" s="432">
        <v>0</v>
      </c>
    </row>
    <row r="321" spans="8:10">
      <c r="H321" s="432" t="s">
        <v>160</v>
      </c>
      <c r="I321" s="432"/>
      <c r="J321" s="432">
        <v>0</v>
      </c>
    </row>
    <row r="322" spans="8:10">
      <c r="H322" s="432" t="s">
        <v>160</v>
      </c>
      <c r="I322" s="432"/>
      <c r="J322" s="432">
        <v>0</v>
      </c>
    </row>
    <row r="323" spans="8:10">
      <c r="H323" s="432" t="s">
        <v>160</v>
      </c>
      <c r="I323" s="432"/>
      <c r="J323" s="432">
        <v>0</v>
      </c>
    </row>
    <row r="324" spans="8:10">
      <c r="H324" s="432" t="s">
        <v>160</v>
      </c>
      <c r="I324" s="432"/>
      <c r="J324" s="432">
        <v>0</v>
      </c>
    </row>
    <row r="325" spans="8:10">
      <c r="H325" s="432" t="s">
        <v>160</v>
      </c>
      <c r="I325" s="432"/>
      <c r="J325" s="432">
        <v>0</v>
      </c>
    </row>
    <row r="326" spans="8:10">
      <c r="H326" s="432" t="s">
        <v>160</v>
      </c>
      <c r="I326" s="432"/>
      <c r="J326" s="432">
        <v>0</v>
      </c>
    </row>
    <row r="327" spans="8:10">
      <c r="H327" s="432" t="s">
        <v>160</v>
      </c>
      <c r="I327" s="432"/>
      <c r="J327" s="432">
        <v>0</v>
      </c>
    </row>
    <row r="328" spans="8:10">
      <c r="H328" s="432" t="s">
        <v>160</v>
      </c>
      <c r="I328" s="432"/>
      <c r="J328" s="432">
        <v>0</v>
      </c>
    </row>
    <row r="329" spans="8:10">
      <c r="H329" s="432" t="s">
        <v>160</v>
      </c>
      <c r="I329" s="432"/>
      <c r="J329" s="432">
        <v>0</v>
      </c>
    </row>
    <row r="330" spans="8:10">
      <c r="H330" s="432" t="s">
        <v>160</v>
      </c>
      <c r="I330" s="432"/>
      <c r="J330" s="432">
        <v>0</v>
      </c>
    </row>
    <row r="331" spans="8:10">
      <c r="H331" s="432" t="s">
        <v>160</v>
      </c>
      <c r="I331" s="432"/>
      <c r="J331" s="432">
        <v>0</v>
      </c>
    </row>
    <row r="332" spans="8:10">
      <c r="H332" s="432" t="s">
        <v>160</v>
      </c>
      <c r="I332" s="432"/>
      <c r="J332" s="432">
        <v>0</v>
      </c>
    </row>
    <row r="333" spans="8:10">
      <c r="H333" s="432" t="s">
        <v>160</v>
      </c>
      <c r="I333" s="432"/>
      <c r="J333" s="432">
        <v>0</v>
      </c>
    </row>
    <row r="334" spans="8:10">
      <c r="H334" s="432" t="s">
        <v>160</v>
      </c>
      <c r="I334" s="432"/>
      <c r="J334" s="432">
        <v>0</v>
      </c>
    </row>
    <row r="335" spans="8:10">
      <c r="H335" s="432" t="s">
        <v>160</v>
      </c>
      <c r="I335" s="432"/>
      <c r="J335" s="432">
        <v>0</v>
      </c>
    </row>
    <row r="336" spans="8:10">
      <c r="H336" s="432" t="s">
        <v>160</v>
      </c>
      <c r="I336" s="432"/>
      <c r="J336" s="432">
        <v>0</v>
      </c>
    </row>
    <row r="337" spans="8:10">
      <c r="H337" s="432" t="s">
        <v>160</v>
      </c>
      <c r="I337" s="432"/>
      <c r="J337" s="432">
        <v>0</v>
      </c>
    </row>
    <row r="338" spans="8:10">
      <c r="H338" s="432" t="s">
        <v>160</v>
      </c>
      <c r="I338" s="432"/>
      <c r="J338" s="432">
        <v>0</v>
      </c>
    </row>
    <row r="339" spans="8:10">
      <c r="H339" s="432" t="s">
        <v>160</v>
      </c>
      <c r="I339" s="432"/>
      <c r="J339" s="432">
        <v>0</v>
      </c>
    </row>
    <row r="340" spans="8:10">
      <c r="H340" s="432" t="s">
        <v>160</v>
      </c>
      <c r="I340" s="432"/>
      <c r="J340" s="432">
        <v>0</v>
      </c>
    </row>
    <row r="341" spans="8:10">
      <c r="H341" s="432" t="s">
        <v>160</v>
      </c>
      <c r="I341" s="432"/>
      <c r="J341" s="432">
        <v>0</v>
      </c>
    </row>
    <row r="342" spans="8:10">
      <c r="H342" s="432" t="s">
        <v>160</v>
      </c>
      <c r="I342" s="432"/>
      <c r="J342" s="432">
        <v>0</v>
      </c>
    </row>
    <row r="343" spans="8:10">
      <c r="H343" s="432" t="s">
        <v>160</v>
      </c>
      <c r="I343" s="432"/>
      <c r="J343" s="432">
        <v>0</v>
      </c>
    </row>
    <row r="344" spans="8:10">
      <c r="H344" s="432" t="s">
        <v>160</v>
      </c>
      <c r="I344" s="432"/>
      <c r="J344" s="432">
        <v>0</v>
      </c>
    </row>
    <row r="345" spans="8:10">
      <c r="H345" s="432" t="s">
        <v>160</v>
      </c>
      <c r="I345" s="432"/>
      <c r="J345" s="432">
        <v>0</v>
      </c>
    </row>
    <row r="346" spans="8:10">
      <c r="H346" s="432" t="s">
        <v>160</v>
      </c>
      <c r="I346" s="432"/>
      <c r="J346" s="432">
        <v>0</v>
      </c>
    </row>
    <row r="347" spans="8:10">
      <c r="H347" s="432" t="s">
        <v>160</v>
      </c>
      <c r="I347" s="432"/>
      <c r="J347" s="432">
        <v>0</v>
      </c>
    </row>
    <row r="348" spans="8:10">
      <c r="H348" s="432" t="s">
        <v>160</v>
      </c>
      <c r="I348" s="432"/>
      <c r="J348" s="432">
        <v>0</v>
      </c>
    </row>
    <row r="349" spans="8:10">
      <c r="H349" s="432" t="s">
        <v>160</v>
      </c>
      <c r="I349" s="432"/>
      <c r="J349" s="432">
        <v>0</v>
      </c>
    </row>
    <row r="350" spans="8:10">
      <c r="H350" s="432" t="s">
        <v>160</v>
      </c>
      <c r="I350" s="432"/>
      <c r="J350" s="432">
        <v>0</v>
      </c>
    </row>
    <row r="351" spans="8:10">
      <c r="H351" s="432" t="s">
        <v>160</v>
      </c>
      <c r="I351" s="432"/>
      <c r="J351" s="432">
        <v>0</v>
      </c>
    </row>
    <row r="352" spans="8:10">
      <c r="H352" s="432" t="s">
        <v>160</v>
      </c>
      <c r="I352" s="432"/>
      <c r="J352" s="432">
        <v>0</v>
      </c>
    </row>
    <row r="353" spans="8:10">
      <c r="H353" s="432" t="s">
        <v>160</v>
      </c>
      <c r="I353" s="432"/>
      <c r="J353" s="432">
        <v>0</v>
      </c>
    </row>
    <row r="354" spans="8:10">
      <c r="H354" s="432" t="s">
        <v>160</v>
      </c>
      <c r="I354" s="432"/>
      <c r="J354" s="432">
        <v>0</v>
      </c>
    </row>
    <row r="355" spans="8:10">
      <c r="H355" s="432" t="s">
        <v>160</v>
      </c>
      <c r="I355" s="432"/>
      <c r="J355" s="432">
        <v>0</v>
      </c>
    </row>
    <row r="356" spans="8:10">
      <c r="H356" s="432" t="s">
        <v>160</v>
      </c>
      <c r="I356" s="432"/>
      <c r="J356" s="432">
        <v>0</v>
      </c>
    </row>
    <row r="357" spans="8:10">
      <c r="H357" s="432" t="s">
        <v>160</v>
      </c>
      <c r="I357" s="432"/>
      <c r="J357" s="432">
        <v>0</v>
      </c>
    </row>
    <row r="358" spans="8:10">
      <c r="H358" s="432" t="s">
        <v>160</v>
      </c>
      <c r="I358" s="432"/>
      <c r="J358" s="432">
        <v>0</v>
      </c>
    </row>
    <row r="359" spans="8:10">
      <c r="H359" s="432" t="s">
        <v>160</v>
      </c>
      <c r="I359" s="432"/>
      <c r="J359" s="432">
        <v>0</v>
      </c>
    </row>
    <row r="360" spans="8:10">
      <c r="H360" s="432" t="s">
        <v>160</v>
      </c>
      <c r="I360" s="432"/>
      <c r="J360" s="432">
        <v>0</v>
      </c>
    </row>
    <row r="361" spans="8:10">
      <c r="H361" s="432" t="s">
        <v>160</v>
      </c>
      <c r="I361" s="432"/>
      <c r="J361" s="432">
        <v>0</v>
      </c>
    </row>
    <row r="362" spans="8:10">
      <c r="H362" s="432" t="s">
        <v>160</v>
      </c>
      <c r="I362" s="432"/>
      <c r="J362" s="432">
        <v>0</v>
      </c>
    </row>
    <row r="363" spans="8:10">
      <c r="H363" s="432" t="s">
        <v>160</v>
      </c>
      <c r="I363" s="432"/>
      <c r="J363" s="432">
        <v>0</v>
      </c>
    </row>
    <row r="364" spans="8:10">
      <c r="H364" s="432" t="s">
        <v>160</v>
      </c>
      <c r="I364" s="432"/>
      <c r="J364" s="432">
        <v>0</v>
      </c>
    </row>
    <row r="365" spans="8:10">
      <c r="H365" s="432" t="s">
        <v>160</v>
      </c>
      <c r="I365" s="432"/>
      <c r="J365" s="432">
        <v>0</v>
      </c>
    </row>
    <row r="366" spans="8:10">
      <c r="H366" s="432" t="s">
        <v>160</v>
      </c>
      <c r="I366" s="432"/>
      <c r="J366" s="432">
        <v>0</v>
      </c>
    </row>
    <row r="367" spans="8:10">
      <c r="H367" s="432" t="s">
        <v>160</v>
      </c>
      <c r="I367" s="432"/>
      <c r="J367" s="432">
        <v>0</v>
      </c>
    </row>
    <row r="368" spans="8:10">
      <c r="H368" s="432" t="s">
        <v>160</v>
      </c>
      <c r="I368" s="432"/>
      <c r="J368" s="432">
        <v>0</v>
      </c>
    </row>
    <row r="369" spans="8:10">
      <c r="H369" s="432" t="s">
        <v>160</v>
      </c>
      <c r="I369" s="432"/>
      <c r="J369" s="432">
        <v>0</v>
      </c>
    </row>
    <row r="370" spans="8:10">
      <c r="H370" s="432" t="s">
        <v>160</v>
      </c>
      <c r="I370" s="432"/>
      <c r="J370" s="432">
        <v>0</v>
      </c>
    </row>
    <row r="371" spans="8:10">
      <c r="H371" s="432" t="s">
        <v>160</v>
      </c>
      <c r="I371" s="432"/>
      <c r="J371" s="432">
        <v>0</v>
      </c>
    </row>
    <row r="372" spans="8:10">
      <c r="H372" s="432" t="s">
        <v>160</v>
      </c>
      <c r="I372" s="432"/>
      <c r="J372" s="432">
        <v>0</v>
      </c>
    </row>
    <row r="373" spans="8:10">
      <c r="H373" s="432" t="s">
        <v>160</v>
      </c>
      <c r="I373" s="432"/>
      <c r="J373" s="432">
        <v>0</v>
      </c>
    </row>
    <row r="374" spans="8:10">
      <c r="H374" s="432" t="s">
        <v>160</v>
      </c>
      <c r="I374" s="432"/>
      <c r="J374" s="432">
        <v>0</v>
      </c>
    </row>
    <row r="375" spans="8:10">
      <c r="H375" s="432" t="s">
        <v>160</v>
      </c>
      <c r="I375" s="432"/>
      <c r="J375" s="432">
        <v>0</v>
      </c>
    </row>
    <row r="376" spans="8:10">
      <c r="H376" s="432" t="s">
        <v>160</v>
      </c>
      <c r="I376" s="432"/>
      <c r="J376" s="432">
        <v>0</v>
      </c>
    </row>
    <row r="377" spans="8:10">
      <c r="H377" s="432" t="s">
        <v>160</v>
      </c>
      <c r="I377" s="432"/>
      <c r="J377" s="432">
        <v>0</v>
      </c>
    </row>
    <row r="378" spans="8:10">
      <c r="H378" s="432" t="s">
        <v>160</v>
      </c>
      <c r="I378" s="432"/>
      <c r="J378" s="432">
        <v>0</v>
      </c>
    </row>
    <row r="379" spans="8:10">
      <c r="H379" s="432" t="s">
        <v>160</v>
      </c>
      <c r="I379" s="432"/>
      <c r="J379" s="432">
        <v>0</v>
      </c>
    </row>
    <row r="380" spans="8:10">
      <c r="H380" s="432" t="s">
        <v>160</v>
      </c>
      <c r="I380" s="432"/>
      <c r="J380" s="432">
        <v>0</v>
      </c>
    </row>
    <row r="381" spans="8:10">
      <c r="H381" s="432" t="s">
        <v>160</v>
      </c>
      <c r="I381" s="432"/>
      <c r="J381" s="432">
        <v>0</v>
      </c>
    </row>
    <row r="382" spans="8:10">
      <c r="H382" s="432" t="s">
        <v>160</v>
      </c>
      <c r="I382" s="432"/>
      <c r="J382" s="432">
        <v>0</v>
      </c>
    </row>
    <row r="383" spans="8:10">
      <c r="H383" s="432" t="s">
        <v>160</v>
      </c>
      <c r="I383" s="432"/>
      <c r="J383" s="432">
        <v>0</v>
      </c>
    </row>
    <row r="384" spans="8:10">
      <c r="H384" s="432" t="s">
        <v>160</v>
      </c>
      <c r="I384" s="432"/>
      <c r="J384" s="432">
        <v>0</v>
      </c>
    </row>
    <row r="385" spans="8:10">
      <c r="H385" s="432" t="s">
        <v>160</v>
      </c>
      <c r="I385" s="432"/>
      <c r="J385" s="432">
        <v>0</v>
      </c>
    </row>
    <row r="386" spans="8:10">
      <c r="H386" s="432" t="s">
        <v>160</v>
      </c>
      <c r="I386" s="432"/>
      <c r="J386" s="432">
        <v>0</v>
      </c>
    </row>
    <row r="387" spans="8:10">
      <c r="H387" s="432" t="s">
        <v>160</v>
      </c>
      <c r="I387" s="432"/>
      <c r="J387" s="432">
        <v>0</v>
      </c>
    </row>
    <row r="388" spans="8:10">
      <c r="H388" s="432" t="s">
        <v>160</v>
      </c>
      <c r="I388" s="432"/>
      <c r="J388" s="432">
        <v>0</v>
      </c>
    </row>
    <row r="389" spans="8:10">
      <c r="H389" s="432" t="s">
        <v>160</v>
      </c>
      <c r="I389" s="432"/>
      <c r="J389" s="432">
        <v>0</v>
      </c>
    </row>
    <row r="390" spans="8:10">
      <c r="H390" s="432" t="s">
        <v>160</v>
      </c>
      <c r="I390" s="432"/>
      <c r="J390" s="432">
        <v>0</v>
      </c>
    </row>
    <row r="391" spans="8:10">
      <c r="H391" s="432" t="s">
        <v>160</v>
      </c>
      <c r="I391" s="432"/>
      <c r="J391" s="432">
        <v>0</v>
      </c>
    </row>
    <row r="392" spans="8:10">
      <c r="H392" s="432" t="s">
        <v>160</v>
      </c>
      <c r="I392" s="432"/>
      <c r="J392" s="432">
        <v>0</v>
      </c>
    </row>
    <row r="393" spans="8:10">
      <c r="H393" s="432" t="s">
        <v>160</v>
      </c>
      <c r="I393" s="432"/>
      <c r="J393" s="432">
        <v>0</v>
      </c>
    </row>
    <row r="394" spans="8:10">
      <c r="H394" s="432" t="s">
        <v>160</v>
      </c>
      <c r="I394" s="432"/>
      <c r="J394" s="432">
        <v>0</v>
      </c>
    </row>
    <row r="395" spans="8:10">
      <c r="H395" s="432" t="s">
        <v>160</v>
      </c>
      <c r="I395" s="432"/>
      <c r="J395" s="432">
        <v>0</v>
      </c>
    </row>
    <row r="396" spans="8:10">
      <c r="H396" s="432" t="s">
        <v>160</v>
      </c>
      <c r="I396" s="432"/>
      <c r="J396" s="432">
        <v>0</v>
      </c>
    </row>
    <row r="397" spans="8:10">
      <c r="H397" s="432" t="s">
        <v>160</v>
      </c>
      <c r="I397" s="432"/>
      <c r="J397" s="432">
        <v>0</v>
      </c>
    </row>
    <row r="398" spans="8:10">
      <c r="H398" s="432" t="s">
        <v>160</v>
      </c>
      <c r="I398" s="432"/>
      <c r="J398" s="432">
        <v>0</v>
      </c>
    </row>
    <row r="399" spans="8:10">
      <c r="H399" s="432" t="s">
        <v>160</v>
      </c>
      <c r="I399" s="432"/>
      <c r="J399" s="432">
        <v>0</v>
      </c>
    </row>
    <row r="400" spans="8:10">
      <c r="H400" s="432" t="s">
        <v>160</v>
      </c>
      <c r="I400" s="432"/>
      <c r="J400" s="432">
        <v>0</v>
      </c>
    </row>
    <row r="401" spans="8:10">
      <c r="H401" s="432" t="s">
        <v>160</v>
      </c>
      <c r="I401" s="432"/>
      <c r="J401" s="432">
        <v>0</v>
      </c>
    </row>
    <row r="402" spans="8:10">
      <c r="H402" s="432" t="s">
        <v>160</v>
      </c>
      <c r="I402" s="432"/>
      <c r="J402" s="432">
        <v>0</v>
      </c>
    </row>
    <row r="403" spans="8:10">
      <c r="H403" s="432" t="s">
        <v>160</v>
      </c>
      <c r="I403" s="432"/>
      <c r="J403" s="432">
        <v>0</v>
      </c>
    </row>
    <row r="404" spans="8:10">
      <c r="H404" s="432" t="s">
        <v>160</v>
      </c>
      <c r="I404" s="432"/>
      <c r="J404" s="432">
        <v>0</v>
      </c>
    </row>
    <row r="405" spans="8:10">
      <c r="H405" s="432" t="s">
        <v>160</v>
      </c>
      <c r="I405" s="432"/>
      <c r="J405" s="432">
        <v>0</v>
      </c>
    </row>
    <row r="406" spans="8:10">
      <c r="H406" s="432" t="s">
        <v>160</v>
      </c>
      <c r="I406" s="432"/>
      <c r="J406" s="432">
        <v>0</v>
      </c>
    </row>
    <row r="407" spans="8:10">
      <c r="H407" s="432" t="s">
        <v>160</v>
      </c>
      <c r="I407" s="432"/>
      <c r="J407" s="432">
        <v>0</v>
      </c>
    </row>
    <row r="408" spans="8:10">
      <c r="H408" s="432" t="s">
        <v>160</v>
      </c>
      <c r="I408" s="432"/>
      <c r="J408" s="432">
        <v>0</v>
      </c>
    </row>
    <row r="409" spans="8:10">
      <c r="H409" s="432" t="s">
        <v>160</v>
      </c>
      <c r="I409" s="432"/>
      <c r="J409" s="432">
        <v>0</v>
      </c>
    </row>
    <row r="410" spans="8:10">
      <c r="H410" s="432" t="s">
        <v>160</v>
      </c>
      <c r="I410" s="432"/>
      <c r="J410" s="432">
        <v>0</v>
      </c>
    </row>
    <row r="411" spans="8:10">
      <c r="H411" s="432" t="s">
        <v>160</v>
      </c>
      <c r="I411" s="432"/>
      <c r="J411" s="432">
        <v>0</v>
      </c>
    </row>
    <row r="412" spans="8:10">
      <c r="H412" s="432" t="s">
        <v>160</v>
      </c>
      <c r="I412" s="432"/>
      <c r="J412" s="432">
        <v>0</v>
      </c>
    </row>
    <row r="413" spans="8:10">
      <c r="H413" s="432" t="s">
        <v>160</v>
      </c>
      <c r="I413" s="432"/>
      <c r="J413" s="432">
        <v>0</v>
      </c>
    </row>
    <row r="414" spans="8:10">
      <c r="H414" s="432" t="s">
        <v>160</v>
      </c>
      <c r="I414" s="432"/>
      <c r="J414" s="432">
        <v>0</v>
      </c>
    </row>
    <row r="415" spans="8:10">
      <c r="H415" s="432" t="s">
        <v>160</v>
      </c>
      <c r="I415" s="432"/>
      <c r="J415" s="432">
        <v>0</v>
      </c>
    </row>
    <row r="416" spans="8:10">
      <c r="H416" s="432" t="s">
        <v>160</v>
      </c>
      <c r="I416" s="432"/>
      <c r="J416" s="432">
        <v>0</v>
      </c>
    </row>
    <row r="417" spans="8:10">
      <c r="H417" s="432" t="s">
        <v>160</v>
      </c>
      <c r="I417" s="432"/>
      <c r="J417" s="432">
        <v>0</v>
      </c>
    </row>
    <row r="418" spans="8:10">
      <c r="H418" s="432" t="s">
        <v>160</v>
      </c>
      <c r="I418" s="432"/>
      <c r="J418" s="432">
        <v>0</v>
      </c>
    </row>
    <row r="419" spans="8:10">
      <c r="H419" s="432" t="s">
        <v>160</v>
      </c>
      <c r="I419" s="432"/>
      <c r="J419" s="432">
        <v>0</v>
      </c>
    </row>
    <row r="420" spans="8:10">
      <c r="H420" s="432" t="s">
        <v>160</v>
      </c>
      <c r="I420" s="432"/>
      <c r="J420" s="432">
        <v>0</v>
      </c>
    </row>
    <row r="421" spans="8:10">
      <c r="H421" s="432" t="s">
        <v>160</v>
      </c>
      <c r="I421" s="432"/>
      <c r="J421" s="432">
        <v>0</v>
      </c>
    </row>
    <row r="422" spans="8:10">
      <c r="H422" s="432" t="s">
        <v>160</v>
      </c>
      <c r="I422" s="432"/>
      <c r="J422" s="432">
        <v>0</v>
      </c>
    </row>
    <row r="423" spans="8:10">
      <c r="H423" s="432" t="s">
        <v>160</v>
      </c>
      <c r="I423" s="432"/>
      <c r="J423" s="432">
        <v>0</v>
      </c>
    </row>
    <row r="424" spans="8:10">
      <c r="H424" s="432" t="s">
        <v>160</v>
      </c>
      <c r="I424" s="432"/>
      <c r="J424" s="432">
        <v>0</v>
      </c>
    </row>
    <row r="425" spans="8:10">
      <c r="H425" s="432" t="s">
        <v>160</v>
      </c>
      <c r="I425" s="432"/>
      <c r="J425" s="432">
        <v>0</v>
      </c>
    </row>
    <row r="426" spans="8:10">
      <c r="H426" s="432" t="s">
        <v>160</v>
      </c>
      <c r="I426" s="432"/>
      <c r="J426" s="432">
        <v>0</v>
      </c>
    </row>
    <row r="427" spans="8:10">
      <c r="H427" s="432" t="s">
        <v>160</v>
      </c>
      <c r="I427" s="432"/>
      <c r="J427" s="432">
        <v>0</v>
      </c>
    </row>
    <row r="428" spans="8:10">
      <c r="H428" s="432" t="s">
        <v>160</v>
      </c>
      <c r="I428" s="432"/>
      <c r="J428" s="432">
        <v>0</v>
      </c>
    </row>
    <row r="429" spans="8:10">
      <c r="H429" s="432" t="s">
        <v>160</v>
      </c>
      <c r="I429" s="432"/>
      <c r="J429" s="432">
        <v>0</v>
      </c>
    </row>
    <row r="430" spans="8:10">
      <c r="H430" s="432" t="s">
        <v>160</v>
      </c>
      <c r="I430" s="432"/>
      <c r="J430" s="432">
        <v>0</v>
      </c>
    </row>
    <row r="431" spans="8:10">
      <c r="H431" s="432" t="s">
        <v>160</v>
      </c>
      <c r="I431" s="432"/>
      <c r="J431" s="432">
        <v>0</v>
      </c>
    </row>
    <row r="432" spans="8:10">
      <c r="H432" s="432" t="s">
        <v>160</v>
      </c>
      <c r="I432" s="432"/>
      <c r="J432" s="432">
        <v>0</v>
      </c>
    </row>
    <row r="433" spans="8:10">
      <c r="H433" s="432" t="s">
        <v>160</v>
      </c>
      <c r="I433" s="432"/>
      <c r="J433" s="432">
        <v>0</v>
      </c>
    </row>
    <row r="434" spans="8:10">
      <c r="H434" s="432" t="s">
        <v>160</v>
      </c>
      <c r="I434" s="432"/>
      <c r="J434" s="432">
        <v>0</v>
      </c>
    </row>
    <row r="435" spans="8:10">
      <c r="H435" s="432" t="s">
        <v>160</v>
      </c>
      <c r="I435" s="432"/>
      <c r="J435" s="432">
        <v>0</v>
      </c>
    </row>
    <row r="436" spans="8:10">
      <c r="H436" s="432" t="s">
        <v>160</v>
      </c>
      <c r="I436" s="432"/>
      <c r="J436" s="432">
        <v>0</v>
      </c>
    </row>
    <row r="437" spans="8:10">
      <c r="H437" s="432" t="s">
        <v>160</v>
      </c>
      <c r="I437" s="432"/>
      <c r="J437" s="432">
        <v>0</v>
      </c>
    </row>
    <row r="438" spans="8:10">
      <c r="H438" s="432" t="s">
        <v>160</v>
      </c>
      <c r="I438" s="432"/>
      <c r="J438" s="432">
        <v>0</v>
      </c>
    </row>
    <row r="439" spans="8:10">
      <c r="H439" s="432" t="s">
        <v>160</v>
      </c>
      <c r="I439" s="432"/>
      <c r="J439" s="432">
        <v>0</v>
      </c>
    </row>
    <row r="440" spans="8:10">
      <c r="H440" s="432" t="s">
        <v>160</v>
      </c>
      <c r="I440" s="432"/>
      <c r="J440" s="432">
        <v>0</v>
      </c>
    </row>
    <row r="441" spans="8:10">
      <c r="H441" s="432" t="s">
        <v>160</v>
      </c>
      <c r="I441" s="432"/>
      <c r="J441" s="432">
        <v>0</v>
      </c>
    </row>
    <row r="442" spans="8:10">
      <c r="H442" s="432" t="s">
        <v>160</v>
      </c>
      <c r="I442" s="432"/>
      <c r="J442" s="432">
        <v>0</v>
      </c>
    </row>
    <row r="443" spans="8:10">
      <c r="H443" s="432" t="s">
        <v>160</v>
      </c>
      <c r="I443" s="432"/>
      <c r="J443" s="432">
        <v>0</v>
      </c>
    </row>
    <row r="444" spans="8:10">
      <c r="H444" s="432" t="s">
        <v>160</v>
      </c>
      <c r="I444" s="432"/>
      <c r="J444" s="432">
        <v>0</v>
      </c>
    </row>
    <row r="445" spans="8:10">
      <c r="H445" s="432" t="s">
        <v>160</v>
      </c>
      <c r="I445" s="432"/>
      <c r="J445" s="432">
        <v>0</v>
      </c>
    </row>
    <row r="446" spans="8:10">
      <c r="H446" s="432" t="s">
        <v>160</v>
      </c>
      <c r="I446" s="432"/>
      <c r="J446" s="432">
        <v>0</v>
      </c>
    </row>
    <row r="447" spans="8:10">
      <c r="H447" s="432" t="s">
        <v>160</v>
      </c>
      <c r="I447" s="432"/>
      <c r="J447" s="432">
        <v>0</v>
      </c>
    </row>
    <row r="448" spans="8:10">
      <c r="H448" s="432" t="s">
        <v>160</v>
      </c>
      <c r="I448" s="432"/>
      <c r="J448" s="432">
        <v>0</v>
      </c>
    </row>
    <row r="449" spans="8:10">
      <c r="H449" s="432" t="s">
        <v>160</v>
      </c>
      <c r="I449" s="432"/>
      <c r="J449" s="432">
        <v>0</v>
      </c>
    </row>
    <row r="450" spans="8:10">
      <c r="H450" s="432" t="s">
        <v>160</v>
      </c>
      <c r="I450" s="432"/>
      <c r="J450" s="432">
        <v>0</v>
      </c>
    </row>
    <row r="451" spans="8:10">
      <c r="H451" s="432" t="s">
        <v>160</v>
      </c>
      <c r="I451" s="432"/>
      <c r="J451" s="432">
        <v>0</v>
      </c>
    </row>
    <row r="452" spans="8:10">
      <c r="H452" s="432" t="s">
        <v>160</v>
      </c>
      <c r="I452" s="432"/>
      <c r="J452" s="432">
        <v>0</v>
      </c>
    </row>
    <row r="453" spans="8:10">
      <c r="H453" s="432" t="s">
        <v>160</v>
      </c>
      <c r="I453" s="432"/>
      <c r="J453" s="432">
        <v>0</v>
      </c>
    </row>
    <row r="454" spans="8:10">
      <c r="H454" s="432" t="s">
        <v>160</v>
      </c>
      <c r="I454" s="432"/>
      <c r="J454" s="432">
        <v>0</v>
      </c>
    </row>
    <row r="455" spans="8:10">
      <c r="H455" s="432" t="s">
        <v>160</v>
      </c>
      <c r="I455" s="432"/>
      <c r="J455" s="432">
        <v>0</v>
      </c>
    </row>
    <row r="456" spans="8:10">
      <c r="H456" s="432" t="s">
        <v>160</v>
      </c>
      <c r="I456" s="432"/>
      <c r="J456" s="432">
        <v>0</v>
      </c>
    </row>
    <row r="457" spans="8:10">
      <c r="H457" s="432" t="s">
        <v>160</v>
      </c>
      <c r="I457" s="432"/>
      <c r="J457" s="432">
        <v>0</v>
      </c>
    </row>
    <row r="458" spans="8:10">
      <c r="H458" s="432" t="s">
        <v>160</v>
      </c>
      <c r="I458" s="432"/>
      <c r="J458" s="432">
        <v>0</v>
      </c>
    </row>
    <row r="459" spans="8:10">
      <c r="H459" s="432" t="s">
        <v>160</v>
      </c>
      <c r="I459" s="432"/>
      <c r="J459" s="432">
        <v>0</v>
      </c>
    </row>
    <row r="460" spans="8:10">
      <c r="H460" s="432" t="s">
        <v>160</v>
      </c>
      <c r="I460" s="432"/>
      <c r="J460" s="432">
        <v>0</v>
      </c>
    </row>
    <row r="461" spans="8:10">
      <c r="H461" s="432" t="s">
        <v>160</v>
      </c>
      <c r="I461" s="432"/>
      <c r="J461" s="432">
        <v>0</v>
      </c>
    </row>
    <row r="462" spans="8:10">
      <c r="H462" s="432" t="s">
        <v>160</v>
      </c>
      <c r="I462" s="432"/>
      <c r="J462" s="432">
        <v>0</v>
      </c>
    </row>
    <row r="463" spans="8:10">
      <c r="H463" s="432" t="s">
        <v>160</v>
      </c>
      <c r="I463" s="432"/>
      <c r="J463" s="432">
        <v>0</v>
      </c>
    </row>
    <row r="464" spans="8:10">
      <c r="H464" s="432" t="s">
        <v>160</v>
      </c>
      <c r="I464" s="432"/>
      <c r="J464" s="432">
        <v>0</v>
      </c>
    </row>
    <row r="465" spans="8:10">
      <c r="H465" s="432" t="s">
        <v>160</v>
      </c>
      <c r="I465" s="432"/>
      <c r="J465" s="432">
        <v>0</v>
      </c>
    </row>
    <row r="466" spans="8:10">
      <c r="H466" s="432" t="s">
        <v>160</v>
      </c>
      <c r="I466" s="432"/>
      <c r="J466" s="432">
        <v>0</v>
      </c>
    </row>
    <row r="467" spans="8:10">
      <c r="H467" s="432" t="s">
        <v>160</v>
      </c>
      <c r="I467" s="432"/>
      <c r="J467" s="432">
        <v>0</v>
      </c>
    </row>
    <row r="468" spans="8:10">
      <c r="H468" s="432" t="s">
        <v>160</v>
      </c>
      <c r="I468" s="432"/>
      <c r="J468" s="432">
        <v>0</v>
      </c>
    </row>
    <row r="469" spans="8:10">
      <c r="H469" s="432" t="s">
        <v>160</v>
      </c>
      <c r="I469" s="432"/>
      <c r="J469" s="432">
        <v>0</v>
      </c>
    </row>
    <row r="470" spans="8:10">
      <c r="H470" s="432" t="s">
        <v>160</v>
      </c>
      <c r="I470" s="432"/>
      <c r="J470" s="432">
        <v>0</v>
      </c>
    </row>
    <row r="471" spans="8:10">
      <c r="H471" s="432" t="s">
        <v>160</v>
      </c>
      <c r="I471" s="432"/>
      <c r="J471" s="432">
        <v>0</v>
      </c>
    </row>
    <row r="472" spans="8:10">
      <c r="H472" s="432" t="s">
        <v>160</v>
      </c>
      <c r="I472" s="432"/>
      <c r="J472" s="432">
        <v>0</v>
      </c>
    </row>
    <row r="473" spans="8:10">
      <c r="H473" s="432" t="s">
        <v>160</v>
      </c>
      <c r="I473" s="432"/>
      <c r="J473" s="432">
        <v>0</v>
      </c>
    </row>
    <row r="474" spans="8:10">
      <c r="H474" s="432" t="s">
        <v>160</v>
      </c>
      <c r="I474" s="432"/>
      <c r="J474" s="432">
        <v>0</v>
      </c>
    </row>
    <row r="475" spans="8:10">
      <c r="H475" s="432" t="s">
        <v>160</v>
      </c>
      <c r="I475" s="432"/>
      <c r="J475" s="432">
        <v>0</v>
      </c>
    </row>
    <row r="476" spans="8:10">
      <c r="H476" s="432" t="s">
        <v>160</v>
      </c>
      <c r="I476" s="432"/>
      <c r="J476" s="432">
        <v>0</v>
      </c>
    </row>
    <row r="477" spans="8:10">
      <c r="H477" s="432" t="s">
        <v>160</v>
      </c>
      <c r="I477" s="432"/>
      <c r="J477" s="432">
        <v>0</v>
      </c>
    </row>
    <row r="478" spans="8:10">
      <c r="H478" s="432" t="s">
        <v>160</v>
      </c>
      <c r="I478" s="432"/>
      <c r="J478" s="432">
        <v>0</v>
      </c>
    </row>
    <row r="479" spans="8:10">
      <c r="H479" s="432" t="s">
        <v>160</v>
      </c>
      <c r="I479" s="432"/>
      <c r="J479" s="432">
        <v>0</v>
      </c>
    </row>
    <row r="480" spans="8:10">
      <c r="H480" s="432" t="s">
        <v>160</v>
      </c>
      <c r="I480" s="432"/>
      <c r="J480" s="432">
        <v>0</v>
      </c>
    </row>
    <row r="481" spans="8:10">
      <c r="H481" s="432" t="s">
        <v>160</v>
      </c>
      <c r="I481" s="432"/>
      <c r="J481" s="432">
        <v>0</v>
      </c>
    </row>
    <row r="482" spans="8:10">
      <c r="H482" s="432" t="s">
        <v>160</v>
      </c>
      <c r="I482" s="432"/>
      <c r="J482" s="432">
        <v>0</v>
      </c>
    </row>
    <row r="483" spans="8:10">
      <c r="H483" s="432" t="s">
        <v>160</v>
      </c>
      <c r="I483" s="432"/>
      <c r="J483" s="432">
        <v>0</v>
      </c>
    </row>
    <row r="484" spans="8:10">
      <c r="H484" s="432" t="s">
        <v>160</v>
      </c>
      <c r="I484" s="432"/>
      <c r="J484" s="432">
        <v>0</v>
      </c>
    </row>
    <row r="485" spans="8:10">
      <c r="H485" s="432" t="s">
        <v>160</v>
      </c>
      <c r="I485" s="432"/>
      <c r="J485" s="432">
        <v>0</v>
      </c>
    </row>
    <row r="486" spans="8:10">
      <c r="H486" s="432" t="s">
        <v>160</v>
      </c>
      <c r="I486" s="432"/>
      <c r="J486" s="432">
        <v>0</v>
      </c>
    </row>
    <row r="487" spans="8:10">
      <c r="H487" s="432" t="s">
        <v>160</v>
      </c>
      <c r="I487" s="432"/>
      <c r="J487" s="432">
        <v>0</v>
      </c>
    </row>
    <row r="488" spans="8:10">
      <c r="H488" s="432" t="s">
        <v>160</v>
      </c>
      <c r="I488" s="432"/>
      <c r="J488" s="432">
        <v>0</v>
      </c>
    </row>
    <row r="489" spans="8:10">
      <c r="H489" s="432" t="s">
        <v>160</v>
      </c>
      <c r="I489" s="432"/>
      <c r="J489" s="432">
        <v>0</v>
      </c>
    </row>
    <row r="490" spans="8:10">
      <c r="H490" s="432" t="s">
        <v>160</v>
      </c>
      <c r="I490" s="432"/>
      <c r="J490" s="432">
        <v>0</v>
      </c>
    </row>
    <row r="491" spans="8:10">
      <c r="H491" s="432" t="s">
        <v>160</v>
      </c>
      <c r="I491" s="432"/>
      <c r="J491" s="432">
        <v>0</v>
      </c>
    </row>
    <row r="492" spans="8:10">
      <c r="H492" s="432" t="s">
        <v>160</v>
      </c>
      <c r="I492" s="432"/>
      <c r="J492" s="432">
        <v>0</v>
      </c>
    </row>
    <row r="493" spans="8:10">
      <c r="H493" s="432" t="s">
        <v>160</v>
      </c>
      <c r="I493" s="432"/>
      <c r="J493" s="432">
        <v>0</v>
      </c>
    </row>
    <row r="494" spans="8:10">
      <c r="H494" s="432" t="s">
        <v>160</v>
      </c>
      <c r="I494" s="432"/>
      <c r="J494" s="432">
        <v>0</v>
      </c>
    </row>
    <row r="495" spans="8:10">
      <c r="H495" s="432" t="s">
        <v>160</v>
      </c>
      <c r="I495" s="432"/>
      <c r="J495" s="432">
        <v>0</v>
      </c>
    </row>
    <row r="496" spans="8:10">
      <c r="H496" s="432" t="s">
        <v>160</v>
      </c>
      <c r="I496" s="432"/>
      <c r="J496" s="432">
        <v>0</v>
      </c>
    </row>
    <row r="497" spans="8:10">
      <c r="H497" s="432" t="s">
        <v>160</v>
      </c>
      <c r="I497" s="432"/>
      <c r="J497" s="432">
        <v>0</v>
      </c>
    </row>
    <row r="498" spans="8:10">
      <c r="H498" s="432" t="s">
        <v>160</v>
      </c>
      <c r="I498" s="432"/>
      <c r="J498" s="432">
        <v>0</v>
      </c>
    </row>
    <row r="499" spans="8:10">
      <c r="H499" s="432" t="s">
        <v>160</v>
      </c>
      <c r="I499" s="432"/>
      <c r="J499" s="432">
        <v>0</v>
      </c>
    </row>
    <row r="500" spans="8:10">
      <c r="H500" s="432" t="s">
        <v>160</v>
      </c>
      <c r="I500" s="432"/>
      <c r="J500" s="432">
        <v>0</v>
      </c>
    </row>
    <row r="501" spans="8:10">
      <c r="H501" s="432" t="s">
        <v>160</v>
      </c>
      <c r="I501" s="432"/>
      <c r="J501" s="432">
        <v>0</v>
      </c>
    </row>
    <row r="502" spans="8:10">
      <c r="H502" s="432" t="s">
        <v>160</v>
      </c>
      <c r="I502" s="432"/>
      <c r="J502" s="432">
        <v>0</v>
      </c>
    </row>
    <row r="503" spans="8:10">
      <c r="H503" s="432" t="s">
        <v>160</v>
      </c>
      <c r="I503" s="432"/>
      <c r="J503" s="432">
        <v>0</v>
      </c>
    </row>
    <row r="504" spans="8:10">
      <c r="H504" s="432" t="s">
        <v>160</v>
      </c>
      <c r="I504" s="432"/>
      <c r="J504" s="432">
        <v>0</v>
      </c>
    </row>
    <row r="505" spans="8:10">
      <c r="H505" s="432" t="s">
        <v>160</v>
      </c>
      <c r="I505" s="432"/>
      <c r="J505" s="432">
        <v>0</v>
      </c>
    </row>
    <row r="506" spans="8:10">
      <c r="H506" s="432" t="s">
        <v>160</v>
      </c>
      <c r="I506" s="432"/>
      <c r="J506" s="432">
        <v>0</v>
      </c>
    </row>
    <row r="507" spans="8:10">
      <c r="H507" s="432" t="s">
        <v>160</v>
      </c>
      <c r="I507" s="432"/>
      <c r="J507" s="432">
        <v>0</v>
      </c>
    </row>
    <row r="508" spans="8:10">
      <c r="H508" s="432" t="s">
        <v>160</v>
      </c>
      <c r="I508" s="432"/>
      <c r="J508" s="432">
        <v>0</v>
      </c>
    </row>
    <row r="509" spans="8:10">
      <c r="H509" s="432" t="s">
        <v>160</v>
      </c>
      <c r="I509" s="432"/>
      <c r="J509" s="432">
        <v>0</v>
      </c>
    </row>
    <row r="510" spans="8:10">
      <c r="H510" s="432" t="s">
        <v>160</v>
      </c>
      <c r="I510" s="432"/>
      <c r="J510" s="432">
        <v>0</v>
      </c>
    </row>
    <row r="511" spans="8:10">
      <c r="H511" s="432" t="s">
        <v>160</v>
      </c>
      <c r="I511" s="432"/>
      <c r="J511" s="432">
        <v>0</v>
      </c>
    </row>
    <row r="512" spans="8:10">
      <c r="H512" s="432" t="s">
        <v>160</v>
      </c>
      <c r="I512" s="432"/>
      <c r="J512" s="432">
        <v>0</v>
      </c>
    </row>
    <row r="513" spans="8:10">
      <c r="H513" s="432" t="s">
        <v>160</v>
      </c>
      <c r="I513" s="432"/>
      <c r="J513" s="432">
        <v>0</v>
      </c>
    </row>
    <row r="514" spans="8:10">
      <c r="H514" s="432" t="s">
        <v>160</v>
      </c>
      <c r="I514" s="432"/>
      <c r="J514" s="432">
        <v>0</v>
      </c>
    </row>
    <row r="515" spans="8:10">
      <c r="H515" s="432" t="s">
        <v>160</v>
      </c>
      <c r="I515" s="432"/>
      <c r="J515" s="432">
        <v>0</v>
      </c>
    </row>
    <row r="516" spans="8:10">
      <c r="H516" s="432" t="s">
        <v>160</v>
      </c>
      <c r="I516" s="432"/>
      <c r="J516" s="432">
        <v>0</v>
      </c>
    </row>
    <row r="517" spans="8:10">
      <c r="H517" s="432" t="s">
        <v>160</v>
      </c>
      <c r="I517" s="432"/>
      <c r="J517" s="432">
        <v>0</v>
      </c>
    </row>
    <row r="518" spans="8:10">
      <c r="H518" s="432" t="s">
        <v>160</v>
      </c>
      <c r="I518" s="432"/>
      <c r="J518" s="432">
        <v>0</v>
      </c>
    </row>
    <row r="519" spans="8:10">
      <c r="H519" s="432" t="s">
        <v>160</v>
      </c>
      <c r="I519" s="432"/>
      <c r="J519" s="432">
        <v>0</v>
      </c>
    </row>
    <row r="520" spans="8:10">
      <c r="H520" s="432" t="s">
        <v>160</v>
      </c>
      <c r="I520" s="432"/>
      <c r="J520" s="432">
        <v>0</v>
      </c>
    </row>
    <row r="521" spans="8:10">
      <c r="H521" s="432" t="s">
        <v>160</v>
      </c>
      <c r="I521" s="432"/>
      <c r="J521" s="432">
        <v>0</v>
      </c>
    </row>
    <row r="522" spans="8:10">
      <c r="H522" s="432" t="s">
        <v>160</v>
      </c>
      <c r="I522" s="432"/>
      <c r="J522" s="432">
        <v>0</v>
      </c>
    </row>
    <row r="523" spans="8:10">
      <c r="H523" s="432" t="s">
        <v>160</v>
      </c>
      <c r="I523" s="432"/>
      <c r="J523" s="432">
        <v>0</v>
      </c>
    </row>
    <row r="524" spans="8:10">
      <c r="H524" s="432" t="s">
        <v>160</v>
      </c>
      <c r="I524" s="432"/>
      <c r="J524" s="432">
        <v>0</v>
      </c>
    </row>
    <row r="525" spans="8:10">
      <c r="H525" s="432" t="s">
        <v>160</v>
      </c>
      <c r="I525" s="432"/>
      <c r="J525" s="432">
        <v>0</v>
      </c>
    </row>
    <row r="526" spans="8:10">
      <c r="H526" s="432" t="s">
        <v>160</v>
      </c>
      <c r="I526" s="432"/>
      <c r="J526" s="432">
        <v>0</v>
      </c>
    </row>
    <row r="527" spans="8:10">
      <c r="H527" s="432" t="s">
        <v>160</v>
      </c>
      <c r="I527" s="432"/>
      <c r="J527" s="432">
        <v>0</v>
      </c>
    </row>
    <row r="528" spans="8:10">
      <c r="H528" s="432" t="s">
        <v>160</v>
      </c>
      <c r="I528" s="432"/>
      <c r="J528" s="432">
        <v>0</v>
      </c>
    </row>
    <row r="529" spans="8:10">
      <c r="H529" s="432" t="s">
        <v>160</v>
      </c>
      <c r="I529" s="432"/>
      <c r="J529" s="432">
        <v>0</v>
      </c>
    </row>
    <row r="530" spans="8:10">
      <c r="H530" s="432" t="s">
        <v>160</v>
      </c>
      <c r="I530" s="432"/>
      <c r="J530" s="432">
        <v>0</v>
      </c>
    </row>
    <row r="531" spans="8:10">
      <c r="H531" s="432" t="s">
        <v>160</v>
      </c>
      <c r="I531" s="432"/>
      <c r="J531" s="432">
        <v>0</v>
      </c>
    </row>
    <row r="532" spans="8:10">
      <c r="H532" s="432" t="s">
        <v>160</v>
      </c>
      <c r="I532" s="432"/>
      <c r="J532" s="432">
        <v>0</v>
      </c>
    </row>
    <row r="533" spans="8:10">
      <c r="H533" s="432" t="s">
        <v>160</v>
      </c>
      <c r="I533" s="432"/>
      <c r="J533" s="432">
        <v>0</v>
      </c>
    </row>
    <row r="534" spans="8:10">
      <c r="H534" s="432" t="s">
        <v>160</v>
      </c>
      <c r="I534" s="432"/>
      <c r="J534" s="432">
        <v>0</v>
      </c>
    </row>
    <row r="535" spans="8:10">
      <c r="H535" s="432" t="s">
        <v>160</v>
      </c>
      <c r="I535" s="432"/>
      <c r="J535" s="432">
        <v>0</v>
      </c>
    </row>
    <row r="536" spans="8:10">
      <c r="H536" s="432" t="s">
        <v>160</v>
      </c>
      <c r="I536" s="432"/>
      <c r="J536" s="432">
        <v>0</v>
      </c>
    </row>
    <row r="537" spans="8:10">
      <c r="H537" s="432" t="s">
        <v>160</v>
      </c>
      <c r="I537" s="432"/>
      <c r="J537" s="432">
        <v>0</v>
      </c>
    </row>
    <row r="538" spans="8:10">
      <c r="H538" s="432" t="s">
        <v>160</v>
      </c>
      <c r="I538" s="432"/>
      <c r="J538" s="432">
        <v>0</v>
      </c>
    </row>
    <row r="539" spans="8:10">
      <c r="H539" s="432" t="s">
        <v>160</v>
      </c>
      <c r="I539" s="432"/>
      <c r="J539" s="432">
        <v>0</v>
      </c>
    </row>
    <row r="540" spans="8:10">
      <c r="H540" s="432" t="s">
        <v>160</v>
      </c>
      <c r="I540" s="432"/>
      <c r="J540" s="432">
        <v>0</v>
      </c>
    </row>
    <row r="541" spans="8:10">
      <c r="H541" s="432" t="s">
        <v>160</v>
      </c>
      <c r="I541" s="432"/>
      <c r="J541" s="432">
        <v>0</v>
      </c>
    </row>
    <row r="542" spans="8:10">
      <c r="H542" s="432" t="s">
        <v>160</v>
      </c>
      <c r="I542" s="432"/>
      <c r="J542" s="432">
        <v>0</v>
      </c>
    </row>
    <row r="543" spans="8:10">
      <c r="H543" s="432" t="s">
        <v>160</v>
      </c>
      <c r="I543" s="432"/>
      <c r="J543" s="432">
        <v>0</v>
      </c>
    </row>
    <row r="544" spans="8:10">
      <c r="H544" s="432" t="s">
        <v>160</v>
      </c>
      <c r="I544" s="432"/>
      <c r="J544" s="432">
        <v>0</v>
      </c>
    </row>
    <row r="545" spans="8:10">
      <c r="H545" s="432" t="s">
        <v>160</v>
      </c>
      <c r="I545" s="432"/>
      <c r="J545" s="432">
        <v>0</v>
      </c>
    </row>
    <row r="546" spans="8:10">
      <c r="H546" s="432" t="s">
        <v>160</v>
      </c>
      <c r="I546" s="432"/>
      <c r="J546" s="432">
        <v>0</v>
      </c>
    </row>
    <row r="547" spans="8:10">
      <c r="H547" s="432" t="s">
        <v>160</v>
      </c>
      <c r="I547" s="432"/>
      <c r="J547" s="432">
        <v>0</v>
      </c>
    </row>
    <row r="548" spans="8:10">
      <c r="H548" s="432" t="s">
        <v>160</v>
      </c>
      <c r="I548" s="432"/>
      <c r="J548" s="432">
        <v>0</v>
      </c>
    </row>
    <row r="549" spans="8:10">
      <c r="H549" s="432" t="s">
        <v>160</v>
      </c>
      <c r="I549" s="432"/>
      <c r="J549" s="432">
        <v>0</v>
      </c>
    </row>
    <row r="550" spans="8:10">
      <c r="H550" s="432" t="s">
        <v>160</v>
      </c>
      <c r="I550" s="432"/>
      <c r="J550" s="432">
        <v>0</v>
      </c>
    </row>
    <row r="551" spans="8:10">
      <c r="H551" s="432" t="s">
        <v>160</v>
      </c>
      <c r="I551" s="432"/>
      <c r="J551" s="432">
        <v>0</v>
      </c>
    </row>
    <row r="552" spans="8:10">
      <c r="H552" s="432" t="s">
        <v>160</v>
      </c>
      <c r="I552" s="432"/>
      <c r="J552" s="432">
        <v>0</v>
      </c>
    </row>
    <row r="553" spans="8:10">
      <c r="H553" s="432" t="s">
        <v>160</v>
      </c>
      <c r="I553" s="432"/>
      <c r="J553" s="432">
        <v>0</v>
      </c>
    </row>
    <row r="554" spans="8:10">
      <c r="H554" s="432" t="s">
        <v>160</v>
      </c>
      <c r="I554" s="432"/>
      <c r="J554" s="432">
        <v>0</v>
      </c>
    </row>
    <row r="555" spans="8:10">
      <c r="H555" s="432" t="s">
        <v>160</v>
      </c>
      <c r="I555" s="432"/>
      <c r="J555" s="432">
        <v>0</v>
      </c>
    </row>
    <row r="556" spans="8:10">
      <c r="H556" s="432" t="s">
        <v>160</v>
      </c>
      <c r="I556" s="432"/>
      <c r="J556" s="432">
        <v>0</v>
      </c>
    </row>
    <row r="557" spans="8:10">
      <c r="H557" s="432" t="s">
        <v>160</v>
      </c>
      <c r="I557" s="432"/>
      <c r="J557" s="432">
        <v>0</v>
      </c>
    </row>
    <row r="558" spans="8:10">
      <c r="H558" s="432" t="s">
        <v>160</v>
      </c>
      <c r="I558" s="432"/>
      <c r="J558" s="432">
        <v>0</v>
      </c>
    </row>
    <row r="559" spans="8:10">
      <c r="H559" s="432" t="s">
        <v>160</v>
      </c>
      <c r="I559" s="432"/>
      <c r="J559" s="432">
        <v>0</v>
      </c>
    </row>
    <row r="560" spans="8:10">
      <c r="H560" s="432" t="s">
        <v>160</v>
      </c>
      <c r="I560" s="432"/>
      <c r="J560" s="432">
        <v>0</v>
      </c>
    </row>
    <row r="561" spans="8:10">
      <c r="H561" s="432" t="s">
        <v>160</v>
      </c>
      <c r="I561" s="432"/>
      <c r="J561" s="432">
        <v>0</v>
      </c>
    </row>
    <row r="562" spans="8:10">
      <c r="H562" s="432" t="s">
        <v>160</v>
      </c>
      <c r="I562" s="432"/>
      <c r="J562" s="432">
        <v>0</v>
      </c>
    </row>
    <row r="563" spans="8:10">
      <c r="H563" s="432" t="s">
        <v>160</v>
      </c>
      <c r="I563" s="432"/>
      <c r="J563" s="432">
        <v>0</v>
      </c>
    </row>
    <row r="564" spans="8:10">
      <c r="H564" s="432" t="s">
        <v>160</v>
      </c>
      <c r="I564" s="432"/>
      <c r="J564" s="432">
        <v>0</v>
      </c>
    </row>
    <row r="565" spans="8:10">
      <c r="H565" s="432" t="s">
        <v>160</v>
      </c>
      <c r="I565" s="432"/>
      <c r="J565" s="432">
        <v>0</v>
      </c>
    </row>
    <row r="566" spans="8:10">
      <c r="H566" s="432" t="s">
        <v>160</v>
      </c>
      <c r="I566" s="432"/>
      <c r="J566" s="432">
        <v>0</v>
      </c>
    </row>
    <row r="567" spans="8:10">
      <c r="H567" s="432" t="s">
        <v>160</v>
      </c>
      <c r="I567" s="432"/>
      <c r="J567" s="432">
        <v>0</v>
      </c>
    </row>
    <row r="568" spans="8:10">
      <c r="H568" s="432" t="s">
        <v>160</v>
      </c>
      <c r="I568" s="432"/>
      <c r="J568" s="432">
        <v>0</v>
      </c>
    </row>
    <row r="569" spans="8:10">
      <c r="H569" s="432" t="s">
        <v>160</v>
      </c>
      <c r="I569" s="432"/>
      <c r="J569" s="432">
        <v>0</v>
      </c>
    </row>
    <row r="570" spans="8:10">
      <c r="H570" s="432" t="s">
        <v>160</v>
      </c>
      <c r="I570" s="432"/>
      <c r="J570" s="432">
        <v>0</v>
      </c>
    </row>
    <row r="571" spans="8:10">
      <c r="H571" s="432" t="s">
        <v>160</v>
      </c>
      <c r="I571" s="432"/>
      <c r="J571" s="432">
        <v>0</v>
      </c>
    </row>
    <row r="572" spans="8:10">
      <c r="H572" s="432" t="s">
        <v>160</v>
      </c>
      <c r="I572" s="432"/>
      <c r="J572" s="432">
        <v>0</v>
      </c>
    </row>
    <row r="573" spans="8:10">
      <c r="H573" s="432" t="s">
        <v>160</v>
      </c>
      <c r="I573" s="432"/>
      <c r="J573" s="432">
        <v>0</v>
      </c>
    </row>
    <row r="574" spans="8:10">
      <c r="H574" s="432" t="s">
        <v>160</v>
      </c>
      <c r="I574" s="432"/>
      <c r="J574" s="432">
        <v>0</v>
      </c>
    </row>
    <row r="575" spans="8:10">
      <c r="H575" s="432" t="s">
        <v>160</v>
      </c>
      <c r="I575" s="432"/>
      <c r="J575" s="432">
        <v>0</v>
      </c>
    </row>
    <row r="576" spans="8:10">
      <c r="H576" s="432" t="s">
        <v>160</v>
      </c>
      <c r="I576" s="432"/>
      <c r="J576" s="432">
        <v>0</v>
      </c>
    </row>
    <row r="577" spans="8:10">
      <c r="H577" s="432" t="s">
        <v>160</v>
      </c>
      <c r="I577" s="432"/>
      <c r="J577" s="432">
        <v>0</v>
      </c>
    </row>
    <row r="578" spans="8:10">
      <c r="H578" s="432" t="s">
        <v>160</v>
      </c>
      <c r="I578" s="432"/>
      <c r="J578" s="432">
        <v>0</v>
      </c>
    </row>
    <row r="579" spans="8:10">
      <c r="H579" s="432" t="s">
        <v>160</v>
      </c>
      <c r="I579" s="432"/>
      <c r="J579" s="432">
        <v>0</v>
      </c>
    </row>
    <row r="580" spans="8:10">
      <c r="H580" s="432" t="s">
        <v>160</v>
      </c>
      <c r="I580" s="432"/>
      <c r="J580" s="432">
        <v>0</v>
      </c>
    </row>
    <row r="581" spans="8:10">
      <c r="H581" s="432" t="s">
        <v>160</v>
      </c>
      <c r="I581" s="432"/>
      <c r="J581" s="432">
        <v>0</v>
      </c>
    </row>
    <row r="582" spans="8:10">
      <c r="H582" s="432" t="s">
        <v>160</v>
      </c>
      <c r="I582" s="432"/>
      <c r="J582" s="432">
        <v>0</v>
      </c>
    </row>
    <row r="583" spans="8:10">
      <c r="H583" s="432" t="s">
        <v>160</v>
      </c>
      <c r="I583" s="432"/>
      <c r="J583" s="432">
        <v>0</v>
      </c>
    </row>
    <row r="584" spans="8:10">
      <c r="H584" s="432" t="s">
        <v>160</v>
      </c>
      <c r="I584" s="432"/>
      <c r="J584" s="432">
        <v>0</v>
      </c>
    </row>
    <row r="585" spans="8:10">
      <c r="H585" s="432" t="s">
        <v>160</v>
      </c>
      <c r="I585" s="432"/>
      <c r="J585" s="432">
        <v>0</v>
      </c>
    </row>
    <row r="586" spans="8:10">
      <c r="H586" s="432" t="s">
        <v>160</v>
      </c>
      <c r="I586" s="432"/>
      <c r="J586" s="432">
        <v>0</v>
      </c>
    </row>
    <row r="587" spans="8:10">
      <c r="H587" s="432" t="s">
        <v>160</v>
      </c>
      <c r="I587" s="432"/>
      <c r="J587" s="432">
        <v>0</v>
      </c>
    </row>
    <row r="588" spans="8:10">
      <c r="H588" s="432" t="s">
        <v>160</v>
      </c>
      <c r="I588" s="432"/>
      <c r="J588" s="432">
        <v>0</v>
      </c>
    </row>
    <row r="589" spans="8:10">
      <c r="H589" s="432" t="s">
        <v>160</v>
      </c>
      <c r="I589" s="432"/>
      <c r="J589" s="432">
        <v>0</v>
      </c>
    </row>
    <row r="590" spans="8:10">
      <c r="H590" s="432" t="s">
        <v>160</v>
      </c>
      <c r="I590" s="432"/>
      <c r="J590" s="432">
        <v>0</v>
      </c>
    </row>
    <row r="591" spans="8:10">
      <c r="H591" s="432" t="s">
        <v>160</v>
      </c>
      <c r="I591" s="432"/>
      <c r="J591" s="432">
        <v>0</v>
      </c>
    </row>
    <row r="592" spans="8:10">
      <c r="H592" s="432" t="s">
        <v>160</v>
      </c>
      <c r="I592" s="432"/>
      <c r="J592" s="432">
        <v>0</v>
      </c>
    </row>
    <row r="593" spans="8:10">
      <c r="H593" s="432" t="s">
        <v>160</v>
      </c>
      <c r="I593" s="432"/>
      <c r="J593" s="432">
        <v>0</v>
      </c>
    </row>
    <row r="594" spans="8:10">
      <c r="H594" s="432" t="s">
        <v>160</v>
      </c>
      <c r="I594" s="432"/>
      <c r="J594" s="432">
        <v>0</v>
      </c>
    </row>
    <row r="595" spans="8:10">
      <c r="H595" s="432" t="s">
        <v>160</v>
      </c>
      <c r="I595" s="432"/>
      <c r="J595" s="432">
        <v>0</v>
      </c>
    </row>
    <row r="596" spans="8:10">
      <c r="H596" s="432" t="s">
        <v>160</v>
      </c>
      <c r="I596" s="432"/>
      <c r="J596" s="432">
        <v>0</v>
      </c>
    </row>
    <row r="597" spans="8:10">
      <c r="H597" s="432" t="s">
        <v>160</v>
      </c>
      <c r="I597" s="432"/>
      <c r="J597" s="432">
        <v>0</v>
      </c>
    </row>
    <row r="598" spans="8:10">
      <c r="H598" s="432" t="s">
        <v>160</v>
      </c>
      <c r="I598" s="432"/>
      <c r="J598" s="432">
        <v>0</v>
      </c>
    </row>
    <row r="599" spans="8:10">
      <c r="H599" s="432" t="s">
        <v>160</v>
      </c>
      <c r="I599" s="432"/>
      <c r="J599" s="432">
        <v>0</v>
      </c>
    </row>
    <row r="600" spans="8:10">
      <c r="H600" s="432" t="s">
        <v>160</v>
      </c>
      <c r="I600" s="432"/>
      <c r="J600" s="432">
        <v>0</v>
      </c>
    </row>
    <row r="601" spans="8:10">
      <c r="H601" s="432" t="s">
        <v>160</v>
      </c>
      <c r="I601" s="432"/>
      <c r="J601" s="432">
        <v>0</v>
      </c>
    </row>
    <row r="602" spans="8:10">
      <c r="H602" s="432" t="s">
        <v>160</v>
      </c>
      <c r="I602" s="432"/>
      <c r="J602" s="432">
        <v>0</v>
      </c>
    </row>
    <row r="603" spans="8:10">
      <c r="H603" s="432" t="s">
        <v>160</v>
      </c>
      <c r="I603" s="432"/>
      <c r="J603" s="432">
        <v>0</v>
      </c>
    </row>
    <row r="604" spans="8:10">
      <c r="H604" s="432" t="s">
        <v>160</v>
      </c>
      <c r="I604" s="432"/>
      <c r="J604" s="432">
        <v>0</v>
      </c>
    </row>
    <row r="605" spans="8:10">
      <c r="H605" s="432" t="s">
        <v>160</v>
      </c>
      <c r="I605" s="432"/>
      <c r="J605" s="432">
        <v>0</v>
      </c>
    </row>
    <row r="606" spans="8:10">
      <c r="H606" s="432" t="s">
        <v>160</v>
      </c>
      <c r="I606" s="432"/>
      <c r="J606" s="432">
        <v>0</v>
      </c>
    </row>
    <row r="607" spans="8:10">
      <c r="H607" s="432" t="s">
        <v>160</v>
      </c>
      <c r="I607" s="432"/>
      <c r="J607" s="432">
        <v>0</v>
      </c>
    </row>
    <row r="608" spans="8:10">
      <c r="H608" s="432" t="s">
        <v>160</v>
      </c>
      <c r="I608" s="432"/>
      <c r="J608" s="432">
        <v>0</v>
      </c>
    </row>
    <row r="609" spans="8:10">
      <c r="H609" s="432" t="s">
        <v>160</v>
      </c>
      <c r="I609" s="432"/>
      <c r="J609" s="432">
        <v>0</v>
      </c>
    </row>
    <row r="610" spans="8:10">
      <c r="H610" s="432" t="s">
        <v>160</v>
      </c>
      <c r="I610" s="432"/>
      <c r="J610" s="432">
        <v>0</v>
      </c>
    </row>
    <row r="611" spans="8:10">
      <c r="H611" s="432" t="s">
        <v>160</v>
      </c>
      <c r="I611" s="432"/>
      <c r="J611" s="432">
        <v>0</v>
      </c>
    </row>
    <row r="612" spans="8:10">
      <c r="H612" s="432" t="s">
        <v>160</v>
      </c>
      <c r="I612" s="432"/>
      <c r="J612" s="432">
        <v>0</v>
      </c>
    </row>
    <row r="613" spans="8:10">
      <c r="H613" s="432" t="s">
        <v>160</v>
      </c>
      <c r="I613" s="432"/>
      <c r="J613" s="432">
        <v>0</v>
      </c>
    </row>
    <row r="614" spans="8:10">
      <c r="H614" s="432" t="s">
        <v>160</v>
      </c>
      <c r="I614" s="432"/>
      <c r="J614" s="432">
        <v>0</v>
      </c>
    </row>
    <row r="615" spans="8:10">
      <c r="H615" s="432" t="s">
        <v>160</v>
      </c>
      <c r="I615" s="432"/>
      <c r="J615" s="432">
        <v>0</v>
      </c>
    </row>
    <row r="616" spans="8:10">
      <c r="H616" s="432" t="s">
        <v>160</v>
      </c>
      <c r="I616" s="432"/>
      <c r="J616" s="432">
        <v>0</v>
      </c>
    </row>
    <row r="617" spans="8:10">
      <c r="H617" s="432" t="s">
        <v>160</v>
      </c>
      <c r="I617" s="432"/>
      <c r="J617" s="432">
        <v>0</v>
      </c>
    </row>
    <row r="618" spans="8:10">
      <c r="H618" s="432" t="s">
        <v>160</v>
      </c>
      <c r="I618" s="432"/>
      <c r="J618" s="432">
        <v>0</v>
      </c>
    </row>
    <row r="619" spans="8:10">
      <c r="H619" s="432" t="s">
        <v>160</v>
      </c>
      <c r="I619" s="432"/>
      <c r="J619" s="432">
        <v>0</v>
      </c>
    </row>
    <row r="620" spans="8:10">
      <c r="H620" s="432" t="s">
        <v>160</v>
      </c>
      <c r="I620" s="432"/>
      <c r="J620" s="432">
        <v>0</v>
      </c>
    </row>
    <row r="621" spans="8:10">
      <c r="H621" s="432" t="s">
        <v>160</v>
      </c>
      <c r="I621" s="432"/>
      <c r="J621" s="432">
        <v>0</v>
      </c>
    </row>
    <row r="622" spans="8:10">
      <c r="H622" s="432" t="s">
        <v>160</v>
      </c>
      <c r="I622" s="432"/>
      <c r="J622" s="432">
        <v>0</v>
      </c>
    </row>
    <row r="623" spans="8:10">
      <c r="H623" s="432" t="s">
        <v>160</v>
      </c>
      <c r="I623" s="432"/>
      <c r="J623" s="432">
        <v>0</v>
      </c>
    </row>
    <row r="624" spans="8:10">
      <c r="H624" s="432" t="s">
        <v>160</v>
      </c>
      <c r="I624" s="432"/>
      <c r="J624" s="432">
        <v>0</v>
      </c>
    </row>
    <row r="625" spans="8:10">
      <c r="H625" s="432" t="s">
        <v>160</v>
      </c>
      <c r="I625" s="432"/>
      <c r="J625" s="432">
        <v>0</v>
      </c>
    </row>
    <row r="626" spans="8:10">
      <c r="H626" s="432" t="s">
        <v>160</v>
      </c>
      <c r="I626" s="432"/>
      <c r="J626" s="432">
        <v>0</v>
      </c>
    </row>
    <row r="627" spans="8:10">
      <c r="H627" s="432" t="s">
        <v>160</v>
      </c>
      <c r="I627" s="432"/>
      <c r="J627" s="432">
        <v>0</v>
      </c>
    </row>
    <row r="628" spans="8:10">
      <c r="H628" s="432" t="s">
        <v>160</v>
      </c>
      <c r="I628" s="432"/>
      <c r="J628" s="432">
        <v>0</v>
      </c>
    </row>
    <row r="629" spans="8:10">
      <c r="H629" s="432" t="s">
        <v>160</v>
      </c>
      <c r="I629" s="432"/>
      <c r="J629" s="432">
        <v>0</v>
      </c>
    </row>
    <row r="630" spans="8:10">
      <c r="H630" s="432" t="s">
        <v>160</v>
      </c>
      <c r="I630" s="432"/>
      <c r="J630" s="432">
        <v>0</v>
      </c>
    </row>
    <row r="631" spans="8:10">
      <c r="H631" s="432" t="s">
        <v>160</v>
      </c>
      <c r="I631" s="432"/>
      <c r="J631" s="432">
        <v>0</v>
      </c>
    </row>
    <row r="632" spans="8:10">
      <c r="H632" s="432" t="s">
        <v>160</v>
      </c>
      <c r="I632" s="432"/>
      <c r="J632" s="432">
        <v>0</v>
      </c>
    </row>
    <row r="633" spans="8:10">
      <c r="H633" s="432" t="s">
        <v>160</v>
      </c>
      <c r="I633" s="432"/>
      <c r="J633" s="432">
        <v>0</v>
      </c>
    </row>
    <row r="634" spans="8:10">
      <c r="H634" s="432" t="s">
        <v>160</v>
      </c>
      <c r="I634" s="432"/>
      <c r="J634" s="432">
        <v>0</v>
      </c>
    </row>
    <row r="635" spans="8:10">
      <c r="H635" s="432" t="s">
        <v>160</v>
      </c>
      <c r="I635" s="432"/>
      <c r="J635" s="432">
        <v>0</v>
      </c>
    </row>
    <row r="636" spans="8:10">
      <c r="H636" s="432" t="s">
        <v>160</v>
      </c>
      <c r="I636" s="432"/>
      <c r="J636" s="432">
        <v>0</v>
      </c>
    </row>
    <row r="637" spans="8:10">
      <c r="H637" s="432" t="s">
        <v>160</v>
      </c>
      <c r="I637" s="432"/>
      <c r="J637" s="432">
        <v>0</v>
      </c>
    </row>
    <row r="638" spans="8:10">
      <c r="H638" s="432" t="s">
        <v>160</v>
      </c>
      <c r="I638" s="432"/>
      <c r="J638" s="432">
        <v>0</v>
      </c>
    </row>
    <row r="639" spans="8:10">
      <c r="H639" s="432" t="s">
        <v>160</v>
      </c>
      <c r="I639" s="432"/>
      <c r="J639" s="432">
        <v>0</v>
      </c>
    </row>
    <row r="640" spans="8:10">
      <c r="H640" s="432" t="s">
        <v>160</v>
      </c>
      <c r="I640" s="432"/>
      <c r="J640" s="432">
        <v>0</v>
      </c>
    </row>
    <row r="641" spans="8:10">
      <c r="H641" s="432" t="s">
        <v>160</v>
      </c>
      <c r="I641" s="432"/>
      <c r="J641" s="432">
        <v>0</v>
      </c>
    </row>
    <row r="642" spans="8:10">
      <c r="H642" s="432" t="s">
        <v>160</v>
      </c>
      <c r="I642" s="432"/>
      <c r="J642" s="432">
        <v>0</v>
      </c>
    </row>
    <row r="643" spans="8:10">
      <c r="H643" s="432" t="s">
        <v>160</v>
      </c>
      <c r="I643" s="432"/>
      <c r="J643" s="432">
        <v>0</v>
      </c>
    </row>
    <row r="644" spans="8:10">
      <c r="H644" s="432" t="s">
        <v>160</v>
      </c>
      <c r="I644" s="432"/>
      <c r="J644" s="432">
        <v>0</v>
      </c>
    </row>
    <row r="645" spans="8:10">
      <c r="H645" s="432" t="s">
        <v>160</v>
      </c>
      <c r="I645" s="432"/>
      <c r="J645" s="432">
        <v>0</v>
      </c>
    </row>
    <row r="646" spans="8:10">
      <c r="H646" s="432" t="s">
        <v>160</v>
      </c>
      <c r="I646" s="432"/>
      <c r="J646" s="432">
        <v>0</v>
      </c>
    </row>
    <row r="647" spans="8:10">
      <c r="H647" s="432" t="s">
        <v>160</v>
      </c>
      <c r="I647" s="432"/>
      <c r="J647" s="432">
        <v>0</v>
      </c>
    </row>
    <row r="648" spans="8:10">
      <c r="H648" s="432" t="s">
        <v>160</v>
      </c>
      <c r="I648" s="432"/>
      <c r="J648" s="432">
        <v>0</v>
      </c>
    </row>
    <row r="649" spans="8:10">
      <c r="H649" s="432" t="s">
        <v>160</v>
      </c>
      <c r="I649" s="432"/>
      <c r="J649" s="432">
        <v>0</v>
      </c>
    </row>
    <row r="650" spans="8:10">
      <c r="H650" s="432" t="s">
        <v>160</v>
      </c>
      <c r="I650" s="432"/>
      <c r="J650" s="432">
        <v>0</v>
      </c>
    </row>
    <row r="651" spans="8:10">
      <c r="H651" s="432" t="s">
        <v>160</v>
      </c>
      <c r="I651" s="432"/>
      <c r="J651" s="432">
        <v>0</v>
      </c>
    </row>
    <row r="652" spans="8:10">
      <c r="H652" s="432" t="s">
        <v>160</v>
      </c>
      <c r="I652" s="432"/>
      <c r="J652" s="432">
        <v>0</v>
      </c>
    </row>
    <row r="653" spans="8:10">
      <c r="H653" s="432" t="s">
        <v>160</v>
      </c>
      <c r="I653" s="432"/>
      <c r="J653" s="432">
        <v>0</v>
      </c>
    </row>
    <row r="654" spans="8:10">
      <c r="H654" s="432" t="s">
        <v>160</v>
      </c>
      <c r="I654" s="432"/>
      <c r="J654" s="432">
        <v>0</v>
      </c>
    </row>
    <row r="655" spans="8:10">
      <c r="H655" s="432" t="s">
        <v>160</v>
      </c>
      <c r="I655" s="432"/>
      <c r="J655" s="432">
        <v>0</v>
      </c>
    </row>
    <row r="656" spans="8:10">
      <c r="H656" s="432" t="s">
        <v>160</v>
      </c>
      <c r="I656" s="432"/>
      <c r="J656" s="432">
        <v>0</v>
      </c>
    </row>
    <row r="657" spans="8:10">
      <c r="H657" s="432" t="s">
        <v>160</v>
      </c>
      <c r="I657" s="432"/>
      <c r="J657" s="432">
        <v>0</v>
      </c>
    </row>
    <row r="658" spans="8:10">
      <c r="H658" s="432" t="s">
        <v>160</v>
      </c>
      <c r="I658" s="432"/>
      <c r="J658" s="432">
        <v>0</v>
      </c>
    </row>
    <row r="659" spans="8:10">
      <c r="H659" s="432" t="s">
        <v>160</v>
      </c>
      <c r="I659" s="432"/>
      <c r="J659" s="432">
        <v>0</v>
      </c>
    </row>
    <row r="660" spans="8:10">
      <c r="H660" s="432" t="s">
        <v>160</v>
      </c>
      <c r="I660" s="432"/>
      <c r="J660" s="432">
        <v>0</v>
      </c>
    </row>
    <row r="661" spans="8:10">
      <c r="H661" s="432" t="s">
        <v>160</v>
      </c>
      <c r="I661" s="432"/>
      <c r="J661" s="432">
        <v>0</v>
      </c>
    </row>
    <row r="662" spans="8:10">
      <c r="H662" s="432" t="s">
        <v>160</v>
      </c>
      <c r="I662" s="432"/>
      <c r="J662" s="432">
        <v>0</v>
      </c>
    </row>
    <row r="663" spans="8:10">
      <c r="H663" s="432" t="s">
        <v>160</v>
      </c>
      <c r="I663" s="432"/>
      <c r="J663" s="432">
        <v>0</v>
      </c>
    </row>
    <row r="664" spans="8:10">
      <c r="H664" s="432" t="s">
        <v>160</v>
      </c>
      <c r="I664" s="432"/>
      <c r="J664" s="432">
        <v>0</v>
      </c>
    </row>
    <row r="665" spans="8:10">
      <c r="H665" s="432" t="s">
        <v>160</v>
      </c>
      <c r="I665" s="432"/>
      <c r="J665" s="432">
        <v>0</v>
      </c>
    </row>
    <row r="666" spans="8:10">
      <c r="H666" s="432" t="s">
        <v>160</v>
      </c>
      <c r="I666" s="432"/>
      <c r="J666" s="432">
        <v>0</v>
      </c>
    </row>
    <row r="667" spans="8:10">
      <c r="H667" s="432" t="s">
        <v>160</v>
      </c>
      <c r="I667" s="432"/>
      <c r="J667" s="432">
        <v>0</v>
      </c>
    </row>
    <row r="668" spans="8:10">
      <c r="H668" s="432" t="s">
        <v>160</v>
      </c>
      <c r="I668" s="432"/>
      <c r="J668" s="432">
        <v>0</v>
      </c>
    </row>
    <row r="669" spans="8:10">
      <c r="H669" s="432" t="s">
        <v>160</v>
      </c>
      <c r="I669" s="432"/>
      <c r="J669" s="432">
        <v>0</v>
      </c>
    </row>
    <row r="670" spans="8:10">
      <c r="H670" s="432" t="s">
        <v>160</v>
      </c>
      <c r="I670" s="432"/>
      <c r="J670" s="432">
        <v>0</v>
      </c>
    </row>
    <row r="671" spans="8:10">
      <c r="H671" s="432" t="s">
        <v>160</v>
      </c>
      <c r="I671" s="432"/>
      <c r="J671" s="432">
        <v>0</v>
      </c>
    </row>
    <row r="672" spans="8:10">
      <c r="H672" s="432" t="s">
        <v>160</v>
      </c>
      <c r="I672" s="432"/>
      <c r="J672" s="432">
        <v>0</v>
      </c>
    </row>
    <row r="673" spans="8:10">
      <c r="H673" s="432" t="s">
        <v>160</v>
      </c>
      <c r="I673" s="432"/>
      <c r="J673" s="432">
        <v>0</v>
      </c>
    </row>
    <row r="674" spans="8:10">
      <c r="H674" s="432" t="s">
        <v>160</v>
      </c>
      <c r="I674" s="432"/>
      <c r="J674" s="432">
        <v>0</v>
      </c>
    </row>
    <row r="675" spans="8:10">
      <c r="H675" s="432" t="s">
        <v>160</v>
      </c>
      <c r="I675" s="432"/>
      <c r="J675" s="432">
        <v>0</v>
      </c>
    </row>
    <row r="676" spans="8:10">
      <c r="H676" s="432" t="s">
        <v>160</v>
      </c>
      <c r="I676" s="432"/>
      <c r="J676" s="432">
        <v>0</v>
      </c>
    </row>
    <row r="677" spans="8:10">
      <c r="H677" s="432" t="s">
        <v>160</v>
      </c>
      <c r="I677" s="432"/>
      <c r="J677" s="432">
        <v>0</v>
      </c>
    </row>
    <row r="678" spans="8:10">
      <c r="H678" s="432" t="s">
        <v>160</v>
      </c>
      <c r="I678" s="432"/>
      <c r="J678" s="432">
        <v>0</v>
      </c>
    </row>
    <row r="679" spans="8:10">
      <c r="H679" s="432" t="s">
        <v>160</v>
      </c>
      <c r="I679" s="432"/>
      <c r="J679" s="432">
        <v>0</v>
      </c>
    </row>
    <row r="680" spans="8:10">
      <c r="H680" s="432" t="s">
        <v>160</v>
      </c>
      <c r="I680" s="432"/>
      <c r="J680" s="432">
        <v>0</v>
      </c>
    </row>
    <row r="681" spans="8:10">
      <c r="H681" s="432" t="s">
        <v>160</v>
      </c>
      <c r="I681" s="432"/>
      <c r="J681" s="432">
        <v>0</v>
      </c>
    </row>
    <row r="682" spans="8:10">
      <c r="H682" s="432" t="s">
        <v>160</v>
      </c>
      <c r="I682" s="432"/>
      <c r="J682" s="432">
        <v>0</v>
      </c>
    </row>
    <row r="683" spans="8:10">
      <c r="H683" s="432" t="s">
        <v>160</v>
      </c>
      <c r="I683" s="432"/>
      <c r="J683" s="432">
        <v>0</v>
      </c>
    </row>
    <row r="684" spans="8:10">
      <c r="H684" s="432" t="s">
        <v>160</v>
      </c>
      <c r="I684" s="432"/>
      <c r="J684" s="432">
        <v>0</v>
      </c>
    </row>
    <row r="685" spans="8:10">
      <c r="H685" s="432" t="s">
        <v>160</v>
      </c>
      <c r="I685" s="432"/>
      <c r="J685" s="432">
        <v>0</v>
      </c>
    </row>
    <row r="686" spans="8:10">
      <c r="H686" s="432" t="s">
        <v>160</v>
      </c>
      <c r="I686" s="432"/>
      <c r="J686" s="432">
        <v>0</v>
      </c>
    </row>
    <row r="687" spans="8:10">
      <c r="H687" s="432" t="s">
        <v>160</v>
      </c>
      <c r="I687" s="432"/>
      <c r="J687" s="432">
        <v>0</v>
      </c>
    </row>
    <row r="688" spans="8:10">
      <c r="H688" s="432" t="s">
        <v>160</v>
      </c>
      <c r="I688" s="432"/>
      <c r="J688" s="432">
        <v>0</v>
      </c>
    </row>
    <row r="689" spans="8:10">
      <c r="H689" s="432" t="s">
        <v>160</v>
      </c>
      <c r="I689" s="432"/>
      <c r="J689" s="432">
        <v>0</v>
      </c>
    </row>
    <row r="690" spans="8:10">
      <c r="H690" s="432" t="s">
        <v>160</v>
      </c>
      <c r="I690" s="432"/>
      <c r="J690" s="432">
        <v>0</v>
      </c>
    </row>
    <row r="691" spans="8:10">
      <c r="H691" s="432" t="s">
        <v>160</v>
      </c>
      <c r="I691" s="432"/>
      <c r="J691" s="432">
        <v>0</v>
      </c>
    </row>
    <row r="692" spans="8:10">
      <c r="H692" s="432" t="s">
        <v>160</v>
      </c>
      <c r="I692" s="432"/>
      <c r="J692" s="432">
        <v>0</v>
      </c>
    </row>
    <row r="693" spans="8:10">
      <c r="H693" s="432" t="s">
        <v>160</v>
      </c>
      <c r="I693" s="432"/>
      <c r="J693" s="432">
        <v>0</v>
      </c>
    </row>
    <row r="694" spans="8:10">
      <c r="H694" s="432" t="s">
        <v>160</v>
      </c>
      <c r="I694" s="432"/>
      <c r="J694" s="432">
        <v>0</v>
      </c>
    </row>
    <row r="695" spans="8:10">
      <c r="H695" s="432" t="s">
        <v>160</v>
      </c>
      <c r="I695" s="432"/>
      <c r="J695" s="432">
        <v>0</v>
      </c>
    </row>
    <row r="696" spans="8:10">
      <c r="H696" s="432" t="s">
        <v>160</v>
      </c>
      <c r="I696" s="432"/>
      <c r="J696" s="432">
        <v>0</v>
      </c>
    </row>
    <row r="697" spans="8:10">
      <c r="H697" s="432" t="s">
        <v>160</v>
      </c>
      <c r="I697" s="432"/>
      <c r="J697" s="432">
        <v>0</v>
      </c>
    </row>
    <row r="698" spans="8:10">
      <c r="H698" s="432" t="s">
        <v>160</v>
      </c>
      <c r="I698" s="432"/>
      <c r="J698" s="432">
        <v>0</v>
      </c>
    </row>
    <row r="699" spans="8:10">
      <c r="H699" s="432" t="s">
        <v>160</v>
      </c>
      <c r="I699" s="432"/>
      <c r="J699" s="432">
        <v>0</v>
      </c>
    </row>
    <row r="700" spans="8:10">
      <c r="H700" s="432" t="s">
        <v>160</v>
      </c>
      <c r="I700" s="432"/>
      <c r="J700" s="432">
        <v>0</v>
      </c>
    </row>
    <row r="701" spans="8:10">
      <c r="H701" s="432" t="s">
        <v>160</v>
      </c>
      <c r="I701" s="432"/>
      <c r="J701" s="432">
        <v>0</v>
      </c>
    </row>
    <row r="702" spans="8:10">
      <c r="H702" s="432" t="s">
        <v>160</v>
      </c>
      <c r="I702" s="432"/>
      <c r="J702" s="432">
        <v>0</v>
      </c>
    </row>
    <row r="703" spans="8:10">
      <c r="H703" s="432" t="s">
        <v>160</v>
      </c>
      <c r="I703" s="432"/>
      <c r="J703" s="432">
        <v>0</v>
      </c>
    </row>
    <row r="704" spans="8:10">
      <c r="H704" s="432" t="s">
        <v>160</v>
      </c>
      <c r="I704" s="432"/>
      <c r="J704" s="432">
        <v>0</v>
      </c>
    </row>
    <row r="705" spans="8:10">
      <c r="H705" s="432" t="s">
        <v>160</v>
      </c>
      <c r="I705" s="432"/>
      <c r="J705" s="432">
        <v>0</v>
      </c>
    </row>
    <row r="706" spans="8:10">
      <c r="H706" s="432" t="s">
        <v>160</v>
      </c>
      <c r="I706" s="432"/>
      <c r="J706" s="432">
        <v>0</v>
      </c>
    </row>
    <row r="707" spans="8:10">
      <c r="H707" s="432" t="s">
        <v>160</v>
      </c>
      <c r="I707" s="432"/>
      <c r="J707" s="432">
        <v>0</v>
      </c>
    </row>
    <row r="708" spans="8:10">
      <c r="H708" s="432" t="s">
        <v>160</v>
      </c>
      <c r="I708" s="432"/>
      <c r="J708" s="432">
        <v>0</v>
      </c>
    </row>
    <row r="709" spans="8:10">
      <c r="H709" s="432" t="s">
        <v>160</v>
      </c>
      <c r="I709" s="432"/>
      <c r="J709" s="432">
        <v>0</v>
      </c>
    </row>
    <row r="710" spans="8:10">
      <c r="H710" s="432" t="s">
        <v>160</v>
      </c>
      <c r="I710" s="432"/>
      <c r="J710" s="432">
        <v>0</v>
      </c>
    </row>
    <row r="711" spans="8:10">
      <c r="H711" s="432" t="s">
        <v>160</v>
      </c>
      <c r="I711" s="432"/>
      <c r="J711" s="432">
        <v>0</v>
      </c>
    </row>
    <row r="712" spans="8:10">
      <c r="H712" s="432" t="s">
        <v>160</v>
      </c>
      <c r="I712" s="432"/>
      <c r="J712" s="432">
        <v>0</v>
      </c>
    </row>
    <row r="713" spans="8:10">
      <c r="H713" s="432" t="s">
        <v>160</v>
      </c>
      <c r="I713" s="432"/>
      <c r="J713" s="432">
        <v>0</v>
      </c>
    </row>
    <row r="714" spans="8:10">
      <c r="H714" s="432" t="s">
        <v>160</v>
      </c>
      <c r="I714" s="432"/>
      <c r="J714" s="432">
        <v>0</v>
      </c>
    </row>
    <row r="715" spans="8:10">
      <c r="H715" s="432" t="s">
        <v>160</v>
      </c>
      <c r="I715" s="432"/>
      <c r="J715" s="432">
        <v>0</v>
      </c>
    </row>
    <row r="716" spans="8:10">
      <c r="H716" s="432" t="s">
        <v>160</v>
      </c>
      <c r="I716" s="432"/>
      <c r="J716" s="432">
        <v>0</v>
      </c>
    </row>
    <row r="717" spans="8:10">
      <c r="H717" s="432" t="s">
        <v>160</v>
      </c>
      <c r="I717" s="432"/>
      <c r="J717" s="432">
        <v>0</v>
      </c>
    </row>
    <row r="718" spans="8:10">
      <c r="H718" s="432" t="s">
        <v>160</v>
      </c>
      <c r="I718" s="432"/>
      <c r="J718" s="432">
        <v>0</v>
      </c>
    </row>
    <row r="719" spans="8:10">
      <c r="H719" s="432" t="s">
        <v>160</v>
      </c>
      <c r="I719" s="432"/>
      <c r="J719" s="432">
        <v>0</v>
      </c>
    </row>
    <row r="720" spans="8:10">
      <c r="H720" s="432" t="s">
        <v>160</v>
      </c>
      <c r="I720" s="432"/>
      <c r="J720" s="432">
        <v>0</v>
      </c>
    </row>
    <row r="721" spans="8:10">
      <c r="H721" s="432" t="s">
        <v>160</v>
      </c>
      <c r="I721" s="432"/>
      <c r="J721" s="432">
        <v>0</v>
      </c>
    </row>
    <row r="722" spans="8:10">
      <c r="H722" s="432" t="s">
        <v>160</v>
      </c>
      <c r="I722" s="432"/>
      <c r="J722" s="432">
        <v>0</v>
      </c>
    </row>
    <row r="723" spans="8:10">
      <c r="H723" s="432" t="s">
        <v>160</v>
      </c>
      <c r="I723" s="432"/>
      <c r="J723" s="432">
        <v>0</v>
      </c>
    </row>
    <row r="724" spans="8:10">
      <c r="H724" s="432" t="s">
        <v>160</v>
      </c>
      <c r="I724" s="432"/>
      <c r="J724" s="432">
        <v>0</v>
      </c>
    </row>
    <row r="725" spans="8:10">
      <c r="H725" s="432" t="s">
        <v>160</v>
      </c>
      <c r="I725" s="432"/>
      <c r="J725" s="432">
        <v>0</v>
      </c>
    </row>
    <row r="726" spans="8:10">
      <c r="H726" s="432" t="s">
        <v>160</v>
      </c>
      <c r="I726" s="432"/>
      <c r="J726" s="432">
        <v>0</v>
      </c>
    </row>
    <row r="727" spans="8:10">
      <c r="H727" s="432" t="s">
        <v>160</v>
      </c>
      <c r="I727" s="432"/>
      <c r="J727" s="432">
        <v>0</v>
      </c>
    </row>
    <row r="728" spans="8:10">
      <c r="H728" s="432" t="s">
        <v>160</v>
      </c>
      <c r="I728" s="432"/>
      <c r="J728" s="432">
        <v>0</v>
      </c>
    </row>
    <row r="729" spans="8:10">
      <c r="H729" s="432" t="s">
        <v>160</v>
      </c>
      <c r="I729" s="432"/>
      <c r="J729" s="432">
        <v>0</v>
      </c>
    </row>
    <row r="730" spans="8:10">
      <c r="H730" s="432" t="s">
        <v>160</v>
      </c>
      <c r="I730" s="432"/>
      <c r="J730" s="432">
        <v>0</v>
      </c>
    </row>
    <row r="731" spans="8:10">
      <c r="H731" s="432" t="s">
        <v>160</v>
      </c>
      <c r="I731" s="432"/>
      <c r="J731" s="432">
        <v>0</v>
      </c>
    </row>
    <row r="732" spans="8:10">
      <c r="H732" s="432" t="s">
        <v>160</v>
      </c>
      <c r="I732" s="432"/>
      <c r="J732" s="432">
        <v>0</v>
      </c>
    </row>
    <row r="733" spans="8:10">
      <c r="H733" s="432" t="s">
        <v>160</v>
      </c>
      <c r="I733" s="432"/>
      <c r="J733" s="432">
        <v>0</v>
      </c>
    </row>
    <row r="734" spans="8:10">
      <c r="H734" s="432" t="s">
        <v>160</v>
      </c>
      <c r="I734" s="432"/>
      <c r="J734" s="432">
        <v>0</v>
      </c>
    </row>
    <row r="735" spans="8:10">
      <c r="H735" s="432" t="s">
        <v>160</v>
      </c>
      <c r="I735" s="432"/>
      <c r="J735" s="432">
        <v>0</v>
      </c>
    </row>
    <row r="736" spans="8:10">
      <c r="H736" s="432" t="s">
        <v>160</v>
      </c>
      <c r="I736" s="432"/>
      <c r="J736" s="432">
        <v>0</v>
      </c>
    </row>
    <row r="737" spans="8:10">
      <c r="H737" s="432" t="s">
        <v>160</v>
      </c>
      <c r="I737" s="432"/>
      <c r="J737" s="432">
        <v>0</v>
      </c>
    </row>
    <row r="738" spans="8:10">
      <c r="H738" s="432" t="s">
        <v>160</v>
      </c>
      <c r="I738" s="432"/>
      <c r="J738" s="432">
        <v>0</v>
      </c>
    </row>
    <row r="739" spans="8:10">
      <c r="H739" s="432" t="s">
        <v>160</v>
      </c>
      <c r="I739" s="432"/>
      <c r="J739" s="432">
        <v>0</v>
      </c>
    </row>
    <row r="740" spans="8:10">
      <c r="H740" s="432" t="s">
        <v>160</v>
      </c>
      <c r="I740" s="432"/>
      <c r="J740" s="432">
        <v>0</v>
      </c>
    </row>
    <row r="741" spans="8:10">
      <c r="H741" s="432" t="s">
        <v>160</v>
      </c>
      <c r="I741" s="432"/>
      <c r="J741" s="432">
        <v>0</v>
      </c>
    </row>
    <row r="742" spans="8:10">
      <c r="H742" s="432" t="s">
        <v>160</v>
      </c>
      <c r="I742" s="432"/>
      <c r="J742" s="432">
        <v>0</v>
      </c>
    </row>
    <row r="743" spans="8:10">
      <c r="H743" s="432" t="s">
        <v>160</v>
      </c>
      <c r="I743" s="432"/>
      <c r="J743" s="432">
        <v>0</v>
      </c>
    </row>
    <row r="744" spans="8:10">
      <c r="H744" s="432" t="s">
        <v>160</v>
      </c>
      <c r="I744" s="432"/>
      <c r="J744" s="432">
        <v>0</v>
      </c>
    </row>
    <row r="745" spans="8:10">
      <c r="H745" s="432" t="s">
        <v>160</v>
      </c>
      <c r="I745" s="432"/>
      <c r="J745" s="432">
        <v>0</v>
      </c>
    </row>
    <row r="746" spans="8:10">
      <c r="H746" s="432" t="s">
        <v>160</v>
      </c>
      <c r="I746" s="432"/>
      <c r="J746" s="432">
        <v>0</v>
      </c>
    </row>
    <row r="747" spans="8:10">
      <c r="H747" s="432" t="s">
        <v>160</v>
      </c>
      <c r="I747" s="432"/>
      <c r="J747" s="432">
        <v>0</v>
      </c>
    </row>
    <row r="748" spans="8:10">
      <c r="H748" s="432" t="s">
        <v>160</v>
      </c>
      <c r="I748" s="432"/>
      <c r="J748" s="432">
        <v>0</v>
      </c>
    </row>
    <row r="749" spans="8:10">
      <c r="H749" s="432" t="s">
        <v>160</v>
      </c>
      <c r="I749" s="432"/>
      <c r="J749" s="432">
        <v>0</v>
      </c>
    </row>
    <row r="750" spans="8:10">
      <c r="H750" s="432" t="s">
        <v>160</v>
      </c>
      <c r="I750" s="432"/>
      <c r="J750" s="432">
        <v>0</v>
      </c>
    </row>
    <row r="751" spans="8:10">
      <c r="H751" s="432" t="s">
        <v>160</v>
      </c>
      <c r="I751" s="432"/>
      <c r="J751" s="432">
        <v>0</v>
      </c>
    </row>
    <row r="752" spans="8:10">
      <c r="H752" s="432" t="s">
        <v>160</v>
      </c>
      <c r="I752" s="432"/>
      <c r="J752" s="432">
        <v>0</v>
      </c>
    </row>
    <row r="753" spans="8:10">
      <c r="H753" s="432" t="s">
        <v>160</v>
      </c>
      <c r="I753" s="432"/>
      <c r="J753" s="432">
        <v>0</v>
      </c>
    </row>
    <row r="754" spans="8:10">
      <c r="H754" s="432" t="s">
        <v>160</v>
      </c>
      <c r="I754" s="432"/>
      <c r="J754" s="432">
        <v>0</v>
      </c>
    </row>
    <row r="755" spans="8:10">
      <c r="H755" s="432" t="s">
        <v>160</v>
      </c>
      <c r="I755" s="432"/>
      <c r="J755" s="432">
        <v>0</v>
      </c>
    </row>
    <row r="756" spans="8:10">
      <c r="H756" s="432" t="s">
        <v>160</v>
      </c>
      <c r="I756" s="432"/>
      <c r="J756" s="432">
        <v>0</v>
      </c>
    </row>
    <row r="757" spans="8:10">
      <c r="H757" s="432" t="s">
        <v>160</v>
      </c>
      <c r="I757" s="432"/>
      <c r="J757" s="432">
        <v>0</v>
      </c>
    </row>
    <row r="758" spans="8:10">
      <c r="H758" s="432" t="s">
        <v>160</v>
      </c>
      <c r="I758" s="432"/>
      <c r="J758" s="432">
        <v>0</v>
      </c>
    </row>
    <row r="759" spans="8:10">
      <c r="H759" s="432" t="s">
        <v>160</v>
      </c>
      <c r="I759" s="432"/>
      <c r="J759" s="432">
        <v>0</v>
      </c>
    </row>
    <row r="760" spans="8:10">
      <c r="H760" s="432" t="s">
        <v>160</v>
      </c>
      <c r="I760" s="432"/>
      <c r="J760" s="432">
        <v>0</v>
      </c>
    </row>
    <row r="761" spans="8:10">
      <c r="H761" s="432" t="s">
        <v>160</v>
      </c>
      <c r="I761" s="432"/>
      <c r="J761" s="432">
        <v>0</v>
      </c>
    </row>
    <row r="762" spans="8:10">
      <c r="H762" s="432" t="s">
        <v>160</v>
      </c>
      <c r="I762" s="432"/>
      <c r="J762" s="432">
        <v>0</v>
      </c>
    </row>
    <row r="763" spans="8:10">
      <c r="H763" s="432" t="s">
        <v>160</v>
      </c>
      <c r="I763" s="432"/>
      <c r="J763" s="432">
        <v>0</v>
      </c>
    </row>
    <row r="764" spans="8:10">
      <c r="H764" s="432" t="s">
        <v>160</v>
      </c>
      <c r="I764" s="432"/>
      <c r="J764" s="432">
        <v>0</v>
      </c>
    </row>
    <row r="765" spans="8:10">
      <c r="H765" s="432" t="s">
        <v>160</v>
      </c>
      <c r="I765" s="432"/>
      <c r="J765" s="432">
        <v>0</v>
      </c>
    </row>
    <row r="766" spans="8:10">
      <c r="H766" s="432" t="s">
        <v>160</v>
      </c>
      <c r="I766" s="432"/>
      <c r="J766" s="432">
        <v>0</v>
      </c>
    </row>
    <row r="767" spans="8:10">
      <c r="H767" s="432" t="s">
        <v>160</v>
      </c>
      <c r="I767" s="432"/>
      <c r="J767" s="432">
        <v>0</v>
      </c>
    </row>
    <row r="768" spans="8:10">
      <c r="H768" s="432" t="s">
        <v>160</v>
      </c>
      <c r="I768" s="432"/>
      <c r="J768" s="432">
        <v>0</v>
      </c>
    </row>
    <row r="769" spans="8:10">
      <c r="H769" s="432" t="s">
        <v>160</v>
      </c>
      <c r="I769" s="432"/>
      <c r="J769" s="432">
        <v>0</v>
      </c>
    </row>
    <row r="770" spans="8:10">
      <c r="H770" s="432" t="s">
        <v>160</v>
      </c>
      <c r="I770" s="432"/>
      <c r="J770" s="432">
        <v>0</v>
      </c>
    </row>
    <row r="771" spans="8:10">
      <c r="H771" s="432" t="s">
        <v>160</v>
      </c>
      <c r="I771" s="432"/>
      <c r="J771" s="432">
        <v>0</v>
      </c>
    </row>
    <row r="772" spans="8:10">
      <c r="H772" s="432" t="s">
        <v>160</v>
      </c>
      <c r="I772" s="432"/>
      <c r="J772" s="432">
        <v>0</v>
      </c>
    </row>
    <row r="773" spans="8:10">
      <c r="H773" s="432" t="s">
        <v>160</v>
      </c>
      <c r="I773" s="432"/>
      <c r="J773" s="432">
        <v>0</v>
      </c>
    </row>
    <row r="774" spans="8:10">
      <c r="H774" s="432" t="s">
        <v>160</v>
      </c>
      <c r="I774" s="432"/>
      <c r="J774" s="432">
        <v>0</v>
      </c>
    </row>
    <row r="775" spans="8:10">
      <c r="H775" s="432" t="s">
        <v>160</v>
      </c>
      <c r="I775" s="432"/>
      <c r="J775" s="432">
        <v>0</v>
      </c>
    </row>
    <row r="776" spans="8:10">
      <c r="H776" s="432" t="s">
        <v>160</v>
      </c>
      <c r="I776" s="432"/>
      <c r="J776" s="432">
        <v>0</v>
      </c>
    </row>
    <row r="777" spans="8:10">
      <c r="H777" s="432" t="s">
        <v>160</v>
      </c>
      <c r="I777" s="432"/>
      <c r="J777" s="432">
        <v>0</v>
      </c>
    </row>
    <row r="778" spans="8:10">
      <c r="H778" s="432" t="s">
        <v>160</v>
      </c>
      <c r="I778" s="432"/>
      <c r="J778" s="432">
        <v>0</v>
      </c>
    </row>
    <row r="779" spans="8:10">
      <c r="H779" s="432" t="s">
        <v>160</v>
      </c>
      <c r="I779" s="432"/>
      <c r="J779" s="432">
        <v>0</v>
      </c>
    </row>
    <row r="780" spans="8:10">
      <c r="H780" s="432" t="s">
        <v>160</v>
      </c>
      <c r="I780" s="432"/>
      <c r="J780" s="432">
        <v>0</v>
      </c>
    </row>
    <row r="781" spans="8:10">
      <c r="H781" s="432" t="s">
        <v>160</v>
      </c>
      <c r="I781" s="432"/>
      <c r="J781" s="432">
        <v>0</v>
      </c>
    </row>
    <row r="782" spans="8:10">
      <c r="H782" s="432" t="s">
        <v>160</v>
      </c>
      <c r="I782" s="432"/>
      <c r="J782" s="432">
        <v>0</v>
      </c>
    </row>
    <row r="783" spans="8:10">
      <c r="H783" s="432" t="s">
        <v>160</v>
      </c>
      <c r="I783" s="432"/>
      <c r="J783" s="432">
        <v>0</v>
      </c>
    </row>
    <row r="784" spans="8:10">
      <c r="H784" s="432" t="s">
        <v>160</v>
      </c>
      <c r="I784" s="432"/>
      <c r="J784" s="432">
        <v>0</v>
      </c>
    </row>
    <row r="785" spans="8:10">
      <c r="H785" s="432" t="s">
        <v>160</v>
      </c>
      <c r="I785" s="432"/>
      <c r="J785" s="432">
        <v>0</v>
      </c>
    </row>
    <row r="786" spans="8:10">
      <c r="H786" s="432" t="s">
        <v>160</v>
      </c>
      <c r="I786" s="432"/>
      <c r="J786" s="432">
        <v>0</v>
      </c>
    </row>
    <row r="787" spans="8:10">
      <c r="H787" s="432" t="s">
        <v>160</v>
      </c>
      <c r="I787" s="432"/>
      <c r="J787" s="432">
        <v>0</v>
      </c>
    </row>
    <row r="788" spans="8:10">
      <c r="H788" s="432" t="s">
        <v>160</v>
      </c>
      <c r="I788" s="432"/>
      <c r="J788" s="432">
        <v>0</v>
      </c>
    </row>
    <row r="789" spans="8:10">
      <c r="H789" s="432" t="s">
        <v>160</v>
      </c>
      <c r="I789" s="432"/>
      <c r="J789" s="432">
        <v>0</v>
      </c>
    </row>
    <row r="790" spans="8:10">
      <c r="H790" s="432" t="s">
        <v>160</v>
      </c>
      <c r="I790" s="432"/>
      <c r="J790" s="432">
        <v>0</v>
      </c>
    </row>
    <row r="791" spans="8:10">
      <c r="H791" s="432" t="s">
        <v>160</v>
      </c>
      <c r="I791" s="432"/>
      <c r="J791" s="432">
        <v>0</v>
      </c>
    </row>
    <row r="792" spans="8:10">
      <c r="H792" s="432" t="s">
        <v>160</v>
      </c>
      <c r="I792" s="432"/>
      <c r="J792" s="432">
        <v>0</v>
      </c>
    </row>
    <row r="793" spans="8:10">
      <c r="H793" s="432" t="s">
        <v>160</v>
      </c>
      <c r="I793" s="432"/>
      <c r="J793" s="432">
        <v>0</v>
      </c>
    </row>
    <row r="794" spans="8:10">
      <c r="H794" s="432" t="s">
        <v>160</v>
      </c>
      <c r="I794" s="432"/>
      <c r="J794" s="432">
        <v>0</v>
      </c>
    </row>
    <row r="795" spans="8:10">
      <c r="H795" s="432" t="s">
        <v>160</v>
      </c>
      <c r="I795" s="432"/>
      <c r="J795" s="432">
        <v>0</v>
      </c>
    </row>
    <row r="796" spans="8:10">
      <c r="H796" s="432" t="s">
        <v>160</v>
      </c>
      <c r="I796" s="432"/>
      <c r="J796" s="432">
        <v>0</v>
      </c>
    </row>
    <row r="797" spans="8:10">
      <c r="H797" s="432" t="s">
        <v>160</v>
      </c>
      <c r="I797" s="432"/>
      <c r="J797" s="432">
        <v>0</v>
      </c>
    </row>
    <row r="798" spans="8:10">
      <c r="H798" s="432" t="s">
        <v>160</v>
      </c>
      <c r="I798" s="432"/>
      <c r="J798" s="432">
        <v>0</v>
      </c>
    </row>
    <row r="799" spans="8:10">
      <c r="H799" s="432" t="s">
        <v>160</v>
      </c>
      <c r="I799" s="432"/>
      <c r="J799" s="432">
        <v>0</v>
      </c>
    </row>
    <row r="800" spans="8:10">
      <c r="H800" s="432" t="s">
        <v>160</v>
      </c>
      <c r="I800" s="432"/>
      <c r="J800" s="432">
        <v>0</v>
      </c>
    </row>
    <row r="801" spans="8:10">
      <c r="H801" s="432" t="s">
        <v>160</v>
      </c>
      <c r="I801" s="432"/>
      <c r="J801" s="432">
        <v>0</v>
      </c>
    </row>
    <row r="802" spans="8:10">
      <c r="H802" s="432" t="s">
        <v>160</v>
      </c>
      <c r="I802" s="432"/>
      <c r="J802" s="432">
        <v>0</v>
      </c>
    </row>
    <row r="803" spans="8:10">
      <c r="H803" s="432" t="s">
        <v>160</v>
      </c>
      <c r="I803" s="432"/>
      <c r="J803" s="432">
        <v>0</v>
      </c>
    </row>
    <row r="804" spans="8:10">
      <c r="H804" s="432" t="s">
        <v>160</v>
      </c>
      <c r="I804" s="432"/>
      <c r="J804" s="432">
        <v>0</v>
      </c>
    </row>
    <row r="805" spans="8:10">
      <c r="H805" s="432" t="s">
        <v>160</v>
      </c>
      <c r="I805" s="432"/>
      <c r="J805" s="432">
        <v>0</v>
      </c>
    </row>
    <row r="806" spans="8:10">
      <c r="H806" s="432" t="s">
        <v>160</v>
      </c>
      <c r="I806" s="432"/>
      <c r="J806" s="432">
        <v>0</v>
      </c>
    </row>
    <row r="807" spans="8:10">
      <c r="H807" s="432" t="s">
        <v>160</v>
      </c>
      <c r="I807" s="432"/>
      <c r="J807" s="432">
        <v>0</v>
      </c>
    </row>
    <row r="808" spans="8:10">
      <c r="H808" s="432" t="s">
        <v>160</v>
      </c>
      <c r="I808" s="432"/>
      <c r="J808" s="432">
        <v>0</v>
      </c>
    </row>
    <row r="809" spans="8:10">
      <c r="H809" s="432" t="s">
        <v>160</v>
      </c>
      <c r="I809" s="432"/>
      <c r="J809" s="432">
        <v>0</v>
      </c>
    </row>
    <row r="810" spans="8:10">
      <c r="H810" s="432" t="s">
        <v>160</v>
      </c>
      <c r="I810" s="432"/>
      <c r="J810" s="432">
        <v>0</v>
      </c>
    </row>
    <row r="811" spans="8:10">
      <c r="H811" s="432" t="s">
        <v>160</v>
      </c>
      <c r="I811" s="432"/>
      <c r="J811" s="432">
        <v>0</v>
      </c>
    </row>
    <row r="812" spans="8:10">
      <c r="H812" s="432" t="s">
        <v>160</v>
      </c>
      <c r="I812" s="432"/>
      <c r="J812" s="432">
        <v>0</v>
      </c>
    </row>
    <row r="813" spans="8:10">
      <c r="H813" s="432" t="s">
        <v>160</v>
      </c>
      <c r="I813" s="432"/>
      <c r="J813" s="432">
        <v>0</v>
      </c>
    </row>
    <row r="814" spans="8:10">
      <c r="H814" s="432" t="s">
        <v>160</v>
      </c>
      <c r="I814" s="432"/>
      <c r="J814" s="432">
        <v>0</v>
      </c>
    </row>
    <row r="815" spans="8:10">
      <c r="H815" s="432" t="s">
        <v>160</v>
      </c>
      <c r="I815" s="432"/>
      <c r="J815" s="432">
        <v>0</v>
      </c>
    </row>
    <row r="816" spans="8:10">
      <c r="H816" s="432" t="s">
        <v>160</v>
      </c>
      <c r="I816" s="432"/>
      <c r="J816" s="432">
        <v>0</v>
      </c>
    </row>
    <row r="817" spans="8:10">
      <c r="H817" s="432" t="s">
        <v>160</v>
      </c>
      <c r="I817" s="432"/>
      <c r="J817" s="432">
        <v>0</v>
      </c>
    </row>
    <row r="818" spans="8:10">
      <c r="H818" s="432" t="s">
        <v>160</v>
      </c>
      <c r="I818" s="432"/>
      <c r="J818" s="432">
        <v>0</v>
      </c>
    </row>
    <row r="819" spans="8:10">
      <c r="H819" s="432" t="s">
        <v>160</v>
      </c>
      <c r="I819" s="432"/>
      <c r="J819" s="432">
        <v>0</v>
      </c>
    </row>
    <row r="820" spans="8:10">
      <c r="H820" s="432" t="s">
        <v>160</v>
      </c>
      <c r="I820" s="432"/>
      <c r="J820" s="432">
        <v>0</v>
      </c>
    </row>
    <row r="821" spans="8:10">
      <c r="H821" s="432" t="s">
        <v>160</v>
      </c>
      <c r="I821" s="432"/>
      <c r="J821" s="432">
        <v>0</v>
      </c>
    </row>
    <row r="822" spans="8:10">
      <c r="H822" s="432" t="s">
        <v>160</v>
      </c>
      <c r="I822" s="432"/>
      <c r="J822" s="432">
        <v>0</v>
      </c>
    </row>
    <row r="823" spans="8:10">
      <c r="H823" s="432" t="s">
        <v>160</v>
      </c>
      <c r="I823" s="432"/>
      <c r="J823" s="432">
        <v>0</v>
      </c>
    </row>
    <row r="824" spans="8:10">
      <c r="H824" s="432" t="s">
        <v>160</v>
      </c>
      <c r="I824" s="432"/>
      <c r="J824" s="432">
        <v>0</v>
      </c>
    </row>
    <row r="825" spans="8:10">
      <c r="H825" s="432" t="s">
        <v>160</v>
      </c>
      <c r="I825" s="432"/>
      <c r="J825" s="432">
        <v>0</v>
      </c>
    </row>
    <row r="826" spans="8:10">
      <c r="H826" s="432" t="s">
        <v>160</v>
      </c>
      <c r="I826" s="432"/>
      <c r="J826" s="432">
        <v>0</v>
      </c>
    </row>
    <row r="827" spans="8:10">
      <c r="H827" s="432" t="s">
        <v>160</v>
      </c>
      <c r="I827" s="432"/>
      <c r="J827" s="432">
        <v>0</v>
      </c>
    </row>
    <row r="828" spans="8:10">
      <c r="H828" s="432" t="s">
        <v>160</v>
      </c>
      <c r="I828" s="432"/>
      <c r="J828" s="432">
        <v>0</v>
      </c>
    </row>
    <row r="829" spans="8:10">
      <c r="H829" s="432" t="s">
        <v>160</v>
      </c>
      <c r="I829" s="432"/>
      <c r="J829" s="432">
        <v>0</v>
      </c>
    </row>
    <row r="830" spans="8:10">
      <c r="H830" s="432" t="s">
        <v>160</v>
      </c>
      <c r="I830" s="432"/>
      <c r="J830" s="432">
        <v>0</v>
      </c>
    </row>
    <row r="831" spans="8:10">
      <c r="H831" s="432" t="s">
        <v>160</v>
      </c>
      <c r="I831" s="432"/>
      <c r="J831" s="432">
        <v>0</v>
      </c>
    </row>
    <row r="832" spans="8:10">
      <c r="H832" s="432" t="s">
        <v>160</v>
      </c>
      <c r="I832" s="432"/>
      <c r="J832" s="432">
        <v>0</v>
      </c>
    </row>
    <row r="833" spans="8:10">
      <c r="H833" s="432" t="s">
        <v>160</v>
      </c>
      <c r="I833" s="432"/>
      <c r="J833" s="432">
        <v>0</v>
      </c>
    </row>
    <row r="834" spans="8:10">
      <c r="H834" s="432" t="s">
        <v>160</v>
      </c>
      <c r="I834" s="432"/>
      <c r="J834" s="432">
        <v>0</v>
      </c>
    </row>
    <row r="835" spans="8:10">
      <c r="H835" s="432" t="s">
        <v>160</v>
      </c>
      <c r="I835" s="432"/>
      <c r="J835" s="432">
        <v>0</v>
      </c>
    </row>
    <row r="836" spans="8:10">
      <c r="H836" s="432" t="s">
        <v>160</v>
      </c>
      <c r="I836" s="432"/>
      <c r="J836" s="432">
        <v>0</v>
      </c>
    </row>
    <row r="837" spans="8:10">
      <c r="H837" s="432" t="s">
        <v>160</v>
      </c>
      <c r="I837" s="432"/>
      <c r="J837" s="432">
        <v>0</v>
      </c>
    </row>
    <row r="838" spans="8:10">
      <c r="H838" s="432" t="s">
        <v>160</v>
      </c>
      <c r="I838" s="432"/>
      <c r="J838" s="432">
        <v>0</v>
      </c>
    </row>
    <row r="839" spans="8:10">
      <c r="H839" s="432" t="s">
        <v>160</v>
      </c>
      <c r="I839" s="432"/>
      <c r="J839" s="432">
        <v>0</v>
      </c>
    </row>
    <row r="840" spans="8:10">
      <c r="H840" s="432" t="s">
        <v>160</v>
      </c>
      <c r="I840" s="432"/>
      <c r="J840" s="432">
        <v>0</v>
      </c>
    </row>
    <row r="841" spans="8:10">
      <c r="H841" s="432" t="s">
        <v>160</v>
      </c>
      <c r="I841" s="432"/>
      <c r="J841" s="432">
        <v>0</v>
      </c>
    </row>
    <row r="842" spans="8:10">
      <c r="H842" s="432" t="s">
        <v>160</v>
      </c>
      <c r="I842" s="432"/>
      <c r="J842" s="432">
        <v>0</v>
      </c>
    </row>
    <row r="843" spans="8:10">
      <c r="H843" s="432" t="s">
        <v>160</v>
      </c>
      <c r="I843" s="432"/>
      <c r="J843" s="432">
        <v>0</v>
      </c>
    </row>
    <row r="844" spans="8:10">
      <c r="H844" s="432" t="s">
        <v>160</v>
      </c>
      <c r="I844" s="432"/>
      <c r="J844" s="432">
        <v>0</v>
      </c>
    </row>
    <row r="845" spans="8:10">
      <c r="H845" s="432" t="s">
        <v>160</v>
      </c>
      <c r="I845" s="432"/>
      <c r="J845" s="432">
        <v>0</v>
      </c>
    </row>
    <row r="846" spans="8:10">
      <c r="H846" s="432" t="s">
        <v>160</v>
      </c>
      <c r="I846" s="432"/>
      <c r="J846" s="432">
        <v>0</v>
      </c>
    </row>
    <row r="847" spans="8:10">
      <c r="H847" s="432" t="s">
        <v>160</v>
      </c>
      <c r="I847" s="432"/>
      <c r="J847" s="432">
        <v>0</v>
      </c>
    </row>
    <row r="848" spans="8:10">
      <c r="H848" s="432" t="s">
        <v>160</v>
      </c>
      <c r="I848" s="432"/>
      <c r="J848" s="432">
        <v>0</v>
      </c>
    </row>
    <row r="849" spans="8:10">
      <c r="H849" s="432" t="s">
        <v>160</v>
      </c>
      <c r="I849" s="432"/>
      <c r="J849" s="432">
        <v>0</v>
      </c>
    </row>
    <row r="850" spans="8:10">
      <c r="H850" s="432" t="s">
        <v>160</v>
      </c>
      <c r="I850" s="432"/>
      <c r="J850" s="432">
        <v>0</v>
      </c>
    </row>
    <row r="851" spans="8:10">
      <c r="H851" s="432" t="s">
        <v>160</v>
      </c>
      <c r="I851" s="432"/>
      <c r="J851" s="432">
        <v>0</v>
      </c>
    </row>
    <row r="852" spans="8:10">
      <c r="H852" s="432" t="s">
        <v>160</v>
      </c>
      <c r="I852" s="432"/>
      <c r="J852" s="432">
        <v>0</v>
      </c>
    </row>
    <row r="853" spans="8:10">
      <c r="H853" s="432" t="s">
        <v>160</v>
      </c>
      <c r="I853" s="432"/>
      <c r="J853" s="432">
        <v>0</v>
      </c>
    </row>
    <row r="854" spans="8:10">
      <c r="H854" s="432" t="s">
        <v>160</v>
      </c>
      <c r="I854" s="432"/>
      <c r="J854" s="432">
        <v>0</v>
      </c>
    </row>
    <row r="855" spans="8:10">
      <c r="H855" s="432" t="s">
        <v>160</v>
      </c>
      <c r="I855" s="432"/>
      <c r="J855" s="432">
        <v>0</v>
      </c>
    </row>
    <row r="856" spans="8:10">
      <c r="H856" s="432" t="s">
        <v>160</v>
      </c>
      <c r="I856" s="432"/>
      <c r="J856" s="432">
        <v>0</v>
      </c>
    </row>
    <row r="857" spans="8:10">
      <c r="H857" s="432" t="s">
        <v>160</v>
      </c>
      <c r="I857" s="432"/>
      <c r="J857" s="432">
        <v>0</v>
      </c>
    </row>
    <row r="858" spans="8:10">
      <c r="H858" s="432" t="s">
        <v>160</v>
      </c>
      <c r="I858" s="432"/>
      <c r="J858" s="432">
        <v>0</v>
      </c>
    </row>
    <row r="859" spans="8:10">
      <c r="H859" s="432" t="s">
        <v>160</v>
      </c>
      <c r="I859" s="432"/>
      <c r="J859" s="432">
        <v>0</v>
      </c>
    </row>
    <row r="860" spans="8:10">
      <c r="H860" s="432" t="s">
        <v>160</v>
      </c>
      <c r="I860" s="432"/>
      <c r="J860" s="432">
        <v>0</v>
      </c>
    </row>
    <row r="861" spans="8:10">
      <c r="H861" s="432" t="s">
        <v>160</v>
      </c>
      <c r="I861" s="432"/>
      <c r="J861" s="432">
        <v>0</v>
      </c>
    </row>
    <row r="862" spans="8:10">
      <c r="H862" s="432" t="s">
        <v>160</v>
      </c>
      <c r="I862" s="432"/>
      <c r="J862" s="432">
        <v>0</v>
      </c>
    </row>
    <row r="863" spans="8:10">
      <c r="H863" s="432" t="s">
        <v>160</v>
      </c>
      <c r="I863" s="432"/>
      <c r="J863" s="432">
        <v>0</v>
      </c>
    </row>
    <row r="864" spans="8:10">
      <c r="H864" s="432" t="s">
        <v>160</v>
      </c>
      <c r="I864" s="432"/>
      <c r="J864" s="432">
        <v>0</v>
      </c>
    </row>
    <row r="865" spans="8:10">
      <c r="H865" s="432" t="s">
        <v>160</v>
      </c>
      <c r="I865" s="432"/>
      <c r="J865" s="432">
        <v>0</v>
      </c>
    </row>
    <row r="866" spans="8:10">
      <c r="H866" s="432" t="s">
        <v>160</v>
      </c>
      <c r="I866" s="432"/>
      <c r="J866" s="432">
        <v>0</v>
      </c>
    </row>
    <row r="867" spans="8:10">
      <c r="H867" s="432" t="s">
        <v>160</v>
      </c>
      <c r="I867" s="432"/>
      <c r="J867" s="432">
        <v>0</v>
      </c>
    </row>
    <row r="868" spans="8:10">
      <c r="H868" s="432" t="s">
        <v>160</v>
      </c>
      <c r="I868" s="432"/>
      <c r="J868" s="432">
        <v>0</v>
      </c>
    </row>
    <row r="869" spans="8:10">
      <c r="H869" s="432" t="s">
        <v>160</v>
      </c>
      <c r="I869" s="432"/>
      <c r="J869" s="432">
        <v>0</v>
      </c>
    </row>
    <row r="870" spans="8:10">
      <c r="H870" s="432" t="s">
        <v>160</v>
      </c>
      <c r="I870" s="432"/>
      <c r="J870" s="432">
        <v>0</v>
      </c>
    </row>
    <row r="871" spans="8:10">
      <c r="H871" s="432" t="s">
        <v>160</v>
      </c>
      <c r="I871" s="432"/>
      <c r="J871" s="432">
        <v>0</v>
      </c>
    </row>
    <row r="872" spans="8:10">
      <c r="H872" s="432" t="s">
        <v>160</v>
      </c>
      <c r="I872" s="432"/>
      <c r="J872" s="432">
        <v>0</v>
      </c>
    </row>
    <row r="873" spans="8:10">
      <c r="H873" s="432" t="s">
        <v>160</v>
      </c>
      <c r="I873" s="432"/>
      <c r="J873" s="432">
        <v>0</v>
      </c>
    </row>
    <row r="874" spans="8:10">
      <c r="H874" s="432" t="s">
        <v>160</v>
      </c>
      <c r="I874" s="432"/>
      <c r="J874" s="432">
        <v>0</v>
      </c>
    </row>
    <row r="875" spans="8:10">
      <c r="H875" s="432" t="s">
        <v>160</v>
      </c>
      <c r="I875" s="432"/>
      <c r="J875" s="432">
        <v>0</v>
      </c>
    </row>
    <row r="876" spans="8:10">
      <c r="H876" s="432" t="s">
        <v>160</v>
      </c>
      <c r="I876" s="432"/>
      <c r="J876" s="432">
        <v>0</v>
      </c>
    </row>
    <row r="877" spans="8:10">
      <c r="H877" s="432" t="s">
        <v>160</v>
      </c>
      <c r="I877" s="432"/>
      <c r="J877" s="432">
        <v>0</v>
      </c>
    </row>
    <row r="878" spans="8:10">
      <c r="H878" s="432" t="s">
        <v>160</v>
      </c>
      <c r="I878" s="432"/>
      <c r="J878" s="432">
        <v>0</v>
      </c>
    </row>
    <row r="879" spans="8:10">
      <c r="H879" s="432" t="s">
        <v>160</v>
      </c>
      <c r="I879" s="432"/>
      <c r="J879" s="432">
        <v>0</v>
      </c>
    </row>
    <row r="880" spans="8:10">
      <c r="H880" s="432" t="s">
        <v>160</v>
      </c>
      <c r="I880" s="432"/>
      <c r="J880" s="432">
        <v>0</v>
      </c>
    </row>
    <row r="881" spans="8:10">
      <c r="H881" s="432" t="s">
        <v>160</v>
      </c>
      <c r="I881" s="432"/>
      <c r="J881" s="432">
        <v>0</v>
      </c>
    </row>
    <row r="882" spans="8:10">
      <c r="H882" s="432" t="s">
        <v>160</v>
      </c>
      <c r="I882" s="432"/>
      <c r="J882" s="432">
        <v>0</v>
      </c>
    </row>
    <row r="883" spans="8:10">
      <c r="H883" s="432" t="s">
        <v>160</v>
      </c>
      <c r="I883" s="432"/>
      <c r="J883" s="432">
        <v>0</v>
      </c>
    </row>
    <row r="884" spans="8:10">
      <c r="H884" s="432" t="s">
        <v>160</v>
      </c>
      <c r="I884" s="432"/>
      <c r="J884" s="432">
        <v>0</v>
      </c>
    </row>
    <row r="885" spans="8:10">
      <c r="H885" s="432" t="s">
        <v>160</v>
      </c>
      <c r="I885" s="432"/>
      <c r="J885" s="432">
        <v>0</v>
      </c>
    </row>
    <row r="886" spans="8:10">
      <c r="H886" s="432" t="s">
        <v>160</v>
      </c>
      <c r="I886" s="432"/>
      <c r="J886" s="432">
        <v>0</v>
      </c>
    </row>
    <row r="887" spans="8:10">
      <c r="H887" s="432" t="s">
        <v>160</v>
      </c>
      <c r="I887" s="432"/>
      <c r="J887" s="432">
        <v>0</v>
      </c>
    </row>
    <row r="888" spans="8:10">
      <c r="H888" s="432" t="s">
        <v>160</v>
      </c>
      <c r="I888" s="432"/>
      <c r="J888" s="432">
        <v>0</v>
      </c>
    </row>
    <row r="889" spans="8:10">
      <c r="H889" s="432" t="s">
        <v>160</v>
      </c>
      <c r="I889" s="432"/>
      <c r="J889" s="432">
        <v>0</v>
      </c>
    </row>
    <row r="890" spans="8:10">
      <c r="H890" s="432" t="s">
        <v>160</v>
      </c>
      <c r="I890" s="432"/>
      <c r="J890" s="432">
        <v>0</v>
      </c>
    </row>
    <row r="891" spans="8:10">
      <c r="H891" s="432" t="s">
        <v>160</v>
      </c>
      <c r="I891" s="432"/>
      <c r="J891" s="432">
        <v>0</v>
      </c>
    </row>
    <row r="892" spans="8:10">
      <c r="H892" s="432" t="s">
        <v>160</v>
      </c>
      <c r="I892" s="432"/>
      <c r="J892" s="432">
        <v>0</v>
      </c>
    </row>
    <row r="893" spans="8:10">
      <c r="H893" s="432" t="s">
        <v>160</v>
      </c>
      <c r="I893" s="432"/>
      <c r="J893" s="432">
        <v>0</v>
      </c>
    </row>
    <row r="894" spans="8:10">
      <c r="H894" s="432" t="s">
        <v>160</v>
      </c>
      <c r="I894" s="432"/>
      <c r="J894" s="432">
        <v>0</v>
      </c>
    </row>
    <row r="895" spans="8:10">
      <c r="H895" s="432" t="s">
        <v>160</v>
      </c>
      <c r="I895" s="432"/>
      <c r="J895" s="432">
        <v>0</v>
      </c>
    </row>
    <row r="896" spans="8:10">
      <c r="H896" s="432" t="s">
        <v>160</v>
      </c>
      <c r="I896" s="432"/>
      <c r="J896" s="432">
        <v>0</v>
      </c>
    </row>
    <row r="897" spans="8:10">
      <c r="H897" s="432" t="s">
        <v>160</v>
      </c>
      <c r="I897" s="432"/>
      <c r="J897" s="432">
        <v>0</v>
      </c>
    </row>
    <row r="898" spans="8:10">
      <c r="H898" s="432" t="s">
        <v>160</v>
      </c>
      <c r="I898" s="432"/>
      <c r="J898" s="432">
        <v>0</v>
      </c>
    </row>
    <row r="899" spans="8:10">
      <c r="H899" s="432" t="s">
        <v>160</v>
      </c>
      <c r="I899" s="432"/>
      <c r="J899" s="432">
        <v>0</v>
      </c>
    </row>
    <row r="900" spans="8:10">
      <c r="H900" s="432" t="s">
        <v>160</v>
      </c>
      <c r="I900" s="432"/>
      <c r="J900" s="432">
        <v>0</v>
      </c>
    </row>
    <row r="901" spans="8:10">
      <c r="H901" s="432" t="s">
        <v>160</v>
      </c>
      <c r="I901" s="432"/>
      <c r="J901" s="432">
        <v>0</v>
      </c>
    </row>
    <row r="902" spans="8:10">
      <c r="H902" s="432" t="s">
        <v>160</v>
      </c>
      <c r="I902" s="432"/>
      <c r="J902" s="432">
        <v>0</v>
      </c>
    </row>
    <row r="903" spans="8:10">
      <c r="H903" s="432" t="s">
        <v>160</v>
      </c>
      <c r="I903" s="432"/>
      <c r="J903" s="432">
        <v>0</v>
      </c>
    </row>
    <row r="904" spans="8:10">
      <c r="H904" s="432" t="s">
        <v>160</v>
      </c>
      <c r="I904" s="432"/>
      <c r="J904" s="432">
        <v>0</v>
      </c>
    </row>
    <row r="905" spans="8:10">
      <c r="H905" s="432" t="s">
        <v>160</v>
      </c>
      <c r="I905" s="432"/>
      <c r="J905" s="432">
        <v>0</v>
      </c>
    </row>
    <row r="906" spans="8:10">
      <c r="H906" s="432" t="s">
        <v>160</v>
      </c>
      <c r="I906" s="432"/>
      <c r="J906" s="432">
        <v>0</v>
      </c>
    </row>
    <row r="907" spans="8:10">
      <c r="H907" s="432" t="s">
        <v>160</v>
      </c>
      <c r="I907" s="432"/>
      <c r="J907" s="432">
        <v>0</v>
      </c>
    </row>
    <row r="908" spans="8:10">
      <c r="H908" s="432" t="s">
        <v>160</v>
      </c>
      <c r="I908" s="432"/>
      <c r="J908" s="432">
        <v>0</v>
      </c>
    </row>
    <row r="909" spans="8:10">
      <c r="H909" s="432" t="s">
        <v>160</v>
      </c>
      <c r="I909" s="432"/>
      <c r="J909" s="432">
        <v>0</v>
      </c>
    </row>
    <row r="910" spans="8:10">
      <c r="H910" s="432" t="s">
        <v>160</v>
      </c>
      <c r="I910" s="432"/>
      <c r="J910" s="432">
        <v>0</v>
      </c>
    </row>
    <row r="911" spans="8:10">
      <c r="H911" s="432" t="s">
        <v>160</v>
      </c>
      <c r="I911" s="432"/>
      <c r="J911" s="432">
        <v>0</v>
      </c>
    </row>
    <row r="912" spans="8:10">
      <c r="H912" s="432" t="s">
        <v>160</v>
      </c>
      <c r="I912" s="432"/>
      <c r="J912" s="432">
        <v>0</v>
      </c>
    </row>
    <row r="913" spans="8:10">
      <c r="H913" s="432" t="s">
        <v>160</v>
      </c>
      <c r="I913" s="432"/>
      <c r="J913" s="432">
        <v>0</v>
      </c>
    </row>
    <row r="914" spans="8:10">
      <c r="H914" s="432" t="s">
        <v>160</v>
      </c>
      <c r="I914" s="432"/>
      <c r="J914" s="432">
        <v>0</v>
      </c>
    </row>
    <row r="915" spans="8:10">
      <c r="H915" s="432" t="s">
        <v>160</v>
      </c>
      <c r="I915" s="432"/>
      <c r="J915" s="432">
        <v>0</v>
      </c>
    </row>
    <row r="916" spans="8:10">
      <c r="H916" s="432" t="s">
        <v>160</v>
      </c>
      <c r="I916" s="432"/>
      <c r="J916" s="432">
        <v>0</v>
      </c>
    </row>
    <row r="917" spans="8:10">
      <c r="H917" s="432" t="s">
        <v>160</v>
      </c>
      <c r="I917" s="432"/>
      <c r="J917" s="432">
        <v>0</v>
      </c>
    </row>
    <row r="918" spans="8:10">
      <c r="H918" s="432" t="s">
        <v>160</v>
      </c>
      <c r="I918" s="432"/>
      <c r="J918" s="432">
        <v>0</v>
      </c>
    </row>
    <row r="919" spans="8:10">
      <c r="H919" s="432" t="s">
        <v>160</v>
      </c>
      <c r="I919" s="432"/>
      <c r="J919" s="432">
        <v>0</v>
      </c>
    </row>
    <row r="920" spans="8:10">
      <c r="H920" s="432" t="s">
        <v>160</v>
      </c>
      <c r="I920" s="432"/>
      <c r="J920" s="432">
        <v>0</v>
      </c>
    </row>
    <row r="921" spans="8:10">
      <c r="H921" s="432" t="s">
        <v>160</v>
      </c>
      <c r="I921" s="432"/>
      <c r="J921" s="432">
        <v>0</v>
      </c>
    </row>
    <row r="922" spans="8:10">
      <c r="H922" s="432" t="s">
        <v>160</v>
      </c>
      <c r="I922" s="432"/>
      <c r="J922" s="432">
        <v>0</v>
      </c>
    </row>
    <row r="923" spans="8:10">
      <c r="H923" s="432" t="s">
        <v>160</v>
      </c>
      <c r="I923" s="432"/>
      <c r="J923" s="432">
        <v>0</v>
      </c>
    </row>
    <row r="924" spans="8:10">
      <c r="H924" s="432" t="s">
        <v>160</v>
      </c>
      <c r="I924" s="432"/>
      <c r="J924" s="432">
        <v>0</v>
      </c>
    </row>
    <row r="925" spans="8:10">
      <c r="H925" s="432" t="s">
        <v>160</v>
      </c>
      <c r="I925" s="432"/>
      <c r="J925" s="432">
        <v>0</v>
      </c>
    </row>
    <row r="926" spans="8:10">
      <c r="H926" s="432" t="s">
        <v>160</v>
      </c>
      <c r="I926" s="432"/>
      <c r="J926" s="432">
        <v>0</v>
      </c>
    </row>
    <row r="927" spans="8:10">
      <c r="H927" s="432" t="s">
        <v>160</v>
      </c>
      <c r="I927" s="432"/>
      <c r="J927" s="432">
        <v>0</v>
      </c>
    </row>
    <row r="928" spans="8:10">
      <c r="H928" s="432" t="s">
        <v>160</v>
      </c>
      <c r="I928" s="432"/>
      <c r="J928" s="432">
        <v>0</v>
      </c>
    </row>
    <row r="929" spans="8:10">
      <c r="H929" s="432" t="s">
        <v>160</v>
      </c>
      <c r="I929" s="432"/>
      <c r="J929" s="432">
        <v>0</v>
      </c>
    </row>
    <row r="930" spans="8:10">
      <c r="H930" s="432" t="s">
        <v>160</v>
      </c>
      <c r="I930" s="432"/>
      <c r="J930" s="432">
        <v>0</v>
      </c>
    </row>
    <row r="931" spans="8:10">
      <c r="H931" s="432" t="s">
        <v>160</v>
      </c>
      <c r="I931" s="432"/>
      <c r="J931" s="432">
        <v>0</v>
      </c>
    </row>
    <row r="932" spans="8:10">
      <c r="H932" s="432" t="s">
        <v>160</v>
      </c>
      <c r="I932" s="432"/>
      <c r="J932" s="432">
        <v>0</v>
      </c>
    </row>
    <row r="933" spans="8:10">
      <c r="H933" s="432" t="s">
        <v>160</v>
      </c>
      <c r="I933" s="432"/>
      <c r="J933" s="432">
        <v>0</v>
      </c>
    </row>
    <row r="934" spans="8:10">
      <c r="H934" s="432" t="s">
        <v>160</v>
      </c>
      <c r="I934" s="432"/>
      <c r="J934" s="432">
        <v>0</v>
      </c>
    </row>
    <row r="935" spans="8:10">
      <c r="H935" s="432" t="s">
        <v>160</v>
      </c>
      <c r="I935" s="432"/>
      <c r="J935" s="432">
        <v>0</v>
      </c>
    </row>
    <row r="936" spans="8:10">
      <c r="H936" s="432" t="s">
        <v>160</v>
      </c>
      <c r="I936" s="432"/>
      <c r="J936" s="432">
        <v>0</v>
      </c>
    </row>
    <row r="937" spans="8:10">
      <c r="H937" s="432" t="s">
        <v>160</v>
      </c>
      <c r="I937" s="432"/>
      <c r="J937" s="432">
        <v>0</v>
      </c>
    </row>
    <row r="938" spans="8:10">
      <c r="H938" s="432" t="s">
        <v>160</v>
      </c>
      <c r="I938" s="432"/>
      <c r="J938" s="432">
        <v>0</v>
      </c>
    </row>
    <row r="939" spans="8:10">
      <c r="H939" s="432" t="s">
        <v>160</v>
      </c>
      <c r="I939" s="432"/>
      <c r="J939" s="432">
        <v>0</v>
      </c>
    </row>
    <row r="940" spans="8:10">
      <c r="H940" s="432" t="s">
        <v>160</v>
      </c>
      <c r="I940" s="432"/>
      <c r="J940" s="432">
        <v>0</v>
      </c>
    </row>
    <row r="941" spans="8:10">
      <c r="H941" s="432" t="s">
        <v>160</v>
      </c>
      <c r="I941" s="432"/>
      <c r="J941" s="432">
        <v>0</v>
      </c>
    </row>
    <row r="942" spans="8:10">
      <c r="H942" s="432" t="s">
        <v>160</v>
      </c>
      <c r="I942" s="432"/>
      <c r="J942" s="432">
        <v>0</v>
      </c>
    </row>
    <row r="943" spans="8:10">
      <c r="H943" s="432" t="s">
        <v>160</v>
      </c>
      <c r="I943" s="432"/>
      <c r="J943" s="432">
        <v>0</v>
      </c>
    </row>
    <row r="944" spans="8:10">
      <c r="H944" s="432" t="s">
        <v>160</v>
      </c>
      <c r="I944" s="432"/>
      <c r="J944" s="432">
        <v>0</v>
      </c>
    </row>
    <row r="945" spans="8:10">
      <c r="H945" s="432" t="s">
        <v>160</v>
      </c>
      <c r="I945" s="432"/>
      <c r="J945" s="432">
        <v>0</v>
      </c>
    </row>
    <row r="946" spans="8:10">
      <c r="H946" s="432" t="s">
        <v>160</v>
      </c>
      <c r="I946" s="432"/>
      <c r="J946" s="432">
        <v>0</v>
      </c>
    </row>
    <row r="947" spans="8:10">
      <c r="H947" s="432" t="s">
        <v>160</v>
      </c>
      <c r="I947" s="432"/>
      <c r="J947" s="432">
        <v>0</v>
      </c>
    </row>
    <row r="948" spans="8:10">
      <c r="H948" s="432" t="s">
        <v>160</v>
      </c>
      <c r="I948" s="432"/>
      <c r="J948" s="432">
        <v>0</v>
      </c>
    </row>
    <row r="949" spans="8:10">
      <c r="H949" s="432" t="s">
        <v>160</v>
      </c>
      <c r="I949" s="432"/>
      <c r="J949" s="432">
        <v>0</v>
      </c>
    </row>
    <row r="950" spans="8:10">
      <c r="H950" s="432" t="s">
        <v>160</v>
      </c>
      <c r="I950" s="432"/>
      <c r="J950" s="432">
        <v>0</v>
      </c>
    </row>
    <row r="951" spans="8:10">
      <c r="H951" s="432" t="s">
        <v>160</v>
      </c>
      <c r="I951" s="432"/>
      <c r="J951" s="432">
        <v>0</v>
      </c>
    </row>
    <row r="952" spans="8:10">
      <c r="H952" s="432" t="s">
        <v>160</v>
      </c>
      <c r="I952" s="432"/>
      <c r="J952" s="432">
        <v>0</v>
      </c>
    </row>
    <row r="953" spans="8:10">
      <c r="H953" s="432" t="s">
        <v>160</v>
      </c>
      <c r="I953" s="432"/>
      <c r="J953" s="432">
        <v>0</v>
      </c>
    </row>
    <row r="954" spans="8:10">
      <c r="H954" s="432" t="s">
        <v>160</v>
      </c>
      <c r="I954" s="432"/>
      <c r="J954" s="432">
        <v>0</v>
      </c>
    </row>
    <row r="955" spans="8:10">
      <c r="H955" s="432" t="s">
        <v>160</v>
      </c>
      <c r="I955" s="432"/>
      <c r="J955" s="432">
        <v>0</v>
      </c>
    </row>
    <row r="956" spans="8:10">
      <c r="H956" s="432" t="s">
        <v>160</v>
      </c>
      <c r="I956" s="432"/>
      <c r="J956" s="432">
        <v>0</v>
      </c>
    </row>
    <row r="957" spans="8:10">
      <c r="H957" s="432" t="s">
        <v>160</v>
      </c>
      <c r="I957" s="432"/>
      <c r="J957" s="432">
        <v>0</v>
      </c>
    </row>
    <row r="958" spans="8:10">
      <c r="H958" s="432" t="s">
        <v>160</v>
      </c>
      <c r="I958" s="432"/>
      <c r="J958" s="432">
        <v>0</v>
      </c>
    </row>
    <row r="959" spans="8:10">
      <c r="H959" s="432" t="s">
        <v>160</v>
      </c>
      <c r="I959" s="432"/>
      <c r="J959" s="432">
        <v>0</v>
      </c>
    </row>
    <row r="960" spans="8:10">
      <c r="H960" s="432" t="s">
        <v>160</v>
      </c>
      <c r="I960" s="432"/>
      <c r="J960" s="432">
        <v>0</v>
      </c>
    </row>
    <row r="961" spans="8:10">
      <c r="H961" s="432" t="s">
        <v>160</v>
      </c>
      <c r="I961" s="432"/>
      <c r="J961" s="432">
        <v>0</v>
      </c>
    </row>
    <row r="962" spans="8:10">
      <c r="H962" s="432" t="s">
        <v>160</v>
      </c>
      <c r="I962" s="432"/>
      <c r="J962" s="432">
        <v>0</v>
      </c>
    </row>
    <row r="963" spans="8:10">
      <c r="H963" s="432" t="s">
        <v>160</v>
      </c>
      <c r="I963" s="432"/>
      <c r="J963" s="432">
        <v>0</v>
      </c>
    </row>
    <row r="964" spans="8:10">
      <c r="H964" s="432" t="s">
        <v>160</v>
      </c>
      <c r="I964" s="432"/>
      <c r="J964" s="432">
        <v>0</v>
      </c>
    </row>
    <row r="965" spans="8:10">
      <c r="H965" s="432" t="s">
        <v>160</v>
      </c>
      <c r="I965" s="432"/>
      <c r="J965" s="432">
        <v>0</v>
      </c>
    </row>
    <row r="966" spans="8:10">
      <c r="H966" s="432" t="s">
        <v>160</v>
      </c>
      <c r="I966" s="432"/>
      <c r="J966" s="432">
        <v>0</v>
      </c>
    </row>
    <row r="967" spans="8:10">
      <c r="H967" s="432" t="s">
        <v>160</v>
      </c>
      <c r="I967" s="432"/>
      <c r="J967" s="432">
        <v>0</v>
      </c>
    </row>
    <row r="968" spans="8:10">
      <c r="H968" s="432" t="s">
        <v>160</v>
      </c>
      <c r="I968" s="432"/>
      <c r="J968" s="432">
        <v>0</v>
      </c>
    </row>
    <row r="969" spans="8:10">
      <c r="H969" s="432" t="s">
        <v>160</v>
      </c>
      <c r="I969" s="432"/>
      <c r="J969" s="432">
        <v>0</v>
      </c>
    </row>
    <row r="970" spans="8:10">
      <c r="H970" s="432" t="s">
        <v>160</v>
      </c>
      <c r="I970" s="432"/>
      <c r="J970" s="432">
        <v>0</v>
      </c>
    </row>
    <row r="971" spans="8:10">
      <c r="H971" s="432" t="s">
        <v>160</v>
      </c>
      <c r="I971" s="432"/>
      <c r="J971" s="432">
        <v>0</v>
      </c>
    </row>
    <row r="972" spans="8:10">
      <c r="H972" s="432" t="s">
        <v>160</v>
      </c>
      <c r="I972" s="432"/>
      <c r="J972" s="432">
        <v>0</v>
      </c>
    </row>
    <row r="973" spans="8:10">
      <c r="H973" s="432" t="s">
        <v>160</v>
      </c>
      <c r="I973" s="432"/>
      <c r="J973" s="432">
        <v>0</v>
      </c>
    </row>
    <row r="974" spans="8:10">
      <c r="H974" s="432" t="s">
        <v>160</v>
      </c>
      <c r="I974" s="432"/>
      <c r="J974" s="432">
        <v>0</v>
      </c>
    </row>
    <row r="975" spans="8:10">
      <c r="H975" s="432" t="s">
        <v>160</v>
      </c>
      <c r="I975" s="432"/>
      <c r="J975" s="432">
        <v>0</v>
      </c>
    </row>
    <row r="976" spans="8:10">
      <c r="H976" s="432" t="s">
        <v>160</v>
      </c>
      <c r="I976" s="432"/>
      <c r="J976" s="432">
        <v>0</v>
      </c>
    </row>
    <row r="977" spans="8:10">
      <c r="H977" s="432" t="s">
        <v>160</v>
      </c>
      <c r="I977" s="432"/>
      <c r="J977" s="432">
        <v>0</v>
      </c>
    </row>
    <row r="978" spans="8:10">
      <c r="H978" s="432" t="s">
        <v>160</v>
      </c>
      <c r="I978" s="432"/>
      <c r="J978" s="432">
        <v>0</v>
      </c>
    </row>
    <row r="979" spans="8:10">
      <c r="H979" s="432" t="s">
        <v>160</v>
      </c>
      <c r="I979" s="432"/>
      <c r="J979" s="432">
        <v>0</v>
      </c>
    </row>
    <row r="980" spans="8:10">
      <c r="H980" s="432" t="s">
        <v>160</v>
      </c>
      <c r="I980" s="432"/>
      <c r="J980" s="432">
        <v>0</v>
      </c>
    </row>
    <row r="981" spans="8:10">
      <c r="H981" s="432" t="s">
        <v>160</v>
      </c>
      <c r="I981" s="432"/>
      <c r="J981" s="432">
        <v>0</v>
      </c>
    </row>
    <row r="982" spans="8:10">
      <c r="H982" s="432" t="s">
        <v>160</v>
      </c>
      <c r="I982" s="432"/>
      <c r="J982" s="432">
        <v>0</v>
      </c>
    </row>
    <row r="983" spans="8:10">
      <c r="H983" s="432" t="s">
        <v>160</v>
      </c>
      <c r="I983" s="432"/>
      <c r="J983" s="432">
        <v>0</v>
      </c>
    </row>
    <row r="984" spans="8:10">
      <c r="H984" s="432" t="s">
        <v>160</v>
      </c>
      <c r="I984" s="432"/>
      <c r="J984" s="432">
        <v>0</v>
      </c>
    </row>
    <row r="985" spans="8:10">
      <c r="H985" s="432" t="s">
        <v>160</v>
      </c>
      <c r="I985" s="432"/>
      <c r="J985" s="432">
        <v>0</v>
      </c>
    </row>
    <row r="986" spans="8:10">
      <c r="H986" s="432" t="s">
        <v>160</v>
      </c>
      <c r="I986" s="432"/>
      <c r="J986" s="432">
        <v>0</v>
      </c>
    </row>
    <row r="987" spans="8:10">
      <c r="H987" s="432" t="s">
        <v>160</v>
      </c>
      <c r="I987" s="432"/>
      <c r="J987" s="432">
        <v>0</v>
      </c>
    </row>
    <row r="988" spans="8:10">
      <c r="H988" s="432" t="s">
        <v>160</v>
      </c>
      <c r="I988" s="432"/>
      <c r="J988" s="432">
        <v>0</v>
      </c>
    </row>
    <row r="989" spans="8:10">
      <c r="H989" s="432" t="s">
        <v>160</v>
      </c>
      <c r="I989" s="432"/>
      <c r="J989" s="432">
        <v>0</v>
      </c>
    </row>
    <row r="990" spans="8:10">
      <c r="H990" s="432" t="s">
        <v>160</v>
      </c>
      <c r="I990" s="432"/>
      <c r="J990" s="432">
        <v>0</v>
      </c>
    </row>
    <row r="991" spans="8:10">
      <c r="H991" s="432" t="s">
        <v>160</v>
      </c>
      <c r="I991" s="432"/>
      <c r="J991" s="432">
        <v>0</v>
      </c>
    </row>
    <row r="992" spans="8:10">
      <c r="H992" s="432" t="s">
        <v>160</v>
      </c>
      <c r="I992" s="432"/>
      <c r="J992" s="432">
        <v>0</v>
      </c>
    </row>
    <row r="993" spans="8:10">
      <c r="H993" s="432" t="s">
        <v>160</v>
      </c>
      <c r="I993" s="432"/>
      <c r="J993" s="432">
        <v>0</v>
      </c>
    </row>
    <row r="994" spans="8:10">
      <c r="H994" s="432" t="s">
        <v>160</v>
      </c>
      <c r="I994" s="432"/>
      <c r="J994" s="432">
        <v>0</v>
      </c>
    </row>
    <row r="995" spans="8:10">
      <c r="H995" s="432" t="s">
        <v>160</v>
      </c>
      <c r="I995" s="432"/>
      <c r="J995" s="432">
        <v>0</v>
      </c>
    </row>
    <row r="996" spans="8:10">
      <c r="H996" s="432" t="s">
        <v>160</v>
      </c>
      <c r="I996" s="432"/>
      <c r="J996" s="432">
        <v>0</v>
      </c>
    </row>
    <row r="997" spans="8:10">
      <c r="H997" s="432" t="s">
        <v>160</v>
      </c>
      <c r="I997" s="432"/>
      <c r="J997" s="432">
        <v>0</v>
      </c>
    </row>
    <row r="998" spans="8:10">
      <c r="H998" s="432" t="s">
        <v>160</v>
      </c>
      <c r="I998" s="432"/>
      <c r="J998" s="432">
        <v>0</v>
      </c>
    </row>
    <row r="999" spans="8:10">
      <c r="H999" s="432" t="s">
        <v>160</v>
      </c>
      <c r="I999" s="432"/>
      <c r="J999" s="432">
        <v>0</v>
      </c>
    </row>
    <row r="1000" spans="8:10">
      <c r="H1000" s="432" t="s">
        <v>160</v>
      </c>
      <c r="I1000" s="432"/>
      <c r="J1000" s="432">
        <v>0</v>
      </c>
    </row>
  </sheetData>
  <autoFilter ref="A1:N1000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999"/>
  <sheetViews>
    <sheetView workbookViewId="0">
      <pane ySplit="1" topLeftCell="A7" activePane="bottomLeft" state="frozen"/>
      <selection pane="bottomLeft" activeCell="A2" sqref="A2:G48"/>
    </sheetView>
  </sheetViews>
  <sheetFormatPr defaultColWidth="12.6640625" defaultRowHeight="15.75" customHeight="1"/>
  <cols>
    <col min="3" max="3" width="42.44140625" customWidth="1"/>
    <col min="5" max="5" width="36.6640625" customWidth="1"/>
  </cols>
  <sheetData>
    <row r="1" spans="1:7">
      <c r="A1" s="575" t="s">
        <v>1343</v>
      </c>
      <c r="B1" s="269" t="s">
        <v>1</v>
      </c>
      <c r="C1" s="269" t="s">
        <v>161</v>
      </c>
      <c r="D1" s="269" t="s">
        <v>162</v>
      </c>
      <c r="E1" s="269" t="s">
        <v>1344</v>
      </c>
      <c r="F1" s="576" t="s">
        <v>21</v>
      </c>
      <c r="G1" s="576" t="s">
        <v>207</v>
      </c>
    </row>
    <row r="2" spans="1:7">
      <c r="A2" s="575"/>
      <c r="C2" s="269"/>
      <c r="D2" s="269"/>
      <c r="E2" s="269"/>
      <c r="F2" s="576"/>
      <c r="G2" s="576"/>
    </row>
    <row r="3" spans="1:7">
      <c r="A3" s="575"/>
      <c r="C3" s="269"/>
      <c r="D3" s="269"/>
      <c r="E3" s="269"/>
      <c r="F3" s="576"/>
      <c r="G3" s="576"/>
    </row>
    <row r="4" spans="1:7">
      <c r="A4" s="575"/>
      <c r="C4" s="269"/>
      <c r="D4" s="269"/>
      <c r="E4" s="269"/>
      <c r="F4" s="576"/>
      <c r="G4" s="576"/>
    </row>
    <row r="5" spans="1:7">
      <c r="A5" s="575"/>
      <c r="C5" s="269"/>
      <c r="D5" s="269"/>
      <c r="E5" s="269"/>
      <c r="F5" s="576"/>
      <c r="G5" s="576"/>
    </row>
    <row r="6" spans="1:7">
      <c r="A6" s="575"/>
      <c r="C6" s="269"/>
      <c r="D6" s="269"/>
      <c r="E6" s="269"/>
      <c r="F6" s="576"/>
      <c r="G6" s="576"/>
    </row>
    <row r="7" spans="1:7">
      <c r="A7" s="575"/>
      <c r="C7" s="269"/>
      <c r="D7" s="269"/>
      <c r="E7" s="269"/>
      <c r="F7" s="576"/>
      <c r="G7" s="576"/>
    </row>
    <row r="8" spans="1:7">
      <c r="A8" s="575"/>
      <c r="C8" s="269"/>
      <c r="D8" s="269"/>
      <c r="E8" s="269"/>
      <c r="F8" s="576"/>
      <c r="G8" s="576"/>
    </row>
    <row r="9" spans="1:7">
      <c r="A9" s="575"/>
      <c r="C9" s="269"/>
      <c r="D9" s="269"/>
      <c r="E9" s="269"/>
      <c r="F9" s="576"/>
      <c r="G9" s="576"/>
    </row>
    <row r="10" spans="1:7">
      <c r="A10" s="575"/>
      <c r="C10" s="269"/>
      <c r="D10" s="269"/>
      <c r="E10" s="269"/>
      <c r="F10" s="576"/>
      <c r="G10" s="576"/>
    </row>
    <row r="11" spans="1:7">
      <c r="A11" s="575"/>
      <c r="C11" s="269"/>
      <c r="D11" s="269"/>
      <c r="E11" s="269"/>
      <c r="F11" s="576"/>
      <c r="G11" s="576"/>
    </row>
    <row r="12" spans="1:7">
      <c r="A12" s="575"/>
      <c r="C12" s="269"/>
      <c r="D12" s="269"/>
      <c r="E12" s="269"/>
      <c r="F12" s="576"/>
      <c r="G12" s="576"/>
    </row>
    <row r="13" spans="1:7">
      <c r="A13" s="575"/>
      <c r="C13" s="269"/>
      <c r="D13" s="269"/>
      <c r="E13" s="269"/>
      <c r="F13" s="576"/>
      <c r="G13" s="576"/>
    </row>
    <row r="14" spans="1:7" ht="15.75" customHeight="1">
      <c r="A14" s="575"/>
      <c r="C14" s="577"/>
      <c r="D14" s="578"/>
      <c r="E14" s="269"/>
      <c r="F14" s="576"/>
      <c r="G14" s="576"/>
    </row>
    <row r="15" spans="1:7" ht="15.75" customHeight="1">
      <c r="A15" s="575"/>
      <c r="C15" s="577"/>
      <c r="D15" s="578"/>
      <c r="E15" s="269"/>
      <c r="F15" s="576"/>
      <c r="G15" s="576"/>
    </row>
    <row r="16" spans="1:7" ht="15.75" customHeight="1">
      <c r="A16" s="575"/>
      <c r="C16" s="577"/>
      <c r="D16" s="578"/>
      <c r="E16" s="269"/>
      <c r="F16" s="576"/>
      <c r="G16" s="576"/>
    </row>
    <row r="17" spans="1:7" ht="15.75" customHeight="1">
      <c r="A17" s="575"/>
      <c r="C17" s="577"/>
      <c r="D17" s="578"/>
      <c r="E17" s="269"/>
      <c r="F17" s="576"/>
      <c r="G17" s="576"/>
    </row>
    <row r="18" spans="1:7" ht="15.75" customHeight="1">
      <c r="A18" s="575"/>
      <c r="C18" s="577"/>
      <c r="D18" s="269"/>
      <c r="E18" s="269"/>
      <c r="F18" s="576"/>
      <c r="G18" s="576"/>
    </row>
    <row r="19" spans="1:7">
      <c r="A19" s="575"/>
      <c r="B19" s="579"/>
      <c r="C19" s="269"/>
      <c r="D19" s="269"/>
      <c r="E19" s="269"/>
      <c r="F19" s="576"/>
      <c r="G19" s="576"/>
    </row>
    <row r="20" spans="1:7">
      <c r="A20" s="575"/>
      <c r="B20" s="579"/>
      <c r="C20" s="269"/>
      <c r="D20" s="269"/>
      <c r="E20" s="269"/>
      <c r="F20" s="576"/>
      <c r="G20" s="576"/>
    </row>
    <row r="21" spans="1:7">
      <c r="A21" s="575"/>
      <c r="B21" s="579"/>
      <c r="C21" s="269"/>
      <c r="D21" s="269"/>
      <c r="E21" s="269"/>
      <c r="F21" s="576"/>
      <c r="G21" s="576"/>
    </row>
    <row r="22" spans="1:7">
      <c r="A22" s="575"/>
      <c r="B22" s="579"/>
      <c r="C22" s="269"/>
      <c r="D22" s="269"/>
      <c r="E22" s="269"/>
      <c r="F22" s="576"/>
      <c r="G22" s="576"/>
    </row>
    <row r="23" spans="1:7">
      <c r="A23" s="575"/>
      <c r="B23" s="579"/>
      <c r="C23" s="269"/>
      <c r="D23" s="269"/>
      <c r="E23" s="269"/>
      <c r="F23" s="576"/>
      <c r="G23" s="576"/>
    </row>
    <row r="24" spans="1:7">
      <c r="A24" s="575"/>
      <c r="C24" s="269"/>
      <c r="D24" s="269"/>
      <c r="E24" s="269"/>
      <c r="F24" s="576"/>
      <c r="G24" s="576"/>
    </row>
    <row r="25" spans="1:7">
      <c r="A25" s="575"/>
      <c r="C25" s="269"/>
      <c r="D25" s="269"/>
      <c r="E25" s="269"/>
      <c r="F25" s="576"/>
      <c r="G25" s="576"/>
    </row>
    <row r="26" spans="1:7">
      <c r="A26" s="575"/>
      <c r="C26" s="269"/>
      <c r="D26" s="269"/>
      <c r="E26" s="269"/>
      <c r="F26" s="576"/>
      <c r="G26" s="576"/>
    </row>
    <row r="27" spans="1:7">
      <c r="A27" s="575"/>
      <c r="C27" s="269"/>
      <c r="D27" s="269"/>
      <c r="E27" s="269"/>
      <c r="F27" s="576"/>
      <c r="G27" s="576"/>
    </row>
    <row r="28" spans="1:7">
      <c r="A28" s="575"/>
      <c r="C28" s="269"/>
      <c r="D28" s="269"/>
      <c r="E28" s="580"/>
      <c r="F28" s="576"/>
      <c r="G28" s="576"/>
    </row>
    <row r="29" spans="1:7" ht="13.2">
      <c r="A29" s="575"/>
      <c r="C29" s="269"/>
      <c r="D29" s="269"/>
      <c r="E29" s="580"/>
      <c r="F29" s="576"/>
      <c r="G29" s="576"/>
    </row>
    <row r="30" spans="1:7" ht="13.2">
      <c r="A30" s="575"/>
      <c r="C30" s="269"/>
      <c r="D30" s="269"/>
      <c r="E30" s="580"/>
      <c r="F30" s="576"/>
      <c r="G30" s="576"/>
    </row>
    <row r="31" spans="1:7" ht="13.2">
      <c r="A31" s="575"/>
      <c r="C31" s="269"/>
      <c r="D31" s="269"/>
      <c r="E31" s="580"/>
      <c r="F31" s="576"/>
      <c r="G31" s="576"/>
    </row>
    <row r="32" spans="1:7" ht="13.2">
      <c r="A32" s="575"/>
      <c r="C32" s="269"/>
      <c r="D32" s="269"/>
      <c r="E32" s="580"/>
      <c r="F32" s="576"/>
      <c r="G32" s="576"/>
    </row>
    <row r="33" spans="1:7" ht="13.2">
      <c r="A33" s="575"/>
      <c r="C33" s="269"/>
      <c r="D33" s="269"/>
      <c r="E33" s="580"/>
      <c r="F33" s="576"/>
      <c r="G33" s="576"/>
    </row>
    <row r="34" spans="1:7" ht="13.2">
      <c r="A34" s="575"/>
      <c r="C34" s="269"/>
      <c r="D34" s="269"/>
      <c r="E34" s="580"/>
      <c r="F34" s="576"/>
      <c r="G34" s="576"/>
    </row>
    <row r="35" spans="1:7" ht="13.2">
      <c r="A35" s="575"/>
      <c r="C35" s="269"/>
      <c r="D35" s="269"/>
      <c r="E35" s="580"/>
      <c r="F35" s="576"/>
      <c r="G35" s="576"/>
    </row>
    <row r="36" spans="1:7" ht="13.2">
      <c r="A36" s="575"/>
      <c r="C36" s="269"/>
      <c r="D36" s="269"/>
      <c r="E36" s="580"/>
      <c r="F36" s="576"/>
      <c r="G36" s="576"/>
    </row>
    <row r="37" spans="1:7" ht="13.2">
      <c r="A37" s="575"/>
      <c r="C37" s="269"/>
      <c r="D37" s="269"/>
      <c r="E37" s="580"/>
      <c r="F37" s="576"/>
      <c r="G37" s="576"/>
    </row>
    <row r="38" spans="1:7" ht="13.2">
      <c r="A38" s="575"/>
      <c r="C38" s="269"/>
      <c r="D38" s="269"/>
      <c r="E38" s="580"/>
      <c r="F38" s="576"/>
      <c r="G38" s="576"/>
    </row>
    <row r="39" spans="1:7" ht="13.2">
      <c r="A39" s="575"/>
      <c r="C39" s="269"/>
      <c r="D39" s="269"/>
      <c r="E39" s="269"/>
      <c r="F39" s="576"/>
      <c r="G39" s="576"/>
    </row>
    <row r="40" spans="1:7" ht="13.2">
      <c r="A40" s="575"/>
      <c r="C40" s="269"/>
      <c r="D40" s="269"/>
      <c r="E40" s="269"/>
      <c r="F40" s="576"/>
      <c r="G40" s="576"/>
    </row>
    <row r="41" spans="1:7" ht="13.2">
      <c r="A41" s="575"/>
      <c r="C41" s="269"/>
      <c r="D41" s="269"/>
      <c r="E41" s="269"/>
      <c r="F41" s="576"/>
      <c r="G41" s="576"/>
    </row>
    <row r="42" spans="1:7" ht="13.2">
      <c r="A42" s="575"/>
      <c r="C42" s="269"/>
      <c r="D42" s="269"/>
      <c r="E42" s="269"/>
      <c r="F42" s="576"/>
      <c r="G42" s="576"/>
    </row>
    <row r="43" spans="1:7" ht="13.2">
      <c r="A43" s="575"/>
      <c r="C43" s="269"/>
      <c r="D43" s="269"/>
      <c r="E43" s="269"/>
      <c r="F43" s="576"/>
      <c r="G43" s="576"/>
    </row>
    <row r="44" spans="1:7" ht="13.2">
      <c r="A44" s="575"/>
      <c r="C44" s="269"/>
      <c r="D44" s="269"/>
      <c r="E44" s="269"/>
      <c r="F44" s="576"/>
      <c r="G44" s="576"/>
    </row>
    <row r="45" spans="1:7" ht="13.2">
      <c r="A45" s="575"/>
      <c r="C45" s="269"/>
      <c r="D45" s="269"/>
      <c r="E45" s="269"/>
      <c r="F45" s="576"/>
      <c r="G45" s="576"/>
    </row>
    <row r="46" spans="1:7" ht="13.2">
      <c r="A46" s="575"/>
      <c r="C46" s="269"/>
      <c r="D46" s="269"/>
      <c r="E46" s="269"/>
      <c r="F46" s="576"/>
      <c r="G46" s="576"/>
    </row>
    <row r="47" spans="1:7" ht="13.2">
      <c r="A47" s="575"/>
      <c r="C47" s="269"/>
      <c r="D47" s="269"/>
      <c r="E47" s="269"/>
      <c r="F47" s="576"/>
      <c r="G47" s="576"/>
    </row>
    <row r="48" spans="1:7" ht="13.2">
      <c r="A48" s="575"/>
      <c r="C48" s="269"/>
      <c r="D48" s="269"/>
      <c r="E48" s="269"/>
      <c r="F48" s="576"/>
      <c r="G48" s="576"/>
    </row>
    <row r="49" spans="1:7" ht="13.2">
      <c r="A49" s="575"/>
      <c r="E49" s="432"/>
      <c r="F49" s="576"/>
      <c r="G49" s="576">
        <v>0</v>
      </c>
    </row>
    <row r="50" spans="1:7" ht="13.2">
      <c r="A50" s="575"/>
      <c r="E50" s="432"/>
      <c r="F50" s="576"/>
      <c r="G50" s="576">
        <v>0</v>
      </c>
    </row>
    <row r="51" spans="1:7" ht="13.2">
      <c r="A51" s="575"/>
      <c r="E51" s="432"/>
      <c r="F51" s="576"/>
      <c r="G51" s="576">
        <v>0</v>
      </c>
    </row>
    <row r="52" spans="1:7" ht="13.2">
      <c r="A52" s="575"/>
      <c r="E52" s="432"/>
      <c r="F52" s="576"/>
      <c r="G52" s="576">
        <v>0</v>
      </c>
    </row>
    <row r="53" spans="1:7" ht="13.2">
      <c r="A53" s="575"/>
      <c r="E53" s="432"/>
      <c r="F53" s="576"/>
      <c r="G53" s="576">
        <v>0</v>
      </c>
    </row>
    <row r="54" spans="1:7" ht="13.2">
      <c r="A54" s="575">
        <v>45969</v>
      </c>
      <c r="C54" s="269" t="s">
        <v>179</v>
      </c>
      <c r="D54" s="269">
        <v>1</v>
      </c>
      <c r="E54" s="269" t="s">
        <v>39</v>
      </c>
      <c r="F54" s="576">
        <v>1370</v>
      </c>
      <c r="G54" s="576">
        <v>1370</v>
      </c>
    </row>
    <row r="55" spans="1:7" ht="13.2">
      <c r="A55" s="575">
        <v>45968</v>
      </c>
      <c r="C55" s="269" t="s">
        <v>179</v>
      </c>
      <c r="D55" s="269">
        <v>1</v>
      </c>
      <c r="E55" s="269" t="s">
        <v>39</v>
      </c>
      <c r="F55" s="576">
        <v>1370</v>
      </c>
      <c r="G55" s="576">
        <v>1370</v>
      </c>
    </row>
    <row r="56" spans="1:7" ht="13.2">
      <c r="A56" s="575">
        <v>45967</v>
      </c>
      <c r="C56" s="269" t="s">
        <v>180</v>
      </c>
      <c r="D56" s="269">
        <v>1</v>
      </c>
      <c r="E56" s="269" t="s">
        <v>39</v>
      </c>
      <c r="F56" s="576">
        <v>1500</v>
      </c>
      <c r="G56" s="576">
        <v>1500</v>
      </c>
    </row>
    <row r="57" spans="1:7" ht="13.2">
      <c r="A57" s="575">
        <v>46050</v>
      </c>
      <c r="C57" s="269" t="s">
        <v>182</v>
      </c>
      <c r="D57" s="269">
        <v>1</v>
      </c>
      <c r="E57" s="269" t="s">
        <v>39</v>
      </c>
      <c r="F57" s="576">
        <v>1370</v>
      </c>
      <c r="G57" s="576">
        <v>1370</v>
      </c>
    </row>
    <row r="58" spans="1:7" ht="13.2">
      <c r="A58" s="575">
        <v>46034</v>
      </c>
      <c r="C58" s="269" t="s">
        <v>180</v>
      </c>
      <c r="D58" s="269">
        <v>1</v>
      </c>
      <c r="E58" s="269" t="s">
        <v>24</v>
      </c>
      <c r="F58" s="576">
        <v>1500</v>
      </c>
      <c r="G58" s="576">
        <v>1500</v>
      </c>
    </row>
    <row r="59" spans="1:7" ht="13.2">
      <c r="A59" s="575">
        <v>46035</v>
      </c>
      <c r="C59" s="269" t="s">
        <v>194</v>
      </c>
      <c r="D59" s="269">
        <v>1</v>
      </c>
      <c r="E59" s="269" t="s">
        <v>24</v>
      </c>
      <c r="F59" s="576">
        <v>1550</v>
      </c>
      <c r="G59" s="576">
        <v>1550</v>
      </c>
    </row>
    <row r="60" spans="1:7" ht="13.2">
      <c r="A60" s="575">
        <v>46041</v>
      </c>
      <c r="C60" s="269" t="s">
        <v>194</v>
      </c>
      <c r="D60" s="269">
        <v>2</v>
      </c>
      <c r="E60" s="269" t="s">
        <v>24</v>
      </c>
      <c r="F60" s="576">
        <v>1550</v>
      </c>
      <c r="G60" s="576">
        <v>3100</v>
      </c>
    </row>
    <row r="61" spans="1:7" ht="13.2">
      <c r="A61" s="575">
        <v>46043</v>
      </c>
      <c r="C61" s="269" t="s">
        <v>197</v>
      </c>
      <c r="D61" s="269">
        <v>2</v>
      </c>
      <c r="E61" s="269" t="s">
        <v>24</v>
      </c>
      <c r="F61" s="576">
        <v>3185.05</v>
      </c>
      <c r="G61" s="576">
        <v>6370.1</v>
      </c>
    </row>
    <row r="62" spans="1:7" ht="13.2">
      <c r="A62" s="575">
        <v>46043</v>
      </c>
      <c r="C62" s="269" t="s">
        <v>196</v>
      </c>
      <c r="D62" s="269">
        <v>2</v>
      </c>
      <c r="E62" s="269" t="s">
        <v>24</v>
      </c>
      <c r="F62" s="576">
        <v>1442.55</v>
      </c>
      <c r="G62" s="576">
        <v>2885.1</v>
      </c>
    </row>
    <row r="63" spans="1:7" ht="13.2">
      <c r="A63" s="575">
        <v>46044</v>
      </c>
      <c r="C63" s="269" t="s">
        <v>197</v>
      </c>
      <c r="D63" s="269">
        <v>3</v>
      </c>
      <c r="E63" s="269" t="s">
        <v>24</v>
      </c>
      <c r="F63" s="576">
        <v>3185.05</v>
      </c>
      <c r="G63" s="576">
        <v>9555.1500000000015</v>
      </c>
    </row>
    <row r="64" spans="1:7" ht="13.2">
      <c r="A64" s="575">
        <v>46044</v>
      </c>
      <c r="C64" s="269" t="s">
        <v>196</v>
      </c>
      <c r="D64" s="269">
        <v>3</v>
      </c>
      <c r="E64" s="269" t="s">
        <v>24</v>
      </c>
      <c r="F64" s="576">
        <v>1442.55</v>
      </c>
      <c r="G64" s="576">
        <v>4327.6499999999996</v>
      </c>
    </row>
    <row r="65" spans="1:10" ht="13.2">
      <c r="A65" s="575">
        <v>46044</v>
      </c>
      <c r="C65" s="269" t="s">
        <v>195</v>
      </c>
      <c r="D65" s="269">
        <v>1</v>
      </c>
      <c r="E65" s="269" t="s">
        <v>24</v>
      </c>
      <c r="F65" s="576">
        <v>1574</v>
      </c>
      <c r="G65" s="576">
        <v>1574</v>
      </c>
    </row>
    <row r="66" spans="1:10" ht="13.2">
      <c r="A66" s="575">
        <v>46045</v>
      </c>
      <c r="C66" s="269" t="s">
        <v>197</v>
      </c>
      <c r="D66" s="269">
        <v>1</v>
      </c>
      <c r="E66" s="269" t="s">
        <v>24</v>
      </c>
      <c r="F66" s="576">
        <v>3185.05</v>
      </c>
      <c r="G66" s="576">
        <v>3185.05</v>
      </c>
    </row>
    <row r="67" spans="1:10" ht="13.2">
      <c r="A67" s="575">
        <v>46045</v>
      </c>
      <c r="C67" s="269" t="s">
        <v>196</v>
      </c>
      <c r="D67" s="269">
        <v>2</v>
      </c>
      <c r="E67" s="269" t="s">
        <v>24</v>
      </c>
      <c r="F67" s="576">
        <v>1442.55</v>
      </c>
      <c r="G67" s="576">
        <v>2885.1</v>
      </c>
    </row>
    <row r="68" spans="1:10" ht="13.2">
      <c r="A68" s="575">
        <v>46046</v>
      </c>
      <c r="C68" s="269" t="s">
        <v>197</v>
      </c>
      <c r="D68" s="269">
        <v>2</v>
      </c>
      <c r="E68" s="269" t="s">
        <v>24</v>
      </c>
      <c r="F68" s="576">
        <v>3185.05</v>
      </c>
      <c r="G68" s="576">
        <v>6370.1</v>
      </c>
    </row>
    <row r="69" spans="1:10" ht="13.2">
      <c r="A69" s="575">
        <v>46046</v>
      </c>
      <c r="C69" s="269" t="s">
        <v>196</v>
      </c>
      <c r="D69" s="269">
        <v>1</v>
      </c>
      <c r="E69" s="269" t="s">
        <v>24</v>
      </c>
      <c r="F69" s="576">
        <v>1442.55</v>
      </c>
      <c r="G69" s="576">
        <v>1442.55</v>
      </c>
    </row>
    <row r="70" spans="1:10" ht="13.2">
      <c r="A70" s="575">
        <v>46047</v>
      </c>
      <c r="C70" s="269" t="s">
        <v>197</v>
      </c>
      <c r="D70" s="269">
        <v>2</v>
      </c>
      <c r="E70" s="269" t="s">
        <v>24</v>
      </c>
      <c r="F70" s="576">
        <v>3185.05</v>
      </c>
      <c r="G70" s="576">
        <v>6370.1</v>
      </c>
    </row>
    <row r="71" spans="1:10" ht="13.2">
      <c r="A71" s="575">
        <v>46047</v>
      </c>
      <c r="C71" s="269" t="s">
        <v>196</v>
      </c>
      <c r="D71" s="269">
        <v>2</v>
      </c>
      <c r="E71" s="269" t="s">
        <v>24</v>
      </c>
      <c r="F71" s="576">
        <v>1442.55</v>
      </c>
      <c r="G71" s="576">
        <v>2885.1</v>
      </c>
    </row>
    <row r="72" spans="1:10" ht="13.2">
      <c r="A72" s="575">
        <v>46049</v>
      </c>
      <c r="C72" s="269" t="s">
        <v>194</v>
      </c>
      <c r="D72" s="269">
        <v>1</v>
      </c>
      <c r="E72" s="269" t="s">
        <v>24</v>
      </c>
      <c r="F72" s="576">
        <v>1550</v>
      </c>
      <c r="G72" s="576">
        <v>1550</v>
      </c>
    </row>
    <row r="73" spans="1:10" ht="13.2">
      <c r="A73" s="575">
        <v>46062</v>
      </c>
      <c r="C73" s="269" t="s">
        <v>179</v>
      </c>
      <c r="D73" s="269">
        <v>1</v>
      </c>
      <c r="E73" s="269" t="s">
        <v>39</v>
      </c>
      <c r="F73" s="576">
        <v>1370</v>
      </c>
      <c r="G73" s="576">
        <v>1370</v>
      </c>
    </row>
    <row r="74" spans="1:10" ht="13.2">
      <c r="A74" s="575">
        <v>46062</v>
      </c>
      <c r="C74" s="269" t="s">
        <v>181</v>
      </c>
      <c r="D74" s="269">
        <v>1</v>
      </c>
      <c r="E74" s="269" t="s">
        <v>39</v>
      </c>
      <c r="F74" s="576">
        <v>2900</v>
      </c>
      <c r="G74" s="576">
        <v>2900</v>
      </c>
    </row>
    <row r="75" spans="1:10" ht="13.2">
      <c r="A75" s="575">
        <v>46063</v>
      </c>
      <c r="C75" s="269" t="s">
        <v>182</v>
      </c>
      <c r="E75" s="269" t="s">
        <v>39</v>
      </c>
      <c r="F75" s="576">
        <v>1413.5</v>
      </c>
      <c r="G75" s="576">
        <v>0</v>
      </c>
    </row>
    <row r="76" spans="1:10" ht="13.2">
      <c r="A76" s="575">
        <v>46051</v>
      </c>
      <c r="C76" s="269" t="s">
        <v>178</v>
      </c>
      <c r="D76" s="269">
        <v>1</v>
      </c>
      <c r="E76" s="269" t="s">
        <v>39</v>
      </c>
      <c r="F76" s="576">
        <v>1370</v>
      </c>
      <c r="G76" s="576">
        <v>1370</v>
      </c>
    </row>
    <row r="77" spans="1:10" ht="13.2">
      <c r="A77" s="575">
        <v>46040</v>
      </c>
      <c r="C77" s="269" t="s">
        <v>190</v>
      </c>
      <c r="D77" s="269">
        <v>1</v>
      </c>
      <c r="E77" s="269" t="s">
        <v>39</v>
      </c>
      <c r="F77" s="576">
        <v>150</v>
      </c>
      <c r="G77" s="576">
        <v>150</v>
      </c>
    </row>
    <row r="78" spans="1:10" ht="13.2">
      <c r="A78" s="575"/>
      <c r="E78" s="432"/>
      <c r="F78" s="576"/>
      <c r="G78" s="576">
        <v>0</v>
      </c>
    </row>
    <row r="79" spans="1:10" ht="13.2">
      <c r="A79" s="575"/>
      <c r="E79" s="432"/>
      <c r="F79" s="576"/>
      <c r="G79" s="576">
        <v>0</v>
      </c>
    </row>
    <row r="80" spans="1:10" ht="13.2">
      <c r="A80" s="575">
        <v>46053</v>
      </c>
      <c r="C80" s="269" t="s">
        <v>178</v>
      </c>
      <c r="D80" s="269">
        <v>1</v>
      </c>
      <c r="E80" s="269" t="s">
        <v>1345</v>
      </c>
      <c r="F80" s="576">
        <v>1370</v>
      </c>
      <c r="G80" s="576">
        <v>1370</v>
      </c>
      <c r="J80" s="269" t="s">
        <v>1345</v>
      </c>
    </row>
    <row r="81" spans="1:10" ht="13.2">
      <c r="A81" s="575">
        <v>46053</v>
      </c>
      <c r="C81" s="269" t="s">
        <v>179</v>
      </c>
      <c r="D81" s="269">
        <v>0</v>
      </c>
      <c r="E81" s="269" t="s">
        <v>1345</v>
      </c>
      <c r="F81" s="576">
        <v>1370</v>
      </c>
      <c r="G81" s="576">
        <v>0</v>
      </c>
      <c r="J81" s="576">
        <f>SUM(G80:G100)</f>
        <v>909209.15</v>
      </c>
    </row>
    <row r="82" spans="1:10" ht="13.2">
      <c r="A82" s="575">
        <v>46053</v>
      </c>
      <c r="C82" s="269" t="s">
        <v>196</v>
      </c>
      <c r="D82" s="269">
        <v>64</v>
      </c>
      <c r="E82" s="269" t="s">
        <v>1345</v>
      </c>
      <c r="F82" s="576">
        <v>1442.55</v>
      </c>
      <c r="G82" s="576">
        <v>92323.199999999997</v>
      </c>
    </row>
    <row r="83" spans="1:10" ht="13.2">
      <c r="A83" s="575">
        <v>46053</v>
      </c>
      <c r="C83" s="269" t="s">
        <v>194</v>
      </c>
      <c r="D83" s="269">
        <v>114</v>
      </c>
      <c r="E83" s="269" t="s">
        <v>1345</v>
      </c>
      <c r="F83" s="576">
        <v>1550</v>
      </c>
      <c r="G83" s="576">
        <v>176700</v>
      </c>
    </row>
    <row r="84" spans="1:10" ht="13.2">
      <c r="A84" s="575">
        <v>46053</v>
      </c>
      <c r="C84" s="269" t="s">
        <v>189</v>
      </c>
      <c r="D84" s="269">
        <v>203</v>
      </c>
      <c r="E84" s="269" t="s">
        <v>1345</v>
      </c>
      <c r="F84" s="576">
        <v>88</v>
      </c>
      <c r="G84" s="576">
        <v>17864</v>
      </c>
    </row>
    <row r="85" spans="1:10" ht="13.2">
      <c r="A85" s="575">
        <v>46053</v>
      </c>
      <c r="C85" s="269" t="s">
        <v>197</v>
      </c>
      <c r="D85" s="269">
        <v>61</v>
      </c>
      <c r="E85" s="269" t="s">
        <v>1345</v>
      </c>
      <c r="F85" s="576">
        <v>3185.05</v>
      </c>
      <c r="G85" s="576">
        <v>194288.05000000002</v>
      </c>
    </row>
    <row r="86" spans="1:10" ht="13.2">
      <c r="A86" s="575">
        <v>46053</v>
      </c>
      <c r="C86" s="269" t="s">
        <v>195</v>
      </c>
      <c r="D86" s="269">
        <v>26</v>
      </c>
      <c r="E86" s="269" t="s">
        <v>1345</v>
      </c>
      <c r="F86" s="576">
        <v>1574</v>
      </c>
      <c r="G86" s="576">
        <v>40924</v>
      </c>
    </row>
    <row r="87" spans="1:10" ht="13.2">
      <c r="A87" s="575">
        <v>46053</v>
      </c>
      <c r="C87" s="269" t="s">
        <v>174</v>
      </c>
      <c r="D87" s="269">
        <v>113</v>
      </c>
      <c r="E87" s="269" t="s">
        <v>1345</v>
      </c>
      <c r="F87" s="576">
        <v>530</v>
      </c>
      <c r="G87" s="576">
        <v>59890</v>
      </c>
    </row>
    <row r="88" spans="1:10" ht="13.2">
      <c r="A88" s="575">
        <v>46053</v>
      </c>
      <c r="C88" s="269" t="s">
        <v>177</v>
      </c>
      <c r="D88" s="269">
        <v>3</v>
      </c>
      <c r="E88" s="269" t="s">
        <v>1345</v>
      </c>
      <c r="F88" s="576">
        <v>1250</v>
      </c>
      <c r="G88" s="576">
        <v>3750</v>
      </c>
    </row>
    <row r="89" spans="1:10" ht="13.2">
      <c r="A89" s="575">
        <v>46053</v>
      </c>
      <c r="C89" s="269" t="s">
        <v>188</v>
      </c>
      <c r="D89" s="269">
        <v>168</v>
      </c>
      <c r="E89" s="269" t="s">
        <v>1345</v>
      </c>
      <c r="F89" s="576">
        <v>90</v>
      </c>
      <c r="G89" s="576">
        <v>15120</v>
      </c>
    </row>
    <row r="90" spans="1:10" ht="13.2">
      <c r="A90" s="575">
        <v>46053</v>
      </c>
      <c r="C90" s="269" t="s">
        <v>183</v>
      </c>
      <c r="D90" s="269">
        <v>89</v>
      </c>
      <c r="E90" s="269" t="s">
        <v>1345</v>
      </c>
      <c r="F90" s="576">
        <v>1419.1</v>
      </c>
      <c r="G90" s="576">
        <v>126299.9</v>
      </c>
    </row>
    <row r="91" spans="1:10" ht="13.2">
      <c r="A91" s="575">
        <v>46053</v>
      </c>
      <c r="C91" s="269" t="s">
        <v>191</v>
      </c>
      <c r="D91" s="269">
        <v>2</v>
      </c>
      <c r="E91" s="269" t="s">
        <v>1345</v>
      </c>
      <c r="F91" s="576">
        <v>250</v>
      </c>
      <c r="G91" s="576">
        <v>500</v>
      </c>
    </row>
    <row r="92" spans="1:10" ht="13.2">
      <c r="A92" s="575">
        <v>46053</v>
      </c>
      <c r="C92" s="269" t="s">
        <v>192</v>
      </c>
      <c r="D92" s="269">
        <v>3</v>
      </c>
      <c r="E92" s="269" t="s">
        <v>1345</v>
      </c>
      <c r="F92" s="576">
        <v>250</v>
      </c>
      <c r="G92" s="576">
        <v>750</v>
      </c>
    </row>
    <row r="93" spans="1:10" ht="13.2">
      <c r="A93" s="575">
        <v>46053</v>
      </c>
      <c r="C93" s="269" t="s">
        <v>193</v>
      </c>
      <c r="D93" s="269">
        <v>0</v>
      </c>
      <c r="E93" s="269" t="s">
        <v>1345</v>
      </c>
      <c r="F93" s="576">
        <v>250</v>
      </c>
      <c r="G93" s="576">
        <v>0</v>
      </c>
    </row>
    <row r="94" spans="1:10" ht="13.2">
      <c r="A94" s="575">
        <v>46053</v>
      </c>
      <c r="C94" s="269" t="s">
        <v>190</v>
      </c>
      <c r="D94" s="269">
        <v>10</v>
      </c>
      <c r="E94" s="269" t="s">
        <v>1345</v>
      </c>
      <c r="F94" s="576">
        <v>150</v>
      </c>
      <c r="G94" s="576">
        <v>1500</v>
      </c>
    </row>
    <row r="95" spans="1:10" ht="13.2">
      <c r="A95" s="575">
        <v>46053</v>
      </c>
      <c r="C95" s="269" t="s">
        <v>180</v>
      </c>
      <c r="D95" s="269">
        <v>54</v>
      </c>
      <c r="E95" s="269" t="s">
        <v>1345</v>
      </c>
      <c r="F95" s="576">
        <v>1500</v>
      </c>
      <c r="G95" s="576">
        <v>81000</v>
      </c>
    </row>
    <row r="96" spans="1:10" ht="13.2">
      <c r="A96" s="575">
        <v>46053</v>
      </c>
      <c r="C96" s="269" t="s">
        <v>176</v>
      </c>
      <c r="D96" s="269">
        <v>4</v>
      </c>
      <c r="E96" s="269" t="s">
        <v>1345</v>
      </c>
      <c r="F96" s="576">
        <v>1500</v>
      </c>
      <c r="G96" s="576">
        <v>6000</v>
      </c>
    </row>
    <row r="97" spans="1:7" ht="13.2">
      <c r="A97" s="575">
        <v>46053</v>
      </c>
      <c r="C97" s="269" t="s">
        <v>181</v>
      </c>
      <c r="D97" s="269">
        <v>2</v>
      </c>
      <c r="E97" s="269" t="s">
        <v>1345</v>
      </c>
      <c r="F97" s="576">
        <v>2900</v>
      </c>
      <c r="G97" s="576">
        <v>5800</v>
      </c>
    </row>
    <row r="98" spans="1:7" ht="13.2">
      <c r="A98" s="575">
        <v>46053</v>
      </c>
      <c r="C98" s="269" t="s">
        <v>182</v>
      </c>
      <c r="D98" s="269">
        <v>61</v>
      </c>
      <c r="E98" s="269" t="s">
        <v>1345</v>
      </c>
      <c r="F98" s="576">
        <v>1370</v>
      </c>
      <c r="G98" s="576">
        <v>83570</v>
      </c>
    </row>
    <row r="99" spans="1:7" ht="13.2">
      <c r="A99" s="575">
        <v>46053</v>
      </c>
      <c r="C99" s="269" t="s">
        <v>173</v>
      </c>
      <c r="D99" s="269">
        <v>1</v>
      </c>
      <c r="E99" s="269" t="s">
        <v>1345</v>
      </c>
      <c r="F99" s="576">
        <v>460</v>
      </c>
      <c r="G99" s="576">
        <v>460</v>
      </c>
    </row>
    <row r="100" spans="1:7" ht="13.2">
      <c r="A100" s="575">
        <v>46053</v>
      </c>
      <c r="C100" s="269" t="s">
        <v>175</v>
      </c>
      <c r="D100" s="269">
        <v>1</v>
      </c>
      <c r="E100" s="269" t="s">
        <v>1345</v>
      </c>
      <c r="F100" s="576">
        <v>1100</v>
      </c>
      <c r="G100" s="576">
        <v>1100</v>
      </c>
    </row>
    <row r="101" spans="1:7" ht="13.2">
      <c r="A101" s="575">
        <v>46053</v>
      </c>
      <c r="C101" s="269" t="s">
        <v>1346</v>
      </c>
      <c r="D101" s="269">
        <v>0</v>
      </c>
      <c r="E101" s="269" t="s">
        <v>1345</v>
      </c>
      <c r="F101" s="576"/>
      <c r="G101" s="576">
        <v>0</v>
      </c>
    </row>
    <row r="102" spans="1:7" ht="13.2">
      <c r="A102" s="575">
        <v>46071</v>
      </c>
      <c r="C102" s="269" t="s">
        <v>197</v>
      </c>
      <c r="E102" s="269" t="s">
        <v>39</v>
      </c>
      <c r="F102" s="576">
        <v>3185.05</v>
      </c>
      <c r="G102" s="576">
        <v>0</v>
      </c>
    </row>
    <row r="103" spans="1:7" ht="13.2">
      <c r="A103" s="575">
        <v>46055</v>
      </c>
      <c r="C103" s="269" t="s">
        <v>197</v>
      </c>
      <c r="D103" s="269">
        <v>3</v>
      </c>
      <c r="E103" s="269" t="s">
        <v>24</v>
      </c>
      <c r="F103" s="576">
        <v>3185.05</v>
      </c>
      <c r="G103" s="576">
        <v>9555.1500000000015</v>
      </c>
    </row>
    <row r="104" spans="1:7" ht="13.2">
      <c r="A104" s="575">
        <v>46057</v>
      </c>
      <c r="C104" s="269" t="s">
        <v>183</v>
      </c>
      <c r="D104" s="269">
        <v>1</v>
      </c>
      <c r="E104" s="269" t="s">
        <v>24</v>
      </c>
      <c r="F104" s="576">
        <v>1750</v>
      </c>
      <c r="G104" s="576">
        <v>1750</v>
      </c>
    </row>
    <row r="105" spans="1:7" ht="13.2">
      <c r="A105" s="575">
        <v>46069</v>
      </c>
      <c r="C105" s="269" t="s">
        <v>198</v>
      </c>
      <c r="D105" s="269">
        <v>2</v>
      </c>
      <c r="E105" s="269" t="s">
        <v>24</v>
      </c>
      <c r="F105" s="576">
        <v>1542.75</v>
      </c>
      <c r="G105" s="576">
        <v>3085.5</v>
      </c>
    </row>
    <row r="106" spans="1:7" ht="13.2">
      <c r="A106" s="575">
        <v>46069</v>
      </c>
      <c r="C106" s="269" t="s">
        <v>199</v>
      </c>
      <c r="D106" s="269">
        <v>2</v>
      </c>
      <c r="E106" s="269" t="s">
        <v>24</v>
      </c>
      <c r="F106" s="576">
        <v>1448</v>
      </c>
      <c r="G106" s="576">
        <v>2896</v>
      </c>
    </row>
    <row r="107" spans="1:7" ht="13.2">
      <c r="A107" s="575">
        <v>46070</v>
      </c>
      <c r="C107" s="269" t="s">
        <v>198</v>
      </c>
      <c r="D107" s="269">
        <v>3</v>
      </c>
      <c r="E107" s="269" t="s">
        <v>24</v>
      </c>
      <c r="F107" s="576">
        <v>1542.75</v>
      </c>
      <c r="G107" s="576">
        <v>4628.25</v>
      </c>
    </row>
    <row r="108" spans="1:7" ht="13.2">
      <c r="A108" s="575">
        <v>46070</v>
      </c>
      <c r="C108" s="269" t="s">
        <v>199</v>
      </c>
      <c r="D108" s="269">
        <v>3</v>
      </c>
      <c r="E108" s="269" t="s">
        <v>24</v>
      </c>
      <c r="F108" s="576">
        <v>1448</v>
      </c>
      <c r="G108" s="576">
        <v>4344</v>
      </c>
    </row>
    <row r="109" spans="1:7" ht="13.2">
      <c r="A109" s="575">
        <v>46071</v>
      </c>
      <c r="C109" s="269" t="s">
        <v>198</v>
      </c>
      <c r="D109" s="269">
        <v>3</v>
      </c>
      <c r="E109" s="269" t="s">
        <v>24</v>
      </c>
      <c r="F109" s="576">
        <v>1542.75</v>
      </c>
      <c r="G109" s="576">
        <v>4628.25</v>
      </c>
    </row>
    <row r="110" spans="1:7" ht="13.2">
      <c r="A110" s="575">
        <v>46071</v>
      </c>
      <c r="C110" s="269" t="s">
        <v>199</v>
      </c>
      <c r="D110" s="269">
        <v>3</v>
      </c>
      <c r="E110" s="269" t="s">
        <v>24</v>
      </c>
      <c r="F110" s="576">
        <v>1448</v>
      </c>
      <c r="G110" s="576">
        <v>4344</v>
      </c>
    </row>
    <row r="111" spans="1:7" ht="13.2">
      <c r="A111" s="575">
        <v>46062</v>
      </c>
      <c r="C111" s="269" t="s">
        <v>182</v>
      </c>
      <c r="D111" s="269">
        <v>1</v>
      </c>
      <c r="E111" s="269" t="s">
        <v>24</v>
      </c>
      <c r="F111" s="576">
        <v>1413.5</v>
      </c>
      <c r="G111" s="576">
        <v>1413.5</v>
      </c>
    </row>
    <row r="112" spans="1:7" ht="13.2">
      <c r="A112" s="575">
        <v>46072</v>
      </c>
      <c r="C112" s="269" t="s">
        <v>198</v>
      </c>
      <c r="D112" s="269">
        <v>1</v>
      </c>
      <c r="E112" s="269" t="s">
        <v>24</v>
      </c>
      <c r="F112" s="576">
        <v>1542.75</v>
      </c>
      <c r="G112" s="576">
        <v>1542.75</v>
      </c>
    </row>
    <row r="113" spans="1:7" ht="13.2">
      <c r="A113" s="575">
        <v>46072</v>
      </c>
      <c r="C113" s="269" t="s">
        <v>199</v>
      </c>
      <c r="D113" s="269">
        <v>1</v>
      </c>
      <c r="E113" s="269" t="s">
        <v>24</v>
      </c>
      <c r="F113" s="576">
        <v>1448</v>
      </c>
      <c r="G113" s="576">
        <v>1448</v>
      </c>
    </row>
    <row r="114" spans="1:7" ht="13.2">
      <c r="A114" s="575">
        <v>46073</v>
      </c>
      <c r="C114" s="269" t="s">
        <v>198</v>
      </c>
      <c r="D114" s="269">
        <v>2</v>
      </c>
      <c r="E114" s="269" t="s">
        <v>24</v>
      </c>
      <c r="F114" s="576">
        <v>1542.75</v>
      </c>
      <c r="G114" s="576">
        <v>3085.5</v>
      </c>
    </row>
    <row r="115" spans="1:7" ht="13.2">
      <c r="A115" s="575">
        <v>46073</v>
      </c>
      <c r="C115" s="269" t="s">
        <v>199</v>
      </c>
      <c r="D115" s="269">
        <v>2</v>
      </c>
      <c r="E115" s="269" t="s">
        <v>24</v>
      </c>
      <c r="F115" s="576">
        <v>1448</v>
      </c>
      <c r="G115" s="576">
        <v>2896</v>
      </c>
    </row>
    <row r="116" spans="1:7" ht="13.2">
      <c r="A116" s="575"/>
      <c r="E116" s="432"/>
      <c r="F116" s="576"/>
      <c r="G116" s="576">
        <v>0</v>
      </c>
    </row>
    <row r="117" spans="1:7" ht="13.2">
      <c r="A117" s="575">
        <v>46077</v>
      </c>
      <c r="C117" s="269" t="s">
        <v>181</v>
      </c>
      <c r="D117" s="269">
        <v>1</v>
      </c>
      <c r="E117" s="269" t="s">
        <v>39</v>
      </c>
      <c r="F117" s="576">
        <v>2900</v>
      </c>
      <c r="G117" s="576">
        <v>2900</v>
      </c>
    </row>
    <row r="118" spans="1:7" ht="13.2">
      <c r="A118" s="575">
        <v>46077</v>
      </c>
      <c r="C118" s="269" t="s">
        <v>178</v>
      </c>
      <c r="D118" s="269">
        <v>1</v>
      </c>
      <c r="E118" s="269" t="s">
        <v>39</v>
      </c>
      <c r="F118" s="576">
        <v>1370</v>
      </c>
      <c r="G118" s="576">
        <v>1370</v>
      </c>
    </row>
    <row r="119" spans="1:7" ht="13.2">
      <c r="A119" s="575">
        <v>46073</v>
      </c>
      <c r="C119" s="269" t="s">
        <v>174</v>
      </c>
      <c r="D119" s="269">
        <v>1</v>
      </c>
      <c r="E119" s="269" t="s">
        <v>39</v>
      </c>
      <c r="F119" s="576">
        <v>530</v>
      </c>
      <c r="G119" s="576">
        <v>530</v>
      </c>
    </row>
    <row r="120" spans="1:7" ht="13.2">
      <c r="A120" s="575">
        <v>46099</v>
      </c>
      <c r="C120" s="269" t="s">
        <v>198</v>
      </c>
      <c r="D120" s="269">
        <v>1</v>
      </c>
      <c r="E120" s="269" t="s">
        <v>24</v>
      </c>
      <c r="F120" s="576">
        <v>1542.75</v>
      </c>
      <c r="G120" s="576">
        <v>1542.75</v>
      </c>
    </row>
    <row r="121" spans="1:7" ht="13.2">
      <c r="A121" s="575">
        <v>46099</v>
      </c>
      <c r="C121" s="269" t="s">
        <v>199</v>
      </c>
      <c r="D121" s="269">
        <v>1</v>
      </c>
      <c r="E121" s="269" t="s">
        <v>24</v>
      </c>
      <c r="F121" s="576">
        <v>1448</v>
      </c>
      <c r="G121" s="576">
        <v>1448</v>
      </c>
    </row>
    <row r="122" spans="1:7" ht="13.2">
      <c r="A122" s="575">
        <v>46109</v>
      </c>
      <c r="C122" s="269" t="s">
        <v>199</v>
      </c>
      <c r="D122" s="269">
        <v>2</v>
      </c>
      <c r="E122" s="269" t="s">
        <v>39</v>
      </c>
      <c r="F122" s="576">
        <v>1448</v>
      </c>
      <c r="G122" s="576">
        <v>2896</v>
      </c>
    </row>
    <row r="123" spans="1:7" ht="13.2">
      <c r="A123" s="575">
        <v>46113</v>
      </c>
      <c r="C123" s="269" t="s">
        <v>195</v>
      </c>
      <c r="D123" s="269">
        <v>1</v>
      </c>
      <c r="E123" s="269" t="s">
        <v>39</v>
      </c>
      <c r="F123" s="576">
        <v>1574</v>
      </c>
      <c r="G123" s="576">
        <v>1574</v>
      </c>
    </row>
    <row r="124" spans="1:7" ht="13.2">
      <c r="A124" s="575"/>
      <c r="E124" s="432"/>
      <c r="F124" s="576"/>
      <c r="G124" s="576">
        <v>0</v>
      </c>
    </row>
    <row r="125" spans="1:7" ht="13.2">
      <c r="A125" s="575"/>
      <c r="E125" s="432"/>
      <c r="F125" s="576"/>
      <c r="G125" s="576">
        <v>0</v>
      </c>
    </row>
    <row r="126" spans="1:7" ht="13.2">
      <c r="A126" s="575"/>
      <c r="E126" s="432"/>
      <c r="F126" s="576"/>
      <c r="G126" s="576">
        <v>0</v>
      </c>
    </row>
    <row r="127" spans="1:7" ht="13.2">
      <c r="A127" s="575"/>
      <c r="E127" s="432"/>
      <c r="F127" s="576"/>
      <c r="G127" s="576">
        <v>0</v>
      </c>
    </row>
    <row r="128" spans="1:7" ht="13.2">
      <c r="A128" s="575"/>
      <c r="E128" s="432"/>
      <c r="F128" s="576"/>
      <c r="G128" s="576">
        <v>0</v>
      </c>
    </row>
    <row r="129" spans="1:7" ht="13.2">
      <c r="A129" s="575"/>
      <c r="E129" s="432"/>
      <c r="F129" s="576"/>
      <c r="G129" s="576">
        <v>0</v>
      </c>
    </row>
    <row r="130" spans="1:7" ht="13.2">
      <c r="A130" s="575"/>
      <c r="E130" s="432"/>
      <c r="F130" s="576"/>
      <c r="G130" s="576">
        <v>0</v>
      </c>
    </row>
    <row r="131" spans="1:7" ht="13.2">
      <c r="A131" s="575"/>
      <c r="E131" s="432"/>
      <c r="F131" s="576"/>
      <c r="G131" s="576">
        <v>0</v>
      </c>
    </row>
    <row r="132" spans="1:7" ht="13.2">
      <c r="A132" s="575"/>
      <c r="E132" s="432"/>
      <c r="F132" s="576"/>
      <c r="G132" s="576">
        <v>0</v>
      </c>
    </row>
    <row r="133" spans="1:7" ht="13.2">
      <c r="A133" s="575"/>
      <c r="E133" s="432"/>
      <c r="F133" s="576"/>
      <c r="G133" s="576">
        <v>0</v>
      </c>
    </row>
    <row r="134" spans="1:7" ht="13.2">
      <c r="A134" s="575"/>
      <c r="E134" s="432"/>
      <c r="F134" s="576"/>
      <c r="G134" s="576">
        <v>0</v>
      </c>
    </row>
    <row r="135" spans="1:7" ht="13.2">
      <c r="A135" s="575"/>
      <c r="E135" s="432"/>
      <c r="F135" s="576"/>
      <c r="G135" s="576">
        <v>0</v>
      </c>
    </row>
    <row r="136" spans="1:7" ht="13.2">
      <c r="A136" s="575"/>
      <c r="E136" s="432"/>
      <c r="F136" s="576"/>
      <c r="G136" s="576">
        <v>0</v>
      </c>
    </row>
    <row r="137" spans="1:7" ht="13.2">
      <c r="A137" s="575"/>
      <c r="E137" s="432"/>
      <c r="F137" s="576"/>
      <c r="G137" s="576">
        <v>0</v>
      </c>
    </row>
    <row r="138" spans="1:7" ht="13.2">
      <c r="A138" s="575"/>
      <c r="E138" s="432"/>
      <c r="F138" s="576"/>
      <c r="G138" s="576">
        <v>0</v>
      </c>
    </row>
    <row r="139" spans="1:7" ht="13.2">
      <c r="A139" s="575"/>
      <c r="E139" s="432"/>
      <c r="F139" s="576"/>
      <c r="G139" s="576">
        <v>0</v>
      </c>
    </row>
    <row r="140" spans="1:7" ht="13.2">
      <c r="A140" s="575"/>
      <c r="E140" s="432"/>
      <c r="F140" s="576"/>
      <c r="G140" s="576">
        <v>0</v>
      </c>
    </row>
    <row r="141" spans="1:7" ht="13.2">
      <c r="A141" s="575"/>
      <c r="E141" s="432"/>
      <c r="F141" s="576"/>
      <c r="G141" s="576">
        <v>0</v>
      </c>
    </row>
    <row r="142" spans="1:7" ht="13.2">
      <c r="A142" s="575"/>
      <c r="E142" s="432"/>
      <c r="F142" s="576"/>
      <c r="G142" s="576">
        <v>0</v>
      </c>
    </row>
    <row r="143" spans="1:7" ht="13.2">
      <c r="A143" s="575"/>
      <c r="E143" s="432"/>
      <c r="F143" s="576"/>
      <c r="G143" s="576">
        <v>0</v>
      </c>
    </row>
    <row r="144" spans="1:7" ht="13.2">
      <c r="A144" s="575"/>
      <c r="E144" s="432"/>
      <c r="F144" s="576"/>
      <c r="G144" s="576">
        <v>0</v>
      </c>
    </row>
    <row r="145" spans="1:7" ht="13.2">
      <c r="A145" s="575"/>
      <c r="E145" s="432"/>
      <c r="F145" s="576"/>
      <c r="G145" s="576">
        <v>0</v>
      </c>
    </row>
    <row r="146" spans="1:7" ht="13.2">
      <c r="A146" s="575"/>
      <c r="E146" s="432"/>
      <c r="F146" s="576"/>
      <c r="G146" s="576">
        <v>0</v>
      </c>
    </row>
    <row r="147" spans="1:7" ht="13.2">
      <c r="A147" s="575"/>
      <c r="E147" s="432"/>
      <c r="F147" s="576"/>
      <c r="G147" s="576">
        <v>0</v>
      </c>
    </row>
    <row r="148" spans="1:7" ht="13.2">
      <c r="A148" s="575"/>
      <c r="E148" s="432"/>
      <c r="F148" s="576"/>
      <c r="G148" s="576">
        <v>0</v>
      </c>
    </row>
    <row r="149" spans="1:7" ht="13.2">
      <c r="A149" s="575"/>
      <c r="E149" s="432"/>
      <c r="F149" s="576"/>
      <c r="G149" s="576">
        <v>0</v>
      </c>
    </row>
    <row r="150" spans="1:7" ht="13.2">
      <c r="A150" s="575"/>
      <c r="E150" s="432"/>
      <c r="F150" s="576"/>
      <c r="G150" s="576">
        <v>0</v>
      </c>
    </row>
    <row r="151" spans="1:7" ht="13.2">
      <c r="A151" s="575"/>
      <c r="E151" s="432"/>
      <c r="F151" s="576"/>
      <c r="G151" s="576">
        <v>0</v>
      </c>
    </row>
    <row r="152" spans="1:7" ht="13.2">
      <c r="A152" s="575"/>
      <c r="E152" s="432"/>
      <c r="F152" s="576"/>
      <c r="G152" s="576">
        <v>0</v>
      </c>
    </row>
    <row r="153" spans="1:7" ht="13.2">
      <c r="A153" s="575"/>
      <c r="E153" s="432"/>
      <c r="F153" s="576"/>
      <c r="G153" s="576">
        <v>0</v>
      </c>
    </row>
    <row r="154" spans="1:7" ht="13.2">
      <c r="A154" s="575"/>
      <c r="E154" s="432"/>
      <c r="F154" s="576"/>
      <c r="G154" s="576">
        <v>0</v>
      </c>
    </row>
    <row r="155" spans="1:7" ht="13.2">
      <c r="A155" s="575"/>
      <c r="E155" s="432"/>
      <c r="F155" s="576"/>
      <c r="G155" s="576">
        <v>0</v>
      </c>
    </row>
    <row r="156" spans="1:7" ht="13.2">
      <c r="A156" s="575"/>
      <c r="E156" s="432"/>
      <c r="F156" s="576"/>
      <c r="G156" s="576">
        <v>0</v>
      </c>
    </row>
    <row r="157" spans="1:7" ht="13.2">
      <c r="A157" s="575"/>
      <c r="E157" s="432"/>
      <c r="F157" s="576"/>
      <c r="G157" s="576">
        <v>0</v>
      </c>
    </row>
    <row r="158" spans="1:7" ht="13.2">
      <c r="A158" s="575"/>
      <c r="E158" s="432"/>
      <c r="F158" s="576"/>
      <c r="G158" s="576">
        <v>0</v>
      </c>
    </row>
    <row r="159" spans="1:7" ht="13.2">
      <c r="A159" s="575"/>
      <c r="E159" s="432"/>
      <c r="F159" s="576"/>
      <c r="G159" s="576">
        <v>0</v>
      </c>
    </row>
    <row r="160" spans="1:7" ht="13.2">
      <c r="A160" s="575"/>
      <c r="E160" s="432"/>
      <c r="F160" s="576"/>
      <c r="G160" s="576">
        <v>0</v>
      </c>
    </row>
    <row r="161" spans="1:7" ht="13.2">
      <c r="A161" s="575"/>
      <c r="E161" s="432"/>
      <c r="F161" s="576"/>
      <c r="G161" s="576">
        <v>0</v>
      </c>
    </row>
    <row r="162" spans="1:7" ht="13.2">
      <c r="A162" s="575"/>
      <c r="E162" s="432"/>
      <c r="F162" s="576"/>
      <c r="G162" s="576">
        <v>0</v>
      </c>
    </row>
    <row r="163" spans="1:7" ht="13.2">
      <c r="A163" s="575"/>
      <c r="E163" s="432"/>
      <c r="F163" s="576"/>
      <c r="G163" s="576">
        <v>0</v>
      </c>
    </row>
    <row r="164" spans="1:7" ht="13.2">
      <c r="A164" s="575"/>
      <c r="E164" s="432"/>
      <c r="F164" s="576"/>
      <c r="G164" s="576">
        <v>0</v>
      </c>
    </row>
    <row r="165" spans="1:7" ht="13.2">
      <c r="A165" s="575"/>
      <c r="E165" s="432"/>
      <c r="F165" s="576"/>
      <c r="G165" s="576">
        <v>0</v>
      </c>
    </row>
    <row r="166" spans="1:7" ht="13.2">
      <c r="A166" s="575"/>
      <c r="E166" s="432"/>
      <c r="F166" s="576"/>
      <c r="G166" s="576">
        <v>0</v>
      </c>
    </row>
    <row r="167" spans="1:7" ht="13.2">
      <c r="A167" s="575"/>
      <c r="E167" s="432"/>
      <c r="F167" s="576"/>
      <c r="G167" s="576">
        <v>0</v>
      </c>
    </row>
    <row r="168" spans="1:7" ht="13.2">
      <c r="A168" s="575"/>
      <c r="E168" s="432"/>
      <c r="F168" s="576"/>
      <c r="G168" s="576">
        <v>0</v>
      </c>
    </row>
    <row r="169" spans="1:7" ht="13.2">
      <c r="A169" s="575"/>
      <c r="E169" s="432"/>
      <c r="F169" s="576"/>
      <c r="G169" s="576">
        <v>0</v>
      </c>
    </row>
    <row r="170" spans="1:7" ht="13.2">
      <c r="A170" s="575"/>
      <c r="E170" s="432"/>
      <c r="F170" s="576"/>
      <c r="G170" s="576">
        <v>0</v>
      </c>
    </row>
    <row r="171" spans="1:7" ht="13.2">
      <c r="A171" s="575"/>
      <c r="E171" s="432"/>
      <c r="F171" s="576"/>
      <c r="G171" s="576">
        <v>0</v>
      </c>
    </row>
    <row r="172" spans="1:7" ht="13.2">
      <c r="A172" s="575"/>
      <c r="E172" s="432"/>
      <c r="F172" s="576"/>
      <c r="G172" s="576">
        <v>0</v>
      </c>
    </row>
    <row r="173" spans="1:7" ht="13.2">
      <c r="A173" s="575"/>
      <c r="E173" s="432"/>
      <c r="F173" s="576"/>
      <c r="G173" s="576">
        <v>0</v>
      </c>
    </row>
    <row r="174" spans="1:7" ht="13.2">
      <c r="A174" s="575"/>
      <c r="E174" s="432"/>
      <c r="F174" s="576"/>
      <c r="G174" s="576">
        <v>0</v>
      </c>
    </row>
    <row r="175" spans="1:7" ht="13.2">
      <c r="A175" s="575"/>
      <c r="E175" s="432"/>
      <c r="F175" s="576"/>
      <c r="G175" s="576">
        <v>0</v>
      </c>
    </row>
    <row r="176" spans="1:7" ht="13.2">
      <c r="A176" s="575"/>
      <c r="E176" s="432"/>
      <c r="F176" s="576"/>
      <c r="G176" s="576">
        <v>0</v>
      </c>
    </row>
    <row r="177" spans="1:7" ht="13.2">
      <c r="A177" s="575"/>
      <c r="E177" s="432"/>
      <c r="F177" s="576"/>
      <c r="G177" s="576">
        <v>0</v>
      </c>
    </row>
    <row r="178" spans="1:7" ht="13.2">
      <c r="A178" s="575"/>
      <c r="E178" s="432"/>
      <c r="F178" s="576"/>
      <c r="G178" s="576">
        <v>0</v>
      </c>
    </row>
    <row r="179" spans="1:7" ht="13.2">
      <c r="A179" s="575"/>
      <c r="E179" s="432"/>
      <c r="F179" s="576"/>
      <c r="G179" s="576">
        <v>0</v>
      </c>
    </row>
    <row r="180" spans="1:7" ht="13.2">
      <c r="A180" s="575"/>
      <c r="E180" s="432"/>
      <c r="F180" s="576"/>
      <c r="G180" s="576">
        <v>0</v>
      </c>
    </row>
    <row r="181" spans="1:7" ht="13.2">
      <c r="A181" s="575"/>
      <c r="E181" s="432"/>
      <c r="F181" s="576"/>
      <c r="G181" s="576">
        <v>0</v>
      </c>
    </row>
    <row r="182" spans="1:7" ht="13.2">
      <c r="A182" s="575"/>
      <c r="E182" s="432"/>
      <c r="F182" s="576"/>
      <c r="G182" s="576">
        <v>0</v>
      </c>
    </row>
    <row r="183" spans="1:7" ht="13.2">
      <c r="A183" s="575"/>
      <c r="E183" s="432"/>
      <c r="F183" s="576"/>
      <c r="G183" s="576">
        <v>0</v>
      </c>
    </row>
    <row r="184" spans="1:7" ht="13.2">
      <c r="A184" s="575"/>
      <c r="E184" s="432"/>
      <c r="F184" s="576"/>
      <c r="G184" s="576">
        <v>0</v>
      </c>
    </row>
    <row r="185" spans="1:7" ht="13.2">
      <c r="A185" s="575"/>
      <c r="E185" s="432"/>
      <c r="F185" s="576"/>
      <c r="G185" s="576">
        <v>0</v>
      </c>
    </row>
    <row r="186" spans="1:7" ht="13.2">
      <c r="A186" s="575"/>
      <c r="E186" s="432"/>
      <c r="F186" s="576"/>
      <c r="G186" s="576">
        <v>0</v>
      </c>
    </row>
    <row r="187" spans="1:7" ht="13.2">
      <c r="A187" s="575"/>
      <c r="E187" s="432"/>
      <c r="F187" s="576"/>
      <c r="G187" s="576">
        <v>0</v>
      </c>
    </row>
    <row r="188" spans="1:7" ht="13.2">
      <c r="A188" s="575"/>
      <c r="E188" s="432"/>
      <c r="F188" s="576"/>
      <c r="G188" s="576">
        <v>0</v>
      </c>
    </row>
    <row r="189" spans="1:7" ht="13.2">
      <c r="A189" s="575"/>
      <c r="E189" s="432"/>
      <c r="F189" s="576"/>
      <c r="G189" s="576">
        <v>0</v>
      </c>
    </row>
    <row r="190" spans="1:7" ht="13.2">
      <c r="A190" s="575"/>
      <c r="E190" s="432"/>
      <c r="F190" s="576"/>
      <c r="G190" s="576">
        <v>0</v>
      </c>
    </row>
    <row r="191" spans="1:7" ht="13.2">
      <c r="A191" s="575"/>
      <c r="E191" s="432"/>
      <c r="F191" s="576"/>
      <c r="G191" s="576">
        <v>0</v>
      </c>
    </row>
    <row r="192" spans="1:7" ht="13.2">
      <c r="A192" s="575"/>
      <c r="E192" s="432"/>
      <c r="F192" s="576"/>
      <c r="G192" s="576">
        <v>0</v>
      </c>
    </row>
    <row r="193" spans="1:7" ht="13.2">
      <c r="A193" s="575"/>
      <c r="E193" s="432"/>
      <c r="F193" s="576"/>
      <c r="G193" s="576">
        <v>0</v>
      </c>
    </row>
    <row r="194" spans="1:7" ht="13.2">
      <c r="A194" s="575"/>
      <c r="E194" s="432"/>
      <c r="F194" s="576"/>
      <c r="G194" s="576">
        <v>0</v>
      </c>
    </row>
    <row r="195" spans="1:7" ht="13.2">
      <c r="A195" s="575"/>
      <c r="E195" s="432"/>
      <c r="F195" s="576"/>
      <c r="G195" s="576">
        <v>0</v>
      </c>
    </row>
    <row r="196" spans="1:7" ht="13.2">
      <c r="A196" s="575"/>
      <c r="E196" s="432"/>
      <c r="F196" s="576"/>
      <c r="G196" s="576">
        <v>0</v>
      </c>
    </row>
    <row r="197" spans="1:7" ht="13.2">
      <c r="A197" s="575"/>
      <c r="E197" s="432"/>
      <c r="F197" s="576"/>
      <c r="G197" s="576">
        <v>0</v>
      </c>
    </row>
    <row r="198" spans="1:7" ht="13.2">
      <c r="A198" s="575"/>
      <c r="E198" s="432"/>
      <c r="F198" s="576"/>
      <c r="G198" s="576">
        <v>0</v>
      </c>
    </row>
    <row r="199" spans="1:7" ht="13.2">
      <c r="A199" s="575"/>
      <c r="E199" s="432"/>
      <c r="F199" s="576"/>
      <c r="G199" s="576">
        <v>0</v>
      </c>
    </row>
    <row r="200" spans="1:7" ht="13.2">
      <c r="A200" s="575"/>
      <c r="E200" s="432"/>
      <c r="F200" s="576"/>
      <c r="G200" s="576">
        <v>0</v>
      </c>
    </row>
    <row r="201" spans="1:7" ht="13.2">
      <c r="A201" s="575"/>
      <c r="E201" s="432"/>
      <c r="F201" s="576"/>
      <c r="G201" s="576">
        <v>0</v>
      </c>
    </row>
    <row r="202" spans="1:7" ht="13.2">
      <c r="A202" s="575"/>
      <c r="E202" s="432"/>
      <c r="F202" s="576"/>
      <c r="G202" s="576">
        <v>0</v>
      </c>
    </row>
    <row r="203" spans="1:7" ht="13.2">
      <c r="A203" s="575"/>
      <c r="E203" s="432"/>
      <c r="F203" s="576"/>
      <c r="G203" s="576">
        <v>0</v>
      </c>
    </row>
    <row r="204" spans="1:7" ht="13.2">
      <c r="A204" s="575"/>
      <c r="E204" s="432"/>
      <c r="F204" s="576"/>
      <c r="G204" s="576">
        <v>0</v>
      </c>
    </row>
    <row r="205" spans="1:7" ht="13.2">
      <c r="A205" s="575"/>
      <c r="E205" s="432"/>
      <c r="F205" s="576"/>
      <c r="G205" s="576">
        <v>0</v>
      </c>
    </row>
    <row r="206" spans="1:7" ht="13.2">
      <c r="A206" s="575"/>
      <c r="E206" s="432"/>
      <c r="F206" s="576"/>
      <c r="G206" s="576">
        <v>0</v>
      </c>
    </row>
    <row r="207" spans="1:7" ht="13.2">
      <c r="A207" s="575"/>
      <c r="E207" s="432"/>
      <c r="F207" s="576"/>
      <c r="G207" s="576">
        <v>0</v>
      </c>
    </row>
    <row r="208" spans="1:7" ht="13.2">
      <c r="A208" s="575"/>
      <c r="E208" s="432"/>
      <c r="F208" s="576"/>
      <c r="G208" s="576">
        <v>0</v>
      </c>
    </row>
    <row r="209" spans="1:7" ht="13.2">
      <c r="A209" s="575"/>
      <c r="E209" s="432"/>
      <c r="F209" s="576"/>
      <c r="G209" s="576">
        <v>0</v>
      </c>
    </row>
    <row r="210" spans="1:7" ht="13.2">
      <c r="A210" s="575"/>
      <c r="E210" s="432"/>
      <c r="F210" s="576"/>
      <c r="G210" s="576">
        <v>0</v>
      </c>
    </row>
    <row r="211" spans="1:7" ht="13.2">
      <c r="A211" s="575"/>
      <c r="E211" s="432"/>
      <c r="F211" s="576"/>
      <c r="G211" s="576">
        <v>0</v>
      </c>
    </row>
    <row r="212" spans="1:7" ht="13.2">
      <c r="A212" s="575"/>
      <c r="E212" s="432"/>
      <c r="F212" s="576"/>
      <c r="G212" s="576">
        <v>0</v>
      </c>
    </row>
    <row r="213" spans="1:7" ht="13.2">
      <c r="A213" s="575"/>
      <c r="E213" s="432"/>
      <c r="F213" s="576"/>
      <c r="G213" s="576">
        <v>0</v>
      </c>
    </row>
    <row r="214" spans="1:7" ht="13.2">
      <c r="A214" s="575"/>
      <c r="E214" s="432"/>
      <c r="F214" s="576"/>
      <c r="G214" s="576">
        <v>0</v>
      </c>
    </row>
    <row r="215" spans="1:7" ht="13.2">
      <c r="A215" s="575"/>
      <c r="E215" s="432"/>
      <c r="F215" s="576"/>
      <c r="G215" s="576">
        <v>0</v>
      </c>
    </row>
    <row r="216" spans="1:7" ht="13.2">
      <c r="A216" s="575"/>
      <c r="E216" s="432"/>
      <c r="F216" s="576"/>
      <c r="G216" s="576">
        <v>0</v>
      </c>
    </row>
    <row r="217" spans="1:7" ht="13.2">
      <c r="A217" s="575"/>
      <c r="E217" s="432"/>
      <c r="F217" s="576"/>
      <c r="G217" s="576">
        <v>0</v>
      </c>
    </row>
    <row r="218" spans="1:7" ht="13.2">
      <c r="A218" s="575"/>
      <c r="E218" s="432"/>
      <c r="F218" s="576"/>
      <c r="G218" s="576">
        <v>0</v>
      </c>
    </row>
    <row r="219" spans="1:7" ht="13.2">
      <c r="A219" s="575"/>
      <c r="E219" s="432"/>
      <c r="F219" s="576"/>
      <c r="G219" s="576">
        <v>0</v>
      </c>
    </row>
    <row r="220" spans="1:7" ht="13.2">
      <c r="A220" s="575"/>
      <c r="E220" s="432"/>
      <c r="F220" s="576"/>
      <c r="G220" s="576">
        <v>0</v>
      </c>
    </row>
    <row r="221" spans="1:7" ht="13.2">
      <c r="A221" s="575"/>
      <c r="E221" s="432"/>
      <c r="F221" s="576"/>
      <c r="G221" s="576">
        <v>0</v>
      </c>
    </row>
    <row r="222" spans="1:7" ht="13.2">
      <c r="A222" s="575"/>
      <c r="E222" s="432"/>
      <c r="F222" s="576"/>
      <c r="G222" s="576">
        <v>0</v>
      </c>
    </row>
    <row r="223" spans="1:7" ht="13.2">
      <c r="A223" s="575"/>
      <c r="E223" s="432"/>
      <c r="F223" s="576"/>
      <c r="G223" s="576">
        <v>0</v>
      </c>
    </row>
    <row r="224" spans="1:7" ht="13.2">
      <c r="A224" s="575"/>
      <c r="E224" s="432"/>
      <c r="F224" s="576"/>
      <c r="G224" s="576">
        <v>0</v>
      </c>
    </row>
    <row r="225" spans="1:7" ht="13.2">
      <c r="A225" s="575"/>
      <c r="E225" s="432"/>
      <c r="F225" s="576"/>
      <c r="G225" s="576">
        <v>0</v>
      </c>
    </row>
    <row r="226" spans="1:7" ht="13.2">
      <c r="A226" s="575"/>
      <c r="E226" s="432"/>
      <c r="F226" s="576"/>
      <c r="G226" s="576">
        <v>0</v>
      </c>
    </row>
    <row r="227" spans="1:7" ht="13.2">
      <c r="A227" s="575"/>
      <c r="E227" s="432"/>
      <c r="F227" s="576"/>
      <c r="G227" s="576">
        <v>0</v>
      </c>
    </row>
    <row r="228" spans="1:7" ht="13.2">
      <c r="A228" s="575"/>
      <c r="E228" s="432"/>
      <c r="F228" s="576"/>
      <c r="G228" s="576">
        <v>0</v>
      </c>
    </row>
    <row r="229" spans="1:7" ht="13.2">
      <c r="A229" s="575"/>
      <c r="E229" s="432"/>
      <c r="F229" s="576"/>
      <c r="G229" s="576">
        <v>0</v>
      </c>
    </row>
    <row r="230" spans="1:7" ht="13.2">
      <c r="A230" s="575"/>
      <c r="E230" s="432"/>
      <c r="F230" s="576"/>
      <c r="G230" s="576">
        <v>0</v>
      </c>
    </row>
    <row r="231" spans="1:7" ht="13.2">
      <c r="A231" s="575"/>
      <c r="E231" s="432"/>
      <c r="F231" s="576"/>
      <c r="G231" s="576">
        <v>0</v>
      </c>
    </row>
    <row r="232" spans="1:7" ht="13.2">
      <c r="A232" s="575"/>
      <c r="E232" s="432"/>
      <c r="F232" s="576"/>
      <c r="G232" s="576">
        <v>0</v>
      </c>
    </row>
    <row r="233" spans="1:7" ht="13.2">
      <c r="A233" s="575"/>
      <c r="E233" s="432"/>
      <c r="F233" s="576"/>
      <c r="G233" s="576">
        <v>0</v>
      </c>
    </row>
    <row r="234" spans="1:7" ht="13.2">
      <c r="A234" s="575"/>
      <c r="E234" s="432"/>
      <c r="F234" s="576"/>
      <c r="G234" s="576">
        <v>0</v>
      </c>
    </row>
    <row r="235" spans="1:7" ht="13.2">
      <c r="A235" s="575"/>
      <c r="E235" s="432"/>
      <c r="F235" s="576"/>
      <c r="G235" s="576">
        <v>0</v>
      </c>
    </row>
    <row r="236" spans="1:7" ht="13.2">
      <c r="A236" s="575"/>
      <c r="E236" s="432"/>
      <c r="F236" s="576"/>
      <c r="G236" s="576">
        <v>0</v>
      </c>
    </row>
    <row r="237" spans="1:7" ht="13.2">
      <c r="A237" s="575"/>
      <c r="E237" s="432"/>
      <c r="F237" s="576"/>
      <c r="G237" s="576">
        <v>0</v>
      </c>
    </row>
    <row r="238" spans="1:7" ht="13.2">
      <c r="A238" s="575"/>
      <c r="E238" s="432"/>
      <c r="F238" s="576"/>
      <c r="G238" s="576">
        <v>0</v>
      </c>
    </row>
    <row r="239" spans="1:7" ht="13.2">
      <c r="A239" s="575"/>
      <c r="E239" s="432"/>
      <c r="F239" s="576"/>
      <c r="G239" s="576">
        <v>0</v>
      </c>
    </row>
    <row r="240" spans="1:7" ht="13.2">
      <c r="A240" s="575"/>
      <c r="E240" s="432"/>
      <c r="F240" s="576"/>
      <c r="G240" s="576">
        <v>0</v>
      </c>
    </row>
    <row r="241" spans="1:7" ht="13.2">
      <c r="A241" s="575"/>
      <c r="E241" s="432"/>
      <c r="F241" s="576"/>
      <c r="G241" s="576">
        <v>0</v>
      </c>
    </row>
    <row r="242" spans="1:7" ht="13.2">
      <c r="A242" s="575"/>
      <c r="E242" s="432"/>
      <c r="F242" s="576"/>
      <c r="G242" s="576">
        <v>0</v>
      </c>
    </row>
    <row r="243" spans="1:7" ht="13.2">
      <c r="A243" s="575"/>
      <c r="E243" s="432"/>
      <c r="F243" s="576"/>
      <c r="G243" s="576">
        <v>0</v>
      </c>
    </row>
    <row r="244" spans="1:7" ht="13.2">
      <c r="A244" s="575"/>
      <c r="E244" s="432"/>
      <c r="F244" s="576"/>
      <c r="G244" s="576">
        <v>0</v>
      </c>
    </row>
    <row r="245" spans="1:7" ht="13.2">
      <c r="A245" s="575"/>
      <c r="E245" s="432"/>
      <c r="F245" s="576"/>
      <c r="G245" s="576">
        <v>0</v>
      </c>
    </row>
    <row r="246" spans="1:7" ht="13.2">
      <c r="A246" s="575"/>
      <c r="E246" s="432"/>
      <c r="F246" s="576"/>
      <c r="G246" s="576">
        <v>0</v>
      </c>
    </row>
    <row r="247" spans="1:7" ht="13.2">
      <c r="A247" s="575"/>
      <c r="E247" s="432"/>
      <c r="F247" s="576"/>
      <c r="G247" s="576">
        <v>0</v>
      </c>
    </row>
    <row r="248" spans="1:7" ht="13.2">
      <c r="A248" s="575"/>
      <c r="E248" s="432"/>
      <c r="F248" s="576"/>
      <c r="G248" s="576">
        <v>0</v>
      </c>
    </row>
    <row r="249" spans="1:7" ht="13.2">
      <c r="A249" s="575"/>
      <c r="E249" s="432"/>
      <c r="F249" s="576"/>
      <c r="G249" s="576">
        <v>0</v>
      </c>
    </row>
    <row r="250" spans="1:7" ht="13.2">
      <c r="A250" s="575"/>
      <c r="E250" s="432"/>
      <c r="F250" s="576"/>
      <c r="G250" s="576">
        <v>0</v>
      </c>
    </row>
    <row r="251" spans="1:7" ht="13.2">
      <c r="A251" s="575"/>
      <c r="E251" s="432"/>
      <c r="F251" s="576"/>
      <c r="G251" s="576">
        <v>0</v>
      </c>
    </row>
    <row r="252" spans="1:7" ht="13.2">
      <c r="A252" s="575"/>
      <c r="E252" s="432"/>
      <c r="F252" s="576"/>
      <c r="G252" s="576">
        <v>0</v>
      </c>
    </row>
    <row r="253" spans="1:7" ht="13.2">
      <c r="A253" s="575"/>
      <c r="E253" s="432"/>
      <c r="F253" s="576"/>
      <c r="G253" s="576">
        <v>0</v>
      </c>
    </row>
    <row r="254" spans="1:7" ht="13.2">
      <c r="A254" s="575"/>
      <c r="E254" s="432"/>
      <c r="F254" s="576"/>
      <c r="G254" s="576">
        <v>0</v>
      </c>
    </row>
    <row r="255" spans="1:7" ht="13.2">
      <c r="A255" s="575"/>
      <c r="E255" s="432"/>
      <c r="F255" s="576"/>
      <c r="G255" s="576">
        <v>0</v>
      </c>
    </row>
    <row r="256" spans="1:7" ht="13.2">
      <c r="A256" s="575"/>
      <c r="E256" s="432"/>
      <c r="F256" s="576"/>
      <c r="G256" s="576">
        <v>0</v>
      </c>
    </row>
    <row r="257" spans="1:7" ht="13.2">
      <c r="A257" s="575"/>
      <c r="E257" s="432"/>
      <c r="F257" s="576"/>
      <c r="G257" s="576">
        <v>0</v>
      </c>
    </row>
    <row r="258" spans="1:7" ht="13.2">
      <c r="A258" s="575"/>
      <c r="E258" s="432"/>
      <c r="F258" s="576"/>
      <c r="G258" s="576">
        <v>0</v>
      </c>
    </row>
    <row r="259" spans="1:7" ht="13.2">
      <c r="A259" s="575"/>
      <c r="E259" s="432"/>
      <c r="F259" s="576"/>
      <c r="G259" s="576">
        <v>0</v>
      </c>
    </row>
    <row r="260" spans="1:7" ht="13.2">
      <c r="A260" s="575"/>
      <c r="E260" s="432"/>
      <c r="F260" s="576"/>
      <c r="G260" s="576">
        <v>0</v>
      </c>
    </row>
    <row r="261" spans="1:7" ht="13.2">
      <c r="A261" s="575"/>
      <c r="E261" s="432"/>
      <c r="F261" s="576"/>
      <c r="G261" s="576">
        <v>0</v>
      </c>
    </row>
    <row r="262" spans="1:7" ht="13.2">
      <c r="A262" s="575"/>
      <c r="E262" s="432"/>
      <c r="F262" s="576"/>
      <c r="G262" s="576">
        <v>0</v>
      </c>
    </row>
    <row r="263" spans="1:7" ht="13.2">
      <c r="A263" s="575"/>
      <c r="E263" s="432"/>
      <c r="F263" s="576"/>
      <c r="G263" s="576">
        <v>0</v>
      </c>
    </row>
    <row r="264" spans="1:7" ht="13.2">
      <c r="A264" s="575"/>
      <c r="E264" s="432"/>
      <c r="F264" s="576"/>
      <c r="G264" s="576">
        <v>0</v>
      </c>
    </row>
    <row r="265" spans="1:7" ht="13.2">
      <c r="A265" s="575"/>
      <c r="E265" s="432"/>
      <c r="F265" s="576"/>
      <c r="G265" s="576">
        <v>0</v>
      </c>
    </row>
    <row r="266" spans="1:7" ht="13.2">
      <c r="A266" s="575"/>
      <c r="E266" s="432"/>
      <c r="F266" s="576"/>
      <c r="G266" s="576">
        <v>0</v>
      </c>
    </row>
    <row r="267" spans="1:7" ht="13.2">
      <c r="A267" s="575"/>
      <c r="E267" s="432"/>
      <c r="F267" s="576"/>
      <c r="G267" s="576">
        <v>0</v>
      </c>
    </row>
    <row r="268" spans="1:7" ht="13.2">
      <c r="A268" s="575"/>
      <c r="E268" s="432"/>
      <c r="F268" s="576"/>
      <c r="G268" s="576">
        <v>0</v>
      </c>
    </row>
    <row r="269" spans="1:7" ht="13.2">
      <c r="A269" s="575"/>
      <c r="E269" s="432"/>
      <c r="F269" s="576"/>
      <c r="G269" s="576">
        <v>0</v>
      </c>
    </row>
    <row r="270" spans="1:7" ht="13.2">
      <c r="A270" s="575"/>
      <c r="E270" s="432"/>
      <c r="F270" s="576"/>
      <c r="G270" s="576">
        <v>0</v>
      </c>
    </row>
    <row r="271" spans="1:7" ht="13.2">
      <c r="A271" s="575"/>
      <c r="E271" s="432"/>
      <c r="F271" s="576"/>
      <c r="G271" s="576">
        <v>0</v>
      </c>
    </row>
    <row r="272" spans="1:7" ht="13.2">
      <c r="A272" s="575"/>
      <c r="E272" s="432"/>
      <c r="F272" s="576"/>
      <c r="G272" s="576">
        <v>0</v>
      </c>
    </row>
    <row r="273" spans="1:7" ht="13.2">
      <c r="A273" s="575"/>
      <c r="E273" s="432"/>
      <c r="F273" s="576"/>
      <c r="G273" s="576">
        <v>0</v>
      </c>
    </row>
    <row r="274" spans="1:7" ht="13.2">
      <c r="A274" s="575"/>
      <c r="E274" s="432"/>
      <c r="F274" s="576"/>
      <c r="G274" s="576">
        <v>0</v>
      </c>
    </row>
    <row r="275" spans="1:7" ht="13.2">
      <c r="A275" s="575"/>
      <c r="E275" s="432"/>
      <c r="F275" s="576"/>
      <c r="G275" s="576">
        <v>0</v>
      </c>
    </row>
    <row r="276" spans="1:7" ht="13.2">
      <c r="A276" s="575"/>
      <c r="E276" s="432"/>
      <c r="F276" s="576"/>
      <c r="G276" s="576">
        <v>0</v>
      </c>
    </row>
    <row r="277" spans="1:7" ht="13.2">
      <c r="A277" s="575"/>
      <c r="E277" s="432"/>
      <c r="F277" s="576"/>
      <c r="G277" s="576">
        <v>0</v>
      </c>
    </row>
    <row r="278" spans="1:7" ht="13.2">
      <c r="A278" s="575"/>
      <c r="E278" s="432"/>
      <c r="F278" s="576"/>
      <c r="G278" s="576">
        <v>0</v>
      </c>
    </row>
    <row r="279" spans="1:7" ht="13.2">
      <c r="A279" s="575"/>
      <c r="E279" s="432"/>
      <c r="F279" s="576"/>
      <c r="G279" s="576">
        <v>0</v>
      </c>
    </row>
    <row r="280" spans="1:7" ht="13.2">
      <c r="A280" s="575"/>
      <c r="E280" s="432"/>
      <c r="F280" s="576"/>
      <c r="G280" s="576">
        <v>0</v>
      </c>
    </row>
    <row r="281" spans="1:7" ht="13.2">
      <c r="A281" s="575"/>
      <c r="E281" s="432"/>
      <c r="F281" s="576"/>
      <c r="G281" s="576">
        <v>0</v>
      </c>
    </row>
    <row r="282" spans="1:7" ht="13.2">
      <c r="A282" s="575"/>
      <c r="E282" s="432"/>
      <c r="F282" s="576"/>
      <c r="G282" s="576">
        <v>0</v>
      </c>
    </row>
    <row r="283" spans="1:7" ht="13.2">
      <c r="A283" s="575"/>
      <c r="E283" s="432"/>
      <c r="F283" s="576"/>
      <c r="G283" s="576">
        <v>0</v>
      </c>
    </row>
    <row r="284" spans="1:7" ht="13.2">
      <c r="A284" s="575"/>
      <c r="E284" s="432"/>
      <c r="F284" s="576"/>
      <c r="G284" s="576">
        <v>0</v>
      </c>
    </row>
    <row r="285" spans="1:7" ht="13.2">
      <c r="A285" s="575"/>
      <c r="E285" s="432"/>
      <c r="F285" s="576"/>
      <c r="G285" s="576">
        <v>0</v>
      </c>
    </row>
    <row r="286" spans="1:7" ht="13.2">
      <c r="A286" s="575"/>
      <c r="E286" s="432"/>
      <c r="F286" s="576"/>
      <c r="G286" s="576">
        <v>0</v>
      </c>
    </row>
    <row r="287" spans="1:7" ht="13.2">
      <c r="A287" s="575"/>
      <c r="E287" s="432"/>
      <c r="F287" s="576"/>
      <c r="G287" s="576">
        <v>0</v>
      </c>
    </row>
    <row r="288" spans="1:7" ht="13.2">
      <c r="A288" s="575"/>
      <c r="E288" s="432"/>
      <c r="F288" s="576"/>
      <c r="G288" s="576">
        <v>0</v>
      </c>
    </row>
    <row r="289" spans="1:7" ht="13.2">
      <c r="A289" s="575"/>
      <c r="E289" s="432"/>
      <c r="F289" s="576"/>
      <c r="G289" s="576">
        <v>0</v>
      </c>
    </row>
    <row r="290" spans="1:7" ht="13.2">
      <c r="A290" s="575"/>
      <c r="E290" s="432"/>
      <c r="F290" s="576"/>
      <c r="G290" s="576">
        <v>0</v>
      </c>
    </row>
    <row r="291" spans="1:7" ht="13.2">
      <c r="A291" s="575"/>
      <c r="E291" s="432"/>
      <c r="F291" s="576"/>
      <c r="G291" s="576">
        <v>0</v>
      </c>
    </row>
    <row r="292" spans="1:7" ht="13.2">
      <c r="A292" s="575"/>
      <c r="E292" s="432"/>
      <c r="F292" s="576"/>
      <c r="G292" s="576">
        <v>0</v>
      </c>
    </row>
    <row r="293" spans="1:7" ht="13.2">
      <c r="A293" s="575"/>
      <c r="E293" s="432"/>
      <c r="F293" s="576"/>
      <c r="G293" s="576">
        <v>0</v>
      </c>
    </row>
    <row r="294" spans="1:7" ht="13.2">
      <c r="A294" s="575"/>
      <c r="E294" s="432"/>
      <c r="F294" s="576"/>
      <c r="G294" s="576">
        <v>0</v>
      </c>
    </row>
    <row r="295" spans="1:7" ht="13.2">
      <c r="A295" s="575"/>
      <c r="E295" s="432"/>
      <c r="F295" s="576"/>
      <c r="G295" s="576">
        <v>0</v>
      </c>
    </row>
    <row r="296" spans="1:7" ht="13.2">
      <c r="A296" s="575"/>
      <c r="E296" s="432"/>
      <c r="F296" s="576"/>
      <c r="G296" s="576">
        <v>0</v>
      </c>
    </row>
    <row r="297" spans="1:7" ht="13.2">
      <c r="A297" s="575"/>
      <c r="E297" s="432"/>
      <c r="F297" s="576"/>
      <c r="G297" s="576">
        <v>0</v>
      </c>
    </row>
    <row r="298" spans="1:7" ht="13.2">
      <c r="A298" s="575"/>
      <c r="E298" s="432"/>
      <c r="F298" s="576"/>
      <c r="G298" s="576">
        <v>0</v>
      </c>
    </row>
    <row r="299" spans="1:7" ht="13.2">
      <c r="A299" s="575"/>
      <c r="E299" s="432"/>
      <c r="F299" s="576"/>
      <c r="G299" s="576">
        <v>0</v>
      </c>
    </row>
    <row r="300" spans="1:7" ht="13.2">
      <c r="A300" s="575"/>
      <c r="E300" s="432"/>
      <c r="F300" s="576"/>
      <c r="G300" s="576">
        <v>0</v>
      </c>
    </row>
    <row r="301" spans="1:7" ht="13.2">
      <c r="A301" s="575"/>
      <c r="E301" s="432"/>
      <c r="F301" s="576"/>
      <c r="G301" s="576">
        <v>0</v>
      </c>
    </row>
    <row r="302" spans="1:7" ht="13.2">
      <c r="A302" s="575"/>
      <c r="E302" s="432"/>
      <c r="F302" s="576"/>
      <c r="G302" s="576">
        <v>0</v>
      </c>
    </row>
    <row r="303" spans="1:7" ht="13.2">
      <c r="A303" s="575"/>
      <c r="E303" s="432"/>
      <c r="F303" s="576"/>
      <c r="G303" s="576">
        <v>0</v>
      </c>
    </row>
    <row r="304" spans="1:7" ht="13.2">
      <c r="A304" s="575"/>
      <c r="E304" s="432"/>
      <c r="F304" s="576"/>
      <c r="G304" s="576">
        <v>0</v>
      </c>
    </row>
    <row r="305" spans="1:7" ht="13.2">
      <c r="A305" s="575"/>
      <c r="E305" s="432"/>
      <c r="F305" s="576"/>
      <c r="G305" s="576">
        <v>0</v>
      </c>
    </row>
    <row r="306" spans="1:7" ht="13.2">
      <c r="A306" s="575"/>
      <c r="E306" s="432"/>
      <c r="F306" s="576"/>
      <c r="G306" s="576">
        <v>0</v>
      </c>
    </row>
    <row r="307" spans="1:7" ht="13.2">
      <c r="A307" s="575"/>
      <c r="E307" s="432"/>
      <c r="F307" s="576"/>
      <c r="G307" s="576">
        <v>0</v>
      </c>
    </row>
    <row r="308" spans="1:7" ht="13.2">
      <c r="A308" s="575"/>
      <c r="E308" s="432"/>
      <c r="F308" s="576"/>
      <c r="G308" s="576">
        <v>0</v>
      </c>
    </row>
    <row r="309" spans="1:7" ht="13.2">
      <c r="A309" s="575"/>
      <c r="E309" s="432"/>
      <c r="F309" s="576"/>
      <c r="G309" s="576">
        <v>0</v>
      </c>
    </row>
    <row r="310" spans="1:7" ht="13.2">
      <c r="A310" s="575"/>
      <c r="E310" s="432"/>
      <c r="F310" s="576"/>
      <c r="G310" s="576">
        <v>0</v>
      </c>
    </row>
    <row r="311" spans="1:7" ht="13.2">
      <c r="A311" s="575"/>
      <c r="E311" s="432"/>
      <c r="F311" s="576"/>
      <c r="G311" s="576">
        <v>0</v>
      </c>
    </row>
    <row r="312" spans="1:7" ht="13.2">
      <c r="A312" s="575"/>
      <c r="E312" s="432"/>
      <c r="F312" s="576"/>
      <c r="G312" s="576">
        <v>0</v>
      </c>
    </row>
    <row r="313" spans="1:7" ht="13.2">
      <c r="A313" s="575"/>
      <c r="E313" s="432"/>
      <c r="F313" s="576"/>
      <c r="G313" s="576">
        <v>0</v>
      </c>
    </row>
    <row r="314" spans="1:7" ht="13.2">
      <c r="A314" s="575"/>
      <c r="E314" s="432"/>
      <c r="F314" s="576"/>
      <c r="G314" s="576">
        <v>0</v>
      </c>
    </row>
    <row r="315" spans="1:7" ht="13.2">
      <c r="A315" s="575"/>
      <c r="E315" s="432"/>
      <c r="F315" s="576"/>
      <c r="G315" s="576">
        <v>0</v>
      </c>
    </row>
    <row r="316" spans="1:7" ht="13.2">
      <c r="A316" s="575"/>
      <c r="E316" s="432"/>
      <c r="F316" s="576"/>
      <c r="G316" s="576">
        <v>0</v>
      </c>
    </row>
    <row r="317" spans="1:7" ht="13.2">
      <c r="A317" s="575"/>
      <c r="E317" s="432"/>
      <c r="F317" s="576"/>
      <c r="G317" s="576">
        <v>0</v>
      </c>
    </row>
    <row r="318" spans="1:7" ht="13.2">
      <c r="A318" s="575"/>
      <c r="E318" s="432"/>
      <c r="F318" s="576"/>
      <c r="G318" s="576">
        <v>0</v>
      </c>
    </row>
    <row r="319" spans="1:7" ht="13.2">
      <c r="A319" s="575"/>
      <c r="E319" s="432"/>
      <c r="F319" s="576"/>
      <c r="G319" s="576">
        <v>0</v>
      </c>
    </row>
    <row r="320" spans="1:7" ht="13.2">
      <c r="A320" s="575"/>
      <c r="E320" s="432"/>
      <c r="F320" s="576"/>
      <c r="G320" s="576">
        <v>0</v>
      </c>
    </row>
    <row r="321" spans="1:7" ht="13.2">
      <c r="A321" s="575"/>
      <c r="E321" s="432"/>
      <c r="F321" s="576"/>
      <c r="G321" s="576">
        <v>0</v>
      </c>
    </row>
    <row r="322" spans="1:7" ht="13.2">
      <c r="A322" s="575"/>
      <c r="E322" s="432"/>
      <c r="F322" s="576"/>
      <c r="G322" s="576">
        <v>0</v>
      </c>
    </row>
    <row r="323" spans="1:7" ht="13.2">
      <c r="A323" s="575"/>
      <c r="E323" s="432"/>
      <c r="F323" s="576"/>
      <c r="G323" s="576">
        <v>0</v>
      </c>
    </row>
    <row r="324" spans="1:7" ht="13.2">
      <c r="A324" s="575"/>
      <c r="E324" s="432"/>
      <c r="F324" s="576"/>
      <c r="G324" s="576">
        <v>0</v>
      </c>
    </row>
    <row r="325" spans="1:7" ht="13.2">
      <c r="A325" s="575"/>
      <c r="E325" s="432"/>
      <c r="F325" s="576"/>
      <c r="G325" s="576">
        <v>0</v>
      </c>
    </row>
    <row r="326" spans="1:7" ht="13.2">
      <c r="A326" s="575"/>
      <c r="E326" s="432"/>
      <c r="F326" s="576"/>
      <c r="G326" s="576">
        <v>0</v>
      </c>
    </row>
    <row r="327" spans="1:7" ht="13.2">
      <c r="A327" s="575"/>
      <c r="E327" s="432"/>
      <c r="F327" s="576"/>
      <c r="G327" s="576">
        <v>0</v>
      </c>
    </row>
    <row r="328" spans="1:7" ht="13.2">
      <c r="A328" s="575"/>
      <c r="E328" s="432"/>
      <c r="F328" s="576"/>
      <c r="G328" s="576">
        <v>0</v>
      </c>
    </row>
    <row r="329" spans="1:7" ht="13.2">
      <c r="A329" s="575"/>
      <c r="E329" s="432"/>
      <c r="F329" s="576"/>
      <c r="G329" s="576">
        <v>0</v>
      </c>
    </row>
    <row r="330" spans="1:7" ht="13.2">
      <c r="A330" s="575"/>
      <c r="E330" s="432"/>
      <c r="F330" s="576"/>
      <c r="G330" s="576">
        <v>0</v>
      </c>
    </row>
    <row r="331" spans="1:7" ht="13.2">
      <c r="A331" s="575"/>
      <c r="E331" s="432"/>
      <c r="F331" s="576"/>
      <c r="G331" s="576">
        <v>0</v>
      </c>
    </row>
    <row r="332" spans="1:7" ht="13.2">
      <c r="A332" s="575"/>
      <c r="E332" s="432"/>
      <c r="F332" s="576"/>
      <c r="G332" s="576">
        <v>0</v>
      </c>
    </row>
    <row r="333" spans="1:7" ht="13.2">
      <c r="A333" s="575"/>
      <c r="E333" s="432"/>
      <c r="F333" s="576"/>
      <c r="G333" s="576">
        <v>0</v>
      </c>
    </row>
    <row r="334" spans="1:7" ht="13.2">
      <c r="A334" s="575"/>
      <c r="E334" s="432"/>
      <c r="F334" s="576"/>
      <c r="G334" s="576">
        <v>0</v>
      </c>
    </row>
    <row r="335" spans="1:7" ht="13.2">
      <c r="A335" s="575"/>
      <c r="E335" s="432"/>
      <c r="F335" s="576"/>
      <c r="G335" s="576">
        <v>0</v>
      </c>
    </row>
    <row r="336" spans="1:7" ht="13.2">
      <c r="A336" s="575"/>
      <c r="E336" s="432"/>
      <c r="F336" s="576"/>
      <c r="G336" s="576">
        <v>0</v>
      </c>
    </row>
    <row r="337" spans="1:7" ht="13.2">
      <c r="A337" s="575"/>
      <c r="E337" s="432"/>
      <c r="F337" s="576"/>
      <c r="G337" s="576">
        <v>0</v>
      </c>
    </row>
    <row r="338" spans="1:7" ht="13.2">
      <c r="A338" s="575"/>
      <c r="E338" s="432"/>
      <c r="F338" s="576"/>
      <c r="G338" s="576">
        <v>0</v>
      </c>
    </row>
    <row r="339" spans="1:7" ht="13.2">
      <c r="A339" s="575"/>
      <c r="E339" s="432"/>
      <c r="F339" s="576"/>
      <c r="G339" s="576">
        <v>0</v>
      </c>
    </row>
    <row r="340" spans="1:7" ht="13.2">
      <c r="A340" s="575"/>
      <c r="E340" s="432"/>
      <c r="F340" s="576"/>
      <c r="G340" s="576">
        <v>0</v>
      </c>
    </row>
    <row r="341" spans="1:7" ht="13.2">
      <c r="A341" s="575"/>
      <c r="E341" s="432"/>
      <c r="F341" s="576"/>
      <c r="G341" s="576">
        <v>0</v>
      </c>
    </row>
    <row r="342" spans="1:7" ht="13.2">
      <c r="A342" s="575"/>
      <c r="E342" s="432"/>
      <c r="F342" s="576"/>
      <c r="G342" s="576">
        <v>0</v>
      </c>
    </row>
    <row r="343" spans="1:7" ht="13.2">
      <c r="A343" s="575"/>
      <c r="E343" s="432"/>
      <c r="F343" s="576"/>
      <c r="G343" s="576">
        <v>0</v>
      </c>
    </row>
    <row r="344" spans="1:7" ht="13.2">
      <c r="A344" s="575"/>
      <c r="E344" s="432"/>
      <c r="F344" s="576"/>
      <c r="G344" s="576">
        <v>0</v>
      </c>
    </row>
    <row r="345" spans="1:7" ht="13.2">
      <c r="A345" s="575"/>
      <c r="E345" s="432"/>
      <c r="F345" s="576"/>
      <c r="G345" s="576">
        <v>0</v>
      </c>
    </row>
    <row r="346" spans="1:7" ht="13.2">
      <c r="A346" s="575"/>
      <c r="E346" s="432"/>
      <c r="F346" s="576"/>
      <c r="G346" s="576">
        <v>0</v>
      </c>
    </row>
    <row r="347" spans="1:7" ht="13.2">
      <c r="A347" s="575"/>
      <c r="E347" s="432"/>
      <c r="F347" s="576"/>
      <c r="G347" s="576">
        <v>0</v>
      </c>
    </row>
    <row r="348" spans="1:7" ht="13.2">
      <c r="A348" s="575"/>
      <c r="E348" s="432"/>
      <c r="F348" s="576"/>
      <c r="G348" s="576">
        <v>0</v>
      </c>
    </row>
    <row r="349" spans="1:7" ht="13.2">
      <c r="A349" s="575"/>
      <c r="E349" s="432"/>
      <c r="F349" s="576"/>
      <c r="G349" s="576">
        <v>0</v>
      </c>
    </row>
    <row r="350" spans="1:7" ht="13.2">
      <c r="A350" s="575"/>
      <c r="E350" s="432"/>
      <c r="F350" s="576"/>
      <c r="G350" s="576">
        <v>0</v>
      </c>
    </row>
    <row r="351" spans="1:7" ht="13.2">
      <c r="A351" s="575"/>
      <c r="E351" s="432"/>
      <c r="F351" s="576"/>
      <c r="G351" s="576">
        <v>0</v>
      </c>
    </row>
    <row r="352" spans="1:7" ht="13.2">
      <c r="A352" s="575"/>
      <c r="E352" s="432"/>
      <c r="F352" s="576"/>
      <c r="G352" s="576">
        <v>0</v>
      </c>
    </row>
    <row r="353" spans="1:7" ht="13.2">
      <c r="A353" s="575"/>
      <c r="E353" s="432"/>
      <c r="F353" s="576"/>
      <c r="G353" s="576">
        <v>0</v>
      </c>
    </row>
    <row r="354" spans="1:7" ht="13.2">
      <c r="A354" s="575"/>
      <c r="E354" s="432"/>
      <c r="F354" s="576"/>
      <c r="G354" s="576">
        <v>0</v>
      </c>
    </row>
    <row r="355" spans="1:7" ht="13.2">
      <c r="A355" s="575"/>
      <c r="E355" s="432"/>
      <c r="F355" s="576"/>
      <c r="G355" s="576">
        <v>0</v>
      </c>
    </row>
    <row r="356" spans="1:7" ht="13.2">
      <c r="A356" s="575"/>
      <c r="E356" s="432"/>
      <c r="F356" s="576"/>
      <c r="G356" s="576">
        <v>0</v>
      </c>
    </row>
    <row r="357" spans="1:7" ht="13.2">
      <c r="A357" s="575"/>
      <c r="E357" s="432"/>
      <c r="F357" s="576"/>
      <c r="G357" s="576">
        <v>0</v>
      </c>
    </row>
    <row r="358" spans="1:7" ht="13.2">
      <c r="A358" s="575"/>
      <c r="E358" s="432"/>
      <c r="F358" s="576"/>
      <c r="G358" s="576">
        <v>0</v>
      </c>
    </row>
    <row r="359" spans="1:7" ht="13.2">
      <c r="A359" s="575"/>
      <c r="E359" s="432"/>
      <c r="F359" s="576"/>
      <c r="G359" s="576">
        <v>0</v>
      </c>
    </row>
    <row r="360" spans="1:7" ht="13.2">
      <c r="A360" s="575"/>
      <c r="E360" s="432"/>
      <c r="F360" s="576"/>
      <c r="G360" s="576">
        <v>0</v>
      </c>
    </row>
    <row r="361" spans="1:7" ht="13.2">
      <c r="A361" s="575"/>
      <c r="E361" s="432"/>
      <c r="F361" s="576"/>
      <c r="G361" s="576">
        <v>0</v>
      </c>
    </row>
    <row r="362" spans="1:7" ht="13.2">
      <c r="A362" s="575"/>
      <c r="E362" s="432"/>
      <c r="F362" s="576"/>
      <c r="G362" s="576">
        <v>0</v>
      </c>
    </row>
    <row r="363" spans="1:7" ht="13.2">
      <c r="A363" s="575"/>
      <c r="E363" s="432"/>
      <c r="F363" s="576"/>
      <c r="G363" s="576">
        <v>0</v>
      </c>
    </row>
    <row r="364" spans="1:7" ht="13.2">
      <c r="A364" s="575"/>
      <c r="E364" s="432"/>
      <c r="F364" s="576"/>
      <c r="G364" s="576">
        <v>0</v>
      </c>
    </row>
    <row r="365" spans="1:7" ht="13.2">
      <c r="A365" s="575"/>
      <c r="E365" s="432"/>
      <c r="F365" s="576"/>
      <c r="G365" s="576">
        <v>0</v>
      </c>
    </row>
    <row r="366" spans="1:7" ht="13.2">
      <c r="A366" s="575"/>
      <c r="E366" s="432"/>
      <c r="F366" s="576"/>
      <c r="G366" s="576">
        <v>0</v>
      </c>
    </row>
    <row r="367" spans="1:7" ht="13.2">
      <c r="A367" s="575"/>
      <c r="E367" s="432"/>
      <c r="F367" s="576"/>
      <c r="G367" s="576">
        <v>0</v>
      </c>
    </row>
    <row r="368" spans="1:7" ht="13.2">
      <c r="A368" s="575"/>
      <c r="E368" s="432"/>
      <c r="F368" s="576"/>
      <c r="G368" s="576">
        <v>0</v>
      </c>
    </row>
    <row r="369" spans="1:7" ht="13.2">
      <c r="A369" s="575"/>
      <c r="E369" s="432"/>
      <c r="F369" s="576"/>
      <c r="G369" s="576">
        <v>0</v>
      </c>
    </row>
    <row r="370" spans="1:7" ht="13.2">
      <c r="A370" s="575"/>
      <c r="E370" s="432"/>
      <c r="F370" s="576"/>
      <c r="G370" s="576">
        <v>0</v>
      </c>
    </row>
    <row r="371" spans="1:7" ht="13.2">
      <c r="A371" s="575"/>
      <c r="E371" s="432"/>
      <c r="F371" s="576"/>
      <c r="G371" s="576">
        <v>0</v>
      </c>
    </row>
    <row r="372" spans="1:7" ht="13.2">
      <c r="A372" s="575"/>
      <c r="E372" s="432"/>
      <c r="F372" s="576"/>
      <c r="G372" s="576">
        <v>0</v>
      </c>
    </row>
    <row r="373" spans="1:7" ht="13.2">
      <c r="A373" s="575"/>
      <c r="E373" s="432"/>
      <c r="F373" s="576"/>
      <c r="G373" s="576">
        <v>0</v>
      </c>
    </row>
    <row r="374" spans="1:7" ht="13.2">
      <c r="A374" s="575"/>
      <c r="E374" s="432"/>
      <c r="F374" s="576"/>
      <c r="G374" s="576">
        <v>0</v>
      </c>
    </row>
    <row r="375" spans="1:7" ht="13.2">
      <c r="A375" s="575"/>
      <c r="E375" s="432"/>
      <c r="F375" s="576"/>
      <c r="G375" s="576">
        <v>0</v>
      </c>
    </row>
    <row r="376" spans="1:7" ht="13.2">
      <c r="A376" s="575"/>
      <c r="E376" s="432"/>
      <c r="F376" s="576"/>
      <c r="G376" s="576">
        <v>0</v>
      </c>
    </row>
    <row r="377" spans="1:7" ht="13.2">
      <c r="A377" s="575"/>
      <c r="E377" s="432"/>
      <c r="F377" s="576"/>
      <c r="G377" s="576">
        <v>0</v>
      </c>
    </row>
    <row r="378" spans="1:7" ht="13.2">
      <c r="A378" s="575"/>
      <c r="E378" s="432"/>
      <c r="F378" s="576"/>
      <c r="G378" s="576">
        <v>0</v>
      </c>
    </row>
    <row r="379" spans="1:7" ht="13.2">
      <c r="A379" s="575"/>
      <c r="E379" s="432"/>
      <c r="F379" s="576"/>
      <c r="G379" s="576">
        <v>0</v>
      </c>
    </row>
    <row r="380" spans="1:7" ht="13.2">
      <c r="A380" s="575"/>
      <c r="E380" s="432"/>
      <c r="F380" s="576"/>
      <c r="G380" s="576">
        <v>0</v>
      </c>
    </row>
    <row r="381" spans="1:7" ht="13.2">
      <c r="A381" s="575"/>
      <c r="E381" s="432"/>
      <c r="F381" s="576"/>
      <c r="G381" s="576">
        <v>0</v>
      </c>
    </row>
    <row r="382" spans="1:7" ht="13.2">
      <c r="A382" s="575"/>
      <c r="E382" s="432"/>
      <c r="F382" s="576"/>
      <c r="G382" s="576">
        <v>0</v>
      </c>
    </row>
    <row r="383" spans="1:7" ht="13.2">
      <c r="A383" s="575"/>
      <c r="E383" s="432"/>
      <c r="F383" s="576"/>
      <c r="G383" s="576">
        <v>0</v>
      </c>
    </row>
    <row r="384" spans="1:7" ht="13.2">
      <c r="A384" s="575"/>
      <c r="E384" s="432"/>
      <c r="F384" s="576"/>
      <c r="G384" s="576">
        <v>0</v>
      </c>
    </row>
    <row r="385" spans="1:7" ht="13.2">
      <c r="A385" s="575"/>
      <c r="E385" s="432"/>
      <c r="F385" s="576"/>
      <c r="G385" s="576">
        <v>0</v>
      </c>
    </row>
    <row r="386" spans="1:7" ht="13.2">
      <c r="A386" s="575"/>
      <c r="E386" s="432"/>
      <c r="F386" s="576"/>
      <c r="G386" s="576">
        <v>0</v>
      </c>
    </row>
    <row r="387" spans="1:7" ht="13.2">
      <c r="A387" s="575"/>
      <c r="E387" s="432"/>
      <c r="F387" s="576"/>
      <c r="G387" s="576">
        <v>0</v>
      </c>
    </row>
    <row r="388" spans="1:7" ht="13.2">
      <c r="A388" s="575"/>
      <c r="E388" s="432"/>
      <c r="F388" s="576"/>
      <c r="G388" s="576">
        <v>0</v>
      </c>
    </row>
    <row r="389" spans="1:7" ht="13.2">
      <c r="A389" s="575"/>
      <c r="E389" s="432"/>
      <c r="F389" s="576"/>
      <c r="G389" s="576">
        <v>0</v>
      </c>
    </row>
    <row r="390" spans="1:7" ht="13.2">
      <c r="A390" s="575"/>
      <c r="E390" s="432"/>
      <c r="F390" s="576"/>
      <c r="G390" s="576">
        <v>0</v>
      </c>
    </row>
    <row r="391" spans="1:7" ht="13.2">
      <c r="A391" s="575"/>
      <c r="E391" s="432"/>
      <c r="F391" s="576"/>
      <c r="G391" s="576">
        <v>0</v>
      </c>
    </row>
    <row r="392" spans="1:7" ht="13.2">
      <c r="A392" s="575"/>
      <c r="E392" s="432"/>
      <c r="F392" s="576"/>
      <c r="G392" s="576">
        <v>0</v>
      </c>
    </row>
    <row r="393" spans="1:7" ht="13.2">
      <c r="A393" s="575"/>
      <c r="E393" s="432"/>
      <c r="F393" s="576"/>
      <c r="G393" s="576">
        <v>0</v>
      </c>
    </row>
    <row r="394" spans="1:7" ht="13.2">
      <c r="A394" s="575"/>
      <c r="E394" s="432"/>
      <c r="F394" s="576"/>
      <c r="G394" s="576">
        <v>0</v>
      </c>
    </row>
    <row r="395" spans="1:7" ht="13.2">
      <c r="A395" s="575"/>
      <c r="E395" s="432"/>
      <c r="F395" s="576"/>
      <c r="G395" s="576">
        <v>0</v>
      </c>
    </row>
    <row r="396" spans="1:7" ht="13.2">
      <c r="A396" s="575"/>
      <c r="E396" s="432"/>
      <c r="F396" s="576"/>
      <c r="G396" s="576">
        <v>0</v>
      </c>
    </row>
    <row r="397" spans="1:7" ht="13.2">
      <c r="A397" s="575"/>
      <c r="E397" s="432"/>
      <c r="F397" s="576"/>
      <c r="G397" s="576">
        <v>0</v>
      </c>
    </row>
    <row r="398" spans="1:7" ht="13.2">
      <c r="A398" s="575"/>
      <c r="E398" s="432"/>
      <c r="F398" s="576"/>
      <c r="G398" s="576">
        <v>0</v>
      </c>
    </row>
    <row r="399" spans="1:7" ht="13.2">
      <c r="A399" s="575"/>
      <c r="E399" s="432"/>
      <c r="F399" s="576"/>
      <c r="G399" s="576">
        <v>0</v>
      </c>
    </row>
    <row r="400" spans="1:7" ht="13.2">
      <c r="A400" s="575"/>
      <c r="E400" s="432"/>
      <c r="F400" s="576"/>
      <c r="G400" s="576">
        <v>0</v>
      </c>
    </row>
    <row r="401" spans="1:7" ht="13.2">
      <c r="A401" s="575"/>
      <c r="E401" s="432"/>
      <c r="F401" s="576"/>
      <c r="G401" s="576">
        <v>0</v>
      </c>
    </row>
    <row r="402" spans="1:7" ht="13.2">
      <c r="A402" s="575"/>
      <c r="E402" s="432"/>
      <c r="F402" s="576"/>
      <c r="G402" s="576">
        <v>0</v>
      </c>
    </row>
    <row r="403" spans="1:7" ht="13.2">
      <c r="A403" s="575"/>
      <c r="E403" s="432"/>
      <c r="F403" s="576"/>
      <c r="G403" s="576">
        <v>0</v>
      </c>
    </row>
    <row r="404" spans="1:7" ht="13.2">
      <c r="A404" s="575"/>
      <c r="E404" s="432"/>
      <c r="F404" s="576"/>
      <c r="G404" s="576">
        <v>0</v>
      </c>
    </row>
    <row r="405" spans="1:7" ht="13.2">
      <c r="A405" s="575"/>
      <c r="E405" s="432"/>
      <c r="F405" s="576"/>
      <c r="G405" s="576">
        <v>0</v>
      </c>
    </row>
    <row r="406" spans="1:7" ht="13.2">
      <c r="A406" s="575"/>
      <c r="E406" s="432"/>
      <c r="F406" s="576"/>
      <c r="G406" s="576">
        <v>0</v>
      </c>
    </row>
    <row r="407" spans="1:7" ht="13.2">
      <c r="A407" s="575"/>
      <c r="E407" s="432"/>
      <c r="F407" s="576"/>
      <c r="G407" s="576">
        <v>0</v>
      </c>
    </row>
    <row r="408" spans="1:7" ht="13.2">
      <c r="A408" s="575"/>
      <c r="E408" s="432"/>
      <c r="F408" s="576"/>
      <c r="G408" s="576">
        <v>0</v>
      </c>
    </row>
    <row r="409" spans="1:7" ht="13.2">
      <c r="A409" s="575"/>
      <c r="E409" s="432"/>
      <c r="F409" s="576"/>
      <c r="G409" s="576">
        <v>0</v>
      </c>
    </row>
    <row r="410" spans="1:7" ht="13.2">
      <c r="A410" s="575"/>
      <c r="E410" s="432"/>
      <c r="F410" s="576"/>
      <c r="G410" s="576">
        <v>0</v>
      </c>
    </row>
    <row r="411" spans="1:7" ht="13.2">
      <c r="A411" s="575"/>
      <c r="E411" s="432"/>
      <c r="F411" s="576"/>
      <c r="G411" s="576">
        <v>0</v>
      </c>
    </row>
    <row r="412" spans="1:7" ht="13.2">
      <c r="A412" s="575"/>
      <c r="E412" s="432"/>
      <c r="F412" s="576"/>
      <c r="G412" s="576">
        <v>0</v>
      </c>
    </row>
    <row r="413" spans="1:7" ht="13.2">
      <c r="A413" s="575"/>
      <c r="E413" s="432"/>
      <c r="F413" s="576"/>
      <c r="G413" s="576">
        <v>0</v>
      </c>
    </row>
    <row r="414" spans="1:7" ht="13.2">
      <c r="A414" s="575"/>
      <c r="E414" s="432"/>
      <c r="F414" s="576"/>
      <c r="G414" s="576">
        <v>0</v>
      </c>
    </row>
    <row r="415" spans="1:7" ht="13.2">
      <c r="A415" s="575"/>
      <c r="E415" s="432"/>
      <c r="F415" s="576"/>
      <c r="G415" s="576">
        <v>0</v>
      </c>
    </row>
    <row r="416" spans="1:7" ht="13.2">
      <c r="A416" s="575"/>
      <c r="E416" s="432"/>
      <c r="F416" s="576"/>
      <c r="G416" s="576">
        <v>0</v>
      </c>
    </row>
    <row r="417" spans="1:7" ht="13.2">
      <c r="A417" s="575"/>
      <c r="E417" s="432"/>
      <c r="F417" s="576"/>
      <c r="G417" s="576">
        <v>0</v>
      </c>
    </row>
    <row r="418" spans="1:7" ht="13.2">
      <c r="A418" s="575"/>
      <c r="E418" s="432"/>
      <c r="F418" s="576"/>
      <c r="G418" s="576">
        <v>0</v>
      </c>
    </row>
    <row r="419" spans="1:7" ht="13.2">
      <c r="A419" s="575"/>
      <c r="E419" s="432"/>
      <c r="F419" s="576"/>
      <c r="G419" s="576">
        <v>0</v>
      </c>
    </row>
    <row r="420" spans="1:7" ht="13.2">
      <c r="A420" s="575"/>
      <c r="E420" s="432"/>
      <c r="F420" s="576"/>
      <c r="G420" s="576">
        <v>0</v>
      </c>
    </row>
    <row r="421" spans="1:7" ht="13.2">
      <c r="A421" s="575"/>
      <c r="E421" s="432"/>
      <c r="F421" s="576"/>
      <c r="G421" s="576">
        <v>0</v>
      </c>
    </row>
    <row r="422" spans="1:7" ht="13.2">
      <c r="A422" s="575"/>
      <c r="E422" s="432"/>
      <c r="F422" s="576"/>
      <c r="G422" s="576">
        <v>0</v>
      </c>
    </row>
    <row r="423" spans="1:7" ht="13.2">
      <c r="A423" s="575"/>
      <c r="E423" s="432"/>
      <c r="F423" s="576"/>
      <c r="G423" s="576">
        <v>0</v>
      </c>
    </row>
    <row r="424" spans="1:7" ht="13.2">
      <c r="A424" s="575"/>
      <c r="E424" s="432"/>
      <c r="F424" s="576"/>
      <c r="G424" s="576">
        <v>0</v>
      </c>
    </row>
    <row r="425" spans="1:7" ht="13.2">
      <c r="A425" s="575"/>
      <c r="E425" s="432"/>
      <c r="F425" s="576"/>
      <c r="G425" s="576">
        <v>0</v>
      </c>
    </row>
    <row r="426" spans="1:7" ht="13.2">
      <c r="A426" s="575"/>
      <c r="E426" s="432"/>
      <c r="F426" s="576"/>
      <c r="G426" s="576">
        <v>0</v>
      </c>
    </row>
    <row r="427" spans="1:7" ht="13.2">
      <c r="A427" s="575"/>
      <c r="E427" s="432"/>
      <c r="F427" s="576"/>
      <c r="G427" s="576">
        <v>0</v>
      </c>
    </row>
    <row r="428" spans="1:7" ht="13.2">
      <c r="A428" s="575"/>
      <c r="E428" s="432"/>
      <c r="F428" s="576"/>
      <c r="G428" s="576">
        <v>0</v>
      </c>
    </row>
    <row r="429" spans="1:7" ht="13.2">
      <c r="A429" s="575"/>
      <c r="E429" s="432"/>
      <c r="F429" s="576"/>
      <c r="G429" s="576">
        <v>0</v>
      </c>
    </row>
    <row r="430" spans="1:7" ht="13.2">
      <c r="A430" s="575"/>
      <c r="E430" s="432"/>
      <c r="F430" s="576"/>
      <c r="G430" s="576">
        <v>0</v>
      </c>
    </row>
    <row r="431" spans="1:7" ht="13.2">
      <c r="A431" s="575"/>
      <c r="E431" s="432"/>
      <c r="F431" s="576"/>
      <c r="G431" s="576">
        <v>0</v>
      </c>
    </row>
    <row r="432" spans="1:7" ht="13.2">
      <c r="A432" s="575"/>
      <c r="E432" s="432"/>
      <c r="F432" s="576"/>
      <c r="G432" s="576">
        <v>0</v>
      </c>
    </row>
    <row r="433" spans="1:7" ht="13.2">
      <c r="A433" s="575"/>
      <c r="E433" s="432"/>
      <c r="F433" s="576"/>
      <c r="G433" s="576">
        <v>0</v>
      </c>
    </row>
    <row r="434" spans="1:7" ht="13.2">
      <c r="A434" s="575"/>
      <c r="E434" s="432"/>
      <c r="F434" s="576"/>
      <c r="G434" s="576">
        <v>0</v>
      </c>
    </row>
    <row r="435" spans="1:7" ht="13.2">
      <c r="A435" s="575"/>
      <c r="E435" s="432"/>
      <c r="F435" s="576"/>
      <c r="G435" s="576">
        <v>0</v>
      </c>
    </row>
    <row r="436" spans="1:7" ht="13.2">
      <c r="A436" s="575"/>
      <c r="E436" s="432"/>
      <c r="F436" s="576"/>
      <c r="G436" s="576">
        <v>0</v>
      </c>
    </row>
    <row r="437" spans="1:7" ht="13.2">
      <c r="A437" s="575"/>
      <c r="E437" s="432"/>
      <c r="F437" s="576"/>
      <c r="G437" s="576">
        <v>0</v>
      </c>
    </row>
    <row r="438" spans="1:7" ht="13.2">
      <c r="A438" s="575"/>
      <c r="E438" s="432"/>
      <c r="F438" s="576"/>
      <c r="G438" s="576">
        <v>0</v>
      </c>
    </row>
    <row r="439" spans="1:7" ht="13.2">
      <c r="A439" s="575"/>
      <c r="E439" s="432"/>
      <c r="F439" s="576"/>
      <c r="G439" s="576">
        <v>0</v>
      </c>
    </row>
    <row r="440" spans="1:7" ht="13.2">
      <c r="A440" s="575"/>
      <c r="E440" s="432"/>
      <c r="F440" s="576"/>
      <c r="G440" s="576">
        <v>0</v>
      </c>
    </row>
    <row r="441" spans="1:7" ht="13.2">
      <c r="A441" s="575"/>
      <c r="E441" s="432"/>
      <c r="F441" s="576"/>
      <c r="G441" s="576">
        <v>0</v>
      </c>
    </row>
    <row r="442" spans="1:7" ht="13.2">
      <c r="A442" s="575"/>
      <c r="E442" s="432"/>
      <c r="F442" s="576"/>
      <c r="G442" s="576">
        <v>0</v>
      </c>
    </row>
    <row r="443" spans="1:7" ht="13.2">
      <c r="A443" s="575"/>
      <c r="E443" s="432"/>
      <c r="F443" s="576"/>
      <c r="G443" s="576">
        <v>0</v>
      </c>
    </row>
    <row r="444" spans="1:7" ht="13.2">
      <c r="A444" s="575"/>
      <c r="E444" s="432"/>
      <c r="F444" s="576"/>
      <c r="G444" s="576">
        <v>0</v>
      </c>
    </row>
    <row r="445" spans="1:7" ht="13.2">
      <c r="A445" s="575"/>
      <c r="E445" s="432"/>
      <c r="F445" s="576"/>
      <c r="G445" s="576">
        <v>0</v>
      </c>
    </row>
    <row r="446" spans="1:7" ht="13.2">
      <c r="A446" s="575"/>
      <c r="E446" s="432"/>
      <c r="F446" s="576"/>
      <c r="G446" s="576">
        <v>0</v>
      </c>
    </row>
    <row r="447" spans="1:7" ht="13.2">
      <c r="A447" s="575"/>
      <c r="E447" s="432"/>
      <c r="F447" s="576"/>
      <c r="G447" s="576">
        <v>0</v>
      </c>
    </row>
    <row r="448" spans="1:7" ht="13.2">
      <c r="A448" s="575"/>
      <c r="E448" s="432"/>
      <c r="F448" s="576"/>
      <c r="G448" s="576">
        <v>0</v>
      </c>
    </row>
    <row r="449" spans="1:7" ht="13.2">
      <c r="A449" s="575"/>
      <c r="E449" s="432"/>
      <c r="F449" s="576"/>
      <c r="G449" s="576">
        <v>0</v>
      </c>
    </row>
    <row r="450" spans="1:7" ht="13.2">
      <c r="A450" s="575"/>
      <c r="E450" s="432"/>
      <c r="F450" s="576"/>
      <c r="G450" s="576">
        <v>0</v>
      </c>
    </row>
    <row r="451" spans="1:7" ht="13.2">
      <c r="A451" s="575"/>
      <c r="E451" s="432"/>
      <c r="F451" s="576"/>
      <c r="G451" s="576">
        <v>0</v>
      </c>
    </row>
    <row r="452" spans="1:7" ht="13.2">
      <c r="A452" s="575"/>
      <c r="E452" s="432"/>
      <c r="F452" s="576"/>
      <c r="G452" s="576">
        <v>0</v>
      </c>
    </row>
    <row r="453" spans="1:7" ht="13.2">
      <c r="A453" s="575"/>
      <c r="E453" s="432"/>
      <c r="F453" s="576"/>
      <c r="G453" s="576">
        <v>0</v>
      </c>
    </row>
    <row r="454" spans="1:7" ht="13.2">
      <c r="A454" s="575"/>
      <c r="E454" s="432"/>
      <c r="F454" s="576"/>
      <c r="G454" s="576">
        <v>0</v>
      </c>
    </row>
    <row r="455" spans="1:7" ht="13.2">
      <c r="A455" s="575"/>
      <c r="E455" s="432"/>
      <c r="F455" s="576"/>
      <c r="G455" s="576">
        <v>0</v>
      </c>
    </row>
    <row r="456" spans="1:7" ht="13.2">
      <c r="A456" s="575"/>
      <c r="E456" s="432"/>
      <c r="F456" s="576"/>
      <c r="G456" s="576">
        <v>0</v>
      </c>
    </row>
    <row r="457" spans="1:7" ht="13.2">
      <c r="A457" s="575"/>
      <c r="E457" s="432"/>
      <c r="F457" s="576"/>
      <c r="G457" s="576">
        <v>0</v>
      </c>
    </row>
    <row r="458" spans="1:7" ht="13.2">
      <c r="A458" s="575"/>
      <c r="E458" s="432"/>
      <c r="F458" s="576"/>
      <c r="G458" s="576">
        <v>0</v>
      </c>
    </row>
    <row r="459" spans="1:7" ht="13.2">
      <c r="A459" s="575"/>
      <c r="E459" s="432"/>
      <c r="F459" s="576"/>
      <c r="G459" s="576">
        <v>0</v>
      </c>
    </row>
    <row r="460" spans="1:7" ht="13.2">
      <c r="A460" s="575"/>
      <c r="E460" s="432"/>
      <c r="F460" s="576"/>
      <c r="G460" s="576">
        <v>0</v>
      </c>
    </row>
    <row r="461" spans="1:7" ht="13.2">
      <c r="A461" s="575"/>
      <c r="E461" s="432"/>
      <c r="F461" s="576"/>
      <c r="G461" s="576">
        <v>0</v>
      </c>
    </row>
    <row r="462" spans="1:7" ht="13.2">
      <c r="A462" s="575"/>
      <c r="E462" s="432"/>
      <c r="F462" s="576"/>
      <c r="G462" s="576">
        <v>0</v>
      </c>
    </row>
    <row r="463" spans="1:7" ht="13.2">
      <c r="A463" s="575"/>
      <c r="E463" s="432"/>
      <c r="F463" s="576"/>
      <c r="G463" s="576">
        <v>0</v>
      </c>
    </row>
    <row r="464" spans="1:7" ht="13.2">
      <c r="A464" s="575"/>
      <c r="E464" s="432"/>
      <c r="F464" s="576"/>
      <c r="G464" s="576">
        <v>0</v>
      </c>
    </row>
    <row r="465" spans="1:7" ht="13.2">
      <c r="A465" s="575"/>
      <c r="E465" s="432"/>
      <c r="F465" s="576"/>
      <c r="G465" s="576">
        <v>0</v>
      </c>
    </row>
    <row r="466" spans="1:7" ht="13.2">
      <c r="A466" s="575"/>
      <c r="E466" s="432"/>
      <c r="F466" s="576"/>
      <c r="G466" s="576">
        <v>0</v>
      </c>
    </row>
    <row r="467" spans="1:7" ht="13.2">
      <c r="A467" s="575"/>
      <c r="E467" s="432"/>
      <c r="F467" s="576"/>
      <c r="G467" s="576">
        <v>0</v>
      </c>
    </row>
    <row r="468" spans="1:7" ht="13.2">
      <c r="A468" s="575"/>
      <c r="E468" s="432"/>
      <c r="F468" s="576"/>
      <c r="G468" s="576">
        <v>0</v>
      </c>
    </row>
    <row r="469" spans="1:7" ht="13.2">
      <c r="A469" s="575"/>
      <c r="E469" s="432"/>
      <c r="F469" s="576"/>
      <c r="G469" s="576">
        <v>0</v>
      </c>
    </row>
    <row r="470" spans="1:7" ht="13.2">
      <c r="A470" s="575"/>
      <c r="E470" s="432"/>
      <c r="F470" s="576"/>
      <c r="G470" s="576">
        <v>0</v>
      </c>
    </row>
    <row r="471" spans="1:7" ht="13.2">
      <c r="A471" s="575"/>
      <c r="E471" s="432"/>
      <c r="F471" s="576"/>
      <c r="G471" s="576">
        <v>0</v>
      </c>
    </row>
    <row r="472" spans="1:7" ht="13.2">
      <c r="A472" s="575"/>
      <c r="E472" s="432"/>
      <c r="F472" s="576"/>
      <c r="G472" s="576">
        <v>0</v>
      </c>
    </row>
    <row r="473" spans="1:7" ht="13.2">
      <c r="A473" s="575"/>
      <c r="E473" s="432"/>
      <c r="F473" s="576"/>
      <c r="G473" s="576">
        <v>0</v>
      </c>
    </row>
    <row r="474" spans="1:7" ht="13.2">
      <c r="A474" s="575"/>
      <c r="E474" s="432"/>
      <c r="F474" s="576"/>
      <c r="G474" s="576">
        <v>0</v>
      </c>
    </row>
    <row r="475" spans="1:7" ht="13.2">
      <c r="A475" s="575"/>
      <c r="E475" s="432"/>
      <c r="F475" s="576"/>
      <c r="G475" s="576">
        <v>0</v>
      </c>
    </row>
    <row r="476" spans="1:7" ht="13.2">
      <c r="A476" s="575"/>
      <c r="E476" s="432"/>
      <c r="F476" s="576"/>
      <c r="G476" s="576">
        <v>0</v>
      </c>
    </row>
    <row r="477" spans="1:7" ht="13.2">
      <c r="A477" s="575"/>
      <c r="E477" s="432"/>
      <c r="F477" s="576"/>
      <c r="G477" s="576">
        <v>0</v>
      </c>
    </row>
    <row r="478" spans="1:7" ht="13.2">
      <c r="A478" s="575"/>
      <c r="E478" s="432"/>
      <c r="F478" s="576"/>
      <c r="G478" s="576">
        <v>0</v>
      </c>
    </row>
    <row r="479" spans="1:7" ht="13.2">
      <c r="A479" s="575"/>
      <c r="E479" s="432"/>
      <c r="F479" s="576"/>
      <c r="G479" s="576">
        <v>0</v>
      </c>
    </row>
    <row r="480" spans="1:7" ht="13.2">
      <c r="A480" s="575"/>
      <c r="E480" s="432"/>
      <c r="F480" s="576"/>
      <c r="G480" s="576">
        <v>0</v>
      </c>
    </row>
    <row r="481" spans="1:7" ht="13.2">
      <c r="A481" s="575"/>
      <c r="E481" s="432"/>
      <c r="F481" s="576"/>
      <c r="G481" s="576">
        <v>0</v>
      </c>
    </row>
    <row r="482" spans="1:7" ht="13.2">
      <c r="A482" s="575"/>
      <c r="E482" s="432"/>
      <c r="F482" s="576"/>
      <c r="G482" s="576">
        <v>0</v>
      </c>
    </row>
    <row r="483" spans="1:7" ht="13.2">
      <c r="A483" s="575"/>
      <c r="E483" s="432"/>
      <c r="F483" s="576"/>
      <c r="G483" s="576">
        <v>0</v>
      </c>
    </row>
    <row r="484" spans="1:7" ht="13.2">
      <c r="A484" s="575"/>
      <c r="E484" s="432"/>
      <c r="F484" s="576"/>
      <c r="G484" s="576">
        <v>0</v>
      </c>
    </row>
    <row r="485" spans="1:7" ht="13.2">
      <c r="A485" s="575"/>
      <c r="E485" s="432"/>
      <c r="F485" s="576"/>
      <c r="G485" s="576">
        <v>0</v>
      </c>
    </row>
    <row r="486" spans="1:7" ht="13.2">
      <c r="A486" s="575"/>
      <c r="E486" s="432"/>
      <c r="F486" s="576"/>
      <c r="G486" s="576">
        <v>0</v>
      </c>
    </row>
    <row r="487" spans="1:7" ht="13.2">
      <c r="A487" s="575"/>
      <c r="E487" s="432"/>
      <c r="F487" s="576"/>
      <c r="G487" s="576">
        <v>0</v>
      </c>
    </row>
    <row r="488" spans="1:7" ht="13.2">
      <c r="A488" s="575"/>
      <c r="E488" s="432"/>
      <c r="F488" s="576"/>
      <c r="G488" s="576">
        <v>0</v>
      </c>
    </row>
    <row r="489" spans="1:7" ht="13.2">
      <c r="A489" s="575"/>
      <c r="E489" s="432"/>
      <c r="F489" s="576"/>
      <c r="G489" s="576">
        <v>0</v>
      </c>
    </row>
    <row r="490" spans="1:7" ht="13.2">
      <c r="A490" s="575"/>
      <c r="E490" s="432"/>
      <c r="F490" s="576"/>
      <c r="G490" s="576">
        <v>0</v>
      </c>
    </row>
    <row r="491" spans="1:7" ht="13.2">
      <c r="A491" s="575"/>
      <c r="E491" s="432"/>
      <c r="F491" s="576"/>
      <c r="G491" s="576">
        <v>0</v>
      </c>
    </row>
    <row r="492" spans="1:7" ht="13.2">
      <c r="A492" s="575"/>
      <c r="E492" s="432"/>
      <c r="F492" s="576"/>
      <c r="G492" s="576">
        <v>0</v>
      </c>
    </row>
    <row r="493" spans="1:7" ht="13.2">
      <c r="A493" s="575"/>
      <c r="E493" s="432"/>
      <c r="F493" s="576"/>
      <c r="G493" s="576">
        <v>0</v>
      </c>
    </row>
    <row r="494" spans="1:7" ht="13.2">
      <c r="A494" s="575"/>
      <c r="E494" s="432"/>
      <c r="F494" s="576"/>
      <c r="G494" s="576">
        <v>0</v>
      </c>
    </row>
    <row r="495" spans="1:7" ht="13.2">
      <c r="A495" s="575"/>
      <c r="E495" s="432"/>
      <c r="F495" s="576"/>
      <c r="G495" s="576">
        <v>0</v>
      </c>
    </row>
    <row r="496" spans="1:7" ht="13.2">
      <c r="A496" s="575"/>
      <c r="E496" s="432"/>
      <c r="F496" s="576"/>
      <c r="G496" s="576">
        <v>0</v>
      </c>
    </row>
    <row r="497" spans="1:7" ht="13.2">
      <c r="A497" s="575"/>
      <c r="E497" s="432"/>
      <c r="F497" s="576"/>
      <c r="G497" s="576">
        <v>0</v>
      </c>
    </row>
    <row r="498" spans="1:7" ht="13.2">
      <c r="A498" s="575"/>
      <c r="E498" s="432"/>
      <c r="F498" s="576"/>
      <c r="G498" s="576">
        <v>0</v>
      </c>
    </row>
    <row r="499" spans="1:7" ht="13.2">
      <c r="A499" s="575"/>
      <c r="E499" s="432"/>
      <c r="F499" s="576"/>
      <c r="G499" s="576">
        <v>0</v>
      </c>
    </row>
    <row r="500" spans="1:7" ht="13.2">
      <c r="A500" s="575"/>
      <c r="E500" s="432"/>
      <c r="F500" s="576"/>
      <c r="G500" s="576">
        <v>0</v>
      </c>
    </row>
    <row r="501" spans="1:7" ht="13.2">
      <c r="A501" s="575"/>
      <c r="E501" s="432"/>
      <c r="F501" s="576"/>
      <c r="G501" s="576">
        <v>0</v>
      </c>
    </row>
    <row r="502" spans="1:7" ht="13.2">
      <c r="A502" s="575"/>
      <c r="E502" s="432"/>
      <c r="F502" s="576"/>
      <c r="G502" s="576">
        <v>0</v>
      </c>
    </row>
    <row r="503" spans="1:7" ht="13.2">
      <c r="A503" s="575"/>
      <c r="E503" s="432"/>
      <c r="F503" s="576"/>
      <c r="G503" s="576">
        <v>0</v>
      </c>
    </row>
    <row r="504" spans="1:7" ht="13.2">
      <c r="A504" s="575"/>
      <c r="E504" s="432"/>
      <c r="F504" s="576"/>
      <c r="G504" s="576">
        <v>0</v>
      </c>
    </row>
    <row r="505" spans="1:7" ht="13.2">
      <c r="A505" s="575"/>
      <c r="E505" s="432"/>
      <c r="F505" s="576"/>
      <c r="G505" s="576">
        <v>0</v>
      </c>
    </row>
    <row r="506" spans="1:7" ht="13.2">
      <c r="A506" s="575"/>
      <c r="E506" s="432"/>
      <c r="F506" s="576"/>
      <c r="G506" s="576">
        <v>0</v>
      </c>
    </row>
    <row r="507" spans="1:7" ht="13.2">
      <c r="A507" s="575"/>
      <c r="E507" s="432"/>
      <c r="F507" s="576"/>
      <c r="G507" s="576">
        <v>0</v>
      </c>
    </row>
    <row r="508" spans="1:7" ht="13.2">
      <c r="A508" s="575"/>
      <c r="E508" s="432"/>
      <c r="F508" s="576"/>
      <c r="G508" s="576">
        <v>0</v>
      </c>
    </row>
    <row r="509" spans="1:7" ht="13.2">
      <c r="A509" s="575"/>
      <c r="E509" s="432"/>
      <c r="F509" s="576"/>
      <c r="G509" s="576">
        <v>0</v>
      </c>
    </row>
    <row r="510" spans="1:7" ht="13.2">
      <c r="A510" s="575"/>
      <c r="E510" s="432"/>
      <c r="F510" s="576"/>
      <c r="G510" s="576">
        <v>0</v>
      </c>
    </row>
    <row r="511" spans="1:7" ht="13.2">
      <c r="A511" s="575"/>
      <c r="E511" s="432"/>
      <c r="F511" s="576"/>
      <c r="G511" s="576">
        <v>0</v>
      </c>
    </row>
    <row r="512" spans="1:7" ht="13.2">
      <c r="A512" s="575"/>
      <c r="E512" s="432"/>
      <c r="F512" s="576"/>
      <c r="G512" s="576">
        <v>0</v>
      </c>
    </row>
    <row r="513" spans="1:7" ht="13.2">
      <c r="A513" s="575"/>
      <c r="E513" s="432"/>
      <c r="F513" s="576"/>
      <c r="G513" s="576">
        <v>0</v>
      </c>
    </row>
    <row r="514" spans="1:7" ht="13.2">
      <c r="A514" s="575"/>
      <c r="E514" s="432"/>
      <c r="F514" s="576"/>
      <c r="G514" s="576">
        <v>0</v>
      </c>
    </row>
    <row r="515" spans="1:7" ht="13.2">
      <c r="A515" s="575"/>
      <c r="E515" s="432"/>
      <c r="F515" s="576"/>
      <c r="G515" s="576">
        <v>0</v>
      </c>
    </row>
    <row r="516" spans="1:7" ht="13.2">
      <c r="A516" s="575"/>
      <c r="E516" s="432"/>
      <c r="F516" s="576"/>
      <c r="G516" s="576">
        <v>0</v>
      </c>
    </row>
    <row r="517" spans="1:7" ht="13.2">
      <c r="A517" s="575"/>
      <c r="E517" s="432"/>
      <c r="F517" s="576"/>
      <c r="G517" s="576">
        <v>0</v>
      </c>
    </row>
    <row r="518" spans="1:7" ht="13.2">
      <c r="A518" s="575"/>
      <c r="E518" s="432"/>
      <c r="F518" s="576"/>
      <c r="G518" s="576">
        <v>0</v>
      </c>
    </row>
    <row r="519" spans="1:7" ht="13.2">
      <c r="A519" s="575"/>
      <c r="E519" s="432"/>
      <c r="F519" s="576"/>
      <c r="G519" s="576">
        <v>0</v>
      </c>
    </row>
    <row r="520" spans="1:7" ht="13.2">
      <c r="A520" s="575"/>
      <c r="E520" s="432"/>
      <c r="F520" s="576"/>
      <c r="G520" s="576">
        <v>0</v>
      </c>
    </row>
    <row r="521" spans="1:7" ht="13.2">
      <c r="A521" s="575"/>
      <c r="E521" s="432"/>
      <c r="F521" s="576"/>
      <c r="G521" s="576">
        <v>0</v>
      </c>
    </row>
    <row r="522" spans="1:7" ht="13.2">
      <c r="A522" s="575"/>
      <c r="E522" s="432"/>
      <c r="F522" s="576"/>
      <c r="G522" s="576">
        <v>0</v>
      </c>
    </row>
    <row r="523" spans="1:7" ht="13.2">
      <c r="A523" s="575"/>
      <c r="E523" s="432"/>
      <c r="F523" s="576"/>
      <c r="G523" s="576">
        <v>0</v>
      </c>
    </row>
    <row r="524" spans="1:7" ht="13.2">
      <c r="A524" s="575"/>
      <c r="E524" s="432"/>
      <c r="F524" s="576"/>
      <c r="G524" s="576">
        <v>0</v>
      </c>
    </row>
    <row r="525" spans="1:7" ht="13.2">
      <c r="A525" s="575"/>
      <c r="E525" s="432"/>
      <c r="F525" s="576"/>
      <c r="G525" s="576">
        <v>0</v>
      </c>
    </row>
    <row r="526" spans="1:7" ht="13.2">
      <c r="A526" s="575"/>
      <c r="E526" s="432"/>
      <c r="F526" s="576"/>
      <c r="G526" s="576">
        <v>0</v>
      </c>
    </row>
    <row r="527" spans="1:7" ht="13.2">
      <c r="A527" s="575"/>
      <c r="E527" s="432"/>
      <c r="F527" s="576"/>
      <c r="G527" s="576">
        <v>0</v>
      </c>
    </row>
    <row r="528" spans="1:7" ht="13.2">
      <c r="A528" s="575"/>
      <c r="E528" s="432"/>
      <c r="F528" s="576"/>
      <c r="G528" s="576">
        <v>0</v>
      </c>
    </row>
    <row r="529" spans="1:7" ht="13.2">
      <c r="A529" s="575"/>
      <c r="E529" s="432"/>
      <c r="F529" s="576"/>
      <c r="G529" s="576">
        <v>0</v>
      </c>
    </row>
    <row r="530" spans="1:7" ht="13.2">
      <c r="A530" s="575"/>
      <c r="E530" s="432"/>
      <c r="F530" s="576"/>
      <c r="G530" s="576">
        <v>0</v>
      </c>
    </row>
    <row r="531" spans="1:7" ht="13.2">
      <c r="A531" s="575"/>
      <c r="E531" s="432"/>
      <c r="F531" s="576"/>
      <c r="G531" s="576">
        <v>0</v>
      </c>
    </row>
    <row r="532" spans="1:7" ht="13.2">
      <c r="A532" s="575"/>
      <c r="E532" s="432"/>
      <c r="F532" s="576"/>
      <c r="G532" s="576">
        <v>0</v>
      </c>
    </row>
    <row r="533" spans="1:7" ht="13.2">
      <c r="A533" s="575"/>
      <c r="E533" s="432"/>
      <c r="F533" s="576"/>
      <c r="G533" s="576">
        <v>0</v>
      </c>
    </row>
    <row r="534" spans="1:7" ht="13.2">
      <c r="A534" s="575"/>
      <c r="E534" s="432"/>
      <c r="F534" s="576"/>
      <c r="G534" s="576">
        <v>0</v>
      </c>
    </row>
    <row r="535" spans="1:7" ht="13.2">
      <c r="A535" s="575"/>
      <c r="E535" s="432"/>
      <c r="F535" s="576"/>
      <c r="G535" s="576">
        <v>0</v>
      </c>
    </row>
    <row r="536" spans="1:7" ht="13.2">
      <c r="A536" s="575"/>
      <c r="E536" s="432"/>
      <c r="F536" s="576"/>
      <c r="G536" s="576">
        <v>0</v>
      </c>
    </row>
    <row r="537" spans="1:7" ht="13.2">
      <c r="A537" s="575"/>
      <c r="E537" s="432"/>
      <c r="F537" s="576"/>
      <c r="G537" s="576">
        <v>0</v>
      </c>
    </row>
    <row r="538" spans="1:7" ht="13.2">
      <c r="A538" s="575"/>
      <c r="E538" s="432"/>
      <c r="F538" s="576"/>
      <c r="G538" s="576">
        <v>0</v>
      </c>
    </row>
    <row r="539" spans="1:7" ht="13.2">
      <c r="A539" s="575"/>
      <c r="E539" s="432"/>
      <c r="F539" s="576"/>
      <c r="G539" s="576">
        <v>0</v>
      </c>
    </row>
    <row r="540" spans="1:7" ht="13.2">
      <c r="A540" s="575"/>
      <c r="E540" s="432"/>
      <c r="F540" s="576"/>
      <c r="G540" s="576">
        <v>0</v>
      </c>
    </row>
    <row r="541" spans="1:7" ht="13.2">
      <c r="A541" s="575"/>
      <c r="E541" s="432"/>
      <c r="F541" s="576"/>
      <c r="G541" s="576">
        <v>0</v>
      </c>
    </row>
    <row r="542" spans="1:7" ht="13.2">
      <c r="A542" s="575"/>
      <c r="E542" s="432"/>
      <c r="F542" s="576"/>
      <c r="G542" s="576">
        <v>0</v>
      </c>
    </row>
    <row r="543" spans="1:7" ht="13.2">
      <c r="A543" s="575"/>
      <c r="E543" s="432"/>
      <c r="F543" s="576"/>
      <c r="G543" s="576">
        <v>0</v>
      </c>
    </row>
    <row r="544" spans="1:7" ht="13.2">
      <c r="A544" s="575"/>
      <c r="E544" s="432"/>
      <c r="F544" s="576"/>
      <c r="G544" s="576">
        <v>0</v>
      </c>
    </row>
    <row r="545" spans="1:7" ht="13.2">
      <c r="A545" s="575"/>
      <c r="E545" s="432"/>
      <c r="F545" s="576"/>
      <c r="G545" s="576">
        <v>0</v>
      </c>
    </row>
    <row r="546" spans="1:7" ht="13.2">
      <c r="A546" s="575"/>
      <c r="E546" s="432"/>
      <c r="F546" s="576"/>
      <c r="G546" s="576">
        <v>0</v>
      </c>
    </row>
    <row r="547" spans="1:7" ht="13.2">
      <c r="A547" s="575"/>
      <c r="E547" s="432"/>
      <c r="F547" s="576"/>
      <c r="G547" s="576">
        <v>0</v>
      </c>
    </row>
    <row r="548" spans="1:7" ht="13.2">
      <c r="A548" s="575"/>
      <c r="E548" s="432"/>
      <c r="F548" s="576"/>
      <c r="G548" s="576">
        <v>0</v>
      </c>
    </row>
    <row r="549" spans="1:7" ht="13.2">
      <c r="A549" s="575"/>
      <c r="E549" s="432"/>
      <c r="F549" s="576"/>
      <c r="G549" s="576">
        <v>0</v>
      </c>
    </row>
    <row r="550" spans="1:7" ht="13.2">
      <c r="A550" s="575"/>
      <c r="E550" s="432"/>
      <c r="F550" s="576"/>
      <c r="G550" s="576">
        <v>0</v>
      </c>
    </row>
    <row r="551" spans="1:7" ht="13.2">
      <c r="A551" s="575"/>
      <c r="E551" s="432"/>
      <c r="F551" s="576"/>
      <c r="G551" s="576">
        <v>0</v>
      </c>
    </row>
    <row r="552" spans="1:7" ht="13.2">
      <c r="A552" s="575"/>
      <c r="E552" s="432"/>
      <c r="F552" s="576"/>
      <c r="G552" s="576">
        <v>0</v>
      </c>
    </row>
    <row r="553" spans="1:7" ht="13.2">
      <c r="A553" s="575"/>
      <c r="E553" s="432"/>
      <c r="F553" s="576"/>
      <c r="G553" s="576">
        <v>0</v>
      </c>
    </row>
    <row r="554" spans="1:7" ht="13.2">
      <c r="A554" s="575"/>
      <c r="E554" s="432"/>
      <c r="F554" s="576"/>
      <c r="G554" s="576">
        <v>0</v>
      </c>
    </row>
    <row r="555" spans="1:7" ht="13.2">
      <c r="A555" s="575"/>
      <c r="E555" s="432"/>
      <c r="F555" s="576"/>
      <c r="G555" s="576">
        <v>0</v>
      </c>
    </row>
    <row r="556" spans="1:7" ht="13.2">
      <c r="A556" s="575"/>
      <c r="E556" s="432"/>
      <c r="F556" s="576"/>
      <c r="G556" s="576">
        <v>0</v>
      </c>
    </row>
    <row r="557" spans="1:7" ht="13.2">
      <c r="A557" s="575"/>
      <c r="E557" s="432"/>
      <c r="F557" s="576"/>
      <c r="G557" s="576">
        <v>0</v>
      </c>
    </row>
    <row r="558" spans="1:7" ht="13.2">
      <c r="A558" s="575"/>
      <c r="E558" s="432"/>
      <c r="F558" s="576"/>
      <c r="G558" s="576">
        <v>0</v>
      </c>
    </row>
    <row r="559" spans="1:7" ht="13.2">
      <c r="A559" s="575"/>
      <c r="E559" s="432"/>
      <c r="F559" s="576"/>
      <c r="G559" s="576">
        <v>0</v>
      </c>
    </row>
    <row r="560" spans="1:7" ht="13.2">
      <c r="A560" s="575"/>
      <c r="E560" s="432"/>
      <c r="F560" s="576"/>
      <c r="G560" s="576">
        <v>0</v>
      </c>
    </row>
    <row r="561" spans="1:7" ht="13.2">
      <c r="A561" s="575"/>
      <c r="E561" s="432"/>
      <c r="F561" s="576"/>
      <c r="G561" s="576">
        <v>0</v>
      </c>
    </row>
    <row r="562" spans="1:7" ht="13.2">
      <c r="A562" s="575"/>
      <c r="E562" s="432"/>
      <c r="F562" s="576"/>
      <c r="G562" s="576">
        <v>0</v>
      </c>
    </row>
    <row r="563" spans="1:7" ht="13.2">
      <c r="A563" s="575"/>
      <c r="E563" s="432"/>
      <c r="F563" s="576"/>
      <c r="G563" s="576">
        <v>0</v>
      </c>
    </row>
    <row r="564" spans="1:7" ht="13.2">
      <c r="A564" s="575"/>
      <c r="E564" s="432"/>
      <c r="F564" s="576"/>
      <c r="G564" s="576">
        <v>0</v>
      </c>
    </row>
    <row r="565" spans="1:7" ht="13.2">
      <c r="A565" s="575"/>
      <c r="E565" s="432"/>
      <c r="F565" s="576"/>
      <c r="G565" s="576">
        <v>0</v>
      </c>
    </row>
    <row r="566" spans="1:7" ht="13.2">
      <c r="A566" s="575"/>
      <c r="E566" s="432"/>
      <c r="F566" s="576"/>
      <c r="G566" s="576">
        <v>0</v>
      </c>
    </row>
    <row r="567" spans="1:7" ht="13.2">
      <c r="A567" s="575"/>
      <c r="E567" s="432"/>
      <c r="F567" s="576"/>
      <c r="G567" s="576">
        <v>0</v>
      </c>
    </row>
    <row r="568" spans="1:7" ht="13.2">
      <c r="A568" s="575"/>
      <c r="E568" s="432"/>
      <c r="F568" s="576"/>
      <c r="G568" s="576">
        <v>0</v>
      </c>
    </row>
    <row r="569" spans="1:7" ht="13.2">
      <c r="A569" s="575"/>
      <c r="E569" s="432"/>
      <c r="F569" s="576"/>
      <c r="G569" s="576">
        <v>0</v>
      </c>
    </row>
    <row r="570" spans="1:7" ht="13.2">
      <c r="A570" s="575"/>
      <c r="E570" s="432"/>
      <c r="F570" s="576"/>
      <c r="G570" s="576">
        <v>0</v>
      </c>
    </row>
    <row r="571" spans="1:7" ht="13.2">
      <c r="A571" s="575"/>
      <c r="E571" s="432"/>
      <c r="F571" s="576"/>
      <c r="G571" s="576">
        <v>0</v>
      </c>
    </row>
    <row r="572" spans="1:7" ht="13.2">
      <c r="A572" s="575"/>
      <c r="E572" s="432"/>
      <c r="F572" s="576"/>
      <c r="G572" s="576">
        <v>0</v>
      </c>
    </row>
    <row r="573" spans="1:7" ht="13.2">
      <c r="A573" s="575"/>
      <c r="E573" s="432"/>
      <c r="F573" s="576"/>
      <c r="G573" s="576">
        <v>0</v>
      </c>
    </row>
    <row r="574" spans="1:7" ht="13.2">
      <c r="A574" s="575"/>
      <c r="E574" s="432"/>
      <c r="F574" s="576"/>
      <c r="G574" s="576">
        <v>0</v>
      </c>
    </row>
    <row r="575" spans="1:7" ht="13.2">
      <c r="A575" s="575"/>
      <c r="E575" s="432"/>
      <c r="F575" s="576"/>
      <c r="G575" s="576">
        <v>0</v>
      </c>
    </row>
    <row r="576" spans="1:7" ht="13.2">
      <c r="A576" s="575"/>
      <c r="E576" s="432"/>
      <c r="F576" s="576"/>
      <c r="G576" s="576">
        <v>0</v>
      </c>
    </row>
    <row r="577" spans="1:7" ht="13.2">
      <c r="A577" s="575"/>
      <c r="E577" s="432"/>
      <c r="F577" s="576"/>
      <c r="G577" s="576">
        <v>0</v>
      </c>
    </row>
    <row r="578" spans="1:7" ht="13.2">
      <c r="A578" s="575"/>
      <c r="E578" s="432"/>
      <c r="F578" s="576"/>
      <c r="G578" s="576">
        <v>0</v>
      </c>
    </row>
    <row r="579" spans="1:7" ht="13.2">
      <c r="A579" s="575"/>
      <c r="E579" s="432"/>
      <c r="F579" s="576"/>
      <c r="G579" s="576">
        <v>0</v>
      </c>
    </row>
    <row r="580" spans="1:7" ht="13.2">
      <c r="A580" s="575"/>
      <c r="E580" s="432"/>
      <c r="F580" s="576"/>
      <c r="G580" s="576">
        <v>0</v>
      </c>
    </row>
    <row r="581" spans="1:7" ht="13.2">
      <c r="A581" s="575"/>
      <c r="E581" s="432"/>
      <c r="F581" s="576"/>
      <c r="G581" s="576">
        <v>0</v>
      </c>
    </row>
    <row r="582" spans="1:7" ht="13.2">
      <c r="A582" s="575"/>
      <c r="E582" s="432"/>
      <c r="F582" s="576"/>
      <c r="G582" s="576">
        <v>0</v>
      </c>
    </row>
    <row r="583" spans="1:7" ht="13.2">
      <c r="A583" s="575"/>
      <c r="E583" s="432"/>
      <c r="F583" s="576"/>
      <c r="G583" s="576">
        <v>0</v>
      </c>
    </row>
    <row r="584" spans="1:7" ht="13.2">
      <c r="A584" s="575"/>
      <c r="E584" s="432"/>
      <c r="F584" s="576"/>
      <c r="G584" s="576">
        <v>0</v>
      </c>
    </row>
    <row r="585" spans="1:7" ht="13.2">
      <c r="A585" s="575"/>
      <c r="E585" s="432"/>
      <c r="F585" s="576"/>
      <c r="G585" s="576">
        <v>0</v>
      </c>
    </row>
    <row r="586" spans="1:7" ht="13.2">
      <c r="A586" s="575"/>
      <c r="E586" s="432"/>
      <c r="F586" s="576"/>
      <c r="G586" s="576">
        <v>0</v>
      </c>
    </row>
    <row r="587" spans="1:7" ht="13.2">
      <c r="A587" s="575"/>
      <c r="E587" s="432"/>
      <c r="F587" s="576"/>
      <c r="G587" s="576">
        <v>0</v>
      </c>
    </row>
    <row r="588" spans="1:7" ht="13.2">
      <c r="A588" s="575"/>
      <c r="E588" s="432"/>
      <c r="F588" s="576"/>
      <c r="G588" s="576">
        <v>0</v>
      </c>
    </row>
    <row r="589" spans="1:7" ht="13.2">
      <c r="A589" s="575"/>
      <c r="E589" s="432"/>
      <c r="F589" s="576"/>
      <c r="G589" s="576">
        <v>0</v>
      </c>
    </row>
    <row r="590" spans="1:7" ht="13.2">
      <c r="A590" s="575"/>
      <c r="E590" s="432"/>
      <c r="F590" s="576"/>
      <c r="G590" s="576">
        <v>0</v>
      </c>
    </row>
    <row r="591" spans="1:7" ht="13.2">
      <c r="A591" s="575"/>
      <c r="E591" s="432"/>
      <c r="F591" s="576"/>
      <c r="G591" s="576">
        <v>0</v>
      </c>
    </row>
    <row r="592" spans="1:7" ht="13.2">
      <c r="A592" s="575"/>
      <c r="E592" s="432"/>
      <c r="F592" s="576"/>
      <c r="G592" s="576">
        <v>0</v>
      </c>
    </row>
    <row r="593" spans="1:7" ht="13.2">
      <c r="A593" s="575"/>
      <c r="E593" s="432"/>
      <c r="F593" s="576"/>
      <c r="G593" s="576">
        <v>0</v>
      </c>
    </row>
    <row r="594" spans="1:7" ht="13.2">
      <c r="A594" s="575"/>
      <c r="E594" s="432"/>
      <c r="F594" s="576"/>
      <c r="G594" s="576">
        <v>0</v>
      </c>
    </row>
    <row r="595" spans="1:7" ht="13.2">
      <c r="A595" s="575"/>
      <c r="E595" s="432"/>
      <c r="F595" s="576"/>
      <c r="G595" s="576">
        <v>0</v>
      </c>
    </row>
    <row r="596" spans="1:7" ht="13.2">
      <c r="A596" s="575"/>
      <c r="E596" s="432"/>
      <c r="F596" s="576"/>
      <c r="G596" s="576">
        <v>0</v>
      </c>
    </row>
    <row r="597" spans="1:7" ht="13.2">
      <c r="A597" s="575"/>
      <c r="E597" s="432"/>
      <c r="F597" s="576"/>
      <c r="G597" s="576">
        <v>0</v>
      </c>
    </row>
    <row r="598" spans="1:7" ht="13.2">
      <c r="A598" s="575"/>
      <c r="E598" s="432"/>
      <c r="F598" s="576"/>
      <c r="G598" s="576">
        <v>0</v>
      </c>
    </row>
    <row r="599" spans="1:7" ht="13.2">
      <c r="A599" s="575"/>
      <c r="E599" s="432"/>
      <c r="F599" s="576"/>
      <c r="G599" s="576">
        <v>0</v>
      </c>
    </row>
    <row r="600" spans="1:7" ht="13.2">
      <c r="A600" s="575"/>
      <c r="E600" s="432"/>
      <c r="F600" s="576"/>
      <c r="G600" s="576">
        <v>0</v>
      </c>
    </row>
    <row r="601" spans="1:7" ht="13.2">
      <c r="A601" s="575"/>
      <c r="E601" s="432"/>
      <c r="F601" s="576"/>
      <c r="G601" s="576">
        <v>0</v>
      </c>
    </row>
    <row r="602" spans="1:7" ht="13.2">
      <c r="A602" s="575"/>
      <c r="E602" s="432"/>
      <c r="F602" s="576"/>
      <c r="G602" s="576">
        <v>0</v>
      </c>
    </row>
    <row r="603" spans="1:7" ht="13.2">
      <c r="A603" s="575"/>
      <c r="E603" s="432"/>
      <c r="F603" s="576"/>
      <c r="G603" s="576">
        <v>0</v>
      </c>
    </row>
    <row r="604" spans="1:7" ht="13.2">
      <c r="A604" s="575"/>
      <c r="E604" s="432"/>
      <c r="F604" s="576"/>
      <c r="G604" s="576">
        <v>0</v>
      </c>
    </row>
    <row r="605" spans="1:7" ht="13.2">
      <c r="A605" s="575"/>
      <c r="E605" s="432"/>
      <c r="F605" s="576"/>
      <c r="G605" s="576">
        <v>0</v>
      </c>
    </row>
    <row r="606" spans="1:7" ht="13.2">
      <c r="A606" s="575"/>
      <c r="E606" s="432"/>
      <c r="F606" s="576"/>
      <c r="G606" s="576">
        <v>0</v>
      </c>
    </row>
    <row r="607" spans="1:7" ht="13.2">
      <c r="A607" s="575"/>
      <c r="E607" s="432"/>
      <c r="F607" s="576"/>
      <c r="G607" s="576">
        <v>0</v>
      </c>
    </row>
    <row r="608" spans="1:7" ht="13.2">
      <c r="A608" s="575"/>
      <c r="E608" s="432"/>
      <c r="F608" s="576"/>
      <c r="G608" s="576">
        <v>0</v>
      </c>
    </row>
    <row r="609" spans="1:7" ht="13.2">
      <c r="A609" s="575"/>
      <c r="E609" s="432"/>
      <c r="F609" s="576"/>
      <c r="G609" s="576">
        <v>0</v>
      </c>
    </row>
    <row r="610" spans="1:7" ht="13.2">
      <c r="A610" s="575"/>
      <c r="E610" s="432"/>
      <c r="F610" s="576"/>
      <c r="G610" s="576">
        <v>0</v>
      </c>
    </row>
    <row r="611" spans="1:7" ht="13.2">
      <c r="A611" s="575"/>
      <c r="E611" s="432"/>
      <c r="F611" s="576"/>
      <c r="G611" s="576">
        <v>0</v>
      </c>
    </row>
    <row r="612" spans="1:7" ht="13.2">
      <c r="A612" s="575"/>
      <c r="E612" s="432"/>
      <c r="F612" s="576"/>
      <c r="G612" s="576">
        <v>0</v>
      </c>
    </row>
    <row r="613" spans="1:7" ht="13.2">
      <c r="A613" s="575"/>
      <c r="E613" s="432"/>
      <c r="F613" s="576"/>
      <c r="G613" s="576">
        <v>0</v>
      </c>
    </row>
    <row r="614" spans="1:7" ht="13.2">
      <c r="A614" s="575"/>
      <c r="E614" s="432"/>
      <c r="F614" s="576"/>
      <c r="G614" s="576">
        <v>0</v>
      </c>
    </row>
    <row r="615" spans="1:7" ht="13.2">
      <c r="A615" s="575"/>
      <c r="E615" s="432"/>
      <c r="F615" s="576"/>
      <c r="G615" s="576">
        <v>0</v>
      </c>
    </row>
    <row r="616" spans="1:7" ht="13.2">
      <c r="A616" s="575"/>
      <c r="E616" s="432"/>
      <c r="F616" s="576"/>
      <c r="G616" s="576">
        <v>0</v>
      </c>
    </row>
    <row r="617" spans="1:7" ht="13.2">
      <c r="A617" s="575"/>
      <c r="E617" s="432"/>
      <c r="F617" s="576"/>
      <c r="G617" s="576">
        <v>0</v>
      </c>
    </row>
    <row r="618" spans="1:7" ht="13.2">
      <c r="A618" s="575"/>
      <c r="E618" s="432"/>
      <c r="F618" s="576"/>
      <c r="G618" s="576">
        <v>0</v>
      </c>
    </row>
    <row r="619" spans="1:7" ht="13.2">
      <c r="A619" s="575"/>
      <c r="E619" s="432"/>
      <c r="F619" s="576"/>
      <c r="G619" s="576">
        <v>0</v>
      </c>
    </row>
    <row r="620" spans="1:7" ht="13.2">
      <c r="A620" s="575"/>
      <c r="E620" s="432"/>
      <c r="F620" s="576"/>
      <c r="G620" s="576">
        <v>0</v>
      </c>
    </row>
    <row r="621" spans="1:7" ht="13.2">
      <c r="A621" s="575"/>
      <c r="E621" s="432"/>
      <c r="F621" s="576"/>
      <c r="G621" s="576">
        <v>0</v>
      </c>
    </row>
    <row r="622" spans="1:7" ht="13.2">
      <c r="A622" s="575"/>
      <c r="E622" s="432"/>
      <c r="F622" s="576"/>
      <c r="G622" s="576">
        <v>0</v>
      </c>
    </row>
    <row r="623" spans="1:7" ht="13.2">
      <c r="A623" s="575"/>
      <c r="E623" s="432"/>
      <c r="F623" s="576"/>
      <c r="G623" s="576">
        <v>0</v>
      </c>
    </row>
    <row r="624" spans="1:7" ht="13.2">
      <c r="A624" s="575"/>
      <c r="E624" s="432"/>
      <c r="F624" s="576"/>
      <c r="G624" s="576">
        <v>0</v>
      </c>
    </row>
    <row r="625" spans="1:7" ht="13.2">
      <c r="A625" s="575"/>
      <c r="E625" s="432"/>
      <c r="F625" s="576"/>
      <c r="G625" s="576">
        <v>0</v>
      </c>
    </row>
    <row r="626" spans="1:7" ht="13.2">
      <c r="A626" s="575"/>
      <c r="E626" s="432"/>
      <c r="F626" s="576"/>
      <c r="G626" s="576">
        <v>0</v>
      </c>
    </row>
    <row r="627" spans="1:7" ht="13.2">
      <c r="A627" s="575"/>
      <c r="E627" s="432"/>
      <c r="F627" s="576"/>
      <c r="G627" s="576">
        <v>0</v>
      </c>
    </row>
    <row r="628" spans="1:7" ht="13.2">
      <c r="A628" s="575"/>
      <c r="E628" s="432"/>
      <c r="F628" s="576"/>
      <c r="G628" s="576">
        <v>0</v>
      </c>
    </row>
    <row r="629" spans="1:7" ht="13.2">
      <c r="A629" s="575"/>
      <c r="E629" s="432"/>
      <c r="F629" s="576"/>
      <c r="G629" s="576">
        <v>0</v>
      </c>
    </row>
    <row r="630" spans="1:7" ht="13.2">
      <c r="A630" s="575"/>
      <c r="E630" s="432"/>
      <c r="F630" s="576"/>
      <c r="G630" s="576">
        <v>0</v>
      </c>
    </row>
    <row r="631" spans="1:7" ht="13.2">
      <c r="A631" s="575"/>
      <c r="E631" s="432"/>
      <c r="F631" s="576"/>
      <c r="G631" s="576">
        <v>0</v>
      </c>
    </row>
    <row r="632" spans="1:7" ht="13.2">
      <c r="A632" s="575"/>
      <c r="E632" s="432"/>
      <c r="F632" s="576"/>
      <c r="G632" s="576">
        <v>0</v>
      </c>
    </row>
    <row r="633" spans="1:7" ht="13.2">
      <c r="A633" s="575"/>
      <c r="E633" s="432"/>
      <c r="F633" s="576"/>
      <c r="G633" s="576">
        <v>0</v>
      </c>
    </row>
    <row r="634" spans="1:7" ht="13.2">
      <c r="A634" s="575"/>
      <c r="E634" s="432"/>
      <c r="F634" s="576"/>
      <c r="G634" s="576">
        <v>0</v>
      </c>
    </row>
    <row r="635" spans="1:7" ht="13.2">
      <c r="A635" s="575"/>
      <c r="E635" s="432"/>
      <c r="F635" s="576"/>
      <c r="G635" s="576">
        <v>0</v>
      </c>
    </row>
    <row r="636" spans="1:7" ht="13.2">
      <c r="A636" s="575"/>
      <c r="E636" s="432"/>
      <c r="F636" s="576"/>
      <c r="G636" s="576">
        <v>0</v>
      </c>
    </row>
    <row r="637" spans="1:7" ht="13.2">
      <c r="A637" s="575"/>
      <c r="E637" s="432"/>
      <c r="F637" s="576"/>
      <c r="G637" s="576">
        <v>0</v>
      </c>
    </row>
    <row r="638" spans="1:7" ht="13.2">
      <c r="A638" s="575"/>
      <c r="E638" s="432"/>
      <c r="F638" s="576"/>
      <c r="G638" s="576">
        <v>0</v>
      </c>
    </row>
    <row r="639" spans="1:7" ht="13.2">
      <c r="A639" s="575"/>
      <c r="E639" s="432"/>
      <c r="F639" s="576"/>
      <c r="G639" s="576">
        <v>0</v>
      </c>
    </row>
    <row r="640" spans="1:7" ht="13.2">
      <c r="A640" s="575"/>
      <c r="E640" s="432"/>
      <c r="F640" s="576"/>
      <c r="G640" s="576">
        <v>0</v>
      </c>
    </row>
    <row r="641" spans="1:7" ht="13.2">
      <c r="A641" s="575"/>
      <c r="E641" s="432"/>
      <c r="F641" s="576"/>
      <c r="G641" s="576">
        <v>0</v>
      </c>
    </row>
    <row r="642" spans="1:7" ht="13.2">
      <c r="A642" s="575"/>
      <c r="E642" s="432"/>
      <c r="F642" s="576"/>
      <c r="G642" s="576">
        <v>0</v>
      </c>
    </row>
    <row r="643" spans="1:7" ht="13.2">
      <c r="A643" s="575"/>
      <c r="E643" s="432"/>
      <c r="F643" s="576"/>
      <c r="G643" s="576">
        <v>0</v>
      </c>
    </row>
    <row r="644" spans="1:7" ht="13.2">
      <c r="A644" s="575"/>
      <c r="E644" s="432"/>
      <c r="F644" s="576"/>
      <c r="G644" s="576">
        <v>0</v>
      </c>
    </row>
    <row r="645" spans="1:7" ht="13.2">
      <c r="A645" s="575"/>
      <c r="E645" s="432"/>
      <c r="F645" s="576"/>
      <c r="G645" s="576">
        <v>0</v>
      </c>
    </row>
    <row r="646" spans="1:7" ht="13.2">
      <c r="A646" s="575"/>
      <c r="E646" s="432"/>
      <c r="F646" s="576"/>
      <c r="G646" s="576">
        <v>0</v>
      </c>
    </row>
    <row r="647" spans="1:7" ht="13.2">
      <c r="A647" s="575"/>
      <c r="E647" s="432"/>
      <c r="F647" s="576"/>
      <c r="G647" s="576">
        <v>0</v>
      </c>
    </row>
    <row r="648" spans="1:7" ht="13.2">
      <c r="A648" s="575"/>
      <c r="E648" s="432"/>
      <c r="F648" s="576"/>
      <c r="G648" s="576">
        <v>0</v>
      </c>
    </row>
    <row r="649" spans="1:7" ht="13.2">
      <c r="A649" s="575"/>
      <c r="E649" s="432"/>
      <c r="F649" s="576"/>
      <c r="G649" s="576">
        <v>0</v>
      </c>
    </row>
    <row r="650" spans="1:7" ht="13.2">
      <c r="A650" s="575"/>
      <c r="E650" s="432"/>
      <c r="F650" s="576"/>
      <c r="G650" s="576">
        <v>0</v>
      </c>
    </row>
    <row r="651" spans="1:7" ht="13.2">
      <c r="A651" s="575"/>
      <c r="E651" s="432"/>
      <c r="F651" s="576"/>
      <c r="G651" s="576">
        <v>0</v>
      </c>
    </row>
    <row r="652" spans="1:7" ht="13.2">
      <c r="A652" s="575"/>
      <c r="E652" s="432"/>
      <c r="F652" s="576"/>
      <c r="G652" s="576">
        <v>0</v>
      </c>
    </row>
    <row r="653" spans="1:7" ht="13.2">
      <c r="A653" s="575"/>
      <c r="E653" s="432"/>
      <c r="F653" s="576"/>
      <c r="G653" s="576">
        <v>0</v>
      </c>
    </row>
    <row r="654" spans="1:7" ht="13.2">
      <c r="A654" s="575"/>
      <c r="E654" s="432"/>
      <c r="F654" s="576"/>
      <c r="G654" s="576">
        <v>0</v>
      </c>
    </row>
    <row r="655" spans="1:7" ht="13.2">
      <c r="A655" s="575"/>
      <c r="E655" s="432"/>
      <c r="F655" s="576"/>
      <c r="G655" s="576">
        <v>0</v>
      </c>
    </row>
    <row r="656" spans="1:7" ht="13.2">
      <c r="A656" s="575"/>
      <c r="E656" s="432"/>
      <c r="F656" s="576"/>
      <c r="G656" s="576">
        <v>0</v>
      </c>
    </row>
    <row r="657" spans="1:7" ht="13.2">
      <c r="A657" s="575"/>
      <c r="E657" s="432"/>
      <c r="F657" s="576"/>
      <c r="G657" s="576">
        <v>0</v>
      </c>
    </row>
    <row r="658" spans="1:7" ht="13.2">
      <c r="A658" s="575"/>
      <c r="E658" s="432"/>
      <c r="F658" s="576"/>
      <c r="G658" s="576">
        <v>0</v>
      </c>
    </row>
    <row r="659" spans="1:7" ht="13.2">
      <c r="A659" s="575"/>
      <c r="E659" s="432"/>
      <c r="F659" s="576"/>
      <c r="G659" s="576">
        <v>0</v>
      </c>
    </row>
    <row r="660" spans="1:7" ht="13.2">
      <c r="A660" s="575"/>
      <c r="E660" s="432"/>
      <c r="F660" s="576"/>
      <c r="G660" s="576">
        <v>0</v>
      </c>
    </row>
    <row r="661" spans="1:7" ht="13.2">
      <c r="A661" s="575"/>
      <c r="E661" s="432"/>
      <c r="F661" s="576"/>
      <c r="G661" s="576">
        <v>0</v>
      </c>
    </row>
    <row r="662" spans="1:7" ht="13.2">
      <c r="A662" s="575"/>
      <c r="E662" s="432"/>
      <c r="F662" s="576"/>
      <c r="G662" s="576">
        <v>0</v>
      </c>
    </row>
    <row r="663" spans="1:7" ht="13.2">
      <c r="A663" s="575"/>
      <c r="E663" s="432"/>
      <c r="F663" s="576"/>
      <c r="G663" s="576">
        <v>0</v>
      </c>
    </row>
    <row r="664" spans="1:7" ht="13.2">
      <c r="A664" s="575"/>
      <c r="E664" s="432"/>
      <c r="F664" s="576"/>
      <c r="G664" s="576">
        <v>0</v>
      </c>
    </row>
    <row r="665" spans="1:7" ht="13.2">
      <c r="A665" s="575"/>
      <c r="E665" s="432"/>
      <c r="F665" s="576"/>
      <c r="G665" s="576">
        <v>0</v>
      </c>
    </row>
    <row r="666" spans="1:7" ht="13.2">
      <c r="A666" s="575"/>
      <c r="E666" s="432"/>
      <c r="F666" s="576"/>
      <c r="G666" s="576">
        <v>0</v>
      </c>
    </row>
    <row r="667" spans="1:7" ht="13.2">
      <c r="A667" s="575"/>
      <c r="E667" s="432"/>
      <c r="F667" s="576"/>
      <c r="G667" s="576">
        <v>0</v>
      </c>
    </row>
    <row r="668" spans="1:7" ht="13.2">
      <c r="A668" s="575"/>
      <c r="E668" s="432"/>
      <c r="F668" s="576"/>
      <c r="G668" s="576">
        <v>0</v>
      </c>
    </row>
    <row r="669" spans="1:7" ht="13.2">
      <c r="A669" s="575"/>
      <c r="E669" s="432"/>
      <c r="F669" s="576"/>
      <c r="G669" s="576">
        <v>0</v>
      </c>
    </row>
    <row r="670" spans="1:7" ht="13.2">
      <c r="A670" s="575"/>
      <c r="E670" s="432"/>
      <c r="F670" s="576"/>
      <c r="G670" s="576">
        <v>0</v>
      </c>
    </row>
    <row r="671" spans="1:7" ht="13.2">
      <c r="A671" s="575"/>
      <c r="E671" s="432"/>
      <c r="F671" s="576"/>
      <c r="G671" s="576">
        <v>0</v>
      </c>
    </row>
    <row r="672" spans="1:7" ht="13.2">
      <c r="A672" s="575"/>
      <c r="E672" s="432"/>
      <c r="F672" s="576"/>
      <c r="G672" s="576">
        <v>0</v>
      </c>
    </row>
    <row r="673" spans="1:7" ht="13.2">
      <c r="A673" s="575"/>
      <c r="E673" s="432"/>
      <c r="F673" s="576"/>
      <c r="G673" s="576">
        <v>0</v>
      </c>
    </row>
    <row r="674" spans="1:7" ht="13.2">
      <c r="A674" s="575"/>
      <c r="E674" s="432"/>
      <c r="F674" s="576"/>
      <c r="G674" s="576">
        <v>0</v>
      </c>
    </row>
    <row r="675" spans="1:7" ht="13.2">
      <c r="A675" s="575"/>
      <c r="E675" s="432"/>
      <c r="F675" s="576"/>
      <c r="G675" s="576">
        <v>0</v>
      </c>
    </row>
    <row r="676" spans="1:7" ht="13.2">
      <c r="A676" s="575"/>
      <c r="E676" s="432"/>
      <c r="F676" s="576"/>
      <c r="G676" s="576">
        <v>0</v>
      </c>
    </row>
    <row r="677" spans="1:7" ht="13.2">
      <c r="A677" s="575"/>
      <c r="E677" s="432"/>
      <c r="F677" s="576"/>
      <c r="G677" s="576">
        <v>0</v>
      </c>
    </row>
    <row r="678" spans="1:7" ht="13.2">
      <c r="A678" s="575"/>
      <c r="E678" s="432"/>
      <c r="F678" s="576"/>
      <c r="G678" s="576">
        <v>0</v>
      </c>
    </row>
    <row r="679" spans="1:7" ht="13.2">
      <c r="A679" s="575"/>
      <c r="E679" s="432"/>
      <c r="F679" s="576"/>
      <c r="G679" s="576">
        <v>0</v>
      </c>
    </row>
    <row r="680" spans="1:7" ht="13.2">
      <c r="A680" s="575"/>
      <c r="E680" s="432"/>
      <c r="F680" s="576"/>
      <c r="G680" s="576">
        <v>0</v>
      </c>
    </row>
    <row r="681" spans="1:7" ht="13.2">
      <c r="A681" s="575"/>
      <c r="E681" s="432"/>
      <c r="F681" s="576"/>
      <c r="G681" s="576">
        <v>0</v>
      </c>
    </row>
    <row r="682" spans="1:7" ht="13.2">
      <c r="A682" s="575"/>
      <c r="E682" s="432"/>
      <c r="F682" s="576"/>
      <c r="G682" s="576">
        <v>0</v>
      </c>
    </row>
    <row r="683" spans="1:7" ht="13.2">
      <c r="A683" s="575"/>
      <c r="E683" s="432"/>
      <c r="F683" s="576"/>
      <c r="G683" s="576">
        <v>0</v>
      </c>
    </row>
    <row r="684" spans="1:7" ht="13.2">
      <c r="A684" s="575"/>
      <c r="E684" s="432"/>
      <c r="F684" s="576"/>
      <c r="G684" s="576">
        <v>0</v>
      </c>
    </row>
    <row r="685" spans="1:7" ht="13.2">
      <c r="A685" s="575"/>
      <c r="E685" s="432"/>
      <c r="F685" s="576"/>
      <c r="G685" s="576">
        <v>0</v>
      </c>
    </row>
    <row r="686" spans="1:7" ht="13.2">
      <c r="A686" s="575"/>
      <c r="E686" s="432"/>
      <c r="F686" s="576"/>
      <c r="G686" s="576">
        <v>0</v>
      </c>
    </row>
    <row r="687" spans="1:7" ht="13.2">
      <c r="A687" s="575"/>
      <c r="E687" s="432"/>
      <c r="F687" s="576"/>
      <c r="G687" s="576">
        <v>0</v>
      </c>
    </row>
    <row r="688" spans="1:7" ht="13.2">
      <c r="A688" s="575"/>
      <c r="E688" s="432"/>
      <c r="F688" s="576"/>
      <c r="G688" s="576">
        <v>0</v>
      </c>
    </row>
    <row r="689" spans="1:7" ht="13.2">
      <c r="A689" s="575"/>
      <c r="E689" s="432"/>
      <c r="F689" s="576"/>
      <c r="G689" s="576">
        <v>0</v>
      </c>
    </row>
    <row r="690" spans="1:7" ht="13.2">
      <c r="A690" s="575"/>
      <c r="E690" s="432"/>
      <c r="F690" s="576"/>
      <c r="G690" s="576">
        <v>0</v>
      </c>
    </row>
    <row r="691" spans="1:7" ht="13.2">
      <c r="A691" s="575"/>
      <c r="E691" s="432"/>
      <c r="F691" s="576"/>
      <c r="G691" s="576">
        <v>0</v>
      </c>
    </row>
    <row r="692" spans="1:7" ht="13.2">
      <c r="A692" s="575"/>
      <c r="E692" s="432"/>
      <c r="F692" s="576"/>
      <c r="G692" s="576">
        <v>0</v>
      </c>
    </row>
    <row r="693" spans="1:7" ht="13.2">
      <c r="A693" s="575"/>
      <c r="E693" s="432"/>
      <c r="F693" s="576"/>
      <c r="G693" s="576">
        <v>0</v>
      </c>
    </row>
    <row r="694" spans="1:7" ht="13.2">
      <c r="A694" s="575"/>
      <c r="E694" s="432"/>
      <c r="F694" s="576"/>
      <c r="G694" s="576">
        <v>0</v>
      </c>
    </row>
    <row r="695" spans="1:7" ht="13.2">
      <c r="A695" s="575"/>
      <c r="E695" s="432"/>
      <c r="F695" s="576"/>
      <c r="G695" s="576">
        <v>0</v>
      </c>
    </row>
    <row r="696" spans="1:7" ht="13.2">
      <c r="A696" s="575"/>
      <c r="E696" s="432"/>
      <c r="F696" s="576"/>
      <c r="G696" s="576">
        <v>0</v>
      </c>
    </row>
    <row r="697" spans="1:7" ht="13.2">
      <c r="A697" s="575"/>
      <c r="E697" s="432"/>
      <c r="F697" s="576"/>
      <c r="G697" s="576">
        <v>0</v>
      </c>
    </row>
    <row r="698" spans="1:7" ht="13.2">
      <c r="A698" s="575"/>
      <c r="E698" s="432"/>
      <c r="F698" s="576"/>
      <c r="G698" s="576">
        <v>0</v>
      </c>
    </row>
    <row r="699" spans="1:7" ht="13.2">
      <c r="A699" s="575"/>
      <c r="E699" s="432"/>
      <c r="F699" s="576"/>
      <c r="G699" s="576">
        <v>0</v>
      </c>
    </row>
    <row r="700" spans="1:7" ht="13.2">
      <c r="A700" s="575"/>
      <c r="E700" s="432"/>
      <c r="F700" s="576"/>
      <c r="G700" s="576">
        <v>0</v>
      </c>
    </row>
    <row r="701" spans="1:7" ht="13.2">
      <c r="A701" s="575"/>
      <c r="E701" s="432"/>
      <c r="F701" s="576"/>
      <c r="G701" s="576">
        <v>0</v>
      </c>
    </row>
    <row r="702" spans="1:7" ht="13.2">
      <c r="A702" s="575"/>
      <c r="E702" s="432"/>
      <c r="F702" s="576"/>
      <c r="G702" s="576">
        <v>0</v>
      </c>
    </row>
    <row r="703" spans="1:7" ht="13.2">
      <c r="A703" s="575"/>
      <c r="E703" s="432"/>
      <c r="F703" s="576"/>
      <c r="G703" s="576">
        <v>0</v>
      </c>
    </row>
    <row r="704" spans="1:7" ht="13.2">
      <c r="A704" s="575"/>
      <c r="E704" s="432"/>
      <c r="F704" s="576"/>
      <c r="G704" s="576">
        <v>0</v>
      </c>
    </row>
    <row r="705" spans="1:7" ht="13.2">
      <c r="A705" s="575"/>
      <c r="E705" s="432"/>
      <c r="F705" s="576"/>
      <c r="G705" s="576">
        <v>0</v>
      </c>
    </row>
    <row r="706" spans="1:7" ht="13.2">
      <c r="A706" s="575"/>
      <c r="E706" s="432"/>
      <c r="F706" s="576"/>
      <c r="G706" s="576">
        <v>0</v>
      </c>
    </row>
    <row r="707" spans="1:7" ht="13.2">
      <c r="A707" s="575"/>
      <c r="E707" s="432"/>
      <c r="F707" s="576"/>
      <c r="G707" s="576">
        <v>0</v>
      </c>
    </row>
    <row r="708" spans="1:7" ht="13.2">
      <c r="A708" s="575"/>
      <c r="E708" s="432"/>
      <c r="F708" s="576"/>
      <c r="G708" s="576">
        <v>0</v>
      </c>
    </row>
    <row r="709" spans="1:7" ht="13.2">
      <c r="A709" s="575"/>
      <c r="E709" s="432"/>
      <c r="F709" s="576"/>
      <c r="G709" s="576">
        <v>0</v>
      </c>
    </row>
    <row r="710" spans="1:7" ht="13.2">
      <c r="A710" s="575"/>
      <c r="E710" s="432"/>
      <c r="F710" s="576"/>
      <c r="G710" s="576">
        <v>0</v>
      </c>
    </row>
    <row r="711" spans="1:7" ht="13.2">
      <c r="A711" s="575"/>
      <c r="E711" s="432"/>
      <c r="F711" s="576"/>
      <c r="G711" s="576">
        <v>0</v>
      </c>
    </row>
    <row r="712" spans="1:7" ht="13.2">
      <c r="A712" s="575"/>
      <c r="E712" s="432"/>
      <c r="F712" s="576"/>
      <c r="G712" s="576">
        <v>0</v>
      </c>
    </row>
    <row r="713" spans="1:7" ht="13.2">
      <c r="A713" s="575"/>
      <c r="E713" s="432"/>
      <c r="F713" s="576"/>
      <c r="G713" s="576">
        <v>0</v>
      </c>
    </row>
    <row r="714" spans="1:7" ht="13.2">
      <c r="A714" s="575"/>
      <c r="E714" s="432"/>
      <c r="F714" s="576"/>
      <c r="G714" s="576">
        <v>0</v>
      </c>
    </row>
    <row r="715" spans="1:7" ht="13.2">
      <c r="A715" s="575"/>
      <c r="E715" s="432"/>
      <c r="F715" s="576"/>
      <c r="G715" s="576">
        <v>0</v>
      </c>
    </row>
    <row r="716" spans="1:7" ht="13.2">
      <c r="A716" s="575"/>
      <c r="E716" s="432"/>
      <c r="F716" s="576"/>
      <c r="G716" s="576">
        <v>0</v>
      </c>
    </row>
    <row r="717" spans="1:7" ht="13.2">
      <c r="A717" s="575"/>
      <c r="E717" s="432"/>
      <c r="F717" s="576"/>
      <c r="G717" s="576">
        <v>0</v>
      </c>
    </row>
    <row r="718" spans="1:7" ht="13.2">
      <c r="A718" s="575"/>
      <c r="E718" s="432"/>
      <c r="F718" s="576"/>
      <c r="G718" s="576">
        <v>0</v>
      </c>
    </row>
    <row r="719" spans="1:7" ht="13.2">
      <c r="A719" s="575"/>
      <c r="E719" s="432"/>
      <c r="F719" s="576"/>
      <c r="G719" s="576">
        <v>0</v>
      </c>
    </row>
    <row r="720" spans="1:7" ht="13.2">
      <c r="A720" s="575"/>
      <c r="E720" s="432"/>
      <c r="F720" s="576"/>
      <c r="G720" s="576">
        <v>0</v>
      </c>
    </row>
    <row r="721" spans="1:7" ht="13.2">
      <c r="A721" s="575"/>
      <c r="E721" s="432"/>
      <c r="F721" s="576"/>
      <c r="G721" s="576">
        <v>0</v>
      </c>
    </row>
    <row r="722" spans="1:7" ht="13.2">
      <c r="A722" s="575"/>
      <c r="E722" s="432"/>
      <c r="F722" s="576"/>
      <c r="G722" s="576">
        <v>0</v>
      </c>
    </row>
    <row r="723" spans="1:7" ht="13.2">
      <c r="A723" s="575"/>
      <c r="E723" s="432"/>
      <c r="F723" s="576"/>
      <c r="G723" s="576">
        <v>0</v>
      </c>
    </row>
    <row r="724" spans="1:7" ht="13.2">
      <c r="A724" s="575"/>
      <c r="E724" s="432"/>
      <c r="F724" s="576"/>
      <c r="G724" s="576">
        <v>0</v>
      </c>
    </row>
    <row r="725" spans="1:7" ht="13.2">
      <c r="A725" s="575"/>
      <c r="E725" s="432"/>
      <c r="F725" s="576"/>
      <c r="G725" s="576">
        <v>0</v>
      </c>
    </row>
    <row r="726" spans="1:7" ht="13.2">
      <c r="A726" s="575"/>
      <c r="E726" s="432"/>
      <c r="F726" s="576"/>
      <c r="G726" s="576">
        <v>0</v>
      </c>
    </row>
    <row r="727" spans="1:7" ht="13.2">
      <c r="A727" s="575"/>
      <c r="E727" s="432"/>
      <c r="F727" s="576"/>
      <c r="G727" s="576">
        <v>0</v>
      </c>
    </row>
    <row r="728" spans="1:7" ht="13.2">
      <c r="A728" s="575"/>
      <c r="E728" s="432"/>
      <c r="F728" s="576"/>
      <c r="G728" s="576">
        <v>0</v>
      </c>
    </row>
    <row r="729" spans="1:7" ht="13.2">
      <c r="A729" s="575"/>
      <c r="E729" s="432"/>
      <c r="F729" s="576"/>
      <c r="G729" s="576">
        <v>0</v>
      </c>
    </row>
    <row r="730" spans="1:7" ht="13.2">
      <c r="A730" s="575"/>
      <c r="E730" s="432"/>
      <c r="F730" s="576"/>
      <c r="G730" s="576">
        <v>0</v>
      </c>
    </row>
    <row r="731" spans="1:7" ht="13.2">
      <c r="A731" s="575"/>
      <c r="E731" s="432"/>
      <c r="F731" s="576"/>
      <c r="G731" s="576">
        <v>0</v>
      </c>
    </row>
    <row r="732" spans="1:7" ht="13.2">
      <c r="A732" s="575"/>
      <c r="E732" s="432"/>
      <c r="F732" s="576"/>
      <c r="G732" s="576">
        <v>0</v>
      </c>
    </row>
    <row r="733" spans="1:7" ht="13.2">
      <c r="A733" s="575"/>
      <c r="E733" s="432"/>
      <c r="F733" s="576"/>
      <c r="G733" s="576">
        <v>0</v>
      </c>
    </row>
    <row r="734" spans="1:7" ht="13.2">
      <c r="A734" s="575"/>
      <c r="E734" s="432"/>
      <c r="F734" s="576"/>
      <c r="G734" s="576">
        <v>0</v>
      </c>
    </row>
    <row r="735" spans="1:7" ht="13.2">
      <c r="A735" s="575"/>
      <c r="E735" s="432"/>
      <c r="F735" s="576"/>
      <c r="G735" s="576">
        <v>0</v>
      </c>
    </row>
    <row r="736" spans="1:7" ht="13.2">
      <c r="A736" s="575"/>
      <c r="E736" s="432"/>
      <c r="F736" s="576"/>
      <c r="G736" s="576">
        <v>0</v>
      </c>
    </row>
    <row r="737" spans="1:7" ht="13.2">
      <c r="A737" s="575"/>
      <c r="E737" s="432"/>
      <c r="F737" s="576"/>
      <c r="G737" s="576">
        <v>0</v>
      </c>
    </row>
    <row r="738" spans="1:7" ht="13.2">
      <c r="A738" s="575"/>
      <c r="E738" s="432"/>
      <c r="F738" s="576"/>
      <c r="G738" s="576">
        <v>0</v>
      </c>
    </row>
    <row r="739" spans="1:7" ht="13.2">
      <c r="A739" s="575"/>
      <c r="E739" s="432"/>
      <c r="F739" s="576"/>
      <c r="G739" s="576">
        <v>0</v>
      </c>
    </row>
    <row r="740" spans="1:7" ht="13.2">
      <c r="A740" s="575"/>
      <c r="E740" s="432"/>
      <c r="F740" s="576"/>
      <c r="G740" s="576">
        <v>0</v>
      </c>
    </row>
    <row r="741" spans="1:7" ht="13.2">
      <c r="A741" s="575"/>
      <c r="E741" s="432"/>
      <c r="F741" s="576"/>
      <c r="G741" s="576">
        <v>0</v>
      </c>
    </row>
    <row r="742" spans="1:7" ht="13.2">
      <c r="A742" s="575"/>
      <c r="E742" s="432"/>
      <c r="F742" s="576"/>
      <c r="G742" s="576">
        <v>0</v>
      </c>
    </row>
    <row r="743" spans="1:7" ht="13.2">
      <c r="A743" s="575"/>
      <c r="E743" s="432"/>
      <c r="F743" s="576"/>
      <c r="G743" s="576">
        <v>0</v>
      </c>
    </row>
    <row r="744" spans="1:7" ht="13.2">
      <c r="A744" s="575"/>
      <c r="E744" s="432"/>
      <c r="F744" s="576"/>
      <c r="G744" s="576">
        <v>0</v>
      </c>
    </row>
    <row r="745" spans="1:7" ht="13.2">
      <c r="A745" s="575"/>
      <c r="E745" s="432"/>
      <c r="F745" s="576"/>
      <c r="G745" s="576">
        <v>0</v>
      </c>
    </row>
    <row r="746" spans="1:7" ht="13.2">
      <c r="A746" s="575"/>
      <c r="E746" s="432"/>
      <c r="F746" s="576"/>
      <c r="G746" s="576">
        <v>0</v>
      </c>
    </row>
    <row r="747" spans="1:7" ht="13.2">
      <c r="A747" s="575"/>
      <c r="E747" s="432"/>
      <c r="F747" s="576"/>
      <c r="G747" s="576">
        <v>0</v>
      </c>
    </row>
    <row r="748" spans="1:7" ht="13.2">
      <c r="A748" s="575"/>
      <c r="E748" s="432"/>
      <c r="F748" s="576"/>
      <c r="G748" s="576">
        <v>0</v>
      </c>
    </row>
    <row r="749" spans="1:7" ht="13.2">
      <c r="A749" s="575"/>
      <c r="E749" s="432"/>
      <c r="F749" s="576"/>
      <c r="G749" s="576">
        <v>0</v>
      </c>
    </row>
    <row r="750" spans="1:7" ht="13.2">
      <c r="A750" s="575"/>
      <c r="E750" s="432"/>
      <c r="F750" s="576"/>
      <c r="G750" s="576">
        <v>0</v>
      </c>
    </row>
    <row r="751" spans="1:7" ht="13.2">
      <c r="A751" s="575"/>
      <c r="E751" s="432"/>
      <c r="F751" s="576"/>
      <c r="G751" s="576">
        <v>0</v>
      </c>
    </row>
    <row r="752" spans="1:7" ht="13.2">
      <c r="A752" s="575"/>
      <c r="E752" s="432"/>
      <c r="F752" s="576"/>
      <c r="G752" s="576">
        <v>0</v>
      </c>
    </row>
    <row r="753" spans="1:7" ht="13.2">
      <c r="A753" s="575"/>
      <c r="E753" s="432"/>
      <c r="F753" s="576"/>
      <c r="G753" s="576">
        <v>0</v>
      </c>
    </row>
    <row r="754" spans="1:7" ht="13.2">
      <c r="A754" s="575"/>
      <c r="E754" s="432"/>
      <c r="F754" s="576"/>
      <c r="G754" s="576">
        <v>0</v>
      </c>
    </row>
    <row r="755" spans="1:7" ht="13.2">
      <c r="A755" s="575"/>
      <c r="E755" s="432"/>
      <c r="F755" s="576"/>
      <c r="G755" s="576">
        <v>0</v>
      </c>
    </row>
    <row r="756" spans="1:7" ht="13.2">
      <c r="A756" s="575"/>
      <c r="E756" s="432"/>
      <c r="F756" s="576"/>
      <c r="G756" s="576">
        <v>0</v>
      </c>
    </row>
    <row r="757" spans="1:7" ht="13.2">
      <c r="A757" s="575"/>
      <c r="E757" s="432"/>
      <c r="F757" s="576"/>
      <c r="G757" s="576">
        <v>0</v>
      </c>
    </row>
    <row r="758" spans="1:7" ht="13.2">
      <c r="A758" s="575"/>
      <c r="E758" s="432"/>
      <c r="F758" s="576"/>
      <c r="G758" s="576">
        <v>0</v>
      </c>
    </row>
    <row r="759" spans="1:7" ht="13.2">
      <c r="A759" s="575"/>
      <c r="E759" s="432"/>
      <c r="F759" s="576"/>
      <c r="G759" s="576">
        <v>0</v>
      </c>
    </row>
    <row r="760" spans="1:7" ht="13.2">
      <c r="A760" s="575"/>
      <c r="E760" s="432"/>
      <c r="F760" s="576"/>
      <c r="G760" s="576">
        <v>0</v>
      </c>
    </row>
    <row r="761" spans="1:7" ht="13.2">
      <c r="A761" s="575"/>
      <c r="E761" s="432"/>
      <c r="F761" s="576"/>
      <c r="G761" s="576">
        <v>0</v>
      </c>
    </row>
    <row r="762" spans="1:7" ht="13.2">
      <c r="A762" s="575"/>
      <c r="E762" s="432"/>
      <c r="F762" s="576"/>
      <c r="G762" s="576">
        <v>0</v>
      </c>
    </row>
    <row r="763" spans="1:7" ht="13.2">
      <c r="A763" s="575"/>
      <c r="E763" s="432"/>
      <c r="F763" s="576"/>
      <c r="G763" s="576">
        <v>0</v>
      </c>
    </row>
    <row r="764" spans="1:7" ht="13.2">
      <c r="A764" s="575"/>
      <c r="E764" s="432"/>
      <c r="F764" s="576"/>
      <c r="G764" s="576">
        <v>0</v>
      </c>
    </row>
    <row r="765" spans="1:7" ht="13.2">
      <c r="A765" s="575"/>
      <c r="E765" s="432"/>
      <c r="F765" s="576"/>
      <c r="G765" s="576">
        <v>0</v>
      </c>
    </row>
    <row r="766" spans="1:7" ht="13.2">
      <c r="A766" s="575"/>
      <c r="E766" s="432"/>
      <c r="F766" s="576"/>
      <c r="G766" s="576">
        <v>0</v>
      </c>
    </row>
    <row r="767" spans="1:7" ht="13.2">
      <c r="A767" s="575"/>
      <c r="E767" s="432"/>
      <c r="F767" s="576"/>
      <c r="G767" s="576">
        <v>0</v>
      </c>
    </row>
    <row r="768" spans="1:7" ht="13.2">
      <c r="A768" s="575"/>
      <c r="E768" s="432"/>
      <c r="F768" s="576"/>
      <c r="G768" s="576">
        <v>0</v>
      </c>
    </row>
    <row r="769" spans="1:7" ht="13.2">
      <c r="A769" s="575"/>
      <c r="E769" s="432"/>
      <c r="F769" s="576"/>
      <c r="G769" s="576">
        <v>0</v>
      </c>
    </row>
    <row r="770" spans="1:7" ht="13.2">
      <c r="A770" s="575"/>
      <c r="E770" s="432"/>
      <c r="F770" s="576"/>
      <c r="G770" s="576">
        <v>0</v>
      </c>
    </row>
    <row r="771" spans="1:7" ht="13.2">
      <c r="A771" s="575"/>
      <c r="E771" s="432"/>
      <c r="F771" s="576"/>
      <c r="G771" s="576">
        <v>0</v>
      </c>
    </row>
    <row r="772" spans="1:7" ht="13.2">
      <c r="A772" s="575"/>
      <c r="E772" s="432"/>
      <c r="F772" s="576"/>
      <c r="G772" s="576">
        <v>0</v>
      </c>
    </row>
    <row r="773" spans="1:7" ht="13.2">
      <c r="A773" s="575"/>
      <c r="E773" s="432"/>
      <c r="F773" s="576"/>
      <c r="G773" s="576">
        <v>0</v>
      </c>
    </row>
    <row r="774" spans="1:7" ht="13.2">
      <c r="A774" s="575"/>
      <c r="E774" s="432"/>
      <c r="F774" s="576"/>
      <c r="G774" s="576">
        <v>0</v>
      </c>
    </row>
    <row r="775" spans="1:7" ht="13.2">
      <c r="A775" s="575"/>
      <c r="E775" s="432"/>
      <c r="F775" s="576"/>
      <c r="G775" s="576">
        <v>0</v>
      </c>
    </row>
    <row r="776" spans="1:7" ht="13.2">
      <c r="A776" s="575"/>
      <c r="E776" s="432"/>
      <c r="F776" s="576"/>
      <c r="G776" s="576">
        <v>0</v>
      </c>
    </row>
    <row r="777" spans="1:7" ht="13.2">
      <c r="A777" s="575"/>
      <c r="E777" s="432"/>
      <c r="F777" s="576"/>
      <c r="G777" s="576">
        <v>0</v>
      </c>
    </row>
    <row r="778" spans="1:7" ht="13.2">
      <c r="A778" s="575"/>
      <c r="E778" s="432"/>
      <c r="F778" s="576"/>
      <c r="G778" s="576">
        <v>0</v>
      </c>
    </row>
    <row r="779" spans="1:7" ht="13.2">
      <c r="A779" s="575"/>
      <c r="E779" s="432"/>
      <c r="F779" s="576"/>
      <c r="G779" s="576">
        <v>0</v>
      </c>
    </row>
    <row r="780" spans="1:7" ht="13.2">
      <c r="A780" s="575"/>
      <c r="E780" s="432"/>
      <c r="F780" s="576"/>
      <c r="G780" s="576">
        <v>0</v>
      </c>
    </row>
    <row r="781" spans="1:7" ht="13.2">
      <c r="A781" s="575"/>
      <c r="E781" s="432"/>
      <c r="F781" s="576"/>
      <c r="G781" s="576">
        <v>0</v>
      </c>
    </row>
    <row r="782" spans="1:7" ht="13.2">
      <c r="A782" s="575"/>
      <c r="E782" s="432"/>
      <c r="F782" s="576"/>
      <c r="G782" s="576">
        <v>0</v>
      </c>
    </row>
    <row r="783" spans="1:7" ht="13.2">
      <c r="A783" s="575"/>
      <c r="E783" s="432"/>
      <c r="F783" s="576"/>
      <c r="G783" s="576">
        <v>0</v>
      </c>
    </row>
    <row r="784" spans="1:7" ht="13.2">
      <c r="A784" s="575"/>
      <c r="E784" s="432"/>
      <c r="F784" s="576"/>
      <c r="G784" s="576">
        <v>0</v>
      </c>
    </row>
    <row r="785" spans="1:7" ht="13.2">
      <c r="A785" s="575"/>
      <c r="E785" s="432"/>
      <c r="F785" s="576"/>
      <c r="G785" s="576">
        <v>0</v>
      </c>
    </row>
    <row r="786" spans="1:7" ht="13.2">
      <c r="A786" s="575"/>
      <c r="E786" s="432"/>
      <c r="F786" s="576"/>
      <c r="G786" s="576">
        <v>0</v>
      </c>
    </row>
    <row r="787" spans="1:7" ht="13.2">
      <c r="A787" s="575"/>
      <c r="E787" s="432"/>
      <c r="F787" s="576"/>
      <c r="G787" s="576">
        <v>0</v>
      </c>
    </row>
    <row r="788" spans="1:7" ht="13.2">
      <c r="A788" s="575"/>
      <c r="E788" s="432"/>
      <c r="F788" s="576"/>
      <c r="G788" s="576">
        <v>0</v>
      </c>
    </row>
    <row r="789" spans="1:7" ht="13.2">
      <c r="A789" s="575"/>
      <c r="E789" s="432"/>
      <c r="F789" s="576"/>
      <c r="G789" s="576">
        <v>0</v>
      </c>
    </row>
    <row r="790" spans="1:7" ht="13.2">
      <c r="A790" s="575"/>
      <c r="E790" s="432"/>
      <c r="F790" s="576"/>
      <c r="G790" s="576">
        <v>0</v>
      </c>
    </row>
    <row r="791" spans="1:7" ht="13.2">
      <c r="A791" s="575"/>
      <c r="E791" s="432"/>
      <c r="F791" s="576"/>
      <c r="G791" s="576">
        <v>0</v>
      </c>
    </row>
    <row r="792" spans="1:7" ht="13.2">
      <c r="A792" s="575"/>
      <c r="E792" s="432"/>
      <c r="F792" s="576"/>
      <c r="G792" s="576">
        <v>0</v>
      </c>
    </row>
    <row r="793" spans="1:7" ht="13.2">
      <c r="A793" s="575"/>
      <c r="E793" s="432"/>
      <c r="F793" s="576"/>
      <c r="G793" s="576">
        <v>0</v>
      </c>
    </row>
    <row r="794" spans="1:7" ht="13.2">
      <c r="A794" s="575"/>
      <c r="E794" s="432"/>
      <c r="F794" s="576"/>
      <c r="G794" s="576">
        <v>0</v>
      </c>
    </row>
    <row r="795" spans="1:7" ht="13.2">
      <c r="A795" s="575"/>
      <c r="E795" s="432"/>
      <c r="F795" s="576"/>
      <c r="G795" s="576">
        <v>0</v>
      </c>
    </row>
    <row r="796" spans="1:7" ht="13.2">
      <c r="A796" s="575"/>
      <c r="E796" s="432"/>
      <c r="F796" s="576"/>
      <c r="G796" s="576">
        <v>0</v>
      </c>
    </row>
    <row r="797" spans="1:7" ht="13.2">
      <c r="A797" s="575"/>
      <c r="E797" s="432"/>
      <c r="F797" s="576"/>
      <c r="G797" s="576">
        <v>0</v>
      </c>
    </row>
    <row r="798" spans="1:7" ht="13.2">
      <c r="A798" s="575"/>
      <c r="E798" s="432"/>
      <c r="F798" s="576"/>
      <c r="G798" s="576">
        <v>0</v>
      </c>
    </row>
    <row r="799" spans="1:7" ht="13.2">
      <c r="A799" s="575"/>
      <c r="E799" s="432"/>
      <c r="F799" s="576"/>
      <c r="G799" s="576">
        <v>0</v>
      </c>
    </row>
    <row r="800" spans="1:7" ht="13.2">
      <c r="A800" s="575"/>
      <c r="E800" s="432"/>
      <c r="F800" s="576"/>
      <c r="G800" s="576">
        <v>0</v>
      </c>
    </row>
    <row r="801" spans="1:7" ht="13.2">
      <c r="A801" s="575"/>
      <c r="E801" s="432"/>
      <c r="F801" s="576"/>
      <c r="G801" s="576">
        <v>0</v>
      </c>
    </row>
    <row r="802" spans="1:7" ht="13.2">
      <c r="A802" s="575"/>
      <c r="E802" s="432"/>
      <c r="F802" s="576"/>
      <c r="G802" s="576">
        <v>0</v>
      </c>
    </row>
    <row r="803" spans="1:7" ht="13.2">
      <c r="A803" s="575"/>
      <c r="E803" s="432"/>
      <c r="F803" s="576"/>
      <c r="G803" s="576">
        <v>0</v>
      </c>
    </row>
    <row r="804" spans="1:7" ht="13.2">
      <c r="A804" s="575"/>
      <c r="E804" s="432"/>
      <c r="F804" s="576"/>
      <c r="G804" s="576">
        <v>0</v>
      </c>
    </row>
    <row r="805" spans="1:7" ht="13.2">
      <c r="A805" s="575"/>
      <c r="E805" s="432"/>
      <c r="F805" s="576"/>
      <c r="G805" s="576">
        <v>0</v>
      </c>
    </row>
    <row r="806" spans="1:7" ht="13.2">
      <c r="A806" s="575"/>
      <c r="E806" s="432"/>
      <c r="F806" s="576"/>
      <c r="G806" s="576">
        <v>0</v>
      </c>
    </row>
    <row r="807" spans="1:7" ht="13.2">
      <c r="A807" s="575"/>
      <c r="E807" s="432"/>
      <c r="F807" s="576"/>
      <c r="G807" s="576">
        <v>0</v>
      </c>
    </row>
    <row r="808" spans="1:7" ht="13.2">
      <c r="A808" s="575"/>
      <c r="E808" s="432"/>
      <c r="F808" s="576"/>
      <c r="G808" s="576">
        <v>0</v>
      </c>
    </row>
    <row r="809" spans="1:7" ht="13.2">
      <c r="A809" s="575"/>
      <c r="E809" s="432"/>
      <c r="F809" s="576"/>
      <c r="G809" s="576">
        <v>0</v>
      </c>
    </row>
    <row r="810" spans="1:7" ht="13.2">
      <c r="A810" s="575"/>
      <c r="E810" s="432"/>
      <c r="F810" s="576"/>
      <c r="G810" s="576">
        <v>0</v>
      </c>
    </row>
    <row r="811" spans="1:7" ht="13.2">
      <c r="A811" s="575"/>
      <c r="E811" s="432"/>
      <c r="F811" s="576"/>
      <c r="G811" s="576">
        <v>0</v>
      </c>
    </row>
    <row r="812" spans="1:7" ht="13.2">
      <c r="A812" s="575"/>
      <c r="E812" s="432"/>
      <c r="F812" s="576"/>
      <c r="G812" s="576">
        <v>0</v>
      </c>
    </row>
    <row r="813" spans="1:7" ht="13.2">
      <c r="A813" s="575"/>
      <c r="E813" s="432"/>
      <c r="F813" s="576"/>
      <c r="G813" s="576">
        <v>0</v>
      </c>
    </row>
    <row r="814" spans="1:7" ht="13.2">
      <c r="A814" s="575"/>
      <c r="E814" s="432"/>
      <c r="F814" s="576"/>
      <c r="G814" s="576">
        <v>0</v>
      </c>
    </row>
    <row r="815" spans="1:7" ht="13.2">
      <c r="A815" s="575"/>
      <c r="E815" s="432"/>
      <c r="F815" s="576"/>
      <c r="G815" s="576">
        <v>0</v>
      </c>
    </row>
    <row r="816" spans="1:7" ht="13.2">
      <c r="A816" s="575"/>
      <c r="E816" s="432"/>
      <c r="F816" s="576"/>
      <c r="G816" s="576">
        <v>0</v>
      </c>
    </row>
    <row r="817" spans="1:7" ht="13.2">
      <c r="A817" s="575"/>
      <c r="E817" s="432"/>
      <c r="F817" s="576"/>
      <c r="G817" s="576">
        <v>0</v>
      </c>
    </row>
    <row r="818" spans="1:7" ht="13.2">
      <c r="A818" s="575"/>
      <c r="E818" s="432"/>
      <c r="F818" s="576"/>
      <c r="G818" s="576">
        <v>0</v>
      </c>
    </row>
    <row r="819" spans="1:7" ht="13.2">
      <c r="A819" s="575"/>
      <c r="E819" s="432"/>
      <c r="F819" s="576"/>
      <c r="G819" s="576">
        <v>0</v>
      </c>
    </row>
    <row r="820" spans="1:7" ht="13.2">
      <c r="A820" s="575"/>
      <c r="E820" s="432"/>
      <c r="F820" s="576"/>
      <c r="G820" s="576">
        <v>0</v>
      </c>
    </row>
    <row r="821" spans="1:7" ht="13.2">
      <c r="A821" s="575"/>
      <c r="E821" s="432"/>
      <c r="F821" s="576"/>
      <c r="G821" s="576">
        <v>0</v>
      </c>
    </row>
    <row r="822" spans="1:7" ht="13.2">
      <c r="A822" s="575"/>
      <c r="E822" s="432"/>
      <c r="F822" s="576"/>
      <c r="G822" s="576">
        <v>0</v>
      </c>
    </row>
    <row r="823" spans="1:7" ht="13.2">
      <c r="A823" s="575"/>
      <c r="E823" s="432"/>
      <c r="F823" s="576"/>
      <c r="G823" s="576">
        <v>0</v>
      </c>
    </row>
    <row r="824" spans="1:7" ht="13.2">
      <c r="A824" s="575"/>
      <c r="E824" s="432"/>
      <c r="F824" s="576"/>
      <c r="G824" s="576">
        <v>0</v>
      </c>
    </row>
    <row r="825" spans="1:7" ht="13.2">
      <c r="A825" s="575"/>
      <c r="E825" s="432"/>
      <c r="F825" s="576"/>
      <c r="G825" s="576">
        <v>0</v>
      </c>
    </row>
    <row r="826" spans="1:7" ht="13.2">
      <c r="A826" s="575"/>
      <c r="E826" s="432"/>
      <c r="F826" s="576"/>
      <c r="G826" s="576">
        <v>0</v>
      </c>
    </row>
    <row r="827" spans="1:7" ht="13.2">
      <c r="A827" s="575"/>
      <c r="E827" s="432"/>
      <c r="F827" s="576"/>
      <c r="G827" s="576">
        <v>0</v>
      </c>
    </row>
    <row r="828" spans="1:7" ht="13.2">
      <c r="A828" s="575"/>
      <c r="E828" s="432"/>
      <c r="F828" s="576"/>
      <c r="G828" s="576">
        <v>0</v>
      </c>
    </row>
    <row r="829" spans="1:7" ht="13.2">
      <c r="A829" s="575"/>
      <c r="E829" s="432"/>
      <c r="F829" s="576"/>
      <c r="G829" s="576">
        <v>0</v>
      </c>
    </row>
    <row r="830" spans="1:7" ht="13.2">
      <c r="A830" s="575"/>
      <c r="E830" s="432"/>
      <c r="F830" s="576"/>
      <c r="G830" s="576">
        <v>0</v>
      </c>
    </row>
    <row r="831" spans="1:7" ht="13.2">
      <c r="A831" s="575"/>
      <c r="E831" s="432"/>
      <c r="F831" s="576"/>
      <c r="G831" s="576">
        <v>0</v>
      </c>
    </row>
    <row r="832" spans="1:7" ht="13.2">
      <c r="A832" s="575"/>
      <c r="E832" s="432"/>
      <c r="F832" s="576"/>
      <c r="G832" s="576">
        <v>0</v>
      </c>
    </row>
    <row r="833" spans="1:7" ht="13.2">
      <c r="A833" s="575"/>
      <c r="E833" s="432"/>
      <c r="F833" s="576"/>
      <c r="G833" s="576">
        <v>0</v>
      </c>
    </row>
    <row r="834" spans="1:7" ht="13.2">
      <c r="A834" s="575"/>
      <c r="E834" s="432"/>
      <c r="F834" s="576"/>
      <c r="G834" s="576">
        <v>0</v>
      </c>
    </row>
    <row r="835" spans="1:7" ht="13.2">
      <c r="A835" s="575"/>
      <c r="E835" s="432"/>
      <c r="F835" s="576"/>
      <c r="G835" s="576">
        <v>0</v>
      </c>
    </row>
    <row r="836" spans="1:7" ht="13.2">
      <c r="A836" s="575"/>
      <c r="E836" s="432"/>
      <c r="F836" s="576"/>
      <c r="G836" s="576">
        <v>0</v>
      </c>
    </row>
    <row r="837" spans="1:7" ht="13.2">
      <c r="A837" s="575"/>
      <c r="E837" s="432"/>
      <c r="F837" s="576"/>
      <c r="G837" s="576">
        <v>0</v>
      </c>
    </row>
    <row r="838" spans="1:7" ht="13.2">
      <c r="A838" s="575"/>
      <c r="E838" s="432"/>
      <c r="F838" s="576"/>
      <c r="G838" s="576">
        <v>0</v>
      </c>
    </row>
    <row r="839" spans="1:7" ht="13.2">
      <c r="A839" s="575"/>
      <c r="E839" s="432"/>
      <c r="F839" s="576"/>
      <c r="G839" s="576">
        <v>0</v>
      </c>
    </row>
    <row r="840" spans="1:7" ht="13.2">
      <c r="A840" s="575"/>
      <c r="E840" s="432"/>
      <c r="F840" s="576"/>
      <c r="G840" s="576">
        <v>0</v>
      </c>
    </row>
    <row r="841" spans="1:7" ht="13.2">
      <c r="A841" s="575"/>
      <c r="E841" s="432"/>
      <c r="F841" s="576"/>
      <c r="G841" s="576">
        <v>0</v>
      </c>
    </row>
    <row r="842" spans="1:7" ht="13.2">
      <c r="A842" s="575"/>
      <c r="E842" s="432"/>
      <c r="F842" s="576"/>
      <c r="G842" s="576">
        <v>0</v>
      </c>
    </row>
    <row r="843" spans="1:7" ht="13.2">
      <c r="A843" s="575"/>
      <c r="E843" s="432"/>
      <c r="F843" s="576"/>
      <c r="G843" s="576">
        <v>0</v>
      </c>
    </row>
    <row r="844" spans="1:7" ht="13.2">
      <c r="A844" s="575"/>
      <c r="E844" s="432"/>
      <c r="F844" s="576"/>
      <c r="G844" s="576">
        <v>0</v>
      </c>
    </row>
    <row r="845" spans="1:7" ht="13.2">
      <c r="A845" s="575"/>
      <c r="E845" s="432"/>
      <c r="F845" s="576"/>
      <c r="G845" s="576">
        <v>0</v>
      </c>
    </row>
    <row r="846" spans="1:7" ht="13.2">
      <c r="A846" s="575"/>
      <c r="E846" s="432"/>
      <c r="F846" s="576"/>
      <c r="G846" s="576">
        <v>0</v>
      </c>
    </row>
    <row r="847" spans="1:7" ht="13.2">
      <c r="A847" s="575"/>
      <c r="E847" s="432"/>
      <c r="F847" s="576"/>
      <c r="G847" s="576">
        <v>0</v>
      </c>
    </row>
    <row r="848" spans="1:7" ht="13.2">
      <c r="A848" s="575"/>
      <c r="E848" s="432"/>
      <c r="F848" s="576"/>
      <c r="G848" s="576">
        <v>0</v>
      </c>
    </row>
    <row r="849" spans="1:7" ht="13.2">
      <c r="A849" s="575"/>
      <c r="E849" s="432"/>
      <c r="F849" s="576"/>
      <c r="G849" s="576">
        <v>0</v>
      </c>
    </row>
    <row r="850" spans="1:7" ht="13.2">
      <c r="A850" s="575"/>
      <c r="E850" s="432"/>
      <c r="F850" s="576"/>
      <c r="G850" s="576">
        <v>0</v>
      </c>
    </row>
    <row r="851" spans="1:7" ht="13.2">
      <c r="A851" s="575"/>
      <c r="E851" s="432"/>
      <c r="F851" s="576"/>
      <c r="G851" s="576">
        <v>0</v>
      </c>
    </row>
    <row r="852" spans="1:7" ht="13.2">
      <c r="A852" s="575"/>
      <c r="E852" s="432"/>
      <c r="F852" s="576"/>
      <c r="G852" s="576">
        <v>0</v>
      </c>
    </row>
    <row r="853" spans="1:7" ht="13.2">
      <c r="A853" s="575"/>
      <c r="E853" s="432"/>
      <c r="F853" s="576"/>
      <c r="G853" s="576">
        <v>0</v>
      </c>
    </row>
    <row r="854" spans="1:7" ht="13.2">
      <c r="A854" s="575"/>
      <c r="E854" s="432"/>
      <c r="F854" s="576"/>
      <c r="G854" s="576">
        <v>0</v>
      </c>
    </row>
    <row r="855" spans="1:7" ht="13.2">
      <c r="A855" s="575"/>
      <c r="E855" s="432"/>
      <c r="F855" s="576"/>
      <c r="G855" s="576">
        <v>0</v>
      </c>
    </row>
    <row r="856" spans="1:7" ht="13.2">
      <c r="A856" s="575"/>
      <c r="E856" s="432"/>
      <c r="F856" s="576"/>
      <c r="G856" s="576">
        <v>0</v>
      </c>
    </row>
    <row r="857" spans="1:7" ht="13.2">
      <c r="A857" s="575"/>
      <c r="E857" s="432"/>
      <c r="F857" s="576"/>
      <c r="G857" s="576">
        <v>0</v>
      </c>
    </row>
    <row r="858" spans="1:7" ht="13.2">
      <c r="A858" s="575"/>
      <c r="E858" s="432"/>
      <c r="F858" s="576"/>
      <c r="G858" s="576">
        <v>0</v>
      </c>
    </row>
    <row r="859" spans="1:7" ht="13.2">
      <c r="A859" s="575"/>
      <c r="E859" s="432"/>
      <c r="F859" s="576"/>
      <c r="G859" s="576">
        <v>0</v>
      </c>
    </row>
    <row r="860" spans="1:7" ht="13.2">
      <c r="A860" s="575"/>
      <c r="E860" s="432"/>
      <c r="F860" s="576"/>
      <c r="G860" s="576">
        <v>0</v>
      </c>
    </row>
    <row r="861" spans="1:7" ht="13.2">
      <c r="A861" s="575"/>
      <c r="E861" s="432"/>
      <c r="F861" s="576"/>
      <c r="G861" s="576">
        <v>0</v>
      </c>
    </row>
    <row r="862" spans="1:7" ht="13.2">
      <c r="A862" s="575"/>
      <c r="E862" s="432"/>
      <c r="F862" s="576"/>
      <c r="G862" s="576">
        <v>0</v>
      </c>
    </row>
    <row r="863" spans="1:7" ht="13.2">
      <c r="A863" s="575"/>
      <c r="E863" s="432"/>
      <c r="F863" s="576"/>
      <c r="G863" s="576">
        <v>0</v>
      </c>
    </row>
    <row r="864" spans="1:7" ht="13.2">
      <c r="A864" s="575"/>
      <c r="E864" s="432"/>
      <c r="F864" s="576"/>
      <c r="G864" s="576">
        <v>0</v>
      </c>
    </row>
    <row r="865" spans="1:7" ht="13.2">
      <c r="A865" s="575"/>
      <c r="E865" s="432"/>
      <c r="F865" s="576"/>
      <c r="G865" s="576">
        <v>0</v>
      </c>
    </row>
    <row r="866" spans="1:7" ht="13.2">
      <c r="A866" s="575"/>
      <c r="E866" s="432"/>
      <c r="F866" s="576"/>
      <c r="G866" s="576">
        <v>0</v>
      </c>
    </row>
    <row r="867" spans="1:7" ht="13.2">
      <c r="A867" s="575"/>
      <c r="E867" s="432"/>
      <c r="F867" s="576"/>
      <c r="G867" s="576">
        <v>0</v>
      </c>
    </row>
    <row r="868" spans="1:7" ht="13.2">
      <c r="A868" s="575"/>
      <c r="E868" s="432"/>
      <c r="F868" s="576"/>
      <c r="G868" s="576">
        <v>0</v>
      </c>
    </row>
    <row r="869" spans="1:7" ht="13.2">
      <c r="A869" s="575"/>
      <c r="E869" s="432"/>
      <c r="F869" s="576"/>
      <c r="G869" s="576">
        <v>0</v>
      </c>
    </row>
    <row r="870" spans="1:7" ht="13.2">
      <c r="A870" s="575"/>
      <c r="E870" s="432"/>
      <c r="F870" s="576"/>
      <c r="G870" s="576">
        <v>0</v>
      </c>
    </row>
    <row r="871" spans="1:7" ht="13.2">
      <c r="A871" s="575"/>
      <c r="E871" s="432"/>
      <c r="F871" s="576"/>
      <c r="G871" s="576">
        <v>0</v>
      </c>
    </row>
    <row r="872" spans="1:7" ht="13.2">
      <c r="A872" s="575"/>
      <c r="E872" s="432"/>
      <c r="F872" s="576"/>
      <c r="G872" s="576">
        <v>0</v>
      </c>
    </row>
    <row r="873" spans="1:7" ht="13.2">
      <c r="A873" s="575"/>
      <c r="E873" s="432"/>
      <c r="F873" s="576"/>
      <c r="G873" s="576">
        <v>0</v>
      </c>
    </row>
    <row r="874" spans="1:7" ht="13.2">
      <c r="A874" s="575"/>
      <c r="E874" s="432"/>
      <c r="F874" s="576"/>
      <c r="G874" s="576">
        <v>0</v>
      </c>
    </row>
    <row r="875" spans="1:7" ht="13.2">
      <c r="A875" s="575"/>
      <c r="E875" s="432"/>
      <c r="F875" s="576"/>
      <c r="G875" s="576">
        <v>0</v>
      </c>
    </row>
    <row r="876" spans="1:7" ht="13.2">
      <c r="A876" s="575"/>
      <c r="E876" s="432"/>
      <c r="F876" s="576"/>
      <c r="G876" s="576">
        <v>0</v>
      </c>
    </row>
    <row r="877" spans="1:7" ht="13.2">
      <c r="A877" s="575"/>
      <c r="E877" s="432"/>
      <c r="F877" s="576"/>
      <c r="G877" s="576">
        <v>0</v>
      </c>
    </row>
    <row r="878" spans="1:7" ht="13.2">
      <c r="A878" s="575"/>
      <c r="E878" s="432"/>
      <c r="F878" s="576"/>
      <c r="G878" s="576">
        <v>0</v>
      </c>
    </row>
    <row r="879" spans="1:7" ht="13.2">
      <c r="A879" s="575"/>
      <c r="E879" s="432"/>
      <c r="F879" s="576"/>
      <c r="G879" s="576">
        <v>0</v>
      </c>
    </row>
    <row r="880" spans="1:7" ht="13.2">
      <c r="A880" s="575"/>
      <c r="E880" s="432"/>
      <c r="F880" s="576"/>
      <c r="G880" s="576">
        <v>0</v>
      </c>
    </row>
    <row r="881" spans="1:7" ht="13.2">
      <c r="A881" s="575"/>
      <c r="E881" s="432"/>
      <c r="F881" s="576"/>
      <c r="G881" s="576">
        <v>0</v>
      </c>
    </row>
    <row r="882" spans="1:7" ht="13.2">
      <c r="A882" s="575"/>
      <c r="E882" s="432"/>
      <c r="F882" s="576"/>
      <c r="G882" s="576">
        <v>0</v>
      </c>
    </row>
    <row r="883" spans="1:7" ht="13.2">
      <c r="A883" s="575"/>
      <c r="E883" s="432"/>
      <c r="F883" s="576"/>
      <c r="G883" s="576">
        <v>0</v>
      </c>
    </row>
    <row r="884" spans="1:7" ht="13.2">
      <c r="A884" s="575"/>
      <c r="E884" s="432"/>
      <c r="F884" s="576"/>
      <c r="G884" s="576">
        <v>0</v>
      </c>
    </row>
    <row r="885" spans="1:7" ht="13.2">
      <c r="A885" s="575"/>
      <c r="E885" s="432"/>
      <c r="F885" s="576"/>
      <c r="G885" s="576">
        <v>0</v>
      </c>
    </row>
    <row r="886" spans="1:7" ht="13.2">
      <c r="A886" s="575"/>
      <c r="E886" s="432"/>
      <c r="F886" s="576"/>
      <c r="G886" s="576">
        <v>0</v>
      </c>
    </row>
    <row r="887" spans="1:7" ht="13.2">
      <c r="A887" s="575"/>
      <c r="E887" s="432"/>
      <c r="F887" s="576"/>
      <c r="G887" s="576">
        <v>0</v>
      </c>
    </row>
    <row r="888" spans="1:7" ht="13.2">
      <c r="A888" s="575"/>
      <c r="E888" s="432"/>
      <c r="F888" s="576"/>
      <c r="G888" s="576">
        <v>0</v>
      </c>
    </row>
    <row r="889" spans="1:7" ht="13.2">
      <c r="A889" s="575"/>
      <c r="E889" s="432"/>
      <c r="F889" s="576"/>
      <c r="G889" s="576">
        <v>0</v>
      </c>
    </row>
    <row r="890" spans="1:7" ht="13.2">
      <c r="A890" s="575"/>
      <c r="E890" s="432"/>
      <c r="F890" s="576"/>
      <c r="G890" s="576">
        <v>0</v>
      </c>
    </row>
    <row r="891" spans="1:7" ht="13.2">
      <c r="A891" s="575"/>
      <c r="E891" s="432"/>
      <c r="F891" s="576"/>
      <c r="G891" s="576">
        <v>0</v>
      </c>
    </row>
    <row r="892" spans="1:7" ht="13.2">
      <c r="A892" s="575"/>
      <c r="E892" s="432"/>
      <c r="F892" s="576"/>
      <c r="G892" s="576">
        <v>0</v>
      </c>
    </row>
    <row r="893" spans="1:7" ht="13.2">
      <c r="A893" s="575"/>
      <c r="E893" s="432"/>
      <c r="F893" s="576"/>
      <c r="G893" s="576">
        <v>0</v>
      </c>
    </row>
    <row r="894" spans="1:7" ht="13.2">
      <c r="A894" s="575"/>
      <c r="E894" s="432"/>
      <c r="F894" s="576"/>
      <c r="G894" s="576">
        <v>0</v>
      </c>
    </row>
    <row r="895" spans="1:7" ht="13.2">
      <c r="A895" s="575"/>
      <c r="E895" s="432"/>
      <c r="F895" s="576"/>
      <c r="G895" s="576">
        <v>0</v>
      </c>
    </row>
    <row r="896" spans="1:7" ht="13.2">
      <c r="A896" s="575"/>
      <c r="E896" s="432"/>
      <c r="F896" s="576"/>
      <c r="G896" s="576">
        <v>0</v>
      </c>
    </row>
    <row r="897" spans="1:7" ht="13.2">
      <c r="A897" s="575"/>
      <c r="E897" s="432"/>
      <c r="F897" s="576"/>
      <c r="G897" s="576">
        <v>0</v>
      </c>
    </row>
    <row r="898" spans="1:7" ht="13.2">
      <c r="A898" s="575"/>
      <c r="E898" s="432"/>
      <c r="F898" s="576"/>
      <c r="G898" s="576">
        <v>0</v>
      </c>
    </row>
    <row r="899" spans="1:7" ht="13.2">
      <c r="A899" s="575"/>
      <c r="E899" s="432"/>
      <c r="F899" s="576"/>
      <c r="G899" s="576">
        <v>0</v>
      </c>
    </row>
    <row r="900" spans="1:7" ht="13.2">
      <c r="A900" s="575"/>
      <c r="E900" s="432"/>
      <c r="F900" s="576"/>
      <c r="G900" s="576">
        <v>0</v>
      </c>
    </row>
    <row r="901" spans="1:7" ht="13.2">
      <c r="A901" s="575"/>
      <c r="E901" s="432"/>
      <c r="F901" s="576"/>
      <c r="G901" s="576">
        <v>0</v>
      </c>
    </row>
    <row r="902" spans="1:7" ht="13.2">
      <c r="A902" s="575"/>
      <c r="E902" s="432"/>
      <c r="F902" s="576"/>
      <c r="G902" s="576">
        <v>0</v>
      </c>
    </row>
    <row r="903" spans="1:7" ht="13.2">
      <c r="A903" s="575"/>
      <c r="E903" s="432"/>
      <c r="F903" s="576"/>
      <c r="G903" s="576">
        <v>0</v>
      </c>
    </row>
    <row r="904" spans="1:7" ht="13.2">
      <c r="A904" s="575"/>
      <c r="E904" s="432"/>
      <c r="F904" s="576"/>
      <c r="G904" s="576">
        <v>0</v>
      </c>
    </row>
    <row r="905" spans="1:7" ht="13.2">
      <c r="A905" s="575"/>
      <c r="E905" s="432"/>
      <c r="F905" s="576"/>
      <c r="G905" s="576">
        <v>0</v>
      </c>
    </row>
    <row r="906" spans="1:7" ht="13.2">
      <c r="A906" s="575"/>
      <c r="E906" s="432"/>
      <c r="F906" s="576"/>
      <c r="G906" s="576">
        <v>0</v>
      </c>
    </row>
    <row r="907" spans="1:7" ht="13.2">
      <c r="A907" s="575"/>
      <c r="E907" s="432"/>
      <c r="F907" s="576"/>
      <c r="G907" s="576">
        <v>0</v>
      </c>
    </row>
    <row r="908" spans="1:7" ht="13.2">
      <c r="A908" s="575"/>
      <c r="E908" s="432"/>
      <c r="F908" s="576"/>
      <c r="G908" s="576">
        <v>0</v>
      </c>
    </row>
    <row r="909" spans="1:7" ht="13.2">
      <c r="A909" s="575"/>
      <c r="E909" s="432"/>
      <c r="F909" s="576"/>
      <c r="G909" s="576">
        <v>0</v>
      </c>
    </row>
    <row r="910" spans="1:7" ht="13.2">
      <c r="A910" s="575"/>
      <c r="E910" s="432"/>
      <c r="F910" s="576"/>
      <c r="G910" s="576">
        <v>0</v>
      </c>
    </row>
    <row r="911" spans="1:7" ht="13.2">
      <c r="A911" s="575"/>
      <c r="E911" s="432"/>
      <c r="F911" s="576"/>
      <c r="G911" s="576">
        <v>0</v>
      </c>
    </row>
    <row r="912" spans="1:7" ht="13.2">
      <c r="A912" s="575"/>
      <c r="E912" s="432"/>
      <c r="F912" s="576"/>
      <c r="G912" s="576">
        <v>0</v>
      </c>
    </row>
    <row r="913" spans="1:7" ht="13.2">
      <c r="A913" s="575"/>
      <c r="E913" s="432"/>
      <c r="F913" s="576"/>
      <c r="G913" s="576">
        <v>0</v>
      </c>
    </row>
    <row r="914" spans="1:7" ht="13.2">
      <c r="A914" s="575"/>
      <c r="E914" s="432"/>
      <c r="F914" s="576"/>
      <c r="G914" s="576">
        <v>0</v>
      </c>
    </row>
    <row r="915" spans="1:7" ht="13.2">
      <c r="A915" s="575"/>
      <c r="E915" s="432"/>
      <c r="F915" s="576"/>
      <c r="G915" s="576">
        <v>0</v>
      </c>
    </row>
    <row r="916" spans="1:7" ht="13.2">
      <c r="A916" s="575"/>
      <c r="E916" s="432"/>
      <c r="F916" s="576"/>
      <c r="G916" s="576">
        <v>0</v>
      </c>
    </row>
    <row r="917" spans="1:7" ht="13.2">
      <c r="A917" s="575"/>
      <c r="E917" s="432"/>
      <c r="F917" s="576"/>
      <c r="G917" s="576">
        <v>0</v>
      </c>
    </row>
    <row r="918" spans="1:7" ht="13.2">
      <c r="A918" s="575"/>
      <c r="E918" s="432"/>
      <c r="F918" s="576"/>
      <c r="G918" s="576">
        <v>0</v>
      </c>
    </row>
    <row r="919" spans="1:7" ht="13.2">
      <c r="A919" s="575"/>
      <c r="E919" s="432"/>
      <c r="F919" s="576"/>
      <c r="G919" s="576">
        <v>0</v>
      </c>
    </row>
    <row r="920" spans="1:7" ht="13.2">
      <c r="A920" s="575"/>
      <c r="E920" s="432"/>
      <c r="F920" s="576"/>
      <c r="G920" s="576">
        <v>0</v>
      </c>
    </row>
    <row r="921" spans="1:7" ht="13.2">
      <c r="A921" s="575"/>
      <c r="E921" s="432"/>
      <c r="F921" s="576"/>
      <c r="G921" s="576">
        <v>0</v>
      </c>
    </row>
    <row r="922" spans="1:7" ht="13.2">
      <c r="A922" s="575"/>
      <c r="E922" s="432"/>
      <c r="F922" s="576"/>
      <c r="G922" s="576">
        <v>0</v>
      </c>
    </row>
    <row r="923" spans="1:7" ht="13.2">
      <c r="A923" s="575"/>
      <c r="E923" s="432"/>
      <c r="F923" s="576"/>
      <c r="G923" s="576">
        <v>0</v>
      </c>
    </row>
    <row r="924" spans="1:7" ht="13.2">
      <c r="A924" s="575"/>
      <c r="E924" s="432"/>
      <c r="F924" s="576"/>
      <c r="G924" s="576">
        <v>0</v>
      </c>
    </row>
    <row r="925" spans="1:7" ht="13.2">
      <c r="A925" s="575"/>
      <c r="E925" s="432"/>
      <c r="F925" s="576"/>
      <c r="G925" s="576">
        <v>0</v>
      </c>
    </row>
    <row r="926" spans="1:7" ht="13.2">
      <c r="A926" s="575"/>
      <c r="E926" s="432"/>
      <c r="F926" s="576"/>
      <c r="G926" s="576">
        <v>0</v>
      </c>
    </row>
    <row r="927" spans="1:7" ht="13.2">
      <c r="A927" s="575"/>
      <c r="E927" s="432"/>
      <c r="F927" s="576"/>
      <c r="G927" s="576">
        <v>0</v>
      </c>
    </row>
    <row r="928" spans="1:7" ht="13.2">
      <c r="A928" s="575"/>
      <c r="E928" s="432"/>
      <c r="F928" s="576"/>
      <c r="G928" s="576">
        <v>0</v>
      </c>
    </row>
    <row r="929" spans="1:7" ht="13.2">
      <c r="A929" s="575"/>
      <c r="E929" s="432"/>
      <c r="F929" s="576"/>
      <c r="G929" s="576">
        <v>0</v>
      </c>
    </row>
    <row r="930" spans="1:7" ht="13.2">
      <c r="A930" s="575"/>
      <c r="E930" s="432"/>
      <c r="F930" s="576"/>
      <c r="G930" s="576">
        <v>0</v>
      </c>
    </row>
    <row r="931" spans="1:7" ht="13.2">
      <c r="A931" s="575"/>
      <c r="E931" s="432"/>
      <c r="F931" s="576"/>
      <c r="G931" s="576">
        <v>0</v>
      </c>
    </row>
    <row r="932" spans="1:7" ht="13.2">
      <c r="A932" s="575"/>
      <c r="E932" s="432"/>
      <c r="F932" s="576"/>
      <c r="G932" s="576">
        <v>0</v>
      </c>
    </row>
    <row r="933" spans="1:7" ht="13.2">
      <c r="A933" s="575"/>
      <c r="E933" s="432"/>
      <c r="F933" s="576"/>
      <c r="G933" s="576">
        <v>0</v>
      </c>
    </row>
    <row r="934" spans="1:7" ht="13.2">
      <c r="A934" s="575"/>
      <c r="E934" s="432"/>
      <c r="F934" s="576"/>
      <c r="G934" s="576">
        <v>0</v>
      </c>
    </row>
    <row r="935" spans="1:7" ht="13.2">
      <c r="A935" s="575"/>
      <c r="E935" s="432"/>
      <c r="F935" s="576"/>
      <c r="G935" s="576">
        <v>0</v>
      </c>
    </row>
    <row r="936" spans="1:7" ht="13.2">
      <c r="A936" s="575"/>
      <c r="E936" s="432"/>
      <c r="F936" s="576"/>
      <c r="G936" s="576">
        <v>0</v>
      </c>
    </row>
    <row r="937" spans="1:7" ht="13.2">
      <c r="A937" s="575"/>
      <c r="E937" s="432"/>
      <c r="F937" s="576"/>
      <c r="G937" s="576">
        <v>0</v>
      </c>
    </row>
    <row r="938" spans="1:7" ht="13.2">
      <c r="A938" s="575"/>
      <c r="E938" s="432"/>
      <c r="F938" s="576"/>
      <c r="G938" s="576">
        <v>0</v>
      </c>
    </row>
    <row r="939" spans="1:7" ht="13.2">
      <c r="A939" s="575"/>
      <c r="E939" s="432"/>
      <c r="F939" s="576"/>
      <c r="G939" s="576">
        <v>0</v>
      </c>
    </row>
    <row r="940" spans="1:7" ht="13.2">
      <c r="A940" s="575"/>
      <c r="E940" s="432"/>
      <c r="F940" s="576"/>
      <c r="G940" s="576">
        <v>0</v>
      </c>
    </row>
    <row r="941" spans="1:7" ht="13.2">
      <c r="A941" s="575"/>
      <c r="E941" s="432"/>
      <c r="F941" s="576"/>
      <c r="G941" s="576">
        <v>0</v>
      </c>
    </row>
    <row r="942" spans="1:7" ht="13.2">
      <c r="A942" s="575"/>
      <c r="E942" s="432"/>
      <c r="F942" s="576"/>
      <c r="G942" s="576">
        <v>0</v>
      </c>
    </row>
    <row r="943" spans="1:7" ht="13.2">
      <c r="A943" s="575"/>
      <c r="E943" s="432"/>
      <c r="F943" s="576"/>
      <c r="G943" s="576">
        <v>0</v>
      </c>
    </row>
    <row r="944" spans="1:7" ht="13.2">
      <c r="A944" s="575"/>
      <c r="E944" s="432"/>
      <c r="F944" s="576"/>
      <c r="G944" s="576">
        <v>0</v>
      </c>
    </row>
    <row r="945" spans="1:7" ht="13.2">
      <c r="A945" s="575"/>
      <c r="E945" s="432"/>
      <c r="F945" s="576"/>
      <c r="G945" s="576">
        <v>0</v>
      </c>
    </row>
    <row r="946" spans="1:7" ht="13.2">
      <c r="A946" s="575"/>
      <c r="E946" s="432"/>
      <c r="F946" s="576"/>
      <c r="G946" s="576">
        <v>0</v>
      </c>
    </row>
    <row r="947" spans="1:7" ht="13.2">
      <c r="A947" s="575"/>
      <c r="E947" s="432"/>
      <c r="F947" s="576"/>
      <c r="G947" s="576">
        <v>0</v>
      </c>
    </row>
    <row r="948" spans="1:7" ht="13.2">
      <c r="A948" s="575"/>
      <c r="E948" s="432"/>
      <c r="F948" s="576"/>
      <c r="G948" s="576">
        <v>0</v>
      </c>
    </row>
    <row r="949" spans="1:7" ht="13.2">
      <c r="A949" s="575"/>
      <c r="E949" s="432"/>
      <c r="F949" s="576"/>
      <c r="G949" s="576">
        <v>0</v>
      </c>
    </row>
    <row r="950" spans="1:7" ht="13.2">
      <c r="A950" s="575"/>
      <c r="E950" s="432"/>
      <c r="F950" s="576"/>
      <c r="G950" s="576">
        <v>0</v>
      </c>
    </row>
    <row r="951" spans="1:7" ht="13.2">
      <c r="A951" s="575"/>
      <c r="E951" s="432"/>
      <c r="F951" s="576"/>
      <c r="G951" s="576">
        <v>0</v>
      </c>
    </row>
    <row r="952" spans="1:7" ht="13.2">
      <c r="A952" s="575"/>
      <c r="E952" s="432"/>
      <c r="F952" s="576"/>
      <c r="G952" s="576">
        <v>0</v>
      </c>
    </row>
    <row r="953" spans="1:7" ht="13.2">
      <c r="A953" s="575"/>
      <c r="E953" s="432"/>
      <c r="F953" s="576"/>
      <c r="G953" s="576">
        <v>0</v>
      </c>
    </row>
    <row r="954" spans="1:7" ht="13.2">
      <c r="A954" s="575"/>
      <c r="E954" s="432"/>
      <c r="F954" s="576"/>
      <c r="G954" s="576">
        <v>0</v>
      </c>
    </row>
    <row r="955" spans="1:7" ht="13.2">
      <c r="A955" s="575"/>
      <c r="E955" s="432"/>
      <c r="F955" s="576"/>
      <c r="G955" s="576">
        <v>0</v>
      </c>
    </row>
    <row r="956" spans="1:7" ht="13.2">
      <c r="A956" s="575"/>
      <c r="E956" s="432"/>
      <c r="F956" s="576"/>
      <c r="G956" s="576">
        <v>0</v>
      </c>
    </row>
    <row r="957" spans="1:7" ht="13.2">
      <c r="A957" s="575"/>
      <c r="E957" s="432"/>
      <c r="F957" s="576"/>
      <c r="G957" s="576">
        <v>0</v>
      </c>
    </row>
    <row r="958" spans="1:7" ht="13.2">
      <c r="A958" s="575"/>
      <c r="E958" s="432"/>
      <c r="F958" s="576"/>
      <c r="G958" s="576">
        <v>0</v>
      </c>
    </row>
    <row r="959" spans="1:7" ht="13.2">
      <c r="A959" s="575"/>
      <c r="E959" s="432"/>
      <c r="F959" s="576"/>
      <c r="G959" s="576">
        <v>0</v>
      </c>
    </row>
    <row r="960" spans="1:7" ht="13.2">
      <c r="A960" s="575"/>
      <c r="E960" s="432"/>
      <c r="F960" s="576"/>
      <c r="G960" s="576">
        <v>0</v>
      </c>
    </row>
    <row r="961" spans="1:7" ht="13.2">
      <c r="A961" s="575"/>
      <c r="E961" s="432"/>
      <c r="F961" s="576"/>
      <c r="G961" s="576">
        <v>0</v>
      </c>
    </row>
    <row r="962" spans="1:7" ht="13.2">
      <c r="A962" s="575"/>
      <c r="E962" s="432"/>
      <c r="F962" s="576"/>
      <c r="G962" s="576">
        <v>0</v>
      </c>
    </row>
    <row r="963" spans="1:7" ht="13.2">
      <c r="A963" s="575"/>
      <c r="E963" s="432"/>
      <c r="F963" s="576"/>
      <c r="G963" s="576">
        <v>0</v>
      </c>
    </row>
    <row r="964" spans="1:7" ht="13.2">
      <c r="A964" s="575"/>
      <c r="E964" s="432"/>
      <c r="F964" s="576"/>
      <c r="G964" s="576">
        <v>0</v>
      </c>
    </row>
    <row r="965" spans="1:7" ht="13.2">
      <c r="A965" s="575"/>
      <c r="E965" s="432"/>
      <c r="F965" s="576"/>
      <c r="G965" s="576">
        <v>0</v>
      </c>
    </row>
    <row r="966" spans="1:7" ht="13.2">
      <c r="A966" s="575"/>
      <c r="E966" s="432"/>
      <c r="F966" s="576"/>
      <c r="G966" s="576">
        <v>0</v>
      </c>
    </row>
    <row r="967" spans="1:7" ht="13.2">
      <c r="A967" s="575"/>
      <c r="E967" s="432"/>
      <c r="F967" s="576"/>
      <c r="G967" s="576">
        <v>0</v>
      </c>
    </row>
    <row r="968" spans="1:7" ht="13.2">
      <c r="A968" s="575"/>
      <c r="E968" s="432"/>
      <c r="F968" s="576"/>
      <c r="G968" s="576">
        <v>0</v>
      </c>
    </row>
    <row r="969" spans="1:7" ht="13.2">
      <c r="A969" s="575"/>
      <c r="E969" s="432"/>
      <c r="F969" s="576"/>
      <c r="G969" s="576">
        <v>0</v>
      </c>
    </row>
    <row r="970" spans="1:7" ht="13.2">
      <c r="A970" s="575"/>
      <c r="E970" s="432"/>
      <c r="F970" s="576"/>
      <c r="G970" s="576">
        <v>0</v>
      </c>
    </row>
    <row r="971" spans="1:7" ht="13.2">
      <c r="A971" s="575"/>
      <c r="E971" s="432"/>
      <c r="F971" s="576"/>
      <c r="G971" s="576">
        <v>0</v>
      </c>
    </row>
    <row r="972" spans="1:7" ht="13.2">
      <c r="A972" s="575"/>
      <c r="E972" s="432"/>
      <c r="F972" s="576"/>
      <c r="G972" s="576">
        <v>0</v>
      </c>
    </row>
    <row r="973" spans="1:7" ht="13.2">
      <c r="A973" s="575"/>
      <c r="E973" s="432"/>
      <c r="F973" s="576"/>
      <c r="G973" s="576">
        <v>0</v>
      </c>
    </row>
    <row r="974" spans="1:7" ht="13.2">
      <c r="A974" s="575"/>
      <c r="E974" s="432"/>
      <c r="F974" s="576"/>
      <c r="G974" s="576">
        <v>0</v>
      </c>
    </row>
    <row r="975" spans="1:7" ht="13.2">
      <c r="A975" s="575"/>
      <c r="E975" s="432"/>
      <c r="F975" s="576"/>
      <c r="G975" s="576">
        <v>0</v>
      </c>
    </row>
    <row r="976" spans="1:7" ht="13.2">
      <c r="A976" s="575"/>
      <c r="E976" s="432"/>
      <c r="F976" s="576"/>
      <c r="G976" s="576">
        <v>0</v>
      </c>
    </row>
    <row r="977" spans="1:7" ht="13.2">
      <c r="A977" s="575"/>
      <c r="E977" s="432"/>
      <c r="F977" s="576"/>
      <c r="G977" s="576">
        <v>0</v>
      </c>
    </row>
    <row r="978" spans="1:7" ht="13.2">
      <c r="A978" s="575"/>
      <c r="E978" s="432"/>
      <c r="F978" s="576"/>
      <c r="G978" s="576">
        <v>0</v>
      </c>
    </row>
    <row r="979" spans="1:7" ht="13.2">
      <c r="A979" s="575"/>
      <c r="E979" s="432"/>
      <c r="F979" s="576"/>
      <c r="G979" s="576">
        <v>0</v>
      </c>
    </row>
    <row r="980" spans="1:7" ht="13.2">
      <c r="A980" s="575"/>
      <c r="E980" s="432"/>
      <c r="F980" s="576"/>
      <c r="G980" s="576">
        <v>0</v>
      </c>
    </row>
    <row r="981" spans="1:7" ht="13.2">
      <c r="A981" s="575"/>
      <c r="E981" s="432"/>
      <c r="F981" s="576"/>
      <c r="G981" s="576">
        <v>0</v>
      </c>
    </row>
    <row r="982" spans="1:7" ht="13.2">
      <c r="A982" s="575"/>
      <c r="E982" s="432"/>
      <c r="F982" s="576"/>
      <c r="G982" s="576">
        <v>0</v>
      </c>
    </row>
    <row r="983" spans="1:7" ht="13.2">
      <c r="A983" s="575"/>
      <c r="E983" s="432"/>
      <c r="F983" s="576"/>
      <c r="G983" s="576">
        <v>0</v>
      </c>
    </row>
    <row r="984" spans="1:7" ht="13.2">
      <c r="A984" s="575"/>
      <c r="E984" s="432"/>
      <c r="F984" s="576"/>
      <c r="G984" s="576">
        <v>0</v>
      </c>
    </row>
    <row r="985" spans="1:7" ht="13.2">
      <c r="A985" s="575"/>
      <c r="E985" s="432"/>
      <c r="F985" s="576"/>
      <c r="G985" s="576">
        <v>0</v>
      </c>
    </row>
    <row r="986" spans="1:7" ht="13.2">
      <c r="A986" s="575"/>
      <c r="E986" s="432"/>
      <c r="F986" s="576"/>
      <c r="G986" s="576">
        <v>0</v>
      </c>
    </row>
    <row r="987" spans="1:7" ht="13.2">
      <c r="A987" s="575"/>
      <c r="E987" s="432"/>
      <c r="F987" s="576"/>
      <c r="G987" s="576">
        <v>0</v>
      </c>
    </row>
    <row r="988" spans="1:7" ht="13.2">
      <c r="A988" s="575"/>
      <c r="E988" s="432"/>
      <c r="F988" s="576"/>
      <c r="G988" s="576">
        <v>0</v>
      </c>
    </row>
    <row r="989" spans="1:7" ht="13.2">
      <c r="A989" s="575"/>
      <c r="E989" s="432"/>
      <c r="F989" s="576"/>
      <c r="G989" s="576">
        <v>0</v>
      </c>
    </row>
    <row r="990" spans="1:7" ht="13.2">
      <c r="A990" s="575"/>
      <c r="E990" s="432"/>
      <c r="F990" s="576"/>
      <c r="G990" s="576">
        <v>0</v>
      </c>
    </row>
    <row r="991" spans="1:7" ht="13.2">
      <c r="A991" s="575"/>
      <c r="E991" s="432"/>
      <c r="F991" s="576"/>
      <c r="G991" s="576">
        <v>0</v>
      </c>
    </row>
    <row r="992" spans="1:7" ht="13.2">
      <c r="A992" s="575"/>
      <c r="E992" s="432"/>
      <c r="F992" s="576"/>
      <c r="G992" s="576">
        <v>0</v>
      </c>
    </row>
    <row r="993" spans="1:7" ht="13.2">
      <c r="A993" s="575"/>
      <c r="E993" s="432"/>
      <c r="F993" s="576"/>
      <c r="G993" s="576">
        <v>0</v>
      </c>
    </row>
    <row r="994" spans="1:7" ht="13.2">
      <c r="A994" s="575"/>
      <c r="E994" s="432"/>
      <c r="F994" s="576"/>
      <c r="G994" s="576">
        <v>0</v>
      </c>
    </row>
    <row r="995" spans="1:7" ht="13.2">
      <c r="A995" s="575"/>
      <c r="E995" s="432"/>
      <c r="F995" s="576"/>
      <c r="G995" s="576">
        <v>0</v>
      </c>
    </row>
    <row r="996" spans="1:7" ht="13.2">
      <c r="A996" s="575"/>
      <c r="E996" s="432"/>
      <c r="F996" s="576"/>
      <c r="G996" s="576">
        <v>0</v>
      </c>
    </row>
    <row r="997" spans="1:7" ht="13.2">
      <c r="A997" s="575"/>
      <c r="E997" s="432"/>
      <c r="F997" s="576"/>
      <c r="G997" s="576">
        <v>0</v>
      </c>
    </row>
    <row r="998" spans="1:7" ht="13.2">
      <c r="A998" s="575"/>
      <c r="E998" s="432"/>
      <c r="F998" s="576"/>
      <c r="G998" s="576">
        <v>0</v>
      </c>
    </row>
    <row r="999" spans="1:7" ht="13.2">
      <c r="A999" s="575"/>
      <c r="E999" s="432"/>
      <c r="F999" s="576"/>
      <c r="G999" s="576">
        <v>0</v>
      </c>
    </row>
  </sheetData>
  <dataValidations count="1">
    <dataValidation type="list" allowBlank="1" showErrorMessage="1" sqref="E2:E999">
      <formula1>"Себестоимость самовыкупов ,Утилизированные товары (себестоимость)"</formula1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0"/>
  <sheetViews>
    <sheetView workbookViewId="0">
      <pane xSplit="1" ySplit="1" topLeftCell="B83" activePane="bottomRight" state="frozen"/>
      <selection pane="topRight" activeCell="B1" sqref="B1"/>
      <selection pane="bottomLeft" activeCell="A2" sqref="A2"/>
      <selection pane="bottomRight" activeCell="A2" sqref="A2:H111"/>
    </sheetView>
  </sheetViews>
  <sheetFormatPr defaultColWidth="12.6640625" defaultRowHeight="15.75" customHeight="1"/>
  <cols>
    <col min="3" max="3" width="58" customWidth="1"/>
    <col min="7" max="7" width="18.6640625" customWidth="1"/>
    <col min="8" max="8" width="16.33203125" customWidth="1"/>
    <col min="13" max="13" width="21.44140625" customWidth="1"/>
    <col min="14" max="14" width="22.88671875" customWidth="1"/>
  </cols>
  <sheetData>
    <row r="1" spans="1:8">
      <c r="A1" s="432" t="s">
        <v>316</v>
      </c>
      <c r="B1" s="432" t="s">
        <v>315</v>
      </c>
      <c r="C1" s="432" t="s">
        <v>1347</v>
      </c>
      <c r="D1" s="432" t="s">
        <v>1348</v>
      </c>
      <c r="E1" s="432" t="s">
        <v>1349</v>
      </c>
      <c r="F1" s="432" t="s">
        <v>21</v>
      </c>
      <c r="G1" s="581" t="s">
        <v>1754</v>
      </c>
      <c r="H1" s="581" t="s">
        <v>1755</v>
      </c>
    </row>
    <row r="2" spans="1:8">
      <c r="A2" s="582"/>
      <c r="B2" s="432"/>
      <c r="C2" s="432"/>
      <c r="D2" s="562"/>
      <c r="E2" s="562"/>
      <c r="F2" s="432"/>
      <c r="G2" s="432"/>
      <c r="H2" s="432"/>
    </row>
    <row r="3" spans="1:8">
      <c r="A3" s="582"/>
      <c r="B3" s="432"/>
      <c r="C3" s="432"/>
      <c r="D3" s="562"/>
      <c r="E3" s="562"/>
      <c r="F3" s="432"/>
      <c r="G3" s="432"/>
      <c r="H3" s="432"/>
    </row>
    <row r="4" spans="1:8">
      <c r="A4" s="582"/>
      <c r="B4" s="432"/>
      <c r="C4" s="432"/>
      <c r="D4" s="562"/>
      <c r="E4" s="562"/>
      <c r="F4" s="432"/>
      <c r="G4" s="432"/>
      <c r="H4" s="432"/>
    </row>
    <row r="5" spans="1:8">
      <c r="A5" s="582"/>
      <c r="B5" s="432"/>
      <c r="C5" s="432"/>
      <c r="D5" s="562"/>
      <c r="E5" s="562"/>
      <c r="F5" s="432"/>
      <c r="G5" s="432"/>
      <c r="H5" s="432"/>
    </row>
    <row r="6" spans="1:8">
      <c r="A6" s="582"/>
      <c r="B6" s="432"/>
      <c r="C6" s="432"/>
      <c r="D6" s="562"/>
      <c r="E6" s="562"/>
      <c r="F6" s="432"/>
      <c r="G6" s="432"/>
      <c r="H6" s="432"/>
    </row>
    <row r="7" spans="1:8">
      <c r="A7" s="582"/>
      <c r="B7" s="432"/>
      <c r="C7" s="432"/>
      <c r="D7" s="562"/>
      <c r="E7" s="562"/>
      <c r="F7" s="432"/>
      <c r="G7" s="432"/>
      <c r="H7" s="432"/>
    </row>
    <row r="8" spans="1:8">
      <c r="A8" s="582"/>
      <c r="B8" s="432"/>
      <c r="C8" s="432"/>
      <c r="D8" s="562"/>
      <c r="E8" s="562"/>
      <c r="F8" s="432"/>
      <c r="G8" s="432"/>
      <c r="H8" s="432"/>
    </row>
    <row r="9" spans="1:8">
      <c r="A9" s="582"/>
      <c r="B9" s="432"/>
      <c r="C9" s="432"/>
      <c r="D9" s="562"/>
      <c r="E9" s="562"/>
      <c r="F9" s="432"/>
      <c r="G9" s="432"/>
      <c r="H9" s="432"/>
    </row>
    <row r="10" spans="1:8">
      <c r="A10" s="582"/>
      <c r="B10" s="432"/>
      <c r="C10" s="432"/>
      <c r="D10" s="562"/>
      <c r="E10" s="562"/>
      <c r="F10" s="432"/>
      <c r="G10" s="432"/>
      <c r="H10" s="432"/>
    </row>
    <row r="11" spans="1:8">
      <c r="A11" s="582"/>
      <c r="B11" s="432"/>
      <c r="C11" s="432"/>
      <c r="D11" s="562"/>
      <c r="E11" s="562"/>
      <c r="F11" s="432"/>
      <c r="G11" s="432"/>
      <c r="H11" s="432"/>
    </row>
    <row r="12" spans="1:8">
      <c r="A12" s="582"/>
      <c r="B12" s="432"/>
      <c r="C12" s="432"/>
      <c r="D12" s="562"/>
      <c r="E12" s="562"/>
      <c r="F12" s="432"/>
      <c r="G12" s="432"/>
      <c r="H12" s="432"/>
    </row>
    <row r="13" spans="1:8">
      <c r="A13" s="582"/>
      <c r="B13" s="432"/>
      <c r="C13" s="432"/>
      <c r="D13" s="562"/>
      <c r="E13" s="562"/>
      <c r="F13" s="432"/>
      <c r="G13" s="432"/>
      <c r="H13" s="432"/>
    </row>
    <row r="14" spans="1:8" ht="15.75" customHeight="1">
      <c r="A14" s="582"/>
      <c r="B14" s="432"/>
      <c r="C14" s="577"/>
      <c r="D14" s="583"/>
      <c r="E14" s="583"/>
      <c r="F14" s="432"/>
      <c r="G14" s="432"/>
      <c r="H14" s="432"/>
    </row>
    <row r="15" spans="1:8" ht="15.75" customHeight="1">
      <c r="A15" s="582"/>
      <c r="B15" s="432"/>
      <c r="C15" s="577"/>
      <c r="D15" s="583"/>
      <c r="E15" s="583"/>
      <c r="F15" s="432"/>
      <c r="G15" s="432"/>
      <c r="H15" s="432"/>
    </row>
    <row r="16" spans="1:8" ht="15.75" customHeight="1">
      <c r="A16" s="582"/>
      <c r="B16" s="432"/>
      <c r="C16" s="577"/>
      <c r="D16" s="583"/>
      <c r="E16" s="583"/>
      <c r="F16" s="432"/>
      <c r="G16" s="432"/>
      <c r="H16" s="432"/>
    </row>
    <row r="17" spans="1:8" ht="15.75" customHeight="1">
      <c r="A17" s="582"/>
      <c r="B17" s="432"/>
      <c r="C17" s="577"/>
      <c r="D17" s="583"/>
      <c r="E17" s="583"/>
      <c r="F17" s="432"/>
      <c r="G17" s="432"/>
      <c r="H17" s="432"/>
    </row>
    <row r="18" spans="1:8">
      <c r="A18" s="582"/>
      <c r="B18" s="432"/>
      <c r="C18" s="432"/>
      <c r="D18" s="562"/>
      <c r="E18" s="562"/>
      <c r="F18" s="432"/>
      <c r="G18" s="432"/>
      <c r="H18" s="432"/>
    </row>
    <row r="19" spans="1:8">
      <c r="A19" s="582"/>
      <c r="B19" s="432"/>
      <c r="C19" s="432"/>
      <c r="D19" s="562"/>
      <c r="E19" s="562"/>
      <c r="F19" s="432"/>
      <c r="G19" s="432"/>
      <c r="H19" s="432"/>
    </row>
    <row r="20" spans="1:8">
      <c r="A20" s="582"/>
      <c r="B20" s="432"/>
      <c r="C20" s="432"/>
      <c r="D20" s="562"/>
      <c r="E20" s="562"/>
      <c r="F20" s="432"/>
      <c r="G20" s="432"/>
      <c r="H20" s="432"/>
    </row>
    <row r="21" spans="1:8">
      <c r="A21" s="582"/>
      <c r="B21" s="432"/>
      <c r="C21" s="432"/>
      <c r="D21" s="562"/>
      <c r="E21" s="562"/>
      <c r="F21" s="432"/>
      <c r="G21" s="432"/>
      <c r="H21" s="432"/>
    </row>
    <row r="22" spans="1:8">
      <c r="A22" s="582"/>
      <c r="B22" s="432"/>
      <c r="C22" s="432"/>
      <c r="D22" s="562"/>
      <c r="E22" s="562"/>
      <c r="F22" s="432"/>
      <c r="G22" s="432"/>
      <c r="H22" s="432"/>
    </row>
    <row r="23" spans="1:8">
      <c r="A23" s="582"/>
      <c r="B23" s="432"/>
      <c r="C23" s="432"/>
      <c r="D23" s="562"/>
      <c r="E23" s="562"/>
      <c r="F23" s="432"/>
      <c r="G23" s="432"/>
      <c r="H23" s="432"/>
    </row>
    <row r="24" spans="1:8">
      <c r="A24" s="582"/>
      <c r="B24" s="432"/>
      <c r="C24" s="432"/>
      <c r="D24" s="562"/>
      <c r="E24" s="562"/>
      <c r="F24" s="432"/>
      <c r="G24" s="432"/>
      <c r="H24" s="432"/>
    </row>
    <row r="25" spans="1:8">
      <c r="A25" s="582"/>
      <c r="B25" s="432"/>
      <c r="C25" s="432"/>
      <c r="D25" s="562"/>
      <c r="E25" s="562"/>
      <c r="F25" s="432"/>
      <c r="G25" s="432"/>
      <c r="H25" s="432"/>
    </row>
    <row r="26" spans="1:8">
      <c r="A26" s="582"/>
      <c r="B26" s="432"/>
      <c r="C26" s="432"/>
      <c r="D26" s="562"/>
      <c r="E26" s="562"/>
      <c r="F26" s="432"/>
      <c r="G26" s="432"/>
      <c r="H26" s="432"/>
    </row>
    <row r="27" spans="1:8">
      <c r="A27" s="582"/>
      <c r="B27" s="432"/>
      <c r="C27" s="432"/>
      <c r="D27" s="562"/>
      <c r="E27" s="562"/>
      <c r="F27" s="432"/>
      <c r="G27" s="432"/>
      <c r="H27" s="432"/>
    </row>
    <row r="28" spans="1:8">
      <c r="A28" s="582"/>
      <c r="B28" s="432"/>
      <c r="C28" s="432"/>
      <c r="D28" s="562"/>
      <c r="E28" s="562"/>
      <c r="F28" s="432"/>
      <c r="G28" s="432"/>
      <c r="H28" s="432"/>
    </row>
    <row r="29" spans="1:8" ht="13.2">
      <c r="A29" s="582"/>
      <c r="B29" s="432"/>
      <c r="C29" s="432"/>
      <c r="D29" s="562"/>
      <c r="E29" s="562"/>
      <c r="F29" s="432"/>
      <c r="G29" s="432"/>
      <c r="H29" s="432"/>
    </row>
    <row r="30" spans="1:8" ht="13.2">
      <c r="A30" s="575"/>
      <c r="B30" s="432"/>
      <c r="C30" s="432"/>
      <c r="D30" s="562"/>
      <c r="E30" s="562"/>
      <c r="F30" s="432"/>
      <c r="G30" s="432"/>
      <c r="H30" s="432"/>
    </row>
    <row r="31" spans="1:8" ht="13.2">
      <c r="A31" s="575"/>
      <c r="B31" s="432"/>
      <c r="C31" s="432"/>
      <c r="D31" s="562"/>
      <c r="E31" s="562"/>
      <c r="F31" s="432"/>
      <c r="G31" s="432"/>
      <c r="H31" s="432"/>
    </row>
    <row r="32" spans="1:8" ht="13.2">
      <c r="A32" s="574"/>
      <c r="B32" s="432"/>
      <c r="C32" s="432"/>
      <c r="D32" s="562"/>
      <c r="E32" s="562"/>
      <c r="F32" s="432"/>
      <c r="G32" s="432"/>
      <c r="H32" s="432"/>
    </row>
    <row r="33" spans="1:8" ht="13.2">
      <c r="A33" s="574"/>
      <c r="B33" s="432"/>
      <c r="C33" s="432"/>
      <c r="D33" s="562"/>
      <c r="E33" s="562"/>
      <c r="F33" s="432"/>
      <c r="G33" s="432"/>
      <c r="H33" s="432"/>
    </row>
    <row r="34" spans="1:8" ht="13.2">
      <c r="A34" s="574"/>
      <c r="B34" s="432"/>
      <c r="C34" s="432"/>
      <c r="D34" s="562"/>
      <c r="E34" s="562"/>
      <c r="F34" s="432"/>
      <c r="G34" s="432"/>
      <c r="H34" s="432"/>
    </row>
    <row r="35" spans="1:8" ht="13.2">
      <c r="A35" s="574"/>
      <c r="B35" s="432"/>
      <c r="C35" s="432"/>
      <c r="D35" s="562"/>
      <c r="E35" s="562"/>
      <c r="F35" s="432"/>
      <c r="G35" s="432"/>
      <c r="H35" s="432"/>
    </row>
    <row r="36" spans="1:8" ht="13.2">
      <c r="A36" s="574"/>
      <c r="B36" s="432"/>
      <c r="C36" s="432"/>
      <c r="D36" s="562"/>
      <c r="E36" s="562"/>
      <c r="F36" s="432"/>
      <c r="G36" s="432"/>
      <c r="H36" s="432"/>
    </row>
    <row r="37" spans="1:8" ht="13.2">
      <c r="A37" s="574"/>
      <c r="B37" s="432"/>
      <c r="C37" s="432"/>
      <c r="D37" s="562"/>
      <c r="E37" s="562"/>
      <c r="F37" s="432"/>
      <c r="G37" s="432"/>
      <c r="H37" s="432"/>
    </row>
    <row r="38" spans="1:8" ht="13.2">
      <c r="A38" s="574"/>
      <c r="B38" s="432"/>
      <c r="C38" s="432"/>
      <c r="D38" s="562"/>
      <c r="E38" s="562"/>
      <c r="F38" s="432"/>
      <c r="G38" s="432"/>
      <c r="H38" s="432"/>
    </row>
    <row r="39" spans="1:8" ht="13.2">
      <c r="A39" s="574"/>
      <c r="B39" s="432"/>
      <c r="C39" s="432"/>
      <c r="D39" s="562"/>
      <c r="E39" s="562"/>
      <c r="F39" s="432"/>
      <c r="G39" s="432"/>
      <c r="H39" s="432"/>
    </row>
    <row r="40" spans="1:8" ht="13.2">
      <c r="A40" s="574"/>
      <c r="B40" s="432"/>
      <c r="C40" s="432"/>
      <c r="D40" s="562"/>
      <c r="E40" s="562"/>
      <c r="F40" s="432"/>
      <c r="G40" s="432"/>
      <c r="H40" s="432"/>
    </row>
    <row r="41" spans="1:8" ht="13.2">
      <c r="A41" s="574"/>
      <c r="B41" s="432"/>
      <c r="C41" s="432"/>
      <c r="D41" s="562"/>
      <c r="E41" s="562"/>
      <c r="F41" s="432"/>
      <c r="G41" s="432"/>
      <c r="H41" s="432"/>
    </row>
    <row r="42" spans="1:8" ht="13.2">
      <c r="A42" s="574"/>
      <c r="B42" s="432"/>
      <c r="C42" s="432"/>
      <c r="D42" s="562"/>
      <c r="E42" s="562"/>
      <c r="F42" s="432"/>
      <c r="G42" s="432"/>
      <c r="H42" s="432"/>
    </row>
    <row r="43" spans="1:8" ht="13.2">
      <c r="A43" s="574"/>
      <c r="B43" s="432"/>
      <c r="C43" s="432"/>
      <c r="D43" s="562"/>
      <c r="E43" s="562"/>
      <c r="F43" s="432"/>
      <c r="G43" s="432"/>
      <c r="H43" s="432"/>
    </row>
    <row r="44" spans="1:8" ht="13.2">
      <c r="A44" s="574"/>
      <c r="B44" s="432"/>
      <c r="C44" s="432"/>
      <c r="D44" s="562"/>
      <c r="E44" s="562"/>
      <c r="F44" s="432"/>
      <c r="G44" s="432"/>
      <c r="H44" s="432"/>
    </row>
    <row r="45" spans="1:8" ht="13.2">
      <c r="A45" s="574"/>
      <c r="B45" s="432"/>
      <c r="C45" s="432"/>
      <c r="D45" s="562"/>
      <c r="E45" s="562"/>
      <c r="F45" s="432"/>
      <c r="G45" s="432"/>
      <c r="H45" s="432"/>
    </row>
    <row r="46" spans="1:8" ht="13.2">
      <c r="A46" s="574"/>
      <c r="B46" s="432"/>
      <c r="C46" s="432"/>
      <c r="D46" s="562"/>
      <c r="E46" s="562"/>
      <c r="F46" s="432"/>
      <c r="G46" s="432"/>
      <c r="H46" s="432"/>
    </row>
    <row r="47" spans="1:8" ht="13.2">
      <c r="A47" s="574"/>
      <c r="B47" s="432"/>
      <c r="C47" s="432"/>
      <c r="D47" s="562"/>
      <c r="E47" s="562"/>
      <c r="F47" s="432"/>
      <c r="G47" s="432"/>
      <c r="H47" s="432"/>
    </row>
    <row r="48" spans="1:8" ht="13.2">
      <c r="A48" s="574"/>
      <c r="B48" s="432"/>
      <c r="C48" s="432"/>
      <c r="D48" s="562"/>
      <c r="E48" s="562"/>
      <c r="F48" s="432"/>
      <c r="G48" s="432"/>
      <c r="H48" s="432"/>
    </row>
    <row r="49" spans="1:8" ht="13.2">
      <c r="A49" s="574"/>
      <c r="B49" s="432"/>
      <c r="C49" s="432"/>
      <c r="D49" s="562"/>
      <c r="E49" s="562"/>
      <c r="F49" s="432"/>
      <c r="G49" s="432"/>
      <c r="H49" s="432"/>
    </row>
    <row r="50" spans="1:8" ht="13.2">
      <c r="A50" s="574"/>
      <c r="B50" s="432"/>
      <c r="C50" s="432"/>
      <c r="D50" s="562"/>
      <c r="E50" s="562"/>
      <c r="F50" s="432"/>
      <c r="G50" s="432"/>
      <c r="H50" s="432"/>
    </row>
    <row r="51" spans="1:8" ht="13.2">
      <c r="A51" s="574"/>
      <c r="B51" s="432"/>
      <c r="C51" s="432"/>
      <c r="D51" s="562"/>
      <c r="E51" s="562"/>
      <c r="F51" s="432"/>
      <c r="G51" s="432"/>
      <c r="H51" s="432"/>
    </row>
    <row r="52" spans="1:8" ht="13.2">
      <c r="A52" s="574"/>
      <c r="B52" s="432"/>
      <c r="C52" s="432"/>
      <c r="D52" s="562"/>
      <c r="E52" s="562"/>
      <c r="F52" s="432"/>
      <c r="G52" s="432"/>
      <c r="H52" s="432"/>
    </row>
    <row r="53" spans="1:8" ht="13.2">
      <c r="A53" s="574"/>
      <c r="B53" s="432"/>
      <c r="C53" s="432"/>
      <c r="D53" s="562"/>
      <c r="E53" s="562"/>
      <c r="F53" s="432"/>
      <c r="G53" s="432"/>
      <c r="H53" s="432"/>
    </row>
    <row r="54" spans="1:8" ht="13.2">
      <c r="A54" s="574"/>
      <c r="B54" s="432"/>
      <c r="C54" s="432"/>
      <c r="D54" s="562"/>
      <c r="E54" s="562"/>
      <c r="F54" s="432"/>
      <c r="G54" s="432"/>
      <c r="H54" s="432"/>
    </row>
    <row r="55" spans="1:8" ht="13.2">
      <c r="A55" s="574"/>
      <c r="B55" s="432"/>
      <c r="C55" s="432"/>
      <c r="D55" s="562"/>
      <c r="E55" s="562"/>
      <c r="F55" s="432"/>
      <c r="G55" s="432"/>
      <c r="H55" s="432"/>
    </row>
    <row r="56" spans="1:8" ht="13.2">
      <c r="A56" s="574"/>
      <c r="B56" s="432"/>
      <c r="C56" s="432"/>
      <c r="D56" s="562"/>
      <c r="E56" s="562"/>
      <c r="F56" s="432"/>
      <c r="G56" s="432"/>
      <c r="H56" s="432"/>
    </row>
    <row r="57" spans="1:8" ht="13.2">
      <c r="A57" s="574"/>
      <c r="B57" s="432"/>
      <c r="C57" s="432"/>
      <c r="D57" s="562"/>
      <c r="E57" s="562"/>
      <c r="F57" s="432"/>
      <c r="G57" s="432"/>
      <c r="H57" s="432"/>
    </row>
    <row r="58" spans="1:8" ht="13.2">
      <c r="A58" s="574"/>
      <c r="B58" s="432"/>
      <c r="C58" s="432"/>
      <c r="D58" s="562"/>
      <c r="E58" s="562"/>
      <c r="F58" s="432"/>
      <c r="G58" s="432"/>
      <c r="H58" s="432"/>
    </row>
    <row r="59" spans="1:8" ht="13.2">
      <c r="A59" s="574"/>
      <c r="B59" s="432"/>
      <c r="C59" s="432"/>
      <c r="D59" s="562"/>
      <c r="E59" s="562"/>
      <c r="F59" s="432"/>
      <c r="G59" s="432"/>
      <c r="H59" s="432"/>
    </row>
    <row r="60" spans="1:8" ht="13.2">
      <c r="A60" s="574"/>
      <c r="B60" s="432"/>
      <c r="C60" s="432"/>
      <c r="D60" s="562"/>
      <c r="E60" s="562"/>
      <c r="F60" s="432"/>
      <c r="G60" s="432"/>
      <c r="H60" s="432"/>
    </row>
    <row r="61" spans="1:8" ht="13.2">
      <c r="A61" s="574"/>
      <c r="B61" s="432"/>
      <c r="C61" s="432"/>
      <c r="D61" s="562"/>
      <c r="E61" s="562"/>
      <c r="F61" s="432"/>
      <c r="G61" s="432"/>
      <c r="H61" s="432"/>
    </row>
    <row r="62" spans="1:8" ht="13.2">
      <c r="A62" s="574"/>
      <c r="B62" s="432"/>
      <c r="C62" s="432"/>
      <c r="D62" s="562"/>
      <c r="E62" s="562"/>
      <c r="F62" s="432"/>
      <c r="G62" s="432"/>
      <c r="H62" s="432"/>
    </row>
    <row r="63" spans="1:8" ht="13.2">
      <c r="A63" s="574"/>
      <c r="B63" s="432"/>
      <c r="C63" s="432"/>
      <c r="D63" s="562"/>
      <c r="E63" s="562"/>
      <c r="F63" s="432"/>
      <c r="G63" s="432"/>
      <c r="H63" s="432"/>
    </row>
    <row r="64" spans="1:8" ht="13.2">
      <c r="A64" s="574"/>
      <c r="B64" s="432"/>
      <c r="C64" s="432"/>
      <c r="D64" s="562"/>
      <c r="E64" s="562"/>
      <c r="F64" s="432"/>
      <c r="G64" s="432"/>
      <c r="H64" s="432"/>
    </row>
    <row r="65" spans="1:8" ht="13.2">
      <c r="A65" s="574"/>
      <c r="B65" s="432"/>
      <c r="C65" s="432"/>
      <c r="D65" s="562"/>
      <c r="E65" s="562"/>
      <c r="F65" s="432"/>
      <c r="G65" s="432"/>
      <c r="H65" s="432"/>
    </row>
    <row r="66" spans="1:8" ht="13.2">
      <c r="A66" s="574"/>
      <c r="B66" s="432"/>
      <c r="C66" s="432"/>
      <c r="D66" s="562"/>
      <c r="E66" s="562"/>
      <c r="F66" s="432"/>
      <c r="G66" s="432"/>
      <c r="H66" s="432"/>
    </row>
    <row r="67" spans="1:8" ht="13.2">
      <c r="A67" s="574"/>
      <c r="B67" s="432"/>
      <c r="C67" s="432"/>
      <c r="D67" s="562"/>
      <c r="E67" s="562"/>
      <c r="F67" s="432"/>
      <c r="G67" s="432"/>
      <c r="H67" s="432"/>
    </row>
    <row r="68" spans="1:8" ht="13.2">
      <c r="A68" s="574"/>
      <c r="B68" s="432"/>
      <c r="C68" s="432"/>
      <c r="D68" s="562"/>
      <c r="E68" s="562"/>
      <c r="F68" s="432"/>
      <c r="G68" s="432"/>
      <c r="H68" s="432"/>
    </row>
    <row r="69" spans="1:8" ht="13.2">
      <c r="A69" s="574"/>
      <c r="B69" s="432"/>
      <c r="C69" s="432"/>
      <c r="D69" s="562"/>
      <c r="E69" s="562"/>
      <c r="F69" s="432"/>
      <c r="G69" s="432"/>
      <c r="H69" s="432"/>
    </row>
    <row r="70" spans="1:8" ht="13.2">
      <c r="A70" s="574"/>
      <c r="B70" s="432"/>
      <c r="C70" s="432"/>
      <c r="D70" s="562"/>
      <c r="E70" s="562"/>
      <c r="F70" s="432"/>
      <c r="G70" s="432"/>
      <c r="H70" s="432"/>
    </row>
    <row r="71" spans="1:8" ht="13.2">
      <c r="A71" s="574"/>
      <c r="B71" s="432"/>
      <c r="C71" s="432"/>
      <c r="D71" s="562"/>
      <c r="E71" s="562"/>
      <c r="F71" s="432"/>
      <c r="G71" s="432"/>
      <c r="H71" s="432"/>
    </row>
    <row r="72" spans="1:8" ht="13.2">
      <c r="A72" s="574"/>
      <c r="B72" s="432"/>
      <c r="C72" s="432"/>
      <c r="D72" s="562"/>
      <c r="E72" s="562"/>
      <c r="F72" s="432"/>
      <c r="G72" s="432"/>
      <c r="H72" s="432"/>
    </row>
    <row r="73" spans="1:8" ht="13.2">
      <c r="A73" s="574"/>
      <c r="B73" s="432"/>
      <c r="C73" s="432"/>
      <c r="D73" s="562"/>
      <c r="E73" s="562"/>
      <c r="F73" s="432"/>
      <c r="G73" s="432"/>
      <c r="H73" s="432"/>
    </row>
    <row r="74" spans="1:8" ht="13.2">
      <c r="A74" s="574"/>
      <c r="B74" s="432"/>
      <c r="C74" s="432"/>
      <c r="D74" s="562"/>
      <c r="E74" s="562"/>
      <c r="F74" s="432"/>
      <c r="G74" s="432"/>
      <c r="H74" s="432"/>
    </row>
    <row r="75" spans="1:8" ht="13.2">
      <c r="A75" s="574"/>
      <c r="B75" s="432"/>
      <c r="C75" s="432"/>
      <c r="D75" s="562"/>
      <c r="E75" s="562"/>
      <c r="F75" s="432"/>
      <c r="G75" s="432"/>
      <c r="H75" s="432"/>
    </row>
    <row r="76" spans="1:8" ht="13.2">
      <c r="A76" s="574"/>
      <c r="B76" s="432"/>
      <c r="C76" s="432"/>
      <c r="D76" s="562"/>
      <c r="E76" s="562"/>
      <c r="F76" s="432"/>
      <c r="G76" s="432"/>
      <c r="H76" s="432"/>
    </row>
    <row r="77" spans="1:8" ht="13.2">
      <c r="A77" s="574"/>
      <c r="B77" s="432"/>
      <c r="C77" s="432"/>
      <c r="D77" s="562"/>
      <c r="E77" s="562"/>
      <c r="F77" s="432"/>
      <c r="G77" s="432"/>
      <c r="H77" s="432"/>
    </row>
    <row r="78" spans="1:8" ht="13.2">
      <c r="A78" s="574"/>
      <c r="B78" s="432"/>
      <c r="C78" s="432"/>
      <c r="D78" s="562"/>
      <c r="E78" s="562"/>
      <c r="F78" s="432"/>
      <c r="G78" s="432"/>
      <c r="H78" s="432"/>
    </row>
    <row r="79" spans="1:8" ht="13.2">
      <c r="A79" s="574"/>
      <c r="B79" s="432"/>
      <c r="C79" s="432"/>
      <c r="D79" s="562"/>
      <c r="E79" s="562"/>
      <c r="F79" s="432"/>
      <c r="G79" s="432"/>
      <c r="H79" s="432"/>
    </row>
    <row r="80" spans="1:8" ht="13.2">
      <c r="A80" s="574"/>
      <c r="B80" s="432"/>
      <c r="C80" s="432"/>
      <c r="D80" s="562"/>
      <c r="E80" s="562"/>
      <c r="F80" s="432"/>
      <c r="G80" s="432"/>
      <c r="H80" s="432"/>
    </row>
    <row r="81" spans="1:8" ht="13.2">
      <c r="A81" s="574"/>
      <c r="B81" s="432"/>
      <c r="C81" s="432"/>
      <c r="D81" s="562"/>
      <c r="E81" s="562"/>
      <c r="F81" s="432"/>
      <c r="G81" s="432"/>
      <c r="H81" s="432"/>
    </row>
    <row r="82" spans="1:8" ht="13.2">
      <c r="A82" s="574"/>
      <c r="B82" s="432"/>
      <c r="C82" s="432"/>
      <c r="D82" s="562"/>
      <c r="E82" s="562"/>
      <c r="F82" s="432"/>
      <c r="G82" s="432"/>
      <c r="H82" s="432"/>
    </row>
    <row r="83" spans="1:8" ht="13.2">
      <c r="A83" s="574"/>
      <c r="B83" s="432"/>
      <c r="C83" s="432"/>
      <c r="D83" s="562"/>
      <c r="E83" s="562"/>
      <c r="F83" s="432"/>
      <c r="G83" s="432"/>
      <c r="H83" s="432"/>
    </row>
    <row r="84" spans="1:8" ht="13.2">
      <c r="A84" s="574"/>
      <c r="B84" s="432"/>
      <c r="C84" s="432"/>
      <c r="D84" s="562"/>
      <c r="E84" s="562"/>
      <c r="F84" s="432"/>
      <c r="G84" s="432"/>
      <c r="H84" s="432"/>
    </row>
    <row r="85" spans="1:8" ht="13.2">
      <c r="A85" s="574"/>
      <c r="B85" s="432"/>
      <c r="C85" s="432"/>
      <c r="D85" s="562"/>
      <c r="E85" s="562"/>
      <c r="F85" s="432"/>
      <c r="G85" s="432"/>
      <c r="H85" s="432"/>
    </row>
    <row r="86" spans="1:8" ht="13.2">
      <c r="A86" s="574"/>
      <c r="B86" s="432"/>
      <c r="C86" s="432"/>
      <c r="D86" s="562"/>
      <c r="E86" s="562"/>
      <c r="F86" s="432"/>
      <c r="G86" s="432"/>
      <c r="H86" s="432"/>
    </row>
    <row r="87" spans="1:8" ht="13.2">
      <c r="A87" s="574"/>
      <c r="B87" s="432"/>
      <c r="C87" s="432"/>
      <c r="D87" s="562"/>
      <c r="E87" s="562"/>
      <c r="F87" s="432"/>
      <c r="G87" s="432"/>
      <c r="H87" s="432"/>
    </row>
    <row r="88" spans="1:8" ht="13.2">
      <c r="A88" s="574"/>
      <c r="B88" s="432"/>
      <c r="C88" s="432"/>
      <c r="D88" s="562"/>
      <c r="E88" s="562"/>
      <c r="F88" s="432"/>
      <c r="G88" s="432"/>
      <c r="H88" s="432"/>
    </row>
    <row r="89" spans="1:8" ht="13.2">
      <c r="A89" s="574"/>
      <c r="B89" s="432"/>
      <c r="C89" s="432"/>
      <c r="D89" s="562"/>
      <c r="E89" s="562"/>
      <c r="F89" s="432"/>
      <c r="G89" s="432"/>
      <c r="H89" s="432"/>
    </row>
    <row r="90" spans="1:8" ht="13.2">
      <c r="A90" s="574"/>
      <c r="B90" s="432"/>
      <c r="C90" s="432"/>
      <c r="D90" s="562"/>
      <c r="E90" s="562"/>
      <c r="F90" s="432"/>
      <c r="G90" s="432"/>
      <c r="H90" s="432"/>
    </row>
    <row r="91" spans="1:8" ht="13.2">
      <c r="A91" s="574"/>
      <c r="B91" s="432"/>
      <c r="C91" s="432"/>
      <c r="D91" s="562"/>
      <c r="E91" s="562"/>
      <c r="F91" s="432"/>
      <c r="G91" s="432"/>
      <c r="H91" s="432"/>
    </row>
    <row r="92" spans="1:8" ht="13.2">
      <c r="A92" s="574"/>
      <c r="B92" s="432"/>
      <c r="C92" s="432"/>
      <c r="D92" s="562"/>
      <c r="E92" s="562"/>
      <c r="F92" s="432"/>
      <c r="G92" s="432"/>
      <c r="H92" s="432"/>
    </row>
    <row r="93" spans="1:8" ht="13.2">
      <c r="A93" s="574"/>
      <c r="B93" s="432"/>
      <c r="C93" s="432"/>
      <c r="D93" s="562"/>
      <c r="E93" s="562"/>
      <c r="F93" s="432"/>
      <c r="G93" s="432"/>
      <c r="H93" s="432"/>
    </row>
    <row r="94" spans="1:8" ht="13.2">
      <c r="A94" s="574"/>
      <c r="B94" s="432"/>
      <c r="C94" s="432"/>
      <c r="D94" s="562"/>
      <c r="E94" s="562"/>
      <c r="F94" s="432"/>
      <c r="G94" s="432"/>
      <c r="H94" s="432"/>
    </row>
    <row r="95" spans="1:8" ht="13.2">
      <c r="A95" s="574"/>
      <c r="B95" s="432"/>
      <c r="C95" s="432"/>
      <c r="D95" s="562"/>
      <c r="E95" s="562"/>
      <c r="F95" s="432"/>
      <c r="G95" s="432"/>
      <c r="H95" s="432"/>
    </row>
    <row r="96" spans="1:8" ht="13.2">
      <c r="A96" s="574"/>
      <c r="B96" s="432"/>
      <c r="C96" s="432"/>
      <c r="D96" s="562"/>
      <c r="E96" s="562"/>
      <c r="F96" s="432"/>
      <c r="G96" s="432"/>
      <c r="H96" s="432"/>
    </row>
    <row r="97" spans="1:8" ht="13.2">
      <c r="A97" s="574"/>
      <c r="B97" s="432"/>
      <c r="C97" s="432"/>
      <c r="D97" s="562"/>
      <c r="E97" s="562"/>
      <c r="F97" s="432"/>
      <c r="G97" s="432"/>
      <c r="H97" s="432"/>
    </row>
    <row r="98" spans="1:8" ht="13.2">
      <c r="A98" s="574"/>
      <c r="B98" s="432"/>
      <c r="C98" s="432"/>
      <c r="D98" s="562"/>
      <c r="E98" s="562"/>
      <c r="F98" s="432"/>
      <c r="G98" s="432"/>
      <c r="H98" s="432"/>
    </row>
    <row r="99" spans="1:8" ht="13.2">
      <c r="A99" s="574"/>
      <c r="B99" s="432"/>
      <c r="C99" s="432"/>
      <c r="D99" s="562"/>
      <c r="E99" s="562"/>
      <c r="F99" s="432"/>
      <c r="G99" s="432"/>
      <c r="H99" s="432"/>
    </row>
    <row r="100" spans="1:8" ht="13.2">
      <c r="A100" s="574"/>
      <c r="B100" s="432"/>
      <c r="C100" s="432"/>
      <c r="D100" s="562"/>
      <c r="E100" s="562"/>
      <c r="F100" s="432"/>
      <c r="G100" s="432"/>
      <c r="H100" s="432"/>
    </row>
    <row r="101" spans="1:8" ht="13.2">
      <c r="A101" s="574"/>
      <c r="B101" s="432"/>
      <c r="C101" s="432"/>
      <c r="D101" s="562"/>
      <c r="E101" s="562"/>
      <c r="F101" s="432"/>
      <c r="G101" s="432"/>
      <c r="H101" s="432"/>
    </row>
    <row r="102" spans="1:8" ht="13.2">
      <c r="A102" s="574"/>
      <c r="B102" s="432"/>
      <c r="C102" s="432"/>
      <c r="D102" s="562"/>
      <c r="E102" s="562"/>
      <c r="F102" s="432"/>
      <c r="G102" s="432"/>
      <c r="H102" s="432"/>
    </row>
    <row r="103" spans="1:8" ht="13.2">
      <c r="A103" s="574"/>
      <c r="B103" s="432"/>
      <c r="C103" s="432"/>
      <c r="D103" s="562"/>
      <c r="E103" s="562"/>
      <c r="F103" s="432"/>
      <c r="G103" s="432"/>
      <c r="H103" s="432"/>
    </row>
    <row r="104" spans="1:8" ht="13.2">
      <c r="A104" s="574"/>
      <c r="B104" s="432"/>
      <c r="C104" s="432"/>
      <c r="D104" s="562"/>
      <c r="E104" s="562"/>
      <c r="F104" s="432"/>
      <c r="G104" s="432"/>
      <c r="H104" s="432"/>
    </row>
    <row r="105" spans="1:8" ht="13.2">
      <c r="A105" s="574"/>
      <c r="B105" s="432"/>
      <c r="C105" s="432"/>
      <c r="D105" s="562"/>
      <c r="E105" s="562"/>
      <c r="F105" s="432"/>
      <c r="G105" s="432"/>
      <c r="H105" s="432"/>
    </row>
    <row r="106" spans="1:8" ht="13.2">
      <c r="A106" s="574"/>
      <c r="B106" s="432"/>
      <c r="C106" s="432"/>
      <c r="D106" s="562"/>
      <c r="E106" s="562"/>
      <c r="F106" s="432"/>
      <c r="G106" s="432"/>
      <c r="H106" s="432"/>
    </row>
    <row r="107" spans="1:8" ht="13.2">
      <c r="A107" s="574"/>
      <c r="B107" s="432"/>
      <c r="C107" s="432"/>
      <c r="D107" s="562"/>
      <c r="E107" s="562"/>
      <c r="F107" s="432"/>
      <c r="G107" s="432"/>
      <c r="H107" s="432"/>
    </row>
    <row r="108" spans="1:8" ht="13.2">
      <c r="A108" s="574"/>
      <c r="B108" s="432"/>
      <c r="C108" s="432"/>
      <c r="D108" s="562"/>
      <c r="E108" s="562"/>
      <c r="F108" s="432"/>
      <c r="G108" s="432"/>
      <c r="H108" s="432"/>
    </row>
    <row r="109" spans="1:8" ht="13.2">
      <c r="A109" s="574"/>
      <c r="B109" s="432"/>
      <c r="C109" s="432"/>
      <c r="D109" s="562"/>
      <c r="E109" s="562"/>
      <c r="F109" s="432"/>
      <c r="G109" s="432"/>
      <c r="H109" s="432"/>
    </row>
    <row r="110" spans="1:8" ht="13.2">
      <c r="A110" s="574"/>
      <c r="B110" s="432"/>
      <c r="C110" s="432"/>
      <c r="D110" s="562"/>
      <c r="E110" s="562"/>
      <c r="F110" s="432"/>
      <c r="G110" s="432"/>
      <c r="H110" s="432"/>
    </row>
    <row r="111" spans="1:8" ht="13.2">
      <c r="A111" s="574"/>
      <c r="B111" s="432"/>
      <c r="C111" s="432"/>
      <c r="D111" s="562"/>
      <c r="E111" s="562"/>
      <c r="F111" s="432"/>
      <c r="G111" s="432"/>
      <c r="H111" s="432"/>
    </row>
    <row r="112" spans="1:8" ht="13.2">
      <c r="F112" s="432"/>
      <c r="G112" s="432">
        <v>0</v>
      </c>
      <c r="H112" s="432">
        <v>0</v>
      </c>
    </row>
    <row r="113" spans="6:8" ht="13.2">
      <c r="F113" s="432"/>
      <c r="G113" s="432">
        <v>0</v>
      </c>
      <c r="H113" s="432">
        <v>0</v>
      </c>
    </row>
    <row r="114" spans="6:8" ht="13.2">
      <c r="F114" s="432"/>
      <c r="G114" s="432">
        <v>0</v>
      </c>
      <c r="H114" s="432">
        <v>0</v>
      </c>
    </row>
    <row r="115" spans="6:8" ht="13.2">
      <c r="F115" s="432"/>
      <c r="G115" s="432">
        <v>0</v>
      </c>
      <c r="H115" s="432">
        <v>0</v>
      </c>
    </row>
    <row r="116" spans="6:8" ht="13.2">
      <c r="F116" s="432"/>
      <c r="G116" s="432">
        <v>0</v>
      </c>
      <c r="H116" s="432">
        <v>0</v>
      </c>
    </row>
    <row r="117" spans="6:8" ht="13.2">
      <c r="F117" s="432"/>
      <c r="G117" s="432">
        <v>0</v>
      </c>
      <c r="H117" s="432">
        <v>0</v>
      </c>
    </row>
    <row r="118" spans="6:8" ht="13.2">
      <c r="F118" s="432"/>
      <c r="G118" s="432">
        <v>0</v>
      </c>
      <c r="H118" s="432">
        <v>0</v>
      </c>
    </row>
    <row r="119" spans="6:8" ht="13.2">
      <c r="F119" s="432"/>
      <c r="G119" s="432">
        <v>0</v>
      </c>
      <c r="H119" s="432">
        <v>0</v>
      </c>
    </row>
    <row r="120" spans="6:8" ht="13.2">
      <c r="F120" s="432"/>
      <c r="G120" s="432">
        <v>0</v>
      </c>
      <c r="H120" s="432">
        <v>0</v>
      </c>
    </row>
    <row r="121" spans="6:8" ht="13.2">
      <c r="F121" s="432"/>
      <c r="G121" s="432">
        <v>0</v>
      </c>
      <c r="H121" s="432">
        <v>0</v>
      </c>
    </row>
    <row r="122" spans="6:8" ht="13.2">
      <c r="F122" s="432"/>
      <c r="G122" s="432">
        <v>0</v>
      </c>
      <c r="H122" s="432">
        <v>0</v>
      </c>
    </row>
    <row r="123" spans="6:8" ht="13.2">
      <c r="F123" s="432"/>
      <c r="G123" s="432">
        <v>0</v>
      </c>
      <c r="H123" s="432">
        <v>0</v>
      </c>
    </row>
    <row r="124" spans="6:8" ht="13.2">
      <c r="F124" s="432"/>
      <c r="G124" s="432">
        <v>0</v>
      </c>
      <c r="H124" s="432">
        <v>0</v>
      </c>
    </row>
    <row r="125" spans="6:8" ht="13.2">
      <c r="F125" s="432"/>
      <c r="G125" s="432">
        <v>0</v>
      </c>
      <c r="H125" s="432">
        <v>0</v>
      </c>
    </row>
    <row r="126" spans="6:8" ht="13.2">
      <c r="F126" s="432"/>
      <c r="G126" s="432">
        <v>0</v>
      </c>
      <c r="H126" s="432">
        <v>0</v>
      </c>
    </row>
    <row r="127" spans="6:8" ht="13.2">
      <c r="F127" s="432"/>
      <c r="G127" s="432">
        <v>0</v>
      </c>
      <c r="H127" s="432">
        <v>0</v>
      </c>
    </row>
    <row r="128" spans="6:8" ht="13.2">
      <c r="F128" s="432"/>
      <c r="G128" s="432">
        <v>0</v>
      </c>
      <c r="H128" s="432">
        <v>0</v>
      </c>
    </row>
    <row r="129" spans="6:8" ht="13.2">
      <c r="F129" s="432"/>
      <c r="G129" s="432">
        <v>0</v>
      </c>
      <c r="H129" s="432">
        <v>0</v>
      </c>
    </row>
    <row r="130" spans="6:8" ht="13.2">
      <c r="F130" s="432"/>
      <c r="G130" s="432">
        <v>0</v>
      </c>
      <c r="H130" s="432">
        <v>0</v>
      </c>
    </row>
    <row r="131" spans="6:8" ht="13.2">
      <c r="F131" s="432"/>
      <c r="G131" s="432">
        <v>0</v>
      </c>
      <c r="H131" s="432">
        <v>0</v>
      </c>
    </row>
    <row r="132" spans="6:8" ht="13.2">
      <c r="F132" s="432"/>
      <c r="G132" s="432">
        <v>0</v>
      </c>
      <c r="H132" s="432">
        <v>0</v>
      </c>
    </row>
    <row r="133" spans="6:8" ht="13.2">
      <c r="F133" s="432"/>
      <c r="G133" s="432">
        <v>0</v>
      </c>
      <c r="H133" s="432">
        <v>0</v>
      </c>
    </row>
    <row r="134" spans="6:8" ht="13.2">
      <c r="F134" s="432"/>
      <c r="G134" s="432">
        <v>0</v>
      </c>
      <c r="H134" s="432">
        <v>0</v>
      </c>
    </row>
    <row r="135" spans="6:8" ht="13.2">
      <c r="F135" s="432"/>
      <c r="G135" s="432">
        <v>0</v>
      </c>
      <c r="H135" s="432">
        <v>0</v>
      </c>
    </row>
    <row r="136" spans="6:8" ht="13.2">
      <c r="F136" s="432"/>
      <c r="G136" s="432">
        <v>0</v>
      </c>
      <c r="H136" s="432">
        <v>0</v>
      </c>
    </row>
    <row r="137" spans="6:8" ht="13.2">
      <c r="F137" s="432"/>
      <c r="G137" s="432">
        <v>0</v>
      </c>
      <c r="H137" s="432">
        <v>0</v>
      </c>
    </row>
    <row r="138" spans="6:8" ht="13.2">
      <c r="F138" s="432"/>
      <c r="G138" s="432">
        <v>0</v>
      </c>
      <c r="H138" s="432">
        <v>0</v>
      </c>
    </row>
    <row r="139" spans="6:8" ht="13.2">
      <c r="F139" s="432"/>
      <c r="G139" s="432">
        <v>0</v>
      </c>
      <c r="H139" s="432">
        <v>0</v>
      </c>
    </row>
    <row r="140" spans="6:8" ht="13.2">
      <c r="F140" s="432"/>
      <c r="G140" s="432">
        <v>0</v>
      </c>
      <c r="H140" s="432">
        <v>0</v>
      </c>
    </row>
    <row r="141" spans="6:8" ht="13.2">
      <c r="F141" s="432"/>
      <c r="G141" s="432">
        <v>0</v>
      </c>
      <c r="H141" s="432">
        <v>0</v>
      </c>
    </row>
    <row r="142" spans="6:8" ht="13.2">
      <c r="F142" s="432"/>
      <c r="G142" s="432">
        <v>0</v>
      </c>
      <c r="H142" s="432">
        <v>0</v>
      </c>
    </row>
    <row r="143" spans="6:8" ht="13.2">
      <c r="F143" s="432"/>
      <c r="G143" s="432">
        <v>0</v>
      </c>
      <c r="H143" s="432">
        <v>0</v>
      </c>
    </row>
    <row r="144" spans="6:8" ht="13.2">
      <c r="F144" s="432"/>
      <c r="G144" s="432">
        <v>0</v>
      </c>
      <c r="H144" s="432">
        <v>0</v>
      </c>
    </row>
    <row r="145" spans="6:8" ht="13.2">
      <c r="F145" s="432"/>
      <c r="G145" s="432">
        <v>0</v>
      </c>
      <c r="H145" s="432">
        <v>0</v>
      </c>
    </row>
    <row r="146" spans="6:8" ht="13.2">
      <c r="F146" s="432"/>
      <c r="G146" s="432">
        <v>0</v>
      </c>
      <c r="H146" s="432">
        <v>0</v>
      </c>
    </row>
    <row r="147" spans="6:8" ht="13.2">
      <c r="F147" s="432"/>
      <c r="G147" s="432">
        <v>0</v>
      </c>
      <c r="H147" s="432">
        <v>0</v>
      </c>
    </row>
    <row r="148" spans="6:8" ht="13.2">
      <c r="F148" s="432"/>
      <c r="G148" s="432">
        <v>0</v>
      </c>
      <c r="H148" s="432">
        <v>0</v>
      </c>
    </row>
    <row r="149" spans="6:8" ht="13.2">
      <c r="F149" s="432"/>
      <c r="G149" s="432">
        <v>0</v>
      </c>
      <c r="H149" s="432">
        <v>0</v>
      </c>
    </row>
    <row r="150" spans="6:8" ht="13.2">
      <c r="F150" s="432"/>
      <c r="G150" s="432">
        <v>0</v>
      </c>
      <c r="H150" s="432">
        <v>0</v>
      </c>
    </row>
    <row r="151" spans="6:8" ht="13.2">
      <c r="F151" s="432"/>
      <c r="G151" s="432">
        <v>0</v>
      </c>
      <c r="H151" s="432">
        <v>0</v>
      </c>
    </row>
    <row r="152" spans="6:8" ht="13.2">
      <c r="F152" s="432"/>
      <c r="G152" s="432">
        <v>0</v>
      </c>
      <c r="H152" s="432">
        <v>0</v>
      </c>
    </row>
    <row r="153" spans="6:8" ht="13.2">
      <c r="F153" s="432"/>
      <c r="G153" s="432">
        <v>0</v>
      </c>
      <c r="H153" s="432">
        <v>0</v>
      </c>
    </row>
    <row r="154" spans="6:8" ht="13.2">
      <c r="F154" s="432"/>
      <c r="G154" s="432">
        <v>0</v>
      </c>
      <c r="H154" s="432">
        <v>0</v>
      </c>
    </row>
    <row r="155" spans="6:8" ht="13.2">
      <c r="F155" s="432"/>
      <c r="G155" s="432">
        <v>0</v>
      </c>
      <c r="H155" s="432">
        <v>0</v>
      </c>
    </row>
    <row r="156" spans="6:8" ht="13.2">
      <c r="F156" s="432"/>
      <c r="G156" s="432">
        <v>0</v>
      </c>
      <c r="H156" s="432">
        <v>0</v>
      </c>
    </row>
    <row r="157" spans="6:8" ht="13.2">
      <c r="F157" s="432"/>
      <c r="G157" s="432">
        <v>0</v>
      </c>
      <c r="H157" s="432">
        <v>0</v>
      </c>
    </row>
    <row r="158" spans="6:8" ht="13.2">
      <c r="F158" s="432"/>
      <c r="G158" s="432">
        <v>0</v>
      </c>
      <c r="H158" s="432">
        <v>0</v>
      </c>
    </row>
    <row r="159" spans="6:8" ht="13.2">
      <c r="F159" s="432"/>
      <c r="G159" s="432">
        <v>0</v>
      </c>
      <c r="H159" s="432">
        <v>0</v>
      </c>
    </row>
    <row r="160" spans="6:8" ht="13.2">
      <c r="F160" s="432"/>
      <c r="G160" s="432">
        <v>0</v>
      </c>
      <c r="H160" s="432">
        <v>0</v>
      </c>
    </row>
    <row r="161" spans="6:8" ht="13.2">
      <c r="F161" s="432"/>
      <c r="G161" s="432">
        <v>0</v>
      </c>
      <c r="H161" s="432">
        <v>0</v>
      </c>
    </row>
    <row r="162" spans="6:8" ht="13.2">
      <c r="F162" s="432"/>
      <c r="G162" s="432">
        <v>0</v>
      </c>
      <c r="H162" s="432">
        <v>0</v>
      </c>
    </row>
    <row r="163" spans="6:8" ht="13.2">
      <c r="F163" s="432"/>
      <c r="G163" s="432">
        <v>0</v>
      </c>
      <c r="H163" s="432">
        <v>0</v>
      </c>
    </row>
    <row r="164" spans="6:8" ht="13.2">
      <c r="F164" s="432"/>
      <c r="G164" s="432">
        <v>0</v>
      </c>
      <c r="H164" s="432">
        <v>0</v>
      </c>
    </row>
    <row r="165" spans="6:8" ht="13.2">
      <c r="F165" s="432"/>
      <c r="G165" s="432">
        <v>0</v>
      </c>
      <c r="H165" s="432">
        <v>0</v>
      </c>
    </row>
    <row r="166" spans="6:8" ht="13.2">
      <c r="F166" s="432"/>
      <c r="G166" s="432">
        <v>0</v>
      </c>
      <c r="H166" s="432">
        <v>0</v>
      </c>
    </row>
    <row r="167" spans="6:8" ht="13.2">
      <c r="F167" s="432"/>
      <c r="G167" s="432">
        <v>0</v>
      </c>
      <c r="H167" s="432">
        <v>0</v>
      </c>
    </row>
    <row r="168" spans="6:8" ht="13.2">
      <c r="F168" s="432"/>
      <c r="G168" s="432">
        <v>0</v>
      </c>
      <c r="H168" s="432">
        <v>0</v>
      </c>
    </row>
    <row r="169" spans="6:8" ht="13.2">
      <c r="F169" s="432"/>
      <c r="G169" s="432">
        <v>0</v>
      </c>
      <c r="H169" s="432">
        <v>0</v>
      </c>
    </row>
    <row r="170" spans="6:8" ht="13.2">
      <c r="F170" s="432"/>
      <c r="G170" s="432">
        <v>0</v>
      </c>
      <c r="H170" s="432">
        <v>0</v>
      </c>
    </row>
    <row r="171" spans="6:8" ht="13.2">
      <c r="F171" s="432"/>
      <c r="G171" s="432">
        <v>0</v>
      </c>
      <c r="H171" s="432">
        <v>0</v>
      </c>
    </row>
    <row r="172" spans="6:8" ht="13.2">
      <c r="F172" s="432"/>
      <c r="G172" s="432">
        <v>0</v>
      </c>
      <c r="H172" s="432">
        <v>0</v>
      </c>
    </row>
    <row r="173" spans="6:8" ht="13.2">
      <c r="F173" s="432"/>
      <c r="G173" s="432">
        <v>0</v>
      </c>
      <c r="H173" s="432">
        <v>0</v>
      </c>
    </row>
    <row r="174" spans="6:8" ht="13.2">
      <c r="F174" s="432"/>
      <c r="G174" s="432">
        <v>0</v>
      </c>
      <c r="H174" s="432">
        <v>0</v>
      </c>
    </row>
    <row r="175" spans="6:8" ht="13.2">
      <c r="F175" s="432"/>
      <c r="G175" s="432">
        <v>0</v>
      </c>
      <c r="H175" s="432">
        <v>0</v>
      </c>
    </row>
    <row r="176" spans="6:8" ht="13.2">
      <c r="F176" s="432"/>
      <c r="G176" s="432">
        <v>0</v>
      </c>
      <c r="H176" s="432">
        <v>0</v>
      </c>
    </row>
    <row r="177" spans="6:8" ht="13.2">
      <c r="F177" s="432"/>
      <c r="G177" s="432">
        <v>0</v>
      </c>
      <c r="H177" s="432">
        <v>0</v>
      </c>
    </row>
    <row r="178" spans="6:8" ht="13.2">
      <c r="F178" s="432"/>
      <c r="G178" s="432">
        <v>0</v>
      </c>
      <c r="H178" s="432">
        <v>0</v>
      </c>
    </row>
    <row r="179" spans="6:8" ht="13.2">
      <c r="F179" s="432"/>
      <c r="G179" s="432">
        <v>0</v>
      </c>
      <c r="H179" s="432">
        <v>0</v>
      </c>
    </row>
    <row r="180" spans="6:8" ht="13.2">
      <c r="F180" s="432"/>
      <c r="G180" s="432">
        <v>0</v>
      </c>
      <c r="H180" s="432">
        <v>0</v>
      </c>
    </row>
    <row r="181" spans="6:8" ht="13.2">
      <c r="F181" s="432"/>
      <c r="G181" s="432">
        <v>0</v>
      </c>
      <c r="H181" s="432">
        <v>0</v>
      </c>
    </row>
    <row r="182" spans="6:8" ht="13.2">
      <c r="F182" s="432"/>
      <c r="G182" s="432">
        <v>0</v>
      </c>
      <c r="H182" s="432">
        <v>0</v>
      </c>
    </row>
    <row r="183" spans="6:8" ht="13.2">
      <c r="F183" s="432"/>
      <c r="G183" s="432">
        <v>0</v>
      </c>
      <c r="H183" s="432">
        <v>0</v>
      </c>
    </row>
    <row r="184" spans="6:8" ht="13.2">
      <c r="F184" s="432"/>
      <c r="G184" s="432">
        <v>0</v>
      </c>
      <c r="H184" s="432">
        <v>0</v>
      </c>
    </row>
    <row r="185" spans="6:8" ht="13.2">
      <c r="F185" s="432"/>
      <c r="G185" s="432">
        <v>0</v>
      </c>
      <c r="H185" s="432">
        <v>0</v>
      </c>
    </row>
    <row r="186" spans="6:8" ht="13.2">
      <c r="F186" s="432"/>
      <c r="G186" s="432">
        <v>0</v>
      </c>
      <c r="H186" s="432">
        <v>0</v>
      </c>
    </row>
    <row r="187" spans="6:8" ht="13.2">
      <c r="F187" s="432"/>
      <c r="G187" s="432">
        <v>0</v>
      </c>
      <c r="H187" s="432">
        <v>0</v>
      </c>
    </row>
    <row r="188" spans="6:8" ht="13.2">
      <c r="F188" s="432"/>
      <c r="G188" s="432">
        <v>0</v>
      </c>
      <c r="H188" s="432">
        <v>0</v>
      </c>
    </row>
    <row r="189" spans="6:8" ht="13.2">
      <c r="F189" s="432"/>
      <c r="G189" s="432">
        <v>0</v>
      </c>
      <c r="H189" s="432">
        <v>0</v>
      </c>
    </row>
    <row r="190" spans="6:8" ht="13.2">
      <c r="F190" s="432"/>
      <c r="G190" s="432">
        <v>0</v>
      </c>
      <c r="H190" s="432">
        <v>0</v>
      </c>
    </row>
    <row r="191" spans="6:8" ht="13.2">
      <c r="F191" s="432"/>
      <c r="G191" s="432">
        <v>0</v>
      </c>
      <c r="H191" s="432">
        <v>0</v>
      </c>
    </row>
    <row r="192" spans="6:8" ht="13.2">
      <c r="F192" s="432"/>
      <c r="G192" s="432">
        <v>0</v>
      </c>
      <c r="H192" s="432">
        <v>0</v>
      </c>
    </row>
    <row r="193" spans="6:8" ht="13.2">
      <c r="F193" s="432"/>
      <c r="G193" s="432">
        <v>0</v>
      </c>
      <c r="H193" s="432">
        <v>0</v>
      </c>
    </row>
    <row r="194" spans="6:8" ht="13.2">
      <c r="F194" s="432"/>
      <c r="G194" s="432">
        <v>0</v>
      </c>
      <c r="H194" s="432">
        <v>0</v>
      </c>
    </row>
    <row r="195" spans="6:8" ht="13.2">
      <c r="F195" s="432"/>
      <c r="G195" s="432">
        <v>0</v>
      </c>
      <c r="H195" s="432">
        <v>0</v>
      </c>
    </row>
    <row r="196" spans="6:8" ht="13.2">
      <c r="F196" s="432"/>
      <c r="G196" s="432">
        <v>0</v>
      </c>
      <c r="H196" s="432">
        <v>0</v>
      </c>
    </row>
    <row r="197" spans="6:8" ht="13.2">
      <c r="F197" s="432"/>
      <c r="G197" s="432">
        <v>0</v>
      </c>
      <c r="H197" s="432">
        <v>0</v>
      </c>
    </row>
    <row r="198" spans="6:8" ht="13.2">
      <c r="F198" s="432"/>
      <c r="G198" s="432">
        <v>0</v>
      </c>
      <c r="H198" s="432">
        <v>0</v>
      </c>
    </row>
    <row r="199" spans="6:8" ht="13.2">
      <c r="F199" s="432"/>
      <c r="G199" s="432">
        <v>0</v>
      </c>
      <c r="H199" s="432">
        <v>0</v>
      </c>
    </row>
    <row r="200" spans="6:8" ht="13.2">
      <c r="F200" s="432"/>
      <c r="G200" s="432">
        <v>0</v>
      </c>
      <c r="H200" s="432">
        <v>0</v>
      </c>
    </row>
    <row r="201" spans="6:8" ht="13.2">
      <c r="F201" s="432"/>
      <c r="G201" s="432">
        <v>0</v>
      </c>
      <c r="H201" s="432">
        <v>0</v>
      </c>
    </row>
    <row r="202" spans="6:8" ht="13.2">
      <c r="F202" s="432"/>
      <c r="G202" s="432">
        <v>0</v>
      </c>
      <c r="H202" s="432">
        <v>0</v>
      </c>
    </row>
    <row r="203" spans="6:8" ht="13.2">
      <c r="F203" s="432"/>
      <c r="G203" s="432">
        <v>0</v>
      </c>
      <c r="H203" s="432">
        <v>0</v>
      </c>
    </row>
    <row r="204" spans="6:8" ht="13.2">
      <c r="F204" s="432"/>
      <c r="G204" s="432">
        <v>0</v>
      </c>
      <c r="H204" s="432">
        <v>0</v>
      </c>
    </row>
    <row r="205" spans="6:8" ht="13.2">
      <c r="F205" s="432"/>
      <c r="G205" s="432">
        <v>0</v>
      </c>
      <c r="H205" s="432">
        <v>0</v>
      </c>
    </row>
    <row r="206" spans="6:8" ht="13.2">
      <c r="F206" s="432"/>
      <c r="G206" s="432">
        <v>0</v>
      </c>
      <c r="H206" s="432">
        <v>0</v>
      </c>
    </row>
    <row r="207" spans="6:8" ht="13.2">
      <c r="F207" s="432"/>
      <c r="G207" s="432">
        <v>0</v>
      </c>
      <c r="H207" s="432">
        <v>0</v>
      </c>
    </row>
    <row r="208" spans="6:8" ht="13.2">
      <c r="F208" s="432"/>
      <c r="G208" s="432">
        <v>0</v>
      </c>
      <c r="H208" s="432">
        <v>0</v>
      </c>
    </row>
    <row r="209" spans="6:8" ht="13.2">
      <c r="F209" s="432"/>
      <c r="G209" s="432">
        <v>0</v>
      </c>
      <c r="H209" s="432">
        <v>0</v>
      </c>
    </row>
    <row r="210" spans="6:8" ht="13.2">
      <c r="F210" s="432"/>
      <c r="G210" s="432">
        <v>0</v>
      </c>
      <c r="H210" s="432">
        <v>0</v>
      </c>
    </row>
    <row r="211" spans="6:8" ht="13.2">
      <c r="F211" s="432"/>
      <c r="G211" s="432">
        <v>0</v>
      </c>
      <c r="H211" s="432">
        <v>0</v>
      </c>
    </row>
    <row r="212" spans="6:8" ht="13.2">
      <c r="F212" s="432"/>
      <c r="G212" s="432">
        <v>0</v>
      </c>
      <c r="H212" s="432">
        <v>0</v>
      </c>
    </row>
    <row r="213" spans="6:8" ht="13.2">
      <c r="F213" s="432"/>
      <c r="G213" s="432">
        <v>0</v>
      </c>
      <c r="H213" s="432">
        <v>0</v>
      </c>
    </row>
    <row r="214" spans="6:8" ht="13.2">
      <c r="F214" s="432"/>
      <c r="G214" s="432">
        <v>0</v>
      </c>
      <c r="H214" s="432">
        <v>0</v>
      </c>
    </row>
    <row r="215" spans="6:8" ht="13.2">
      <c r="F215" s="432"/>
      <c r="G215" s="432">
        <v>0</v>
      </c>
      <c r="H215" s="432">
        <v>0</v>
      </c>
    </row>
    <row r="216" spans="6:8" ht="13.2">
      <c r="F216" s="432"/>
      <c r="G216" s="432">
        <v>0</v>
      </c>
      <c r="H216" s="432">
        <v>0</v>
      </c>
    </row>
    <row r="217" spans="6:8" ht="13.2">
      <c r="F217" s="432"/>
      <c r="G217" s="432">
        <v>0</v>
      </c>
      <c r="H217" s="432">
        <v>0</v>
      </c>
    </row>
    <row r="218" spans="6:8" ht="13.2">
      <c r="F218" s="432"/>
      <c r="G218" s="432">
        <v>0</v>
      </c>
      <c r="H218" s="432">
        <v>0</v>
      </c>
    </row>
    <row r="219" spans="6:8" ht="13.2">
      <c r="F219" s="432"/>
      <c r="G219" s="432">
        <v>0</v>
      </c>
      <c r="H219" s="432">
        <v>0</v>
      </c>
    </row>
    <row r="220" spans="6:8" ht="13.2">
      <c r="F220" s="432"/>
      <c r="G220" s="432">
        <v>0</v>
      </c>
      <c r="H220" s="432">
        <v>0</v>
      </c>
    </row>
    <row r="221" spans="6:8" ht="13.2">
      <c r="F221" s="432"/>
      <c r="G221" s="432">
        <v>0</v>
      </c>
      <c r="H221" s="432">
        <v>0</v>
      </c>
    </row>
    <row r="222" spans="6:8" ht="13.2">
      <c r="F222" s="432"/>
      <c r="G222" s="432">
        <v>0</v>
      </c>
      <c r="H222" s="432">
        <v>0</v>
      </c>
    </row>
    <row r="223" spans="6:8" ht="13.2">
      <c r="F223" s="432"/>
      <c r="G223" s="432">
        <v>0</v>
      </c>
      <c r="H223" s="432">
        <v>0</v>
      </c>
    </row>
    <row r="224" spans="6:8" ht="13.2">
      <c r="F224" s="432"/>
      <c r="G224" s="432">
        <v>0</v>
      </c>
      <c r="H224" s="432">
        <v>0</v>
      </c>
    </row>
    <row r="225" spans="6:8" ht="13.2">
      <c r="F225" s="432"/>
      <c r="G225" s="432">
        <v>0</v>
      </c>
      <c r="H225" s="432">
        <v>0</v>
      </c>
    </row>
    <row r="226" spans="6:8" ht="13.2">
      <c r="F226" s="432"/>
      <c r="G226" s="432">
        <v>0</v>
      </c>
      <c r="H226" s="432">
        <v>0</v>
      </c>
    </row>
    <row r="227" spans="6:8" ht="13.2">
      <c r="F227" s="432"/>
      <c r="G227" s="432">
        <v>0</v>
      </c>
      <c r="H227" s="432">
        <v>0</v>
      </c>
    </row>
    <row r="228" spans="6:8" ht="13.2">
      <c r="F228" s="432"/>
      <c r="G228" s="432">
        <v>0</v>
      </c>
      <c r="H228" s="432">
        <v>0</v>
      </c>
    </row>
    <row r="229" spans="6:8" ht="13.2">
      <c r="F229" s="432"/>
      <c r="G229" s="432">
        <v>0</v>
      </c>
      <c r="H229" s="432">
        <v>0</v>
      </c>
    </row>
    <row r="230" spans="6:8" ht="13.2">
      <c r="F230" s="432"/>
      <c r="G230" s="432">
        <v>0</v>
      </c>
      <c r="H230" s="432">
        <v>0</v>
      </c>
    </row>
    <row r="231" spans="6:8" ht="13.2">
      <c r="F231" s="432"/>
      <c r="G231" s="432">
        <v>0</v>
      </c>
      <c r="H231" s="432">
        <v>0</v>
      </c>
    </row>
    <row r="232" spans="6:8" ht="13.2">
      <c r="F232" s="432"/>
      <c r="G232" s="432">
        <v>0</v>
      </c>
      <c r="H232" s="432">
        <v>0</v>
      </c>
    </row>
    <row r="233" spans="6:8" ht="13.2">
      <c r="F233" s="432"/>
      <c r="G233" s="432">
        <v>0</v>
      </c>
      <c r="H233" s="432">
        <v>0</v>
      </c>
    </row>
    <row r="234" spans="6:8" ht="13.2">
      <c r="F234" s="432"/>
      <c r="G234" s="432">
        <v>0</v>
      </c>
      <c r="H234" s="432">
        <v>0</v>
      </c>
    </row>
    <row r="235" spans="6:8" ht="13.2">
      <c r="F235" s="432"/>
      <c r="G235" s="432">
        <v>0</v>
      </c>
      <c r="H235" s="432">
        <v>0</v>
      </c>
    </row>
    <row r="236" spans="6:8" ht="13.2">
      <c r="F236" s="432"/>
      <c r="G236" s="432">
        <v>0</v>
      </c>
      <c r="H236" s="432">
        <v>0</v>
      </c>
    </row>
    <row r="237" spans="6:8" ht="13.2">
      <c r="F237" s="432"/>
      <c r="G237" s="432">
        <v>0</v>
      </c>
      <c r="H237" s="432">
        <v>0</v>
      </c>
    </row>
    <row r="238" spans="6:8" ht="13.2">
      <c r="F238" s="432"/>
      <c r="G238" s="432">
        <v>0</v>
      </c>
      <c r="H238" s="432">
        <v>0</v>
      </c>
    </row>
    <row r="239" spans="6:8" ht="13.2">
      <c r="F239" s="432"/>
      <c r="G239" s="432">
        <v>0</v>
      </c>
      <c r="H239" s="432">
        <v>0</v>
      </c>
    </row>
    <row r="240" spans="6:8" ht="13.2">
      <c r="F240" s="432"/>
      <c r="G240" s="432">
        <v>0</v>
      </c>
      <c r="H240" s="432">
        <v>0</v>
      </c>
    </row>
    <row r="241" spans="6:8" ht="13.2">
      <c r="F241" s="432"/>
      <c r="G241" s="432">
        <v>0</v>
      </c>
      <c r="H241" s="432">
        <v>0</v>
      </c>
    </row>
    <row r="242" spans="6:8" ht="13.2">
      <c r="F242" s="432"/>
      <c r="G242" s="432">
        <v>0</v>
      </c>
      <c r="H242" s="432">
        <v>0</v>
      </c>
    </row>
    <row r="243" spans="6:8" ht="13.2">
      <c r="F243" s="432"/>
      <c r="G243" s="432">
        <v>0</v>
      </c>
      <c r="H243" s="432">
        <v>0</v>
      </c>
    </row>
    <row r="244" spans="6:8" ht="13.2">
      <c r="F244" s="432"/>
      <c r="G244" s="432">
        <v>0</v>
      </c>
      <c r="H244" s="432">
        <v>0</v>
      </c>
    </row>
    <row r="245" spans="6:8" ht="13.2">
      <c r="F245" s="432"/>
      <c r="G245" s="432">
        <v>0</v>
      </c>
      <c r="H245" s="432">
        <v>0</v>
      </c>
    </row>
    <row r="246" spans="6:8" ht="13.2">
      <c r="F246" s="432"/>
      <c r="G246" s="432">
        <v>0</v>
      </c>
      <c r="H246" s="432">
        <v>0</v>
      </c>
    </row>
    <row r="247" spans="6:8" ht="13.2">
      <c r="F247" s="432"/>
      <c r="G247" s="432">
        <v>0</v>
      </c>
      <c r="H247" s="432">
        <v>0</v>
      </c>
    </row>
    <row r="248" spans="6:8" ht="13.2">
      <c r="F248" s="432"/>
      <c r="G248" s="432">
        <v>0</v>
      </c>
      <c r="H248" s="432">
        <v>0</v>
      </c>
    </row>
    <row r="249" spans="6:8" ht="13.2">
      <c r="F249" s="432"/>
      <c r="G249" s="432">
        <v>0</v>
      </c>
      <c r="H249" s="432">
        <v>0</v>
      </c>
    </row>
    <row r="250" spans="6:8" ht="13.2">
      <c r="F250" s="432"/>
      <c r="G250" s="432">
        <v>0</v>
      </c>
      <c r="H250" s="432">
        <v>0</v>
      </c>
    </row>
    <row r="251" spans="6:8" ht="13.2">
      <c r="F251" s="432"/>
      <c r="G251" s="432">
        <v>0</v>
      </c>
      <c r="H251" s="432">
        <v>0</v>
      </c>
    </row>
    <row r="252" spans="6:8" ht="13.2">
      <c r="F252" s="432"/>
      <c r="G252" s="432">
        <v>0</v>
      </c>
      <c r="H252" s="432">
        <v>0</v>
      </c>
    </row>
    <row r="253" spans="6:8" ht="13.2">
      <c r="F253" s="432"/>
      <c r="G253" s="432">
        <v>0</v>
      </c>
      <c r="H253" s="432">
        <v>0</v>
      </c>
    </row>
    <row r="254" spans="6:8" ht="13.2">
      <c r="F254" s="432"/>
      <c r="G254" s="432">
        <v>0</v>
      </c>
      <c r="H254" s="432">
        <v>0</v>
      </c>
    </row>
    <row r="255" spans="6:8" ht="13.2">
      <c r="F255" s="432"/>
      <c r="G255" s="432">
        <v>0</v>
      </c>
      <c r="H255" s="432">
        <v>0</v>
      </c>
    </row>
    <row r="256" spans="6:8" ht="13.2">
      <c r="F256" s="432"/>
      <c r="G256" s="432">
        <v>0</v>
      </c>
      <c r="H256" s="432">
        <v>0</v>
      </c>
    </row>
    <row r="257" spans="6:8" ht="13.2">
      <c r="F257" s="432"/>
      <c r="G257" s="432">
        <v>0</v>
      </c>
      <c r="H257" s="432">
        <v>0</v>
      </c>
    </row>
    <row r="258" spans="6:8" ht="13.2">
      <c r="F258" s="432"/>
      <c r="G258" s="432">
        <v>0</v>
      </c>
      <c r="H258" s="432">
        <v>0</v>
      </c>
    </row>
    <row r="259" spans="6:8" ht="13.2">
      <c r="F259" s="432"/>
      <c r="G259" s="432">
        <v>0</v>
      </c>
      <c r="H259" s="432">
        <v>0</v>
      </c>
    </row>
    <row r="260" spans="6:8" ht="13.2">
      <c r="F260" s="432"/>
      <c r="G260" s="432">
        <v>0</v>
      </c>
      <c r="H260" s="432">
        <v>0</v>
      </c>
    </row>
    <row r="261" spans="6:8" ht="13.2">
      <c r="F261" s="432"/>
      <c r="G261" s="432">
        <v>0</v>
      </c>
      <c r="H261" s="432">
        <v>0</v>
      </c>
    </row>
    <row r="262" spans="6:8" ht="13.2">
      <c r="F262" s="432"/>
      <c r="G262" s="432">
        <v>0</v>
      </c>
      <c r="H262" s="432">
        <v>0</v>
      </c>
    </row>
    <row r="263" spans="6:8" ht="13.2">
      <c r="F263" s="432"/>
      <c r="G263" s="432">
        <v>0</v>
      </c>
      <c r="H263" s="432">
        <v>0</v>
      </c>
    </row>
    <row r="264" spans="6:8" ht="13.2">
      <c r="F264" s="432"/>
      <c r="G264" s="432">
        <v>0</v>
      </c>
      <c r="H264" s="432">
        <v>0</v>
      </c>
    </row>
    <row r="265" spans="6:8" ht="13.2">
      <c r="F265" s="432"/>
      <c r="G265" s="432">
        <v>0</v>
      </c>
      <c r="H265" s="432">
        <v>0</v>
      </c>
    </row>
    <row r="266" spans="6:8" ht="13.2">
      <c r="F266" s="432"/>
      <c r="G266" s="432">
        <v>0</v>
      </c>
      <c r="H266" s="432">
        <v>0</v>
      </c>
    </row>
    <row r="267" spans="6:8" ht="13.2">
      <c r="F267" s="432"/>
      <c r="G267" s="432">
        <v>0</v>
      </c>
      <c r="H267" s="432">
        <v>0</v>
      </c>
    </row>
    <row r="268" spans="6:8" ht="13.2">
      <c r="F268" s="432"/>
      <c r="G268" s="432">
        <v>0</v>
      </c>
      <c r="H268" s="432">
        <v>0</v>
      </c>
    </row>
    <row r="269" spans="6:8" ht="13.2">
      <c r="F269" s="432"/>
      <c r="G269" s="432">
        <v>0</v>
      </c>
      <c r="H269" s="432">
        <v>0</v>
      </c>
    </row>
    <row r="270" spans="6:8" ht="13.2">
      <c r="F270" s="432"/>
      <c r="G270" s="432">
        <v>0</v>
      </c>
      <c r="H270" s="432">
        <v>0</v>
      </c>
    </row>
    <row r="271" spans="6:8" ht="13.2">
      <c r="F271" s="432"/>
      <c r="G271" s="432">
        <v>0</v>
      </c>
      <c r="H271" s="432">
        <v>0</v>
      </c>
    </row>
    <row r="272" spans="6:8" ht="13.2">
      <c r="F272" s="432"/>
      <c r="G272" s="432">
        <v>0</v>
      </c>
      <c r="H272" s="432">
        <v>0</v>
      </c>
    </row>
    <row r="273" spans="6:8" ht="13.2">
      <c r="F273" s="432"/>
      <c r="G273" s="432">
        <v>0</v>
      </c>
      <c r="H273" s="432">
        <v>0</v>
      </c>
    </row>
    <row r="274" spans="6:8" ht="13.2">
      <c r="F274" s="432"/>
      <c r="G274" s="432">
        <v>0</v>
      </c>
      <c r="H274" s="432">
        <v>0</v>
      </c>
    </row>
    <row r="275" spans="6:8" ht="13.2">
      <c r="F275" s="432"/>
      <c r="G275" s="432">
        <v>0</v>
      </c>
      <c r="H275" s="432">
        <v>0</v>
      </c>
    </row>
    <row r="276" spans="6:8" ht="13.2">
      <c r="F276" s="432"/>
      <c r="G276" s="432">
        <v>0</v>
      </c>
      <c r="H276" s="432">
        <v>0</v>
      </c>
    </row>
    <row r="277" spans="6:8" ht="13.2">
      <c r="F277" s="432"/>
      <c r="G277" s="432">
        <v>0</v>
      </c>
      <c r="H277" s="432">
        <v>0</v>
      </c>
    </row>
    <row r="278" spans="6:8" ht="13.2">
      <c r="F278" s="432"/>
      <c r="G278" s="432">
        <v>0</v>
      </c>
      <c r="H278" s="432">
        <v>0</v>
      </c>
    </row>
    <row r="279" spans="6:8" ht="13.2">
      <c r="F279" s="432"/>
      <c r="G279" s="432">
        <v>0</v>
      </c>
      <c r="H279" s="432">
        <v>0</v>
      </c>
    </row>
    <row r="280" spans="6:8" ht="13.2">
      <c r="F280" s="432"/>
      <c r="G280" s="432">
        <v>0</v>
      </c>
      <c r="H280" s="432">
        <v>0</v>
      </c>
    </row>
    <row r="281" spans="6:8" ht="13.2">
      <c r="F281" s="432"/>
      <c r="G281" s="432">
        <v>0</v>
      </c>
      <c r="H281" s="432">
        <v>0</v>
      </c>
    </row>
    <row r="282" spans="6:8" ht="13.2">
      <c r="F282" s="432"/>
      <c r="G282" s="432">
        <v>0</v>
      </c>
      <c r="H282" s="432">
        <v>0</v>
      </c>
    </row>
    <row r="283" spans="6:8" ht="13.2">
      <c r="F283" s="432"/>
      <c r="G283" s="432">
        <v>0</v>
      </c>
      <c r="H283" s="432">
        <v>0</v>
      </c>
    </row>
    <row r="284" spans="6:8" ht="13.2">
      <c r="F284" s="432"/>
      <c r="G284" s="432">
        <v>0</v>
      </c>
      <c r="H284" s="432">
        <v>0</v>
      </c>
    </row>
    <row r="285" spans="6:8" ht="13.2">
      <c r="F285" s="432"/>
      <c r="G285" s="432">
        <v>0</v>
      </c>
      <c r="H285" s="432">
        <v>0</v>
      </c>
    </row>
    <row r="286" spans="6:8" ht="13.2">
      <c r="F286" s="432"/>
      <c r="G286" s="432">
        <v>0</v>
      </c>
      <c r="H286" s="432">
        <v>0</v>
      </c>
    </row>
    <row r="287" spans="6:8" ht="13.2">
      <c r="F287" s="432"/>
      <c r="G287" s="432">
        <v>0</v>
      </c>
      <c r="H287" s="432">
        <v>0</v>
      </c>
    </row>
    <row r="288" spans="6:8" ht="13.2">
      <c r="F288" s="432"/>
      <c r="G288" s="432">
        <v>0</v>
      </c>
      <c r="H288" s="432">
        <v>0</v>
      </c>
    </row>
    <row r="289" spans="6:8" ht="13.2">
      <c r="F289" s="432"/>
      <c r="G289" s="432">
        <v>0</v>
      </c>
      <c r="H289" s="432">
        <v>0</v>
      </c>
    </row>
    <row r="290" spans="6:8" ht="13.2">
      <c r="F290" s="432"/>
      <c r="G290" s="432">
        <v>0</v>
      </c>
      <c r="H290" s="432">
        <v>0</v>
      </c>
    </row>
    <row r="291" spans="6:8" ht="13.2">
      <c r="F291" s="432"/>
      <c r="G291" s="432">
        <v>0</v>
      </c>
      <c r="H291" s="432">
        <v>0</v>
      </c>
    </row>
    <row r="292" spans="6:8" ht="13.2">
      <c r="F292" s="432"/>
      <c r="G292" s="432">
        <v>0</v>
      </c>
      <c r="H292" s="432">
        <v>0</v>
      </c>
    </row>
    <row r="293" spans="6:8" ht="13.2">
      <c r="F293" s="432"/>
      <c r="G293" s="432">
        <v>0</v>
      </c>
      <c r="H293" s="432">
        <v>0</v>
      </c>
    </row>
    <row r="294" spans="6:8" ht="13.2">
      <c r="F294" s="432"/>
      <c r="G294" s="432">
        <v>0</v>
      </c>
      <c r="H294" s="432">
        <v>0</v>
      </c>
    </row>
    <row r="295" spans="6:8" ht="13.2">
      <c r="F295" s="432"/>
      <c r="G295" s="432">
        <v>0</v>
      </c>
      <c r="H295" s="432">
        <v>0</v>
      </c>
    </row>
    <row r="296" spans="6:8" ht="13.2">
      <c r="F296" s="432"/>
      <c r="G296" s="432">
        <v>0</v>
      </c>
      <c r="H296" s="432">
        <v>0</v>
      </c>
    </row>
    <row r="297" spans="6:8" ht="13.2">
      <c r="F297" s="432"/>
      <c r="G297" s="432">
        <v>0</v>
      </c>
      <c r="H297" s="432">
        <v>0</v>
      </c>
    </row>
    <row r="298" spans="6:8" ht="13.2">
      <c r="F298" s="432"/>
      <c r="G298" s="432">
        <v>0</v>
      </c>
      <c r="H298" s="432">
        <v>0</v>
      </c>
    </row>
    <row r="299" spans="6:8" ht="13.2">
      <c r="F299" s="432"/>
      <c r="G299" s="432">
        <v>0</v>
      </c>
      <c r="H299" s="432">
        <v>0</v>
      </c>
    </row>
    <row r="300" spans="6:8" ht="13.2">
      <c r="F300" s="432"/>
      <c r="G300" s="432">
        <v>0</v>
      </c>
      <c r="H300" s="432">
        <v>0</v>
      </c>
    </row>
    <row r="301" spans="6:8" ht="13.2">
      <c r="F301" s="432"/>
      <c r="G301" s="432">
        <v>0</v>
      </c>
      <c r="H301" s="432">
        <v>0</v>
      </c>
    </row>
    <row r="302" spans="6:8" ht="13.2">
      <c r="F302" s="432"/>
      <c r="G302" s="432">
        <v>0</v>
      </c>
      <c r="H302" s="432">
        <v>0</v>
      </c>
    </row>
    <row r="303" spans="6:8" ht="13.2">
      <c r="F303" s="432"/>
      <c r="G303" s="432">
        <v>0</v>
      </c>
      <c r="H303" s="432">
        <v>0</v>
      </c>
    </row>
    <row r="304" spans="6:8" ht="13.2">
      <c r="F304" s="432"/>
      <c r="G304" s="432">
        <v>0</v>
      </c>
      <c r="H304" s="432">
        <v>0</v>
      </c>
    </row>
    <row r="305" spans="6:8" ht="13.2">
      <c r="F305" s="432"/>
      <c r="G305" s="432">
        <v>0</v>
      </c>
      <c r="H305" s="432">
        <v>0</v>
      </c>
    </row>
    <row r="306" spans="6:8" ht="13.2">
      <c r="F306" s="432"/>
      <c r="G306" s="432">
        <v>0</v>
      </c>
      <c r="H306" s="432">
        <v>0</v>
      </c>
    </row>
    <row r="307" spans="6:8" ht="13.2">
      <c r="F307" s="432"/>
      <c r="G307" s="432">
        <v>0</v>
      </c>
      <c r="H307" s="432">
        <v>0</v>
      </c>
    </row>
    <row r="308" spans="6:8" ht="13.2">
      <c r="F308" s="432"/>
      <c r="G308" s="432">
        <v>0</v>
      </c>
      <c r="H308" s="432">
        <v>0</v>
      </c>
    </row>
    <row r="309" spans="6:8" ht="13.2">
      <c r="F309" s="432"/>
      <c r="G309" s="432">
        <v>0</v>
      </c>
      <c r="H309" s="432">
        <v>0</v>
      </c>
    </row>
    <row r="310" spans="6:8" ht="13.2">
      <c r="F310" s="432"/>
      <c r="G310" s="432">
        <v>0</v>
      </c>
      <c r="H310" s="432">
        <v>0</v>
      </c>
    </row>
    <row r="311" spans="6:8" ht="13.2">
      <c r="F311" s="432"/>
      <c r="G311" s="432">
        <v>0</v>
      </c>
      <c r="H311" s="432">
        <v>0</v>
      </c>
    </row>
    <row r="312" spans="6:8" ht="13.2">
      <c r="F312" s="432"/>
      <c r="G312" s="432">
        <v>0</v>
      </c>
      <c r="H312" s="432">
        <v>0</v>
      </c>
    </row>
    <row r="313" spans="6:8" ht="13.2">
      <c r="F313" s="432"/>
      <c r="G313" s="432">
        <v>0</v>
      </c>
      <c r="H313" s="432">
        <v>0</v>
      </c>
    </row>
    <row r="314" spans="6:8" ht="13.2">
      <c r="F314" s="432"/>
      <c r="G314" s="432">
        <v>0</v>
      </c>
      <c r="H314" s="432">
        <v>0</v>
      </c>
    </row>
    <row r="315" spans="6:8" ht="13.2">
      <c r="F315" s="432"/>
      <c r="G315" s="432">
        <v>0</v>
      </c>
      <c r="H315" s="432">
        <v>0</v>
      </c>
    </row>
    <row r="316" spans="6:8" ht="13.2">
      <c r="F316" s="432"/>
      <c r="G316" s="432">
        <v>0</v>
      </c>
      <c r="H316" s="432">
        <v>0</v>
      </c>
    </row>
    <row r="317" spans="6:8" ht="13.2">
      <c r="F317" s="432"/>
      <c r="G317" s="432">
        <v>0</v>
      </c>
      <c r="H317" s="432">
        <v>0</v>
      </c>
    </row>
    <row r="318" spans="6:8" ht="13.2">
      <c r="F318" s="432"/>
      <c r="G318" s="432">
        <v>0</v>
      </c>
      <c r="H318" s="432">
        <v>0</v>
      </c>
    </row>
    <row r="319" spans="6:8" ht="13.2">
      <c r="F319" s="432"/>
      <c r="G319" s="432">
        <v>0</v>
      </c>
      <c r="H319" s="432">
        <v>0</v>
      </c>
    </row>
    <row r="320" spans="6:8" ht="13.2">
      <c r="F320" s="432"/>
      <c r="G320" s="432">
        <v>0</v>
      </c>
      <c r="H320" s="432">
        <v>0</v>
      </c>
    </row>
    <row r="321" spans="6:8" ht="13.2">
      <c r="F321" s="432"/>
      <c r="G321" s="432">
        <v>0</v>
      </c>
      <c r="H321" s="432">
        <v>0</v>
      </c>
    </row>
    <row r="322" spans="6:8" ht="13.2">
      <c r="F322" s="432"/>
      <c r="G322" s="432">
        <v>0</v>
      </c>
      <c r="H322" s="432">
        <v>0</v>
      </c>
    </row>
    <row r="323" spans="6:8" ht="13.2">
      <c r="F323" s="432"/>
      <c r="G323" s="432">
        <v>0</v>
      </c>
      <c r="H323" s="432">
        <v>0</v>
      </c>
    </row>
    <row r="324" spans="6:8" ht="13.2">
      <c r="F324" s="432"/>
      <c r="G324" s="432">
        <v>0</v>
      </c>
      <c r="H324" s="432">
        <v>0</v>
      </c>
    </row>
    <row r="325" spans="6:8" ht="13.2">
      <c r="F325" s="432"/>
      <c r="G325" s="432">
        <v>0</v>
      </c>
      <c r="H325" s="432">
        <v>0</v>
      </c>
    </row>
    <row r="326" spans="6:8" ht="13.2">
      <c r="F326" s="432"/>
      <c r="G326" s="432">
        <v>0</v>
      </c>
      <c r="H326" s="432">
        <v>0</v>
      </c>
    </row>
    <row r="327" spans="6:8" ht="13.2">
      <c r="F327" s="432"/>
      <c r="G327" s="432">
        <v>0</v>
      </c>
      <c r="H327" s="432">
        <v>0</v>
      </c>
    </row>
    <row r="328" spans="6:8" ht="13.2">
      <c r="F328" s="432"/>
      <c r="G328" s="432">
        <v>0</v>
      </c>
      <c r="H328" s="432">
        <v>0</v>
      </c>
    </row>
    <row r="329" spans="6:8" ht="13.2">
      <c r="F329" s="432"/>
      <c r="G329" s="432">
        <v>0</v>
      </c>
      <c r="H329" s="432">
        <v>0</v>
      </c>
    </row>
    <row r="330" spans="6:8" ht="13.2">
      <c r="F330" s="432"/>
      <c r="G330" s="432">
        <v>0</v>
      </c>
      <c r="H330" s="432">
        <v>0</v>
      </c>
    </row>
    <row r="331" spans="6:8" ht="13.2">
      <c r="F331" s="432"/>
      <c r="G331" s="432">
        <v>0</v>
      </c>
      <c r="H331" s="432">
        <v>0</v>
      </c>
    </row>
    <row r="332" spans="6:8" ht="13.2">
      <c r="F332" s="432"/>
      <c r="G332" s="432">
        <v>0</v>
      </c>
      <c r="H332" s="432">
        <v>0</v>
      </c>
    </row>
    <row r="333" spans="6:8" ht="13.2">
      <c r="F333" s="432"/>
      <c r="G333" s="432">
        <v>0</v>
      </c>
      <c r="H333" s="432">
        <v>0</v>
      </c>
    </row>
    <row r="334" spans="6:8" ht="13.2">
      <c r="F334" s="432"/>
      <c r="G334" s="432">
        <v>0</v>
      </c>
      <c r="H334" s="432">
        <v>0</v>
      </c>
    </row>
    <row r="335" spans="6:8" ht="13.2">
      <c r="F335" s="432"/>
      <c r="G335" s="432">
        <v>0</v>
      </c>
      <c r="H335" s="432">
        <v>0</v>
      </c>
    </row>
    <row r="336" spans="6:8" ht="13.2">
      <c r="F336" s="432"/>
      <c r="G336" s="432">
        <v>0</v>
      </c>
      <c r="H336" s="432">
        <v>0</v>
      </c>
    </row>
    <row r="337" spans="6:8" ht="13.2">
      <c r="F337" s="432"/>
      <c r="G337" s="432">
        <v>0</v>
      </c>
      <c r="H337" s="432">
        <v>0</v>
      </c>
    </row>
    <row r="338" spans="6:8" ht="13.2">
      <c r="F338" s="432"/>
      <c r="G338" s="432">
        <v>0</v>
      </c>
      <c r="H338" s="432">
        <v>0</v>
      </c>
    </row>
    <row r="339" spans="6:8" ht="13.2">
      <c r="F339" s="432"/>
      <c r="G339" s="432">
        <v>0</v>
      </c>
      <c r="H339" s="432">
        <v>0</v>
      </c>
    </row>
    <row r="340" spans="6:8" ht="13.2">
      <c r="F340" s="432"/>
      <c r="G340" s="432">
        <v>0</v>
      </c>
      <c r="H340" s="432">
        <v>0</v>
      </c>
    </row>
    <row r="341" spans="6:8" ht="13.2">
      <c r="F341" s="432"/>
      <c r="G341" s="432">
        <v>0</v>
      </c>
      <c r="H341" s="432">
        <v>0</v>
      </c>
    </row>
    <row r="342" spans="6:8" ht="13.2">
      <c r="F342" s="432"/>
      <c r="G342" s="432">
        <v>0</v>
      </c>
      <c r="H342" s="432">
        <v>0</v>
      </c>
    </row>
    <row r="343" spans="6:8" ht="13.2">
      <c r="F343" s="432"/>
      <c r="G343" s="432">
        <v>0</v>
      </c>
      <c r="H343" s="432">
        <v>0</v>
      </c>
    </row>
    <row r="344" spans="6:8" ht="13.2">
      <c r="F344" s="432"/>
      <c r="G344" s="432">
        <v>0</v>
      </c>
      <c r="H344" s="432">
        <v>0</v>
      </c>
    </row>
    <row r="345" spans="6:8" ht="13.2">
      <c r="F345" s="432"/>
      <c r="G345" s="432">
        <v>0</v>
      </c>
      <c r="H345" s="432">
        <v>0</v>
      </c>
    </row>
    <row r="346" spans="6:8" ht="13.2">
      <c r="F346" s="432"/>
      <c r="G346" s="432">
        <v>0</v>
      </c>
      <c r="H346" s="432">
        <v>0</v>
      </c>
    </row>
    <row r="347" spans="6:8" ht="13.2">
      <c r="F347" s="432"/>
      <c r="G347" s="432">
        <v>0</v>
      </c>
      <c r="H347" s="432">
        <v>0</v>
      </c>
    </row>
    <row r="348" spans="6:8" ht="13.2">
      <c r="F348" s="432"/>
      <c r="G348" s="432">
        <v>0</v>
      </c>
      <c r="H348" s="432">
        <v>0</v>
      </c>
    </row>
    <row r="349" spans="6:8" ht="13.2">
      <c r="F349" s="432"/>
      <c r="G349" s="432">
        <v>0</v>
      </c>
      <c r="H349" s="432">
        <v>0</v>
      </c>
    </row>
    <row r="350" spans="6:8" ht="13.2">
      <c r="F350" s="432"/>
      <c r="G350" s="432">
        <v>0</v>
      </c>
      <c r="H350" s="432">
        <v>0</v>
      </c>
    </row>
    <row r="351" spans="6:8" ht="13.2">
      <c r="F351" s="432"/>
      <c r="G351" s="432">
        <v>0</v>
      </c>
      <c r="H351" s="432">
        <v>0</v>
      </c>
    </row>
    <row r="352" spans="6:8" ht="13.2">
      <c r="F352" s="432"/>
      <c r="G352" s="432">
        <v>0</v>
      </c>
      <c r="H352" s="432">
        <v>0</v>
      </c>
    </row>
    <row r="353" spans="6:8" ht="13.2">
      <c r="F353" s="432"/>
      <c r="G353" s="432">
        <v>0</v>
      </c>
      <c r="H353" s="432">
        <v>0</v>
      </c>
    </row>
    <row r="354" spans="6:8" ht="13.2">
      <c r="F354" s="432"/>
      <c r="G354" s="432">
        <v>0</v>
      </c>
      <c r="H354" s="432">
        <v>0</v>
      </c>
    </row>
    <row r="355" spans="6:8" ht="13.2">
      <c r="F355" s="432"/>
      <c r="G355" s="432">
        <v>0</v>
      </c>
      <c r="H355" s="432">
        <v>0</v>
      </c>
    </row>
    <row r="356" spans="6:8" ht="13.2">
      <c r="F356" s="432"/>
      <c r="G356" s="432">
        <v>0</v>
      </c>
      <c r="H356" s="432">
        <v>0</v>
      </c>
    </row>
    <row r="357" spans="6:8" ht="13.2">
      <c r="F357" s="432"/>
      <c r="G357" s="432">
        <v>0</v>
      </c>
      <c r="H357" s="432">
        <v>0</v>
      </c>
    </row>
    <row r="358" spans="6:8" ht="13.2">
      <c r="F358" s="432"/>
      <c r="G358" s="432">
        <v>0</v>
      </c>
      <c r="H358" s="432">
        <v>0</v>
      </c>
    </row>
    <row r="359" spans="6:8" ht="13.2">
      <c r="F359" s="432"/>
      <c r="G359" s="432">
        <v>0</v>
      </c>
      <c r="H359" s="432">
        <v>0</v>
      </c>
    </row>
    <row r="360" spans="6:8" ht="13.2">
      <c r="F360" s="432"/>
      <c r="G360" s="432">
        <v>0</v>
      </c>
      <c r="H360" s="432">
        <v>0</v>
      </c>
    </row>
    <row r="361" spans="6:8" ht="13.2">
      <c r="F361" s="432"/>
      <c r="G361" s="432">
        <v>0</v>
      </c>
      <c r="H361" s="432">
        <v>0</v>
      </c>
    </row>
    <row r="362" spans="6:8" ht="13.2">
      <c r="F362" s="432"/>
      <c r="G362" s="432">
        <v>0</v>
      </c>
      <c r="H362" s="432">
        <v>0</v>
      </c>
    </row>
    <row r="363" spans="6:8" ht="13.2">
      <c r="F363" s="432"/>
      <c r="G363" s="432">
        <v>0</v>
      </c>
      <c r="H363" s="432">
        <v>0</v>
      </c>
    </row>
    <row r="364" spans="6:8" ht="13.2">
      <c r="F364" s="432"/>
      <c r="G364" s="432">
        <v>0</v>
      </c>
      <c r="H364" s="432">
        <v>0</v>
      </c>
    </row>
    <row r="365" spans="6:8" ht="13.2">
      <c r="F365" s="432"/>
      <c r="G365" s="432">
        <v>0</v>
      </c>
      <c r="H365" s="432">
        <v>0</v>
      </c>
    </row>
    <row r="366" spans="6:8" ht="13.2">
      <c r="F366" s="432"/>
      <c r="G366" s="432">
        <v>0</v>
      </c>
      <c r="H366" s="432">
        <v>0</v>
      </c>
    </row>
    <row r="367" spans="6:8" ht="13.2">
      <c r="F367" s="432"/>
      <c r="G367" s="432">
        <v>0</v>
      </c>
      <c r="H367" s="432">
        <v>0</v>
      </c>
    </row>
    <row r="368" spans="6:8" ht="13.2">
      <c r="F368" s="432"/>
      <c r="G368" s="432">
        <v>0</v>
      </c>
      <c r="H368" s="432">
        <v>0</v>
      </c>
    </row>
    <row r="369" spans="6:8" ht="13.2">
      <c r="F369" s="432"/>
      <c r="G369" s="432">
        <v>0</v>
      </c>
      <c r="H369" s="432">
        <v>0</v>
      </c>
    </row>
    <row r="370" spans="6:8" ht="13.2">
      <c r="F370" s="432"/>
      <c r="G370" s="432">
        <v>0</v>
      </c>
      <c r="H370" s="432">
        <v>0</v>
      </c>
    </row>
    <row r="371" spans="6:8" ht="13.2">
      <c r="F371" s="432"/>
      <c r="G371" s="432">
        <v>0</v>
      </c>
      <c r="H371" s="432">
        <v>0</v>
      </c>
    </row>
    <row r="372" spans="6:8" ht="13.2">
      <c r="F372" s="432"/>
      <c r="G372" s="432">
        <v>0</v>
      </c>
      <c r="H372" s="432">
        <v>0</v>
      </c>
    </row>
    <row r="373" spans="6:8" ht="13.2">
      <c r="F373" s="432"/>
      <c r="G373" s="432">
        <v>0</v>
      </c>
      <c r="H373" s="432">
        <v>0</v>
      </c>
    </row>
    <row r="374" spans="6:8" ht="13.2">
      <c r="F374" s="432"/>
      <c r="G374" s="432">
        <v>0</v>
      </c>
      <c r="H374" s="432">
        <v>0</v>
      </c>
    </row>
    <row r="375" spans="6:8" ht="13.2">
      <c r="F375" s="432"/>
      <c r="G375" s="432">
        <v>0</v>
      </c>
      <c r="H375" s="432">
        <v>0</v>
      </c>
    </row>
    <row r="376" spans="6:8" ht="13.2">
      <c r="F376" s="432"/>
      <c r="G376" s="432">
        <v>0</v>
      </c>
      <c r="H376" s="432">
        <v>0</v>
      </c>
    </row>
    <row r="377" spans="6:8" ht="13.2">
      <c r="F377" s="432"/>
      <c r="G377" s="432">
        <v>0</v>
      </c>
      <c r="H377" s="432">
        <v>0</v>
      </c>
    </row>
    <row r="378" spans="6:8" ht="13.2">
      <c r="F378" s="432"/>
      <c r="G378" s="432">
        <v>0</v>
      </c>
      <c r="H378" s="432">
        <v>0</v>
      </c>
    </row>
    <row r="379" spans="6:8" ht="13.2">
      <c r="F379" s="432"/>
      <c r="G379" s="432">
        <v>0</v>
      </c>
      <c r="H379" s="432">
        <v>0</v>
      </c>
    </row>
    <row r="380" spans="6:8" ht="13.2">
      <c r="F380" s="432"/>
      <c r="G380" s="432">
        <v>0</v>
      </c>
      <c r="H380" s="432">
        <v>0</v>
      </c>
    </row>
    <row r="381" spans="6:8" ht="13.2">
      <c r="F381" s="432"/>
      <c r="G381" s="432">
        <v>0</v>
      </c>
      <c r="H381" s="432">
        <v>0</v>
      </c>
    </row>
    <row r="382" spans="6:8" ht="13.2">
      <c r="F382" s="432"/>
      <c r="G382" s="432">
        <v>0</v>
      </c>
      <c r="H382" s="432">
        <v>0</v>
      </c>
    </row>
    <row r="383" spans="6:8" ht="13.2">
      <c r="F383" s="432"/>
      <c r="G383" s="432">
        <v>0</v>
      </c>
      <c r="H383" s="432">
        <v>0</v>
      </c>
    </row>
    <row r="384" spans="6:8" ht="13.2">
      <c r="F384" s="432"/>
      <c r="G384" s="432">
        <v>0</v>
      </c>
      <c r="H384" s="432">
        <v>0</v>
      </c>
    </row>
    <row r="385" spans="6:8" ht="13.2">
      <c r="F385" s="432"/>
      <c r="G385" s="432">
        <v>0</v>
      </c>
      <c r="H385" s="432">
        <v>0</v>
      </c>
    </row>
    <row r="386" spans="6:8" ht="13.2">
      <c r="F386" s="432"/>
      <c r="G386" s="432">
        <v>0</v>
      </c>
      <c r="H386" s="432">
        <v>0</v>
      </c>
    </row>
    <row r="387" spans="6:8" ht="13.2">
      <c r="F387" s="432"/>
      <c r="G387" s="432">
        <v>0</v>
      </c>
      <c r="H387" s="432">
        <v>0</v>
      </c>
    </row>
    <row r="388" spans="6:8" ht="13.2">
      <c r="F388" s="432"/>
      <c r="G388" s="432">
        <v>0</v>
      </c>
      <c r="H388" s="432">
        <v>0</v>
      </c>
    </row>
    <row r="389" spans="6:8" ht="13.2">
      <c r="F389" s="432"/>
      <c r="G389" s="432">
        <v>0</v>
      </c>
      <c r="H389" s="432">
        <v>0</v>
      </c>
    </row>
    <row r="390" spans="6:8" ht="13.2">
      <c r="F390" s="432"/>
      <c r="G390" s="432">
        <v>0</v>
      </c>
      <c r="H390" s="432">
        <v>0</v>
      </c>
    </row>
    <row r="391" spans="6:8" ht="13.2">
      <c r="F391" s="432"/>
      <c r="G391" s="432">
        <v>0</v>
      </c>
      <c r="H391" s="432">
        <v>0</v>
      </c>
    </row>
    <row r="392" spans="6:8" ht="13.2">
      <c r="F392" s="432"/>
      <c r="G392" s="432">
        <v>0</v>
      </c>
      <c r="H392" s="432">
        <v>0</v>
      </c>
    </row>
    <row r="393" spans="6:8" ht="13.2">
      <c r="F393" s="432"/>
      <c r="G393" s="432">
        <v>0</v>
      </c>
      <c r="H393" s="432">
        <v>0</v>
      </c>
    </row>
    <row r="394" spans="6:8" ht="13.2">
      <c r="F394" s="432"/>
      <c r="G394" s="432">
        <v>0</v>
      </c>
      <c r="H394" s="432">
        <v>0</v>
      </c>
    </row>
    <row r="395" spans="6:8" ht="13.2">
      <c r="F395" s="432"/>
      <c r="G395" s="432">
        <v>0</v>
      </c>
      <c r="H395" s="432">
        <v>0</v>
      </c>
    </row>
    <row r="396" spans="6:8" ht="13.2">
      <c r="F396" s="432"/>
      <c r="G396" s="432">
        <v>0</v>
      </c>
      <c r="H396" s="432">
        <v>0</v>
      </c>
    </row>
    <row r="397" spans="6:8" ht="13.2">
      <c r="F397" s="432"/>
      <c r="G397" s="432">
        <v>0</v>
      </c>
      <c r="H397" s="432">
        <v>0</v>
      </c>
    </row>
    <row r="398" spans="6:8" ht="13.2">
      <c r="F398" s="432"/>
      <c r="G398" s="432">
        <v>0</v>
      </c>
      <c r="H398" s="432">
        <v>0</v>
      </c>
    </row>
    <row r="399" spans="6:8" ht="13.2">
      <c r="F399" s="432"/>
      <c r="G399" s="432">
        <v>0</v>
      </c>
      <c r="H399" s="432">
        <v>0</v>
      </c>
    </row>
    <row r="400" spans="6:8" ht="13.2">
      <c r="F400" s="432"/>
      <c r="G400" s="432">
        <v>0</v>
      </c>
      <c r="H400" s="432">
        <v>0</v>
      </c>
    </row>
    <row r="401" spans="6:8" ht="13.2">
      <c r="F401" s="432"/>
      <c r="G401" s="432">
        <v>0</v>
      </c>
      <c r="H401" s="432">
        <v>0</v>
      </c>
    </row>
    <row r="402" spans="6:8" ht="13.2">
      <c r="F402" s="432"/>
      <c r="G402" s="432">
        <v>0</v>
      </c>
      <c r="H402" s="432">
        <v>0</v>
      </c>
    </row>
    <row r="403" spans="6:8" ht="13.2">
      <c r="F403" s="432"/>
      <c r="G403" s="432">
        <v>0</v>
      </c>
      <c r="H403" s="432">
        <v>0</v>
      </c>
    </row>
    <row r="404" spans="6:8" ht="13.2">
      <c r="F404" s="432"/>
      <c r="G404" s="432">
        <v>0</v>
      </c>
      <c r="H404" s="432">
        <v>0</v>
      </c>
    </row>
    <row r="405" spans="6:8" ht="13.2">
      <c r="F405" s="432"/>
      <c r="G405" s="432">
        <v>0</v>
      </c>
      <c r="H405" s="432">
        <v>0</v>
      </c>
    </row>
    <row r="406" spans="6:8" ht="13.2">
      <c r="F406" s="432"/>
      <c r="G406" s="432">
        <v>0</v>
      </c>
      <c r="H406" s="432">
        <v>0</v>
      </c>
    </row>
    <row r="407" spans="6:8" ht="13.2">
      <c r="F407" s="432"/>
      <c r="G407" s="432">
        <v>0</v>
      </c>
      <c r="H407" s="432">
        <v>0</v>
      </c>
    </row>
    <row r="408" spans="6:8" ht="13.2">
      <c r="F408" s="432"/>
      <c r="G408" s="432">
        <v>0</v>
      </c>
      <c r="H408" s="432">
        <v>0</v>
      </c>
    </row>
    <row r="409" spans="6:8" ht="13.2">
      <c r="F409" s="432"/>
      <c r="G409" s="432">
        <v>0</v>
      </c>
      <c r="H409" s="432">
        <v>0</v>
      </c>
    </row>
    <row r="410" spans="6:8" ht="13.2">
      <c r="F410" s="432"/>
      <c r="G410" s="432">
        <v>0</v>
      </c>
      <c r="H410" s="432">
        <v>0</v>
      </c>
    </row>
    <row r="411" spans="6:8" ht="13.2">
      <c r="F411" s="432"/>
      <c r="G411" s="432">
        <v>0</v>
      </c>
      <c r="H411" s="432">
        <v>0</v>
      </c>
    </row>
    <row r="412" spans="6:8" ht="13.2">
      <c r="F412" s="432"/>
      <c r="G412" s="432">
        <v>0</v>
      </c>
      <c r="H412" s="432">
        <v>0</v>
      </c>
    </row>
    <row r="413" spans="6:8" ht="13.2">
      <c r="F413" s="432"/>
      <c r="G413" s="432">
        <v>0</v>
      </c>
      <c r="H413" s="432">
        <v>0</v>
      </c>
    </row>
    <row r="414" spans="6:8" ht="13.2">
      <c r="F414" s="432"/>
      <c r="G414" s="432">
        <v>0</v>
      </c>
      <c r="H414" s="432">
        <v>0</v>
      </c>
    </row>
    <row r="415" spans="6:8" ht="13.2">
      <c r="F415" s="432"/>
      <c r="G415" s="432">
        <v>0</v>
      </c>
      <c r="H415" s="432">
        <v>0</v>
      </c>
    </row>
    <row r="416" spans="6:8" ht="13.2">
      <c r="F416" s="432"/>
      <c r="G416" s="432">
        <v>0</v>
      </c>
      <c r="H416" s="432">
        <v>0</v>
      </c>
    </row>
    <row r="417" spans="6:8" ht="13.2">
      <c r="F417" s="432"/>
      <c r="G417" s="432">
        <v>0</v>
      </c>
      <c r="H417" s="432">
        <v>0</v>
      </c>
    </row>
    <row r="418" spans="6:8" ht="13.2">
      <c r="F418" s="432"/>
      <c r="G418" s="432">
        <v>0</v>
      </c>
      <c r="H418" s="432">
        <v>0</v>
      </c>
    </row>
    <row r="419" spans="6:8" ht="13.2">
      <c r="F419" s="432"/>
      <c r="G419" s="432">
        <v>0</v>
      </c>
      <c r="H419" s="432">
        <v>0</v>
      </c>
    </row>
    <row r="420" spans="6:8" ht="13.2">
      <c r="F420" s="432"/>
      <c r="G420" s="432">
        <v>0</v>
      </c>
      <c r="H420" s="432">
        <v>0</v>
      </c>
    </row>
    <row r="421" spans="6:8" ht="13.2">
      <c r="F421" s="432"/>
      <c r="G421" s="432">
        <v>0</v>
      </c>
      <c r="H421" s="432">
        <v>0</v>
      </c>
    </row>
    <row r="422" spans="6:8" ht="13.2">
      <c r="F422" s="432"/>
      <c r="G422" s="432">
        <v>0</v>
      </c>
      <c r="H422" s="432">
        <v>0</v>
      </c>
    </row>
    <row r="423" spans="6:8" ht="13.2">
      <c r="F423" s="432"/>
      <c r="G423" s="432">
        <v>0</v>
      </c>
      <c r="H423" s="432">
        <v>0</v>
      </c>
    </row>
    <row r="424" spans="6:8" ht="13.2">
      <c r="F424" s="432"/>
      <c r="G424" s="432">
        <v>0</v>
      </c>
      <c r="H424" s="432">
        <v>0</v>
      </c>
    </row>
    <row r="425" spans="6:8" ht="13.2">
      <c r="F425" s="432"/>
      <c r="G425" s="432">
        <v>0</v>
      </c>
      <c r="H425" s="432">
        <v>0</v>
      </c>
    </row>
    <row r="426" spans="6:8" ht="13.2">
      <c r="F426" s="432"/>
      <c r="G426" s="432">
        <v>0</v>
      </c>
      <c r="H426" s="432">
        <v>0</v>
      </c>
    </row>
    <row r="427" spans="6:8" ht="13.2">
      <c r="F427" s="432"/>
      <c r="G427" s="432">
        <v>0</v>
      </c>
      <c r="H427" s="432">
        <v>0</v>
      </c>
    </row>
    <row r="428" spans="6:8" ht="13.2">
      <c r="F428" s="432"/>
      <c r="G428" s="432">
        <v>0</v>
      </c>
      <c r="H428" s="432">
        <v>0</v>
      </c>
    </row>
    <row r="429" spans="6:8" ht="13.2">
      <c r="F429" s="432"/>
      <c r="G429" s="432">
        <v>0</v>
      </c>
      <c r="H429" s="432">
        <v>0</v>
      </c>
    </row>
    <row r="430" spans="6:8" ht="13.2">
      <c r="F430" s="432"/>
      <c r="G430" s="432">
        <v>0</v>
      </c>
      <c r="H430" s="432">
        <v>0</v>
      </c>
    </row>
    <row r="431" spans="6:8" ht="13.2">
      <c r="F431" s="432"/>
      <c r="G431" s="432">
        <v>0</v>
      </c>
      <c r="H431" s="432">
        <v>0</v>
      </c>
    </row>
    <row r="432" spans="6:8" ht="13.2">
      <c r="F432" s="432"/>
      <c r="G432" s="432">
        <v>0</v>
      </c>
      <c r="H432" s="432">
        <v>0</v>
      </c>
    </row>
    <row r="433" spans="6:8" ht="13.2">
      <c r="F433" s="432"/>
      <c r="G433" s="432">
        <v>0</v>
      </c>
      <c r="H433" s="432">
        <v>0</v>
      </c>
    </row>
    <row r="434" spans="6:8" ht="13.2">
      <c r="F434" s="432"/>
      <c r="G434" s="432">
        <v>0</v>
      </c>
      <c r="H434" s="432">
        <v>0</v>
      </c>
    </row>
    <row r="435" spans="6:8" ht="13.2">
      <c r="F435" s="432"/>
      <c r="G435" s="432">
        <v>0</v>
      </c>
      <c r="H435" s="432">
        <v>0</v>
      </c>
    </row>
    <row r="436" spans="6:8" ht="13.2">
      <c r="F436" s="432"/>
      <c r="G436" s="432">
        <v>0</v>
      </c>
      <c r="H436" s="432">
        <v>0</v>
      </c>
    </row>
    <row r="437" spans="6:8" ht="13.2">
      <c r="F437" s="432"/>
      <c r="G437" s="432">
        <v>0</v>
      </c>
      <c r="H437" s="432">
        <v>0</v>
      </c>
    </row>
    <row r="438" spans="6:8" ht="13.2">
      <c r="F438" s="432"/>
      <c r="G438" s="432">
        <v>0</v>
      </c>
      <c r="H438" s="432">
        <v>0</v>
      </c>
    </row>
    <row r="439" spans="6:8" ht="13.2">
      <c r="F439" s="432"/>
      <c r="G439" s="432">
        <v>0</v>
      </c>
      <c r="H439" s="432">
        <v>0</v>
      </c>
    </row>
    <row r="440" spans="6:8" ht="13.2">
      <c r="F440" s="432"/>
      <c r="G440" s="432">
        <v>0</v>
      </c>
      <c r="H440" s="432">
        <v>0</v>
      </c>
    </row>
    <row r="441" spans="6:8" ht="13.2">
      <c r="F441" s="432"/>
      <c r="G441" s="432">
        <v>0</v>
      </c>
      <c r="H441" s="432">
        <v>0</v>
      </c>
    </row>
    <row r="442" spans="6:8" ht="13.2">
      <c r="F442" s="432"/>
      <c r="G442" s="432">
        <v>0</v>
      </c>
      <c r="H442" s="432">
        <v>0</v>
      </c>
    </row>
    <row r="443" spans="6:8" ht="13.2">
      <c r="F443" s="432"/>
      <c r="G443" s="432">
        <v>0</v>
      </c>
      <c r="H443" s="432">
        <v>0</v>
      </c>
    </row>
    <row r="444" spans="6:8" ht="13.2">
      <c r="F444" s="432"/>
      <c r="G444" s="432">
        <v>0</v>
      </c>
      <c r="H444" s="432">
        <v>0</v>
      </c>
    </row>
    <row r="445" spans="6:8" ht="13.2">
      <c r="F445" s="432"/>
      <c r="G445" s="432">
        <v>0</v>
      </c>
      <c r="H445" s="432">
        <v>0</v>
      </c>
    </row>
    <row r="446" spans="6:8" ht="13.2">
      <c r="F446" s="432"/>
      <c r="G446" s="432">
        <v>0</v>
      </c>
      <c r="H446" s="432">
        <v>0</v>
      </c>
    </row>
    <row r="447" spans="6:8" ht="13.2">
      <c r="F447" s="432"/>
      <c r="G447" s="432">
        <v>0</v>
      </c>
      <c r="H447" s="432">
        <v>0</v>
      </c>
    </row>
    <row r="448" spans="6:8" ht="13.2">
      <c r="F448" s="432"/>
      <c r="G448" s="432">
        <v>0</v>
      </c>
      <c r="H448" s="432">
        <v>0</v>
      </c>
    </row>
    <row r="449" spans="6:8" ht="13.2">
      <c r="F449" s="432"/>
      <c r="G449" s="432">
        <v>0</v>
      </c>
      <c r="H449" s="432">
        <v>0</v>
      </c>
    </row>
    <row r="450" spans="6:8" ht="13.2">
      <c r="F450" s="432"/>
      <c r="G450" s="432">
        <v>0</v>
      </c>
      <c r="H450" s="432">
        <v>0</v>
      </c>
    </row>
    <row r="451" spans="6:8" ht="13.2">
      <c r="F451" s="432"/>
      <c r="G451" s="432">
        <v>0</v>
      </c>
      <c r="H451" s="432">
        <v>0</v>
      </c>
    </row>
    <row r="452" spans="6:8" ht="13.2">
      <c r="F452" s="432"/>
      <c r="G452" s="432">
        <v>0</v>
      </c>
      <c r="H452" s="432">
        <v>0</v>
      </c>
    </row>
    <row r="453" spans="6:8" ht="13.2">
      <c r="F453" s="432"/>
      <c r="G453" s="432">
        <v>0</v>
      </c>
      <c r="H453" s="432">
        <v>0</v>
      </c>
    </row>
    <row r="454" spans="6:8" ht="13.2">
      <c r="F454" s="432"/>
      <c r="G454" s="432">
        <v>0</v>
      </c>
      <c r="H454" s="432">
        <v>0</v>
      </c>
    </row>
    <row r="455" spans="6:8" ht="13.2">
      <c r="F455" s="432"/>
      <c r="G455" s="432">
        <v>0</v>
      </c>
      <c r="H455" s="432">
        <v>0</v>
      </c>
    </row>
    <row r="456" spans="6:8" ht="13.2">
      <c r="F456" s="432"/>
      <c r="G456" s="432">
        <v>0</v>
      </c>
      <c r="H456" s="432">
        <v>0</v>
      </c>
    </row>
    <row r="457" spans="6:8" ht="13.2">
      <c r="F457" s="432"/>
      <c r="G457" s="432">
        <v>0</v>
      </c>
      <c r="H457" s="432">
        <v>0</v>
      </c>
    </row>
    <row r="458" spans="6:8" ht="13.2">
      <c r="F458" s="432"/>
      <c r="G458" s="432">
        <v>0</v>
      </c>
      <c r="H458" s="432">
        <v>0</v>
      </c>
    </row>
    <row r="459" spans="6:8" ht="13.2">
      <c r="F459" s="432"/>
      <c r="G459" s="432">
        <v>0</v>
      </c>
      <c r="H459" s="432">
        <v>0</v>
      </c>
    </row>
    <row r="460" spans="6:8" ht="13.2">
      <c r="F460" s="432"/>
      <c r="G460" s="432">
        <v>0</v>
      </c>
      <c r="H460" s="432">
        <v>0</v>
      </c>
    </row>
    <row r="461" spans="6:8" ht="13.2">
      <c r="F461" s="432"/>
      <c r="G461" s="432">
        <v>0</v>
      </c>
      <c r="H461" s="432">
        <v>0</v>
      </c>
    </row>
    <row r="462" spans="6:8" ht="13.2">
      <c r="F462" s="432"/>
      <c r="G462" s="432">
        <v>0</v>
      </c>
      <c r="H462" s="432">
        <v>0</v>
      </c>
    </row>
    <row r="463" spans="6:8" ht="13.2">
      <c r="F463" s="432"/>
      <c r="G463" s="432">
        <v>0</v>
      </c>
      <c r="H463" s="432">
        <v>0</v>
      </c>
    </row>
    <row r="464" spans="6:8" ht="13.2">
      <c r="F464" s="432"/>
      <c r="G464" s="432">
        <v>0</v>
      </c>
      <c r="H464" s="432">
        <v>0</v>
      </c>
    </row>
    <row r="465" spans="6:8" ht="13.2">
      <c r="F465" s="432"/>
      <c r="G465" s="432">
        <v>0</v>
      </c>
      <c r="H465" s="432">
        <v>0</v>
      </c>
    </row>
    <row r="466" spans="6:8" ht="13.2">
      <c r="F466" s="432"/>
      <c r="G466" s="432">
        <v>0</v>
      </c>
      <c r="H466" s="432">
        <v>0</v>
      </c>
    </row>
    <row r="467" spans="6:8" ht="13.2">
      <c r="F467" s="432"/>
      <c r="G467" s="432">
        <v>0</v>
      </c>
      <c r="H467" s="432">
        <v>0</v>
      </c>
    </row>
    <row r="468" spans="6:8" ht="13.2">
      <c r="F468" s="432"/>
      <c r="G468" s="432">
        <v>0</v>
      </c>
      <c r="H468" s="432">
        <v>0</v>
      </c>
    </row>
    <row r="469" spans="6:8" ht="13.2">
      <c r="F469" s="432"/>
      <c r="G469" s="432">
        <v>0</v>
      </c>
      <c r="H469" s="432">
        <v>0</v>
      </c>
    </row>
    <row r="470" spans="6:8" ht="13.2">
      <c r="F470" s="432"/>
      <c r="G470" s="432">
        <v>0</v>
      </c>
      <c r="H470" s="432">
        <v>0</v>
      </c>
    </row>
    <row r="471" spans="6:8" ht="13.2">
      <c r="F471" s="432"/>
      <c r="G471" s="432">
        <v>0</v>
      </c>
      <c r="H471" s="432">
        <v>0</v>
      </c>
    </row>
    <row r="472" spans="6:8" ht="13.2">
      <c r="F472" s="432"/>
      <c r="G472" s="432">
        <v>0</v>
      </c>
      <c r="H472" s="432">
        <v>0</v>
      </c>
    </row>
    <row r="473" spans="6:8" ht="13.2">
      <c r="F473" s="432"/>
      <c r="G473" s="432">
        <v>0</v>
      </c>
      <c r="H473" s="432">
        <v>0</v>
      </c>
    </row>
    <row r="474" spans="6:8" ht="13.2">
      <c r="F474" s="432"/>
      <c r="G474" s="432">
        <v>0</v>
      </c>
      <c r="H474" s="432">
        <v>0</v>
      </c>
    </row>
    <row r="475" spans="6:8" ht="13.2">
      <c r="F475" s="432"/>
      <c r="G475" s="432">
        <v>0</v>
      </c>
      <c r="H475" s="432">
        <v>0</v>
      </c>
    </row>
    <row r="476" spans="6:8" ht="13.2">
      <c r="F476" s="432"/>
      <c r="G476" s="432">
        <v>0</v>
      </c>
      <c r="H476" s="432">
        <v>0</v>
      </c>
    </row>
    <row r="477" spans="6:8" ht="13.2">
      <c r="F477" s="432"/>
      <c r="G477" s="432">
        <v>0</v>
      </c>
      <c r="H477" s="432">
        <v>0</v>
      </c>
    </row>
    <row r="478" spans="6:8" ht="13.2">
      <c r="F478" s="432"/>
      <c r="G478" s="432">
        <v>0</v>
      </c>
      <c r="H478" s="432">
        <v>0</v>
      </c>
    </row>
    <row r="479" spans="6:8" ht="13.2">
      <c r="F479" s="432"/>
      <c r="G479" s="432">
        <v>0</v>
      </c>
      <c r="H479" s="432">
        <v>0</v>
      </c>
    </row>
    <row r="480" spans="6:8" ht="13.2">
      <c r="F480" s="432"/>
      <c r="G480" s="432">
        <v>0</v>
      </c>
      <c r="H480" s="432">
        <v>0</v>
      </c>
    </row>
    <row r="481" spans="6:8" ht="13.2">
      <c r="F481" s="432"/>
      <c r="G481" s="432">
        <v>0</v>
      </c>
      <c r="H481" s="432">
        <v>0</v>
      </c>
    </row>
    <row r="482" spans="6:8" ht="13.2">
      <c r="F482" s="432"/>
      <c r="G482" s="432">
        <v>0</v>
      </c>
      <c r="H482" s="432">
        <v>0</v>
      </c>
    </row>
    <row r="483" spans="6:8" ht="13.2">
      <c r="F483" s="432"/>
      <c r="G483" s="432">
        <v>0</v>
      </c>
      <c r="H483" s="432">
        <v>0</v>
      </c>
    </row>
    <row r="484" spans="6:8" ht="13.2">
      <c r="F484" s="432"/>
      <c r="G484" s="432">
        <v>0</v>
      </c>
      <c r="H484" s="432">
        <v>0</v>
      </c>
    </row>
    <row r="485" spans="6:8" ht="13.2">
      <c r="F485" s="432"/>
      <c r="G485" s="432">
        <v>0</v>
      </c>
      <c r="H485" s="432">
        <v>0</v>
      </c>
    </row>
    <row r="486" spans="6:8" ht="13.2">
      <c r="F486" s="432"/>
      <c r="G486" s="432">
        <v>0</v>
      </c>
      <c r="H486" s="432">
        <v>0</v>
      </c>
    </row>
    <row r="487" spans="6:8" ht="13.2">
      <c r="F487" s="432"/>
      <c r="G487" s="432">
        <v>0</v>
      </c>
      <c r="H487" s="432">
        <v>0</v>
      </c>
    </row>
    <row r="488" spans="6:8" ht="13.2">
      <c r="F488" s="432"/>
      <c r="G488" s="432">
        <v>0</v>
      </c>
      <c r="H488" s="432">
        <v>0</v>
      </c>
    </row>
    <row r="489" spans="6:8" ht="13.2">
      <c r="F489" s="432"/>
      <c r="G489" s="432">
        <v>0</v>
      </c>
      <c r="H489" s="432">
        <v>0</v>
      </c>
    </row>
    <row r="490" spans="6:8" ht="13.2">
      <c r="F490" s="432"/>
      <c r="G490" s="432">
        <v>0</v>
      </c>
      <c r="H490" s="432">
        <v>0</v>
      </c>
    </row>
    <row r="491" spans="6:8" ht="13.2">
      <c r="F491" s="432"/>
      <c r="G491" s="432">
        <v>0</v>
      </c>
      <c r="H491" s="432">
        <v>0</v>
      </c>
    </row>
    <row r="492" spans="6:8" ht="13.2">
      <c r="F492" s="432"/>
      <c r="G492" s="432">
        <v>0</v>
      </c>
      <c r="H492" s="432">
        <v>0</v>
      </c>
    </row>
    <row r="493" spans="6:8" ht="13.2">
      <c r="F493" s="432"/>
      <c r="G493" s="432">
        <v>0</v>
      </c>
      <c r="H493" s="432">
        <v>0</v>
      </c>
    </row>
    <row r="494" spans="6:8" ht="13.2">
      <c r="F494" s="432"/>
      <c r="G494" s="432">
        <v>0</v>
      </c>
      <c r="H494" s="432">
        <v>0</v>
      </c>
    </row>
    <row r="495" spans="6:8" ht="13.2">
      <c r="F495" s="432"/>
      <c r="G495" s="432">
        <v>0</v>
      </c>
      <c r="H495" s="432">
        <v>0</v>
      </c>
    </row>
    <row r="496" spans="6:8" ht="13.2">
      <c r="F496" s="432"/>
      <c r="G496" s="432">
        <v>0</v>
      </c>
      <c r="H496" s="432">
        <v>0</v>
      </c>
    </row>
    <row r="497" spans="6:8" ht="13.2">
      <c r="F497" s="432"/>
      <c r="G497" s="432">
        <v>0</v>
      </c>
      <c r="H497" s="432">
        <v>0</v>
      </c>
    </row>
    <row r="498" spans="6:8" ht="13.2">
      <c r="F498" s="432"/>
      <c r="G498" s="432">
        <v>0</v>
      </c>
      <c r="H498" s="432">
        <v>0</v>
      </c>
    </row>
    <row r="499" spans="6:8" ht="13.2">
      <c r="F499" s="432"/>
      <c r="G499" s="432">
        <v>0</v>
      </c>
      <c r="H499" s="432">
        <v>0</v>
      </c>
    </row>
    <row r="500" spans="6:8" ht="13.2">
      <c r="F500" s="432"/>
      <c r="G500" s="432">
        <v>0</v>
      </c>
      <c r="H500" s="432">
        <v>0</v>
      </c>
    </row>
    <row r="501" spans="6:8" ht="13.2">
      <c r="F501" s="432"/>
      <c r="G501" s="432">
        <v>0</v>
      </c>
      <c r="H501" s="432">
        <v>0</v>
      </c>
    </row>
    <row r="502" spans="6:8" ht="13.2">
      <c r="F502" s="432"/>
      <c r="G502" s="432">
        <v>0</v>
      </c>
      <c r="H502" s="432">
        <v>0</v>
      </c>
    </row>
    <row r="503" spans="6:8" ht="13.2">
      <c r="F503" s="432"/>
      <c r="G503" s="432">
        <v>0</v>
      </c>
      <c r="H503" s="432">
        <v>0</v>
      </c>
    </row>
    <row r="504" spans="6:8" ht="13.2">
      <c r="F504" s="432"/>
      <c r="G504" s="432">
        <v>0</v>
      </c>
      <c r="H504" s="432">
        <v>0</v>
      </c>
    </row>
    <row r="505" spans="6:8" ht="13.2">
      <c r="F505" s="432"/>
      <c r="G505" s="432">
        <v>0</v>
      </c>
      <c r="H505" s="432">
        <v>0</v>
      </c>
    </row>
    <row r="506" spans="6:8" ht="13.2">
      <c r="F506" s="432"/>
      <c r="G506" s="432">
        <v>0</v>
      </c>
      <c r="H506" s="432">
        <v>0</v>
      </c>
    </row>
    <row r="507" spans="6:8" ht="13.2">
      <c r="F507" s="432"/>
      <c r="G507" s="432">
        <v>0</v>
      </c>
      <c r="H507" s="432">
        <v>0</v>
      </c>
    </row>
    <row r="508" spans="6:8" ht="13.2">
      <c r="F508" s="432"/>
      <c r="G508" s="432">
        <v>0</v>
      </c>
      <c r="H508" s="432">
        <v>0</v>
      </c>
    </row>
    <row r="509" spans="6:8" ht="13.2">
      <c r="F509" s="432"/>
      <c r="G509" s="432">
        <v>0</v>
      </c>
      <c r="H509" s="432">
        <v>0</v>
      </c>
    </row>
    <row r="510" spans="6:8" ht="13.2">
      <c r="F510" s="432"/>
      <c r="G510" s="432">
        <v>0</v>
      </c>
      <c r="H510" s="432">
        <v>0</v>
      </c>
    </row>
    <row r="511" spans="6:8" ht="13.2">
      <c r="F511" s="432"/>
      <c r="G511" s="432">
        <v>0</v>
      </c>
      <c r="H511" s="432">
        <v>0</v>
      </c>
    </row>
    <row r="512" spans="6:8" ht="13.2">
      <c r="F512" s="432"/>
      <c r="G512" s="432">
        <v>0</v>
      </c>
      <c r="H512" s="432">
        <v>0</v>
      </c>
    </row>
    <row r="513" spans="6:8" ht="13.2">
      <c r="F513" s="432"/>
      <c r="G513" s="432">
        <v>0</v>
      </c>
      <c r="H513" s="432">
        <v>0</v>
      </c>
    </row>
    <row r="514" spans="6:8" ht="13.2">
      <c r="F514" s="432"/>
      <c r="G514" s="432">
        <v>0</v>
      </c>
      <c r="H514" s="432">
        <v>0</v>
      </c>
    </row>
    <row r="515" spans="6:8" ht="13.2">
      <c r="F515" s="432"/>
      <c r="G515" s="432">
        <v>0</v>
      </c>
      <c r="H515" s="432">
        <v>0</v>
      </c>
    </row>
    <row r="516" spans="6:8" ht="13.2">
      <c r="F516" s="432"/>
      <c r="G516" s="432">
        <v>0</v>
      </c>
      <c r="H516" s="432">
        <v>0</v>
      </c>
    </row>
    <row r="517" spans="6:8" ht="13.2">
      <c r="F517" s="432"/>
      <c r="G517" s="432">
        <v>0</v>
      </c>
      <c r="H517" s="432">
        <v>0</v>
      </c>
    </row>
    <row r="518" spans="6:8" ht="13.2">
      <c r="F518" s="432"/>
      <c r="G518" s="432">
        <v>0</v>
      </c>
      <c r="H518" s="432">
        <v>0</v>
      </c>
    </row>
    <row r="519" spans="6:8" ht="13.2">
      <c r="F519" s="432"/>
      <c r="G519" s="432">
        <v>0</v>
      </c>
      <c r="H519" s="432">
        <v>0</v>
      </c>
    </row>
    <row r="520" spans="6:8" ht="13.2">
      <c r="F520" s="432"/>
      <c r="G520" s="432">
        <v>0</v>
      </c>
      <c r="H520" s="432">
        <v>0</v>
      </c>
    </row>
    <row r="521" spans="6:8" ht="13.2">
      <c r="F521" s="432"/>
      <c r="G521" s="432">
        <v>0</v>
      </c>
      <c r="H521" s="432">
        <v>0</v>
      </c>
    </row>
    <row r="522" spans="6:8" ht="13.2">
      <c r="F522" s="432"/>
      <c r="G522" s="432">
        <v>0</v>
      </c>
      <c r="H522" s="432">
        <v>0</v>
      </c>
    </row>
    <row r="523" spans="6:8" ht="13.2">
      <c r="F523" s="432"/>
      <c r="G523" s="432">
        <v>0</v>
      </c>
      <c r="H523" s="432">
        <v>0</v>
      </c>
    </row>
    <row r="524" spans="6:8" ht="13.2">
      <c r="F524" s="432"/>
      <c r="G524" s="432">
        <v>0</v>
      </c>
      <c r="H524" s="432">
        <v>0</v>
      </c>
    </row>
    <row r="525" spans="6:8" ht="13.2">
      <c r="F525" s="432"/>
      <c r="G525" s="432">
        <v>0</v>
      </c>
      <c r="H525" s="432">
        <v>0</v>
      </c>
    </row>
    <row r="526" spans="6:8" ht="13.2">
      <c r="F526" s="432"/>
      <c r="G526" s="432">
        <v>0</v>
      </c>
      <c r="H526" s="432">
        <v>0</v>
      </c>
    </row>
    <row r="527" spans="6:8" ht="13.2">
      <c r="F527" s="432"/>
      <c r="G527" s="432">
        <v>0</v>
      </c>
      <c r="H527" s="432">
        <v>0</v>
      </c>
    </row>
    <row r="528" spans="6:8" ht="13.2">
      <c r="F528" s="432"/>
      <c r="G528" s="432">
        <v>0</v>
      </c>
      <c r="H528" s="432">
        <v>0</v>
      </c>
    </row>
    <row r="529" spans="6:8" ht="13.2">
      <c r="F529" s="432"/>
      <c r="G529" s="432">
        <v>0</v>
      </c>
      <c r="H529" s="432">
        <v>0</v>
      </c>
    </row>
    <row r="530" spans="6:8" ht="13.2">
      <c r="F530" s="432"/>
      <c r="G530" s="432">
        <v>0</v>
      </c>
      <c r="H530" s="432">
        <v>0</v>
      </c>
    </row>
    <row r="531" spans="6:8" ht="13.2">
      <c r="F531" s="432"/>
      <c r="G531" s="432">
        <v>0</v>
      </c>
      <c r="H531" s="432">
        <v>0</v>
      </c>
    </row>
    <row r="532" spans="6:8" ht="13.2">
      <c r="F532" s="432"/>
      <c r="G532" s="432">
        <v>0</v>
      </c>
      <c r="H532" s="432">
        <v>0</v>
      </c>
    </row>
    <row r="533" spans="6:8" ht="13.2">
      <c r="F533" s="432"/>
      <c r="G533" s="432">
        <v>0</v>
      </c>
      <c r="H533" s="432">
        <v>0</v>
      </c>
    </row>
    <row r="534" spans="6:8" ht="13.2">
      <c r="F534" s="432"/>
      <c r="G534" s="432">
        <v>0</v>
      </c>
      <c r="H534" s="432">
        <v>0</v>
      </c>
    </row>
    <row r="535" spans="6:8" ht="13.2">
      <c r="F535" s="432"/>
      <c r="G535" s="432">
        <v>0</v>
      </c>
      <c r="H535" s="432">
        <v>0</v>
      </c>
    </row>
    <row r="536" spans="6:8" ht="13.2">
      <c r="F536" s="432"/>
      <c r="G536" s="432">
        <v>0</v>
      </c>
      <c r="H536" s="432">
        <v>0</v>
      </c>
    </row>
    <row r="537" spans="6:8" ht="13.2">
      <c r="F537" s="432"/>
      <c r="G537" s="432">
        <v>0</v>
      </c>
      <c r="H537" s="432">
        <v>0</v>
      </c>
    </row>
    <row r="538" spans="6:8" ht="13.2">
      <c r="F538" s="432"/>
      <c r="G538" s="432">
        <v>0</v>
      </c>
      <c r="H538" s="432">
        <v>0</v>
      </c>
    </row>
    <row r="539" spans="6:8" ht="13.2">
      <c r="F539" s="432"/>
      <c r="G539" s="432">
        <v>0</v>
      </c>
      <c r="H539" s="432">
        <v>0</v>
      </c>
    </row>
    <row r="540" spans="6:8" ht="13.2">
      <c r="F540" s="432"/>
      <c r="G540" s="432">
        <v>0</v>
      </c>
      <c r="H540" s="432">
        <v>0</v>
      </c>
    </row>
    <row r="541" spans="6:8" ht="13.2">
      <c r="F541" s="432"/>
      <c r="G541" s="432">
        <v>0</v>
      </c>
      <c r="H541" s="432">
        <v>0</v>
      </c>
    </row>
    <row r="542" spans="6:8" ht="13.2">
      <c r="F542" s="432"/>
      <c r="G542" s="432">
        <v>0</v>
      </c>
      <c r="H542" s="432">
        <v>0</v>
      </c>
    </row>
    <row r="543" spans="6:8" ht="13.2">
      <c r="F543" s="432"/>
      <c r="G543" s="432">
        <v>0</v>
      </c>
      <c r="H543" s="432">
        <v>0</v>
      </c>
    </row>
    <row r="544" spans="6:8" ht="13.2">
      <c r="F544" s="432"/>
      <c r="G544" s="432">
        <v>0</v>
      </c>
      <c r="H544" s="432">
        <v>0</v>
      </c>
    </row>
    <row r="545" spans="6:8" ht="13.2">
      <c r="F545" s="432"/>
      <c r="G545" s="432">
        <v>0</v>
      </c>
      <c r="H545" s="432">
        <v>0</v>
      </c>
    </row>
    <row r="546" spans="6:8" ht="13.2">
      <c r="F546" s="432"/>
      <c r="G546" s="432">
        <v>0</v>
      </c>
      <c r="H546" s="432">
        <v>0</v>
      </c>
    </row>
    <row r="547" spans="6:8" ht="13.2">
      <c r="F547" s="432"/>
      <c r="G547" s="432">
        <v>0</v>
      </c>
      <c r="H547" s="432">
        <v>0</v>
      </c>
    </row>
    <row r="548" spans="6:8" ht="13.2">
      <c r="F548" s="432"/>
      <c r="G548" s="432">
        <v>0</v>
      </c>
      <c r="H548" s="432">
        <v>0</v>
      </c>
    </row>
    <row r="549" spans="6:8" ht="13.2">
      <c r="F549" s="432"/>
      <c r="G549" s="432">
        <v>0</v>
      </c>
      <c r="H549" s="432">
        <v>0</v>
      </c>
    </row>
    <row r="550" spans="6:8" ht="13.2">
      <c r="F550" s="432"/>
      <c r="G550" s="432">
        <v>0</v>
      </c>
      <c r="H550" s="432">
        <v>0</v>
      </c>
    </row>
    <row r="551" spans="6:8" ht="13.2">
      <c r="F551" s="432"/>
      <c r="G551" s="432">
        <v>0</v>
      </c>
      <c r="H551" s="432">
        <v>0</v>
      </c>
    </row>
    <row r="552" spans="6:8" ht="13.2">
      <c r="F552" s="432"/>
      <c r="G552" s="432">
        <v>0</v>
      </c>
      <c r="H552" s="432">
        <v>0</v>
      </c>
    </row>
    <row r="553" spans="6:8" ht="13.2">
      <c r="F553" s="432"/>
      <c r="G553" s="432">
        <v>0</v>
      </c>
      <c r="H553" s="432">
        <v>0</v>
      </c>
    </row>
    <row r="554" spans="6:8" ht="13.2">
      <c r="F554" s="432"/>
      <c r="G554" s="432">
        <v>0</v>
      </c>
      <c r="H554" s="432">
        <v>0</v>
      </c>
    </row>
    <row r="555" spans="6:8" ht="13.2">
      <c r="F555" s="432"/>
      <c r="G555" s="432">
        <v>0</v>
      </c>
      <c r="H555" s="432">
        <v>0</v>
      </c>
    </row>
    <row r="556" spans="6:8" ht="13.2">
      <c r="F556" s="432"/>
      <c r="G556" s="432">
        <v>0</v>
      </c>
      <c r="H556" s="432">
        <v>0</v>
      </c>
    </row>
    <row r="557" spans="6:8" ht="13.2">
      <c r="F557" s="432"/>
      <c r="G557" s="432">
        <v>0</v>
      </c>
      <c r="H557" s="432">
        <v>0</v>
      </c>
    </row>
    <row r="558" spans="6:8" ht="13.2">
      <c r="F558" s="432"/>
      <c r="G558" s="432">
        <v>0</v>
      </c>
      <c r="H558" s="432">
        <v>0</v>
      </c>
    </row>
    <row r="559" spans="6:8" ht="13.2">
      <c r="F559" s="432"/>
      <c r="G559" s="432">
        <v>0</v>
      </c>
      <c r="H559" s="432">
        <v>0</v>
      </c>
    </row>
    <row r="560" spans="6:8" ht="13.2">
      <c r="F560" s="432"/>
      <c r="G560" s="432">
        <v>0</v>
      </c>
      <c r="H560" s="432">
        <v>0</v>
      </c>
    </row>
    <row r="561" spans="6:8" ht="13.2">
      <c r="F561" s="432"/>
      <c r="G561" s="432">
        <v>0</v>
      </c>
      <c r="H561" s="432">
        <v>0</v>
      </c>
    </row>
    <row r="562" spans="6:8" ht="13.2">
      <c r="F562" s="432"/>
      <c r="G562" s="432">
        <v>0</v>
      </c>
      <c r="H562" s="432">
        <v>0</v>
      </c>
    </row>
    <row r="563" spans="6:8" ht="13.2">
      <c r="F563" s="432"/>
      <c r="G563" s="432">
        <v>0</v>
      </c>
      <c r="H563" s="432">
        <v>0</v>
      </c>
    </row>
    <row r="564" spans="6:8" ht="13.2">
      <c r="F564" s="432"/>
      <c r="G564" s="432">
        <v>0</v>
      </c>
      <c r="H564" s="432">
        <v>0</v>
      </c>
    </row>
    <row r="565" spans="6:8" ht="13.2">
      <c r="F565" s="432"/>
      <c r="G565" s="432">
        <v>0</v>
      </c>
      <c r="H565" s="432">
        <v>0</v>
      </c>
    </row>
    <row r="566" spans="6:8" ht="13.2">
      <c r="F566" s="432"/>
      <c r="G566" s="432">
        <v>0</v>
      </c>
      <c r="H566" s="432">
        <v>0</v>
      </c>
    </row>
    <row r="567" spans="6:8" ht="13.2">
      <c r="F567" s="432"/>
      <c r="G567" s="432">
        <v>0</v>
      </c>
      <c r="H567" s="432">
        <v>0</v>
      </c>
    </row>
    <row r="568" spans="6:8" ht="13.2">
      <c r="F568" s="432"/>
      <c r="G568" s="432">
        <v>0</v>
      </c>
      <c r="H568" s="432">
        <v>0</v>
      </c>
    </row>
    <row r="569" spans="6:8" ht="13.2">
      <c r="F569" s="432"/>
      <c r="G569" s="432">
        <v>0</v>
      </c>
      <c r="H569" s="432">
        <v>0</v>
      </c>
    </row>
    <row r="570" spans="6:8" ht="13.2">
      <c r="F570" s="432"/>
      <c r="G570" s="432">
        <v>0</v>
      </c>
      <c r="H570" s="432">
        <v>0</v>
      </c>
    </row>
    <row r="571" spans="6:8" ht="13.2">
      <c r="F571" s="432"/>
      <c r="G571" s="432">
        <v>0</v>
      </c>
      <c r="H571" s="432">
        <v>0</v>
      </c>
    </row>
    <row r="572" spans="6:8" ht="13.2">
      <c r="F572" s="432"/>
      <c r="G572" s="432">
        <v>0</v>
      </c>
      <c r="H572" s="432">
        <v>0</v>
      </c>
    </row>
    <row r="573" spans="6:8" ht="13.2">
      <c r="F573" s="432"/>
      <c r="G573" s="432">
        <v>0</v>
      </c>
      <c r="H573" s="432">
        <v>0</v>
      </c>
    </row>
    <row r="574" spans="6:8" ht="13.2">
      <c r="F574" s="432"/>
      <c r="G574" s="432">
        <v>0</v>
      </c>
      <c r="H574" s="432">
        <v>0</v>
      </c>
    </row>
    <row r="575" spans="6:8" ht="13.2">
      <c r="F575" s="432"/>
      <c r="G575" s="432">
        <v>0</v>
      </c>
      <c r="H575" s="432">
        <v>0</v>
      </c>
    </row>
    <row r="576" spans="6:8" ht="13.2">
      <c r="F576" s="432"/>
      <c r="G576" s="432">
        <v>0</v>
      </c>
      <c r="H576" s="432">
        <v>0</v>
      </c>
    </row>
    <row r="577" spans="6:8" ht="13.2">
      <c r="F577" s="432"/>
      <c r="G577" s="432">
        <v>0</v>
      </c>
      <c r="H577" s="432">
        <v>0</v>
      </c>
    </row>
    <row r="578" spans="6:8" ht="13.2">
      <c r="F578" s="432"/>
      <c r="G578" s="432">
        <v>0</v>
      </c>
      <c r="H578" s="432">
        <v>0</v>
      </c>
    </row>
    <row r="579" spans="6:8" ht="13.2">
      <c r="F579" s="432"/>
      <c r="G579" s="432">
        <v>0</v>
      </c>
      <c r="H579" s="432">
        <v>0</v>
      </c>
    </row>
    <row r="580" spans="6:8" ht="13.2">
      <c r="F580" s="432"/>
      <c r="G580" s="432">
        <v>0</v>
      </c>
      <c r="H580" s="432">
        <v>0</v>
      </c>
    </row>
    <row r="581" spans="6:8" ht="13.2">
      <c r="F581" s="432"/>
      <c r="G581" s="432">
        <v>0</v>
      </c>
      <c r="H581" s="432">
        <v>0</v>
      </c>
    </row>
    <row r="582" spans="6:8" ht="13.2">
      <c r="F582" s="432"/>
      <c r="G582" s="432">
        <v>0</v>
      </c>
      <c r="H582" s="432">
        <v>0</v>
      </c>
    </row>
    <row r="583" spans="6:8" ht="13.2">
      <c r="F583" s="432"/>
      <c r="G583" s="432">
        <v>0</v>
      </c>
      <c r="H583" s="432">
        <v>0</v>
      </c>
    </row>
    <row r="584" spans="6:8" ht="13.2">
      <c r="F584" s="432"/>
      <c r="G584" s="432">
        <v>0</v>
      </c>
      <c r="H584" s="432">
        <v>0</v>
      </c>
    </row>
    <row r="585" spans="6:8" ht="13.2">
      <c r="F585" s="432"/>
      <c r="G585" s="432">
        <v>0</v>
      </c>
      <c r="H585" s="432">
        <v>0</v>
      </c>
    </row>
    <row r="586" spans="6:8" ht="13.2">
      <c r="F586" s="432"/>
      <c r="G586" s="432">
        <v>0</v>
      </c>
      <c r="H586" s="432">
        <v>0</v>
      </c>
    </row>
    <row r="587" spans="6:8" ht="13.2">
      <c r="F587" s="432"/>
      <c r="G587" s="432">
        <v>0</v>
      </c>
      <c r="H587" s="432">
        <v>0</v>
      </c>
    </row>
    <row r="588" spans="6:8" ht="13.2">
      <c r="F588" s="432"/>
      <c r="G588" s="432">
        <v>0</v>
      </c>
      <c r="H588" s="432">
        <v>0</v>
      </c>
    </row>
    <row r="589" spans="6:8" ht="13.2">
      <c r="F589" s="432"/>
      <c r="G589" s="432">
        <v>0</v>
      </c>
      <c r="H589" s="432">
        <v>0</v>
      </c>
    </row>
    <row r="590" spans="6:8" ht="13.2">
      <c r="F590" s="432"/>
      <c r="G590" s="432">
        <v>0</v>
      </c>
      <c r="H590" s="432">
        <v>0</v>
      </c>
    </row>
    <row r="591" spans="6:8" ht="13.2">
      <c r="F591" s="432"/>
      <c r="G591" s="432">
        <v>0</v>
      </c>
      <c r="H591" s="432">
        <v>0</v>
      </c>
    </row>
    <row r="592" spans="6:8" ht="13.2">
      <c r="F592" s="432"/>
      <c r="G592" s="432">
        <v>0</v>
      </c>
      <c r="H592" s="432">
        <v>0</v>
      </c>
    </row>
    <row r="593" spans="6:8" ht="13.2">
      <c r="F593" s="432"/>
      <c r="G593" s="432">
        <v>0</v>
      </c>
      <c r="H593" s="432">
        <v>0</v>
      </c>
    </row>
    <row r="594" spans="6:8" ht="13.2">
      <c r="F594" s="432"/>
      <c r="G594" s="432">
        <v>0</v>
      </c>
      <c r="H594" s="432">
        <v>0</v>
      </c>
    </row>
    <row r="595" spans="6:8" ht="13.2">
      <c r="F595" s="432"/>
      <c r="G595" s="432">
        <v>0</v>
      </c>
      <c r="H595" s="432">
        <v>0</v>
      </c>
    </row>
    <row r="596" spans="6:8" ht="13.2">
      <c r="F596" s="432"/>
      <c r="G596" s="432">
        <v>0</v>
      </c>
      <c r="H596" s="432">
        <v>0</v>
      </c>
    </row>
    <row r="597" spans="6:8" ht="13.2">
      <c r="F597" s="432"/>
      <c r="G597" s="432">
        <v>0</v>
      </c>
      <c r="H597" s="432">
        <v>0</v>
      </c>
    </row>
    <row r="598" spans="6:8" ht="13.2">
      <c r="F598" s="432"/>
      <c r="G598" s="432">
        <v>0</v>
      </c>
      <c r="H598" s="432">
        <v>0</v>
      </c>
    </row>
    <row r="599" spans="6:8" ht="13.2">
      <c r="F599" s="432"/>
      <c r="G599" s="432">
        <v>0</v>
      </c>
      <c r="H599" s="432">
        <v>0</v>
      </c>
    </row>
    <row r="600" spans="6:8" ht="13.2">
      <c r="F600" s="432"/>
      <c r="G600" s="432">
        <v>0</v>
      </c>
      <c r="H600" s="432">
        <v>0</v>
      </c>
    </row>
    <row r="601" spans="6:8" ht="13.2">
      <c r="F601" s="432"/>
      <c r="G601" s="432">
        <v>0</v>
      </c>
      <c r="H601" s="432">
        <v>0</v>
      </c>
    </row>
    <row r="602" spans="6:8" ht="13.2">
      <c r="F602" s="432"/>
      <c r="G602" s="432">
        <v>0</v>
      </c>
      <c r="H602" s="432">
        <v>0</v>
      </c>
    </row>
    <row r="603" spans="6:8" ht="13.2">
      <c r="F603" s="432"/>
      <c r="G603" s="432">
        <v>0</v>
      </c>
      <c r="H603" s="432">
        <v>0</v>
      </c>
    </row>
    <row r="604" spans="6:8" ht="13.2">
      <c r="F604" s="432"/>
      <c r="G604" s="432">
        <v>0</v>
      </c>
      <c r="H604" s="432">
        <v>0</v>
      </c>
    </row>
    <row r="605" spans="6:8" ht="13.2">
      <c r="F605" s="432"/>
      <c r="G605" s="432">
        <v>0</v>
      </c>
      <c r="H605" s="432">
        <v>0</v>
      </c>
    </row>
    <row r="606" spans="6:8" ht="13.2">
      <c r="F606" s="432"/>
      <c r="G606" s="432">
        <v>0</v>
      </c>
      <c r="H606" s="432">
        <v>0</v>
      </c>
    </row>
    <row r="607" spans="6:8" ht="13.2">
      <c r="F607" s="432"/>
      <c r="G607" s="432">
        <v>0</v>
      </c>
      <c r="H607" s="432">
        <v>0</v>
      </c>
    </row>
    <row r="608" spans="6:8" ht="13.2">
      <c r="F608" s="432"/>
      <c r="G608" s="432">
        <v>0</v>
      </c>
      <c r="H608" s="432">
        <v>0</v>
      </c>
    </row>
    <row r="609" spans="6:8" ht="13.2">
      <c r="F609" s="432"/>
      <c r="G609" s="432">
        <v>0</v>
      </c>
      <c r="H609" s="432">
        <v>0</v>
      </c>
    </row>
    <row r="610" spans="6:8" ht="13.2">
      <c r="F610" s="432"/>
      <c r="G610" s="432">
        <v>0</v>
      </c>
      <c r="H610" s="432">
        <v>0</v>
      </c>
    </row>
    <row r="611" spans="6:8" ht="13.2">
      <c r="F611" s="432"/>
      <c r="G611" s="432">
        <v>0</v>
      </c>
      <c r="H611" s="432">
        <v>0</v>
      </c>
    </row>
    <row r="612" spans="6:8" ht="13.2">
      <c r="F612" s="432"/>
      <c r="G612" s="432">
        <v>0</v>
      </c>
      <c r="H612" s="432">
        <v>0</v>
      </c>
    </row>
    <row r="613" spans="6:8" ht="13.2">
      <c r="F613" s="432"/>
      <c r="G613" s="432">
        <v>0</v>
      </c>
      <c r="H613" s="432">
        <v>0</v>
      </c>
    </row>
    <row r="614" spans="6:8" ht="13.2">
      <c r="F614" s="432"/>
      <c r="G614" s="432">
        <v>0</v>
      </c>
      <c r="H614" s="432">
        <v>0</v>
      </c>
    </row>
    <row r="615" spans="6:8" ht="13.2">
      <c r="F615" s="432"/>
      <c r="G615" s="432">
        <v>0</v>
      </c>
      <c r="H615" s="432">
        <v>0</v>
      </c>
    </row>
    <row r="616" spans="6:8" ht="13.2">
      <c r="F616" s="432"/>
      <c r="G616" s="432">
        <v>0</v>
      </c>
      <c r="H616" s="432">
        <v>0</v>
      </c>
    </row>
    <row r="617" spans="6:8" ht="13.2">
      <c r="F617" s="432"/>
      <c r="G617" s="432">
        <v>0</v>
      </c>
      <c r="H617" s="432">
        <v>0</v>
      </c>
    </row>
    <row r="618" spans="6:8" ht="13.2">
      <c r="F618" s="432"/>
      <c r="G618" s="432">
        <v>0</v>
      </c>
      <c r="H618" s="432">
        <v>0</v>
      </c>
    </row>
    <row r="619" spans="6:8" ht="13.2">
      <c r="F619" s="432"/>
      <c r="G619" s="432">
        <v>0</v>
      </c>
      <c r="H619" s="432">
        <v>0</v>
      </c>
    </row>
    <row r="620" spans="6:8" ht="13.2">
      <c r="F620" s="432"/>
      <c r="G620" s="432">
        <v>0</v>
      </c>
      <c r="H620" s="432">
        <v>0</v>
      </c>
    </row>
    <row r="621" spans="6:8" ht="13.2">
      <c r="F621" s="432"/>
      <c r="G621" s="432">
        <v>0</v>
      </c>
      <c r="H621" s="432">
        <v>0</v>
      </c>
    </row>
    <row r="622" spans="6:8" ht="13.2">
      <c r="F622" s="432"/>
      <c r="G622" s="432">
        <v>0</v>
      </c>
      <c r="H622" s="432">
        <v>0</v>
      </c>
    </row>
    <row r="623" spans="6:8" ht="13.2">
      <c r="F623" s="432"/>
      <c r="G623" s="432">
        <v>0</v>
      </c>
      <c r="H623" s="432">
        <v>0</v>
      </c>
    </row>
    <row r="624" spans="6:8" ht="13.2">
      <c r="F624" s="432"/>
      <c r="G624" s="432">
        <v>0</v>
      </c>
      <c r="H624" s="432">
        <v>0</v>
      </c>
    </row>
    <row r="625" spans="6:8" ht="13.2">
      <c r="F625" s="432"/>
      <c r="G625" s="432">
        <v>0</v>
      </c>
      <c r="H625" s="432">
        <v>0</v>
      </c>
    </row>
    <row r="626" spans="6:8" ht="13.2">
      <c r="F626" s="432"/>
      <c r="G626" s="432">
        <v>0</v>
      </c>
      <c r="H626" s="432">
        <v>0</v>
      </c>
    </row>
    <row r="627" spans="6:8" ht="13.2">
      <c r="F627" s="432"/>
      <c r="G627" s="432">
        <v>0</v>
      </c>
      <c r="H627" s="432">
        <v>0</v>
      </c>
    </row>
    <row r="628" spans="6:8" ht="13.2">
      <c r="F628" s="432"/>
      <c r="G628" s="432">
        <v>0</v>
      </c>
      <c r="H628" s="432">
        <v>0</v>
      </c>
    </row>
    <row r="629" spans="6:8" ht="13.2">
      <c r="F629" s="432"/>
      <c r="G629" s="432">
        <v>0</v>
      </c>
      <c r="H629" s="432">
        <v>0</v>
      </c>
    </row>
    <row r="630" spans="6:8" ht="13.2">
      <c r="F630" s="432"/>
      <c r="G630" s="432">
        <v>0</v>
      </c>
      <c r="H630" s="432">
        <v>0</v>
      </c>
    </row>
    <row r="631" spans="6:8" ht="13.2">
      <c r="F631" s="432"/>
      <c r="G631" s="432">
        <v>0</v>
      </c>
      <c r="H631" s="432">
        <v>0</v>
      </c>
    </row>
    <row r="632" spans="6:8" ht="13.2">
      <c r="F632" s="432"/>
      <c r="G632" s="432">
        <v>0</v>
      </c>
      <c r="H632" s="432">
        <v>0</v>
      </c>
    </row>
    <row r="633" spans="6:8" ht="13.2">
      <c r="F633" s="432"/>
      <c r="G633" s="432">
        <v>0</v>
      </c>
      <c r="H633" s="432">
        <v>0</v>
      </c>
    </row>
    <row r="634" spans="6:8" ht="13.2">
      <c r="F634" s="432"/>
      <c r="G634" s="432">
        <v>0</v>
      </c>
      <c r="H634" s="432">
        <v>0</v>
      </c>
    </row>
    <row r="635" spans="6:8" ht="13.2">
      <c r="F635" s="432"/>
      <c r="G635" s="432">
        <v>0</v>
      </c>
      <c r="H635" s="432">
        <v>0</v>
      </c>
    </row>
    <row r="636" spans="6:8" ht="13.2">
      <c r="F636" s="432"/>
      <c r="G636" s="432">
        <v>0</v>
      </c>
      <c r="H636" s="432">
        <v>0</v>
      </c>
    </row>
    <row r="637" spans="6:8" ht="13.2">
      <c r="F637" s="432"/>
      <c r="G637" s="432">
        <v>0</v>
      </c>
      <c r="H637" s="432">
        <v>0</v>
      </c>
    </row>
    <row r="638" spans="6:8" ht="13.2">
      <c r="F638" s="432"/>
      <c r="G638" s="432">
        <v>0</v>
      </c>
      <c r="H638" s="432">
        <v>0</v>
      </c>
    </row>
    <row r="639" spans="6:8" ht="13.2">
      <c r="F639" s="432"/>
      <c r="G639" s="432">
        <v>0</v>
      </c>
      <c r="H639" s="432">
        <v>0</v>
      </c>
    </row>
    <row r="640" spans="6:8" ht="13.2">
      <c r="F640" s="432"/>
      <c r="G640" s="432">
        <v>0</v>
      </c>
      <c r="H640" s="432">
        <v>0</v>
      </c>
    </row>
    <row r="641" spans="6:8" ht="13.2">
      <c r="F641" s="432"/>
      <c r="G641" s="432">
        <v>0</v>
      </c>
      <c r="H641" s="432">
        <v>0</v>
      </c>
    </row>
    <row r="642" spans="6:8" ht="13.2">
      <c r="F642" s="432"/>
      <c r="G642" s="432">
        <v>0</v>
      </c>
      <c r="H642" s="432">
        <v>0</v>
      </c>
    </row>
    <row r="643" spans="6:8" ht="13.2">
      <c r="F643" s="432"/>
      <c r="G643" s="432">
        <v>0</v>
      </c>
      <c r="H643" s="432">
        <v>0</v>
      </c>
    </row>
    <row r="644" spans="6:8" ht="13.2">
      <c r="F644" s="432"/>
      <c r="G644" s="432">
        <v>0</v>
      </c>
      <c r="H644" s="432">
        <v>0</v>
      </c>
    </row>
    <row r="645" spans="6:8" ht="13.2">
      <c r="F645" s="432"/>
      <c r="G645" s="432">
        <v>0</v>
      </c>
      <c r="H645" s="432">
        <v>0</v>
      </c>
    </row>
    <row r="646" spans="6:8" ht="13.2">
      <c r="F646" s="432"/>
      <c r="G646" s="432">
        <v>0</v>
      </c>
      <c r="H646" s="432">
        <v>0</v>
      </c>
    </row>
    <row r="647" spans="6:8" ht="13.2">
      <c r="F647" s="432"/>
      <c r="G647" s="432">
        <v>0</v>
      </c>
      <c r="H647" s="432">
        <v>0</v>
      </c>
    </row>
    <row r="648" spans="6:8" ht="13.2">
      <c r="F648" s="432"/>
      <c r="G648" s="432">
        <v>0</v>
      </c>
      <c r="H648" s="432">
        <v>0</v>
      </c>
    </row>
    <row r="649" spans="6:8" ht="13.2">
      <c r="F649" s="432"/>
      <c r="G649" s="432">
        <v>0</v>
      </c>
      <c r="H649" s="432">
        <v>0</v>
      </c>
    </row>
    <row r="650" spans="6:8" ht="13.2">
      <c r="F650" s="432"/>
      <c r="G650" s="432">
        <v>0</v>
      </c>
      <c r="H650" s="432">
        <v>0</v>
      </c>
    </row>
    <row r="651" spans="6:8" ht="13.2">
      <c r="F651" s="432"/>
      <c r="G651" s="432">
        <v>0</v>
      </c>
      <c r="H651" s="432">
        <v>0</v>
      </c>
    </row>
    <row r="652" spans="6:8" ht="13.2">
      <c r="F652" s="432"/>
      <c r="G652" s="432">
        <v>0</v>
      </c>
      <c r="H652" s="432">
        <v>0</v>
      </c>
    </row>
    <row r="653" spans="6:8" ht="13.2">
      <c r="F653" s="432"/>
      <c r="G653" s="432">
        <v>0</v>
      </c>
      <c r="H653" s="432">
        <v>0</v>
      </c>
    </row>
    <row r="654" spans="6:8" ht="13.2">
      <c r="F654" s="432"/>
      <c r="G654" s="432">
        <v>0</v>
      </c>
      <c r="H654" s="432">
        <v>0</v>
      </c>
    </row>
    <row r="655" spans="6:8" ht="13.2">
      <c r="F655" s="432"/>
      <c r="G655" s="432">
        <v>0</v>
      </c>
      <c r="H655" s="432">
        <v>0</v>
      </c>
    </row>
    <row r="656" spans="6:8" ht="13.2">
      <c r="F656" s="432"/>
      <c r="G656" s="432">
        <v>0</v>
      </c>
      <c r="H656" s="432">
        <v>0</v>
      </c>
    </row>
    <row r="657" spans="6:8" ht="13.2">
      <c r="F657" s="432"/>
      <c r="G657" s="432">
        <v>0</v>
      </c>
      <c r="H657" s="432">
        <v>0</v>
      </c>
    </row>
    <row r="658" spans="6:8" ht="13.2">
      <c r="F658" s="432"/>
      <c r="G658" s="432">
        <v>0</v>
      </c>
      <c r="H658" s="432">
        <v>0</v>
      </c>
    </row>
    <row r="659" spans="6:8" ht="13.2">
      <c r="F659" s="432"/>
      <c r="G659" s="432">
        <v>0</v>
      </c>
      <c r="H659" s="432">
        <v>0</v>
      </c>
    </row>
    <row r="660" spans="6:8" ht="13.2">
      <c r="F660" s="432"/>
      <c r="G660" s="432">
        <v>0</v>
      </c>
      <c r="H660" s="432">
        <v>0</v>
      </c>
    </row>
    <row r="661" spans="6:8" ht="13.2">
      <c r="F661" s="432"/>
      <c r="G661" s="432">
        <v>0</v>
      </c>
      <c r="H661" s="432">
        <v>0</v>
      </c>
    </row>
    <row r="662" spans="6:8" ht="13.2">
      <c r="F662" s="432"/>
      <c r="G662" s="432">
        <v>0</v>
      </c>
      <c r="H662" s="432">
        <v>0</v>
      </c>
    </row>
    <row r="663" spans="6:8" ht="13.2">
      <c r="F663" s="432"/>
      <c r="G663" s="432">
        <v>0</v>
      </c>
      <c r="H663" s="432">
        <v>0</v>
      </c>
    </row>
    <row r="664" spans="6:8" ht="13.2">
      <c r="F664" s="432"/>
      <c r="G664" s="432">
        <v>0</v>
      </c>
      <c r="H664" s="432">
        <v>0</v>
      </c>
    </row>
    <row r="665" spans="6:8" ht="13.2">
      <c r="F665" s="432"/>
      <c r="G665" s="432">
        <v>0</v>
      </c>
      <c r="H665" s="432">
        <v>0</v>
      </c>
    </row>
    <row r="666" spans="6:8" ht="13.2">
      <c r="F666" s="432"/>
      <c r="G666" s="432">
        <v>0</v>
      </c>
      <c r="H666" s="432">
        <v>0</v>
      </c>
    </row>
    <row r="667" spans="6:8" ht="13.2">
      <c r="F667" s="432"/>
      <c r="G667" s="432">
        <v>0</v>
      </c>
      <c r="H667" s="432">
        <v>0</v>
      </c>
    </row>
    <row r="668" spans="6:8" ht="13.2">
      <c r="F668" s="432"/>
      <c r="G668" s="432">
        <v>0</v>
      </c>
      <c r="H668" s="432">
        <v>0</v>
      </c>
    </row>
    <row r="669" spans="6:8" ht="13.2">
      <c r="F669" s="432"/>
      <c r="G669" s="432">
        <v>0</v>
      </c>
      <c r="H669" s="432">
        <v>0</v>
      </c>
    </row>
    <row r="670" spans="6:8" ht="13.2">
      <c r="F670" s="432"/>
      <c r="G670" s="432">
        <v>0</v>
      </c>
      <c r="H670" s="432">
        <v>0</v>
      </c>
    </row>
    <row r="671" spans="6:8" ht="13.2">
      <c r="F671" s="432"/>
      <c r="G671" s="432">
        <v>0</v>
      </c>
      <c r="H671" s="432">
        <v>0</v>
      </c>
    </row>
    <row r="672" spans="6:8" ht="13.2">
      <c r="F672" s="432"/>
      <c r="G672" s="432">
        <v>0</v>
      </c>
      <c r="H672" s="432">
        <v>0</v>
      </c>
    </row>
    <row r="673" spans="6:8" ht="13.2">
      <c r="F673" s="432"/>
      <c r="G673" s="432">
        <v>0</v>
      </c>
      <c r="H673" s="432">
        <v>0</v>
      </c>
    </row>
    <row r="674" spans="6:8" ht="13.2">
      <c r="F674" s="432"/>
      <c r="G674" s="432">
        <v>0</v>
      </c>
      <c r="H674" s="432">
        <v>0</v>
      </c>
    </row>
    <row r="675" spans="6:8" ht="13.2">
      <c r="F675" s="432"/>
      <c r="G675" s="432">
        <v>0</v>
      </c>
      <c r="H675" s="432">
        <v>0</v>
      </c>
    </row>
    <row r="676" spans="6:8" ht="13.2">
      <c r="F676" s="432"/>
      <c r="G676" s="432">
        <v>0</v>
      </c>
      <c r="H676" s="432">
        <v>0</v>
      </c>
    </row>
    <row r="677" spans="6:8" ht="13.2">
      <c r="F677" s="432"/>
      <c r="G677" s="432">
        <v>0</v>
      </c>
      <c r="H677" s="432">
        <v>0</v>
      </c>
    </row>
    <row r="678" spans="6:8" ht="13.2">
      <c r="F678" s="432"/>
      <c r="G678" s="432">
        <v>0</v>
      </c>
      <c r="H678" s="432">
        <v>0</v>
      </c>
    </row>
    <row r="679" spans="6:8" ht="13.2">
      <c r="F679" s="432"/>
      <c r="G679" s="432">
        <v>0</v>
      </c>
      <c r="H679" s="432">
        <v>0</v>
      </c>
    </row>
    <row r="680" spans="6:8" ht="13.2">
      <c r="F680" s="432"/>
      <c r="G680" s="432">
        <v>0</v>
      </c>
      <c r="H680" s="432">
        <v>0</v>
      </c>
    </row>
    <row r="681" spans="6:8" ht="13.2">
      <c r="F681" s="432"/>
      <c r="G681" s="432">
        <v>0</v>
      </c>
      <c r="H681" s="432">
        <v>0</v>
      </c>
    </row>
    <row r="682" spans="6:8" ht="13.2">
      <c r="F682" s="432"/>
      <c r="G682" s="432">
        <v>0</v>
      </c>
      <c r="H682" s="432">
        <v>0</v>
      </c>
    </row>
    <row r="683" spans="6:8" ht="13.2">
      <c r="F683" s="432"/>
      <c r="G683" s="432">
        <v>0</v>
      </c>
      <c r="H683" s="432">
        <v>0</v>
      </c>
    </row>
    <row r="684" spans="6:8" ht="13.2">
      <c r="F684" s="432"/>
      <c r="G684" s="432">
        <v>0</v>
      </c>
      <c r="H684" s="432">
        <v>0</v>
      </c>
    </row>
    <row r="685" spans="6:8" ht="13.2">
      <c r="F685" s="432"/>
      <c r="G685" s="432">
        <v>0</v>
      </c>
      <c r="H685" s="432">
        <v>0</v>
      </c>
    </row>
    <row r="686" spans="6:8" ht="13.2">
      <c r="F686" s="432"/>
      <c r="G686" s="432">
        <v>0</v>
      </c>
      <c r="H686" s="432">
        <v>0</v>
      </c>
    </row>
    <row r="687" spans="6:8" ht="13.2">
      <c r="F687" s="432"/>
      <c r="G687" s="432">
        <v>0</v>
      </c>
      <c r="H687" s="432">
        <v>0</v>
      </c>
    </row>
    <row r="688" spans="6:8" ht="13.2">
      <c r="F688" s="432"/>
      <c r="G688" s="432">
        <v>0</v>
      </c>
      <c r="H688" s="432">
        <v>0</v>
      </c>
    </row>
    <row r="689" spans="6:8" ht="13.2">
      <c r="F689" s="432"/>
      <c r="G689" s="432">
        <v>0</v>
      </c>
      <c r="H689" s="432">
        <v>0</v>
      </c>
    </row>
    <row r="690" spans="6:8" ht="13.2">
      <c r="F690" s="432"/>
      <c r="G690" s="432">
        <v>0</v>
      </c>
      <c r="H690" s="432">
        <v>0</v>
      </c>
    </row>
    <row r="691" spans="6:8" ht="13.2">
      <c r="F691" s="432"/>
      <c r="G691" s="432">
        <v>0</v>
      </c>
      <c r="H691" s="432">
        <v>0</v>
      </c>
    </row>
    <row r="692" spans="6:8" ht="13.2">
      <c r="F692" s="432"/>
      <c r="G692" s="432">
        <v>0</v>
      </c>
      <c r="H692" s="432">
        <v>0</v>
      </c>
    </row>
    <row r="693" spans="6:8" ht="13.2">
      <c r="F693" s="432"/>
      <c r="G693" s="432">
        <v>0</v>
      </c>
      <c r="H693" s="432">
        <v>0</v>
      </c>
    </row>
    <row r="694" spans="6:8" ht="13.2">
      <c r="F694" s="432"/>
      <c r="G694" s="432">
        <v>0</v>
      </c>
      <c r="H694" s="432">
        <v>0</v>
      </c>
    </row>
    <row r="695" spans="6:8" ht="13.2">
      <c r="F695" s="432"/>
      <c r="G695" s="432">
        <v>0</v>
      </c>
      <c r="H695" s="432">
        <v>0</v>
      </c>
    </row>
    <row r="696" spans="6:8" ht="13.2">
      <c r="F696" s="432"/>
      <c r="G696" s="432">
        <v>0</v>
      </c>
      <c r="H696" s="432">
        <v>0</v>
      </c>
    </row>
    <row r="697" spans="6:8" ht="13.2">
      <c r="F697" s="432"/>
      <c r="G697" s="432">
        <v>0</v>
      </c>
      <c r="H697" s="432">
        <v>0</v>
      </c>
    </row>
    <row r="698" spans="6:8" ht="13.2">
      <c r="F698" s="432"/>
      <c r="G698" s="432">
        <v>0</v>
      </c>
      <c r="H698" s="432">
        <v>0</v>
      </c>
    </row>
    <row r="699" spans="6:8" ht="13.2">
      <c r="F699" s="432"/>
      <c r="G699" s="432">
        <v>0</v>
      </c>
      <c r="H699" s="432">
        <v>0</v>
      </c>
    </row>
    <row r="700" spans="6:8" ht="13.2">
      <c r="F700" s="432"/>
      <c r="G700" s="432">
        <v>0</v>
      </c>
      <c r="H700" s="432">
        <v>0</v>
      </c>
    </row>
    <row r="701" spans="6:8" ht="13.2">
      <c r="F701" s="432"/>
      <c r="G701" s="432">
        <v>0</v>
      </c>
      <c r="H701" s="432">
        <v>0</v>
      </c>
    </row>
    <row r="702" spans="6:8" ht="13.2">
      <c r="F702" s="432"/>
      <c r="G702" s="432">
        <v>0</v>
      </c>
      <c r="H702" s="432">
        <v>0</v>
      </c>
    </row>
    <row r="703" spans="6:8" ht="13.2">
      <c r="F703" s="432"/>
      <c r="G703" s="432">
        <v>0</v>
      </c>
      <c r="H703" s="432">
        <v>0</v>
      </c>
    </row>
    <row r="704" spans="6:8" ht="13.2">
      <c r="F704" s="432"/>
      <c r="G704" s="432">
        <v>0</v>
      </c>
      <c r="H704" s="432">
        <v>0</v>
      </c>
    </row>
    <row r="705" spans="6:8" ht="13.2">
      <c r="F705" s="432"/>
      <c r="G705" s="432">
        <v>0</v>
      </c>
      <c r="H705" s="432">
        <v>0</v>
      </c>
    </row>
    <row r="706" spans="6:8" ht="13.2">
      <c r="F706" s="432"/>
      <c r="G706" s="432">
        <v>0</v>
      </c>
      <c r="H706" s="432">
        <v>0</v>
      </c>
    </row>
    <row r="707" spans="6:8" ht="13.2">
      <c r="F707" s="432"/>
      <c r="G707" s="432">
        <v>0</v>
      </c>
      <c r="H707" s="432">
        <v>0</v>
      </c>
    </row>
    <row r="708" spans="6:8" ht="13.2">
      <c r="F708" s="432"/>
      <c r="G708" s="432">
        <v>0</v>
      </c>
      <c r="H708" s="432">
        <v>0</v>
      </c>
    </row>
    <row r="709" spans="6:8" ht="13.2">
      <c r="F709" s="432"/>
      <c r="G709" s="432">
        <v>0</v>
      </c>
      <c r="H709" s="432">
        <v>0</v>
      </c>
    </row>
    <row r="710" spans="6:8" ht="13.2">
      <c r="F710" s="432"/>
      <c r="G710" s="432">
        <v>0</v>
      </c>
      <c r="H710" s="432">
        <v>0</v>
      </c>
    </row>
    <row r="711" spans="6:8" ht="13.2">
      <c r="F711" s="432"/>
      <c r="G711" s="432">
        <v>0</v>
      </c>
      <c r="H711" s="432">
        <v>0</v>
      </c>
    </row>
    <row r="712" spans="6:8" ht="13.2">
      <c r="F712" s="432"/>
      <c r="G712" s="432">
        <v>0</v>
      </c>
      <c r="H712" s="432">
        <v>0</v>
      </c>
    </row>
    <row r="713" spans="6:8" ht="13.2">
      <c r="F713" s="432"/>
      <c r="G713" s="432">
        <v>0</v>
      </c>
      <c r="H713" s="432">
        <v>0</v>
      </c>
    </row>
    <row r="714" spans="6:8" ht="13.2">
      <c r="F714" s="432"/>
      <c r="G714" s="432">
        <v>0</v>
      </c>
      <c r="H714" s="432">
        <v>0</v>
      </c>
    </row>
    <row r="715" spans="6:8" ht="13.2">
      <c r="F715" s="432"/>
      <c r="G715" s="432">
        <v>0</v>
      </c>
      <c r="H715" s="432">
        <v>0</v>
      </c>
    </row>
    <row r="716" spans="6:8" ht="13.2">
      <c r="F716" s="432"/>
      <c r="G716" s="432">
        <v>0</v>
      </c>
      <c r="H716" s="432">
        <v>0</v>
      </c>
    </row>
    <row r="717" spans="6:8" ht="13.2">
      <c r="F717" s="432"/>
      <c r="G717" s="432">
        <v>0</v>
      </c>
      <c r="H717" s="432">
        <v>0</v>
      </c>
    </row>
    <row r="718" spans="6:8" ht="13.2">
      <c r="F718" s="432"/>
      <c r="G718" s="432">
        <v>0</v>
      </c>
      <c r="H718" s="432">
        <v>0</v>
      </c>
    </row>
    <row r="719" spans="6:8" ht="13.2">
      <c r="F719" s="432"/>
      <c r="G719" s="432">
        <v>0</v>
      </c>
      <c r="H719" s="432">
        <v>0</v>
      </c>
    </row>
    <row r="720" spans="6:8" ht="13.2">
      <c r="F720" s="432"/>
      <c r="G720" s="432">
        <v>0</v>
      </c>
      <c r="H720" s="432">
        <v>0</v>
      </c>
    </row>
    <row r="721" spans="6:8" ht="13.2">
      <c r="F721" s="432"/>
      <c r="G721" s="432">
        <v>0</v>
      </c>
      <c r="H721" s="432">
        <v>0</v>
      </c>
    </row>
    <row r="722" spans="6:8" ht="13.2">
      <c r="F722" s="432"/>
      <c r="G722" s="432">
        <v>0</v>
      </c>
      <c r="H722" s="432">
        <v>0</v>
      </c>
    </row>
    <row r="723" spans="6:8" ht="13.2">
      <c r="F723" s="432"/>
      <c r="G723" s="432">
        <v>0</v>
      </c>
      <c r="H723" s="432">
        <v>0</v>
      </c>
    </row>
    <row r="724" spans="6:8" ht="13.2">
      <c r="F724" s="432"/>
      <c r="G724" s="432">
        <v>0</v>
      </c>
      <c r="H724" s="432">
        <v>0</v>
      </c>
    </row>
    <row r="725" spans="6:8" ht="13.2">
      <c r="F725" s="432"/>
      <c r="G725" s="432">
        <v>0</v>
      </c>
      <c r="H725" s="432">
        <v>0</v>
      </c>
    </row>
    <row r="726" spans="6:8" ht="13.2">
      <c r="F726" s="432"/>
      <c r="G726" s="432">
        <v>0</v>
      </c>
      <c r="H726" s="432">
        <v>0</v>
      </c>
    </row>
    <row r="727" spans="6:8" ht="13.2">
      <c r="F727" s="432"/>
      <c r="G727" s="432">
        <v>0</v>
      </c>
      <c r="H727" s="432">
        <v>0</v>
      </c>
    </row>
    <row r="728" spans="6:8" ht="13.2">
      <c r="F728" s="432"/>
      <c r="G728" s="432">
        <v>0</v>
      </c>
      <c r="H728" s="432">
        <v>0</v>
      </c>
    </row>
    <row r="729" spans="6:8" ht="13.2">
      <c r="F729" s="432"/>
      <c r="G729" s="432">
        <v>0</v>
      </c>
      <c r="H729" s="432">
        <v>0</v>
      </c>
    </row>
    <row r="730" spans="6:8" ht="13.2">
      <c r="F730" s="432"/>
      <c r="G730" s="432">
        <v>0</v>
      </c>
      <c r="H730" s="432">
        <v>0</v>
      </c>
    </row>
    <row r="731" spans="6:8" ht="13.2">
      <c r="F731" s="432"/>
      <c r="G731" s="432">
        <v>0</v>
      </c>
      <c r="H731" s="432">
        <v>0</v>
      </c>
    </row>
    <row r="732" spans="6:8" ht="13.2">
      <c r="F732" s="432"/>
      <c r="G732" s="432">
        <v>0</v>
      </c>
      <c r="H732" s="432">
        <v>0</v>
      </c>
    </row>
    <row r="733" spans="6:8" ht="13.2">
      <c r="F733" s="432"/>
      <c r="G733" s="432">
        <v>0</v>
      </c>
      <c r="H733" s="432">
        <v>0</v>
      </c>
    </row>
    <row r="734" spans="6:8" ht="13.2">
      <c r="F734" s="432"/>
      <c r="G734" s="432">
        <v>0</v>
      </c>
      <c r="H734" s="432">
        <v>0</v>
      </c>
    </row>
    <row r="735" spans="6:8" ht="13.2">
      <c r="F735" s="432"/>
      <c r="G735" s="432">
        <v>0</v>
      </c>
      <c r="H735" s="432">
        <v>0</v>
      </c>
    </row>
    <row r="736" spans="6:8" ht="13.2">
      <c r="F736" s="432"/>
      <c r="G736" s="432">
        <v>0</v>
      </c>
      <c r="H736" s="432">
        <v>0</v>
      </c>
    </row>
    <row r="737" spans="6:8" ht="13.2">
      <c r="F737" s="432"/>
      <c r="G737" s="432">
        <v>0</v>
      </c>
      <c r="H737" s="432">
        <v>0</v>
      </c>
    </row>
    <row r="738" spans="6:8" ht="13.2">
      <c r="F738" s="432"/>
      <c r="G738" s="432">
        <v>0</v>
      </c>
      <c r="H738" s="432">
        <v>0</v>
      </c>
    </row>
    <row r="739" spans="6:8" ht="13.2">
      <c r="F739" s="432"/>
      <c r="G739" s="432">
        <v>0</v>
      </c>
      <c r="H739" s="432">
        <v>0</v>
      </c>
    </row>
    <row r="740" spans="6:8" ht="13.2">
      <c r="F740" s="432"/>
      <c r="G740" s="432">
        <v>0</v>
      </c>
      <c r="H740" s="432">
        <v>0</v>
      </c>
    </row>
    <row r="741" spans="6:8" ht="13.2">
      <c r="F741" s="432"/>
      <c r="G741" s="432">
        <v>0</v>
      </c>
      <c r="H741" s="432">
        <v>0</v>
      </c>
    </row>
    <row r="742" spans="6:8" ht="13.2">
      <c r="F742" s="432"/>
      <c r="G742" s="432">
        <v>0</v>
      </c>
      <c r="H742" s="432">
        <v>0</v>
      </c>
    </row>
    <row r="743" spans="6:8" ht="13.2">
      <c r="F743" s="432"/>
      <c r="G743" s="432">
        <v>0</v>
      </c>
      <c r="H743" s="432">
        <v>0</v>
      </c>
    </row>
    <row r="744" spans="6:8" ht="13.2">
      <c r="F744" s="432"/>
      <c r="G744" s="432">
        <v>0</v>
      </c>
      <c r="H744" s="432">
        <v>0</v>
      </c>
    </row>
    <row r="745" spans="6:8" ht="13.2">
      <c r="F745" s="432"/>
      <c r="G745" s="432">
        <v>0</v>
      </c>
      <c r="H745" s="432">
        <v>0</v>
      </c>
    </row>
    <row r="746" spans="6:8" ht="13.2">
      <c r="F746" s="432"/>
      <c r="G746" s="432">
        <v>0</v>
      </c>
      <c r="H746" s="432">
        <v>0</v>
      </c>
    </row>
    <row r="747" spans="6:8" ht="13.2">
      <c r="F747" s="432"/>
      <c r="G747" s="432">
        <v>0</v>
      </c>
      <c r="H747" s="432">
        <v>0</v>
      </c>
    </row>
    <row r="748" spans="6:8" ht="13.2">
      <c r="F748" s="432"/>
      <c r="G748" s="432">
        <v>0</v>
      </c>
      <c r="H748" s="432">
        <v>0</v>
      </c>
    </row>
    <row r="749" spans="6:8" ht="13.2">
      <c r="F749" s="432"/>
      <c r="G749" s="432">
        <v>0</v>
      </c>
      <c r="H749" s="432">
        <v>0</v>
      </c>
    </row>
    <row r="750" spans="6:8" ht="13.2">
      <c r="F750" s="432"/>
      <c r="G750" s="432">
        <v>0</v>
      </c>
      <c r="H750" s="432">
        <v>0</v>
      </c>
    </row>
    <row r="751" spans="6:8" ht="13.2">
      <c r="F751" s="432"/>
      <c r="G751" s="432">
        <v>0</v>
      </c>
      <c r="H751" s="432">
        <v>0</v>
      </c>
    </row>
    <row r="752" spans="6:8" ht="13.2">
      <c r="F752" s="432"/>
      <c r="G752" s="432">
        <v>0</v>
      </c>
      <c r="H752" s="432">
        <v>0</v>
      </c>
    </row>
    <row r="753" spans="6:8" ht="13.2">
      <c r="F753" s="432"/>
      <c r="G753" s="432">
        <v>0</v>
      </c>
      <c r="H753" s="432">
        <v>0</v>
      </c>
    </row>
    <row r="754" spans="6:8" ht="13.2">
      <c r="F754" s="432"/>
      <c r="G754" s="432">
        <v>0</v>
      </c>
      <c r="H754" s="432">
        <v>0</v>
      </c>
    </row>
    <row r="755" spans="6:8" ht="13.2">
      <c r="F755" s="432"/>
      <c r="G755" s="432">
        <v>0</v>
      </c>
      <c r="H755" s="432">
        <v>0</v>
      </c>
    </row>
    <row r="756" spans="6:8" ht="13.2">
      <c r="F756" s="432"/>
      <c r="G756" s="432">
        <v>0</v>
      </c>
      <c r="H756" s="432">
        <v>0</v>
      </c>
    </row>
    <row r="757" spans="6:8" ht="13.2">
      <c r="F757" s="432"/>
      <c r="G757" s="432">
        <v>0</v>
      </c>
      <c r="H757" s="432">
        <v>0</v>
      </c>
    </row>
    <row r="758" spans="6:8" ht="13.2">
      <c r="F758" s="432"/>
      <c r="G758" s="432">
        <v>0</v>
      </c>
      <c r="H758" s="432">
        <v>0</v>
      </c>
    </row>
    <row r="759" spans="6:8" ht="13.2">
      <c r="F759" s="432"/>
      <c r="G759" s="432">
        <v>0</v>
      </c>
      <c r="H759" s="432">
        <v>0</v>
      </c>
    </row>
    <row r="760" spans="6:8" ht="13.2">
      <c r="F760" s="432"/>
      <c r="G760" s="432">
        <v>0</v>
      </c>
      <c r="H760" s="432">
        <v>0</v>
      </c>
    </row>
    <row r="761" spans="6:8" ht="13.2">
      <c r="F761" s="432"/>
      <c r="G761" s="432">
        <v>0</v>
      </c>
      <c r="H761" s="432">
        <v>0</v>
      </c>
    </row>
    <row r="762" spans="6:8" ht="13.2">
      <c r="F762" s="432"/>
      <c r="G762" s="432">
        <v>0</v>
      </c>
      <c r="H762" s="432">
        <v>0</v>
      </c>
    </row>
    <row r="763" spans="6:8" ht="13.2">
      <c r="F763" s="432"/>
      <c r="G763" s="432">
        <v>0</v>
      </c>
      <c r="H763" s="432">
        <v>0</v>
      </c>
    </row>
    <row r="764" spans="6:8" ht="13.2">
      <c r="F764" s="432"/>
      <c r="G764" s="432">
        <v>0</v>
      </c>
      <c r="H764" s="432">
        <v>0</v>
      </c>
    </row>
    <row r="765" spans="6:8" ht="13.2">
      <c r="F765" s="432"/>
      <c r="G765" s="432">
        <v>0</v>
      </c>
      <c r="H765" s="432">
        <v>0</v>
      </c>
    </row>
    <row r="766" spans="6:8" ht="13.2">
      <c r="F766" s="432"/>
      <c r="G766" s="432">
        <v>0</v>
      </c>
      <c r="H766" s="432">
        <v>0</v>
      </c>
    </row>
    <row r="767" spans="6:8" ht="13.2">
      <c r="F767" s="432"/>
      <c r="G767" s="432">
        <v>0</v>
      </c>
      <c r="H767" s="432">
        <v>0</v>
      </c>
    </row>
    <row r="768" spans="6:8" ht="13.2">
      <c r="F768" s="432"/>
      <c r="G768" s="432">
        <v>0</v>
      </c>
      <c r="H768" s="432">
        <v>0</v>
      </c>
    </row>
    <row r="769" spans="6:8" ht="13.2">
      <c r="F769" s="432"/>
      <c r="G769" s="432">
        <v>0</v>
      </c>
      <c r="H769" s="432">
        <v>0</v>
      </c>
    </row>
    <row r="770" spans="6:8" ht="13.2">
      <c r="F770" s="432"/>
      <c r="G770" s="432">
        <v>0</v>
      </c>
      <c r="H770" s="432">
        <v>0</v>
      </c>
    </row>
    <row r="771" spans="6:8" ht="13.2">
      <c r="F771" s="432"/>
      <c r="G771" s="432">
        <v>0</v>
      </c>
      <c r="H771" s="432">
        <v>0</v>
      </c>
    </row>
    <row r="772" spans="6:8" ht="13.2">
      <c r="F772" s="432"/>
      <c r="G772" s="432">
        <v>0</v>
      </c>
      <c r="H772" s="432">
        <v>0</v>
      </c>
    </row>
    <row r="773" spans="6:8" ht="13.2">
      <c r="F773" s="432"/>
      <c r="G773" s="432">
        <v>0</v>
      </c>
      <c r="H773" s="432">
        <v>0</v>
      </c>
    </row>
    <row r="774" spans="6:8" ht="13.2">
      <c r="F774" s="432"/>
      <c r="G774" s="432">
        <v>0</v>
      </c>
      <c r="H774" s="432">
        <v>0</v>
      </c>
    </row>
    <row r="775" spans="6:8" ht="13.2">
      <c r="F775" s="432"/>
      <c r="G775" s="432">
        <v>0</v>
      </c>
      <c r="H775" s="432">
        <v>0</v>
      </c>
    </row>
    <row r="776" spans="6:8" ht="13.2">
      <c r="F776" s="432"/>
      <c r="G776" s="432">
        <v>0</v>
      </c>
      <c r="H776" s="432">
        <v>0</v>
      </c>
    </row>
    <row r="777" spans="6:8" ht="13.2">
      <c r="F777" s="432"/>
      <c r="G777" s="432">
        <v>0</v>
      </c>
      <c r="H777" s="432">
        <v>0</v>
      </c>
    </row>
    <row r="778" spans="6:8" ht="13.2">
      <c r="F778" s="432"/>
      <c r="G778" s="432">
        <v>0</v>
      </c>
      <c r="H778" s="432">
        <v>0</v>
      </c>
    </row>
    <row r="779" spans="6:8" ht="13.2">
      <c r="F779" s="432"/>
      <c r="G779" s="432">
        <v>0</v>
      </c>
      <c r="H779" s="432">
        <v>0</v>
      </c>
    </row>
    <row r="780" spans="6:8" ht="13.2">
      <c r="F780" s="432"/>
      <c r="G780" s="432">
        <v>0</v>
      </c>
      <c r="H780" s="432">
        <v>0</v>
      </c>
    </row>
    <row r="781" spans="6:8" ht="13.2">
      <c r="F781" s="432"/>
      <c r="G781" s="432">
        <v>0</v>
      </c>
      <c r="H781" s="432">
        <v>0</v>
      </c>
    </row>
    <row r="782" spans="6:8" ht="13.2">
      <c r="F782" s="432"/>
      <c r="G782" s="432">
        <v>0</v>
      </c>
      <c r="H782" s="432">
        <v>0</v>
      </c>
    </row>
    <row r="783" spans="6:8" ht="13.2">
      <c r="F783" s="432"/>
      <c r="G783" s="432">
        <v>0</v>
      </c>
      <c r="H783" s="432">
        <v>0</v>
      </c>
    </row>
    <row r="784" spans="6:8" ht="13.2">
      <c r="F784" s="432"/>
      <c r="G784" s="432">
        <v>0</v>
      </c>
      <c r="H784" s="432">
        <v>0</v>
      </c>
    </row>
    <row r="785" spans="6:8" ht="13.2">
      <c r="F785" s="432"/>
      <c r="G785" s="432">
        <v>0</v>
      </c>
      <c r="H785" s="432">
        <v>0</v>
      </c>
    </row>
    <row r="786" spans="6:8" ht="13.2">
      <c r="F786" s="432"/>
      <c r="G786" s="432">
        <v>0</v>
      </c>
      <c r="H786" s="432">
        <v>0</v>
      </c>
    </row>
    <row r="787" spans="6:8" ht="13.2">
      <c r="F787" s="432"/>
      <c r="G787" s="432">
        <v>0</v>
      </c>
      <c r="H787" s="432">
        <v>0</v>
      </c>
    </row>
    <row r="788" spans="6:8" ht="13.2">
      <c r="F788" s="432"/>
      <c r="G788" s="432">
        <v>0</v>
      </c>
      <c r="H788" s="432">
        <v>0</v>
      </c>
    </row>
    <row r="789" spans="6:8" ht="13.2">
      <c r="F789" s="432"/>
      <c r="G789" s="432">
        <v>0</v>
      </c>
      <c r="H789" s="432">
        <v>0</v>
      </c>
    </row>
    <row r="790" spans="6:8" ht="13.2">
      <c r="F790" s="432"/>
      <c r="G790" s="432">
        <v>0</v>
      </c>
      <c r="H790" s="432">
        <v>0</v>
      </c>
    </row>
    <row r="791" spans="6:8" ht="13.2">
      <c r="F791" s="432"/>
      <c r="G791" s="432">
        <v>0</v>
      </c>
      <c r="H791" s="432">
        <v>0</v>
      </c>
    </row>
    <row r="792" spans="6:8" ht="13.2">
      <c r="F792" s="432"/>
      <c r="G792" s="432">
        <v>0</v>
      </c>
      <c r="H792" s="432">
        <v>0</v>
      </c>
    </row>
    <row r="793" spans="6:8" ht="13.2">
      <c r="F793" s="432"/>
      <c r="G793" s="432">
        <v>0</v>
      </c>
      <c r="H793" s="432">
        <v>0</v>
      </c>
    </row>
    <row r="794" spans="6:8" ht="13.2">
      <c r="F794" s="432"/>
      <c r="G794" s="432">
        <v>0</v>
      </c>
      <c r="H794" s="432">
        <v>0</v>
      </c>
    </row>
    <row r="795" spans="6:8" ht="13.2">
      <c r="F795" s="432"/>
      <c r="G795" s="432">
        <v>0</v>
      </c>
      <c r="H795" s="432">
        <v>0</v>
      </c>
    </row>
    <row r="796" spans="6:8" ht="13.2">
      <c r="F796" s="432"/>
      <c r="G796" s="432">
        <v>0</v>
      </c>
      <c r="H796" s="432">
        <v>0</v>
      </c>
    </row>
    <row r="797" spans="6:8" ht="13.2">
      <c r="F797" s="432"/>
      <c r="G797" s="432">
        <v>0</v>
      </c>
      <c r="H797" s="432">
        <v>0</v>
      </c>
    </row>
    <row r="798" spans="6:8" ht="13.2">
      <c r="F798" s="432"/>
      <c r="G798" s="432">
        <v>0</v>
      </c>
      <c r="H798" s="432">
        <v>0</v>
      </c>
    </row>
    <row r="799" spans="6:8" ht="13.2">
      <c r="F799" s="432"/>
      <c r="G799" s="432">
        <v>0</v>
      </c>
      <c r="H799" s="432">
        <v>0</v>
      </c>
    </row>
    <row r="800" spans="6:8" ht="13.2">
      <c r="F800" s="432"/>
      <c r="G800" s="432">
        <v>0</v>
      </c>
      <c r="H800" s="432">
        <v>0</v>
      </c>
    </row>
    <row r="801" spans="6:8" ht="13.2">
      <c r="F801" s="432"/>
      <c r="G801" s="432">
        <v>0</v>
      </c>
      <c r="H801" s="432">
        <v>0</v>
      </c>
    </row>
    <row r="802" spans="6:8" ht="13.2">
      <c r="F802" s="432"/>
      <c r="G802" s="432">
        <v>0</v>
      </c>
      <c r="H802" s="432">
        <v>0</v>
      </c>
    </row>
    <row r="803" spans="6:8" ht="13.2">
      <c r="F803" s="432"/>
      <c r="G803" s="432">
        <v>0</v>
      </c>
      <c r="H803" s="432">
        <v>0</v>
      </c>
    </row>
    <row r="804" spans="6:8" ht="13.2">
      <c r="F804" s="432"/>
      <c r="G804" s="432">
        <v>0</v>
      </c>
      <c r="H804" s="432">
        <v>0</v>
      </c>
    </row>
    <row r="805" spans="6:8" ht="13.2">
      <c r="F805" s="432"/>
      <c r="G805" s="432">
        <v>0</v>
      </c>
      <c r="H805" s="432">
        <v>0</v>
      </c>
    </row>
    <row r="806" spans="6:8" ht="13.2">
      <c r="F806" s="432"/>
      <c r="G806" s="432">
        <v>0</v>
      </c>
      <c r="H806" s="432">
        <v>0</v>
      </c>
    </row>
    <row r="807" spans="6:8" ht="13.2">
      <c r="F807" s="432"/>
      <c r="G807" s="432">
        <v>0</v>
      </c>
      <c r="H807" s="432">
        <v>0</v>
      </c>
    </row>
    <row r="808" spans="6:8" ht="13.2">
      <c r="F808" s="432"/>
      <c r="G808" s="432">
        <v>0</v>
      </c>
      <c r="H808" s="432">
        <v>0</v>
      </c>
    </row>
    <row r="809" spans="6:8" ht="13.2">
      <c r="F809" s="432"/>
      <c r="G809" s="432">
        <v>0</v>
      </c>
      <c r="H809" s="432">
        <v>0</v>
      </c>
    </row>
    <row r="810" spans="6:8" ht="13.2">
      <c r="F810" s="432"/>
      <c r="G810" s="432">
        <v>0</v>
      </c>
      <c r="H810" s="432">
        <v>0</v>
      </c>
    </row>
    <row r="811" spans="6:8" ht="13.2">
      <c r="F811" s="432"/>
      <c r="G811" s="432">
        <v>0</v>
      </c>
      <c r="H811" s="432">
        <v>0</v>
      </c>
    </row>
    <row r="812" spans="6:8" ht="13.2">
      <c r="F812" s="432"/>
      <c r="G812" s="432">
        <v>0</v>
      </c>
      <c r="H812" s="432">
        <v>0</v>
      </c>
    </row>
    <row r="813" spans="6:8" ht="13.2">
      <c r="F813" s="432"/>
      <c r="G813" s="432">
        <v>0</v>
      </c>
      <c r="H813" s="432">
        <v>0</v>
      </c>
    </row>
    <row r="814" spans="6:8" ht="13.2">
      <c r="F814" s="432"/>
      <c r="G814" s="432">
        <v>0</v>
      </c>
      <c r="H814" s="432">
        <v>0</v>
      </c>
    </row>
    <row r="815" spans="6:8" ht="13.2">
      <c r="F815" s="432"/>
      <c r="G815" s="432">
        <v>0</v>
      </c>
      <c r="H815" s="432">
        <v>0</v>
      </c>
    </row>
    <row r="816" spans="6:8" ht="13.2">
      <c r="F816" s="432"/>
      <c r="G816" s="432">
        <v>0</v>
      </c>
      <c r="H816" s="432">
        <v>0</v>
      </c>
    </row>
    <row r="817" spans="6:8" ht="13.2">
      <c r="F817" s="432"/>
      <c r="G817" s="432">
        <v>0</v>
      </c>
      <c r="H817" s="432">
        <v>0</v>
      </c>
    </row>
    <row r="818" spans="6:8" ht="13.2">
      <c r="F818" s="432"/>
      <c r="G818" s="432">
        <v>0</v>
      </c>
      <c r="H818" s="432">
        <v>0</v>
      </c>
    </row>
    <row r="819" spans="6:8" ht="13.2">
      <c r="F819" s="432"/>
      <c r="G819" s="432">
        <v>0</v>
      </c>
      <c r="H819" s="432">
        <v>0</v>
      </c>
    </row>
    <row r="820" spans="6:8" ht="13.2">
      <c r="F820" s="432"/>
      <c r="G820" s="432">
        <v>0</v>
      </c>
      <c r="H820" s="432">
        <v>0</v>
      </c>
    </row>
    <row r="821" spans="6:8" ht="13.2">
      <c r="F821" s="432"/>
      <c r="G821" s="432">
        <v>0</v>
      </c>
      <c r="H821" s="432">
        <v>0</v>
      </c>
    </row>
    <row r="822" spans="6:8" ht="13.2">
      <c r="F822" s="432"/>
      <c r="G822" s="432">
        <v>0</v>
      </c>
      <c r="H822" s="432">
        <v>0</v>
      </c>
    </row>
    <row r="823" spans="6:8" ht="13.2">
      <c r="F823" s="432"/>
      <c r="G823" s="432">
        <v>0</v>
      </c>
      <c r="H823" s="432">
        <v>0</v>
      </c>
    </row>
    <row r="824" spans="6:8" ht="13.2">
      <c r="F824" s="432"/>
      <c r="G824" s="432">
        <v>0</v>
      </c>
      <c r="H824" s="432">
        <v>0</v>
      </c>
    </row>
    <row r="825" spans="6:8" ht="13.2">
      <c r="F825" s="432"/>
      <c r="G825" s="432">
        <v>0</v>
      </c>
      <c r="H825" s="432">
        <v>0</v>
      </c>
    </row>
    <row r="826" spans="6:8" ht="13.2">
      <c r="F826" s="432"/>
      <c r="G826" s="432">
        <v>0</v>
      </c>
      <c r="H826" s="432">
        <v>0</v>
      </c>
    </row>
    <row r="827" spans="6:8" ht="13.2">
      <c r="F827" s="432"/>
      <c r="G827" s="432">
        <v>0</v>
      </c>
      <c r="H827" s="432">
        <v>0</v>
      </c>
    </row>
    <row r="828" spans="6:8" ht="13.2">
      <c r="F828" s="432"/>
      <c r="G828" s="432">
        <v>0</v>
      </c>
      <c r="H828" s="432">
        <v>0</v>
      </c>
    </row>
    <row r="829" spans="6:8" ht="13.2">
      <c r="F829" s="432"/>
      <c r="G829" s="432">
        <v>0</v>
      </c>
      <c r="H829" s="432">
        <v>0</v>
      </c>
    </row>
    <row r="830" spans="6:8" ht="13.2">
      <c r="F830" s="432"/>
      <c r="G830" s="432">
        <v>0</v>
      </c>
      <c r="H830" s="432">
        <v>0</v>
      </c>
    </row>
    <row r="831" spans="6:8" ht="13.2">
      <c r="F831" s="432"/>
      <c r="G831" s="432">
        <v>0</v>
      </c>
      <c r="H831" s="432">
        <v>0</v>
      </c>
    </row>
    <row r="832" spans="6:8" ht="13.2">
      <c r="F832" s="432"/>
      <c r="G832" s="432">
        <v>0</v>
      </c>
      <c r="H832" s="432">
        <v>0</v>
      </c>
    </row>
    <row r="833" spans="6:8" ht="13.2">
      <c r="F833" s="432"/>
      <c r="G833" s="432">
        <v>0</v>
      </c>
      <c r="H833" s="432">
        <v>0</v>
      </c>
    </row>
    <row r="834" spans="6:8" ht="13.2">
      <c r="F834" s="432"/>
      <c r="G834" s="432">
        <v>0</v>
      </c>
      <c r="H834" s="432">
        <v>0</v>
      </c>
    </row>
    <row r="835" spans="6:8" ht="13.2">
      <c r="F835" s="432"/>
      <c r="G835" s="432">
        <v>0</v>
      </c>
      <c r="H835" s="432">
        <v>0</v>
      </c>
    </row>
    <row r="836" spans="6:8" ht="13.2">
      <c r="F836" s="432"/>
      <c r="G836" s="432">
        <v>0</v>
      </c>
      <c r="H836" s="432">
        <v>0</v>
      </c>
    </row>
    <row r="837" spans="6:8" ht="13.2">
      <c r="F837" s="432"/>
      <c r="G837" s="432">
        <v>0</v>
      </c>
      <c r="H837" s="432">
        <v>0</v>
      </c>
    </row>
    <row r="838" spans="6:8" ht="13.2">
      <c r="F838" s="432"/>
      <c r="G838" s="432">
        <v>0</v>
      </c>
      <c r="H838" s="432">
        <v>0</v>
      </c>
    </row>
    <row r="839" spans="6:8" ht="13.2">
      <c r="F839" s="432"/>
      <c r="G839" s="432">
        <v>0</v>
      </c>
      <c r="H839" s="432">
        <v>0</v>
      </c>
    </row>
    <row r="840" spans="6:8" ht="13.2">
      <c r="F840" s="432"/>
      <c r="G840" s="432">
        <v>0</v>
      </c>
      <c r="H840" s="432">
        <v>0</v>
      </c>
    </row>
    <row r="841" spans="6:8" ht="13.2">
      <c r="F841" s="432"/>
      <c r="G841" s="432">
        <v>0</v>
      </c>
      <c r="H841" s="432">
        <v>0</v>
      </c>
    </row>
    <row r="842" spans="6:8" ht="13.2">
      <c r="F842" s="432"/>
      <c r="G842" s="432">
        <v>0</v>
      </c>
      <c r="H842" s="432">
        <v>0</v>
      </c>
    </row>
    <row r="843" spans="6:8" ht="13.2">
      <c r="F843" s="432"/>
      <c r="G843" s="432">
        <v>0</v>
      </c>
      <c r="H843" s="432">
        <v>0</v>
      </c>
    </row>
    <row r="844" spans="6:8" ht="13.2">
      <c r="F844" s="432"/>
      <c r="G844" s="432">
        <v>0</v>
      </c>
      <c r="H844" s="432">
        <v>0</v>
      </c>
    </row>
    <row r="845" spans="6:8" ht="13.2">
      <c r="F845" s="432"/>
      <c r="G845" s="432">
        <v>0</v>
      </c>
      <c r="H845" s="432">
        <v>0</v>
      </c>
    </row>
    <row r="846" spans="6:8" ht="13.2">
      <c r="F846" s="432"/>
      <c r="G846" s="432">
        <v>0</v>
      </c>
      <c r="H846" s="432">
        <v>0</v>
      </c>
    </row>
    <row r="847" spans="6:8" ht="13.2">
      <c r="F847" s="432"/>
      <c r="G847" s="432">
        <v>0</v>
      </c>
      <c r="H847" s="432">
        <v>0</v>
      </c>
    </row>
    <row r="848" spans="6:8" ht="13.2">
      <c r="F848" s="432"/>
      <c r="G848" s="432">
        <v>0</v>
      </c>
      <c r="H848" s="432">
        <v>0</v>
      </c>
    </row>
    <row r="849" spans="6:8" ht="13.2">
      <c r="F849" s="432"/>
      <c r="G849" s="432">
        <v>0</v>
      </c>
      <c r="H849" s="432">
        <v>0</v>
      </c>
    </row>
    <row r="850" spans="6:8" ht="13.2">
      <c r="F850" s="432"/>
      <c r="G850" s="432">
        <v>0</v>
      </c>
      <c r="H850" s="432">
        <v>0</v>
      </c>
    </row>
    <row r="851" spans="6:8" ht="13.2">
      <c r="F851" s="432"/>
      <c r="G851" s="432">
        <v>0</v>
      </c>
      <c r="H851" s="432">
        <v>0</v>
      </c>
    </row>
    <row r="852" spans="6:8" ht="13.2">
      <c r="F852" s="432"/>
      <c r="G852" s="432">
        <v>0</v>
      </c>
      <c r="H852" s="432">
        <v>0</v>
      </c>
    </row>
    <row r="853" spans="6:8" ht="13.2">
      <c r="F853" s="432"/>
      <c r="G853" s="432">
        <v>0</v>
      </c>
      <c r="H853" s="432">
        <v>0</v>
      </c>
    </row>
    <row r="854" spans="6:8" ht="13.2">
      <c r="F854" s="432"/>
      <c r="G854" s="432">
        <v>0</v>
      </c>
      <c r="H854" s="432">
        <v>0</v>
      </c>
    </row>
    <row r="855" spans="6:8" ht="13.2">
      <c r="F855" s="432"/>
      <c r="G855" s="432">
        <v>0</v>
      </c>
      <c r="H855" s="432">
        <v>0</v>
      </c>
    </row>
    <row r="856" spans="6:8" ht="13.2">
      <c r="F856" s="432"/>
      <c r="G856" s="432">
        <v>0</v>
      </c>
      <c r="H856" s="432">
        <v>0</v>
      </c>
    </row>
    <row r="857" spans="6:8" ht="13.2">
      <c r="F857" s="432"/>
      <c r="G857" s="432">
        <v>0</v>
      </c>
      <c r="H857" s="432">
        <v>0</v>
      </c>
    </row>
    <row r="858" spans="6:8" ht="13.2">
      <c r="F858" s="432"/>
      <c r="G858" s="432">
        <v>0</v>
      </c>
      <c r="H858" s="432">
        <v>0</v>
      </c>
    </row>
    <row r="859" spans="6:8" ht="13.2">
      <c r="F859" s="432"/>
      <c r="G859" s="432">
        <v>0</v>
      </c>
      <c r="H859" s="432">
        <v>0</v>
      </c>
    </row>
    <row r="860" spans="6:8" ht="13.2">
      <c r="F860" s="432"/>
      <c r="G860" s="432">
        <v>0</v>
      </c>
      <c r="H860" s="432">
        <v>0</v>
      </c>
    </row>
    <row r="861" spans="6:8" ht="13.2">
      <c r="F861" s="432"/>
      <c r="G861" s="432">
        <v>0</v>
      </c>
      <c r="H861" s="432">
        <v>0</v>
      </c>
    </row>
    <row r="862" spans="6:8" ht="13.2">
      <c r="F862" s="432"/>
      <c r="G862" s="432">
        <v>0</v>
      </c>
      <c r="H862" s="432">
        <v>0</v>
      </c>
    </row>
    <row r="863" spans="6:8" ht="13.2">
      <c r="F863" s="432"/>
      <c r="G863" s="432">
        <v>0</v>
      </c>
      <c r="H863" s="432">
        <v>0</v>
      </c>
    </row>
    <row r="864" spans="6:8" ht="13.2">
      <c r="F864" s="432"/>
      <c r="G864" s="432">
        <v>0</v>
      </c>
      <c r="H864" s="432">
        <v>0</v>
      </c>
    </row>
    <row r="865" spans="6:8" ht="13.2">
      <c r="F865" s="432"/>
      <c r="G865" s="432">
        <v>0</v>
      </c>
      <c r="H865" s="432">
        <v>0</v>
      </c>
    </row>
    <row r="866" spans="6:8" ht="13.2">
      <c r="F866" s="432"/>
      <c r="G866" s="432">
        <v>0</v>
      </c>
      <c r="H866" s="432">
        <v>0</v>
      </c>
    </row>
    <row r="867" spans="6:8" ht="13.2">
      <c r="F867" s="432"/>
      <c r="G867" s="432">
        <v>0</v>
      </c>
      <c r="H867" s="432">
        <v>0</v>
      </c>
    </row>
    <row r="868" spans="6:8" ht="13.2">
      <c r="F868" s="432"/>
      <c r="G868" s="432">
        <v>0</v>
      </c>
      <c r="H868" s="432">
        <v>0</v>
      </c>
    </row>
    <row r="869" spans="6:8" ht="13.2">
      <c r="F869" s="432"/>
      <c r="G869" s="432">
        <v>0</v>
      </c>
      <c r="H869" s="432">
        <v>0</v>
      </c>
    </row>
    <row r="870" spans="6:8" ht="13.2">
      <c r="F870" s="432"/>
      <c r="G870" s="432">
        <v>0</v>
      </c>
      <c r="H870" s="432">
        <v>0</v>
      </c>
    </row>
    <row r="871" spans="6:8" ht="13.2">
      <c r="F871" s="432"/>
      <c r="G871" s="432">
        <v>0</v>
      </c>
      <c r="H871" s="432">
        <v>0</v>
      </c>
    </row>
    <row r="872" spans="6:8" ht="13.2">
      <c r="F872" s="432"/>
      <c r="G872" s="432">
        <v>0</v>
      </c>
      <c r="H872" s="432">
        <v>0</v>
      </c>
    </row>
    <row r="873" spans="6:8" ht="13.2">
      <c r="F873" s="432"/>
      <c r="G873" s="432">
        <v>0</v>
      </c>
      <c r="H873" s="432">
        <v>0</v>
      </c>
    </row>
    <row r="874" spans="6:8" ht="13.2">
      <c r="F874" s="432"/>
      <c r="G874" s="432">
        <v>0</v>
      </c>
      <c r="H874" s="432">
        <v>0</v>
      </c>
    </row>
    <row r="875" spans="6:8" ht="13.2">
      <c r="F875" s="432"/>
      <c r="G875" s="432">
        <v>0</v>
      </c>
      <c r="H875" s="432">
        <v>0</v>
      </c>
    </row>
    <row r="876" spans="6:8" ht="13.2">
      <c r="F876" s="432"/>
      <c r="G876" s="432">
        <v>0</v>
      </c>
      <c r="H876" s="432">
        <v>0</v>
      </c>
    </row>
    <row r="877" spans="6:8" ht="13.2">
      <c r="F877" s="432"/>
      <c r="G877" s="432">
        <v>0</v>
      </c>
      <c r="H877" s="432">
        <v>0</v>
      </c>
    </row>
    <row r="878" spans="6:8" ht="13.2">
      <c r="F878" s="432"/>
      <c r="G878" s="432">
        <v>0</v>
      </c>
      <c r="H878" s="432">
        <v>0</v>
      </c>
    </row>
    <row r="879" spans="6:8" ht="13.2">
      <c r="F879" s="432"/>
      <c r="G879" s="432">
        <v>0</v>
      </c>
      <c r="H879" s="432">
        <v>0</v>
      </c>
    </row>
    <row r="880" spans="6:8" ht="13.2">
      <c r="F880" s="432"/>
      <c r="G880" s="432">
        <v>0</v>
      </c>
      <c r="H880" s="432">
        <v>0</v>
      </c>
    </row>
    <row r="881" spans="6:8" ht="13.2">
      <c r="F881" s="432"/>
      <c r="G881" s="432">
        <v>0</v>
      </c>
      <c r="H881" s="432">
        <v>0</v>
      </c>
    </row>
    <row r="882" spans="6:8" ht="13.2">
      <c r="F882" s="432"/>
      <c r="G882" s="432">
        <v>0</v>
      </c>
      <c r="H882" s="432">
        <v>0</v>
      </c>
    </row>
    <row r="883" spans="6:8" ht="13.2">
      <c r="F883" s="432"/>
      <c r="G883" s="432">
        <v>0</v>
      </c>
      <c r="H883" s="432">
        <v>0</v>
      </c>
    </row>
    <row r="884" spans="6:8" ht="13.2">
      <c r="F884" s="432"/>
      <c r="G884" s="432">
        <v>0</v>
      </c>
      <c r="H884" s="432">
        <v>0</v>
      </c>
    </row>
    <row r="885" spans="6:8" ht="13.2">
      <c r="F885" s="432"/>
      <c r="G885" s="432">
        <v>0</v>
      </c>
      <c r="H885" s="432">
        <v>0</v>
      </c>
    </row>
    <row r="886" spans="6:8" ht="13.2">
      <c r="F886" s="432"/>
      <c r="G886" s="432">
        <v>0</v>
      </c>
      <c r="H886" s="432">
        <v>0</v>
      </c>
    </row>
    <row r="887" spans="6:8" ht="13.2">
      <c r="F887" s="432"/>
      <c r="G887" s="432">
        <v>0</v>
      </c>
      <c r="H887" s="432">
        <v>0</v>
      </c>
    </row>
    <row r="888" spans="6:8" ht="13.2">
      <c r="F888" s="432"/>
      <c r="G888" s="432">
        <v>0</v>
      </c>
      <c r="H888" s="432">
        <v>0</v>
      </c>
    </row>
    <row r="889" spans="6:8" ht="13.2">
      <c r="F889" s="432"/>
      <c r="G889" s="432">
        <v>0</v>
      </c>
      <c r="H889" s="432">
        <v>0</v>
      </c>
    </row>
    <row r="890" spans="6:8" ht="13.2">
      <c r="F890" s="432"/>
      <c r="G890" s="432">
        <v>0</v>
      </c>
      <c r="H890" s="432">
        <v>0</v>
      </c>
    </row>
    <row r="891" spans="6:8" ht="13.2">
      <c r="F891" s="432"/>
      <c r="G891" s="432">
        <v>0</v>
      </c>
      <c r="H891" s="432">
        <v>0</v>
      </c>
    </row>
    <row r="892" spans="6:8" ht="13.2">
      <c r="F892" s="432"/>
      <c r="G892" s="432">
        <v>0</v>
      </c>
      <c r="H892" s="432">
        <v>0</v>
      </c>
    </row>
    <row r="893" spans="6:8" ht="13.2">
      <c r="F893" s="432"/>
      <c r="G893" s="432">
        <v>0</v>
      </c>
      <c r="H893" s="432">
        <v>0</v>
      </c>
    </row>
    <row r="894" spans="6:8" ht="13.2">
      <c r="F894" s="432"/>
      <c r="G894" s="432">
        <v>0</v>
      </c>
      <c r="H894" s="432">
        <v>0</v>
      </c>
    </row>
    <row r="895" spans="6:8" ht="13.2">
      <c r="F895" s="432"/>
      <c r="G895" s="432">
        <v>0</v>
      </c>
      <c r="H895" s="432">
        <v>0</v>
      </c>
    </row>
    <row r="896" spans="6:8" ht="13.2">
      <c r="F896" s="432"/>
      <c r="G896" s="432">
        <v>0</v>
      </c>
      <c r="H896" s="432">
        <v>0</v>
      </c>
    </row>
    <row r="897" spans="6:8" ht="13.2">
      <c r="F897" s="432"/>
      <c r="G897" s="432">
        <v>0</v>
      </c>
      <c r="H897" s="432">
        <v>0</v>
      </c>
    </row>
    <row r="898" spans="6:8" ht="13.2">
      <c r="F898" s="432"/>
      <c r="G898" s="432">
        <v>0</v>
      </c>
      <c r="H898" s="432">
        <v>0</v>
      </c>
    </row>
    <row r="899" spans="6:8" ht="13.2">
      <c r="F899" s="432"/>
      <c r="G899" s="432">
        <v>0</v>
      </c>
      <c r="H899" s="432">
        <v>0</v>
      </c>
    </row>
    <row r="900" spans="6:8" ht="13.2">
      <c r="F900" s="432"/>
      <c r="G900" s="432">
        <v>0</v>
      </c>
      <c r="H900" s="432">
        <v>0</v>
      </c>
    </row>
    <row r="901" spans="6:8" ht="13.2">
      <c r="F901" s="432"/>
      <c r="G901" s="432">
        <v>0</v>
      </c>
      <c r="H901" s="432">
        <v>0</v>
      </c>
    </row>
    <row r="902" spans="6:8" ht="13.2">
      <c r="F902" s="432"/>
      <c r="G902" s="432">
        <v>0</v>
      </c>
      <c r="H902" s="432">
        <v>0</v>
      </c>
    </row>
    <row r="903" spans="6:8" ht="13.2">
      <c r="F903" s="432"/>
      <c r="G903" s="432">
        <v>0</v>
      </c>
      <c r="H903" s="432">
        <v>0</v>
      </c>
    </row>
    <row r="904" spans="6:8" ht="13.2">
      <c r="F904" s="432"/>
      <c r="G904" s="432">
        <v>0</v>
      </c>
      <c r="H904" s="432">
        <v>0</v>
      </c>
    </row>
    <row r="905" spans="6:8" ht="13.2">
      <c r="F905" s="432"/>
      <c r="G905" s="432">
        <v>0</v>
      </c>
      <c r="H905" s="432">
        <v>0</v>
      </c>
    </row>
    <row r="906" spans="6:8" ht="13.2">
      <c r="F906" s="432"/>
      <c r="G906" s="432">
        <v>0</v>
      </c>
      <c r="H906" s="432">
        <v>0</v>
      </c>
    </row>
    <row r="907" spans="6:8" ht="13.2">
      <c r="F907" s="432"/>
      <c r="G907" s="432">
        <v>0</v>
      </c>
      <c r="H907" s="432">
        <v>0</v>
      </c>
    </row>
    <row r="908" spans="6:8" ht="13.2">
      <c r="F908" s="432"/>
      <c r="G908" s="432">
        <v>0</v>
      </c>
      <c r="H908" s="432">
        <v>0</v>
      </c>
    </row>
    <row r="909" spans="6:8" ht="13.2">
      <c r="F909" s="432"/>
      <c r="G909" s="432">
        <v>0</v>
      </c>
      <c r="H909" s="432">
        <v>0</v>
      </c>
    </row>
    <row r="910" spans="6:8" ht="13.2">
      <c r="F910" s="432"/>
      <c r="G910" s="432">
        <v>0</v>
      </c>
      <c r="H910" s="432">
        <v>0</v>
      </c>
    </row>
    <row r="911" spans="6:8" ht="13.2">
      <c r="F911" s="432"/>
      <c r="G911" s="432">
        <v>0</v>
      </c>
      <c r="H911" s="432">
        <v>0</v>
      </c>
    </row>
    <row r="912" spans="6:8" ht="13.2">
      <c r="F912" s="432"/>
      <c r="G912" s="432">
        <v>0</v>
      </c>
      <c r="H912" s="432">
        <v>0</v>
      </c>
    </row>
    <row r="913" spans="6:8" ht="13.2">
      <c r="F913" s="432"/>
      <c r="G913" s="432">
        <v>0</v>
      </c>
      <c r="H913" s="432">
        <v>0</v>
      </c>
    </row>
    <row r="914" spans="6:8" ht="13.2">
      <c r="F914" s="432"/>
      <c r="G914" s="432">
        <v>0</v>
      </c>
      <c r="H914" s="432">
        <v>0</v>
      </c>
    </row>
    <row r="915" spans="6:8" ht="13.2">
      <c r="F915" s="432"/>
      <c r="G915" s="432">
        <v>0</v>
      </c>
      <c r="H915" s="432">
        <v>0</v>
      </c>
    </row>
    <row r="916" spans="6:8" ht="13.2">
      <c r="F916" s="432"/>
      <c r="G916" s="432">
        <v>0</v>
      </c>
      <c r="H916" s="432">
        <v>0</v>
      </c>
    </row>
    <row r="917" spans="6:8" ht="13.2">
      <c r="F917" s="432"/>
      <c r="G917" s="432">
        <v>0</v>
      </c>
      <c r="H917" s="432">
        <v>0</v>
      </c>
    </row>
    <row r="918" spans="6:8" ht="13.2">
      <c r="F918" s="432"/>
      <c r="G918" s="432">
        <v>0</v>
      </c>
      <c r="H918" s="432">
        <v>0</v>
      </c>
    </row>
    <row r="919" spans="6:8" ht="13.2">
      <c r="F919" s="432"/>
      <c r="G919" s="432">
        <v>0</v>
      </c>
      <c r="H919" s="432">
        <v>0</v>
      </c>
    </row>
    <row r="920" spans="6:8" ht="13.2">
      <c r="F920" s="432"/>
      <c r="G920" s="432">
        <v>0</v>
      </c>
      <c r="H920" s="432">
        <v>0</v>
      </c>
    </row>
    <row r="921" spans="6:8" ht="13.2">
      <c r="F921" s="432"/>
      <c r="G921" s="432">
        <v>0</v>
      </c>
      <c r="H921" s="432">
        <v>0</v>
      </c>
    </row>
    <row r="922" spans="6:8" ht="13.2">
      <c r="F922" s="432"/>
      <c r="G922" s="432">
        <v>0</v>
      </c>
      <c r="H922" s="432">
        <v>0</v>
      </c>
    </row>
    <row r="923" spans="6:8" ht="13.2">
      <c r="F923" s="432"/>
      <c r="G923" s="432">
        <v>0</v>
      </c>
      <c r="H923" s="432">
        <v>0</v>
      </c>
    </row>
    <row r="924" spans="6:8" ht="13.2">
      <c r="F924" s="432"/>
      <c r="G924" s="432">
        <v>0</v>
      </c>
      <c r="H924" s="432">
        <v>0</v>
      </c>
    </row>
    <row r="925" spans="6:8" ht="13.2">
      <c r="F925" s="432"/>
      <c r="G925" s="432">
        <v>0</v>
      </c>
      <c r="H925" s="432">
        <v>0</v>
      </c>
    </row>
    <row r="926" spans="6:8" ht="13.2">
      <c r="F926" s="432"/>
      <c r="G926" s="432">
        <v>0</v>
      </c>
      <c r="H926" s="432">
        <v>0</v>
      </c>
    </row>
    <row r="927" spans="6:8" ht="13.2">
      <c r="F927" s="432"/>
      <c r="G927" s="432">
        <v>0</v>
      </c>
      <c r="H927" s="432">
        <v>0</v>
      </c>
    </row>
    <row r="928" spans="6:8" ht="13.2">
      <c r="F928" s="432"/>
      <c r="G928" s="432">
        <v>0</v>
      </c>
      <c r="H928" s="432">
        <v>0</v>
      </c>
    </row>
    <row r="929" spans="6:8" ht="13.2">
      <c r="F929" s="432"/>
      <c r="G929" s="432">
        <v>0</v>
      </c>
      <c r="H929" s="432">
        <v>0</v>
      </c>
    </row>
    <row r="930" spans="6:8" ht="13.2">
      <c r="F930" s="432"/>
      <c r="G930" s="432">
        <v>0</v>
      </c>
      <c r="H930" s="432">
        <v>0</v>
      </c>
    </row>
    <row r="931" spans="6:8" ht="13.2">
      <c r="F931" s="432"/>
      <c r="G931" s="432">
        <v>0</v>
      </c>
      <c r="H931" s="432">
        <v>0</v>
      </c>
    </row>
    <row r="932" spans="6:8" ht="13.2">
      <c r="F932" s="432"/>
      <c r="G932" s="432">
        <v>0</v>
      </c>
      <c r="H932" s="432">
        <v>0</v>
      </c>
    </row>
    <row r="933" spans="6:8" ht="13.2">
      <c r="F933" s="432"/>
      <c r="G933" s="432">
        <v>0</v>
      </c>
      <c r="H933" s="432">
        <v>0</v>
      </c>
    </row>
    <row r="934" spans="6:8" ht="13.2">
      <c r="F934" s="432"/>
      <c r="G934" s="432">
        <v>0</v>
      </c>
      <c r="H934" s="432">
        <v>0</v>
      </c>
    </row>
    <row r="935" spans="6:8" ht="13.2">
      <c r="F935" s="432"/>
      <c r="G935" s="432">
        <v>0</v>
      </c>
      <c r="H935" s="432">
        <v>0</v>
      </c>
    </row>
    <row r="936" spans="6:8" ht="13.2">
      <c r="F936" s="432"/>
      <c r="G936" s="432">
        <v>0</v>
      </c>
      <c r="H936" s="432">
        <v>0</v>
      </c>
    </row>
    <row r="937" spans="6:8" ht="13.2">
      <c r="F937" s="432"/>
      <c r="G937" s="432">
        <v>0</v>
      </c>
      <c r="H937" s="432">
        <v>0</v>
      </c>
    </row>
    <row r="938" spans="6:8" ht="13.2">
      <c r="F938" s="432"/>
      <c r="G938" s="432">
        <v>0</v>
      </c>
      <c r="H938" s="432">
        <v>0</v>
      </c>
    </row>
    <row r="939" spans="6:8" ht="13.2">
      <c r="F939" s="432"/>
      <c r="G939" s="432">
        <v>0</v>
      </c>
      <c r="H939" s="432">
        <v>0</v>
      </c>
    </row>
    <row r="940" spans="6:8" ht="13.2">
      <c r="F940" s="432"/>
      <c r="G940" s="432">
        <v>0</v>
      </c>
      <c r="H940" s="432">
        <v>0</v>
      </c>
    </row>
    <row r="941" spans="6:8" ht="13.2">
      <c r="F941" s="432"/>
      <c r="G941" s="432">
        <v>0</v>
      </c>
      <c r="H941" s="432">
        <v>0</v>
      </c>
    </row>
    <row r="942" spans="6:8" ht="13.2">
      <c r="F942" s="432"/>
      <c r="G942" s="432">
        <v>0</v>
      </c>
      <c r="H942" s="432">
        <v>0</v>
      </c>
    </row>
    <row r="943" spans="6:8" ht="13.2">
      <c r="F943" s="432"/>
      <c r="G943" s="432">
        <v>0</v>
      </c>
      <c r="H943" s="432">
        <v>0</v>
      </c>
    </row>
    <row r="944" spans="6:8" ht="13.2">
      <c r="F944" s="432"/>
      <c r="G944" s="432">
        <v>0</v>
      </c>
      <c r="H944" s="432">
        <v>0</v>
      </c>
    </row>
    <row r="945" spans="6:8" ht="13.2">
      <c r="F945" s="432"/>
      <c r="G945" s="432">
        <v>0</v>
      </c>
      <c r="H945" s="432">
        <v>0</v>
      </c>
    </row>
    <row r="946" spans="6:8" ht="13.2">
      <c r="F946" s="432"/>
      <c r="G946" s="432">
        <v>0</v>
      </c>
      <c r="H946" s="432">
        <v>0</v>
      </c>
    </row>
    <row r="947" spans="6:8" ht="13.2">
      <c r="F947" s="432"/>
      <c r="G947" s="432">
        <v>0</v>
      </c>
      <c r="H947" s="432">
        <v>0</v>
      </c>
    </row>
    <row r="948" spans="6:8" ht="13.2">
      <c r="F948" s="432"/>
      <c r="G948" s="432">
        <v>0</v>
      </c>
      <c r="H948" s="432">
        <v>0</v>
      </c>
    </row>
    <row r="949" spans="6:8" ht="13.2">
      <c r="F949" s="432"/>
      <c r="G949" s="432">
        <v>0</v>
      </c>
      <c r="H949" s="432">
        <v>0</v>
      </c>
    </row>
    <row r="950" spans="6:8" ht="13.2">
      <c r="F950" s="432"/>
      <c r="G950" s="432">
        <v>0</v>
      </c>
      <c r="H950" s="432">
        <v>0</v>
      </c>
    </row>
    <row r="951" spans="6:8" ht="13.2">
      <c r="F951" s="432"/>
      <c r="G951" s="432">
        <v>0</v>
      </c>
      <c r="H951" s="432">
        <v>0</v>
      </c>
    </row>
    <row r="952" spans="6:8" ht="13.2">
      <c r="F952" s="432"/>
      <c r="G952" s="432">
        <v>0</v>
      </c>
      <c r="H952" s="432">
        <v>0</v>
      </c>
    </row>
    <row r="953" spans="6:8" ht="13.2">
      <c r="F953" s="432"/>
      <c r="G953" s="432">
        <v>0</v>
      </c>
      <c r="H953" s="432">
        <v>0</v>
      </c>
    </row>
    <row r="954" spans="6:8" ht="13.2">
      <c r="F954" s="432"/>
      <c r="G954" s="432">
        <v>0</v>
      </c>
      <c r="H954" s="432">
        <v>0</v>
      </c>
    </row>
    <row r="955" spans="6:8" ht="13.2">
      <c r="F955" s="432"/>
      <c r="G955" s="432">
        <v>0</v>
      </c>
      <c r="H955" s="432">
        <v>0</v>
      </c>
    </row>
    <row r="956" spans="6:8" ht="13.2">
      <c r="F956" s="432"/>
      <c r="G956" s="432">
        <v>0</v>
      </c>
      <c r="H956" s="432">
        <v>0</v>
      </c>
    </row>
    <row r="957" spans="6:8" ht="13.2">
      <c r="F957" s="432"/>
      <c r="G957" s="432">
        <v>0</v>
      </c>
      <c r="H957" s="432">
        <v>0</v>
      </c>
    </row>
    <row r="958" spans="6:8" ht="13.2">
      <c r="F958" s="432"/>
      <c r="G958" s="432">
        <v>0</v>
      </c>
      <c r="H958" s="432">
        <v>0</v>
      </c>
    </row>
    <row r="959" spans="6:8" ht="13.2">
      <c r="F959" s="432"/>
      <c r="G959" s="432">
        <v>0</v>
      </c>
      <c r="H959" s="432">
        <v>0</v>
      </c>
    </row>
    <row r="960" spans="6:8" ht="13.2">
      <c r="F960" s="432"/>
      <c r="G960" s="432">
        <v>0</v>
      </c>
      <c r="H960" s="432">
        <v>0</v>
      </c>
    </row>
    <row r="961" spans="6:8" ht="13.2">
      <c r="F961" s="432"/>
      <c r="G961" s="432">
        <v>0</v>
      </c>
      <c r="H961" s="432">
        <v>0</v>
      </c>
    </row>
    <row r="962" spans="6:8" ht="13.2">
      <c r="F962" s="432"/>
      <c r="G962" s="432">
        <v>0</v>
      </c>
      <c r="H962" s="432">
        <v>0</v>
      </c>
    </row>
    <row r="963" spans="6:8" ht="13.2">
      <c r="F963" s="432"/>
      <c r="G963" s="432">
        <v>0</v>
      </c>
      <c r="H963" s="432">
        <v>0</v>
      </c>
    </row>
    <row r="964" spans="6:8" ht="13.2">
      <c r="F964" s="432"/>
      <c r="G964" s="432">
        <v>0</v>
      </c>
      <c r="H964" s="432">
        <v>0</v>
      </c>
    </row>
    <row r="965" spans="6:8" ht="13.2">
      <c r="F965" s="432"/>
      <c r="G965" s="432">
        <v>0</v>
      </c>
      <c r="H965" s="432">
        <v>0</v>
      </c>
    </row>
    <row r="966" spans="6:8" ht="13.2">
      <c r="F966" s="432"/>
      <c r="G966" s="432">
        <v>0</v>
      </c>
      <c r="H966" s="432">
        <v>0</v>
      </c>
    </row>
    <row r="967" spans="6:8" ht="13.2">
      <c r="F967" s="432"/>
      <c r="G967" s="432">
        <v>0</v>
      </c>
      <c r="H967" s="432">
        <v>0</v>
      </c>
    </row>
    <row r="968" spans="6:8" ht="13.2">
      <c r="F968" s="432"/>
      <c r="G968" s="432">
        <v>0</v>
      </c>
      <c r="H968" s="432">
        <v>0</v>
      </c>
    </row>
    <row r="969" spans="6:8" ht="13.2">
      <c r="F969" s="432"/>
      <c r="G969" s="432">
        <v>0</v>
      </c>
      <c r="H969" s="432">
        <v>0</v>
      </c>
    </row>
    <row r="970" spans="6:8" ht="13.2">
      <c r="F970" s="432"/>
      <c r="G970" s="432">
        <v>0</v>
      </c>
      <c r="H970" s="432">
        <v>0</v>
      </c>
    </row>
    <row r="971" spans="6:8" ht="13.2">
      <c r="F971" s="432"/>
      <c r="G971" s="432">
        <v>0</v>
      </c>
      <c r="H971" s="432">
        <v>0</v>
      </c>
    </row>
    <row r="972" spans="6:8" ht="13.2">
      <c r="F972" s="432"/>
      <c r="G972" s="432">
        <v>0</v>
      </c>
      <c r="H972" s="432">
        <v>0</v>
      </c>
    </row>
    <row r="973" spans="6:8" ht="13.2">
      <c r="F973" s="432"/>
      <c r="G973" s="432">
        <v>0</v>
      </c>
      <c r="H973" s="432">
        <v>0</v>
      </c>
    </row>
    <row r="974" spans="6:8" ht="13.2">
      <c r="F974" s="432"/>
      <c r="G974" s="432">
        <v>0</v>
      </c>
      <c r="H974" s="432">
        <v>0</v>
      </c>
    </row>
    <row r="975" spans="6:8" ht="13.2">
      <c r="F975" s="432"/>
      <c r="G975" s="432">
        <v>0</v>
      </c>
      <c r="H975" s="432">
        <v>0</v>
      </c>
    </row>
    <row r="976" spans="6:8" ht="13.2">
      <c r="F976" s="432"/>
      <c r="G976" s="432">
        <v>0</v>
      </c>
      <c r="H976" s="432">
        <v>0</v>
      </c>
    </row>
    <row r="977" spans="6:8" ht="13.2">
      <c r="F977" s="432"/>
      <c r="G977" s="432">
        <v>0</v>
      </c>
      <c r="H977" s="432">
        <v>0</v>
      </c>
    </row>
    <row r="978" spans="6:8" ht="13.2">
      <c r="F978" s="432"/>
      <c r="G978" s="432">
        <v>0</v>
      </c>
      <c r="H978" s="432">
        <v>0</v>
      </c>
    </row>
    <row r="979" spans="6:8" ht="13.2">
      <c r="F979" s="432"/>
      <c r="G979" s="432">
        <v>0</v>
      </c>
      <c r="H979" s="432">
        <v>0</v>
      </c>
    </row>
    <row r="980" spans="6:8" ht="13.2">
      <c r="F980" s="432"/>
      <c r="G980" s="432">
        <v>0</v>
      </c>
      <c r="H980" s="432">
        <v>0</v>
      </c>
    </row>
    <row r="981" spans="6:8" ht="13.2">
      <c r="F981" s="432"/>
      <c r="G981" s="432">
        <v>0</v>
      </c>
      <c r="H981" s="432">
        <v>0</v>
      </c>
    </row>
    <row r="982" spans="6:8" ht="13.2">
      <c r="F982" s="432"/>
      <c r="G982" s="432">
        <v>0</v>
      </c>
      <c r="H982" s="432">
        <v>0</v>
      </c>
    </row>
    <row r="983" spans="6:8" ht="13.2">
      <c r="F983" s="432"/>
      <c r="G983" s="432">
        <v>0</v>
      </c>
      <c r="H983" s="432">
        <v>0</v>
      </c>
    </row>
    <row r="984" spans="6:8" ht="13.2">
      <c r="F984" s="432"/>
      <c r="G984" s="432">
        <v>0</v>
      </c>
      <c r="H984" s="432">
        <v>0</v>
      </c>
    </row>
    <row r="985" spans="6:8" ht="13.2">
      <c r="F985" s="432"/>
      <c r="G985" s="432">
        <v>0</v>
      </c>
      <c r="H985" s="432">
        <v>0</v>
      </c>
    </row>
    <row r="986" spans="6:8" ht="13.2">
      <c r="F986" s="432"/>
      <c r="G986" s="432">
        <v>0</v>
      </c>
      <c r="H986" s="432">
        <v>0</v>
      </c>
    </row>
    <row r="987" spans="6:8" ht="13.2">
      <c r="F987" s="432"/>
      <c r="G987" s="432">
        <v>0</v>
      </c>
      <c r="H987" s="432">
        <v>0</v>
      </c>
    </row>
    <row r="988" spans="6:8" ht="13.2">
      <c r="F988" s="432"/>
      <c r="G988" s="432">
        <v>0</v>
      </c>
      <c r="H988" s="432">
        <v>0</v>
      </c>
    </row>
    <row r="989" spans="6:8" ht="13.2">
      <c r="F989" s="432"/>
      <c r="G989" s="432">
        <v>0</v>
      </c>
      <c r="H989" s="432">
        <v>0</v>
      </c>
    </row>
    <row r="990" spans="6:8" ht="13.2">
      <c r="F990" s="432"/>
      <c r="G990" s="432">
        <v>0</v>
      </c>
      <c r="H990" s="432">
        <v>0</v>
      </c>
    </row>
    <row r="991" spans="6:8" ht="13.2">
      <c r="F991" s="432"/>
      <c r="G991" s="432">
        <v>0</v>
      </c>
      <c r="H991" s="432">
        <v>0</v>
      </c>
    </row>
    <row r="992" spans="6:8" ht="13.2">
      <c r="F992" s="432"/>
      <c r="G992" s="432">
        <v>0</v>
      </c>
      <c r="H992" s="432">
        <v>0</v>
      </c>
    </row>
    <row r="993" spans="6:8" ht="13.2">
      <c r="F993" s="432"/>
      <c r="G993" s="432">
        <v>0</v>
      </c>
      <c r="H993" s="432">
        <v>0</v>
      </c>
    </row>
    <row r="994" spans="6:8" ht="13.2">
      <c r="F994" s="432"/>
      <c r="G994" s="432">
        <v>0</v>
      </c>
      <c r="H994" s="432">
        <v>0</v>
      </c>
    </row>
    <row r="995" spans="6:8" ht="13.2">
      <c r="F995" s="432"/>
      <c r="G995" s="432">
        <v>0</v>
      </c>
      <c r="H995" s="432">
        <v>0</v>
      </c>
    </row>
    <row r="996" spans="6:8" ht="13.2">
      <c r="F996" s="432"/>
      <c r="G996" s="432">
        <v>0</v>
      </c>
      <c r="H996" s="432">
        <v>0</v>
      </c>
    </row>
    <row r="997" spans="6:8" ht="13.2">
      <c r="F997" s="432"/>
      <c r="G997" s="432">
        <v>0</v>
      </c>
      <c r="H997" s="432">
        <v>0</v>
      </c>
    </row>
    <row r="998" spans="6:8" ht="13.2">
      <c r="F998" s="432"/>
      <c r="G998" s="432">
        <v>0</v>
      </c>
      <c r="H998" s="432">
        <v>0</v>
      </c>
    </row>
    <row r="999" spans="6:8" ht="13.2">
      <c r="F999" s="432"/>
      <c r="G999" s="432">
        <v>0</v>
      </c>
      <c r="H999" s="432">
        <v>0</v>
      </c>
    </row>
    <row r="1000" spans="6:8" ht="13.2">
      <c r="F1000" s="432"/>
      <c r="G1000" s="432">
        <v>0</v>
      </c>
      <c r="H1000" s="432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2"/>
  <sheetViews>
    <sheetView workbookViewId="0"/>
  </sheetViews>
  <sheetFormatPr defaultColWidth="12.6640625" defaultRowHeight="15.75" customHeight="1"/>
  <cols>
    <col min="1" max="2" width="15.109375"/>
    <col min="3" max="3" width="26.44140625" customWidth="1"/>
    <col min="4" max="4" width="21.77734375" customWidth="1"/>
    <col min="5" max="6" width="15.109375"/>
    <col min="7" max="7" width="21.6640625" customWidth="1"/>
    <col min="8" max="20" width="15.109375"/>
  </cols>
  <sheetData>
    <row r="1" spans="1:20" ht="13.2">
      <c r="A1" s="539" t="s">
        <v>1350</v>
      </c>
    </row>
    <row r="2" spans="1:20" ht="13.8">
      <c r="A2" s="540" t="s">
        <v>1351</v>
      </c>
      <c r="B2" s="540" t="s">
        <v>799</v>
      </c>
      <c r="C2" s="540" t="s">
        <v>1352</v>
      </c>
      <c r="D2" s="540" t="s">
        <v>962</v>
      </c>
      <c r="E2" s="540" t="s">
        <v>1353</v>
      </c>
      <c r="F2" s="540" t="s">
        <v>1354</v>
      </c>
      <c r="G2" s="540" t="s">
        <v>1355</v>
      </c>
      <c r="H2" s="540" t="s">
        <v>1356</v>
      </c>
      <c r="I2" s="540" t="s">
        <v>1357</v>
      </c>
      <c r="J2" s="540" t="s">
        <v>1358</v>
      </c>
      <c r="K2" s="540" t="s">
        <v>1359</v>
      </c>
      <c r="L2" s="540" t="s">
        <v>1360</v>
      </c>
      <c r="M2" s="540" t="s">
        <v>1361</v>
      </c>
      <c r="N2" s="540" t="s">
        <v>1362</v>
      </c>
      <c r="O2" s="540" t="s">
        <v>1363</v>
      </c>
      <c r="P2" s="540" t="s">
        <v>1364</v>
      </c>
      <c r="Q2" s="540" t="s">
        <v>315</v>
      </c>
      <c r="R2" s="540" t="s">
        <v>316</v>
      </c>
      <c r="S2" s="540" t="s">
        <v>805</v>
      </c>
      <c r="T2" s="540" t="s">
        <v>1365</v>
      </c>
    </row>
    <row r="3" spans="1:20" ht="13.2">
      <c r="A3" s="541">
        <v>48916301634</v>
      </c>
      <c r="B3" s="543" t="s">
        <v>815</v>
      </c>
      <c r="C3" s="544">
        <v>46124</v>
      </c>
      <c r="D3" s="543" t="s">
        <v>973</v>
      </c>
      <c r="E3" s="541">
        <v>0</v>
      </c>
      <c r="F3" s="541">
        <v>0</v>
      </c>
      <c r="G3" s="541">
        <v>-5900</v>
      </c>
      <c r="H3" s="541">
        <v>1888</v>
      </c>
      <c r="I3" s="541">
        <v>-4012</v>
      </c>
      <c r="J3" s="543" t="s">
        <v>1366</v>
      </c>
      <c r="K3" s="543" t="s">
        <v>1367</v>
      </c>
      <c r="L3" s="544">
        <v>46121.496400462958</v>
      </c>
      <c r="M3" s="543" t="s">
        <v>1368</v>
      </c>
      <c r="N3" s="543" t="s">
        <v>1369</v>
      </c>
      <c r="O3" s="543" t="s">
        <v>1305</v>
      </c>
      <c r="P3" s="543" t="s">
        <v>1370</v>
      </c>
      <c r="Q3" s="543" t="s">
        <v>84</v>
      </c>
      <c r="R3" s="542">
        <v>46125</v>
      </c>
      <c r="S3" s="543"/>
      <c r="T3" s="541"/>
    </row>
    <row r="4" spans="1:20" ht="13.2">
      <c r="A4" s="546">
        <v>49063342543</v>
      </c>
      <c r="B4" s="548" t="s">
        <v>815</v>
      </c>
      <c r="C4" s="549">
        <v>46126</v>
      </c>
      <c r="D4" s="548" t="s">
        <v>973</v>
      </c>
      <c r="E4" s="546">
        <v>0</v>
      </c>
      <c r="F4" s="546">
        <v>0</v>
      </c>
      <c r="G4" s="546">
        <v>-5900</v>
      </c>
      <c r="H4" s="546">
        <v>1829</v>
      </c>
      <c r="I4" s="546">
        <v>-4071</v>
      </c>
      <c r="J4" s="548" t="s">
        <v>1366</v>
      </c>
      <c r="K4" s="548" t="s">
        <v>1367</v>
      </c>
      <c r="L4" s="549">
        <v>46117.461851851855</v>
      </c>
      <c r="M4" s="548" t="s">
        <v>1371</v>
      </c>
      <c r="N4" s="548" t="s">
        <v>1372</v>
      </c>
      <c r="O4" s="548" t="s">
        <v>1305</v>
      </c>
      <c r="P4" s="548" t="s">
        <v>1370</v>
      </c>
      <c r="Q4" s="548" t="s">
        <v>84</v>
      </c>
      <c r="R4" s="547">
        <v>46127</v>
      </c>
      <c r="S4" s="548"/>
      <c r="T4" s="546"/>
    </row>
    <row r="5" spans="1:20" ht="13.2">
      <c r="A5" s="541">
        <v>49036995533</v>
      </c>
      <c r="B5" s="543" t="s">
        <v>815</v>
      </c>
      <c r="C5" s="544">
        <v>46126</v>
      </c>
      <c r="D5" s="543" t="s">
        <v>973</v>
      </c>
      <c r="E5" s="541">
        <v>0</v>
      </c>
      <c r="F5" s="541">
        <v>0</v>
      </c>
      <c r="G5" s="541">
        <v>-5800</v>
      </c>
      <c r="H5" s="541">
        <v>1798</v>
      </c>
      <c r="I5" s="541">
        <v>-4002</v>
      </c>
      <c r="J5" s="543" t="s">
        <v>1366</v>
      </c>
      <c r="K5" s="543" t="s">
        <v>1367</v>
      </c>
      <c r="L5" s="544">
        <v>46105.364317129628</v>
      </c>
      <c r="M5" s="543" t="s">
        <v>1373</v>
      </c>
      <c r="N5" s="543" t="s">
        <v>1374</v>
      </c>
      <c r="O5" s="543" t="s">
        <v>1321</v>
      </c>
      <c r="P5" s="543" t="s">
        <v>1375</v>
      </c>
      <c r="Q5" s="543" t="s">
        <v>84</v>
      </c>
      <c r="R5" s="542">
        <v>46127</v>
      </c>
      <c r="S5" s="543"/>
      <c r="T5" s="541"/>
    </row>
    <row r="6" spans="1:20" ht="13.2">
      <c r="A6" s="546">
        <v>49049593808</v>
      </c>
      <c r="B6" s="548" t="s">
        <v>815</v>
      </c>
      <c r="C6" s="549">
        <v>46126</v>
      </c>
      <c r="D6" s="548" t="s">
        <v>973</v>
      </c>
      <c r="E6" s="546">
        <v>0</v>
      </c>
      <c r="F6" s="546">
        <v>0</v>
      </c>
      <c r="G6" s="546">
        <v>-5800</v>
      </c>
      <c r="H6" s="546">
        <v>1798</v>
      </c>
      <c r="I6" s="546">
        <v>-4002</v>
      </c>
      <c r="J6" s="548" t="s">
        <v>1366</v>
      </c>
      <c r="K6" s="548" t="s">
        <v>1367</v>
      </c>
      <c r="L6" s="549">
        <v>46103.945555555554</v>
      </c>
      <c r="M6" s="548" t="s">
        <v>1376</v>
      </c>
      <c r="N6" s="548" t="s">
        <v>1377</v>
      </c>
      <c r="O6" s="548" t="s">
        <v>1321</v>
      </c>
      <c r="P6" s="548" t="s">
        <v>1375</v>
      </c>
      <c r="Q6" s="548" t="s">
        <v>84</v>
      </c>
      <c r="R6" s="547">
        <v>46127</v>
      </c>
      <c r="S6" s="548"/>
      <c r="T6" s="546"/>
    </row>
    <row r="7" spans="1:20" ht="13.2">
      <c r="A7" s="541">
        <v>49085694620</v>
      </c>
      <c r="B7" s="543" t="s">
        <v>815</v>
      </c>
      <c r="C7" s="544">
        <v>46126</v>
      </c>
      <c r="D7" s="543" t="s">
        <v>973</v>
      </c>
      <c r="E7" s="541">
        <v>0</v>
      </c>
      <c r="F7" s="541">
        <v>0</v>
      </c>
      <c r="G7" s="541">
        <v>-5600</v>
      </c>
      <c r="H7" s="541">
        <v>1792</v>
      </c>
      <c r="I7" s="541">
        <v>-3808</v>
      </c>
      <c r="J7" s="543" t="s">
        <v>1366</v>
      </c>
      <c r="K7" s="543" t="s">
        <v>1367</v>
      </c>
      <c r="L7" s="544">
        <v>46121.57230324074</v>
      </c>
      <c r="M7" s="543" t="s">
        <v>1378</v>
      </c>
      <c r="N7" s="543" t="s">
        <v>1377</v>
      </c>
      <c r="O7" s="543" t="s">
        <v>1321</v>
      </c>
      <c r="P7" s="543" t="s">
        <v>1375</v>
      </c>
      <c r="Q7" s="543" t="s">
        <v>84</v>
      </c>
      <c r="R7" s="542">
        <v>46127</v>
      </c>
      <c r="S7" s="543"/>
      <c r="T7" s="541"/>
    </row>
    <row r="8" spans="1:20" ht="13.2">
      <c r="A8" s="546">
        <v>48899475099</v>
      </c>
      <c r="B8" s="548" t="s">
        <v>819</v>
      </c>
      <c r="C8" s="549">
        <v>46124</v>
      </c>
      <c r="D8" s="548" t="s">
        <v>991</v>
      </c>
      <c r="E8" s="546">
        <v>0</v>
      </c>
      <c r="F8" s="546">
        <v>0</v>
      </c>
      <c r="G8" s="546">
        <v>0</v>
      </c>
      <c r="H8" s="546">
        <v>0</v>
      </c>
      <c r="I8" s="546">
        <v>-16.09</v>
      </c>
      <c r="J8" s="548" t="s">
        <v>1379</v>
      </c>
      <c r="K8" s="548"/>
      <c r="L8" s="549">
        <v>46122.252141203702</v>
      </c>
      <c r="M8" s="548" t="s">
        <v>1380</v>
      </c>
      <c r="N8" s="548" t="s">
        <v>1381</v>
      </c>
      <c r="O8" s="548" t="s">
        <v>1289</v>
      </c>
      <c r="P8" s="548" t="s">
        <v>1382</v>
      </c>
      <c r="Q8" s="548" t="s">
        <v>84</v>
      </c>
      <c r="R8" s="547">
        <v>46125</v>
      </c>
      <c r="S8" s="548" t="s">
        <v>819</v>
      </c>
      <c r="T8" s="546">
        <v>-16.09</v>
      </c>
    </row>
    <row r="9" spans="1:20" ht="13.2">
      <c r="A9" s="541">
        <v>48905338557</v>
      </c>
      <c r="B9" s="543" t="s">
        <v>819</v>
      </c>
      <c r="C9" s="544">
        <v>46124</v>
      </c>
      <c r="D9" s="543" t="s">
        <v>991</v>
      </c>
      <c r="E9" s="541">
        <v>0</v>
      </c>
      <c r="F9" s="541">
        <v>0</v>
      </c>
      <c r="G9" s="541">
        <v>0</v>
      </c>
      <c r="H9" s="541">
        <v>0</v>
      </c>
      <c r="I9" s="541">
        <v>-62.23</v>
      </c>
      <c r="J9" s="543" t="s">
        <v>1379</v>
      </c>
      <c r="K9" s="543"/>
      <c r="L9" s="544">
        <v>46117.807222222225</v>
      </c>
      <c r="M9" s="543" t="s">
        <v>1383</v>
      </c>
      <c r="N9" s="543" t="s">
        <v>1372</v>
      </c>
      <c r="O9" s="543" t="s">
        <v>1321</v>
      </c>
      <c r="P9" s="543" t="s">
        <v>1375</v>
      </c>
      <c r="Q9" s="543" t="s">
        <v>84</v>
      </c>
      <c r="R9" s="542">
        <v>46125</v>
      </c>
      <c r="S9" s="543" t="s">
        <v>819</v>
      </c>
      <c r="T9" s="541">
        <v>-62.23</v>
      </c>
    </row>
    <row r="10" spans="1:20" ht="13.2">
      <c r="A10" s="546">
        <v>48910751388</v>
      </c>
      <c r="B10" s="548" t="s">
        <v>819</v>
      </c>
      <c r="C10" s="549">
        <v>46124</v>
      </c>
      <c r="D10" s="548" t="s">
        <v>991</v>
      </c>
      <c r="E10" s="546">
        <v>0</v>
      </c>
      <c r="F10" s="546">
        <v>0</v>
      </c>
      <c r="G10" s="546">
        <v>0</v>
      </c>
      <c r="H10" s="546">
        <v>0</v>
      </c>
      <c r="I10" s="546">
        <v>-17.11</v>
      </c>
      <c r="J10" s="548" t="s">
        <v>1379</v>
      </c>
      <c r="K10" s="548"/>
      <c r="L10" s="549">
        <v>46119.521990740745</v>
      </c>
      <c r="M10" s="548" t="s">
        <v>1384</v>
      </c>
      <c r="N10" s="548" t="s">
        <v>1385</v>
      </c>
      <c r="O10" s="548" t="s">
        <v>1289</v>
      </c>
      <c r="P10" s="548" t="s">
        <v>1382</v>
      </c>
      <c r="Q10" s="548" t="s">
        <v>84</v>
      </c>
      <c r="R10" s="547">
        <v>46125</v>
      </c>
      <c r="S10" s="548" t="s">
        <v>819</v>
      </c>
      <c r="T10" s="546">
        <v>-17.11</v>
      </c>
    </row>
    <row r="11" spans="1:20" ht="13.2">
      <c r="A11" s="541">
        <v>48913033400</v>
      </c>
      <c r="B11" s="543" t="s">
        <v>819</v>
      </c>
      <c r="C11" s="544">
        <v>46124</v>
      </c>
      <c r="D11" s="543" t="s">
        <v>991</v>
      </c>
      <c r="E11" s="541">
        <v>0</v>
      </c>
      <c r="F11" s="541">
        <v>0</v>
      </c>
      <c r="G11" s="541">
        <v>0</v>
      </c>
      <c r="H11" s="541">
        <v>0</v>
      </c>
      <c r="I11" s="541">
        <v>-16.260000000000002</v>
      </c>
      <c r="J11" s="543" t="s">
        <v>1379</v>
      </c>
      <c r="K11" s="543"/>
      <c r="L11" s="544">
        <v>46122.578460648147</v>
      </c>
      <c r="M11" s="543" t="s">
        <v>1386</v>
      </c>
      <c r="N11" s="543" t="s">
        <v>1387</v>
      </c>
      <c r="O11" s="543" t="s">
        <v>1289</v>
      </c>
      <c r="P11" s="543" t="s">
        <v>1382</v>
      </c>
      <c r="Q11" s="543" t="s">
        <v>84</v>
      </c>
      <c r="R11" s="542">
        <v>46125</v>
      </c>
      <c r="S11" s="543" t="s">
        <v>819</v>
      </c>
      <c r="T11" s="541">
        <v>-16.260000000000002</v>
      </c>
    </row>
    <row r="12" spans="1:20" ht="13.2">
      <c r="A12" s="546">
        <v>48917678183</v>
      </c>
      <c r="B12" s="548" t="s">
        <v>819</v>
      </c>
      <c r="C12" s="549">
        <v>46124</v>
      </c>
      <c r="D12" s="548" t="s">
        <v>991</v>
      </c>
      <c r="E12" s="546">
        <v>0</v>
      </c>
      <c r="F12" s="546">
        <v>0</v>
      </c>
      <c r="G12" s="546">
        <v>0</v>
      </c>
      <c r="H12" s="546">
        <v>0</v>
      </c>
      <c r="I12" s="546">
        <v>63.03</v>
      </c>
      <c r="J12" s="548" t="s">
        <v>1379</v>
      </c>
      <c r="K12" s="548"/>
      <c r="L12" s="549">
        <v>46121.496400462958</v>
      </c>
      <c r="M12" s="548" t="s">
        <v>1368</v>
      </c>
      <c r="N12" s="548" t="s">
        <v>1369</v>
      </c>
      <c r="O12" s="548" t="s">
        <v>1305</v>
      </c>
      <c r="P12" s="548" t="s">
        <v>1370</v>
      </c>
      <c r="Q12" s="548" t="s">
        <v>84</v>
      </c>
      <c r="R12" s="547">
        <v>46125</v>
      </c>
      <c r="S12" s="548" t="s">
        <v>819</v>
      </c>
      <c r="T12" s="546">
        <v>63.03</v>
      </c>
    </row>
    <row r="13" spans="1:20" ht="13.2">
      <c r="A13" s="541">
        <v>48919607952</v>
      </c>
      <c r="B13" s="543" t="s">
        <v>819</v>
      </c>
      <c r="C13" s="544">
        <v>46124</v>
      </c>
      <c r="D13" s="543" t="s">
        <v>991</v>
      </c>
      <c r="E13" s="541">
        <v>0</v>
      </c>
      <c r="F13" s="541">
        <v>0</v>
      </c>
      <c r="G13" s="541">
        <v>0</v>
      </c>
      <c r="H13" s="541">
        <v>0</v>
      </c>
      <c r="I13" s="541">
        <v>-34.909999999999997</v>
      </c>
      <c r="J13" s="543" t="s">
        <v>1379</v>
      </c>
      <c r="K13" s="543"/>
      <c r="L13" s="544">
        <v>46117.461851851855</v>
      </c>
      <c r="M13" s="543" t="s">
        <v>1371</v>
      </c>
      <c r="N13" s="543" t="s">
        <v>1372</v>
      </c>
      <c r="O13" s="543" t="s">
        <v>1305</v>
      </c>
      <c r="P13" s="543" t="s">
        <v>1370</v>
      </c>
      <c r="Q13" s="543" t="s">
        <v>84</v>
      </c>
      <c r="R13" s="542">
        <v>46125</v>
      </c>
      <c r="S13" s="543" t="s">
        <v>819</v>
      </c>
      <c r="T13" s="541">
        <v>-34.909999999999997</v>
      </c>
    </row>
    <row r="14" spans="1:20" ht="13.2">
      <c r="A14" s="546">
        <v>48930324161</v>
      </c>
      <c r="B14" s="548" t="s">
        <v>819</v>
      </c>
      <c r="C14" s="549">
        <v>46124</v>
      </c>
      <c r="D14" s="548" t="s">
        <v>991</v>
      </c>
      <c r="E14" s="546">
        <v>0</v>
      </c>
      <c r="F14" s="546">
        <v>0</v>
      </c>
      <c r="G14" s="546">
        <v>0</v>
      </c>
      <c r="H14" s="546">
        <v>0</v>
      </c>
      <c r="I14" s="546">
        <v>-67.97</v>
      </c>
      <c r="J14" s="548" t="s">
        <v>1379</v>
      </c>
      <c r="K14" s="548"/>
      <c r="L14" s="549">
        <v>46123.697337962964</v>
      </c>
      <c r="M14" s="548" t="s">
        <v>1388</v>
      </c>
      <c r="N14" s="548" t="s">
        <v>1389</v>
      </c>
      <c r="O14" s="548" t="s">
        <v>1305</v>
      </c>
      <c r="P14" s="548" t="s">
        <v>1370</v>
      </c>
      <c r="Q14" s="548" t="s">
        <v>84</v>
      </c>
      <c r="R14" s="547">
        <v>46125</v>
      </c>
      <c r="S14" s="548" t="s">
        <v>819</v>
      </c>
      <c r="T14" s="546">
        <v>-67.97</v>
      </c>
    </row>
    <row r="15" spans="1:20" ht="13.2">
      <c r="A15" s="541">
        <v>48932177934</v>
      </c>
      <c r="B15" s="543" t="s">
        <v>819</v>
      </c>
      <c r="C15" s="544">
        <v>46124</v>
      </c>
      <c r="D15" s="543" t="s">
        <v>991</v>
      </c>
      <c r="E15" s="541">
        <v>0</v>
      </c>
      <c r="F15" s="541">
        <v>0</v>
      </c>
      <c r="G15" s="541">
        <v>0</v>
      </c>
      <c r="H15" s="541">
        <v>0</v>
      </c>
      <c r="I15" s="541">
        <v>-61.23</v>
      </c>
      <c r="J15" s="543" t="s">
        <v>1379</v>
      </c>
      <c r="K15" s="543"/>
      <c r="L15" s="544">
        <v>46121.57230324074</v>
      </c>
      <c r="M15" s="543" t="s">
        <v>1378</v>
      </c>
      <c r="N15" s="543" t="s">
        <v>1377</v>
      </c>
      <c r="O15" s="543" t="s">
        <v>1321</v>
      </c>
      <c r="P15" s="543" t="s">
        <v>1375</v>
      </c>
      <c r="Q15" s="543" t="s">
        <v>84</v>
      </c>
      <c r="R15" s="542">
        <v>46125</v>
      </c>
      <c r="S15" s="543" t="s">
        <v>819</v>
      </c>
      <c r="T15" s="541">
        <v>-61.23</v>
      </c>
    </row>
    <row r="16" spans="1:20" ht="13.2">
      <c r="A16" s="546">
        <v>48933264168</v>
      </c>
      <c r="B16" s="548" t="s">
        <v>819</v>
      </c>
      <c r="C16" s="549">
        <v>46124</v>
      </c>
      <c r="D16" s="548" t="s">
        <v>991</v>
      </c>
      <c r="E16" s="546">
        <v>0</v>
      </c>
      <c r="F16" s="546">
        <v>0</v>
      </c>
      <c r="G16" s="546">
        <v>0</v>
      </c>
      <c r="H16" s="546">
        <v>0</v>
      </c>
      <c r="I16" s="546">
        <v>-14.87</v>
      </c>
      <c r="J16" s="548" t="s">
        <v>1379</v>
      </c>
      <c r="K16" s="548"/>
      <c r="L16" s="549">
        <v>46122.411006944443</v>
      </c>
      <c r="M16" s="548" t="s">
        <v>1390</v>
      </c>
      <c r="N16" s="548" t="s">
        <v>1391</v>
      </c>
      <c r="O16" s="548" t="s">
        <v>1313</v>
      </c>
      <c r="P16" s="548" t="s">
        <v>1392</v>
      </c>
      <c r="Q16" s="548" t="s">
        <v>84</v>
      </c>
      <c r="R16" s="547">
        <v>46125</v>
      </c>
      <c r="S16" s="548" t="s">
        <v>819</v>
      </c>
      <c r="T16" s="546">
        <v>-14.87</v>
      </c>
    </row>
    <row r="17" spans="1:20" ht="13.2">
      <c r="A17" s="541">
        <v>48938288290</v>
      </c>
      <c r="B17" s="543" t="s">
        <v>819</v>
      </c>
      <c r="C17" s="544">
        <v>46124</v>
      </c>
      <c r="D17" s="543" t="s">
        <v>991</v>
      </c>
      <c r="E17" s="541">
        <v>0</v>
      </c>
      <c r="F17" s="541">
        <v>0</v>
      </c>
      <c r="G17" s="541">
        <v>0</v>
      </c>
      <c r="H17" s="541">
        <v>0</v>
      </c>
      <c r="I17" s="541">
        <v>-16.190000000000001</v>
      </c>
      <c r="J17" s="543" t="s">
        <v>1379</v>
      </c>
      <c r="K17" s="543"/>
      <c r="L17" s="544">
        <v>46121.856134259258</v>
      </c>
      <c r="M17" s="543" t="s">
        <v>1393</v>
      </c>
      <c r="N17" s="543" t="s">
        <v>1394</v>
      </c>
      <c r="O17" s="543" t="s">
        <v>1289</v>
      </c>
      <c r="P17" s="543" t="s">
        <v>1382</v>
      </c>
      <c r="Q17" s="543" t="s">
        <v>84</v>
      </c>
      <c r="R17" s="542">
        <v>46125</v>
      </c>
      <c r="S17" s="543" t="s">
        <v>819</v>
      </c>
      <c r="T17" s="541">
        <v>-16.190000000000001</v>
      </c>
    </row>
    <row r="18" spans="1:20" ht="13.2">
      <c r="A18" s="546">
        <v>48947870276</v>
      </c>
      <c r="B18" s="548" t="s">
        <v>819</v>
      </c>
      <c r="C18" s="549">
        <v>46124</v>
      </c>
      <c r="D18" s="548" t="s">
        <v>991</v>
      </c>
      <c r="E18" s="546">
        <v>0</v>
      </c>
      <c r="F18" s="546">
        <v>0</v>
      </c>
      <c r="G18" s="546">
        <v>0</v>
      </c>
      <c r="H18" s="546">
        <v>0</v>
      </c>
      <c r="I18" s="546">
        <v>-67.97</v>
      </c>
      <c r="J18" s="548" t="s">
        <v>1379</v>
      </c>
      <c r="K18" s="548"/>
      <c r="L18" s="549">
        <v>46123.887291666666</v>
      </c>
      <c r="M18" s="548" t="s">
        <v>1395</v>
      </c>
      <c r="N18" s="548" t="s">
        <v>1374</v>
      </c>
      <c r="O18" s="548" t="s">
        <v>1305</v>
      </c>
      <c r="P18" s="548" t="s">
        <v>1370</v>
      </c>
      <c r="Q18" s="548" t="s">
        <v>84</v>
      </c>
      <c r="R18" s="547">
        <v>46125</v>
      </c>
      <c r="S18" s="548" t="s">
        <v>819</v>
      </c>
      <c r="T18" s="546">
        <v>-67.97</v>
      </c>
    </row>
    <row r="19" spans="1:20" ht="13.2">
      <c r="A19" s="541">
        <v>49037937525</v>
      </c>
      <c r="B19" s="543" t="s">
        <v>819</v>
      </c>
      <c r="C19" s="544">
        <v>46126</v>
      </c>
      <c r="D19" s="543" t="s">
        <v>991</v>
      </c>
      <c r="E19" s="541">
        <v>0</v>
      </c>
      <c r="F19" s="541">
        <v>0</v>
      </c>
      <c r="G19" s="541">
        <v>0</v>
      </c>
      <c r="H19" s="541">
        <v>0</v>
      </c>
      <c r="I19" s="541">
        <v>63.39</v>
      </c>
      <c r="J19" s="543" t="s">
        <v>1379</v>
      </c>
      <c r="K19" s="543"/>
      <c r="L19" s="544">
        <v>46105.364317129628</v>
      </c>
      <c r="M19" s="543" t="s">
        <v>1396</v>
      </c>
      <c r="N19" s="543" t="s">
        <v>344</v>
      </c>
      <c r="O19" s="543" t="s">
        <v>1321</v>
      </c>
      <c r="P19" s="543" t="s">
        <v>1375</v>
      </c>
      <c r="Q19" s="543" t="s">
        <v>84</v>
      </c>
      <c r="R19" s="542">
        <v>46127</v>
      </c>
      <c r="S19" s="543" t="s">
        <v>819</v>
      </c>
      <c r="T19" s="541">
        <v>63.39</v>
      </c>
    </row>
    <row r="20" spans="1:20" ht="13.2">
      <c r="A20" s="546">
        <v>49046810408</v>
      </c>
      <c r="B20" s="548" t="s">
        <v>819</v>
      </c>
      <c r="C20" s="549">
        <v>46126</v>
      </c>
      <c r="D20" s="548" t="s">
        <v>991</v>
      </c>
      <c r="E20" s="546">
        <v>0</v>
      </c>
      <c r="F20" s="546">
        <v>0</v>
      </c>
      <c r="G20" s="546">
        <v>0</v>
      </c>
      <c r="H20" s="546">
        <v>0</v>
      </c>
      <c r="I20" s="546">
        <v>-11.28</v>
      </c>
      <c r="J20" s="548" t="s">
        <v>1379</v>
      </c>
      <c r="K20" s="548"/>
      <c r="L20" s="549">
        <v>46126.476909722223</v>
      </c>
      <c r="M20" s="548" t="s">
        <v>1397</v>
      </c>
      <c r="N20" s="548" t="s">
        <v>344</v>
      </c>
      <c r="O20" s="548" t="s">
        <v>1317</v>
      </c>
      <c r="P20" s="548" t="s">
        <v>1398</v>
      </c>
      <c r="Q20" s="548" t="s">
        <v>84</v>
      </c>
      <c r="R20" s="547">
        <v>46127</v>
      </c>
      <c r="S20" s="548" t="s">
        <v>819</v>
      </c>
      <c r="T20" s="546">
        <v>-11.28</v>
      </c>
    </row>
    <row r="21" spans="1:20" ht="13.2">
      <c r="A21" s="541">
        <v>49051128268</v>
      </c>
      <c r="B21" s="543" t="s">
        <v>819</v>
      </c>
      <c r="C21" s="544">
        <v>46126</v>
      </c>
      <c r="D21" s="543" t="s">
        <v>991</v>
      </c>
      <c r="E21" s="541">
        <v>0</v>
      </c>
      <c r="F21" s="541">
        <v>0</v>
      </c>
      <c r="G21" s="541">
        <v>0</v>
      </c>
      <c r="H21" s="541">
        <v>0</v>
      </c>
      <c r="I21" s="541">
        <v>60.62</v>
      </c>
      <c r="J21" s="543" t="s">
        <v>1379</v>
      </c>
      <c r="K21" s="543"/>
      <c r="L21" s="544">
        <v>46103.945555555554</v>
      </c>
      <c r="M21" s="543" t="s">
        <v>1376</v>
      </c>
      <c r="N21" s="543" t="s">
        <v>1377</v>
      </c>
      <c r="O21" s="543" t="s">
        <v>1321</v>
      </c>
      <c r="P21" s="543" t="s">
        <v>1375</v>
      </c>
      <c r="Q21" s="543" t="s">
        <v>84</v>
      </c>
      <c r="R21" s="542">
        <v>46127</v>
      </c>
      <c r="S21" s="543" t="s">
        <v>819</v>
      </c>
      <c r="T21" s="541">
        <v>60.62</v>
      </c>
    </row>
    <row r="22" spans="1:20" ht="13.2">
      <c r="A22" s="546">
        <v>49057097134</v>
      </c>
      <c r="B22" s="548" t="s">
        <v>819</v>
      </c>
      <c r="C22" s="549">
        <v>46126</v>
      </c>
      <c r="D22" s="548" t="s">
        <v>991</v>
      </c>
      <c r="E22" s="546">
        <v>0</v>
      </c>
      <c r="F22" s="546">
        <v>0</v>
      </c>
      <c r="G22" s="546">
        <v>0</v>
      </c>
      <c r="H22" s="546">
        <v>0</v>
      </c>
      <c r="I22" s="546">
        <v>-37.64</v>
      </c>
      <c r="J22" s="548" t="s">
        <v>1379</v>
      </c>
      <c r="K22" s="548"/>
      <c r="L22" s="549">
        <v>46126.568749999999</v>
      </c>
      <c r="M22" s="548" t="s">
        <v>1399</v>
      </c>
      <c r="N22" s="548" t="s">
        <v>344</v>
      </c>
      <c r="O22" s="548" t="s">
        <v>1315</v>
      </c>
      <c r="P22" s="548" t="s">
        <v>1400</v>
      </c>
      <c r="Q22" s="548" t="s">
        <v>84</v>
      </c>
      <c r="R22" s="547">
        <v>46127</v>
      </c>
      <c r="S22" s="548" t="s">
        <v>819</v>
      </c>
      <c r="T22" s="546">
        <v>-37.64</v>
      </c>
    </row>
    <row r="23" spans="1:20" ht="13.2">
      <c r="A23" s="541">
        <v>49065389898</v>
      </c>
      <c r="B23" s="543" t="s">
        <v>819</v>
      </c>
      <c r="C23" s="544">
        <v>46126</v>
      </c>
      <c r="D23" s="543" t="s">
        <v>991</v>
      </c>
      <c r="E23" s="541">
        <v>0</v>
      </c>
      <c r="F23" s="541">
        <v>0</v>
      </c>
      <c r="G23" s="541">
        <v>0</v>
      </c>
      <c r="H23" s="541">
        <v>0</v>
      </c>
      <c r="I23" s="541">
        <v>34.909999999999997</v>
      </c>
      <c r="J23" s="543" t="s">
        <v>1379</v>
      </c>
      <c r="K23" s="543"/>
      <c r="L23" s="544">
        <v>46117.461851851855</v>
      </c>
      <c r="M23" s="543" t="s">
        <v>1371</v>
      </c>
      <c r="N23" s="543" t="s">
        <v>1372</v>
      </c>
      <c r="O23" s="543" t="s">
        <v>1305</v>
      </c>
      <c r="P23" s="543" t="s">
        <v>1370</v>
      </c>
      <c r="Q23" s="543" t="s">
        <v>84</v>
      </c>
      <c r="R23" s="542">
        <v>46127</v>
      </c>
      <c r="S23" s="543" t="s">
        <v>819</v>
      </c>
      <c r="T23" s="541">
        <v>34.909999999999997</v>
      </c>
    </row>
    <row r="24" spans="1:20" ht="13.2">
      <c r="A24" s="546">
        <v>49087450100</v>
      </c>
      <c r="B24" s="548" t="s">
        <v>819</v>
      </c>
      <c r="C24" s="549">
        <v>46126</v>
      </c>
      <c r="D24" s="548" t="s">
        <v>991</v>
      </c>
      <c r="E24" s="546">
        <v>0</v>
      </c>
      <c r="F24" s="546">
        <v>0</v>
      </c>
      <c r="G24" s="546">
        <v>0</v>
      </c>
      <c r="H24" s="546">
        <v>0</v>
      </c>
      <c r="I24" s="546">
        <v>-57.75</v>
      </c>
      <c r="J24" s="548" t="s">
        <v>1379</v>
      </c>
      <c r="K24" s="548"/>
      <c r="L24" s="549">
        <v>46124.999259259261</v>
      </c>
      <c r="M24" s="548" t="s">
        <v>1401</v>
      </c>
      <c r="N24" s="548" t="s">
        <v>1402</v>
      </c>
      <c r="O24" s="548" t="s">
        <v>1317</v>
      </c>
      <c r="P24" s="548" t="s">
        <v>1398</v>
      </c>
      <c r="Q24" s="548" t="s">
        <v>84</v>
      </c>
      <c r="R24" s="547">
        <v>46127</v>
      </c>
      <c r="S24" s="548" t="s">
        <v>819</v>
      </c>
      <c r="T24" s="546">
        <v>-57.75</v>
      </c>
    </row>
    <row r="25" spans="1:20" ht="13.2">
      <c r="A25" s="541">
        <v>49087575826</v>
      </c>
      <c r="B25" s="543" t="s">
        <v>819</v>
      </c>
      <c r="C25" s="544">
        <v>46126</v>
      </c>
      <c r="D25" s="543" t="s">
        <v>991</v>
      </c>
      <c r="E25" s="541">
        <v>0</v>
      </c>
      <c r="F25" s="541">
        <v>0</v>
      </c>
      <c r="G25" s="541">
        <v>0</v>
      </c>
      <c r="H25" s="541">
        <v>0</v>
      </c>
      <c r="I25" s="541">
        <v>61.23</v>
      </c>
      <c r="J25" s="543" t="s">
        <v>1379</v>
      </c>
      <c r="K25" s="543"/>
      <c r="L25" s="544">
        <v>46121.57230324074</v>
      </c>
      <c r="M25" s="543" t="s">
        <v>1378</v>
      </c>
      <c r="N25" s="543" t="s">
        <v>1377</v>
      </c>
      <c r="O25" s="543" t="s">
        <v>1321</v>
      </c>
      <c r="P25" s="543" t="s">
        <v>1375</v>
      </c>
      <c r="Q25" s="543" t="s">
        <v>84</v>
      </c>
      <c r="R25" s="542">
        <v>46127</v>
      </c>
      <c r="S25" s="543" t="s">
        <v>819</v>
      </c>
      <c r="T25" s="541">
        <v>61.23</v>
      </c>
    </row>
    <row r="26" spans="1:20" ht="13.2">
      <c r="A26" s="546">
        <v>49100426151</v>
      </c>
      <c r="B26" s="548" t="s">
        <v>819</v>
      </c>
      <c r="C26" s="549">
        <v>46126</v>
      </c>
      <c r="D26" s="548" t="s">
        <v>991</v>
      </c>
      <c r="E26" s="546">
        <v>0</v>
      </c>
      <c r="F26" s="546">
        <v>0</v>
      </c>
      <c r="G26" s="546">
        <v>0</v>
      </c>
      <c r="H26" s="546">
        <v>0</v>
      </c>
      <c r="I26" s="546">
        <v>-16.66</v>
      </c>
      <c r="J26" s="548" t="s">
        <v>1379</v>
      </c>
      <c r="K26" s="548"/>
      <c r="L26" s="549">
        <v>46126.956446759257</v>
      </c>
      <c r="M26" s="548" t="s">
        <v>1403</v>
      </c>
      <c r="N26" s="548" t="s">
        <v>344</v>
      </c>
      <c r="O26" s="548" t="s">
        <v>1289</v>
      </c>
      <c r="P26" s="548" t="s">
        <v>1382</v>
      </c>
      <c r="Q26" s="548" t="s">
        <v>84</v>
      </c>
      <c r="R26" s="547">
        <v>46127</v>
      </c>
      <c r="S26" s="548" t="s">
        <v>819</v>
      </c>
      <c r="T26" s="546">
        <v>-16.66</v>
      </c>
    </row>
    <row r="27" spans="1:20" ht="13.2">
      <c r="A27" s="541">
        <v>48955576463</v>
      </c>
      <c r="B27" s="543" t="s">
        <v>819</v>
      </c>
      <c r="C27" s="544">
        <v>46125</v>
      </c>
      <c r="D27" s="543" t="s">
        <v>991</v>
      </c>
      <c r="E27" s="541">
        <v>0</v>
      </c>
      <c r="F27" s="541">
        <v>0</v>
      </c>
      <c r="G27" s="541">
        <v>0</v>
      </c>
      <c r="H27" s="541">
        <v>0</v>
      </c>
      <c r="I27" s="541">
        <v>-56.49</v>
      </c>
      <c r="J27" s="543" t="s">
        <v>1379</v>
      </c>
      <c r="K27" s="543"/>
      <c r="L27" s="544">
        <v>46118.409155092595</v>
      </c>
      <c r="M27" s="543" t="s">
        <v>1404</v>
      </c>
      <c r="N27" s="543" t="s">
        <v>1405</v>
      </c>
      <c r="O27" s="543" t="s">
        <v>1295</v>
      </c>
      <c r="P27" s="543" t="s">
        <v>1406</v>
      </c>
      <c r="Q27" s="543" t="s">
        <v>84</v>
      </c>
      <c r="R27" s="542">
        <v>46126</v>
      </c>
      <c r="S27" s="543" t="s">
        <v>819</v>
      </c>
      <c r="T27" s="541">
        <v>-56.49</v>
      </c>
    </row>
    <row r="28" spans="1:20" ht="13.2">
      <c r="A28" s="546">
        <v>48958370375</v>
      </c>
      <c r="B28" s="548" t="s">
        <v>819</v>
      </c>
      <c r="C28" s="549">
        <v>46125</v>
      </c>
      <c r="D28" s="548" t="s">
        <v>991</v>
      </c>
      <c r="E28" s="546">
        <v>0</v>
      </c>
      <c r="F28" s="546">
        <v>0</v>
      </c>
      <c r="G28" s="546">
        <v>0</v>
      </c>
      <c r="H28" s="546">
        <v>0</v>
      </c>
      <c r="I28" s="546">
        <v>-33.42</v>
      </c>
      <c r="J28" s="548" t="s">
        <v>1379</v>
      </c>
      <c r="K28" s="548"/>
      <c r="L28" s="549">
        <v>46125.326724537037</v>
      </c>
      <c r="M28" s="548" t="s">
        <v>1407</v>
      </c>
      <c r="N28" s="548" t="s">
        <v>344</v>
      </c>
      <c r="O28" s="548" t="s">
        <v>1323</v>
      </c>
      <c r="P28" s="548" t="s">
        <v>1408</v>
      </c>
      <c r="Q28" s="548" t="s">
        <v>84</v>
      </c>
      <c r="R28" s="547">
        <v>46126</v>
      </c>
      <c r="S28" s="548" t="s">
        <v>819</v>
      </c>
      <c r="T28" s="546">
        <v>-33.42</v>
      </c>
    </row>
    <row r="29" spans="1:20" ht="13.2">
      <c r="A29" s="541">
        <v>48965348832</v>
      </c>
      <c r="B29" s="543" t="s">
        <v>819</v>
      </c>
      <c r="C29" s="544">
        <v>46125</v>
      </c>
      <c r="D29" s="543" t="s">
        <v>991</v>
      </c>
      <c r="E29" s="541">
        <v>0</v>
      </c>
      <c r="F29" s="541">
        <v>0</v>
      </c>
      <c r="G29" s="541">
        <v>0</v>
      </c>
      <c r="H29" s="541">
        <v>0</v>
      </c>
      <c r="I29" s="541">
        <v>-64.87</v>
      </c>
      <c r="J29" s="543" t="s">
        <v>1379</v>
      </c>
      <c r="K29" s="543"/>
      <c r="L29" s="544">
        <v>46125.407314814816</v>
      </c>
      <c r="M29" s="543" t="s">
        <v>1409</v>
      </c>
      <c r="N29" s="543" t="s">
        <v>344</v>
      </c>
      <c r="O29" s="543" t="s">
        <v>1321</v>
      </c>
      <c r="P29" s="543" t="s">
        <v>1375</v>
      </c>
      <c r="Q29" s="543" t="s">
        <v>84</v>
      </c>
      <c r="R29" s="542">
        <v>46126</v>
      </c>
      <c r="S29" s="543" t="s">
        <v>819</v>
      </c>
      <c r="T29" s="541">
        <v>-64.87</v>
      </c>
    </row>
    <row r="30" spans="1:20" ht="13.2">
      <c r="A30" s="546">
        <v>48984920357</v>
      </c>
      <c r="B30" s="548" t="s">
        <v>819</v>
      </c>
      <c r="C30" s="549">
        <v>46125</v>
      </c>
      <c r="D30" s="548" t="s">
        <v>991</v>
      </c>
      <c r="E30" s="546">
        <v>0</v>
      </c>
      <c r="F30" s="546">
        <v>0</v>
      </c>
      <c r="G30" s="546">
        <v>0</v>
      </c>
      <c r="H30" s="546">
        <v>0</v>
      </c>
      <c r="I30" s="546">
        <v>-40.869999999999997</v>
      </c>
      <c r="J30" s="548" t="s">
        <v>1379</v>
      </c>
      <c r="K30" s="548"/>
      <c r="L30" s="549">
        <v>46125.593587962961</v>
      </c>
      <c r="M30" s="548" t="s">
        <v>1410</v>
      </c>
      <c r="N30" s="548" t="s">
        <v>344</v>
      </c>
      <c r="O30" s="548" t="s">
        <v>1313</v>
      </c>
      <c r="P30" s="548" t="s">
        <v>1392</v>
      </c>
      <c r="Q30" s="548" t="s">
        <v>84</v>
      </c>
      <c r="R30" s="547">
        <v>46126</v>
      </c>
      <c r="S30" s="548" t="s">
        <v>819</v>
      </c>
      <c r="T30" s="546">
        <v>-40.869999999999997</v>
      </c>
    </row>
    <row r="31" spans="1:20" ht="13.2">
      <c r="A31" s="541">
        <v>49003181660</v>
      </c>
      <c r="B31" s="543" t="s">
        <v>819</v>
      </c>
      <c r="C31" s="544">
        <v>46125</v>
      </c>
      <c r="D31" s="543" t="s">
        <v>991</v>
      </c>
      <c r="E31" s="541">
        <v>0</v>
      </c>
      <c r="F31" s="541">
        <v>0</v>
      </c>
      <c r="G31" s="541">
        <v>0</v>
      </c>
      <c r="H31" s="541">
        <v>0</v>
      </c>
      <c r="I31" s="541">
        <v>-13.35</v>
      </c>
      <c r="J31" s="543" t="s">
        <v>1379</v>
      </c>
      <c r="K31" s="543"/>
      <c r="L31" s="544">
        <v>46122.906655092593</v>
      </c>
      <c r="M31" s="543" t="s">
        <v>1411</v>
      </c>
      <c r="N31" s="543" t="s">
        <v>1387</v>
      </c>
      <c r="O31" s="543" t="s">
        <v>1313</v>
      </c>
      <c r="P31" s="543" t="s">
        <v>1392</v>
      </c>
      <c r="Q31" s="543" t="s">
        <v>84</v>
      </c>
      <c r="R31" s="542">
        <v>46126</v>
      </c>
      <c r="S31" s="543" t="s">
        <v>819</v>
      </c>
      <c r="T31" s="541">
        <v>-13.35</v>
      </c>
    </row>
    <row r="32" spans="1:20" ht="13.2">
      <c r="A32" s="546">
        <v>49020961940</v>
      </c>
      <c r="B32" s="548" t="s">
        <v>819</v>
      </c>
      <c r="C32" s="549">
        <v>46125</v>
      </c>
      <c r="D32" s="548" t="s">
        <v>991</v>
      </c>
      <c r="E32" s="546">
        <v>0</v>
      </c>
      <c r="F32" s="546">
        <v>0</v>
      </c>
      <c r="G32" s="546">
        <v>0</v>
      </c>
      <c r="H32" s="546">
        <v>0</v>
      </c>
      <c r="I32" s="546">
        <v>-67.819999999999993</v>
      </c>
      <c r="J32" s="548" t="s">
        <v>1379</v>
      </c>
      <c r="K32" s="548"/>
      <c r="L32" s="549">
        <v>46125.808379629627</v>
      </c>
      <c r="M32" s="548" t="s">
        <v>1412</v>
      </c>
      <c r="N32" s="548" t="s">
        <v>344</v>
      </c>
      <c r="O32" s="548" t="s">
        <v>1305</v>
      </c>
      <c r="P32" s="548" t="s">
        <v>1370</v>
      </c>
      <c r="Q32" s="548" t="s">
        <v>84</v>
      </c>
      <c r="R32" s="547">
        <v>46126</v>
      </c>
      <c r="S32" s="548" t="s">
        <v>819</v>
      </c>
      <c r="T32" s="546">
        <v>-67.819999999999993</v>
      </c>
    </row>
    <row r="33" spans="1:20" ht="13.2">
      <c r="A33" s="541">
        <v>49027481754</v>
      </c>
      <c r="B33" s="543" t="s">
        <v>819</v>
      </c>
      <c r="C33" s="544">
        <v>46125</v>
      </c>
      <c r="D33" s="543" t="s">
        <v>991</v>
      </c>
      <c r="E33" s="541">
        <v>0</v>
      </c>
      <c r="F33" s="541">
        <v>0</v>
      </c>
      <c r="G33" s="541">
        <v>0</v>
      </c>
      <c r="H33" s="541">
        <v>0</v>
      </c>
      <c r="I33" s="541">
        <v>-67.400000000000006</v>
      </c>
      <c r="J33" s="543" t="s">
        <v>1379</v>
      </c>
      <c r="K33" s="543"/>
      <c r="L33" s="544">
        <v>46125.880509259259</v>
      </c>
      <c r="M33" s="543" t="s">
        <v>1413</v>
      </c>
      <c r="N33" s="543" t="s">
        <v>344</v>
      </c>
      <c r="O33" s="543" t="s">
        <v>1305</v>
      </c>
      <c r="P33" s="543" t="s">
        <v>1370</v>
      </c>
      <c r="Q33" s="543" t="s">
        <v>84</v>
      </c>
      <c r="R33" s="542">
        <v>46126</v>
      </c>
      <c r="S33" s="543" t="s">
        <v>819</v>
      </c>
      <c r="T33" s="541">
        <v>-67.400000000000006</v>
      </c>
    </row>
    <row r="34" spans="1:20" ht="13.2">
      <c r="A34" s="546">
        <v>49096815642</v>
      </c>
      <c r="B34" s="548" t="s">
        <v>844</v>
      </c>
      <c r="C34" s="549">
        <v>46126</v>
      </c>
      <c r="D34" s="548" t="s">
        <v>845</v>
      </c>
      <c r="E34" s="546">
        <v>0</v>
      </c>
      <c r="F34" s="546">
        <v>0</v>
      </c>
      <c r="G34" s="546">
        <v>0</v>
      </c>
      <c r="H34" s="546">
        <v>0</v>
      </c>
      <c r="I34" s="546">
        <v>-106</v>
      </c>
      <c r="J34" s="548" t="s">
        <v>1414</v>
      </c>
      <c r="K34" s="548" t="s">
        <v>1367</v>
      </c>
      <c r="L34" s="549">
        <v>46124.351944444439</v>
      </c>
      <c r="M34" s="548" t="s">
        <v>1415</v>
      </c>
      <c r="N34" s="548" t="s">
        <v>1385</v>
      </c>
      <c r="O34" s="548" t="s">
        <v>1289</v>
      </c>
      <c r="P34" s="548" t="s">
        <v>1382</v>
      </c>
      <c r="Q34" s="548" t="s">
        <v>84</v>
      </c>
      <c r="R34" s="547">
        <v>46127</v>
      </c>
      <c r="S34" s="548" t="s">
        <v>826</v>
      </c>
      <c r="T34" s="546">
        <v>-81</v>
      </c>
    </row>
    <row r="35" spans="1:20" ht="13.2">
      <c r="A35" s="546"/>
      <c r="B35" s="548"/>
      <c r="C35" s="549"/>
      <c r="D35" s="548"/>
      <c r="E35" s="546"/>
      <c r="F35" s="546"/>
      <c r="G35" s="546"/>
      <c r="H35" s="546"/>
      <c r="I35" s="546"/>
      <c r="J35" s="548"/>
      <c r="K35" s="548"/>
      <c r="L35" s="549"/>
      <c r="M35" s="548"/>
      <c r="N35" s="548"/>
      <c r="O35" s="548"/>
      <c r="P35" s="548"/>
      <c r="Q35" s="548"/>
      <c r="R35" s="547"/>
      <c r="S35" s="548" t="s">
        <v>919</v>
      </c>
      <c r="T35" s="546">
        <v>-25</v>
      </c>
    </row>
    <row r="36" spans="1:20" ht="13.2">
      <c r="A36" s="541">
        <v>48917280156</v>
      </c>
      <c r="B36" s="543" t="s">
        <v>844</v>
      </c>
      <c r="C36" s="544">
        <v>46124</v>
      </c>
      <c r="D36" s="543" t="s">
        <v>845</v>
      </c>
      <c r="E36" s="541">
        <v>0</v>
      </c>
      <c r="F36" s="541">
        <v>0</v>
      </c>
      <c r="G36" s="541">
        <v>315</v>
      </c>
      <c r="H36" s="541">
        <v>-103.95</v>
      </c>
      <c r="I36" s="541">
        <v>160.29</v>
      </c>
      <c r="J36" s="543" t="s">
        <v>1414</v>
      </c>
      <c r="K36" s="543" t="s">
        <v>1367</v>
      </c>
      <c r="L36" s="544">
        <v>46116.614282407405</v>
      </c>
      <c r="M36" s="543" t="s">
        <v>1416</v>
      </c>
      <c r="N36" s="543" t="s">
        <v>1402</v>
      </c>
      <c r="O36" s="543" t="s">
        <v>1285</v>
      </c>
      <c r="P36" s="543" t="s">
        <v>1417</v>
      </c>
      <c r="Q36" s="543" t="s">
        <v>84</v>
      </c>
      <c r="R36" s="542">
        <v>46125</v>
      </c>
      <c r="S36" s="543" t="s">
        <v>886</v>
      </c>
      <c r="T36" s="541">
        <v>-3.99</v>
      </c>
    </row>
    <row r="37" spans="1:20" ht="13.2">
      <c r="A37" s="541"/>
      <c r="B37" s="543"/>
      <c r="C37" s="544"/>
      <c r="D37" s="543"/>
      <c r="E37" s="541"/>
      <c r="F37" s="541"/>
      <c r="G37" s="541"/>
      <c r="H37" s="541"/>
      <c r="I37" s="541"/>
      <c r="J37" s="543"/>
      <c r="K37" s="543"/>
      <c r="L37" s="544"/>
      <c r="M37" s="543"/>
      <c r="N37" s="543"/>
      <c r="O37" s="543"/>
      <c r="P37" s="543"/>
      <c r="Q37" s="543"/>
      <c r="R37" s="542"/>
      <c r="S37" s="543" t="s">
        <v>826</v>
      </c>
      <c r="T37" s="541">
        <v>-46.77</v>
      </c>
    </row>
    <row r="38" spans="1:20" ht="13.2">
      <c r="A38" s="546">
        <v>49051682950</v>
      </c>
      <c r="B38" s="548" t="s">
        <v>844</v>
      </c>
      <c r="C38" s="549">
        <v>46126</v>
      </c>
      <c r="D38" s="548" t="s">
        <v>845</v>
      </c>
      <c r="E38" s="546">
        <v>0</v>
      </c>
      <c r="F38" s="546">
        <v>0</v>
      </c>
      <c r="G38" s="546">
        <v>315</v>
      </c>
      <c r="H38" s="546">
        <v>-103.95</v>
      </c>
      <c r="I38" s="546">
        <v>164.28</v>
      </c>
      <c r="J38" s="548" t="s">
        <v>1414</v>
      </c>
      <c r="K38" s="548" t="s">
        <v>1367</v>
      </c>
      <c r="L38" s="549">
        <v>46116.675451388888</v>
      </c>
      <c r="M38" s="548" t="s">
        <v>1418</v>
      </c>
      <c r="N38" s="548" t="s">
        <v>1402</v>
      </c>
      <c r="O38" s="548" t="s">
        <v>1285</v>
      </c>
      <c r="P38" s="548" t="s">
        <v>1417</v>
      </c>
      <c r="Q38" s="548" t="s">
        <v>84</v>
      </c>
      <c r="R38" s="547">
        <v>46127</v>
      </c>
      <c r="S38" s="548" t="s">
        <v>826</v>
      </c>
      <c r="T38" s="546">
        <v>-46.77</v>
      </c>
    </row>
    <row r="39" spans="1:20" ht="13.2">
      <c r="A39" s="541">
        <v>48909164607</v>
      </c>
      <c r="B39" s="543" t="s">
        <v>844</v>
      </c>
      <c r="C39" s="544">
        <v>46124</v>
      </c>
      <c r="D39" s="543" t="s">
        <v>845</v>
      </c>
      <c r="E39" s="541">
        <v>0</v>
      </c>
      <c r="F39" s="541">
        <v>0</v>
      </c>
      <c r="G39" s="541">
        <v>1865</v>
      </c>
      <c r="H39" s="541">
        <v>-895.2</v>
      </c>
      <c r="I39" s="541">
        <v>743.96</v>
      </c>
      <c r="J39" s="543" t="s">
        <v>1414</v>
      </c>
      <c r="K39" s="543" t="s">
        <v>1367</v>
      </c>
      <c r="L39" s="544">
        <v>46119.521990740745</v>
      </c>
      <c r="M39" s="543" t="s">
        <v>1384</v>
      </c>
      <c r="N39" s="543" t="s">
        <v>1385</v>
      </c>
      <c r="O39" s="543" t="s">
        <v>1289</v>
      </c>
      <c r="P39" s="543" t="s">
        <v>1382</v>
      </c>
      <c r="Q39" s="543" t="s">
        <v>84</v>
      </c>
      <c r="R39" s="542">
        <v>46125</v>
      </c>
      <c r="S39" s="543" t="s">
        <v>826</v>
      </c>
      <c r="T39" s="541">
        <v>-219.2</v>
      </c>
    </row>
    <row r="40" spans="1:20" ht="13.2">
      <c r="A40" s="541"/>
      <c r="B40" s="543"/>
      <c r="C40" s="544"/>
      <c r="D40" s="543"/>
      <c r="E40" s="541"/>
      <c r="F40" s="541"/>
      <c r="G40" s="541"/>
      <c r="H40" s="541"/>
      <c r="I40" s="541"/>
      <c r="J40" s="543"/>
      <c r="K40" s="543"/>
      <c r="L40" s="544"/>
      <c r="M40" s="543"/>
      <c r="N40" s="543"/>
      <c r="O40" s="543"/>
      <c r="P40" s="543"/>
      <c r="Q40" s="543"/>
      <c r="R40" s="542"/>
      <c r="S40" s="543" t="s">
        <v>886</v>
      </c>
      <c r="T40" s="541">
        <v>-6.64</v>
      </c>
    </row>
    <row r="41" spans="1:20" ht="13.2">
      <c r="A41" s="546">
        <v>48898477983</v>
      </c>
      <c r="B41" s="548" t="s">
        <v>844</v>
      </c>
      <c r="C41" s="549">
        <v>46124</v>
      </c>
      <c r="D41" s="548" t="s">
        <v>845</v>
      </c>
      <c r="E41" s="546">
        <v>0</v>
      </c>
      <c r="F41" s="546">
        <v>0</v>
      </c>
      <c r="G41" s="546">
        <v>2100</v>
      </c>
      <c r="H41" s="546">
        <v>-1008</v>
      </c>
      <c r="I41" s="546">
        <v>847.3</v>
      </c>
      <c r="J41" s="548" t="s">
        <v>1414</v>
      </c>
      <c r="K41" s="548" t="s">
        <v>1367</v>
      </c>
      <c r="L41" s="549">
        <v>46122.252141203702</v>
      </c>
      <c r="M41" s="548" t="s">
        <v>1380</v>
      </c>
      <c r="N41" s="548" t="s">
        <v>1381</v>
      </c>
      <c r="O41" s="548" t="s">
        <v>1289</v>
      </c>
      <c r="P41" s="548" t="s">
        <v>1382</v>
      </c>
      <c r="Q41" s="548" t="s">
        <v>84</v>
      </c>
      <c r="R41" s="547">
        <v>46125</v>
      </c>
      <c r="S41" s="548" t="s">
        <v>826</v>
      </c>
      <c r="T41" s="546">
        <v>-238</v>
      </c>
    </row>
    <row r="42" spans="1:20" ht="13.2">
      <c r="A42" s="546"/>
      <c r="B42" s="548"/>
      <c r="C42" s="549"/>
      <c r="D42" s="548"/>
      <c r="E42" s="546"/>
      <c r="F42" s="546"/>
      <c r="G42" s="546"/>
      <c r="H42" s="546"/>
      <c r="I42" s="546"/>
      <c r="J42" s="548"/>
      <c r="K42" s="548"/>
      <c r="L42" s="549"/>
      <c r="M42" s="548"/>
      <c r="N42" s="548"/>
      <c r="O42" s="548"/>
      <c r="P42" s="548"/>
      <c r="Q42" s="548"/>
      <c r="R42" s="547"/>
      <c r="S42" s="548" t="s">
        <v>886</v>
      </c>
      <c r="T42" s="546">
        <v>-6.7</v>
      </c>
    </row>
    <row r="43" spans="1:20" ht="13.2">
      <c r="A43" s="541">
        <v>48911378243</v>
      </c>
      <c r="B43" s="543" t="s">
        <v>844</v>
      </c>
      <c r="C43" s="544">
        <v>46124</v>
      </c>
      <c r="D43" s="543" t="s">
        <v>845</v>
      </c>
      <c r="E43" s="541">
        <v>0</v>
      </c>
      <c r="F43" s="541">
        <v>0</v>
      </c>
      <c r="G43" s="541">
        <v>2100</v>
      </c>
      <c r="H43" s="541">
        <v>-1008</v>
      </c>
      <c r="I43" s="541">
        <v>847.57</v>
      </c>
      <c r="J43" s="543" t="s">
        <v>1414</v>
      </c>
      <c r="K43" s="543" t="s">
        <v>1367</v>
      </c>
      <c r="L43" s="544">
        <v>46122.578460648147</v>
      </c>
      <c r="M43" s="543" t="s">
        <v>1386</v>
      </c>
      <c r="N43" s="543" t="s">
        <v>1387</v>
      </c>
      <c r="O43" s="543" t="s">
        <v>1289</v>
      </c>
      <c r="P43" s="543" t="s">
        <v>1382</v>
      </c>
      <c r="Q43" s="543" t="s">
        <v>84</v>
      </c>
      <c r="R43" s="542">
        <v>46125</v>
      </c>
      <c r="S43" s="543" t="s">
        <v>826</v>
      </c>
      <c r="T43" s="541">
        <v>-238</v>
      </c>
    </row>
    <row r="44" spans="1:20" ht="13.2">
      <c r="A44" s="541"/>
      <c r="B44" s="543"/>
      <c r="C44" s="544"/>
      <c r="D44" s="543"/>
      <c r="E44" s="541"/>
      <c r="F44" s="541"/>
      <c r="G44" s="541"/>
      <c r="H44" s="541"/>
      <c r="I44" s="541"/>
      <c r="J44" s="543"/>
      <c r="K44" s="543"/>
      <c r="L44" s="544"/>
      <c r="M44" s="543"/>
      <c r="N44" s="543"/>
      <c r="O44" s="543"/>
      <c r="P44" s="543"/>
      <c r="Q44" s="543"/>
      <c r="R44" s="542"/>
      <c r="S44" s="543" t="s">
        <v>886</v>
      </c>
      <c r="T44" s="541">
        <v>-6.43</v>
      </c>
    </row>
    <row r="45" spans="1:20" ht="13.2">
      <c r="A45" s="546">
        <v>48936092661</v>
      </c>
      <c r="B45" s="548" t="s">
        <v>844</v>
      </c>
      <c r="C45" s="549">
        <v>46124</v>
      </c>
      <c r="D45" s="548" t="s">
        <v>845</v>
      </c>
      <c r="E45" s="546">
        <v>0</v>
      </c>
      <c r="F45" s="546">
        <v>0</v>
      </c>
      <c r="G45" s="546">
        <v>2100</v>
      </c>
      <c r="H45" s="546">
        <v>-1008</v>
      </c>
      <c r="I45" s="546">
        <v>847.51</v>
      </c>
      <c r="J45" s="548" t="s">
        <v>1414</v>
      </c>
      <c r="K45" s="548" t="s">
        <v>1367</v>
      </c>
      <c r="L45" s="549">
        <v>46122.382141203707</v>
      </c>
      <c r="M45" s="548" t="s">
        <v>1419</v>
      </c>
      <c r="N45" s="548" t="s">
        <v>1394</v>
      </c>
      <c r="O45" s="548" t="s">
        <v>1289</v>
      </c>
      <c r="P45" s="548" t="s">
        <v>1382</v>
      </c>
      <c r="Q45" s="548" t="s">
        <v>84</v>
      </c>
      <c r="R45" s="547">
        <v>46125</v>
      </c>
      <c r="S45" s="548" t="s">
        <v>826</v>
      </c>
      <c r="T45" s="546">
        <v>-238</v>
      </c>
    </row>
    <row r="46" spans="1:20" ht="13.2">
      <c r="A46" s="546"/>
      <c r="B46" s="548"/>
      <c r="C46" s="549"/>
      <c r="D46" s="548"/>
      <c r="E46" s="546"/>
      <c r="F46" s="546"/>
      <c r="G46" s="546"/>
      <c r="H46" s="546"/>
      <c r="I46" s="546"/>
      <c r="J46" s="548"/>
      <c r="K46" s="548"/>
      <c r="L46" s="549"/>
      <c r="M46" s="548"/>
      <c r="N46" s="548"/>
      <c r="O46" s="548"/>
      <c r="P46" s="548"/>
      <c r="Q46" s="548"/>
      <c r="R46" s="547"/>
      <c r="S46" s="548" t="s">
        <v>886</v>
      </c>
      <c r="T46" s="546">
        <v>-6.49</v>
      </c>
    </row>
    <row r="47" spans="1:20" ht="13.2">
      <c r="A47" s="541">
        <v>48936570295</v>
      </c>
      <c r="B47" s="543" t="s">
        <v>844</v>
      </c>
      <c r="C47" s="544">
        <v>46124</v>
      </c>
      <c r="D47" s="543" t="s">
        <v>845</v>
      </c>
      <c r="E47" s="541">
        <v>0</v>
      </c>
      <c r="F47" s="541">
        <v>0</v>
      </c>
      <c r="G47" s="541">
        <v>2100</v>
      </c>
      <c r="H47" s="541">
        <v>-1008</v>
      </c>
      <c r="I47" s="541">
        <v>842.16</v>
      </c>
      <c r="J47" s="543" t="s">
        <v>1414</v>
      </c>
      <c r="K47" s="543" t="s">
        <v>1367</v>
      </c>
      <c r="L47" s="544">
        <v>46121.856134259258</v>
      </c>
      <c r="M47" s="543" t="s">
        <v>1393</v>
      </c>
      <c r="N47" s="543" t="s">
        <v>1394</v>
      </c>
      <c r="O47" s="543" t="s">
        <v>1289</v>
      </c>
      <c r="P47" s="543" t="s">
        <v>1382</v>
      </c>
      <c r="Q47" s="543" t="s">
        <v>84</v>
      </c>
      <c r="R47" s="542">
        <v>46125</v>
      </c>
      <c r="S47" s="543" t="s">
        <v>826</v>
      </c>
      <c r="T47" s="541">
        <v>-242</v>
      </c>
    </row>
    <row r="48" spans="1:20" ht="13.2">
      <c r="A48" s="541"/>
      <c r="B48" s="543"/>
      <c r="C48" s="544"/>
      <c r="D48" s="543"/>
      <c r="E48" s="541"/>
      <c r="F48" s="541"/>
      <c r="G48" s="541"/>
      <c r="H48" s="541"/>
      <c r="I48" s="541"/>
      <c r="J48" s="543"/>
      <c r="K48" s="543"/>
      <c r="L48" s="544"/>
      <c r="M48" s="543"/>
      <c r="N48" s="543"/>
      <c r="O48" s="543"/>
      <c r="P48" s="543"/>
      <c r="Q48" s="543"/>
      <c r="R48" s="542"/>
      <c r="S48" s="543" t="s">
        <v>886</v>
      </c>
      <c r="T48" s="541">
        <v>-7.84</v>
      </c>
    </row>
    <row r="49" spans="1:20" ht="13.2">
      <c r="A49" s="546">
        <v>49085753878</v>
      </c>
      <c r="B49" s="548" t="s">
        <v>844</v>
      </c>
      <c r="C49" s="549">
        <v>46126</v>
      </c>
      <c r="D49" s="548" t="s">
        <v>845</v>
      </c>
      <c r="E49" s="546">
        <v>0</v>
      </c>
      <c r="F49" s="546">
        <v>0</v>
      </c>
      <c r="G49" s="546">
        <v>2100</v>
      </c>
      <c r="H49" s="546">
        <v>-1008</v>
      </c>
      <c r="I49" s="546">
        <v>845.83</v>
      </c>
      <c r="J49" s="548" t="s">
        <v>1414</v>
      </c>
      <c r="K49" s="548" t="s">
        <v>1367</v>
      </c>
      <c r="L49" s="549">
        <v>46122.499942129631</v>
      </c>
      <c r="M49" s="548" t="s">
        <v>1420</v>
      </c>
      <c r="N49" s="548" t="s">
        <v>1421</v>
      </c>
      <c r="O49" s="548" t="s">
        <v>1289</v>
      </c>
      <c r="P49" s="548" t="s">
        <v>1382</v>
      </c>
      <c r="Q49" s="548" t="s">
        <v>84</v>
      </c>
      <c r="R49" s="547">
        <v>46127</v>
      </c>
      <c r="S49" s="548" t="s">
        <v>826</v>
      </c>
      <c r="T49" s="546">
        <v>-238</v>
      </c>
    </row>
    <row r="50" spans="1:20" ht="13.2">
      <c r="A50" s="546"/>
      <c r="B50" s="548"/>
      <c r="C50" s="549"/>
      <c r="D50" s="548"/>
      <c r="E50" s="546"/>
      <c r="F50" s="546"/>
      <c r="G50" s="546"/>
      <c r="H50" s="546"/>
      <c r="I50" s="546"/>
      <c r="J50" s="548"/>
      <c r="K50" s="548"/>
      <c r="L50" s="549"/>
      <c r="M50" s="548"/>
      <c r="N50" s="548"/>
      <c r="O50" s="548"/>
      <c r="P50" s="548"/>
      <c r="Q50" s="548"/>
      <c r="R50" s="547"/>
      <c r="S50" s="548" t="s">
        <v>886</v>
      </c>
      <c r="T50" s="546">
        <v>-8.17</v>
      </c>
    </row>
    <row r="51" spans="1:20" ht="13.2">
      <c r="A51" s="541">
        <v>48964269332</v>
      </c>
      <c r="B51" s="543" t="s">
        <v>844</v>
      </c>
      <c r="C51" s="544">
        <v>46125</v>
      </c>
      <c r="D51" s="543" t="s">
        <v>845</v>
      </c>
      <c r="E51" s="541">
        <v>0</v>
      </c>
      <c r="F51" s="541">
        <v>0</v>
      </c>
      <c r="G51" s="541">
        <v>2100</v>
      </c>
      <c r="H51" s="541">
        <v>-1008</v>
      </c>
      <c r="I51" s="541">
        <v>847.88</v>
      </c>
      <c r="J51" s="543" t="s">
        <v>1414</v>
      </c>
      <c r="K51" s="543" t="s">
        <v>1367</v>
      </c>
      <c r="L51" s="544">
        <v>46122.378587962958</v>
      </c>
      <c r="M51" s="543" t="s">
        <v>1422</v>
      </c>
      <c r="N51" s="543" t="s">
        <v>1423</v>
      </c>
      <c r="O51" s="543" t="s">
        <v>1289</v>
      </c>
      <c r="P51" s="543" t="s">
        <v>1382</v>
      </c>
      <c r="Q51" s="543" t="s">
        <v>84</v>
      </c>
      <c r="R51" s="542">
        <v>46126</v>
      </c>
      <c r="S51" s="543" t="s">
        <v>826</v>
      </c>
      <c r="T51" s="541">
        <v>-238</v>
      </c>
    </row>
    <row r="52" spans="1:20" ht="13.2">
      <c r="A52" s="541"/>
      <c r="B52" s="543"/>
      <c r="C52" s="544"/>
      <c r="D52" s="543"/>
      <c r="E52" s="541"/>
      <c r="F52" s="541"/>
      <c r="G52" s="541"/>
      <c r="H52" s="541"/>
      <c r="I52" s="541"/>
      <c r="J52" s="543"/>
      <c r="K52" s="543"/>
      <c r="L52" s="544"/>
      <c r="M52" s="543"/>
      <c r="N52" s="543"/>
      <c r="O52" s="543"/>
      <c r="P52" s="543"/>
      <c r="Q52" s="543"/>
      <c r="R52" s="542"/>
      <c r="S52" s="543" t="s">
        <v>886</v>
      </c>
      <c r="T52" s="541">
        <v>-6.12</v>
      </c>
    </row>
    <row r="53" spans="1:20" ht="13.2">
      <c r="A53" s="546">
        <v>48982586945</v>
      </c>
      <c r="B53" s="548" t="s">
        <v>844</v>
      </c>
      <c r="C53" s="549">
        <v>46125</v>
      </c>
      <c r="D53" s="548" t="s">
        <v>845</v>
      </c>
      <c r="E53" s="546">
        <v>0</v>
      </c>
      <c r="F53" s="546">
        <v>0</v>
      </c>
      <c r="G53" s="546">
        <v>2100</v>
      </c>
      <c r="H53" s="546">
        <v>-1008</v>
      </c>
      <c r="I53" s="546">
        <v>932.77</v>
      </c>
      <c r="J53" s="548" t="s">
        <v>1414</v>
      </c>
      <c r="K53" s="548" t="s">
        <v>1367</v>
      </c>
      <c r="L53" s="549">
        <v>46122.559317129635</v>
      </c>
      <c r="M53" s="548" t="s">
        <v>1424</v>
      </c>
      <c r="N53" s="548" t="s">
        <v>1421</v>
      </c>
      <c r="O53" s="548" t="s">
        <v>1289</v>
      </c>
      <c r="P53" s="548" t="s">
        <v>1382</v>
      </c>
      <c r="Q53" s="548" t="s">
        <v>84</v>
      </c>
      <c r="R53" s="547">
        <v>46126</v>
      </c>
      <c r="S53" s="548" t="s">
        <v>826</v>
      </c>
      <c r="T53" s="546">
        <v>-154</v>
      </c>
    </row>
    <row r="54" spans="1:20" ht="13.2">
      <c r="A54" s="546"/>
      <c r="B54" s="548"/>
      <c r="C54" s="549"/>
      <c r="D54" s="548"/>
      <c r="E54" s="546"/>
      <c r="F54" s="546"/>
      <c r="G54" s="546"/>
      <c r="H54" s="546"/>
      <c r="I54" s="546"/>
      <c r="J54" s="548"/>
      <c r="K54" s="548"/>
      <c r="L54" s="549"/>
      <c r="M54" s="548"/>
      <c r="N54" s="548"/>
      <c r="O54" s="548"/>
      <c r="P54" s="548"/>
      <c r="Q54" s="548"/>
      <c r="R54" s="547"/>
      <c r="S54" s="548" t="s">
        <v>886</v>
      </c>
      <c r="T54" s="546">
        <v>-5.23</v>
      </c>
    </row>
    <row r="55" spans="1:20" ht="13.2">
      <c r="A55" s="541">
        <v>48899087933</v>
      </c>
      <c r="B55" s="543" t="s">
        <v>844</v>
      </c>
      <c r="C55" s="544">
        <v>46124</v>
      </c>
      <c r="D55" s="543" t="s">
        <v>845</v>
      </c>
      <c r="E55" s="541">
        <v>0</v>
      </c>
      <c r="F55" s="541">
        <v>0</v>
      </c>
      <c r="G55" s="541">
        <v>2787</v>
      </c>
      <c r="H55" s="541">
        <v>-863.97</v>
      </c>
      <c r="I55" s="541">
        <v>1875.43</v>
      </c>
      <c r="J55" s="543" t="s">
        <v>1414</v>
      </c>
      <c r="K55" s="543" t="s">
        <v>1367</v>
      </c>
      <c r="L55" s="544">
        <v>46114.620023148149</v>
      </c>
      <c r="M55" s="543" t="s">
        <v>1425</v>
      </c>
      <c r="N55" s="543" t="s">
        <v>1426</v>
      </c>
      <c r="O55" s="543" t="s">
        <v>1313</v>
      </c>
      <c r="P55" s="543" t="s">
        <v>1392</v>
      </c>
      <c r="Q55" s="543" t="s">
        <v>84</v>
      </c>
      <c r="R55" s="542">
        <v>46125</v>
      </c>
      <c r="S55" s="543" t="s">
        <v>886</v>
      </c>
      <c r="T55" s="541">
        <v>-0.83</v>
      </c>
    </row>
    <row r="56" spans="1:20" ht="13.2">
      <c r="A56" s="541"/>
      <c r="B56" s="543"/>
      <c r="C56" s="544"/>
      <c r="D56" s="543"/>
      <c r="E56" s="541"/>
      <c r="F56" s="541"/>
      <c r="G56" s="541"/>
      <c r="H56" s="541"/>
      <c r="I56" s="541"/>
      <c r="J56" s="543"/>
      <c r="K56" s="543"/>
      <c r="L56" s="544"/>
      <c r="M56" s="543"/>
      <c r="N56" s="543"/>
      <c r="O56" s="543"/>
      <c r="P56" s="543"/>
      <c r="Q56" s="543"/>
      <c r="R56" s="542"/>
      <c r="S56" s="543" t="s">
        <v>826</v>
      </c>
      <c r="T56" s="541">
        <v>-46.77</v>
      </c>
    </row>
    <row r="57" spans="1:20" ht="13.2">
      <c r="A57" s="546">
        <v>48931484473</v>
      </c>
      <c r="B57" s="548" t="s">
        <v>844</v>
      </c>
      <c r="C57" s="549">
        <v>46124</v>
      </c>
      <c r="D57" s="548" t="s">
        <v>845</v>
      </c>
      <c r="E57" s="546">
        <v>0</v>
      </c>
      <c r="F57" s="546">
        <v>0</v>
      </c>
      <c r="G57" s="546">
        <v>3257</v>
      </c>
      <c r="H57" s="546">
        <v>-1009.67</v>
      </c>
      <c r="I57" s="546">
        <v>2160.4899999999998</v>
      </c>
      <c r="J57" s="548" t="s">
        <v>1414</v>
      </c>
      <c r="K57" s="548" t="s">
        <v>1367</v>
      </c>
      <c r="L57" s="549">
        <v>46122.411006944443</v>
      </c>
      <c r="M57" s="548" t="s">
        <v>1390</v>
      </c>
      <c r="N57" s="548" t="s">
        <v>1391</v>
      </c>
      <c r="O57" s="548" t="s">
        <v>1313</v>
      </c>
      <c r="P57" s="548" t="s">
        <v>1392</v>
      </c>
      <c r="Q57" s="548" t="s">
        <v>84</v>
      </c>
      <c r="R57" s="547">
        <v>46125</v>
      </c>
      <c r="S57" s="548" t="s">
        <v>826</v>
      </c>
      <c r="T57" s="546">
        <v>-81</v>
      </c>
    </row>
    <row r="58" spans="1:20" ht="13.2">
      <c r="A58" s="546"/>
      <c r="B58" s="548"/>
      <c r="C58" s="549"/>
      <c r="D58" s="548"/>
      <c r="E58" s="546"/>
      <c r="F58" s="546"/>
      <c r="G58" s="546"/>
      <c r="H58" s="546"/>
      <c r="I58" s="546"/>
      <c r="J58" s="548"/>
      <c r="K58" s="548"/>
      <c r="L58" s="549"/>
      <c r="M58" s="548"/>
      <c r="N58" s="548"/>
      <c r="O58" s="548"/>
      <c r="P58" s="548"/>
      <c r="Q58" s="548"/>
      <c r="R58" s="547"/>
      <c r="S58" s="548" t="s">
        <v>886</v>
      </c>
      <c r="T58" s="546">
        <v>-5.84</v>
      </c>
    </row>
    <row r="59" spans="1:20" ht="13.2">
      <c r="A59" s="541">
        <v>49016881958</v>
      </c>
      <c r="B59" s="543" t="s">
        <v>844</v>
      </c>
      <c r="C59" s="544">
        <v>46125</v>
      </c>
      <c r="D59" s="543" t="s">
        <v>845</v>
      </c>
      <c r="E59" s="541">
        <v>0</v>
      </c>
      <c r="F59" s="541">
        <v>0</v>
      </c>
      <c r="G59" s="541">
        <v>3257</v>
      </c>
      <c r="H59" s="541">
        <v>-1009.67</v>
      </c>
      <c r="I59" s="541">
        <v>2163.35</v>
      </c>
      <c r="J59" s="543" t="s">
        <v>1414</v>
      </c>
      <c r="K59" s="543" t="s">
        <v>1367</v>
      </c>
      <c r="L59" s="544">
        <v>46122.103946759264</v>
      </c>
      <c r="M59" s="543" t="s">
        <v>1427</v>
      </c>
      <c r="N59" s="543" t="s">
        <v>1402</v>
      </c>
      <c r="O59" s="543" t="s">
        <v>1313</v>
      </c>
      <c r="P59" s="543" t="s">
        <v>1392</v>
      </c>
      <c r="Q59" s="543" t="s">
        <v>84</v>
      </c>
      <c r="R59" s="542">
        <v>46126</v>
      </c>
      <c r="S59" s="543" t="s">
        <v>826</v>
      </c>
      <c r="T59" s="541">
        <v>-77</v>
      </c>
    </row>
    <row r="60" spans="1:20" ht="13.2">
      <c r="A60" s="541"/>
      <c r="B60" s="543"/>
      <c r="C60" s="544"/>
      <c r="D60" s="543"/>
      <c r="E60" s="541"/>
      <c r="F60" s="541"/>
      <c r="G60" s="541"/>
      <c r="H60" s="541"/>
      <c r="I60" s="541"/>
      <c r="J60" s="543"/>
      <c r="K60" s="543"/>
      <c r="L60" s="544"/>
      <c r="M60" s="543"/>
      <c r="N60" s="543"/>
      <c r="O60" s="543"/>
      <c r="P60" s="543"/>
      <c r="Q60" s="543"/>
      <c r="R60" s="542"/>
      <c r="S60" s="543" t="s">
        <v>886</v>
      </c>
      <c r="T60" s="541">
        <v>-6.98</v>
      </c>
    </row>
    <row r="61" spans="1:20" ht="13.2">
      <c r="A61" s="546">
        <v>49081135242</v>
      </c>
      <c r="B61" s="548" t="s">
        <v>844</v>
      </c>
      <c r="C61" s="549">
        <v>46126</v>
      </c>
      <c r="D61" s="548" t="s">
        <v>845</v>
      </c>
      <c r="E61" s="546">
        <v>0</v>
      </c>
      <c r="F61" s="546">
        <v>0</v>
      </c>
      <c r="G61" s="546">
        <v>3500</v>
      </c>
      <c r="H61" s="546">
        <v>-1085</v>
      </c>
      <c r="I61" s="546">
        <v>2331.0100000000002</v>
      </c>
      <c r="J61" s="548" t="s">
        <v>1414</v>
      </c>
      <c r="K61" s="548" t="s">
        <v>1367</v>
      </c>
      <c r="L61" s="549">
        <v>46123.904340277775</v>
      </c>
      <c r="M61" s="548" t="s">
        <v>1428</v>
      </c>
      <c r="N61" s="548" t="s">
        <v>1402</v>
      </c>
      <c r="O61" s="548" t="s">
        <v>1313</v>
      </c>
      <c r="P61" s="548" t="s">
        <v>1392</v>
      </c>
      <c r="Q61" s="548" t="s">
        <v>84</v>
      </c>
      <c r="R61" s="547">
        <v>46127</v>
      </c>
      <c r="S61" s="548" t="s">
        <v>826</v>
      </c>
      <c r="T61" s="546">
        <v>-77</v>
      </c>
    </row>
    <row r="62" spans="1:20" ht="13.2">
      <c r="A62" s="546"/>
      <c r="B62" s="548"/>
      <c r="C62" s="549"/>
      <c r="D62" s="548"/>
      <c r="E62" s="546"/>
      <c r="F62" s="546"/>
      <c r="G62" s="546"/>
      <c r="H62" s="546"/>
      <c r="I62" s="546"/>
      <c r="J62" s="548"/>
      <c r="K62" s="548"/>
      <c r="L62" s="549"/>
      <c r="M62" s="548"/>
      <c r="N62" s="548"/>
      <c r="O62" s="548"/>
      <c r="P62" s="548"/>
      <c r="Q62" s="548"/>
      <c r="R62" s="547"/>
      <c r="S62" s="548" t="s">
        <v>886</v>
      </c>
      <c r="T62" s="546">
        <v>-6.99</v>
      </c>
    </row>
    <row r="63" spans="1:20" ht="13.2">
      <c r="A63" s="541">
        <v>49000693954</v>
      </c>
      <c r="B63" s="543" t="s">
        <v>844</v>
      </c>
      <c r="C63" s="544">
        <v>46125</v>
      </c>
      <c r="D63" s="543" t="s">
        <v>845</v>
      </c>
      <c r="E63" s="541">
        <v>0</v>
      </c>
      <c r="F63" s="541">
        <v>0</v>
      </c>
      <c r="G63" s="541">
        <v>3500</v>
      </c>
      <c r="H63" s="541">
        <v>-1085</v>
      </c>
      <c r="I63" s="541">
        <v>2051.36</v>
      </c>
      <c r="J63" s="543" t="s">
        <v>1414</v>
      </c>
      <c r="K63" s="543" t="s">
        <v>1367</v>
      </c>
      <c r="L63" s="544">
        <v>46122.906655092593</v>
      </c>
      <c r="M63" s="543" t="s">
        <v>1411</v>
      </c>
      <c r="N63" s="543" t="s">
        <v>1387</v>
      </c>
      <c r="O63" s="543" t="s">
        <v>1313</v>
      </c>
      <c r="P63" s="543" t="s">
        <v>1392</v>
      </c>
      <c r="Q63" s="543" t="s">
        <v>84</v>
      </c>
      <c r="R63" s="542">
        <v>46126</v>
      </c>
      <c r="S63" s="543" t="s">
        <v>826</v>
      </c>
      <c r="T63" s="541">
        <v>-350</v>
      </c>
    </row>
    <row r="64" spans="1:20" ht="13.2">
      <c r="A64" s="541"/>
      <c r="B64" s="543"/>
      <c r="C64" s="544"/>
      <c r="D64" s="543"/>
      <c r="E64" s="541"/>
      <c r="F64" s="541"/>
      <c r="G64" s="541"/>
      <c r="H64" s="541"/>
      <c r="I64" s="541"/>
      <c r="J64" s="543"/>
      <c r="K64" s="543"/>
      <c r="L64" s="544"/>
      <c r="M64" s="543"/>
      <c r="N64" s="543"/>
      <c r="O64" s="543"/>
      <c r="P64" s="543"/>
      <c r="Q64" s="543"/>
      <c r="R64" s="542"/>
      <c r="S64" s="543" t="s">
        <v>886</v>
      </c>
      <c r="T64" s="541">
        <v>-13.64</v>
      </c>
    </row>
    <row r="65" spans="1:20" ht="13.2">
      <c r="A65" s="546">
        <v>49085185390</v>
      </c>
      <c r="B65" s="548" t="s">
        <v>844</v>
      </c>
      <c r="C65" s="549">
        <v>46126</v>
      </c>
      <c r="D65" s="548" t="s">
        <v>845</v>
      </c>
      <c r="E65" s="546">
        <v>0</v>
      </c>
      <c r="F65" s="546">
        <v>0</v>
      </c>
      <c r="G65" s="546">
        <v>5000</v>
      </c>
      <c r="H65" s="546">
        <v>-1550</v>
      </c>
      <c r="I65" s="546">
        <v>3367.18</v>
      </c>
      <c r="J65" s="548" t="s">
        <v>1414</v>
      </c>
      <c r="K65" s="548" t="s">
        <v>1367</v>
      </c>
      <c r="L65" s="549">
        <v>46124.999259259261</v>
      </c>
      <c r="M65" s="548" t="s">
        <v>1401</v>
      </c>
      <c r="N65" s="548" t="s">
        <v>1402</v>
      </c>
      <c r="O65" s="548" t="s">
        <v>1317</v>
      </c>
      <c r="P65" s="548" t="s">
        <v>1398</v>
      </c>
      <c r="Q65" s="548" t="s">
        <v>84</v>
      </c>
      <c r="R65" s="547">
        <v>46127</v>
      </c>
      <c r="S65" s="548" t="s">
        <v>826</v>
      </c>
      <c r="T65" s="546">
        <v>-77</v>
      </c>
    </row>
    <row r="66" spans="1:20" ht="13.2">
      <c r="A66" s="546"/>
      <c r="B66" s="548"/>
      <c r="C66" s="549"/>
      <c r="D66" s="548"/>
      <c r="E66" s="546"/>
      <c r="F66" s="546"/>
      <c r="G66" s="546"/>
      <c r="H66" s="546"/>
      <c r="I66" s="546"/>
      <c r="J66" s="548"/>
      <c r="K66" s="548"/>
      <c r="L66" s="549"/>
      <c r="M66" s="548"/>
      <c r="N66" s="548"/>
      <c r="O66" s="548"/>
      <c r="P66" s="548"/>
      <c r="Q66" s="548"/>
      <c r="R66" s="547"/>
      <c r="S66" s="548" t="s">
        <v>886</v>
      </c>
      <c r="T66" s="546">
        <v>-5.82</v>
      </c>
    </row>
    <row r="67" spans="1:20" ht="13.2">
      <c r="A67" s="541">
        <v>48955367332</v>
      </c>
      <c r="B67" s="543" t="s">
        <v>844</v>
      </c>
      <c r="C67" s="544">
        <v>46125</v>
      </c>
      <c r="D67" s="543" t="s">
        <v>845</v>
      </c>
      <c r="E67" s="541">
        <v>0</v>
      </c>
      <c r="F67" s="541">
        <v>0</v>
      </c>
      <c r="G67" s="541">
        <v>5050</v>
      </c>
      <c r="H67" s="541">
        <v>-1616</v>
      </c>
      <c r="I67" s="541">
        <v>3343.34</v>
      </c>
      <c r="J67" s="543" t="s">
        <v>1414</v>
      </c>
      <c r="K67" s="543" t="s">
        <v>1367</v>
      </c>
      <c r="L67" s="544">
        <v>46118.409155092595</v>
      </c>
      <c r="M67" s="543" t="s">
        <v>1404</v>
      </c>
      <c r="N67" s="543" t="s">
        <v>1405</v>
      </c>
      <c r="O67" s="543" t="s">
        <v>1295</v>
      </c>
      <c r="P67" s="543" t="s">
        <v>1406</v>
      </c>
      <c r="Q67" s="543" t="s">
        <v>84</v>
      </c>
      <c r="R67" s="542">
        <v>46126</v>
      </c>
      <c r="S67" s="543" t="s">
        <v>826</v>
      </c>
      <c r="T67" s="541">
        <v>-85</v>
      </c>
    </row>
    <row r="68" spans="1:20" ht="13.2">
      <c r="A68" s="541"/>
      <c r="B68" s="543"/>
      <c r="C68" s="544"/>
      <c r="D68" s="543"/>
      <c r="E68" s="541"/>
      <c r="F68" s="541"/>
      <c r="G68" s="541"/>
      <c r="H68" s="541"/>
      <c r="I68" s="541"/>
      <c r="J68" s="543"/>
      <c r="K68" s="543"/>
      <c r="L68" s="544"/>
      <c r="M68" s="543"/>
      <c r="N68" s="543"/>
      <c r="O68" s="543"/>
      <c r="P68" s="543"/>
      <c r="Q68" s="543"/>
      <c r="R68" s="542"/>
      <c r="S68" s="543" t="s">
        <v>886</v>
      </c>
      <c r="T68" s="541">
        <v>-5.66</v>
      </c>
    </row>
    <row r="69" spans="1:20" ht="13.2">
      <c r="A69" s="546">
        <v>48904063646</v>
      </c>
      <c r="B69" s="548" t="s">
        <v>844</v>
      </c>
      <c r="C69" s="549">
        <v>46124</v>
      </c>
      <c r="D69" s="548" t="s">
        <v>845</v>
      </c>
      <c r="E69" s="546">
        <v>0</v>
      </c>
      <c r="F69" s="546">
        <v>0</v>
      </c>
      <c r="G69" s="546">
        <v>5600</v>
      </c>
      <c r="H69" s="546">
        <v>-1736</v>
      </c>
      <c r="I69" s="546">
        <v>3585.33</v>
      </c>
      <c r="J69" s="548" t="s">
        <v>1414</v>
      </c>
      <c r="K69" s="548" t="s">
        <v>1367</v>
      </c>
      <c r="L69" s="549">
        <v>46117.807222222225</v>
      </c>
      <c r="M69" s="548" t="s">
        <v>1383</v>
      </c>
      <c r="N69" s="548" t="s">
        <v>1372</v>
      </c>
      <c r="O69" s="548" t="s">
        <v>1321</v>
      </c>
      <c r="P69" s="548" t="s">
        <v>1375</v>
      </c>
      <c r="Q69" s="548" t="s">
        <v>84</v>
      </c>
      <c r="R69" s="547">
        <v>46125</v>
      </c>
      <c r="S69" s="548" t="s">
        <v>886</v>
      </c>
      <c r="T69" s="546">
        <v>-6.43</v>
      </c>
    </row>
    <row r="70" spans="1:20" ht="13.2">
      <c r="A70" s="546"/>
      <c r="B70" s="548"/>
      <c r="C70" s="549"/>
      <c r="D70" s="548"/>
      <c r="E70" s="546"/>
      <c r="F70" s="546"/>
      <c r="G70" s="546"/>
      <c r="H70" s="546"/>
      <c r="I70" s="546"/>
      <c r="J70" s="548"/>
      <c r="K70" s="548"/>
      <c r="L70" s="549"/>
      <c r="M70" s="548"/>
      <c r="N70" s="548"/>
      <c r="O70" s="548"/>
      <c r="P70" s="548"/>
      <c r="Q70" s="548"/>
      <c r="R70" s="547"/>
      <c r="S70" s="548" t="s">
        <v>826</v>
      </c>
      <c r="T70" s="546">
        <v>-272.24</v>
      </c>
    </row>
    <row r="71" spans="1:20" ht="13.2">
      <c r="A71" s="541">
        <v>48930290378</v>
      </c>
      <c r="B71" s="543" t="s">
        <v>844</v>
      </c>
      <c r="C71" s="544">
        <v>46124</v>
      </c>
      <c r="D71" s="543" t="s">
        <v>845</v>
      </c>
      <c r="E71" s="541">
        <v>0</v>
      </c>
      <c r="F71" s="541">
        <v>0</v>
      </c>
      <c r="G71" s="541">
        <v>5600</v>
      </c>
      <c r="H71" s="541">
        <v>-1792</v>
      </c>
      <c r="I71" s="541">
        <v>3280.59</v>
      </c>
      <c r="J71" s="543" t="s">
        <v>1414</v>
      </c>
      <c r="K71" s="543" t="s">
        <v>1367</v>
      </c>
      <c r="L71" s="544">
        <v>46121.57230324074</v>
      </c>
      <c r="M71" s="543" t="s">
        <v>1378</v>
      </c>
      <c r="N71" s="543" t="s">
        <v>1377</v>
      </c>
      <c r="O71" s="543" t="s">
        <v>1321</v>
      </c>
      <c r="P71" s="543" t="s">
        <v>1375</v>
      </c>
      <c r="Q71" s="543" t="s">
        <v>84</v>
      </c>
      <c r="R71" s="542">
        <v>46125</v>
      </c>
      <c r="S71" s="543" t="s">
        <v>826</v>
      </c>
      <c r="T71" s="541">
        <v>-522</v>
      </c>
    </row>
    <row r="72" spans="1:20" ht="13.2">
      <c r="A72" s="541"/>
      <c r="B72" s="543"/>
      <c r="C72" s="544"/>
      <c r="D72" s="543"/>
      <c r="E72" s="541"/>
      <c r="F72" s="541"/>
      <c r="G72" s="541"/>
      <c r="H72" s="541"/>
      <c r="I72" s="541"/>
      <c r="J72" s="543"/>
      <c r="K72" s="543"/>
      <c r="L72" s="544"/>
      <c r="M72" s="543"/>
      <c r="N72" s="543"/>
      <c r="O72" s="543"/>
      <c r="P72" s="543"/>
      <c r="Q72" s="543"/>
      <c r="R72" s="542"/>
      <c r="S72" s="543" t="s">
        <v>886</v>
      </c>
      <c r="T72" s="541">
        <v>-5.41</v>
      </c>
    </row>
    <row r="73" spans="1:20" ht="13.2">
      <c r="A73" s="546">
        <v>48917907196</v>
      </c>
      <c r="B73" s="548" t="s">
        <v>844</v>
      </c>
      <c r="C73" s="549">
        <v>46124</v>
      </c>
      <c r="D73" s="548" t="s">
        <v>845</v>
      </c>
      <c r="E73" s="546">
        <v>0</v>
      </c>
      <c r="F73" s="546">
        <v>0</v>
      </c>
      <c r="G73" s="546">
        <v>5900</v>
      </c>
      <c r="H73" s="546">
        <v>-1829</v>
      </c>
      <c r="I73" s="546">
        <v>3788.41</v>
      </c>
      <c r="J73" s="548" t="s">
        <v>1414</v>
      </c>
      <c r="K73" s="548" t="s">
        <v>1367</v>
      </c>
      <c r="L73" s="549">
        <v>46117.461851851855</v>
      </c>
      <c r="M73" s="548" t="s">
        <v>1371</v>
      </c>
      <c r="N73" s="548" t="s">
        <v>1372</v>
      </c>
      <c r="O73" s="548" t="s">
        <v>1305</v>
      </c>
      <c r="P73" s="548" t="s">
        <v>1370</v>
      </c>
      <c r="Q73" s="548" t="s">
        <v>84</v>
      </c>
      <c r="R73" s="547">
        <v>46125</v>
      </c>
      <c r="S73" s="548" t="s">
        <v>826</v>
      </c>
      <c r="T73" s="546">
        <v>-282.58999999999997</v>
      </c>
    </row>
    <row r="74" spans="1:20" ht="13.2">
      <c r="A74" s="541">
        <v>48928285584</v>
      </c>
      <c r="B74" s="543" t="s">
        <v>844</v>
      </c>
      <c r="C74" s="544">
        <v>46124</v>
      </c>
      <c r="D74" s="543" t="s">
        <v>845</v>
      </c>
      <c r="E74" s="541">
        <v>0</v>
      </c>
      <c r="F74" s="541">
        <v>0</v>
      </c>
      <c r="G74" s="541">
        <v>6000</v>
      </c>
      <c r="H74" s="541">
        <v>-1920</v>
      </c>
      <c r="I74" s="541">
        <v>3996</v>
      </c>
      <c r="J74" s="543" t="s">
        <v>1414</v>
      </c>
      <c r="K74" s="543" t="s">
        <v>1367</v>
      </c>
      <c r="L74" s="544">
        <v>46123.697337962964</v>
      </c>
      <c r="M74" s="543" t="s">
        <v>1388</v>
      </c>
      <c r="N74" s="543" t="s">
        <v>1389</v>
      </c>
      <c r="O74" s="543" t="s">
        <v>1305</v>
      </c>
      <c r="P74" s="543" t="s">
        <v>1370</v>
      </c>
      <c r="Q74" s="543" t="s">
        <v>84</v>
      </c>
      <c r="R74" s="542">
        <v>46125</v>
      </c>
      <c r="S74" s="543" t="s">
        <v>826</v>
      </c>
      <c r="T74" s="541">
        <v>-77</v>
      </c>
    </row>
    <row r="75" spans="1:20" ht="13.2">
      <c r="A75" s="541"/>
      <c r="B75" s="543"/>
      <c r="C75" s="544"/>
      <c r="D75" s="543"/>
      <c r="E75" s="541"/>
      <c r="F75" s="541"/>
      <c r="G75" s="541"/>
      <c r="H75" s="541"/>
      <c r="I75" s="541"/>
      <c r="J75" s="543"/>
      <c r="K75" s="543"/>
      <c r="L75" s="544"/>
      <c r="M75" s="543"/>
      <c r="N75" s="543"/>
      <c r="O75" s="543"/>
      <c r="P75" s="543"/>
      <c r="Q75" s="543"/>
      <c r="R75" s="542"/>
      <c r="S75" s="543" t="s">
        <v>886</v>
      </c>
      <c r="T75" s="541">
        <v>-7</v>
      </c>
    </row>
    <row r="76" spans="1:20" ht="13.2">
      <c r="A76" s="546">
        <v>48946732228</v>
      </c>
      <c r="B76" s="548" t="s">
        <v>844</v>
      </c>
      <c r="C76" s="549">
        <v>46124</v>
      </c>
      <c r="D76" s="548" t="s">
        <v>845</v>
      </c>
      <c r="E76" s="546">
        <v>0</v>
      </c>
      <c r="F76" s="546">
        <v>0</v>
      </c>
      <c r="G76" s="546">
        <v>6000</v>
      </c>
      <c r="H76" s="546">
        <v>-1920</v>
      </c>
      <c r="I76" s="546">
        <v>3995.5</v>
      </c>
      <c r="J76" s="548" t="s">
        <v>1414</v>
      </c>
      <c r="K76" s="548" t="s">
        <v>1367</v>
      </c>
      <c r="L76" s="549">
        <v>46123.887291666666</v>
      </c>
      <c r="M76" s="548" t="s">
        <v>1395</v>
      </c>
      <c r="N76" s="548" t="s">
        <v>1374</v>
      </c>
      <c r="O76" s="548" t="s">
        <v>1305</v>
      </c>
      <c r="P76" s="548" t="s">
        <v>1370</v>
      </c>
      <c r="Q76" s="548" t="s">
        <v>84</v>
      </c>
      <c r="R76" s="547">
        <v>46125</v>
      </c>
      <c r="S76" s="548" t="s">
        <v>826</v>
      </c>
      <c r="T76" s="546">
        <v>-77</v>
      </c>
    </row>
    <row r="77" spans="1:20" ht="13.2">
      <c r="A77" s="546"/>
      <c r="B77" s="548"/>
      <c r="C77" s="549"/>
      <c r="D77" s="548"/>
      <c r="E77" s="546"/>
      <c r="F77" s="546"/>
      <c r="G77" s="546"/>
      <c r="H77" s="546"/>
      <c r="I77" s="546"/>
      <c r="J77" s="548"/>
      <c r="K77" s="548"/>
      <c r="L77" s="549"/>
      <c r="M77" s="548"/>
      <c r="N77" s="548"/>
      <c r="O77" s="548"/>
      <c r="P77" s="548"/>
      <c r="Q77" s="548"/>
      <c r="R77" s="547"/>
      <c r="S77" s="548" t="s">
        <v>886</v>
      </c>
      <c r="T77" s="546">
        <v>-7.5</v>
      </c>
    </row>
    <row r="78" spans="1:20" ht="13.2">
      <c r="A78" s="541">
        <v>49091355271</v>
      </c>
      <c r="B78" s="543" t="s">
        <v>844</v>
      </c>
      <c r="C78" s="544">
        <v>46126</v>
      </c>
      <c r="D78" s="543" t="s">
        <v>845</v>
      </c>
      <c r="E78" s="541">
        <v>0</v>
      </c>
      <c r="F78" s="541">
        <v>0</v>
      </c>
      <c r="G78" s="541">
        <v>6000</v>
      </c>
      <c r="H78" s="541">
        <v>-1920</v>
      </c>
      <c r="I78" s="541">
        <v>3996.97</v>
      </c>
      <c r="J78" s="543" t="s">
        <v>1414</v>
      </c>
      <c r="K78" s="543" t="s">
        <v>1367</v>
      </c>
      <c r="L78" s="544">
        <v>46125.880509259259</v>
      </c>
      <c r="M78" s="543" t="s">
        <v>1429</v>
      </c>
      <c r="N78" s="543" t="s">
        <v>1430</v>
      </c>
      <c r="O78" s="543" t="s">
        <v>1305</v>
      </c>
      <c r="P78" s="543" t="s">
        <v>1370</v>
      </c>
      <c r="Q78" s="543" t="s">
        <v>84</v>
      </c>
      <c r="R78" s="542">
        <v>46127</v>
      </c>
      <c r="S78" s="543" t="s">
        <v>826</v>
      </c>
      <c r="T78" s="541">
        <v>-77</v>
      </c>
    </row>
    <row r="79" spans="1:20" ht="13.2">
      <c r="A79" s="541"/>
      <c r="B79" s="543"/>
      <c r="C79" s="544"/>
      <c r="D79" s="543"/>
      <c r="E79" s="541"/>
      <c r="F79" s="541"/>
      <c r="G79" s="541"/>
      <c r="H79" s="541"/>
      <c r="I79" s="541"/>
      <c r="J79" s="543"/>
      <c r="K79" s="543"/>
      <c r="L79" s="544"/>
      <c r="M79" s="543"/>
      <c r="N79" s="543"/>
      <c r="O79" s="543"/>
      <c r="P79" s="543"/>
      <c r="Q79" s="543"/>
      <c r="R79" s="542"/>
      <c r="S79" s="543" t="s">
        <v>886</v>
      </c>
      <c r="T79" s="541">
        <v>-6.03</v>
      </c>
    </row>
    <row r="80" spans="1:20" ht="13.2">
      <c r="A80" s="546">
        <v>48894024020</v>
      </c>
      <c r="B80" s="548" t="s">
        <v>850</v>
      </c>
      <c r="C80" s="549">
        <v>46124</v>
      </c>
      <c r="D80" s="548" t="s">
        <v>1012</v>
      </c>
      <c r="E80" s="546">
        <v>0</v>
      </c>
      <c r="F80" s="546">
        <v>0</v>
      </c>
      <c r="G80" s="546">
        <v>0</v>
      </c>
      <c r="H80" s="546">
        <v>0</v>
      </c>
      <c r="I80" s="546">
        <v>-77</v>
      </c>
      <c r="J80" s="548" t="s">
        <v>1366</v>
      </c>
      <c r="K80" s="548" t="s">
        <v>1367</v>
      </c>
      <c r="L80" s="549">
        <v>46120.562025462961</v>
      </c>
      <c r="M80" s="548" t="s">
        <v>1431</v>
      </c>
      <c r="N80" s="548" t="s">
        <v>1374</v>
      </c>
      <c r="O80" s="548" t="s">
        <v>1305</v>
      </c>
      <c r="P80" s="548" t="s">
        <v>1370</v>
      </c>
      <c r="Q80" s="548" t="s">
        <v>84</v>
      </c>
      <c r="R80" s="547">
        <v>46125</v>
      </c>
      <c r="S80" s="548" t="s">
        <v>826</v>
      </c>
      <c r="T80" s="546">
        <v>-77</v>
      </c>
    </row>
    <row r="81" spans="1:20" ht="13.2">
      <c r="A81" s="541">
        <v>48894024021</v>
      </c>
      <c r="B81" s="543" t="s">
        <v>850</v>
      </c>
      <c r="C81" s="544">
        <v>46124</v>
      </c>
      <c r="D81" s="543" t="s">
        <v>1012</v>
      </c>
      <c r="E81" s="541">
        <v>0</v>
      </c>
      <c r="F81" s="541">
        <v>0</v>
      </c>
      <c r="G81" s="541">
        <v>0</v>
      </c>
      <c r="H81" s="541">
        <v>0</v>
      </c>
      <c r="I81" s="541">
        <v>-77</v>
      </c>
      <c r="J81" s="543" t="s">
        <v>1366</v>
      </c>
      <c r="K81" s="543" t="s">
        <v>1367</v>
      </c>
      <c r="L81" s="544">
        <v>46120.562025462961</v>
      </c>
      <c r="M81" s="543" t="s">
        <v>1431</v>
      </c>
      <c r="N81" s="543" t="s">
        <v>1374</v>
      </c>
      <c r="O81" s="543" t="s">
        <v>1305</v>
      </c>
      <c r="P81" s="543" t="s">
        <v>1370</v>
      </c>
      <c r="Q81" s="543" t="s">
        <v>84</v>
      </c>
      <c r="R81" s="542">
        <v>46125</v>
      </c>
      <c r="S81" s="543" t="s">
        <v>835</v>
      </c>
      <c r="T81" s="541">
        <v>-77</v>
      </c>
    </row>
    <row r="82" spans="1:20" ht="13.2">
      <c r="A82" s="546">
        <v>48894056560</v>
      </c>
      <c r="B82" s="548" t="s">
        <v>850</v>
      </c>
      <c r="C82" s="549">
        <v>46124</v>
      </c>
      <c r="D82" s="548" t="s">
        <v>1012</v>
      </c>
      <c r="E82" s="546">
        <v>0</v>
      </c>
      <c r="F82" s="546">
        <v>0</v>
      </c>
      <c r="G82" s="546">
        <v>0</v>
      </c>
      <c r="H82" s="546">
        <v>0</v>
      </c>
      <c r="I82" s="546">
        <v>-7.04</v>
      </c>
      <c r="J82" s="548" t="s">
        <v>1366</v>
      </c>
      <c r="K82" s="548" t="s">
        <v>1367</v>
      </c>
      <c r="L82" s="549">
        <v>46120.562025462961</v>
      </c>
      <c r="M82" s="548" t="s">
        <v>1431</v>
      </c>
      <c r="N82" s="548" t="s">
        <v>1374</v>
      </c>
      <c r="O82" s="548" t="s">
        <v>1305</v>
      </c>
      <c r="P82" s="548" t="s">
        <v>1370</v>
      </c>
      <c r="Q82" s="548" t="s">
        <v>84</v>
      </c>
      <c r="R82" s="547">
        <v>46125</v>
      </c>
      <c r="S82" s="548" t="s">
        <v>886</v>
      </c>
      <c r="T82" s="546">
        <v>-7.04</v>
      </c>
    </row>
    <row r="83" spans="1:20" ht="13.2">
      <c r="A83" s="541">
        <v>48894056561</v>
      </c>
      <c r="B83" s="543" t="s">
        <v>850</v>
      </c>
      <c r="C83" s="544">
        <v>46124</v>
      </c>
      <c r="D83" s="543" t="s">
        <v>1012</v>
      </c>
      <c r="E83" s="541">
        <v>0</v>
      </c>
      <c r="F83" s="541">
        <v>0</v>
      </c>
      <c r="G83" s="541">
        <v>0</v>
      </c>
      <c r="H83" s="541">
        <v>0</v>
      </c>
      <c r="I83" s="541">
        <v>-15</v>
      </c>
      <c r="J83" s="543" t="s">
        <v>1366</v>
      </c>
      <c r="K83" s="543" t="s">
        <v>1367</v>
      </c>
      <c r="L83" s="544">
        <v>46120.562025462961</v>
      </c>
      <c r="M83" s="543" t="s">
        <v>1431</v>
      </c>
      <c r="N83" s="543" t="s">
        <v>1374</v>
      </c>
      <c r="O83" s="543" t="s">
        <v>1305</v>
      </c>
      <c r="P83" s="543" t="s">
        <v>1370</v>
      </c>
      <c r="Q83" s="543" t="s">
        <v>84</v>
      </c>
      <c r="R83" s="542">
        <v>46125</v>
      </c>
      <c r="S83" s="543" t="s">
        <v>827</v>
      </c>
      <c r="T83" s="541">
        <v>-15</v>
      </c>
    </row>
    <row r="84" spans="1:20" ht="13.2">
      <c r="A84" s="546">
        <v>48917434521</v>
      </c>
      <c r="B84" s="548" t="s">
        <v>850</v>
      </c>
      <c r="C84" s="549">
        <v>46124</v>
      </c>
      <c r="D84" s="548" t="s">
        <v>1012</v>
      </c>
      <c r="E84" s="546">
        <v>0</v>
      </c>
      <c r="F84" s="546">
        <v>0</v>
      </c>
      <c r="G84" s="546">
        <v>0</v>
      </c>
      <c r="H84" s="546">
        <v>0</v>
      </c>
      <c r="I84" s="546">
        <v>-6.37</v>
      </c>
      <c r="J84" s="548" t="s">
        <v>1366</v>
      </c>
      <c r="K84" s="548" t="s">
        <v>1367</v>
      </c>
      <c r="L84" s="549">
        <v>46120.523240740746</v>
      </c>
      <c r="M84" s="548" t="s">
        <v>1432</v>
      </c>
      <c r="N84" s="548" t="s">
        <v>1391</v>
      </c>
      <c r="O84" s="548" t="s">
        <v>1305</v>
      </c>
      <c r="P84" s="548" t="s">
        <v>1370</v>
      </c>
      <c r="Q84" s="548" t="s">
        <v>84</v>
      </c>
      <c r="R84" s="547">
        <v>46125</v>
      </c>
      <c r="S84" s="548" t="s">
        <v>886</v>
      </c>
      <c r="T84" s="546">
        <v>-6.37</v>
      </c>
    </row>
    <row r="85" spans="1:20" ht="13.2">
      <c r="A85" s="541">
        <v>48917434522</v>
      </c>
      <c r="B85" s="543" t="s">
        <v>850</v>
      </c>
      <c r="C85" s="544">
        <v>46124</v>
      </c>
      <c r="D85" s="543" t="s">
        <v>1012</v>
      </c>
      <c r="E85" s="541">
        <v>0</v>
      </c>
      <c r="F85" s="541">
        <v>0</v>
      </c>
      <c r="G85" s="541">
        <v>0</v>
      </c>
      <c r="H85" s="541">
        <v>0</v>
      </c>
      <c r="I85" s="541">
        <v>-15</v>
      </c>
      <c r="J85" s="543" t="s">
        <v>1366</v>
      </c>
      <c r="K85" s="543" t="s">
        <v>1367</v>
      </c>
      <c r="L85" s="544">
        <v>46120.523240740746</v>
      </c>
      <c r="M85" s="543" t="s">
        <v>1432</v>
      </c>
      <c r="N85" s="543" t="s">
        <v>1391</v>
      </c>
      <c r="O85" s="543" t="s">
        <v>1305</v>
      </c>
      <c r="P85" s="543" t="s">
        <v>1370</v>
      </c>
      <c r="Q85" s="543" t="s">
        <v>84</v>
      </c>
      <c r="R85" s="542">
        <v>46125</v>
      </c>
      <c r="S85" s="543" t="s">
        <v>827</v>
      </c>
      <c r="T85" s="541">
        <v>-15</v>
      </c>
    </row>
    <row r="86" spans="1:20" ht="13.2">
      <c r="A86" s="546">
        <v>48917579499</v>
      </c>
      <c r="B86" s="548" t="s">
        <v>850</v>
      </c>
      <c r="C86" s="549">
        <v>46124</v>
      </c>
      <c r="D86" s="548" t="s">
        <v>1012</v>
      </c>
      <c r="E86" s="546">
        <v>0</v>
      </c>
      <c r="F86" s="546">
        <v>0</v>
      </c>
      <c r="G86" s="546">
        <v>0</v>
      </c>
      <c r="H86" s="546">
        <v>0</v>
      </c>
      <c r="I86" s="546">
        <v>-77</v>
      </c>
      <c r="J86" s="548" t="s">
        <v>1366</v>
      </c>
      <c r="K86" s="548" t="s">
        <v>1367</v>
      </c>
      <c r="L86" s="549">
        <v>46120.523240740746</v>
      </c>
      <c r="M86" s="548" t="s">
        <v>1432</v>
      </c>
      <c r="N86" s="548" t="s">
        <v>1391</v>
      </c>
      <c r="O86" s="548" t="s">
        <v>1305</v>
      </c>
      <c r="P86" s="548" t="s">
        <v>1370</v>
      </c>
      <c r="Q86" s="548" t="s">
        <v>84</v>
      </c>
      <c r="R86" s="547">
        <v>46125</v>
      </c>
      <c r="S86" s="548" t="s">
        <v>826</v>
      </c>
      <c r="T86" s="546">
        <v>-77</v>
      </c>
    </row>
    <row r="87" spans="1:20" ht="13.2">
      <c r="A87" s="541">
        <v>48917579500</v>
      </c>
      <c r="B87" s="543" t="s">
        <v>850</v>
      </c>
      <c r="C87" s="544">
        <v>46124</v>
      </c>
      <c r="D87" s="543" t="s">
        <v>1012</v>
      </c>
      <c r="E87" s="541">
        <v>0</v>
      </c>
      <c r="F87" s="541">
        <v>0</v>
      </c>
      <c r="G87" s="541">
        <v>0</v>
      </c>
      <c r="H87" s="541">
        <v>0</v>
      </c>
      <c r="I87" s="541">
        <v>-77</v>
      </c>
      <c r="J87" s="543" t="s">
        <v>1366</v>
      </c>
      <c r="K87" s="543" t="s">
        <v>1367</v>
      </c>
      <c r="L87" s="544">
        <v>46120.523240740746</v>
      </c>
      <c r="M87" s="543" t="s">
        <v>1432</v>
      </c>
      <c r="N87" s="543" t="s">
        <v>1391</v>
      </c>
      <c r="O87" s="543" t="s">
        <v>1305</v>
      </c>
      <c r="P87" s="543" t="s">
        <v>1370</v>
      </c>
      <c r="Q87" s="543" t="s">
        <v>84</v>
      </c>
      <c r="R87" s="542">
        <v>46125</v>
      </c>
      <c r="S87" s="543" t="s">
        <v>835</v>
      </c>
      <c r="T87" s="541">
        <v>-77</v>
      </c>
    </row>
    <row r="88" spans="1:20" ht="13.2">
      <c r="A88" s="546">
        <v>48926393656</v>
      </c>
      <c r="B88" s="548" t="s">
        <v>850</v>
      </c>
      <c r="C88" s="549">
        <v>46124</v>
      </c>
      <c r="D88" s="548" t="s">
        <v>1012</v>
      </c>
      <c r="E88" s="546">
        <v>0</v>
      </c>
      <c r="F88" s="546">
        <v>0</v>
      </c>
      <c r="G88" s="546">
        <v>0</v>
      </c>
      <c r="H88" s="546">
        <v>0</v>
      </c>
      <c r="I88" s="546">
        <v>-52.42</v>
      </c>
      <c r="J88" s="548" t="s">
        <v>1366</v>
      </c>
      <c r="K88" s="548" t="s">
        <v>1367</v>
      </c>
      <c r="L88" s="549">
        <v>46107.959328703699</v>
      </c>
      <c r="M88" s="548" t="s">
        <v>1433</v>
      </c>
      <c r="N88" s="548" t="s">
        <v>1434</v>
      </c>
      <c r="O88" s="548" t="s">
        <v>1317</v>
      </c>
      <c r="P88" s="548" t="s">
        <v>1398</v>
      </c>
      <c r="Q88" s="548" t="s">
        <v>84</v>
      </c>
      <c r="R88" s="547">
        <v>46125</v>
      </c>
      <c r="S88" s="548" t="s">
        <v>886</v>
      </c>
      <c r="T88" s="546">
        <v>-5.65</v>
      </c>
    </row>
    <row r="89" spans="1:20" ht="13.2">
      <c r="A89" s="546"/>
      <c r="B89" s="548"/>
      <c r="C89" s="549"/>
      <c r="D89" s="548"/>
      <c r="E89" s="546"/>
      <c r="F89" s="546"/>
      <c r="G89" s="546"/>
      <c r="H89" s="546"/>
      <c r="I89" s="546"/>
      <c r="J89" s="548"/>
      <c r="K89" s="548"/>
      <c r="L89" s="549"/>
      <c r="M89" s="548"/>
      <c r="N89" s="548"/>
      <c r="O89" s="548"/>
      <c r="P89" s="548"/>
      <c r="Q89" s="548"/>
      <c r="R89" s="547"/>
      <c r="S89" s="548" t="s">
        <v>826</v>
      </c>
      <c r="T89" s="546">
        <v>-46.77</v>
      </c>
    </row>
    <row r="90" spans="1:20" ht="13.2">
      <c r="A90" s="541">
        <v>48926810676</v>
      </c>
      <c r="B90" s="543" t="s">
        <v>850</v>
      </c>
      <c r="C90" s="544">
        <v>46124</v>
      </c>
      <c r="D90" s="543" t="s">
        <v>1012</v>
      </c>
      <c r="E90" s="541">
        <v>0</v>
      </c>
      <c r="F90" s="541">
        <v>0</v>
      </c>
      <c r="G90" s="541">
        <v>0</v>
      </c>
      <c r="H90" s="541">
        <v>0</v>
      </c>
      <c r="I90" s="541">
        <v>-46.77</v>
      </c>
      <c r="J90" s="543" t="s">
        <v>1366</v>
      </c>
      <c r="K90" s="543" t="s">
        <v>1367</v>
      </c>
      <c r="L90" s="544">
        <v>46107.959328703699</v>
      </c>
      <c r="M90" s="543" t="s">
        <v>1433</v>
      </c>
      <c r="N90" s="543" t="s">
        <v>1434</v>
      </c>
      <c r="O90" s="543" t="s">
        <v>1317</v>
      </c>
      <c r="P90" s="543" t="s">
        <v>1398</v>
      </c>
      <c r="Q90" s="543" t="s">
        <v>84</v>
      </c>
      <c r="R90" s="542">
        <v>46125</v>
      </c>
      <c r="S90" s="543" t="s">
        <v>839</v>
      </c>
      <c r="T90" s="541">
        <v>0</v>
      </c>
    </row>
    <row r="91" spans="1:20" ht="13.2">
      <c r="A91" s="541"/>
      <c r="B91" s="543"/>
      <c r="C91" s="544"/>
      <c r="D91" s="543"/>
      <c r="E91" s="541"/>
      <c r="F91" s="541"/>
      <c r="G91" s="541"/>
      <c r="H91" s="541"/>
      <c r="I91" s="541"/>
      <c r="J91" s="543"/>
      <c r="K91" s="543"/>
      <c r="L91" s="544"/>
      <c r="M91" s="543"/>
      <c r="N91" s="543"/>
      <c r="O91" s="543"/>
      <c r="P91" s="543"/>
      <c r="Q91" s="543"/>
      <c r="R91" s="542"/>
      <c r="S91" s="543" t="s">
        <v>835</v>
      </c>
      <c r="T91" s="541">
        <v>-46.77</v>
      </c>
    </row>
    <row r="92" spans="1:20" ht="13.2">
      <c r="A92" s="546">
        <v>49019183767</v>
      </c>
      <c r="B92" s="548" t="s">
        <v>850</v>
      </c>
      <c r="C92" s="549">
        <v>46125</v>
      </c>
      <c r="D92" s="548" t="s">
        <v>1012</v>
      </c>
      <c r="E92" s="546">
        <v>0</v>
      </c>
      <c r="F92" s="546">
        <v>0</v>
      </c>
      <c r="G92" s="546">
        <v>0</v>
      </c>
      <c r="H92" s="546">
        <v>0</v>
      </c>
      <c r="I92" s="546">
        <v>-77</v>
      </c>
      <c r="J92" s="548" t="s">
        <v>1366</v>
      </c>
      <c r="K92" s="548" t="s">
        <v>1367</v>
      </c>
      <c r="L92" s="549">
        <v>46123.44395833333</v>
      </c>
      <c r="M92" s="548" t="s">
        <v>1435</v>
      </c>
      <c r="N92" s="548" t="s">
        <v>1436</v>
      </c>
      <c r="O92" s="548" t="s">
        <v>1315</v>
      </c>
      <c r="P92" s="548" t="s">
        <v>1400</v>
      </c>
      <c r="Q92" s="548" t="s">
        <v>84</v>
      </c>
      <c r="R92" s="547">
        <v>46126</v>
      </c>
      <c r="S92" s="548" t="s">
        <v>826</v>
      </c>
      <c r="T92" s="546">
        <v>-77</v>
      </c>
    </row>
    <row r="93" spans="1:20" ht="13.2">
      <c r="A93" s="541">
        <v>49019183768</v>
      </c>
      <c r="B93" s="543" t="s">
        <v>850</v>
      </c>
      <c r="C93" s="544">
        <v>46125</v>
      </c>
      <c r="D93" s="543" t="s">
        <v>1012</v>
      </c>
      <c r="E93" s="541">
        <v>0</v>
      </c>
      <c r="F93" s="541">
        <v>0</v>
      </c>
      <c r="G93" s="541">
        <v>0</v>
      </c>
      <c r="H93" s="541">
        <v>0</v>
      </c>
      <c r="I93" s="541">
        <v>-81</v>
      </c>
      <c r="J93" s="543" t="s">
        <v>1366</v>
      </c>
      <c r="K93" s="543" t="s">
        <v>1367</v>
      </c>
      <c r="L93" s="544">
        <v>46123.44395833333</v>
      </c>
      <c r="M93" s="543" t="s">
        <v>1435</v>
      </c>
      <c r="N93" s="543" t="s">
        <v>1436</v>
      </c>
      <c r="O93" s="543" t="s">
        <v>1315</v>
      </c>
      <c r="P93" s="543" t="s">
        <v>1400</v>
      </c>
      <c r="Q93" s="543" t="s">
        <v>84</v>
      </c>
      <c r="R93" s="542">
        <v>46126</v>
      </c>
      <c r="S93" s="543" t="s">
        <v>835</v>
      </c>
      <c r="T93" s="541">
        <v>-81</v>
      </c>
    </row>
    <row r="94" spans="1:20" ht="13.2">
      <c r="A94" s="546">
        <v>48954802033</v>
      </c>
      <c r="B94" s="548" t="s">
        <v>903</v>
      </c>
      <c r="C94" s="549">
        <v>46124</v>
      </c>
      <c r="D94" s="548" t="s">
        <v>904</v>
      </c>
      <c r="E94" s="546">
        <v>0</v>
      </c>
      <c r="F94" s="546">
        <v>0</v>
      </c>
      <c r="G94" s="546">
        <v>0</v>
      </c>
      <c r="H94" s="546">
        <v>0</v>
      </c>
      <c r="I94" s="546">
        <v>-568.25</v>
      </c>
      <c r="J94" s="548" t="s">
        <v>1437</v>
      </c>
      <c r="K94" s="548"/>
      <c r="L94" s="549">
        <v>46124</v>
      </c>
      <c r="M94" s="548" t="s">
        <v>1438</v>
      </c>
      <c r="N94" s="548" t="s">
        <v>344</v>
      </c>
      <c r="O94" s="548"/>
      <c r="P94" s="548"/>
      <c r="Q94" s="548" t="s">
        <v>84</v>
      </c>
      <c r="R94" s="547">
        <v>46125</v>
      </c>
      <c r="S94" s="548"/>
      <c r="T94" s="546"/>
    </row>
    <row r="95" spans="1:20" ht="13.2">
      <c r="A95" s="541">
        <v>48954802159</v>
      </c>
      <c r="B95" s="543" t="s">
        <v>903</v>
      </c>
      <c r="C95" s="544">
        <v>46124</v>
      </c>
      <c r="D95" s="543" t="s">
        <v>904</v>
      </c>
      <c r="E95" s="541">
        <v>0</v>
      </c>
      <c r="F95" s="541">
        <v>0</v>
      </c>
      <c r="G95" s="541">
        <v>0</v>
      </c>
      <c r="H95" s="541">
        <v>0</v>
      </c>
      <c r="I95" s="541">
        <v>-711.67</v>
      </c>
      <c r="J95" s="543" t="s">
        <v>1437</v>
      </c>
      <c r="K95" s="543"/>
      <c r="L95" s="544">
        <v>46124</v>
      </c>
      <c r="M95" s="543" t="s">
        <v>1439</v>
      </c>
      <c r="N95" s="543" t="s">
        <v>344</v>
      </c>
      <c r="O95" s="543"/>
      <c r="P95" s="543"/>
      <c r="Q95" s="543" t="s">
        <v>84</v>
      </c>
      <c r="R95" s="542">
        <v>46125</v>
      </c>
      <c r="S95" s="543"/>
      <c r="T95" s="541"/>
    </row>
    <row r="96" spans="1:20" ht="13.2">
      <c r="A96" s="546">
        <v>48954917459</v>
      </c>
      <c r="B96" s="548" t="s">
        <v>903</v>
      </c>
      <c r="C96" s="549">
        <v>46124</v>
      </c>
      <c r="D96" s="548" t="s">
        <v>904</v>
      </c>
      <c r="E96" s="546">
        <v>0</v>
      </c>
      <c r="F96" s="546">
        <v>0</v>
      </c>
      <c r="G96" s="546">
        <v>0</v>
      </c>
      <c r="H96" s="546">
        <v>0</v>
      </c>
      <c r="I96" s="546">
        <v>-79.47</v>
      </c>
      <c r="J96" s="548" t="s">
        <v>1437</v>
      </c>
      <c r="K96" s="548"/>
      <c r="L96" s="549">
        <v>46124</v>
      </c>
      <c r="M96" s="548" t="s">
        <v>1440</v>
      </c>
      <c r="N96" s="548" t="s">
        <v>344</v>
      </c>
      <c r="O96" s="548"/>
      <c r="P96" s="548"/>
      <c r="Q96" s="548" t="s">
        <v>84</v>
      </c>
      <c r="R96" s="547">
        <v>46125</v>
      </c>
      <c r="S96" s="548"/>
      <c r="T96" s="546"/>
    </row>
    <row r="97" spans="1:20" ht="13.2">
      <c r="A97" s="541">
        <v>48954933653</v>
      </c>
      <c r="B97" s="543" t="s">
        <v>903</v>
      </c>
      <c r="C97" s="544">
        <v>46124</v>
      </c>
      <c r="D97" s="543" t="s">
        <v>904</v>
      </c>
      <c r="E97" s="541">
        <v>0</v>
      </c>
      <c r="F97" s="541">
        <v>0</v>
      </c>
      <c r="G97" s="541">
        <v>0</v>
      </c>
      <c r="H97" s="541">
        <v>0</v>
      </c>
      <c r="I97" s="541">
        <v>-529.80999999999995</v>
      </c>
      <c r="J97" s="543" t="s">
        <v>1437</v>
      </c>
      <c r="K97" s="543"/>
      <c r="L97" s="544">
        <v>46124</v>
      </c>
      <c r="M97" s="543" t="s">
        <v>1441</v>
      </c>
      <c r="N97" s="543" t="s">
        <v>344</v>
      </c>
      <c r="O97" s="543"/>
      <c r="P97" s="543"/>
      <c r="Q97" s="543" t="s">
        <v>84</v>
      </c>
      <c r="R97" s="542">
        <v>46125</v>
      </c>
      <c r="S97" s="543"/>
      <c r="T97" s="541"/>
    </row>
    <row r="98" spans="1:20" ht="13.2">
      <c r="A98" s="546">
        <v>48955018350</v>
      </c>
      <c r="B98" s="548" t="s">
        <v>903</v>
      </c>
      <c r="C98" s="549">
        <v>46124</v>
      </c>
      <c r="D98" s="548" t="s">
        <v>904</v>
      </c>
      <c r="E98" s="546">
        <v>0</v>
      </c>
      <c r="F98" s="546">
        <v>0</v>
      </c>
      <c r="G98" s="546">
        <v>0</v>
      </c>
      <c r="H98" s="546">
        <v>0</v>
      </c>
      <c r="I98" s="546">
        <v>-959.18</v>
      </c>
      <c r="J98" s="548" t="s">
        <v>1437</v>
      </c>
      <c r="K98" s="548"/>
      <c r="L98" s="549">
        <v>46124</v>
      </c>
      <c r="M98" s="548" t="s">
        <v>1442</v>
      </c>
      <c r="N98" s="548" t="s">
        <v>344</v>
      </c>
      <c r="O98" s="548"/>
      <c r="P98" s="548"/>
      <c r="Q98" s="548" t="s">
        <v>84</v>
      </c>
      <c r="R98" s="547">
        <v>46125</v>
      </c>
      <c r="S98" s="548"/>
      <c r="T98" s="546"/>
    </row>
    <row r="99" spans="1:20" ht="13.2">
      <c r="A99" s="541">
        <v>48955139658</v>
      </c>
      <c r="B99" s="543" t="s">
        <v>903</v>
      </c>
      <c r="C99" s="544">
        <v>46124</v>
      </c>
      <c r="D99" s="543" t="s">
        <v>904</v>
      </c>
      <c r="E99" s="541">
        <v>0</v>
      </c>
      <c r="F99" s="541">
        <v>0</v>
      </c>
      <c r="G99" s="541">
        <v>0</v>
      </c>
      <c r="H99" s="541">
        <v>0</v>
      </c>
      <c r="I99" s="541">
        <v>-59.28</v>
      </c>
      <c r="J99" s="543" t="s">
        <v>1437</v>
      </c>
      <c r="K99" s="543"/>
      <c r="L99" s="544">
        <v>46124</v>
      </c>
      <c r="M99" s="543" t="s">
        <v>1443</v>
      </c>
      <c r="N99" s="543" t="s">
        <v>344</v>
      </c>
      <c r="O99" s="543"/>
      <c r="P99" s="543"/>
      <c r="Q99" s="543" t="s">
        <v>84</v>
      </c>
      <c r="R99" s="542">
        <v>46125</v>
      </c>
      <c r="S99" s="543"/>
      <c r="T99" s="541"/>
    </row>
    <row r="100" spans="1:20" ht="13.2">
      <c r="A100" s="546">
        <v>48955142542</v>
      </c>
      <c r="B100" s="548" t="s">
        <v>903</v>
      </c>
      <c r="C100" s="549">
        <v>46124</v>
      </c>
      <c r="D100" s="548" t="s">
        <v>904</v>
      </c>
      <c r="E100" s="546">
        <v>0</v>
      </c>
      <c r="F100" s="546">
        <v>0</v>
      </c>
      <c r="G100" s="546">
        <v>0</v>
      </c>
      <c r="H100" s="546">
        <v>0</v>
      </c>
      <c r="I100" s="546">
        <v>-24.09</v>
      </c>
      <c r="J100" s="548" t="s">
        <v>1437</v>
      </c>
      <c r="K100" s="548"/>
      <c r="L100" s="549">
        <v>46124</v>
      </c>
      <c r="M100" s="548" t="s">
        <v>1444</v>
      </c>
      <c r="N100" s="548" t="s">
        <v>344</v>
      </c>
      <c r="O100" s="548"/>
      <c r="P100" s="548"/>
      <c r="Q100" s="548" t="s">
        <v>84</v>
      </c>
      <c r="R100" s="547">
        <v>46125</v>
      </c>
      <c r="S100" s="548"/>
      <c r="T100" s="546"/>
    </row>
    <row r="101" spans="1:20" ht="13.2">
      <c r="A101" s="541">
        <v>48955175418</v>
      </c>
      <c r="B101" s="543" t="s">
        <v>903</v>
      </c>
      <c r="C101" s="544">
        <v>46124</v>
      </c>
      <c r="D101" s="543" t="s">
        <v>904</v>
      </c>
      <c r="E101" s="541">
        <v>0</v>
      </c>
      <c r="F101" s="541">
        <v>0</v>
      </c>
      <c r="G101" s="541">
        <v>0</v>
      </c>
      <c r="H101" s="541">
        <v>0</v>
      </c>
      <c r="I101" s="541">
        <v>-713.88</v>
      </c>
      <c r="J101" s="543" t="s">
        <v>1437</v>
      </c>
      <c r="K101" s="543"/>
      <c r="L101" s="544">
        <v>46124</v>
      </c>
      <c r="M101" s="543" t="s">
        <v>1445</v>
      </c>
      <c r="N101" s="543" t="s">
        <v>344</v>
      </c>
      <c r="O101" s="543"/>
      <c r="P101" s="543"/>
      <c r="Q101" s="543" t="s">
        <v>84</v>
      </c>
      <c r="R101" s="542">
        <v>46125</v>
      </c>
      <c r="S101" s="543"/>
      <c r="T101" s="541"/>
    </row>
    <row r="102" spans="1:20" ht="13.2">
      <c r="A102" s="546">
        <v>48955194386</v>
      </c>
      <c r="B102" s="548" t="s">
        <v>903</v>
      </c>
      <c r="C102" s="549">
        <v>46124</v>
      </c>
      <c r="D102" s="548" t="s">
        <v>904</v>
      </c>
      <c r="E102" s="546">
        <v>0</v>
      </c>
      <c r="F102" s="546">
        <v>0</v>
      </c>
      <c r="G102" s="546">
        <v>0</v>
      </c>
      <c r="H102" s="546">
        <v>0</v>
      </c>
      <c r="I102" s="546">
        <v>-204.17</v>
      </c>
      <c r="J102" s="548" t="s">
        <v>1437</v>
      </c>
      <c r="K102" s="548"/>
      <c r="L102" s="549">
        <v>46124</v>
      </c>
      <c r="M102" s="548" t="s">
        <v>1446</v>
      </c>
      <c r="N102" s="548" t="s">
        <v>344</v>
      </c>
      <c r="O102" s="548"/>
      <c r="P102" s="548"/>
      <c r="Q102" s="548" t="s">
        <v>84</v>
      </c>
      <c r="R102" s="547">
        <v>46125</v>
      </c>
      <c r="S102" s="548"/>
      <c r="T102" s="546"/>
    </row>
    <row r="103" spans="1:20" ht="13.2">
      <c r="A103" s="541">
        <v>48955237604</v>
      </c>
      <c r="B103" s="543" t="s">
        <v>903</v>
      </c>
      <c r="C103" s="544">
        <v>46124</v>
      </c>
      <c r="D103" s="543" t="s">
        <v>904</v>
      </c>
      <c r="E103" s="541">
        <v>0</v>
      </c>
      <c r="F103" s="541">
        <v>0</v>
      </c>
      <c r="G103" s="541">
        <v>0</v>
      </c>
      <c r="H103" s="541">
        <v>0</v>
      </c>
      <c r="I103" s="541">
        <v>-308.42</v>
      </c>
      <c r="J103" s="543" t="s">
        <v>1437</v>
      </c>
      <c r="K103" s="543"/>
      <c r="L103" s="544">
        <v>46124</v>
      </c>
      <c r="M103" s="543" t="s">
        <v>1447</v>
      </c>
      <c r="N103" s="543" t="s">
        <v>344</v>
      </c>
      <c r="O103" s="543"/>
      <c r="P103" s="543"/>
      <c r="Q103" s="543" t="s">
        <v>84</v>
      </c>
      <c r="R103" s="542">
        <v>46125</v>
      </c>
      <c r="S103" s="543"/>
      <c r="T103" s="541"/>
    </row>
    <row r="104" spans="1:20" ht="13.2">
      <c r="A104" s="546">
        <v>49103458698</v>
      </c>
      <c r="B104" s="548" t="s">
        <v>903</v>
      </c>
      <c r="C104" s="549">
        <v>46126</v>
      </c>
      <c r="D104" s="548" t="s">
        <v>904</v>
      </c>
      <c r="E104" s="546">
        <v>0</v>
      </c>
      <c r="F104" s="546">
        <v>0</v>
      </c>
      <c r="G104" s="546">
        <v>0</v>
      </c>
      <c r="H104" s="546">
        <v>0</v>
      </c>
      <c r="I104" s="546">
        <v>-681.66</v>
      </c>
      <c r="J104" s="548" t="s">
        <v>1437</v>
      </c>
      <c r="K104" s="548"/>
      <c r="L104" s="549">
        <v>46126</v>
      </c>
      <c r="M104" s="548" t="s">
        <v>1439</v>
      </c>
      <c r="N104" s="548" t="s">
        <v>344</v>
      </c>
      <c r="O104" s="548"/>
      <c r="P104" s="548"/>
      <c r="Q104" s="548" t="s">
        <v>84</v>
      </c>
      <c r="R104" s="547">
        <v>46127</v>
      </c>
      <c r="S104" s="548"/>
      <c r="T104" s="546"/>
    </row>
    <row r="105" spans="1:20" ht="13.2">
      <c r="A105" s="541">
        <v>49103458743</v>
      </c>
      <c r="B105" s="543" t="s">
        <v>903</v>
      </c>
      <c r="C105" s="544">
        <v>46126</v>
      </c>
      <c r="D105" s="543" t="s">
        <v>904</v>
      </c>
      <c r="E105" s="541">
        <v>0</v>
      </c>
      <c r="F105" s="541">
        <v>0</v>
      </c>
      <c r="G105" s="541">
        <v>0</v>
      </c>
      <c r="H105" s="541">
        <v>0</v>
      </c>
      <c r="I105" s="541">
        <v>-600.54999999999995</v>
      </c>
      <c r="J105" s="543" t="s">
        <v>1437</v>
      </c>
      <c r="K105" s="543"/>
      <c r="L105" s="544">
        <v>46126</v>
      </c>
      <c r="M105" s="543" t="s">
        <v>1438</v>
      </c>
      <c r="N105" s="543" t="s">
        <v>344</v>
      </c>
      <c r="O105" s="543"/>
      <c r="P105" s="543"/>
      <c r="Q105" s="543" t="s">
        <v>84</v>
      </c>
      <c r="R105" s="542">
        <v>46127</v>
      </c>
      <c r="S105" s="543"/>
      <c r="T105" s="541"/>
    </row>
    <row r="106" spans="1:20" ht="13.2">
      <c r="A106" s="546">
        <v>49103567628</v>
      </c>
      <c r="B106" s="548" t="s">
        <v>903</v>
      </c>
      <c r="C106" s="549">
        <v>46126</v>
      </c>
      <c r="D106" s="548" t="s">
        <v>904</v>
      </c>
      <c r="E106" s="546">
        <v>0</v>
      </c>
      <c r="F106" s="546">
        <v>0</v>
      </c>
      <c r="G106" s="546">
        <v>0</v>
      </c>
      <c r="H106" s="546">
        <v>0</v>
      </c>
      <c r="I106" s="546">
        <v>-93.98</v>
      </c>
      <c r="J106" s="548" t="s">
        <v>1437</v>
      </c>
      <c r="K106" s="548"/>
      <c r="L106" s="549">
        <v>46126</v>
      </c>
      <c r="M106" s="548" t="s">
        <v>1440</v>
      </c>
      <c r="N106" s="548" t="s">
        <v>344</v>
      </c>
      <c r="O106" s="548"/>
      <c r="P106" s="548"/>
      <c r="Q106" s="548" t="s">
        <v>84</v>
      </c>
      <c r="R106" s="547">
        <v>46127</v>
      </c>
      <c r="S106" s="548"/>
      <c r="T106" s="546"/>
    </row>
    <row r="107" spans="1:20" ht="13.2">
      <c r="A107" s="541">
        <v>49103583462</v>
      </c>
      <c r="B107" s="543" t="s">
        <v>903</v>
      </c>
      <c r="C107" s="544">
        <v>46126</v>
      </c>
      <c r="D107" s="543" t="s">
        <v>904</v>
      </c>
      <c r="E107" s="541">
        <v>0</v>
      </c>
      <c r="F107" s="541">
        <v>0</v>
      </c>
      <c r="G107" s="541">
        <v>0</v>
      </c>
      <c r="H107" s="541">
        <v>0</v>
      </c>
      <c r="I107" s="541">
        <v>-654.53</v>
      </c>
      <c r="J107" s="543" t="s">
        <v>1437</v>
      </c>
      <c r="K107" s="543"/>
      <c r="L107" s="544">
        <v>46126</v>
      </c>
      <c r="M107" s="543" t="s">
        <v>1441</v>
      </c>
      <c r="N107" s="543" t="s">
        <v>344</v>
      </c>
      <c r="O107" s="543"/>
      <c r="P107" s="543"/>
      <c r="Q107" s="543" t="s">
        <v>84</v>
      </c>
      <c r="R107" s="542">
        <v>46127</v>
      </c>
      <c r="S107" s="543"/>
      <c r="T107" s="541"/>
    </row>
    <row r="108" spans="1:20" ht="13.2">
      <c r="A108" s="546">
        <v>49103682443</v>
      </c>
      <c r="B108" s="548" t="s">
        <v>903</v>
      </c>
      <c r="C108" s="549">
        <v>46126</v>
      </c>
      <c r="D108" s="548" t="s">
        <v>904</v>
      </c>
      <c r="E108" s="546">
        <v>0</v>
      </c>
      <c r="F108" s="546">
        <v>0</v>
      </c>
      <c r="G108" s="546">
        <v>0</v>
      </c>
      <c r="H108" s="546">
        <v>0</v>
      </c>
      <c r="I108" s="546">
        <v>-413.63</v>
      </c>
      <c r="J108" s="548" t="s">
        <v>1437</v>
      </c>
      <c r="K108" s="548"/>
      <c r="L108" s="549">
        <v>46126</v>
      </c>
      <c r="M108" s="548" t="s">
        <v>1442</v>
      </c>
      <c r="N108" s="548" t="s">
        <v>344</v>
      </c>
      <c r="O108" s="548"/>
      <c r="P108" s="548"/>
      <c r="Q108" s="548" t="s">
        <v>84</v>
      </c>
      <c r="R108" s="547">
        <v>46127</v>
      </c>
      <c r="S108" s="548"/>
      <c r="T108" s="546"/>
    </row>
    <row r="109" spans="1:20" ht="13.2">
      <c r="A109" s="541">
        <v>49103792854</v>
      </c>
      <c r="B109" s="543" t="s">
        <v>903</v>
      </c>
      <c r="C109" s="544">
        <v>46126</v>
      </c>
      <c r="D109" s="543" t="s">
        <v>904</v>
      </c>
      <c r="E109" s="541">
        <v>0</v>
      </c>
      <c r="F109" s="541">
        <v>0</v>
      </c>
      <c r="G109" s="541">
        <v>0</v>
      </c>
      <c r="H109" s="541">
        <v>0</v>
      </c>
      <c r="I109" s="541">
        <v>-38.4</v>
      </c>
      <c r="J109" s="543" t="s">
        <v>1437</v>
      </c>
      <c r="K109" s="543"/>
      <c r="L109" s="544">
        <v>46126</v>
      </c>
      <c r="M109" s="543" t="s">
        <v>1443</v>
      </c>
      <c r="N109" s="543" t="s">
        <v>344</v>
      </c>
      <c r="O109" s="543"/>
      <c r="P109" s="543"/>
      <c r="Q109" s="543" t="s">
        <v>84</v>
      </c>
      <c r="R109" s="542">
        <v>46127</v>
      </c>
      <c r="S109" s="543"/>
      <c r="T109" s="541"/>
    </row>
    <row r="110" spans="1:20" ht="13.2">
      <c r="A110" s="546">
        <v>49103793449</v>
      </c>
      <c r="B110" s="548" t="s">
        <v>903</v>
      </c>
      <c r="C110" s="549">
        <v>46126</v>
      </c>
      <c r="D110" s="548" t="s">
        <v>904</v>
      </c>
      <c r="E110" s="546">
        <v>0</v>
      </c>
      <c r="F110" s="546">
        <v>0</v>
      </c>
      <c r="G110" s="546">
        <v>0</v>
      </c>
      <c r="H110" s="546">
        <v>0</v>
      </c>
      <c r="I110" s="546">
        <v>-56.73</v>
      </c>
      <c r="J110" s="548" t="s">
        <v>1437</v>
      </c>
      <c r="K110" s="548"/>
      <c r="L110" s="549">
        <v>46126</v>
      </c>
      <c r="M110" s="548" t="s">
        <v>1444</v>
      </c>
      <c r="N110" s="548" t="s">
        <v>344</v>
      </c>
      <c r="O110" s="548"/>
      <c r="P110" s="548"/>
      <c r="Q110" s="548" t="s">
        <v>84</v>
      </c>
      <c r="R110" s="547">
        <v>46127</v>
      </c>
      <c r="S110" s="548"/>
      <c r="T110" s="546"/>
    </row>
    <row r="111" spans="1:20" ht="13.2">
      <c r="A111" s="541">
        <v>49103821677</v>
      </c>
      <c r="B111" s="543" t="s">
        <v>903</v>
      </c>
      <c r="C111" s="544">
        <v>46126</v>
      </c>
      <c r="D111" s="543" t="s">
        <v>904</v>
      </c>
      <c r="E111" s="541">
        <v>0</v>
      </c>
      <c r="F111" s="541">
        <v>0</v>
      </c>
      <c r="G111" s="541">
        <v>0</v>
      </c>
      <c r="H111" s="541">
        <v>0</v>
      </c>
      <c r="I111" s="541">
        <v>-423.96</v>
      </c>
      <c r="J111" s="543" t="s">
        <v>1437</v>
      </c>
      <c r="K111" s="543"/>
      <c r="L111" s="544">
        <v>46126</v>
      </c>
      <c r="M111" s="543" t="s">
        <v>1445</v>
      </c>
      <c r="N111" s="543" t="s">
        <v>344</v>
      </c>
      <c r="O111" s="543"/>
      <c r="P111" s="543"/>
      <c r="Q111" s="543" t="s">
        <v>84</v>
      </c>
      <c r="R111" s="542">
        <v>46127</v>
      </c>
      <c r="S111" s="543"/>
      <c r="T111" s="541"/>
    </row>
    <row r="112" spans="1:20" ht="13.2">
      <c r="A112" s="546">
        <v>49103825196</v>
      </c>
      <c r="B112" s="548" t="s">
        <v>903</v>
      </c>
      <c r="C112" s="549">
        <v>46126</v>
      </c>
      <c r="D112" s="548" t="s">
        <v>904</v>
      </c>
      <c r="E112" s="546">
        <v>0</v>
      </c>
      <c r="F112" s="546">
        <v>0</v>
      </c>
      <c r="G112" s="546">
        <v>0</v>
      </c>
      <c r="H112" s="546">
        <v>0</v>
      </c>
      <c r="I112" s="546">
        <v>-184.69</v>
      </c>
      <c r="J112" s="548" t="s">
        <v>1437</v>
      </c>
      <c r="K112" s="548"/>
      <c r="L112" s="549">
        <v>46126</v>
      </c>
      <c r="M112" s="548" t="s">
        <v>1446</v>
      </c>
      <c r="N112" s="548" t="s">
        <v>344</v>
      </c>
      <c r="O112" s="548"/>
      <c r="P112" s="548"/>
      <c r="Q112" s="548" t="s">
        <v>84</v>
      </c>
      <c r="R112" s="547">
        <v>46127</v>
      </c>
      <c r="S112" s="548"/>
      <c r="T112" s="546"/>
    </row>
    <row r="113" spans="1:20" ht="13.2">
      <c r="A113" s="541">
        <v>49103874252</v>
      </c>
      <c r="B113" s="543" t="s">
        <v>903</v>
      </c>
      <c r="C113" s="544">
        <v>46126</v>
      </c>
      <c r="D113" s="543" t="s">
        <v>904</v>
      </c>
      <c r="E113" s="541">
        <v>0</v>
      </c>
      <c r="F113" s="541">
        <v>0</v>
      </c>
      <c r="G113" s="541">
        <v>0</v>
      </c>
      <c r="H113" s="541">
        <v>0</v>
      </c>
      <c r="I113" s="541">
        <v>-248.29</v>
      </c>
      <c r="J113" s="543" t="s">
        <v>1437</v>
      </c>
      <c r="K113" s="543"/>
      <c r="L113" s="544">
        <v>46126</v>
      </c>
      <c r="M113" s="543" t="s">
        <v>1447</v>
      </c>
      <c r="N113" s="543" t="s">
        <v>344</v>
      </c>
      <c r="O113" s="543"/>
      <c r="P113" s="543"/>
      <c r="Q113" s="543" t="s">
        <v>84</v>
      </c>
      <c r="R113" s="542">
        <v>46127</v>
      </c>
      <c r="S113" s="543"/>
      <c r="T113" s="541"/>
    </row>
    <row r="114" spans="1:20" ht="13.2">
      <c r="A114" s="546">
        <v>49032075420</v>
      </c>
      <c r="B114" s="548" t="s">
        <v>903</v>
      </c>
      <c r="C114" s="549">
        <v>46125</v>
      </c>
      <c r="D114" s="548" t="s">
        <v>904</v>
      </c>
      <c r="E114" s="546">
        <v>0</v>
      </c>
      <c r="F114" s="546">
        <v>0</v>
      </c>
      <c r="G114" s="546">
        <v>0</v>
      </c>
      <c r="H114" s="546">
        <v>0</v>
      </c>
      <c r="I114" s="546">
        <v>-665.74</v>
      </c>
      <c r="J114" s="548" t="s">
        <v>1437</v>
      </c>
      <c r="K114" s="548"/>
      <c r="L114" s="549">
        <v>46125</v>
      </c>
      <c r="M114" s="548" t="s">
        <v>1439</v>
      </c>
      <c r="N114" s="548" t="s">
        <v>344</v>
      </c>
      <c r="O114" s="548"/>
      <c r="P114" s="548"/>
      <c r="Q114" s="548" t="s">
        <v>84</v>
      </c>
      <c r="R114" s="547">
        <v>46126</v>
      </c>
      <c r="S114" s="548"/>
      <c r="T114" s="546"/>
    </row>
    <row r="115" spans="1:20" ht="13.2">
      <c r="A115" s="541">
        <v>49032075421</v>
      </c>
      <c r="B115" s="543" t="s">
        <v>903</v>
      </c>
      <c r="C115" s="544">
        <v>46125</v>
      </c>
      <c r="D115" s="543" t="s">
        <v>904</v>
      </c>
      <c r="E115" s="541">
        <v>0</v>
      </c>
      <c r="F115" s="541">
        <v>0</v>
      </c>
      <c r="G115" s="541">
        <v>0</v>
      </c>
      <c r="H115" s="541">
        <v>0</v>
      </c>
      <c r="I115" s="541">
        <v>-613.66</v>
      </c>
      <c r="J115" s="543" t="s">
        <v>1437</v>
      </c>
      <c r="K115" s="543"/>
      <c r="L115" s="544">
        <v>46125</v>
      </c>
      <c r="M115" s="543" t="s">
        <v>1438</v>
      </c>
      <c r="N115" s="543" t="s">
        <v>344</v>
      </c>
      <c r="O115" s="543"/>
      <c r="P115" s="543"/>
      <c r="Q115" s="543" t="s">
        <v>84</v>
      </c>
      <c r="R115" s="542">
        <v>46126</v>
      </c>
      <c r="S115" s="543"/>
      <c r="T115" s="541"/>
    </row>
    <row r="116" spans="1:20" ht="13.2">
      <c r="A116" s="546">
        <v>49032220317</v>
      </c>
      <c r="B116" s="548" t="s">
        <v>903</v>
      </c>
      <c r="C116" s="549">
        <v>46125</v>
      </c>
      <c r="D116" s="548" t="s">
        <v>904</v>
      </c>
      <c r="E116" s="546">
        <v>0</v>
      </c>
      <c r="F116" s="546">
        <v>0</v>
      </c>
      <c r="G116" s="546">
        <v>0</v>
      </c>
      <c r="H116" s="546">
        <v>0</v>
      </c>
      <c r="I116" s="546">
        <v>-79.78</v>
      </c>
      <c r="J116" s="548" t="s">
        <v>1437</v>
      </c>
      <c r="K116" s="548"/>
      <c r="L116" s="549">
        <v>46125</v>
      </c>
      <c r="M116" s="548" t="s">
        <v>1440</v>
      </c>
      <c r="N116" s="548" t="s">
        <v>344</v>
      </c>
      <c r="O116" s="548"/>
      <c r="P116" s="548"/>
      <c r="Q116" s="548" t="s">
        <v>84</v>
      </c>
      <c r="R116" s="547">
        <v>46126</v>
      </c>
      <c r="S116" s="548"/>
      <c r="T116" s="546"/>
    </row>
    <row r="117" spans="1:20" ht="13.2">
      <c r="A117" s="541">
        <v>49032232636</v>
      </c>
      <c r="B117" s="543" t="s">
        <v>903</v>
      </c>
      <c r="C117" s="544">
        <v>46125</v>
      </c>
      <c r="D117" s="543" t="s">
        <v>904</v>
      </c>
      <c r="E117" s="541">
        <v>0</v>
      </c>
      <c r="F117" s="541">
        <v>0</v>
      </c>
      <c r="G117" s="541">
        <v>0</v>
      </c>
      <c r="H117" s="541">
        <v>0</v>
      </c>
      <c r="I117" s="541">
        <v>-520.32000000000005</v>
      </c>
      <c r="J117" s="543" t="s">
        <v>1437</v>
      </c>
      <c r="K117" s="543"/>
      <c r="L117" s="544">
        <v>46125</v>
      </c>
      <c r="M117" s="543" t="s">
        <v>1441</v>
      </c>
      <c r="N117" s="543" t="s">
        <v>344</v>
      </c>
      <c r="O117" s="543"/>
      <c r="P117" s="543"/>
      <c r="Q117" s="543" t="s">
        <v>84</v>
      </c>
      <c r="R117" s="542">
        <v>46126</v>
      </c>
      <c r="S117" s="543"/>
      <c r="T117" s="541"/>
    </row>
    <row r="118" spans="1:20" ht="13.2">
      <c r="A118" s="546">
        <v>49032312924</v>
      </c>
      <c r="B118" s="548" t="s">
        <v>903</v>
      </c>
      <c r="C118" s="549">
        <v>46125</v>
      </c>
      <c r="D118" s="548" t="s">
        <v>904</v>
      </c>
      <c r="E118" s="546">
        <v>0</v>
      </c>
      <c r="F118" s="546">
        <v>0</v>
      </c>
      <c r="G118" s="546">
        <v>0</v>
      </c>
      <c r="H118" s="546">
        <v>0</v>
      </c>
      <c r="I118" s="546">
        <v>-343.07</v>
      </c>
      <c r="J118" s="548" t="s">
        <v>1437</v>
      </c>
      <c r="K118" s="548"/>
      <c r="L118" s="549">
        <v>46125</v>
      </c>
      <c r="M118" s="548" t="s">
        <v>1442</v>
      </c>
      <c r="N118" s="548" t="s">
        <v>344</v>
      </c>
      <c r="O118" s="548"/>
      <c r="P118" s="548"/>
      <c r="Q118" s="548" t="s">
        <v>84</v>
      </c>
      <c r="R118" s="547">
        <v>46126</v>
      </c>
      <c r="S118" s="548"/>
      <c r="T118" s="546"/>
    </row>
    <row r="119" spans="1:20" ht="13.2">
      <c r="A119" s="541">
        <v>49032430335</v>
      </c>
      <c r="B119" s="543" t="s">
        <v>903</v>
      </c>
      <c r="C119" s="544">
        <v>46125</v>
      </c>
      <c r="D119" s="543" t="s">
        <v>904</v>
      </c>
      <c r="E119" s="541">
        <v>0</v>
      </c>
      <c r="F119" s="541">
        <v>0</v>
      </c>
      <c r="G119" s="541">
        <v>0</v>
      </c>
      <c r="H119" s="541">
        <v>0</v>
      </c>
      <c r="I119" s="541">
        <v>-39.53</v>
      </c>
      <c r="J119" s="543" t="s">
        <v>1437</v>
      </c>
      <c r="K119" s="543"/>
      <c r="L119" s="544">
        <v>46125</v>
      </c>
      <c r="M119" s="543" t="s">
        <v>1444</v>
      </c>
      <c r="N119" s="543" t="s">
        <v>344</v>
      </c>
      <c r="O119" s="543"/>
      <c r="P119" s="543"/>
      <c r="Q119" s="543" t="s">
        <v>84</v>
      </c>
      <c r="R119" s="542">
        <v>46126</v>
      </c>
      <c r="S119" s="543"/>
      <c r="T119" s="541"/>
    </row>
    <row r="120" spans="1:20" ht="13.2">
      <c r="A120" s="546">
        <v>49032449840</v>
      </c>
      <c r="B120" s="548" t="s">
        <v>903</v>
      </c>
      <c r="C120" s="549">
        <v>46125</v>
      </c>
      <c r="D120" s="548" t="s">
        <v>904</v>
      </c>
      <c r="E120" s="546">
        <v>0</v>
      </c>
      <c r="F120" s="546">
        <v>0</v>
      </c>
      <c r="G120" s="546">
        <v>0</v>
      </c>
      <c r="H120" s="546">
        <v>0</v>
      </c>
      <c r="I120" s="546">
        <v>-540.09</v>
      </c>
      <c r="J120" s="548" t="s">
        <v>1437</v>
      </c>
      <c r="K120" s="548"/>
      <c r="L120" s="549">
        <v>46125</v>
      </c>
      <c r="M120" s="548" t="s">
        <v>1445</v>
      </c>
      <c r="N120" s="548" t="s">
        <v>344</v>
      </c>
      <c r="O120" s="548"/>
      <c r="P120" s="548"/>
      <c r="Q120" s="548" t="s">
        <v>84</v>
      </c>
      <c r="R120" s="547">
        <v>46126</v>
      </c>
      <c r="S120" s="548"/>
      <c r="T120" s="546"/>
    </row>
    <row r="121" spans="1:20" ht="13.2">
      <c r="A121" s="541">
        <v>49032519102</v>
      </c>
      <c r="B121" s="543" t="s">
        <v>903</v>
      </c>
      <c r="C121" s="544">
        <v>46125</v>
      </c>
      <c r="D121" s="543" t="s">
        <v>904</v>
      </c>
      <c r="E121" s="541">
        <v>0</v>
      </c>
      <c r="F121" s="541">
        <v>0</v>
      </c>
      <c r="G121" s="541">
        <v>0</v>
      </c>
      <c r="H121" s="541">
        <v>0</v>
      </c>
      <c r="I121" s="541">
        <v>-46.03</v>
      </c>
      <c r="J121" s="543" t="s">
        <v>1437</v>
      </c>
      <c r="K121" s="543"/>
      <c r="L121" s="544">
        <v>46125</v>
      </c>
      <c r="M121" s="543" t="s">
        <v>1443</v>
      </c>
      <c r="N121" s="543" t="s">
        <v>344</v>
      </c>
      <c r="O121" s="543"/>
      <c r="P121" s="543"/>
      <c r="Q121" s="543" t="s">
        <v>84</v>
      </c>
      <c r="R121" s="542">
        <v>46126</v>
      </c>
      <c r="S121" s="543"/>
      <c r="T121" s="541"/>
    </row>
    <row r="122" spans="1:20" ht="13.2">
      <c r="A122" s="546">
        <v>49032558409</v>
      </c>
      <c r="B122" s="548" t="s">
        <v>903</v>
      </c>
      <c r="C122" s="549">
        <v>46125</v>
      </c>
      <c r="D122" s="548" t="s">
        <v>904</v>
      </c>
      <c r="E122" s="546">
        <v>0</v>
      </c>
      <c r="F122" s="546">
        <v>0</v>
      </c>
      <c r="G122" s="546">
        <v>0</v>
      </c>
      <c r="H122" s="546">
        <v>0</v>
      </c>
      <c r="I122" s="546">
        <v>-243.47</v>
      </c>
      <c r="J122" s="548" t="s">
        <v>1437</v>
      </c>
      <c r="K122" s="548"/>
      <c r="L122" s="549">
        <v>46125</v>
      </c>
      <c r="M122" s="548" t="s">
        <v>1446</v>
      </c>
      <c r="N122" s="548" t="s">
        <v>344</v>
      </c>
      <c r="O122" s="548"/>
      <c r="P122" s="548"/>
      <c r="Q122" s="548" t="s">
        <v>84</v>
      </c>
      <c r="R122" s="547">
        <v>46126</v>
      </c>
      <c r="S122" s="548"/>
      <c r="T122" s="546"/>
    </row>
    <row r="123" spans="1:20" ht="13.2">
      <c r="A123" s="541">
        <v>49032602006</v>
      </c>
      <c r="B123" s="543" t="s">
        <v>903</v>
      </c>
      <c r="C123" s="544">
        <v>46125</v>
      </c>
      <c r="D123" s="543" t="s">
        <v>904</v>
      </c>
      <c r="E123" s="541">
        <v>0</v>
      </c>
      <c r="F123" s="541">
        <v>0</v>
      </c>
      <c r="G123" s="541">
        <v>0</v>
      </c>
      <c r="H123" s="541">
        <v>0</v>
      </c>
      <c r="I123" s="541">
        <v>-285.97000000000003</v>
      </c>
      <c r="J123" s="543" t="s">
        <v>1437</v>
      </c>
      <c r="K123" s="543"/>
      <c r="L123" s="544">
        <v>46125</v>
      </c>
      <c r="M123" s="543" t="s">
        <v>1447</v>
      </c>
      <c r="N123" s="543" t="s">
        <v>344</v>
      </c>
      <c r="O123" s="543"/>
      <c r="P123" s="543"/>
      <c r="Q123" s="543" t="s">
        <v>84</v>
      </c>
      <c r="R123" s="542">
        <v>46126</v>
      </c>
      <c r="S123" s="543"/>
      <c r="T123" s="541"/>
    </row>
    <row r="124" spans="1:20" ht="13.2">
      <c r="A124" s="546">
        <v>49087925977</v>
      </c>
      <c r="B124" s="548" t="s">
        <v>920</v>
      </c>
      <c r="C124" s="549">
        <v>46126</v>
      </c>
      <c r="D124" s="548" t="s">
        <v>900</v>
      </c>
      <c r="E124" s="546">
        <v>0</v>
      </c>
      <c r="F124" s="546">
        <v>0</v>
      </c>
      <c r="G124" s="546">
        <v>0</v>
      </c>
      <c r="H124" s="546">
        <v>0</v>
      </c>
      <c r="I124" s="546">
        <v>-5</v>
      </c>
      <c r="J124" s="548" t="s">
        <v>1437</v>
      </c>
      <c r="K124" s="548" t="s">
        <v>1367</v>
      </c>
      <c r="L124" s="549">
        <v>46121.57230324074</v>
      </c>
      <c r="M124" s="548" t="s">
        <v>1378</v>
      </c>
      <c r="N124" s="548" t="s">
        <v>1377</v>
      </c>
      <c r="O124" s="548" t="s">
        <v>1321</v>
      </c>
      <c r="P124" s="548" t="s">
        <v>1375</v>
      </c>
      <c r="Q124" s="548" t="s">
        <v>84</v>
      </c>
      <c r="R124" s="547">
        <v>46127</v>
      </c>
      <c r="S124" s="548" t="s">
        <v>899</v>
      </c>
      <c r="T124" s="546">
        <v>-5</v>
      </c>
    </row>
    <row r="125" spans="1:20" ht="13.2">
      <c r="A125" s="541">
        <v>49087925978</v>
      </c>
      <c r="B125" s="543" t="s">
        <v>921</v>
      </c>
      <c r="C125" s="544">
        <v>46126</v>
      </c>
      <c r="D125" s="543" t="s">
        <v>902</v>
      </c>
      <c r="E125" s="541">
        <v>0</v>
      </c>
      <c r="F125" s="541">
        <v>0</v>
      </c>
      <c r="G125" s="541">
        <v>0</v>
      </c>
      <c r="H125" s="541">
        <v>0</v>
      </c>
      <c r="I125" s="541">
        <v>-10</v>
      </c>
      <c r="J125" s="543" t="s">
        <v>1437</v>
      </c>
      <c r="K125" s="543" t="s">
        <v>1367</v>
      </c>
      <c r="L125" s="544">
        <v>46121.57230324074</v>
      </c>
      <c r="M125" s="543" t="s">
        <v>1378</v>
      </c>
      <c r="N125" s="543" t="s">
        <v>1377</v>
      </c>
      <c r="O125" s="543" t="s">
        <v>1321</v>
      </c>
      <c r="P125" s="543" t="s">
        <v>1375</v>
      </c>
      <c r="Q125" s="543" t="s">
        <v>84</v>
      </c>
      <c r="R125" s="542">
        <v>46127</v>
      </c>
      <c r="S125" s="543" t="s">
        <v>901</v>
      </c>
      <c r="T125" s="541">
        <v>-10</v>
      </c>
    </row>
    <row r="126" spans="1:20" ht="13.2">
      <c r="A126" s="546">
        <v>48954396360</v>
      </c>
      <c r="B126" s="548" t="s">
        <v>889</v>
      </c>
      <c r="C126" s="549">
        <v>46124</v>
      </c>
      <c r="D126" s="548" t="s">
        <v>890</v>
      </c>
      <c r="E126" s="546">
        <v>0</v>
      </c>
      <c r="F126" s="546">
        <v>0</v>
      </c>
      <c r="G126" s="546">
        <v>0</v>
      </c>
      <c r="H126" s="546">
        <v>0</v>
      </c>
      <c r="I126" s="546">
        <v>-1053.25</v>
      </c>
      <c r="J126" s="548" t="s">
        <v>1437</v>
      </c>
      <c r="K126" s="548"/>
      <c r="L126" s="549">
        <v>46124</v>
      </c>
      <c r="M126" s="548" t="s">
        <v>1448</v>
      </c>
      <c r="N126" s="548" t="s">
        <v>344</v>
      </c>
      <c r="O126" s="548"/>
      <c r="P126" s="548"/>
      <c r="Q126" s="548" t="s">
        <v>84</v>
      </c>
      <c r="R126" s="547">
        <v>46125</v>
      </c>
      <c r="S126" s="548"/>
      <c r="T126" s="546"/>
    </row>
    <row r="127" spans="1:20" ht="13.2">
      <c r="A127" s="541">
        <v>49103127921</v>
      </c>
      <c r="B127" s="543" t="s">
        <v>889</v>
      </c>
      <c r="C127" s="544">
        <v>46126</v>
      </c>
      <c r="D127" s="543" t="s">
        <v>890</v>
      </c>
      <c r="E127" s="541">
        <v>0</v>
      </c>
      <c r="F127" s="541">
        <v>0</v>
      </c>
      <c r="G127" s="541">
        <v>0</v>
      </c>
      <c r="H127" s="541">
        <v>0</v>
      </c>
      <c r="I127" s="541">
        <v>-545</v>
      </c>
      <c r="J127" s="543" t="s">
        <v>1437</v>
      </c>
      <c r="K127" s="543"/>
      <c r="L127" s="544">
        <v>46126</v>
      </c>
      <c r="M127" s="543" t="s">
        <v>1448</v>
      </c>
      <c r="N127" s="543" t="s">
        <v>344</v>
      </c>
      <c r="O127" s="543"/>
      <c r="P127" s="543"/>
      <c r="Q127" s="543" t="s">
        <v>84</v>
      </c>
      <c r="R127" s="542">
        <v>46127</v>
      </c>
      <c r="S127" s="543"/>
      <c r="T127" s="541"/>
    </row>
    <row r="128" spans="1:20" ht="13.2">
      <c r="A128" s="546">
        <v>49031666205</v>
      </c>
      <c r="B128" s="548" t="s">
        <v>889</v>
      </c>
      <c r="C128" s="549">
        <v>46125</v>
      </c>
      <c r="D128" s="548" t="s">
        <v>890</v>
      </c>
      <c r="E128" s="546">
        <v>0</v>
      </c>
      <c r="F128" s="546">
        <v>0</v>
      </c>
      <c r="G128" s="546">
        <v>0</v>
      </c>
      <c r="H128" s="546">
        <v>0</v>
      </c>
      <c r="I128" s="546">
        <v>-375</v>
      </c>
      <c r="J128" s="548" t="s">
        <v>1437</v>
      </c>
      <c r="K128" s="548"/>
      <c r="L128" s="549">
        <v>46125</v>
      </c>
      <c r="M128" s="548" t="s">
        <v>1448</v>
      </c>
      <c r="N128" s="548" t="s">
        <v>344</v>
      </c>
      <c r="O128" s="548"/>
      <c r="P128" s="548"/>
      <c r="Q128" s="548" t="s">
        <v>84</v>
      </c>
      <c r="R128" s="547">
        <v>46126</v>
      </c>
      <c r="S128" s="548"/>
      <c r="T128" s="546"/>
    </row>
    <row r="129" spans="1:20" ht="13.2">
      <c r="A129" s="541">
        <v>49032603053</v>
      </c>
      <c r="B129" s="543" t="s">
        <v>889</v>
      </c>
      <c r="C129" s="544">
        <v>46125</v>
      </c>
      <c r="D129" s="543" t="s">
        <v>890</v>
      </c>
      <c r="E129" s="541">
        <v>0</v>
      </c>
      <c r="F129" s="541">
        <v>0</v>
      </c>
      <c r="G129" s="541">
        <v>0</v>
      </c>
      <c r="H129" s="541">
        <v>0</v>
      </c>
      <c r="I129" s="541">
        <v>-1161.5</v>
      </c>
      <c r="J129" s="543" t="s">
        <v>1437</v>
      </c>
      <c r="K129" s="543"/>
      <c r="L129" s="544">
        <v>46125</v>
      </c>
      <c r="M129" s="543" t="s">
        <v>1449</v>
      </c>
      <c r="N129" s="543" t="s">
        <v>344</v>
      </c>
      <c r="O129" s="543"/>
      <c r="P129" s="543"/>
      <c r="Q129" s="543" t="s">
        <v>84</v>
      </c>
      <c r="R129" s="542">
        <v>46126</v>
      </c>
      <c r="S129" s="543"/>
      <c r="T129" s="541"/>
    </row>
    <row r="130" spans="1:20" ht="13.2">
      <c r="A130" s="546">
        <v>31814183680</v>
      </c>
      <c r="B130" s="548" t="s">
        <v>883</v>
      </c>
      <c r="C130" s="549">
        <v>45768</v>
      </c>
      <c r="D130" s="548" t="s">
        <v>884</v>
      </c>
      <c r="E130" s="546">
        <v>0</v>
      </c>
      <c r="F130" s="546">
        <v>0</v>
      </c>
      <c r="G130" s="546">
        <v>0</v>
      </c>
      <c r="H130" s="546">
        <v>0</v>
      </c>
      <c r="I130" s="546">
        <v>-864</v>
      </c>
      <c r="J130" s="548" t="s">
        <v>1437</v>
      </c>
      <c r="K130" s="548"/>
      <c r="L130" s="549"/>
      <c r="M130" s="548"/>
      <c r="N130" s="548" t="s">
        <v>344</v>
      </c>
      <c r="O130" s="548"/>
      <c r="P130" s="548"/>
      <c r="Q130" s="548" t="s">
        <v>84</v>
      </c>
      <c r="R130" s="547">
        <v>45915</v>
      </c>
      <c r="S130" s="548"/>
      <c r="T130" s="546"/>
    </row>
    <row r="131" spans="1:20" ht="13.2">
      <c r="A131" s="541">
        <v>33448964250</v>
      </c>
      <c r="B131" s="543" t="s">
        <v>883</v>
      </c>
      <c r="C131" s="544">
        <v>45813</v>
      </c>
      <c r="D131" s="543" t="s">
        <v>884</v>
      </c>
      <c r="E131" s="541">
        <v>0</v>
      </c>
      <c r="F131" s="541">
        <v>0</v>
      </c>
      <c r="G131" s="541">
        <v>0</v>
      </c>
      <c r="H131" s="541">
        <v>0</v>
      </c>
      <c r="I131" s="541">
        <v>-2880</v>
      </c>
      <c r="J131" s="543" t="s">
        <v>1437</v>
      </c>
      <c r="K131" s="543"/>
      <c r="L131" s="544"/>
      <c r="M131" s="543"/>
      <c r="N131" s="543" t="s">
        <v>344</v>
      </c>
      <c r="O131" s="543"/>
      <c r="P131" s="543"/>
      <c r="Q131" s="543" t="s">
        <v>84</v>
      </c>
      <c r="R131" s="542">
        <v>45915</v>
      </c>
      <c r="S131" s="543"/>
      <c r="T131" s="541"/>
    </row>
    <row r="132" spans="1:20" ht="13.2">
      <c r="A132" s="546">
        <v>33122085069</v>
      </c>
      <c r="B132" s="548" t="s">
        <v>883</v>
      </c>
      <c r="C132" s="549">
        <v>45805</v>
      </c>
      <c r="D132" s="548" t="s">
        <v>884</v>
      </c>
      <c r="E132" s="546">
        <v>0</v>
      </c>
      <c r="F132" s="546">
        <v>0</v>
      </c>
      <c r="G132" s="546">
        <v>0</v>
      </c>
      <c r="H132" s="546">
        <v>0</v>
      </c>
      <c r="I132" s="546">
        <v>-288</v>
      </c>
      <c r="J132" s="548" t="s">
        <v>1437</v>
      </c>
      <c r="K132" s="548"/>
      <c r="L132" s="549"/>
      <c r="M132" s="548"/>
      <c r="N132" s="548" t="s">
        <v>344</v>
      </c>
      <c r="O132" s="548"/>
      <c r="P132" s="548"/>
      <c r="Q132" s="548" t="s">
        <v>84</v>
      </c>
      <c r="R132" s="547">
        <v>45915</v>
      </c>
      <c r="S132" s="548"/>
      <c r="T132" s="546"/>
    </row>
    <row r="133" spans="1:20" ht="13.2">
      <c r="A133" s="541">
        <v>34009618757</v>
      </c>
      <c r="B133" s="543" t="s">
        <v>883</v>
      </c>
      <c r="C133" s="544">
        <v>45828</v>
      </c>
      <c r="D133" s="543" t="s">
        <v>884</v>
      </c>
      <c r="E133" s="541">
        <v>0</v>
      </c>
      <c r="F133" s="541">
        <v>0</v>
      </c>
      <c r="G133" s="541">
        <v>0</v>
      </c>
      <c r="H133" s="541">
        <v>0</v>
      </c>
      <c r="I133" s="541">
        <v>-216</v>
      </c>
      <c r="J133" s="543" t="s">
        <v>1437</v>
      </c>
      <c r="K133" s="543"/>
      <c r="L133" s="544"/>
      <c r="M133" s="543"/>
      <c r="N133" s="543" t="s">
        <v>344</v>
      </c>
      <c r="O133" s="543"/>
      <c r="P133" s="543"/>
      <c r="Q133" s="543" t="s">
        <v>84</v>
      </c>
      <c r="R133" s="542">
        <v>45915</v>
      </c>
      <c r="S133" s="543"/>
      <c r="T133" s="541"/>
    </row>
    <row r="134" spans="1:20" ht="13.2">
      <c r="A134" s="546">
        <v>33045440085</v>
      </c>
      <c r="B134" s="548" t="s">
        <v>883</v>
      </c>
      <c r="C134" s="549">
        <v>45803</v>
      </c>
      <c r="D134" s="548" t="s">
        <v>884</v>
      </c>
      <c r="E134" s="546">
        <v>0</v>
      </c>
      <c r="F134" s="546">
        <v>0</v>
      </c>
      <c r="G134" s="546">
        <v>0</v>
      </c>
      <c r="H134" s="546">
        <v>0</v>
      </c>
      <c r="I134" s="546">
        <v>-288</v>
      </c>
      <c r="J134" s="548" t="s">
        <v>1437</v>
      </c>
      <c r="K134" s="548"/>
      <c r="L134" s="549"/>
      <c r="M134" s="548"/>
      <c r="N134" s="548" t="s">
        <v>344</v>
      </c>
      <c r="O134" s="548"/>
      <c r="P134" s="548"/>
      <c r="Q134" s="548" t="s">
        <v>84</v>
      </c>
      <c r="R134" s="547">
        <v>45915</v>
      </c>
      <c r="S134" s="548"/>
      <c r="T134" s="546"/>
    </row>
    <row r="135" spans="1:20" ht="13.2">
      <c r="A135" s="541">
        <v>38115049062</v>
      </c>
      <c r="B135" s="543" t="s">
        <v>883</v>
      </c>
      <c r="C135" s="544">
        <v>45924</v>
      </c>
      <c r="D135" s="543" t="s">
        <v>884</v>
      </c>
      <c r="E135" s="541">
        <v>0</v>
      </c>
      <c r="F135" s="541">
        <v>0</v>
      </c>
      <c r="G135" s="541">
        <v>0</v>
      </c>
      <c r="H135" s="541">
        <v>0</v>
      </c>
      <c r="I135" s="541">
        <v>-2520</v>
      </c>
      <c r="J135" s="543" t="s">
        <v>1437</v>
      </c>
      <c r="K135" s="543"/>
      <c r="L135" s="544"/>
      <c r="M135" s="543"/>
      <c r="N135" s="543" t="s">
        <v>344</v>
      </c>
      <c r="O135" s="543"/>
      <c r="P135" s="543"/>
      <c r="Q135" s="543" t="s">
        <v>84</v>
      </c>
      <c r="R135" s="542">
        <v>45957</v>
      </c>
      <c r="S135" s="543"/>
      <c r="T135" s="541"/>
    </row>
    <row r="136" spans="1:20" ht="13.2">
      <c r="A136" s="546">
        <v>33413195384</v>
      </c>
      <c r="B136" s="548" t="s">
        <v>883</v>
      </c>
      <c r="C136" s="549">
        <v>45812</v>
      </c>
      <c r="D136" s="548" t="s">
        <v>884</v>
      </c>
      <c r="E136" s="546">
        <v>0</v>
      </c>
      <c r="F136" s="546">
        <v>0</v>
      </c>
      <c r="G136" s="546">
        <v>0</v>
      </c>
      <c r="H136" s="546">
        <v>0</v>
      </c>
      <c r="I136" s="546">
        <v>-2160</v>
      </c>
      <c r="J136" s="548" t="s">
        <v>1437</v>
      </c>
      <c r="K136" s="548"/>
      <c r="L136" s="549"/>
      <c r="M136" s="548"/>
      <c r="N136" s="548" t="s">
        <v>344</v>
      </c>
      <c r="O136" s="548"/>
      <c r="P136" s="548"/>
      <c r="Q136" s="548" t="s">
        <v>84</v>
      </c>
      <c r="R136" s="547">
        <v>45915</v>
      </c>
      <c r="S136" s="548"/>
      <c r="T136" s="546"/>
    </row>
    <row r="137" spans="1:20" ht="13.2">
      <c r="A137" s="541">
        <v>32098208892</v>
      </c>
      <c r="B137" s="543" t="s">
        <v>883</v>
      </c>
      <c r="C137" s="544">
        <v>45776</v>
      </c>
      <c r="D137" s="543" t="s">
        <v>884</v>
      </c>
      <c r="E137" s="541">
        <v>0</v>
      </c>
      <c r="F137" s="541">
        <v>0</v>
      </c>
      <c r="G137" s="541">
        <v>0</v>
      </c>
      <c r="H137" s="541">
        <v>0</v>
      </c>
      <c r="I137" s="541">
        <v>-288</v>
      </c>
      <c r="J137" s="543" t="s">
        <v>1437</v>
      </c>
      <c r="K137" s="543"/>
      <c r="L137" s="544"/>
      <c r="M137" s="543"/>
      <c r="N137" s="543" t="s">
        <v>344</v>
      </c>
      <c r="O137" s="543"/>
      <c r="P137" s="543"/>
      <c r="Q137" s="543" t="s">
        <v>84</v>
      </c>
      <c r="R137" s="542">
        <v>45915</v>
      </c>
      <c r="S137" s="543"/>
      <c r="T137" s="541"/>
    </row>
    <row r="138" spans="1:20" ht="13.2">
      <c r="A138" s="546">
        <v>32866994938</v>
      </c>
      <c r="B138" s="548" t="s">
        <v>883</v>
      </c>
      <c r="C138" s="549">
        <v>45798</v>
      </c>
      <c r="D138" s="548" t="s">
        <v>884</v>
      </c>
      <c r="E138" s="546">
        <v>0</v>
      </c>
      <c r="F138" s="546">
        <v>0</v>
      </c>
      <c r="G138" s="546">
        <v>0</v>
      </c>
      <c r="H138" s="546">
        <v>0</v>
      </c>
      <c r="I138" s="546">
        <v>-720</v>
      </c>
      <c r="J138" s="548" t="s">
        <v>1437</v>
      </c>
      <c r="K138" s="548"/>
      <c r="L138" s="549"/>
      <c r="M138" s="548"/>
      <c r="N138" s="548" t="s">
        <v>344</v>
      </c>
      <c r="O138" s="548"/>
      <c r="P138" s="548"/>
      <c r="Q138" s="548" t="s">
        <v>84</v>
      </c>
      <c r="R138" s="547">
        <v>45915</v>
      </c>
      <c r="S138" s="548"/>
      <c r="T138" s="546"/>
    </row>
    <row r="139" spans="1:20" ht="13.2">
      <c r="A139" s="541">
        <v>31886639355</v>
      </c>
      <c r="B139" s="543" t="s">
        <v>883</v>
      </c>
      <c r="C139" s="544">
        <v>45770</v>
      </c>
      <c r="D139" s="543" t="s">
        <v>884</v>
      </c>
      <c r="E139" s="541">
        <v>0</v>
      </c>
      <c r="F139" s="541">
        <v>0</v>
      </c>
      <c r="G139" s="541">
        <v>0</v>
      </c>
      <c r="H139" s="541">
        <v>0</v>
      </c>
      <c r="I139" s="541">
        <v>-1872</v>
      </c>
      <c r="J139" s="543" t="s">
        <v>1437</v>
      </c>
      <c r="K139" s="543"/>
      <c r="L139" s="544"/>
      <c r="M139" s="543"/>
      <c r="N139" s="543" t="s">
        <v>344</v>
      </c>
      <c r="O139" s="543"/>
      <c r="P139" s="543"/>
      <c r="Q139" s="543" t="s">
        <v>84</v>
      </c>
      <c r="R139" s="542">
        <v>45915</v>
      </c>
      <c r="S139" s="543"/>
      <c r="T139" s="541"/>
    </row>
    <row r="140" spans="1:20" ht="13.2">
      <c r="A140" s="546">
        <v>31783685284</v>
      </c>
      <c r="B140" s="548" t="s">
        <v>883</v>
      </c>
      <c r="C140" s="549">
        <v>45767</v>
      </c>
      <c r="D140" s="548" t="s">
        <v>884</v>
      </c>
      <c r="E140" s="546">
        <v>0</v>
      </c>
      <c r="F140" s="546">
        <v>0</v>
      </c>
      <c r="G140" s="546">
        <v>0</v>
      </c>
      <c r="H140" s="546">
        <v>0</v>
      </c>
      <c r="I140" s="546">
        <v>-6336</v>
      </c>
      <c r="J140" s="548" t="s">
        <v>1437</v>
      </c>
      <c r="K140" s="548"/>
      <c r="L140" s="549"/>
      <c r="M140" s="548"/>
      <c r="N140" s="548" t="s">
        <v>344</v>
      </c>
      <c r="O140" s="548"/>
      <c r="P140" s="548"/>
      <c r="Q140" s="548" t="s">
        <v>84</v>
      </c>
      <c r="R140" s="547">
        <v>45915</v>
      </c>
      <c r="S140" s="548"/>
      <c r="T140" s="546"/>
    </row>
    <row r="141" spans="1:20" ht="13.2">
      <c r="A141" s="541">
        <v>31851313949</v>
      </c>
      <c r="B141" s="543" t="s">
        <v>883</v>
      </c>
      <c r="C141" s="544">
        <v>45769</v>
      </c>
      <c r="D141" s="543" t="s">
        <v>884</v>
      </c>
      <c r="E141" s="541">
        <v>0</v>
      </c>
      <c r="F141" s="541">
        <v>0</v>
      </c>
      <c r="G141" s="541">
        <v>0</v>
      </c>
      <c r="H141" s="541">
        <v>0</v>
      </c>
      <c r="I141" s="541">
        <v>-2880</v>
      </c>
      <c r="J141" s="543" t="s">
        <v>1437</v>
      </c>
      <c r="K141" s="543"/>
      <c r="L141" s="544"/>
      <c r="M141" s="543"/>
      <c r="N141" s="543" t="s">
        <v>344</v>
      </c>
      <c r="O141" s="543"/>
      <c r="P141" s="543"/>
      <c r="Q141" s="543" t="s">
        <v>84</v>
      </c>
      <c r="R141" s="542">
        <v>45915</v>
      </c>
      <c r="S141" s="543"/>
      <c r="T141" s="541"/>
    </row>
    <row r="142" spans="1:20" ht="13.2">
      <c r="A142" s="546">
        <v>33593945935</v>
      </c>
      <c r="B142" s="548" t="s">
        <v>883</v>
      </c>
      <c r="C142" s="549">
        <v>45817</v>
      </c>
      <c r="D142" s="548" t="s">
        <v>884</v>
      </c>
      <c r="E142" s="546">
        <v>0</v>
      </c>
      <c r="F142" s="546">
        <v>0</v>
      </c>
      <c r="G142" s="546">
        <v>0</v>
      </c>
      <c r="H142" s="546">
        <v>0</v>
      </c>
      <c r="I142" s="546">
        <v>-288</v>
      </c>
      <c r="J142" s="548" t="s">
        <v>1437</v>
      </c>
      <c r="K142" s="548"/>
      <c r="L142" s="549"/>
      <c r="M142" s="548"/>
      <c r="N142" s="548" t="s">
        <v>344</v>
      </c>
      <c r="O142" s="548"/>
      <c r="P142" s="548"/>
      <c r="Q142" s="548" t="s">
        <v>84</v>
      </c>
      <c r="R142" s="547">
        <v>45915</v>
      </c>
      <c r="S142" s="548"/>
      <c r="T142" s="546"/>
    </row>
    <row r="143" spans="1:20" ht="13.2">
      <c r="A143" s="541">
        <v>33487231862</v>
      </c>
      <c r="B143" s="543" t="s">
        <v>883</v>
      </c>
      <c r="C143" s="544">
        <v>45814</v>
      </c>
      <c r="D143" s="543" t="s">
        <v>884</v>
      </c>
      <c r="E143" s="541">
        <v>0</v>
      </c>
      <c r="F143" s="541">
        <v>0</v>
      </c>
      <c r="G143" s="541">
        <v>0</v>
      </c>
      <c r="H143" s="541">
        <v>0</v>
      </c>
      <c r="I143" s="541">
        <v>-2304</v>
      </c>
      <c r="J143" s="543" t="s">
        <v>1437</v>
      </c>
      <c r="K143" s="543"/>
      <c r="L143" s="544"/>
      <c r="M143" s="543"/>
      <c r="N143" s="543" t="s">
        <v>344</v>
      </c>
      <c r="O143" s="543"/>
      <c r="P143" s="543"/>
      <c r="Q143" s="543" t="s">
        <v>84</v>
      </c>
      <c r="R143" s="542">
        <v>45915</v>
      </c>
      <c r="S143" s="543"/>
      <c r="T143" s="541"/>
    </row>
    <row r="144" spans="1:20" ht="13.2">
      <c r="A144" s="546">
        <v>34081888758</v>
      </c>
      <c r="B144" s="548" t="s">
        <v>883</v>
      </c>
      <c r="C144" s="549">
        <v>45830</v>
      </c>
      <c r="D144" s="548" t="s">
        <v>884</v>
      </c>
      <c r="E144" s="546">
        <v>0</v>
      </c>
      <c r="F144" s="546">
        <v>0</v>
      </c>
      <c r="G144" s="546">
        <v>0</v>
      </c>
      <c r="H144" s="546">
        <v>0</v>
      </c>
      <c r="I144" s="546">
        <v>-288</v>
      </c>
      <c r="J144" s="548" t="s">
        <v>1437</v>
      </c>
      <c r="K144" s="548"/>
      <c r="L144" s="549"/>
      <c r="M144" s="548"/>
      <c r="N144" s="548" t="s">
        <v>344</v>
      </c>
      <c r="O144" s="548"/>
      <c r="P144" s="548"/>
      <c r="Q144" s="548" t="s">
        <v>84</v>
      </c>
      <c r="R144" s="547">
        <v>45915</v>
      </c>
      <c r="S144" s="548"/>
      <c r="T144" s="546"/>
    </row>
    <row r="145" spans="1:20" ht="13.2">
      <c r="A145" s="541">
        <v>32939665784</v>
      </c>
      <c r="B145" s="543" t="s">
        <v>883</v>
      </c>
      <c r="C145" s="544">
        <v>45800</v>
      </c>
      <c r="D145" s="543" t="s">
        <v>884</v>
      </c>
      <c r="E145" s="541">
        <v>0</v>
      </c>
      <c r="F145" s="541">
        <v>0</v>
      </c>
      <c r="G145" s="541">
        <v>0</v>
      </c>
      <c r="H145" s="541">
        <v>0</v>
      </c>
      <c r="I145" s="541">
        <v>-504</v>
      </c>
      <c r="J145" s="543" t="s">
        <v>1437</v>
      </c>
      <c r="K145" s="543"/>
      <c r="L145" s="544"/>
      <c r="M145" s="543"/>
      <c r="N145" s="543" t="s">
        <v>344</v>
      </c>
      <c r="O145" s="543"/>
      <c r="P145" s="543"/>
      <c r="Q145" s="543" t="s">
        <v>84</v>
      </c>
      <c r="R145" s="542">
        <v>45915</v>
      </c>
      <c r="S145" s="543"/>
      <c r="T145" s="541"/>
    </row>
    <row r="146" spans="1:20" ht="13.2">
      <c r="A146" s="546">
        <v>31921838342</v>
      </c>
      <c r="B146" s="548" t="s">
        <v>883</v>
      </c>
      <c r="C146" s="549">
        <v>45771</v>
      </c>
      <c r="D146" s="548" t="s">
        <v>884</v>
      </c>
      <c r="E146" s="546">
        <v>0</v>
      </c>
      <c r="F146" s="546">
        <v>0</v>
      </c>
      <c r="G146" s="546">
        <v>0</v>
      </c>
      <c r="H146" s="546">
        <v>0</v>
      </c>
      <c r="I146" s="546">
        <v>-1368</v>
      </c>
      <c r="J146" s="548" t="s">
        <v>1437</v>
      </c>
      <c r="K146" s="548"/>
      <c r="L146" s="549"/>
      <c r="M146" s="548"/>
      <c r="N146" s="548" t="s">
        <v>344</v>
      </c>
      <c r="O146" s="548"/>
      <c r="P146" s="548"/>
      <c r="Q146" s="548" t="s">
        <v>84</v>
      </c>
      <c r="R146" s="547">
        <v>45915</v>
      </c>
      <c r="S146" s="548"/>
      <c r="T146" s="546"/>
    </row>
    <row r="147" spans="1:20" ht="13.2">
      <c r="A147" s="541">
        <v>32238405725</v>
      </c>
      <c r="B147" s="543" t="s">
        <v>883</v>
      </c>
      <c r="C147" s="544">
        <v>45780</v>
      </c>
      <c r="D147" s="543" t="s">
        <v>884</v>
      </c>
      <c r="E147" s="541">
        <v>0</v>
      </c>
      <c r="F147" s="541">
        <v>0</v>
      </c>
      <c r="G147" s="541">
        <v>0</v>
      </c>
      <c r="H147" s="541">
        <v>0</v>
      </c>
      <c r="I147" s="541">
        <v>-288</v>
      </c>
      <c r="J147" s="543" t="s">
        <v>1437</v>
      </c>
      <c r="K147" s="543"/>
      <c r="L147" s="544"/>
      <c r="M147" s="543"/>
      <c r="N147" s="543" t="s">
        <v>344</v>
      </c>
      <c r="O147" s="543"/>
      <c r="P147" s="543"/>
      <c r="Q147" s="543" t="s">
        <v>84</v>
      </c>
      <c r="R147" s="542">
        <v>45915</v>
      </c>
      <c r="S147" s="543"/>
      <c r="T147" s="541"/>
    </row>
    <row r="148" spans="1:20" ht="13.2">
      <c r="A148" s="546">
        <v>33265999619</v>
      </c>
      <c r="B148" s="548" t="s">
        <v>883</v>
      </c>
      <c r="C148" s="549">
        <v>45809</v>
      </c>
      <c r="D148" s="548" t="s">
        <v>884</v>
      </c>
      <c r="E148" s="546">
        <v>0</v>
      </c>
      <c r="F148" s="546">
        <v>0</v>
      </c>
      <c r="G148" s="546">
        <v>0</v>
      </c>
      <c r="H148" s="546">
        <v>0</v>
      </c>
      <c r="I148" s="546">
        <v>-288</v>
      </c>
      <c r="J148" s="548" t="s">
        <v>1437</v>
      </c>
      <c r="K148" s="548"/>
      <c r="L148" s="549"/>
      <c r="M148" s="548"/>
      <c r="N148" s="548" t="s">
        <v>344</v>
      </c>
      <c r="O148" s="548"/>
      <c r="P148" s="548"/>
      <c r="Q148" s="548" t="s">
        <v>84</v>
      </c>
      <c r="R148" s="547">
        <v>45915</v>
      </c>
      <c r="S148" s="548"/>
      <c r="T148" s="546"/>
    </row>
    <row r="149" spans="1:20" ht="13.2">
      <c r="A149" s="541">
        <v>33376281043</v>
      </c>
      <c r="B149" s="543" t="s">
        <v>883</v>
      </c>
      <c r="C149" s="544">
        <v>45811</v>
      </c>
      <c r="D149" s="543" t="s">
        <v>884</v>
      </c>
      <c r="E149" s="541">
        <v>0</v>
      </c>
      <c r="F149" s="541">
        <v>0</v>
      </c>
      <c r="G149" s="541">
        <v>0</v>
      </c>
      <c r="H149" s="541">
        <v>0</v>
      </c>
      <c r="I149" s="541">
        <v>-4896</v>
      </c>
      <c r="J149" s="543" t="s">
        <v>1437</v>
      </c>
      <c r="K149" s="543"/>
      <c r="L149" s="544"/>
      <c r="M149" s="543"/>
      <c r="N149" s="543" t="s">
        <v>344</v>
      </c>
      <c r="O149" s="543"/>
      <c r="P149" s="543"/>
      <c r="Q149" s="543" t="s">
        <v>84</v>
      </c>
      <c r="R149" s="542">
        <v>45915</v>
      </c>
      <c r="S149" s="543"/>
      <c r="T149" s="541"/>
    </row>
    <row r="150" spans="1:20" ht="13.2">
      <c r="A150" s="546">
        <v>32599740698</v>
      </c>
      <c r="B150" s="548" t="s">
        <v>887</v>
      </c>
      <c r="C150" s="549">
        <v>45790</v>
      </c>
      <c r="D150" s="548" t="s">
        <v>878</v>
      </c>
      <c r="E150" s="546">
        <v>0</v>
      </c>
      <c r="F150" s="546">
        <v>0</v>
      </c>
      <c r="G150" s="546">
        <v>0</v>
      </c>
      <c r="H150" s="546">
        <v>0</v>
      </c>
      <c r="I150" s="546">
        <v>-36</v>
      </c>
      <c r="J150" s="548" t="s">
        <v>1437</v>
      </c>
      <c r="K150" s="548"/>
      <c r="L150" s="549">
        <v>45790</v>
      </c>
      <c r="M150" s="548" t="s">
        <v>1450</v>
      </c>
      <c r="N150" s="548" t="s">
        <v>344</v>
      </c>
      <c r="O150" s="548" t="s">
        <v>1341</v>
      </c>
      <c r="P150" s="548" t="s">
        <v>1451</v>
      </c>
      <c r="Q150" s="548" t="s">
        <v>84</v>
      </c>
      <c r="R150" s="547">
        <v>45915</v>
      </c>
      <c r="S150" s="548" t="s">
        <v>877</v>
      </c>
      <c r="T150" s="546">
        <v>-36</v>
      </c>
    </row>
    <row r="151" spans="1:20" ht="13.2">
      <c r="A151" s="541">
        <v>33102025691</v>
      </c>
      <c r="B151" s="543" t="s">
        <v>887</v>
      </c>
      <c r="C151" s="544">
        <v>45804</v>
      </c>
      <c r="D151" s="543" t="s">
        <v>878</v>
      </c>
      <c r="E151" s="541">
        <v>0</v>
      </c>
      <c r="F151" s="541">
        <v>0</v>
      </c>
      <c r="G151" s="541">
        <v>0</v>
      </c>
      <c r="H151" s="541">
        <v>0</v>
      </c>
      <c r="I151" s="541">
        <v>-48</v>
      </c>
      <c r="J151" s="543" t="s">
        <v>1437</v>
      </c>
      <c r="K151" s="543"/>
      <c r="L151" s="544">
        <v>45804</v>
      </c>
      <c r="M151" s="543" t="s">
        <v>1452</v>
      </c>
      <c r="N151" s="543" t="s">
        <v>344</v>
      </c>
      <c r="O151" s="543" t="s">
        <v>1453</v>
      </c>
      <c r="P151" s="543" t="s">
        <v>1454</v>
      </c>
      <c r="Q151" s="543" t="s">
        <v>84</v>
      </c>
      <c r="R151" s="542">
        <v>45915</v>
      </c>
      <c r="S151" s="543" t="s">
        <v>877</v>
      </c>
      <c r="T151" s="541">
        <v>-48</v>
      </c>
    </row>
    <row r="152" spans="1:20" ht="13.2">
      <c r="A152" s="546">
        <v>34168475642</v>
      </c>
      <c r="B152" s="548" t="s">
        <v>887</v>
      </c>
      <c r="C152" s="549">
        <v>45833</v>
      </c>
      <c r="D152" s="548" t="s">
        <v>878</v>
      </c>
      <c r="E152" s="546">
        <v>0</v>
      </c>
      <c r="F152" s="546">
        <v>0</v>
      </c>
      <c r="G152" s="546">
        <v>0</v>
      </c>
      <c r="H152" s="546">
        <v>0</v>
      </c>
      <c r="I152" s="546">
        <v>-252</v>
      </c>
      <c r="J152" s="548" t="s">
        <v>1437</v>
      </c>
      <c r="K152" s="548"/>
      <c r="L152" s="549">
        <v>45833</v>
      </c>
      <c r="M152" s="548" t="s">
        <v>1455</v>
      </c>
      <c r="N152" s="548" t="s">
        <v>344</v>
      </c>
      <c r="O152" s="548" t="s">
        <v>1456</v>
      </c>
      <c r="P152" s="548" t="s">
        <v>1457</v>
      </c>
      <c r="Q152" s="548" t="s">
        <v>84</v>
      </c>
      <c r="R152" s="547">
        <v>45915</v>
      </c>
      <c r="S152" s="548" t="s">
        <v>877</v>
      </c>
      <c r="T152" s="546">
        <v>-252</v>
      </c>
    </row>
    <row r="153" spans="1:20" ht="13.2">
      <c r="A153" s="541">
        <v>34140378773</v>
      </c>
      <c r="B153" s="543" t="s">
        <v>887</v>
      </c>
      <c r="C153" s="544">
        <v>45832</v>
      </c>
      <c r="D153" s="543" t="s">
        <v>878</v>
      </c>
      <c r="E153" s="541">
        <v>0</v>
      </c>
      <c r="F153" s="541">
        <v>0</v>
      </c>
      <c r="G153" s="541">
        <v>0</v>
      </c>
      <c r="H153" s="541">
        <v>0</v>
      </c>
      <c r="I153" s="541">
        <v>-189</v>
      </c>
      <c r="J153" s="543" t="s">
        <v>1437</v>
      </c>
      <c r="K153" s="543"/>
      <c r="L153" s="544">
        <v>45832</v>
      </c>
      <c r="M153" s="543" t="s">
        <v>1458</v>
      </c>
      <c r="N153" s="543" t="s">
        <v>344</v>
      </c>
      <c r="O153" s="543" t="s">
        <v>1459</v>
      </c>
      <c r="P153" s="543" t="s">
        <v>1460</v>
      </c>
      <c r="Q153" s="543" t="s">
        <v>84</v>
      </c>
      <c r="R153" s="542">
        <v>45915</v>
      </c>
      <c r="S153" s="543" t="s">
        <v>877</v>
      </c>
      <c r="T153" s="541">
        <v>-189</v>
      </c>
    </row>
    <row r="154" spans="1:20" ht="13.2">
      <c r="A154" s="546">
        <v>33224051000</v>
      </c>
      <c r="B154" s="548" t="s">
        <v>887</v>
      </c>
      <c r="C154" s="549">
        <v>45807</v>
      </c>
      <c r="D154" s="548" t="s">
        <v>878</v>
      </c>
      <c r="E154" s="546">
        <v>0</v>
      </c>
      <c r="F154" s="546">
        <v>0</v>
      </c>
      <c r="G154" s="546">
        <v>0</v>
      </c>
      <c r="H154" s="546">
        <v>0</v>
      </c>
      <c r="I154" s="546">
        <v>-84</v>
      </c>
      <c r="J154" s="548" t="s">
        <v>1437</v>
      </c>
      <c r="K154" s="548"/>
      <c r="L154" s="549">
        <v>45807</v>
      </c>
      <c r="M154" s="548" t="s">
        <v>1461</v>
      </c>
      <c r="N154" s="548" t="s">
        <v>344</v>
      </c>
      <c r="O154" s="548" t="s">
        <v>1341</v>
      </c>
      <c r="P154" s="548" t="s">
        <v>1451</v>
      </c>
      <c r="Q154" s="548" t="s">
        <v>84</v>
      </c>
      <c r="R154" s="547">
        <v>45915</v>
      </c>
      <c r="S154" s="548" t="s">
        <v>877</v>
      </c>
      <c r="T154" s="546">
        <v>-84</v>
      </c>
    </row>
    <row r="155" spans="1:20" ht="13.2">
      <c r="A155" s="541">
        <v>39685398785</v>
      </c>
      <c r="B155" s="543" t="s">
        <v>887</v>
      </c>
      <c r="C155" s="544">
        <v>45957</v>
      </c>
      <c r="D155" s="543" t="s">
        <v>878</v>
      </c>
      <c r="E155" s="541">
        <v>0</v>
      </c>
      <c r="F155" s="541">
        <v>0</v>
      </c>
      <c r="G155" s="541">
        <v>0</v>
      </c>
      <c r="H155" s="541">
        <v>0</v>
      </c>
      <c r="I155" s="541">
        <v>-108</v>
      </c>
      <c r="J155" s="543" t="s">
        <v>1437</v>
      </c>
      <c r="K155" s="543"/>
      <c r="L155" s="544">
        <v>45957</v>
      </c>
      <c r="M155" s="543" t="s">
        <v>1462</v>
      </c>
      <c r="N155" s="543" t="s">
        <v>344</v>
      </c>
      <c r="O155" s="543" t="s">
        <v>1463</v>
      </c>
      <c r="P155" s="543" t="s">
        <v>1457</v>
      </c>
      <c r="Q155" s="543" t="s">
        <v>84</v>
      </c>
      <c r="R155" s="542">
        <v>45964</v>
      </c>
      <c r="S155" s="543" t="s">
        <v>877</v>
      </c>
      <c r="T155" s="541">
        <v>-108</v>
      </c>
    </row>
    <row r="156" spans="1:20" ht="13.2">
      <c r="A156" s="546">
        <v>36956556608</v>
      </c>
      <c r="B156" s="548" t="s">
        <v>887</v>
      </c>
      <c r="C156" s="549">
        <v>45900</v>
      </c>
      <c r="D156" s="548" t="s">
        <v>878</v>
      </c>
      <c r="E156" s="546">
        <v>0</v>
      </c>
      <c r="F156" s="546">
        <v>0</v>
      </c>
      <c r="G156" s="546">
        <v>0</v>
      </c>
      <c r="H156" s="546">
        <v>0</v>
      </c>
      <c r="I156" s="546">
        <v>-84</v>
      </c>
      <c r="J156" s="548" t="s">
        <v>1437</v>
      </c>
      <c r="K156" s="548"/>
      <c r="L156" s="549">
        <v>45900</v>
      </c>
      <c r="M156" s="548" t="s">
        <v>1464</v>
      </c>
      <c r="N156" s="548" t="s">
        <v>344</v>
      </c>
      <c r="O156" s="548" t="s">
        <v>1453</v>
      </c>
      <c r="P156" s="548" t="s">
        <v>1454</v>
      </c>
      <c r="Q156" s="548" t="s">
        <v>84</v>
      </c>
      <c r="R156" s="547">
        <v>45915</v>
      </c>
      <c r="S156" s="548" t="s">
        <v>877</v>
      </c>
      <c r="T156" s="546">
        <v>-84</v>
      </c>
    </row>
    <row r="157" spans="1:20" ht="13.2">
      <c r="A157" s="541">
        <v>31843771555</v>
      </c>
      <c r="B157" s="543" t="s">
        <v>887</v>
      </c>
      <c r="C157" s="544">
        <v>45768</v>
      </c>
      <c r="D157" s="543" t="s">
        <v>878</v>
      </c>
      <c r="E157" s="541">
        <v>0</v>
      </c>
      <c r="F157" s="541">
        <v>0</v>
      </c>
      <c r="G157" s="541">
        <v>0</v>
      </c>
      <c r="H157" s="541">
        <v>0</v>
      </c>
      <c r="I157" s="541">
        <v>-84</v>
      </c>
      <c r="J157" s="543" t="s">
        <v>1437</v>
      </c>
      <c r="K157" s="543"/>
      <c r="L157" s="544">
        <v>45768</v>
      </c>
      <c r="M157" s="543" t="s">
        <v>1465</v>
      </c>
      <c r="N157" s="543" t="s">
        <v>344</v>
      </c>
      <c r="O157" s="543" t="s">
        <v>1453</v>
      </c>
      <c r="P157" s="543" t="s">
        <v>1454</v>
      </c>
      <c r="Q157" s="543" t="s">
        <v>84</v>
      </c>
      <c r="R157" s="542">
        <v>45915</v>
      </c>
      <c r="S157" s="543" t="s">
        <v>877</v>
      </c>
      <c r="T157" s="541">
        <v>-84</v>
      </c>
    </row>
    <row r="158" spans="1:20" ht="13.2">
      <c r="A158" s="546">
        <v>39767430213</v>
      </c>
      <c r="B158" s="548" t="s">
        <v>887</v>
      </c>
      <c r="C158" s="549">
        <v>45959</v>
      </c>
      <c r="D158" s="548" t="s">
        <v>878</v>
      </c>
      <c r="E158" s="546">
        <v>0</v>
      </c>
      <c r="F158" s="546">
        <v>0</v>
      </c>
      <c r="G158" s="546">
        <v>0</v>
      </c>
      <c r="H158" s="546">
        <v>0</v>
      </c>
      <c r="I158" s="546">
        <v>-84</v>
      </c>
      <c r="J158" s="548" t="s">
        <v>1437</v>
      </c>
      <c r="K158" s="548"/>
      <c r="L158" s="549">
        <v>45959</v>
      </c>
      <c r="M158" s="548" t="s">
        <v>1466</v>
      </c>
      <c r="N158" s="548" t="s">
        <v>344</v>
      </c>
      <c r="O158" s="548" t="s">
        <v>1295</v>
      </c>
      <c r="P158" s="548" t="s">
        <v>1406</v>
      </c>
      <c r="Q158" s="548" t="s">
        <v>84</v>
      </c>
      <c r="R158" s="547">
        <v>45964</v>
      </c>
      <c r="S158" s="548" t="s">
        <v>877</v>
      </c>
      <c r="T158" s="546">
        <v>-84</v>
      </c>
    </row>
    <row r="159" spans="1:20" ht="13.2">
      <c r="A159" s="541">
        <v>37732322254</v>
      </c>
      <c r="B159" s="543" t="s">
        <v>887</v>
      </c>
      <c r="C159" s="544">
        <v>45916</v>
      </c>
      <c r="D159" s="543" t="s">
        <v>878</v>
      </c>
      <c r="E159" s="541">
        <v>0</v>
      </c>
      <c r="F159" s="541">
        <v>0</v>
      </c>
      <c r="G159" s="541">
        <v>0</v>
      </c>
      <c r="H159" s="541">
        <v>0</v>
      </c>
      <c r="I159" s="541">
        <v>-84</v>
      </c>
      <c r="J159" s="543" t="s">
        <v>1437</v>
      </c>
      <c r="K159" s="543"/>
      <c r="L159" s="544">
        <v>45916</v>
      </c>
      <c r="M159" s="543" t="s">
        <v>1467</v>
      </c>
      <c r="N159" s="543" t="s">
        <v>344</v>
      </c>
      <c r="O159" s="543" t="s">
        <v>1468</v>
      </c>
      <c r="P159" s="543" t="s">
        <v>1469</v>
      </c>
      <c r="Q159" s="543" t="s">
        <v>84</v>
      </c>
      <c r="R159" s="542">
        <v>45957</v>
      </c>
      <c r="S159" s="543" t="s">
        <v>877</v>
      </c>
      <c r="T159" s="541">
        <v>-84</v>
      </c>
    </row>
    <row r="160" spans="1:20" ht="13.2">
      <c r="A160" s="546">
        <v>32789382129</v>
      </c>
      <c r="B160" s="548" t="s">
        <v>887</v>
      </c>
      <c r="C160" s="549">
        <v>45795</v>
      </c>
      <c r="D160" s="548" t="s">
        <v>878</v>
      </c>
      <c r="E160" s="546">
        <v>0</v>
      </c>
      <c r="F160" s="546">
        <v>0</v>
      </c>
      <c r="G160" s="546">
        <v>0</v>
      </c>
      <c r="H160" s="546">
        <v>0</v>
      </c>
      <c r="I160" s="546">
        <v>-72</v>
      </c>
      <c r="J160" s="548" t="s">
        <v>1437</v>
      </c>
      <c r="K160" s="548"/>
      <c r="L160" s="549">
        <v>45795</v>
      </c>
      <c r="M160" s="548" t="s">
        <v>1470</v>
      </c>
      <c r="N160" s="548" t="s">
        <v>344</v>
      </c>
      <c r="O160" s="548" t="s">
        <v>1341</v>
      </c>
      <c r="P160" s="548" t="s">
        <v>1451</v>
      </c>
      <c r="Q160" s="548" t="s">
        <v>84</v>
      </c>
      <c r="R160" s="547">
        <v>45915</v>
      </c>
      <c r="S160" s="548" t="s">
        <v>877</v>
      </c>
      <c r="T160" s="546">
        <v>-72</v>
      </c>
    </row>
    <row r="161" spans="1:20" ht="13.2">
      <c r="A161" s="541">
        <v>39165941561</v>
      </c>
      <c r="B161" s="543" t="s">
        <v>887</v>
      </c>
      <c r="C161" s="544">
        <v>45947</v>
      </c>
      <c r="D161" s="543" t="s">
        <v>878</v>
      </c>
      <c r="E161" s="541">
        <v>0</v>
      </c>
      <c r="F161" s="541">
        <v>0</v>
      </c>
      <c r="G161" s="541">
        <v>0</v>
      </c>
      <c r="H161" s="541">
        <v>0</v>
      </c>
      <c r="I161" s="541">
        <v>-84</v>
      </c>
      <c r="J161" s="543" t="s">
        <v>1437</v>
      </c>
      <c r="K161" s="543"/>
      <c r="L161" s="544">
        <v>45947</v>
      </c>
      <c r="M161" s="543" t="s">
        <v>1471</v>
      </c>
      <c r="N161" s="543" t="s">
        <v>344</v>
      </c>
      <c r="O161" s="543" t="s">
        <v>1295</v>
      </c>
      <c r="P161" s="543" t="s">
        <v>1406</v>
      </c>
      <c r="Q161" s="543" t="s">
        <v>84</v>
      </c>
      <c r="R161" s="542">
        <v>45964</v>
      </c>
      <c r="S161" s="543" t="s">
        <v>877</v>
      </c>
      <c r="T161" s="541">
        <v>-84</v>
      </c>
    </row>
    <row r="162" spans="1:20" ht="13.2">
      <c r="A162" s="546">
        <v>35342144504</v>
      </c>
      <c r="B162" s="548" t="s">
        <v>887</v>
      </c>
      <c r="C162" s="549">
        <v>45863</v>
      </c>
      <c r="D162" s="548" t="s">
        <v>878</v>
      </c>
      <c r="E162" s="546">
        <v>0</v>
      </c>
      <c r="F162" s="546">
        <v>0</v>
      </c>
      <c r="G162" s="546">
        <v>0</v>
      </c>
      <c r="H162" s="546">
        <v>0</v>
      </c>
      <c r="I162" s="546">
        <v>-60</v>
      </c>
      <c r="J162" s="548" t="s">
        <v>1437</v>
      </c>
      <c r="K162" s="548"/>
      <c r="L162" s="549">
        <v>45863</v>
      </c>
      <c r="M162" s="548" t="s">
        <v>1472</v>
      </c>
      <c r="N162" s="548" t="s">
        <v>344</v>
      </c>
      <c r="O162" s="548" t="s">
        <v>1473</v>
      </c>
      <c r="P162" s="548" t="s">
        <v>1382</v>
      </c>
      <c r="Q162" s="548" t="s">
        <v>84</v>
      </c>
      <c r="R162" s="547">
        <v>45915</v>
      </c>
      <c r="S162" s="548" t="s">
        <v>877</v>
      </c>
      <c r="T162" s="546">
        <v>-60</v>
      </c>
    </row>
    <row r="163" spans="1:20" ht="13.2">
      <c r="A163" s="541">
        <v>33144365732</v>
      </c>
      <c r="B163" s="543" t="s">
        <v>887</v>
      </c>
      <c r="C163" s="544">
        <v>45805</v>
      </c>
      <c r="D163" s="543" t="s">
        <v>878</v>
      </c>
      <c r="E163" s="541">
        <v>0</v>
      </c>
      <c r="F163" s="541">
        <v>0</v>
      </c>
      <c r="G163" s="541">
        <v>0</v>
      </c>
      <c r="H163" s="541">
        <v>0</v>
      </c>
      <c r="I163" s="541">
        <v>-84</v>
      </c>
      <c r="J163" s="543" t="s">
        <v>1437</v>
      </c>
      <c r="K163" s="543"/>
      <c r="L163" s="544">
        <v>45805</v>
      </c>
      <c r="M163" s="543" t="s">
        <v>1474</v>
      </c>
      <c r="N163" s="543" t="s">
        <v>344</v>
      </c>
      <c r="O163" s="543" t="s">
        <v>1341</v>
      </c>
      <c r="P163" s="543" t="s">
        <v>1451</v>
      </c>
      <c r="Q163" s="543" t="s">
        <v>84</v>
      </c>
      <c r="R163" s="542">
        <v>45915</v>
      </c>
      <c r="S163" s="543" t="s">
        <v>877</v>
      </c>
      <c r="T163" s="541">
        <v>-84</v>
      </c>
    </row>
    <row r="164" spans="1:20" ht="13.2">
      <c r="A164" s="546">
        <v>33718307964</v>
      </c>
      <c r="B164" s="548" t="s">
        <v>887</v>
      </c>
      <c r="C164" s="549">
        <v>45821</v>
      </c>
      <c r="D164" s="548" t="s">
        <v>878</v>
      </c>
      <c r="E164" s="546">
        <v>0</v>
      </c>
      <c r="F164" s="546">
        <v>0</v>
      </c>
      <c r="G164" s="546">
        <v>0</v>
      </c>
      <c r="H164" s="546">
        <v>0</v>
      </c>
      <c r="I164" s="546">
        <v>-84</v>
      </c>
      <c r="J164" s="548" t="s">
        <v>1437</v>
      </c>
      <c r="K164" s="548"/>
      <c r="L164" s="549">
        <v>45821</v>
      </c>
      <c r="M164" s="548" t="s">
        <v>1475</v>
      </c>
      <c r="N164" s="548" t="s">
        <v>344</v>
      </c>
      <c r="O164" s="548" t="s">
        <v>1341</v>
      </c>
      <c r="P164" s="548" t="s">
        <v>1451</v>
      </c>
      <c r="Q164" s="548" t="s">
        <v>84</v>
      </c>
      <c r="R164" s="547">
        <v>45915</v>
      </c>
      <c r="S164" s="548" t="s">
        <v>877</v>
      </c>
      <c r="T164" s="546">
        <v>-84</v>
      </c>
    </row>
    <row r="165" spans="1:20" ht="13.2">
      <c r="A165" s="541">
        <v>37095870372</v>
      </c>
      <c r="B165" s="543" t="s">
        <v>887</v>
      </c>
      <c r="C165" s="544">
        <v>45902</v>
      </c>
      <c r="D165" s="543" t="s">
        <v>878</v>
      </c>
      <c r="E165" s="541">
        <v>0</v>
      </c>
      <c r="F165" s="541">
        <v>0</v>
      </c>
      <c r="G165" s="541">
        <v>0</v>
      </c>
      <c r="H165" s="541">
        <v>0</v>
      </c>
      <c r="I165" s="541">
        <v>-84</v>
      </c>
      <c r="J165" s="543" t="s">
        <v>1437</v>
      </c>
      <c r="K165" s="543"/>
      <c r="L165" s="544">
        <v>45902</v>
      </c>
      <c r="M165" s="543" t="s">
        <v>1476</v>
      </c>
      <c r="N165" s="543" t="s">
        <v>344</v>
      </c>
      <c r="O165" s="543" t="s">
        <v>1477</v>
      </c>
      <c r="P165" s="543" t="s">
        <v>1454</v>
      </c>
      <c r="Q165" s="543" t="s">
        <v>84</v>
      </c>
      <c r="R165" s="542">
        <v>45957</v>
      </c>
      <c r="S165" s="543" t="s">
        <v>877</v>
      </c>
      <c r="T165" s="541">
        <v>-84</v>
      </c>
    </row>
    <row r="166" spans="1:20" ht="13.2">
      <c r="A166" s="546">
        <v>37869234779</v>
      </c>
      <c r="B166" s="548" t="s">
        <v>887</v>
      </c>
      <c r="C166" s="549">
        <v>45919</v>
      </c>
      <c r="D166" s="548" t="s">
        <v>878</v>
      </c>
      <c r="E166" s="546">
        <v>0</v>
      </c>
      <c r="F166" s="546">
        <v>0</v>
      </c>
      <c r="G166" s="546">
        <v>0</v>
      </c>
      <c r="H166" s="546">
        <v>0</v>
      </c>
      <c r="I166" s="546">
        <v>-84</v>
      </c>
      <c r="J166" s="548" t="s">
        <v>1437</v>
      </c>
      <c r="K166" s="548"/>
      <c r="L166" s="549">
        <v>45919</v>
      </c>
      <c r="M166" s="548" t="s">
        <v>1478</v>
      </c>
      <c r="N166" s="548" t="s">
        <v>344</v>
      </c>
      <c r="O166" s="548" t="s">
        <v>1341</v>
      </c>
      <c r="P166" s="548" t="s">
        <v>1451</v>
      </c>
      <c r="Q166" s="548" t="s">
        <v>84</v>
      </c>
      <c r="R166" s="547">
        <v>45957</v>
      </c>
      <c r="S166" s="548" t="s">
        <v>877</v>
      </c>
      <c r="T166" s="546">
        <v>-84</v>
      </c>
    </row>
    <row r="167" spans="1:20" ht="13.2">
      <c r="A167" s="541">
        <v>34244089704</v>
      </c>
      <c r="B167" s="543" t="s">
        <v>887</v>
      </c>
      <c r="C167" s="544">
        <v>45835</v>
      </c>
      <c r="D167" s="543" t="s">
        <v>878</v>
      </c>
      <c r="E167" s="541">
        <v>0</v>
      </c>
      <c r="F167" s="541">
        <v>0</v>
      </c>
      <c r="G167" s="541">
        <v>0</v>
      </c>
      <c r="H167" s="541">
        <v>0</v>
      </c>
      <c r="I167" s="541">
        <v>-84</v>
      </c>
      <c r="J167" s="543" t="s">
        <v>1437</v>
      </c>
      <c r="K167" s="543"/>
      <c r="L167" s="544">
        <v>45835</v>
      </c>
      <c r="M167" s="543" t="s">
        <v>1479</v>
      </c>
      <c r="N167" s="543" t="s">
        <v>344</v>
      </c>
      <c r="O167" s="543" t="s">
        <v>1453</v>
      </c>
      <c r="P167" s="543" t="s">
        <v>1454</v>
      </c>
      <c r="Q167" s="543" t="s">
        <v>84</v>
      </c>
      <c r="R167" s="542">
        <v>45915</v>
      </c>
      <c r="S167" s="543" t="s">
        <v>877</v>
      </c>
      <c r="T167" s="541">
        <v>-84</v>
      </c>
    </row>
    <row r="168" spans="1:20" ht="13.2">
      <c r="A168" s="546">
        <v>32941390307</v>
      </c>
      <c r="B168" s="548" t="s">
        <v>862</v>
      </c>
      <c r="C168" s="549">
        <v>45799</v>
      </c>
      <c r="D168" s="548" t="s">
        <v>863</v>
      </c>
      <c r="E168" s="546">
        <v>0</v>
      </c>
      <c r="F168" s="546">
        <v>0</v>
      </c>
      <c r="G168" s="546">
        <v>0</v>
      </c>
      <c r="H168" s="546">
        <v>0</v>
      </c>
      <c r="I168" s="546">
        <v>-55.52</v>
      </c>
      <c r="J168" s="548" t="s">
        <v>1437</v>
      </c>
      <c r="K168" s="548"/>
      <c r="L168" s="549">
        <v>45799</v>
      </c>
      <c r="M168" s="548" t="s">
        <v>1480</v>
      </c>
      <c r="N168" s="548" t="s">
        <v>344</v>
      </c>
      <c r="O168" s="548"/>
      <c r="P168" s="548"/>
      <c r="Q168" s="548" t="s">
        <v>84</v>
      </c>
      <c r="R168" s="547">
        <v>45915</v>
      </c>
      <c r="S168" s="548"/>
      <c r="T168" s="546"/>
    </row>
    <row r="169" spans="1:20" ht="13.2">
      <c r="A169" s="541">
        <v>32899477817</v>
      </c>
      <c r="B169" s="543" t="s">
        <v>862</v>
      </c>
      <c r="C169" s="544">
        <v>45797</v>
      </c>
      <c r="D169" s="543" t="s">
        <v>863</v>
      </c>
      <c r="E169" s="541">
        <v>0</v>
      </c>
      <c r="F169" s="541">
        <v>0</v>
      </c>
      <c r="G169" s="541">
        <v>0</v>
      </c>
      <c r="H169" s="541">
        <v>0</v>
      </c>
      <c r="I169" s="541">
        <v>-225.26</v>
      </c>
      <c r="J169" s="543" t="s">
        <v>1437</v>
      </c>
      <c r="K169" s="543"/>
      <c r="L169" s="544">
        <v>45797</v>
      </c>
      <c r="M169" s="543" t="s">
        <v>1481</v>
      </c>
      <c r="N169" s="543" t="s">
        <v>344</v>
      </c>
      <c r="O169" s="543"/>
      <c r="P169" s="543"/>
      <c r="Q169" s="543" t="s">
        <v>84</v>
      </c>
      <c r="R169" s="542">
        <v>45915</v>
      </c>
      <c r="S169" s="543"/>
      <c r="T169" s="541"/>
    </row>
    <row r="170" spans="1:20" ht="13.2">
      <c r="A170" s="546">
        <v>33234178451</v>
      </c>
      <c r="B170" s="548" t="s">
        <v>862</v>
      </c>
      <c r="C170" s="549">
        <v>45807</v>
      </c>
      <c r="D170" s="548" t="s">
        <v>863</v>
      </c>
      <c r="E170" s="546">
        <v>0</v>
      </c>
      <c r="F170" s="546">
        <v>0</v>
      </c>
      <c r="G170" s="546">
        <v>0</v>
      </c>
      <c r="H170" s="546">
        <v>0</v>
      </c>
      <c r="I170" s="546">
        <v>-76.69</v>
      </c>
      <c r="J170" s="548" t="s">
        <v>1437</v>
      </c>
      <c r="K170" s="548"/>
      <c r="L170" s="549">
        <v>45807</v>
      </c>
      <c r="M170" s="548" t="s">
        <v>1481</v>
      </c>
      <c r="N170" s="548" t="s">
        <v>344</v>
      </c>
      <c r="O170" s="548"/>
      <c r="P170" s="548"/>
      <c r="Q170" s="548" t="s">
        <v>84</v>
      </c>
      <c r="R170" s="547">
        <v>45915</v>
      </c>
      <c r="S170" s="548"/>
      <c r="T170" s="546"/>
    </row>
    <row r="171" spans="1:20" ht="13.2">
      <c r="A171" s="541">
        <v>33123898299</v>
      </c>
      <c r="B171" s="543" t="s">
        <v>862</v>
      </c>
      <c r="C171" s="544">
        <v>45804</v>
      </c>
      <c r="D171" s="543" t="s">
        <v>863</v>
      </c>
      <c r="E171" s="541">
        <v>0</v>
      </c>
      <c r="F171" s="541">
        <v>0</v>
      </c>
      <c r="G171" s="541">
        <v>0</v>
      </c>
      <c r="H171" s="541">
        <v>0</v>
      </c>
      <c r="I171" s="541">
        <v>-308.14</v>
      </c>
      <c r="J171" s="543" t="s">
        <v>1437</v>
      </c>
      <c r="K171" s="543"/>
      <c r="L171" s="544">
        <v>45804</v>
      </c>
      <c r="M171" s="543" t="s">
        <v>1481</v>
      </c>
      <c r="N171" s="543" t="s">
        <v>344</v>
      </c>
      <c r="O171" s="543"/>
      <c r="P171" s="543"/>
      <c r="Q171" s="543" t="s">
        <v>84</v>
      </c>
      <c r="R171" s="542">
        <v>45915</v>
      </c>
      <c r="S171" s="543"/>
      <c r="T171" s="541"/>
    </row>
    <row r="172" spans="1:20" ht="13.2">
      <c r="A172" s="546">
        <v>31480550969</v>
      </c>
      <c r="B172" s="548" t="s">
        <v>862</v>
      </c>
      <c r="C172" s="549">
        <v>45757</v>
      </c>
      <c r="D172" s="548" t="s">
        <v>863</v>
      </c>
      <c r="E172" s="546">
        <v>0</v>
      </c>
      <c r="F172" s="546">
        <v>0</v>
      </c>
      <c r="G172" s="546">
        <v>0</v>
      </c>
      <c r="H172" s="546">
        <v>0</v>
      </c>
      <c r="I172" s="546">
        <v>-1803.84</v>
      </c>
      <c r="J172" s="548" t="s">
        <v>1437</v>
      </c>
      <c r="K172" s="548"/>
      <c r="L172" s="549">
        <v>45757</v>
      </c>
      <c r="M172" s="548" t="s">
        <v>1482</v>
      </c>
      <c r="N172" s="548" t="s">
        <v>344</v>
      </c>
      <c r="O172" s="548"/>
      <c r="P172" s="548"/>
      <c r="Q172" s="548" t="s">
        <v>84</v>
      </c>
      <c r="R172" s="547">
        <v>45915</v>
      </c>
      <c r="S172" s="548"/>
      <c r="T172" s="546"/>
    </row>
    <row r="173" spans="1:20" ht="13.2">
      <c r="A173" s="541">
        <v>31115634883</v>
      </c>
      <c r="B173" s="543" t="s">
        <v>862</v>
      </c>
      <c r="C173" s="544">
        <v>45746</v>
      </c>
      <c r="D173" s="543" t="s">
        <v>863</v>
      </c>
      <c r="E173" s="541">
        <v>0</v>
      </c>
      <c r="F173" s="541">
        <v>0</v>
      </c>
      <c r="G173" s="541">
        <v>0</v>
      </c>
      <c r="H173" s="541">
        <v>0</v>
      </c>
      <c r="I173" s="541">
        <v>-1120.5</v>
      </c>
      <c r="J173" s="543" t="s">
        <v>1437</v>
      </c>
      <c r="K173" s="543"/>
      <c r="L173" s="544">
        <v>45746</v>
      </c>
      <c r="M173" s="543" t="s">
        <v>1482</v>
      </c>
      <c r="N173" s="543" t="s">
        <v>344</v>
      </c>
      <c r="O173" s="543"/>
      <c r="P173" s="543"/>
      <c r="Q173" s="543" t="s">
        <v>84</v>
      </c>
      <c r="R173" s="542">
        <v>45915</v>
      </c>
      <c r="S173" s="543"/>
      <c r="T173" s="541"/>
    </row>
    <row r="174" spans="1:20" ht="13.2">
      <c r="A174" s="546">
        <v>32905284818</v>
      </c>
      <c r="B174" s="548" t="s">
        <v>862</v>
      </c>
      <c r="C174" s="549">
        <v>45798</v>
      </c>
      <c r="D174" s="548" t="s">
        <v>863</v>
      </c>
      <c r="E174" s="546">
        <v>0</v>
      </c>
      <c r="F174" s="546">
        <v>0</v>
      </c>
      <c r="G174" s="546">
        <v>0</v>
      </c>
      <c r="H174" s="546">
        <v>0</v>
      </c>
      <c r="I174" s="546">
        <v>-193.24</v>
      </c>
      <c r="J174" s="548" t="s">
        <v>1437</v>
      </c>
      <c r="K174" s="548"/>
      <c r="L174" s="549">
        <v>45798</v>
      </c>
      <c r="M174" s="548" t="s">
        <v>1481</v>
      </c>
      <c r="N174" s="548" t="s">
        <v>344</v>
      </c>
      <c r="O174" s="548"/>
      <c r="P174" s="548"/>
      <c r="Q174" s="548" t="s">
        <v>84</v>
      </c>
      <c r="R174" s="547">
        <v>45915</v>
      </c>
      <c r="S174" s="548"/>
      <c r="T174" s="546"/>
    </row>
    <row r="175" spans="1:20" ht="13.2">
      <c r="A175" s="541">
        <v>33161044072</v>
      </c>
      <c r="B175" s="543" t="s">
        <v>862</v>
      </c>
      <c r="C175" s="544">
        <v>45805</v>
      </c>
      <c r="D175" s="543" t="s">
        <v>863</v>
      </c>
      <c r="E175" s="541">
        <v>0</v>
      </c>
      <c r="F175" s="541">
        <v>0</v>
      </c>
      <c r="G175" s="541">
        <v>0</v>
      </c>
      <c r="H175" s="541">
        <v>0</v>
      </c>
      <c r="I175" s="541">
        <v>-305.22000000000003</v>
      </c>
      <c r="J175" s="543" t="s">
        <v>1437</v>
      </c>
      <c r="K175" s="543"/>
      <c r="L175" s="544">
        <v>45805</v>
      </c>
      <c r="M175" s="543" t="s">
        <v>1481</v>
      </c>
      <c r="N175" s="543" t="s">
        <v>344</v>
      </c>
      <c r="O175" s="543"/>
      <c r="P175" s="543"/>
      <c r="Q175" s="543" t="s">
        <v>84</v>
      </c>
      <c r="R175" s="542">
        <v>45915</v>
      </c>
      <c r="S175" s="543"/>
      <c r="T175" s="541"/>
    </row>
    <row r="176" spans="1:20" ht="13.2">
      <c r="A176" s="546">
        <v>32175306853</v>
      </c>
      <c r="B176" s="548" t="s">
        <v>862</v>
      </c>
      <c r="C176" s="549">
        <v>45777</v>
      </c>
      <c r="D176" s="548" t="s">
        <v>863</v>
      </c>
      <c r="E176" s="546">
        <v>0</v>
      </c>
      <c r="F176" s="546">
        <v>0</v>
      </c>
      <c r="G176" s="546">
        <v>0</v>
      </c>
      <c r="H176" s="546">
        <v>0</v>
      </c>
      <c r="I176" s="546">
        <v>-1011.76</v>
      </c>
      <c r="J176" s="548" t="s">
        <v>1437</v>
      </c>
      <c r="K176" s="548"/>
      <c r="L176" s="549">
        <v>45777</v>
      </c>
      <c r="M176" s="548" t="s">
        <v>1481</v>
      </c>
      <c r="N176" s="548" t="s">
        <v>344</v>
      </c>
      <c r="O176" s="548"/>
      <c r="P176" s="548"/>
      <c r="Q176" s="548" t="s">
        <v>84</v>
      </c>
      <c r="R176" s="547">
        <v>45915</v>
      </c>
      <c r="S176" s="548"/>
      <c r="T176" s="546"/>
    </row>
    <row r="177" spans="1:20" ht="13.2">
      <c r="A177" s="541">
        <v>31718219470</v>
      </c>
      <c r="B177" s="543" t="s">
        <v>862</v>
      </c>
      <c r="C177" s="544">
        <v>45764</v>
      </c>
      <c r="D177" s="543" t="s">
        <v>863</v>
      </c>
      <c r="E177" s="541">
        <v>0</v>
      </c>
      <c r="F177" s="541">
        <v>0</v>
      </c>
      <c r="G177" s="541">
        <v>0</v>
      </c>
      <c r="H177" s="541">
        <v>0</v>
      </c>
      <c r="I177" s="541">
        <v>-1194.98</v>
      </c>
      <c r="J177" s="543" t="s">
        <v>1437</v>
      </c>
      <c r="K177" s="543"/>
      <c r="L177" s="544">
        <v>45764</v>
      </c>
      <c r="M177" s="543" t="s">
        <v>1482</v>
      </c>
      <c r="N177" s="543" t="s">
        <v>344</v>
      </c>
      <c r="O177" s="543"/>
      <c r="P177" s="543"/>
      <c r="Q177" s="543" t="s">
        <v>84</v>
      </c>
      <c r="R177" s="542">
        <v>45915</v>
      </c>
      <c r="S177" s="543"/>
      <c r="T177" s="541"/>
    </row>
    <row r="178" spans="1:20" ht="13.2">
      <c r="A178" s="546">
        <v>30168612719</v>
      </c>
      <c r="B178" s="548" t="s">
        <v>862</v>
      </c>
      <c r="C178" s="549">
        <v>45717</v>
      </c>
      <c r="D178" s="548" t="s">
        <v>863</v>
      </c>
      <c r="E178" s="546">
        <v>0</v>
      </c>
      <c r="F178" s="546">
        <v>0</v>
      </c>
      <c r="G178" s="546">
        <v>0</v>
      </c>
      <c r="H178" s="546">
        <v>0</v>
      </c>
      <c r="I178" s="546">
        <v>-357.57</v>
      </c>
      <c r="J178" s="548" t="s">
        <v>1437</v>
      </c>
      <c r="K178" s="548"/>
      <c r="L178" s="549">
        <v>45717</v>
      </c>
      <c r="M178" s="548" t="s">
        <v>1483</v>
      </c>
      <c r="N178" s="548" t="s">
        <v>344</v>
      </c>
      <c r="O178" s="548"/>
      <c r="P178" s="548"/>
      <c r="Q178" s="548" t="s">
        <v>84</v>
      </c>
      <c r="R178" s="547">
        <v>45915</v>
      </c>
      <c r="S178" s="548"/>
      <c r="T178" s="546"/>
    </row>
    <row r="179" spans="1:20" ht="13.2">
      <c r="A179" s="541">
        <v>29376722450</v>
      </c>
      <c r="B179" s="543" t="s">
        <v>862</v>
      </c>
      <c r="C179" s="544">
        <v>45691</v>
      </c>
      <c r="D179" s="543" t="s">
        <v>863</v>
      </c>
      <c r="E179" s="541">
        <v>0</v>
      </c>
      <c r="F179" s="541">
        <v>0</v>
      </c>
      <c r="G179" s="541">
        <v>0</v>
      </c>
      <c r="H179" s="541">
        <v>0</v>
      </c>
      <c r="I179" s="541">
        <v>-738.31</v>
      </c>
      <c r="J179" s="543" t="s">
        <v>1437</v>
      </c>
      <c r="K179" s="543"/>
      <c r="L179" s="544">
        <v>45691</v>
      </c>
      <c r="M179" s="543" t="s">
        <v>1484</v>
      </c>
      <c r="N179" s="543" t="s">
        <v>344</v>
      </c>
      <c r="O179" s="543"/>
      <c r="P179" s="543"/>
      <c r="Q179" s="543" t="s">
        <v>84</v>
      </c>
      <c r="R179" s="542">
        <v>45915</v>
      </c>
      <c r="S179" s="543"/>
      <c r="T179" s="541"/>
    </row>
    <row r="180" spans="1:20" ht="13.2">
      <c r="A180" s="546">
        <v>30437070172</v>
      </c>
      <c r="B180" s="548" t="s">
        <v>862</v>
      </c>
      <c r="C180" s="549">
        <v>45725</v>
      </c>
      <c r="D180" s="548" t="s">
        <v>863</v>
      </c>
      <c r="E180" s="546">
        <v>0</v>
      </c>
      <c r="F180" s="546">
        <v>0</v>
      </c>
      <c r="G180" s="546">
        <v>0</v>
      </c>
      <c r="H180" s="546">
        <v>0</v>
      </c>
      <c r="I180" s="546">
        <v>-824.63</v>
      </c>
      <c r="J180" s="548" t="s">
        <v>1437</v>
      </c>
      <c r="K180" s="548"/>
      <c r="L180" s="549">
        <v>45725</v>
      </c>
      <c r="M180" s="548" t="s">
        <v>1482</v>
      </c>
      <c r="N180" s="548" t="s">
        <v>344</v>
      </c>
      <c r="O180" s="548"/>
      <c r="P180" s="548"/>
      <c r="Q180" s="548" t="s">
        <v>84</v>
      </c>
      <c r="R180" s="547">
        <v>45915</v>
      </c>
      <c r="S180" s="548"/>
      <c r="T180" s="546"/>
    </row>
    <row r="181" spans="1:20" ht="13.2">
      <c r="A181" s="541">
        <v>32758719478</v>
      </c>
      <c r="B181" s="543" t="s">
        <v>862</v>
      </c>
      <c r="C181" s="544">
        <v>45794</v>
      </c>
      <c r="D181" s="543" t="s">
        <v>863</v>
      </c>
      <c r="E181" s="541">
        <v>0</v>
      </c>
      <c r="F181" s="541">
        <v>0</v>
      </c>
      <c r="G181" s="541">
        <v>0</v>
      </c>
      <c r="H181" s="541">
        <v>0</v>
      </c>
      <c r="I181" s="541">
        <v>-687.68</v>
      </c>
      <c r="J181" s="543" t="s">
        <v>1437</v>
      </c>
      <c r="K181" s="543"/>
      <c r="L181" s="544">
        <v>45794</v>
      </c>
      <c r="M181" s="543" t="s">
        <v>1481</v>
      </c>
      <c r="N181" s="543" t="s">
        <v>344</v>
      </c>
      <c r="O181" s="543"/>
      <c r="P181" s="543"/>
      <c r="Q181" s="543" t="s">
        <v>84</v>
      </c>
      <c r="R181" s="542">
        <v>45915</v>
      </c>
      <c r="S181" s="543"/>
      <c r="T181" s="541"/>
    </row>
    <row r="182" spans="1:20" ht="13.2">
      <c r="A182" s="546">
        <v>34888137799</v>
      </c>
      <c r="B182" s="548" t="s">
        <v>862</v>
      </c>
      <c r="C182" s="549">
        <v>45851</v>
      </c>
      <c r="D182" s="548" t="s">
        <v>863</v>
      </c>
      <c r="E182" s="546">
        <v>0</v>
      </c>
      <c r="F182" s="546">
        <v>0</v>
      </c>
      <c r="G182" s="546">
        <v>0</v>
      </c>
      <c r="H182" s="546">
        <v>0</v>
      </c>
      <c r="I182" s="546">
        <v>-1512.34</v>
      </c>
      <c r="J182" s="548" t="s">
        <v>1437</v>
      </c>
      <c r="K182" s="548"/>
      <c r="L182" s="549">
        <v>45851</v>
      </c>
      <c r="M182" s="548" t="s">
        <v>1485</v>
      </c>
      <c r="N182" s="548" t="s">
        <v>344</v>
      </c>
      <c r="O182" s="548"/>
      <c r="P182" s="548"/>
      <c r="Q182" s="548" t="s">
        <v>84</v>
      </c>
      <c r="R182" s="547">
        <v>45915</v>
      </c>
      <c r="S182" s="548"/>
      <c r="T182" s="546"/>
    </row>
    <row r="183" spans="1:20" ht="13.2">
      <c r="A183" s="541">
        <v>32978029340</v>
      </c>
      <c r="B183" s="543" t="s">
        <v>862</v>
      </c>
      <c r="C183" s="544">
        <v>45800</v>
      </c>
      <c r="D183" s="543" t="s">
        <v>863</v>
      </c>
      <c r="E183" s="541">
        <v>0</v>
      </c>
      <c r="F183" s="541">
        <v>0</v>
      </c>
      <c r="G183" s="541">
        <v>0</v>
      </c>
      <c r="H183" s="541">
        <v>0</v>
      </c>
      <c r="I183" s="541">
        <v>-145.88999999999999</v>
      </c>
      <c r="J183" s="543" t="s">
        <v>1437</v>
      </c>
      <c r="K183" s="543"/>
      <c r="L183" s="544">
        <v>45800</v>
      </c>
      <c r="M183" s="543" t="s">
        <v>1481</v>
      </c>
      <c r="N183" s="543" t="s">
        <v>344</v>
      </c>
      <c r="O183" s="543"/>
      <c r="P183" s="543"/>
      <c r="Q183" s="543" t="s">
        <v>84</v>
      </c>
      <c r="R183" s="542">
        <v>45915</v>
      </c>
      <c r="S183" s="543"/>
      <c r="T183" s="541"/>
    </row>
    <row r="184" spans="1:20" ht="13.2">
      <c r="A184" s="546">
        <v>31247546185</v>
      </c>
      <c r="B184" s="548" t="s">
        <v>862</v>
      </c>
      <c r="C184" s="549">
        <v>45750</v>
      </c>
      <c r="D184" s="548" t="s">
        <v>863</v>
      </c>
      <c r="E184" s="546">
        <v>0</v>
      </c>
      <c r="F184" s="546">
        <v>0</v>
      </c>
      <c r="G184" s="546">
        <v>0</v>
      </c>
      <c r="H184" s="546">
        <v>0</v>
      </c>
      <c r="I184" s="546">
        <v>-754.44</v>
      </c>
      <c r="J184" s="548" t="s">
        <v>1437</v>
      </c>
      <c r="K184" s="548"/>
      <c r="L184" s="549">
        <v>45750</v>
      </c>
      <c r="M184" s="548" t="s">
        <v>1482</v>
      </c>
      <c r="N184" s="548" t="s">
        <v>344</v>
      </c>
      <c r="O184" s="548"/>
      <c r="P184" s="548"/>
      <c r="Q184" s="548" t="s">
        <v>84</v>
      </c>
      <c r="R184" s="547">
        <v>45915</v>
      </c>
      <c r="S184" s="548"/>
      <c r="T184" s="546"/>
    </row>
    <row r="185" spans="1:20" ht="13.2">
      <c r="A185" s="541">
        <v>30269893786</v>
      </c>
      <c r="B185" s="543" t="s">
        <v>862</v>
      </c>
      <c r="C185" s="544">
        <v>45720</v>
      </c>
      <c r="D185" s="543" t="s">
        <v>863</v>
      </c>
      <c r="E185" s="541">
        <v>0</v>
      </c>
      <c r="F185" s="541">
        <v>0</v>
      </c>
      <c r="G185" s="541">
        <v>0</v>
      </c>
      <c r="H185" s="541">
        <v>0</v>
      </c>
      <c r="I185" s="541">
        <v>-636.23</v>
      </c>
      <c r="J185" s="543" t="s">
        <v>1437</v>
      </c>
      <c r="K185" s="543"/>
      <c r="L185" s="544">
        <v>45720</v>
      </c>
      <c r="M185" s="543" t="s">
        <v>1484</v>
      </c>
      <c r="N185" s="543" t="s">
        <v>344</v>
      </c>
      <c r="O185" s="543"/>
      <c r="P185" s="543"/>
      <c r="Q185" s="543" t="s">
        <v>84</v>
      </c>
      <c r="R185" s="542">
        <v>45915</v>
      </c>
      <c r="S185" s="543"/>
      <c r="T185" s="541"/>
    </row>
    <row r="186" spans="1:20" ht="13.2">
      <c r="A186" s="546">
        <v>30793042274</v>
      </c>
      <c r="B186" s="548" t="s">
        <v>862</v>
      </c>
      <c r="C186" s="549">
        <v>45736</v>
      </c>
      <c r="D186" s="548" t="s">
        <v>863</v>
      </c>
      <c r="E186" s="546">
        <v>0</v>
      </c>
      <c r="F186" s="546">
        <v>0</v>
      </c>
      <c r="G186" s="546">
        <v>0</v>
      </c>
      <c r="H186" s="546">
        <v>0</v>
      </c>
      <c r="I186" s="546">
        <v>-1361.74</v>
      </c>
      <c r="J186" s="548" t="s">
        <v>1437</v>
      </c>
      <c r="K186" s="548"/>
      <c r="L186" s="549">
        <v>45736</v>
      </c>
      <c r="M186" s="548" t="s">
        <v>1482</v>
      </c>
      <c r="N186" s="548" t="s">
        <v>344</v>
      </c>
      <c r="O186" s="548"/>
      <c r="P186" s="548"/>
      <c r="Q186" s="548" t="s">
        <v>84</v>
      </c>
      <c r="R186" s="547">
        <v>45915</v>
      </c>
      <c r="S186" s="548"/>
      <c r="T186" s="546"/>
    </row>
    <row r="187" spans="1:20" ht="13.2">
      <c r="A187" s="541">
        <v>29923726263</v>
      </c>
      <c r="B187" s="543" t="s">
        <v>862</v>
      </c>
      <c r="C187" s="544">
        <v>45709</v>
      </c>
      <c r="D187" s="543" t="s">
        <v>863</v>
      </c>
      <c r="E187" s="541">
        <v>0</v>
      </c>
      <c r="F187" s="541">
        <v>0</v>
      </c>
      <c r="G187" s="541">
        <v>0</v>
      </c>
      <c r="H187" s="541">
        <v>0</v>
      </c>
      <c r="I187" s="541">
        <v>-1007.34</v>
      </c>
      <c r="J187" s="543" t="s">
        <v>1437</v>
      </c>
      <c r="K187" s="543"/>
      <c r="L187" s="544">
        <v>45709</v>
      </c>
      <c r="M187" s="543" t="s">
        <v>1483</v>
      </c>
      <c r="N187" s="543" t="s">
        <v>344</v>
      </c>
      <c r="O187" s="543"/>
      <c r="P187" s="543"/>
      <c r="Q187" s="543" t="s">
        <v>84</v>
      </c>
      <c r="R187" s="542">
        <v>45915</v>
      </c>
      <c r="S187" s="543"/>
      <c r="T187" s="541"/>
    </row>
    <row r="188" spans="1:20" ht="13.2">
      <c r="A188" s="546">
        <v>31408893524</v>
      </c>
      <c r="B188" s="548" t="s">
        <v>862</v>
      </c>
      <c r="C188" s="549">
        <v>45755</v>
      </c>
      <c r="D188" s="548" t="s">
        <v>863</v>
      </c>
      <c r="E188" s="546">
        <v>0</v>
      </c>
      <c r="F188" s="546">
        <v>0</v>
      </c>
      <c r="G188" s="546">
        <v>0</v>
      </c>
      <c r="H188" s="546">
        <v>0</v>
      </c>
      <c r="I188" s="546">
        <v>-33.89</v>
      </c>
      <c r="J188" s="548" t="s">
        <v>1437</v>
      </c>
      <c r="K188" s="548"/>
      <c r="L188" s="549">
        <v>45755</v>
      </c>
      <c r="M188" s="548" t="s">
        <v>1486</v>
      </c>
      <c r="N188" s="548" t="s">
        <v>344</v>
      </c>
      <c r="O188" s="548"/>
      <c r="P188" s="548"/>
      <c r="Q188" s="548" t="s">
        <v>84</v>
      </c>
      <c r="R188" s="547">
        <v>45915</v>
      </c>
      <c r="S188" s="548"/>
      <c r="T188" s="546"/>
    </row>
    <row r="189" spans="1:20" ht="13.2">
      <c r="A189" s="541">
        <v>29841478702</v>
      </c>
      <c r="B189" s="543" t="s">
        <v>862</v>
      </c>
      <c r="C189" s="544">
        <v>45705</v>
      </c>
      <c r="D189" s="543" t="s">
        <v>863</v>
      </c>
      <c r="E189" s="541">
        <v>0</v>
      </c>
      <c r="F189" s="541">
        <v>0</v>
      </c>
      <c r="G189" s="541">
        <v>0</v>
      </c>
      <c r="H189" s="541">
        <v>0</v>
      </c>
      <c r="I189" s="541">
        <v>-1190.3399999999999</v>
      </c>
      <c r="J189" s="543" t="s">
        <v>1437</v>
      </c>
      <c r="K189" s="543"/>
      <c r="L189" s="544">
        <v>45705</v>
      </c>
      <c r="M189" s="543" t="s">
        <v>1487</v>
      </c>
      <c r="N189" s="543" t="s">
        <v>344</v>
      </c>
      <c r="O189" s="543"/>
      <c r="P189" s="543"/>
      <c r="Q189" s="543" t="s">
        <v>84</v>
      </c>
      <c r="R189" s="542">
        <v>45915</v>
      </c>
      <c r="S189" s="543"/>
      <c r="T189" s="541"/>
    </row>
    <row r="190" spans="1:20" ht="13.2">
      <c r="A190" s="546">
        <v>31019443367</v>
      </c>
      <c r="B190" s="548" t="s">
        <v>862</v>
      </c>
      <c r="C190" s="549">
        <v>45743</v>
      </c>
      <c r="D190" s="548" t="s">
        <v>863</v>
      </c>
      <c r="E190" s="546">
        <v>0</v>
      </c>
      <c r="F190" s="546">
        <v>0</v>
      </c>
      <c r="G190" s="546">
        <v>0</v>
      </c>
      <c r="H190" s="546">
        <v>0</v>
      </c>
      <c r="I190" s="546">
        <v>-566.26</v>
      </c>
      <c r="J190" s="548" t="s">
        <v>1437</v>
      </c>
      <c r="K190" s="548"/>
      <c r="L190" s="549">
        <v>45743</v>
      </c>
      <c r="M190" s="548" t="s">
        <v>1482</v>
      </c>
      <c r="N190" s="548" t="s">
        <v>344</v>
      </c>
      <c r="O190" s="548"/>
      <c r="P190" s="548"/>
      <c r="Q190" s="548" t="s">
        <v>84</v>
      </c>
      <c r="R190" s="547">
        <v>45915</v>
      </c>
      <c r="S190" s="548"/>
      <c r="T190" s="546"/>
    </row>
    <row r="191" spans="1:20" ht="13.2">
      <c r="A191" s="541">
        <v>32978029581</v>
      </c>
      <c r="B191" s="543" t="s">
        <v>862</v>
      </c>
      <c r="C191" s="544">
        <v>45800</v>
      </c>
      <c r="D191" s="543" t="s">
        <v>863</v>
      </c>
      <c r="E191" s="541">
        <v>0</v>
      </c>
      <c r="F191" s="541">
        <v>0</v>
      </c>
      <c r="G191" s="541">
        <v>0</v>
      </c>
      <c r="H191" s="541">
        <v>0</v>
      </c>
      <c r="I191" s="541">
        <v>-336.05</v>
      </c>
      <c r="J191" s="543" t="s">
        <v>1437</v>
      </c>
      <c r="K191" s="543"/>
      <c r="L191" s="544">
        <v>45800</v>
      </c>
      <c r="M191" s="543" t="s">
        <v>1488</v>
      </c>
      <c r="N191" s="543" t="s">
        <v>344</v>
      </c>
      <c r="O191" s="543"/>
      <c r="P191" s="543"/>
      <c r="Q191" s="543" t="s">
        <v>84</v>
      </c>
      <c r="R191" s="542">
        <v>45915</v>
      </c>
      <c r="S191" s="543"/>
      <c r="T191" s="541"/>
    </row>
    <row r="192" spans="1:20" ht="13.2">
      <c r="A192" s="546">
        <v>32308354191</v>
      </c>
      <c r="B192" s="548" t="s">
        <v>862</v>
      </c>
      <c r="C192" s="549">
        <v>45781</v>
      </c>
      <c r="D192" s="548" t="s">
        <v>863</v>
      </c>
      <c r="E192" s="546">
        <v>0</v>
      </c>
      <c r="F192" s="546">
        <v>0</v>
      </c>
      <c r="G192" s="546">
        <v>0</v>
      </c>
      <c r="H192" s="546">
        <v>0</v>
      </c>
      <c r="I192" s="546">
        <v>-408.18</v>
      </c>
      <c r="J192" s="548" t="s">
        <v>1437</v>
      </c>
      <c r="K192" s="548"/>
      <c r="L192" s="549">
        <v>45781</v>
      </c>
      <c r="M192" s="548" t="s">
        <v>1481</v>
      </c>
      <c r="N192" s="548" t="s">
        <v>344</v>
      </c>
      <c r="O192" s="548"/>
      <c r="P192" s="548"/>
      <c r="Q192" s="548" t="s">
        <v>84</v>
      </c>
      <c r="R192" s="547">
        <v>45915</v>
      </c>
      <c r="S192" s="548"/>
      <c r="T192" s="546"/>
    </row>
    <row r="193" spans="1:20" ht="13.2">
      <c r="A193" s="541">
        <v>30108365873</v>
      </c>
      <c r="B193" s="543" t="s">
        <v>862</v>
      </c>
      <c r="C193" s="544">
        <v>45715</v>
      </c>
      <c r="D193" s="543" t="s">
        <v>863</v>
      </c>
      <c r="E193" s="541">
        <v>0</v>
      </c>
      <c r="F193" s="541">
        <v>0</v>
      </c>
      <c r="G193" s="541">
        <v>0</v>
      </c>
      <c r="H193" s="541">
        <v>0</v>
      </c>
      <c r="I193" s="541">
        <v>-284.79000000000002</v>
      </c>
      <c r="J193" s="543" t="s">
        <v>1437</v>
      </c>
      <c r="K193" s="543"/>
      <c r="L193" s="544">
        <v>45715</v>
      </c>
      <c r="M193" s="543" t="s">
        <v>1482</v>
      </c>
      <c r="N193" s="543" t="s">
        <v>344</v>
      </c>
      <c r="O193" s="543"/>
      <c r="P193" s="543"/>
      <c r="Q193" s="543" t="s">
        <v>84</v>
      </c>
      <c r="R193" s="542">
        <v>45915</v>
      </c>
      <c r="S193" s="543"/>
      <c r="T193" s="541"/>
    </row>
    <row r="194" spans="1:20" ht="13.2">
      <c r="A194" s="546">
        <v>31994338732</v>
      </c>
      <c r="B194" s="548" t="s">
        <v>862</v>
      </c>
      <c r="C194" s="549">
        <v>45772</v>
      </c>
      <c r="D194" s="548" t="s">
        <v>863</v>
      </c>
      <c r="E194" s="546">
        <v>0</v>
      </c>
      <c r="F194" s="546">
        <v>0</v>
      </c>
      <c r="G194" s="546">
        <v>0</v>
      </c>
      <c r="H194" s="546">
        <v>0</v>
      </c>
      <c r="I194" s="546">
        <v>-618.83000000000004</v>
      </c>
      <c r="J194" s="548" t="s">
        <v>1437</v>
      </c>
      <c r="K194" s="548"/>
      <c r="L194" s="549">
        <v>45772</v>
      </c>
      <c r="M194" s="548" t="s">
        <v>1482</v>
      </c>
      <c r="N194" s="548" t="s">
        <v>344</v>
      </c>
      <c r="O194" s="548"/>
      <c r="P194" s="548"/>
      <c r="Q194" s="548" t="s">
        <v>84</v>
      </c>
      <c r="R194" s="547">
        <v>45915</v>
      </c>
      <c r="S194" s="548"/>
      <c r="T194" s="546"/>
    </row>
    <row r="195" spans="1:20" ht="13.2">
      <c r="A195" s="541">
        <v>32547091644</v>
      </c>
      <c r="B195" s="543" t="s">
        <v>862</v>
      </c>
      <c r="C195" s="544">
        <v>45788</v>
      </c>
      <c r="D195" s="543" t="s">
        <v>863</v>
      </c>
      <c r="E195" s="541">
        <v>0</v>
      </c>
      <c r="F195" s="541">
        <v>0</v>
      </c>
      <c r="G195" s="541">
        <v>0</v>
      </c>
      <c r="H195" s="541">
        <v>0</v>
      </c>
      <c r="I195" s="541">
        <v>-1636.16</v>
      </c>
      <c r="J195" s="543" t="s">
        <v>1437</v>
      </c>
      <c r="K195" s="543"/>
      <c r="L195" s="544">
        <v>45788</v>
      </c>
      <c r="M195" s="543" t="s">
        <v>1481</v>
      </c>
      <c r="N195" s="543" t="s">
        <v>344</v>
      </c>
      <c r="O195" s="543"/>
      <c r="P195" s="543"/>
      <c r="Q195" s="543" t="s">
        <v>84</v>
      </c>
      <c r="R195" s="542">
        <v>45915</v>
      </c>
      <c r="S195" s="543"/>
      <c r="T195" s="541"/>
    </row>
    <row r="196" spans="1:20" ht="13.2">
      <c r="A196" s="546">
        <v>29679285173</v>
      </c>
      <c r="B196" s="548" t="s">
        <v>862</v>
      </c>
      <c r="C196" s="549">
        <v>45701</v>
      </c>
      <c r="D196" s="548" t="s">
        <v>863</v>
      </c>
      <c r="E196" s="546">
        <v>0</v>
      </c>
      <c r="F196" s="546">
        <v>0</v>
      </c>
      <c r="G196" s="546">
        <v>0</v>
      </c>
      <c r="H196" s="546">
        <v>0</v>
      </c>
      <c r="I196" s="546">
        <v>-328.34</v>
      </c>
      <c r="J196" s="548" t="s">
        <v>1437</v>
      </c>
      <c r="K196" s="548"/>
      <c r="L196" s="549">
        <v>45701</v>
      </c>
      <c r="M196" s="548" t="s">
        <v>1489</v>
      </c>
      <c r="N196" s="548" t="s">
        <v>344</v>
      </c>
      <c r="O196" s="548"/>
      <c r="P196" s="548"/>
      <c r="Q196" s="548" t="s">
        <v>84</v>
      </c>
      <c r="R196" s="547">
        <v>45915</v>
      </c>
      <c r="S196" s="548"/>
      <c r="T196" s="546"/>
    </row>
    <row r="197" spans="1:20" ht="13.2">
      <c r="A197" s="541">
        <v>35656577640</v>
      </c>
      <c r="B197" s="543" t="s">
        <v>862</v>
      </c>
      <c r="C197" s="544">
        <v>45870</v>
      </c>
      <c r="D197" s="543" t="s">
        <v>863</v>
      </c>
      <c r="E197" s="541">
        <v>0</v>
      </c>
      <c r="F197" s="541">
        <v>0</v>
      </c>
      <c r="G197" s="541">
        <v>0</v>
      </c>
      <c r="H197" s="541">
        <v>0</v>
      </c>
      <c r="I197" s="541">
        <v>-28.88</v>
      </c>
      <c r="J197" s="543" t="s">
        <v>1437</v>
      </c>
      <c r="K197" s="543"/>
      <c r="L197" s="544">
        <v>45870</v>
      </c>
      <c r="M197" s="543" t="s">
        <v>1490</v>
      </c>
      <c r="N197" s="543" t="s">
        <v>344</v>
      </c>
      <c r="O197" s="543"/>
      <c r="P197" s="543"/>
      <c r="Q197" s="543" t="s">
        <v>84</v>
      </c>
      <c r="R197" s="542">
        <v>45915</v>
      </c>
      <c r="S197" s="543"/>
      <c r="T197" s="541"/>
    </row>
    <row r="198" spans="1:20" ht="13.2">
      <c r="A198" s="546">
        <v>32941390305</v>
      </c>
      <c r="B198" s="548" t="s">
        <v>862</v>
      </c>
      <c r="C198" s="549">
        <v>45799</v>
      </c>
      <c r="D198" s="548" t="s">
        <v>863</v>
      </c>
      <c r="E198" s="546">
        <v>0</v>
      </c>
      <c r="F198" s="546">
        <v>0</v>
      </c>
      <c r="G198" s="546">
        <v>0</v>
      </c>
      <c r="H198" s="546">
        <v>0</v>
      </c>
      <c r="I198" s="546">
        <v>-776.52</v>
      </c>
      <c r="J198" s="548" t="s">
        <v>1437</v>
      </c>
      <c r="K198" s="548"/>
      <c r="L198" s="549">
        <v>45799</v>
      </c>
      <c r="M198" s="548" t="s">
        <v>1488</v>
      </c>
      <c r="N198" s="548" t="s">
        <v>344</v>
      </c>
      <c r="O198" s="548"/>
      <c r="P198" s="548"/>
      <c r="Q198" s="548" t="s">
        <v>84</v>
      </c>
      <c r="R198" s="547">
        <v>45915</v>
      </c>
      <c r="S198" s="548"/>
      <c r="T198" s="546"/>
    </row>
    <row r="199" spans="1:20" ht="13.2">
      <c r="A199" s="541">
        <v>33973579374</v>
      </c>
      <c r="B199" s="543" t="s">
        <v>862</v>
      </c>
      <c r="C199" s="544">
        <v>45827</v>
      </c>
      <c r="D199" s="543" t="s">
        <v>863</v>
      </c>
      <c r="E199" s="541">
        <v>0</v>
      </c>
      <c r="F199" s="541">
        <v>0</v>
      </c>
      <c r="G199" s="541">
        <v>0</v>
      </c>
      <c r="H199" s="541">
        <v>0</v>
      </c>
      <c r="I199" s="541">
        <v>-251.64</v>
      </c>
      <c r="J199" s="543" t="s">
        <v>1437</v>
      </c>
      <c r="K199" s="543"/>
      <c r="L199" s="544">
        <v>45827</v>
      </c>
      <c r="M199" s="543" t="s">
        <v>1481</v>
      </c>
      <c r="N199" s="543" t="s">
        <v>344</v>
      </c>
      <c r="O199" s="543"/>
      <c r="P199" s="543"/>
      <c r="Q199" s="543" t="s">
        <v>84</v>
      </c>
      <c r="R199" s="542">
        <v>45915</v>
      </c>
      <c r="S199" s="543"/>
      <c r="T199" s="541"/>
    </row>
    <row r="200" spans="1:20" ht="13.2">
      <c r="A200" s="546">
        <v>29923726087</v>
      </c>
      <c r="B200" s="548" t="s">
        <v>862</v>
      </c>
      <c r="C200" s="549">
        <v>45709</v>
      </c>
      <c r="D200" s="548" t="s">
        <v>863</v>
      </c>
      <c r="E200" s="546">
        <v>0</v>
      </c>
      <c r="F200" s="546">
        <v>0</v>
      </c>
      <c r="G200" s="546">
        <v>0</v>
      </c>
      <c r="H200" s="546">
        <v>0</v>
      </c>
      <c r="I200" s="546">
        <v>-737.31</v>
      </c>
      <c r="J200" s="548" t="s">
        <v>1437</v>
      </c>
      <c r="K200" s="548"/>
      <c r="L200" s="549">
        <v>45709</v>
      </c>
      <c r="M200" s="548" t="s">
        <v>1489</v>
      </c>
      <c r="N200" s="548" t="s">
        <v>344</v>
      </c>
      <c r="O200" s="548"/>
      <c r="P200" s="548"/>
      <c r="Q200" s="548" t="s">
        <v>84</v>
      </c>
      <c r="R200" s="547">
        <v>45915</v>
      </c>
      <c r="S200" s="548"/>
      <c r="T200" s="546"/>
    </row>
    <row r="201" spans="1:20" ht="13.2">
      <c r="A201" s="541">
        <v>33267601054</v>
      </c>
      <c r="B201" s="543" t="s">
        <v>862</v>
      </c>
      <c r="C201" s="544">
        <v>45808</v>
      </c>
      <c r="D201" s="543" t="s">
        <v>863</v>
      </c>
      <c r="E201" s="541">
        <v>0</v>
      </c>
      <c r="F201" s="541">
        <v>0</v>
      </c>
      <c r="G201" s="541">
        <v>0</v>
      </c>
      <c r="H201" s="541">
        <v>0</v>
      </c>
      <c r="I201" s="541">
        <v>-235.6</v>
      </c>
      <c r="J201" s="543" t="s">
        <v>1437</v>
      </c>
      <c r="K201" s="543"/>
      <c r="L201" s="544">
        <v>45808</v>
      </c>
      <c r="M201" s="543" t="s">
        <v>1481</v>
      </c>
      <c r="N201" s="543" t="s">
        <v>344</v>
      </c>
      <c r="O201" s="543"/>
      <c r="P201" s="543"/>
      <c r="Q201" s="543" t="s">
        <v>84</v>
      </c>
      <c r="R201" s="542">
        <v>45915</v>
      </c>
      <c r="S201" s="543"/>
      <c r="T201" s="541"/>
    </row>
    <row r="202" spans="1:20" ht="13.2">
      <c r="A202" s="546">
        <v>30503123274</v>
      </c>
      <c r="B202" s="548" t="s">
        <v>862</v>
      </c>
      <c r="C202" s="549">
        <v>45727</v>
      </c>
      <c r="D202" s="548" t="s">
        <v>863</v>
      </c>
      <c r="E202" s="546">
        <v>0</v>
      </c>
      <c r="F202" s="546">
        <v>0</v>
      </c>
      <c r="G202" s="546">
        <v>0</v>
      </c>
      <c r="H202" s="546">
        <v>0</v>
      </c>
      <c r="I202" s="546">
        <v>-1421.07</v>
      </c>
      <c r="J202" s="548" t="s">
        <v>1437</v>
      </c>
      <c r="K202" s="548"/>
      <c r="L202" s="549">
        <v>45727</v>
      </c>
      <c r="M202" s="548" t="s">
        <v>1482</v>
      </c>
      <c r="N202" s="548" t="s">
        <v>344</v>
      </c>
      <c r="O202" s="548"/>
      <c r="P202" s="548"/>
      <c r="Q202" s="548" t="s">
        <v>84</v>
      </c>
      <c r="R202" s="547">
        <v>45915</v>
      </c>
      <c r="S202" s="548"/>
      <c r="T202" s="546"/>
    </row>
    <row r="203" spans="1:20" ht="13.2">
      <c r="A203" s="541">
        <v>30726736623</v>
      </c>
      <c r="B203" s="543" t="s">
        <v>862</v>
      </c>
      <c r="C203" s="544">
        <v>45734</v>
      </c>
      <c r="D203" s="543" t="s">
        <v>863</v>
      </c>
      <c r="E203" s="541">
        <v>0</v>
      </c>
      <c r="F203" s="541">
        <v>0</v>
      </c>
      <c r="G203" s="541">
        <v>0</v>
      </c>
      <c r="H203" s="541">
        <v>0</v>
      </c>
      <c r="I203" s="541">
        <v>-470.57</v>
      </c>
      <c r="J203" s="543" t="s">
        <v>1437</v>
      </c>
      <c r="K203" s="543"/>
      <c r="L203" s="544">
        <v>45734</v>
      </c>
      <c r="M203" s="543" t="s">
        <v>1482</v>
      </c>
      <c r="N203" s="543" t="s">
        <v>344</v>
      </c>
      <c r="O203" s="543"/>
      <c r="P203" s="543"/>
      <c r="Q203" s="543" t="s">
        <v>84</v>
      </c>
      <c r="R203" s="542">
        <v>45915</v>
      </c>
      <c r="S203" s="543"/>
      <c r="T203" s="541"/>
    </row>
    <row r="204" spans="1:20" ht="13.2">
      <c r="A204" s="546">
        <v>32941387400</v>
      </c>
      <c r="B204" s="548" t="s">
        <v>862</v>
      </c>
      <c r="C204" s="549">
        <v>45799</v>
      </c>
      <c r="D204" s="548" t="s">
        <v>863</v>
      </c>
      <c r="E204" s="546">
        <v>0</v>
      </c>
      <c r="F204" s="546">
        <v>0</v>
      </c>
      <c r="G204" s="546">
        <v>0</v>
      </c>
      <c r="H204" s="546">
        <v>0</v>
      </c>
      <c r="I204" s="546">
        <v>-187.52</v>
      </c>
      <c r="J204" s="548" t="s">
        <v>1437</v>
      </c>
      <c r="K204" s="548"/>
      <c r="L204" s="549">
        <v>45799</v>
      </c>
      <c r="M204" s="548" t="s">
        <v>1481</v>
      </c>
      <c r="N204" s="548" t="s">
        <v>344</v>
      </c>
      <c r="O204" s="548"/>
      <c r="P204" s="548"/>
      <c r="Q204" s="548" t="s">
        <v>84</v>
      </c>
      <c r="R204" s="547">
        <v>45915</v>
      </c>
      <c r="S204" s="548"/>
      <c r="T204" s="546"/>
    </row>
    <row r="205" spans="1:20" ht="13.2">
      <c r="A205" s="541">
        <v>29403855723</v>
      </c>
      <c r="B205" s="543" t="s">
        <v>862</v>
      </c>
      <c r="C205" s="544">
        <v>45691</v>
      </c>
      <c r="D205" s="543" t="s">
        <v>863</v>
      </c>
      <c r="E205" s="541">
        <v>0</v>
      </c>
      <c r="F205" s="541">
        <v>0</v>
      </c>
      <c r="G205" s="541">
        <v>0</v>
      </c>
      <c r="H205" s="541">
        <v>0</v>
      </c>
      <c r="I205" s="541">
        <v>-703.77</v>
      </c>
      <c r="J205" s="543" t="s">
        <v>1437</v>
      </c>
      <c r="K205" s="543"/>
      <c r="L205" s="544">
        <v>45691</v>
      </c>
      <c r="M205" s="543" t="s">
        <v>1484</v>
      </c>
      <c r="N205" s="543" t="s">
        <v>344</v>
      </c>
      <c r="O205" s="543"/>
      <c r="P205" s="543"/>
      <c r="Q205" s="543" t="s">
        <v>84</v>
      </c>
      <c r="R205" s="542">
        <v>45915</v>
      </c>
      <c r="S205" s="543"/>
      <c r="T205" s="541"/>
    </row>
    <row r="206" spans="1:20" ht="13.2">
      <c r="A206" s="546">
        <v>29619877276</v>
      </c>
      <c r="B206" s="548" t="s">
        <v>862</v>
      </c>
      <c r="C206" s="549">
        <v>45699</v>
      </c>
      <c r="D206" s="548" t="s">
        <v>863</v>
      </c>
      <c r="E206" s="546">
        <v>0</v>
      </c>
      <c r="F206" s="546">
        <v>0</v>
      </c>
      <c r="G206" s="546">
        <v>0</v>
      </c>
      <c r="H206" s="546">
        <v>0</v>
      </c>
      <c r="I206" s="546">
        <v>-74.849999999999994</v>
      </c>
      <c r="J206" s="548" t="s">
        <v>1437</v>
      </c>
      <c r="K206" s="548"/>
      <c r="L206" s="549">
        <v>45699</v>
      </c>
      <c r="M206" s="548" t="s">
        <v>1484</v>
      </c>
      <c r="N206" s="548" t="s">
        <v>344</v>
      </c>
      <c r="O206" s="548"/>
      <c r="P206" s="548"/>
      <c r="Q206" s="548" t="s">
        <v>84</v>
      </c>
      <c r="R206" s="547">
        <v>45915</v>
      </c>
      <c r="S206" s="548"/>
      <c r="T206" s="546"/>
    </row>
    <row r="207" spans="1:20" ht="13.2">
      <c r="A207" s="541">
        <v>30168612720</v>
      </c>
      <c r="B207" s="543" t="s">
        <v>862</v>
      </c>
      <c r="C207" s="544">
        <v>45717</v>
      </c>
      <c r="D207" s="543" t="s">
        <v>863</v>
      </c>
      <c r="E207" s="541">
        <v>0</v>
      </c>
      <c r="F207" s="541">
        <v>0</v>
      </c>
      <c r="G207" s="541">
        <v>0</v>
      </c>
      <c r="H207" s="541">
        <v>0</v>
      </c>
      <c r="I207" s="541">
        <v>-1578.29</v>
      </c>
      <c r="J207" s="543" t="s">
        <v>1437</v>
      </c>
      <c r="K207" s="543"/>
      <c r="L207" s="544">
        <v>45717</v>
      </c>
      <c r="M207" s="543" t="s">
        <v>1484</v>
      </c>
      <c r="N207" s="543" t="s">
        <v>344</v>
      </c>
      <c r="O207" s="543"/>
      <c r="P207" s="543"/>
      <c r="Q207" s="543" t="s">
        <v>84</v>
      </c>
      <c r="R207" s="542">
        <v>45915</v>
      </c>
      <c r="S207" s="543"/>
      <c r="T207" s="541"/>
    </row>
    <row r="208" spans="1:20" ht="13.2">
      <c r="A208" s="546">
        <v>29954927643</v>
      </c>
      <c r="B208" s="548" t="s">
        <v>862</v>
      </c>
      <c r="C208" s="549">
        <v>45710</v>
      </c>
      <c r="D208" s="548" t="s">
        <v>863</v>
      </c>
      <c r="E208" s="546">
        <v>0</v>
      </c>
      <c r="F208" s="546">
        <v>0</v>
      </c>
      <c r="G208" s="546">
        <v>0</v>
      </c>
      <c r="H208" s="546">
        <v>0</v>
      </c>
      <c r="I208" s="546">
        <v>-463.92</v>
      </c>
      <c r="J208" s="548" t="s">
        <v>1437</v>
      </c>
      <c r="K208" s="548"/>
      <c r="L208" s="549">
        <v>45710</v>
      </c>
      <c r="M208" s="548" t="s">
        <v>1489</v>
      </c>
      <c r="N208" s="548" t="s">
        <v>344</v>
      </c>
      <c r="O208" s="548"/>
      <c r="P208" s="548"/>
      <c r="Q208" s="548" t="s">
        <v>84</v>
      </c>
      <c r="R208" s="547">
        <v>45915</v>
      </c>
      <c r="S208" s="548"/>
      <c r="T208" s="546"/>
    </row>
    <row r="209" spans="1:20" ht="13.2">
      <c r="A209" s="541">
        <v>29403855721</v>
      </c>
      <c r="B209" s="543" t="s">
        <v>862</v>
      </c>
      <c r="C209" s="544">
        <v>45691</v>
      </c>
      <c r="D209" s="543" t="s">
        <v>863</v>
      </c>
      <c r="E209" s="541">
        <v>0</v>
      </c>
      <c r="F209" s="541">
        <v>0</v>
      </c>
      <c r="G209" s="541">
        <v>0</v>
      </c>
      <c r="H209" s="541">
        <v>0</v>
      </c>
      <c r="I209" s="541">
        <v>-771.36</v>
      </c>
      <c r="J209" s="543" t="s">
        <v>1437</v>
      </c>
      <c r="K209" s="543"/>
      <c r="L209" s="544">
        <v>45691</v>
      </c>
      <c r="M209" s="543" t="s">
        <v>1487</v>
      </c>
      <c r="N209" s="543" t="s">
        <v>344</v>
      </c>
      <c r="O209" s="543"/>
      <c r="P209" s="543"/>
      <c r="Q209" s="543" t="s">
        <v>84</v>
      </c>
      <c r="R209" s="542">
        <v>45915</v>
      </c>
      <c r="S209" s="543"/>
      <c r="T209" s="541"/>
    </row>
    <row r="210" spans="1:20" ht="13.2">
      <c r="A210" s="546">
        <v>31508708402</v>
      </c>
      <c r="B210" s="548" t="s">
        <v>862</v>
      </c>
      <c r="C210" s="549">
        <v>45758</v>
      </c>
      <c r="D210" s="548" t="s">
        <v>863</v>
      </c>
      <c r="E210" s="546">
        <v>0</v>
      </c>
      <c r="F210" s="546">
        <v>0</v>
      </c>
      <c r="G210" s="546">
        <v>0</v>
      </c>
      <c r="H210" s="546">
        <v>0</v>
      </c>
      <c r="I210" s="546">
        <v>-463.56</v>
      </c>
      <c r="J210" s="548" t="s">
        <v>1437</v>
      </c>
      <c r="K210" s="548"/>
      <c r="L210" s="549">
        <v>45758</v>
      </c>
      <c r="M210" s="548" t="s">
        <v>1482</v>
      </c>
      <c r="N210" s="548" t="s">
        <v>344</v>
      </c>
      <c r="O210" s="548"/>
      <c r="P210" s="548"/>
      <c r="Q210" s="548" t="s">
        <v>84</v>
      </c>
      <c r="R210" s="547">
        <v>45915</v>
      </c>
      <c r="S210" s="548"/>
      <c r="T210" s="546"/>
    </row>
    <row r="211" spans="1:20" ht="13.2">
      <c r="A211" s="541">
        <v>29860834173</v>
      </c>
      <c r="B211" s="543" t="s">
        <v>862</v>
      </c>
      <c r="C211" s="544">
        <v>45707</v>
      </c>
      <c r="D211" s="543" t="s">
        <v>863</v>
      </c>
      <c r="E211" s="541">
        <v>0</v>
      </c>
      <c r="F211" s="541">
        <v>0</v>
      </c>
      <c r="G211" s="541">
        <v>0</v>
      </c>
      <c r="H211" s="541">
        <v>0</v>
      </c>
      <c r="I211" s="541">
        <v>-819.82</v>
      </c>
      <c r="J211" s="543" t="s">
        <v>1437</v>
      </c>
      <c r="K211" s="543"/>
      <c r="L211" s="544">
        <v>45707</v>
      </c>
      <c r="M211" s="543" t="s">
        <v>1489</v>
      </c>
      <c r="N211" s="543" t="s">
        <v>344</v>
      </c>
      <c r="O211" s="543"/>
      <c r="P211" s="543"/>
      <c r="Q211" s="543" t="s">
        <v>84</v>
      </c>
      <c r="R211" s="542">
        <v>45915</v>
      </c>
      <c r="S211" s="543"/>
      <c r="T211" s="541"/>
    </row>
    <row r="212" spans="1:20" ht="13.2">
      <c r="A212" s="546">
        <v>33415321209</v>
      </c>
      <c r="B212" s="548" t="s">
        <v>862</v>
      </c>
      <c r="C212" s="549">
        <v>45812</v>
      </c>
      <c r="D212" s="548" t="s">
        <v>863</v>
      </c>
      <c r="E212" s="546">
        <v>0</v>
      </c>
      <c r="F212" s="546">
        <v>0</v>
      </c>
      <c r="G212" s="546">
        <v>0</v>
      </c>
      <c r="H212" s="546">
        <v>0</v>
      </c>
      <c r="I212" s="546">
        <v>-639.08000000000004</v>
      </c>
      <c r="J212" s="548" t="s">
        <v>1437</v>
      </c>
      <c r="K212" s="548"/>
      <c r="L212" s="549">
        <v>45812</v>
      </c>
      <c r="M212" s="548" t="s">
        <v>1481</v>
      </c>
      <c r="N212" s="548" t="s">
        <v>344</v>
      </c>
      <c r="O212" s="548"/>
      <c r="P212" s="548"/>
      <c r="Q212" s="548" t="s">
        <v>84</v>
      </c>
      <c r="R212" s="547">
        <v>45915</v>
      </c>
      <c r="S212" s="548"/>
      <c r="T212" s="546"/>
    </row>
    <row r="213" spans="1:20" ht="13.2">
      <c r="A213" s="541">
        <v>30405476748</v>
      </c>
      <c r="B213" s="543" t="s">
        <v>862</v>
      </c>
      <c r="C213" s="544">
        <v>45724</v>
      </c>
      <c r="D213" s="543" t="s">
        <v>863</v>
      </c>
      <c r="E213" s="541">
        <v>0</v>
      </c>
      <c r="F213" s="541">
        <v>0</v>
      </c>
      <c r="G213" s="541">
        <v>0</v>
      </c>
      <c r="H213" s="541">
        <v>0</v>
      </c>
      <c r="I213" s="541">
        <v>-1023.47</v>
      </c>
      <c r="J213" s="543" t="s">
        <v>1437</v>
      </c>
      <c r="K213" s="543"/>
      <c r="L213" s="544">
        <v>45724</v>
      </c>
      <c r="M213" s="543" t="s">
        <v>1482</v>
      </c>
      <c r="N213" s="543" t="s">
        <v>344</v>
      </c>
      <c r="O213" s="543"/>
      <c r="P213" s="543"/>
      <c r="Q213" s="543" t="s">
        <v>84</v>
      </c>
      <c r="R213" s="542">
        <v>45915</v>
      </c>
      <c r="S213" s="543"/>
      <c r="T213" s="541"/>
    </row>
    <row r="214" spans="1:20" ht="13.2">
      <c r="A214" s="546">
        <v>31682776876</v>
      </c>
      <c r="B214" s="548" t="s">
        <v>862</v>
      </c>
      <c r="C214" s="549">
        <v>45763</v>
      </c>
      <c r="D214" s="548" t="s">
        <v>863</v>
      </c>
      <c r="E214" s="546">
        <v>0</v>
      </c>
      <c r="F214" s="546">
        <v>0</v>
      </c>
      <c r="G214" s="546">
        <v>0</v>
      </c>
      <c r="H214" s="546">
        <v>0</v>
      </c>
      <c r="I214" s="546">
        <v>-440.3</v>
      </c>
      <c r="J214" s="548" t="s">
        <v>1437</v>
      </c>
      <c r="K214" s="548"/>
      <c r="L214" s="549">
        <v>45763</v>
      </c>
      <c r="M214" s="548" t="s">
        <v>1482</v>
      </c>
      <c r="N214" s="548" t="s">
        <v>344</v>
      </c>
      <c r="O214" s="548"/>
      <c r="P214" s="548"/>
      <c r="Q214" s="548" t="s">
        <v>84</v>
      </c>
      <c r="R214" s="547">
        <v>45915</v>
      </c>
      <c r="S214" s="548"/>
      <c r="T214" s="546"/>
    </row>
    <row r="215" spans="1:20" ht="13.2">
      <c r="A215" s="541">
        <v>33557033967</v>
      </c>
      <c r="B215" s="543" t="s">
        <v>862</v>
      </c>
      <c r="C215" s="544">
        <v>45816</v>
      </c>
      <c r="D215" s="543" t="s">
        <v>863</v>
      </c>
      <c r="E215" s="541">
        <v>0</v>
      </c>
      <c r="F215" s="541">
        <v>0</v>
      </c>
      <c r="G215" s="541">
        <v>0</v>
      </c>
      <c r="H215" s="541">
        <v>0</v>
      </c>
      <c r="I215" s="541">
        <v>-308.58999999999997</v>
      </c>
      <c r="J215" s="543" t="s">
        <v>1437</v>
      </c>
      <c r="K215" s="543"/>
      <c r="L215" s="544">
        <v>45816</v>
      </c>
      <c r="M215" s="543" t="s">
        <v>1481</v>
      </c>
      <c r="N215" s="543" t="s">
        <v>344</v>
      </c>
      <c r="O215" s="543"/>
      <c r="P215" s="543"/>
      <c r="Q215" s="543" t="s">
        <v>84</v>
      </c>
      <c r="R215" s="542">
        <v>45915</v>
      </c>
      <c r="S215" s="543"/>
      <c r="T215" s="541"/>
    </row>
    <row r="216" spans="1:20" ht="13.2">
      <c r="A216" s="546">
        <v>32941390306</v>
      </c>
      <c r="B216" s="548" t="s">
        <v>862</v>
      </c>
      <c r="C216" s="549">
        <v>45799</v>
      </c>
      <c r="D216" s="548" t="s">
        <v>863</v>
      </c>
      <c r="E216" s="546">
        <v>0</v>
      </c>
      <c r="F216" s="546">
        <v>0</v>
      </c>
      <c r="G216" s="546">
        <v>0</v>
      </c>
      <c r="H216" s="546">
        <v>0</v>
      </c>
      <c r="I216" s="546">
        <v>-336.54</v>
      </c>
      <c r="J216" s="548" t="s">
        <v>1437</v>
      </c>
      <c r="K216" s="548"/>
      <c r="L216" s="549">
        <v>45799</v>
      </c>
      <c r="M216" s="548" t="s">
        <v>1491</v>
      </c>
      <c r="N216" s="548" t="s">
        <v>344</v>
      </c>
      <c r="O216" s="548"/>
      <c r="P216" s="548"/>
      <c r="Q216" s="548" t="s">
        <v>84</v>
      </c>
      <c r="R216" s="547">
        <v>45915</v>
      </c>
      <c r="S216" s="548"/>
      <c r="T216" s="546"/>
    </row>
    <row r="217" spans="1:20" ht="13.2">
      <c r="A217" s="541">
        <v>31785702150</v>
      </c>
      <c r="B217" s="543" t="s">
        <v>862</v>
      </c>
      <c r="C217" s="544">
        <v>45766</v>
      </c>
      <c r="D217" s="543" t="s">
        <v>863</v>
      </c>
      <c r="E217" s="541">
        <v>0</v>
      </c>
      <c r="F217" s="541">
        <v>0</v>
      </c>
      <c r="G217" s="541">
        <v>0</v>
      </c>
      <c r="H217" s="541">
        <v>0</v>
      </c>
      <c r="I217" s="541">
        <v>-1271.1600000000001</v>
      </c>
      <c r="J217" s="543" t="s">
        <v>1437</v>
      </c>
      <c r="K217" s="543"/>
      <c r="L217" s="544">
        <v>45766</v>
      </c>
      <c r="M217" s="543" t="s">
        <v>1482</v>
      </c>
      <c r="N217" s="543" t="s">
        <v>344</v>
      </c>
      <c r="O217" s="543"/>
      <c r="P217" s="543"/>
      <c r="Q217" s="543" t="s">
        <v>84</v>
      </c>
      <c r="R217" s="542">
        <v>45915</v>
      </c>
      <c r="S217" s="543"/>
      <c r="T217" s="541"/>
    </row>
    <row r="218" spans="1:20" ht="13.2">
      <c r="A218" s="546">
        <v>29737243009</v>
      </c>
      <c r="B218" s="548" t="s">
        <v>862</v>
      </c>
      <c r="C218" s="549">
        <v>45703</v>
      </c>
      <c r="D218" s="548" t="s">
        <v>863</v>
      </c>
      <c r="E218" s="546">
        <v>0</v>
      </c>
      <c r="F218" s="546">
        <v>0</v>
      </c>
      <c r="G218" s="546">
        <v>0</v>
      </c>
      <c r="H218" s="546">
        <v>0</v>
      </c>
      <c r="I218" s="546">
        <v>-593.63</v>
      </c>
      <c r="J218" s="548" t="s">
        <v>1437</v>
      </c>
      <c r="K218" s="548"/>
      <c r="L218" s="549">
        <v>45703</v>
      </c>
      <c r="M218" s="548" t="s">
        <v>1489</v>
      </c>
      <c r="N218" s="548" t="s">
        <v>344</v>
      </c>
      <c r="O218" s="548"/>
      <c r="P218" s="548"/>
      <c r="Q218" s="548" t="s">
        <v>84</v>
      </c>
      <c r="R218" s="547">
        <v>45915</v>
      </c>
      <c r="S218" s="548"/>
      <c r="T218" s="546"/>
    </row>
    <row r="219" spans="1:20" ht="13.2">
      <c r="A219" s="541">
        <v>29954931373</v>
      </c>
      <c r="B219" s="543" t="s">
        <v>862</v>
      </c>
      <c r="C219" s="544">
        <v>45710</v>
      </c>
      <c r="D219" s="543" t="s">
        <v>863</v>
      </c>
      <c r="E219" s="541">
        <v>0</v>
      </c>
      <c r="F219" s="541">
        <v>0</v>
      </c>
      <c r="G219" s="541">
        <v>0</v>
      </c>
      <c r="H219" s="541">
        <v>0</v>
      </c>
      <c r="I219" s="541">
        <v>-437.56</v>
      </c>
      <c r="J219" s="543" t="s">
        <v>1437</v>
      </c>
      <c r="K219" s="543"/>
      <c r="L219" s="544">
        <v>45710</v>
      </c>
      <c r="M219" s="543" t="s">
        <v>1483</v>
      </c>
      <c r="N219" s="543" t="s">
        <v>344</v>
      </c>
      <c r="O219" s="543"/>
      <c r="P219" s="543"/>
      <c r="Q219" s="543" t="s">
        <v>84</v>
      </c>
      <c r="R219" s="542">
        <v>45915</v>
      </c>
      <c r="S219" s="543"/>
      <c r="T219" s="541"/>
    </row>
    <row r="220" spans="1:20" ht="13.2">
      <c r="A220" s="546">
        <v>30922386199</v>
      </c>
      <c r="B220" s="548" t="s">
        <v>862</v>
      </c>
      <c r="C220" s="549">
        <v>45740</v>
      </c>
      <c r="D220" s="548" t="s">
        <v>863</v>
      </c>
      <c r="E220" s="546">
        <v>0</v>
      </c>
      <c r="F220" s="546">
        <v>0</v>
      </c>
      <c r="G220" s="546">
        <v>0</v>
      </c>
      <c r="H220" s="546">
        <v>0</v>
      </c>
      <c r="I220" s="546">
        <v>-1406.7</v>
      </c>
      <c r="J220" s="548" t="s">
        <v>1437</v>
      </c>
      <c r="K220" s="548"/>
      <c r="L220" s="549">
        <v>45740</v>
      </c>
      <c r="M220" s="548" t="s">
        <v>1482</v>
      </c>
      <c r="N220" s="548" t="s">
        <v>344</v>
      </c>
      <c r="O220" s="548"/>
      <c r="P220" s="548"/>
      <c r="Q220" s="548" t="s">
        <v>84</v>
      </c>
      <c r="R220" s="547">
        <v>45915</v>
      </c>
      <c r="S220" s="548"/>
      <c r="T220" s="546"/>
    </row>
    <row r="221" spans="1:20" ht="13.2">
      <c r="A221" s="541">
        <v>29709102349</v>
      </c>
      <c r="B221" s="543" t="s">
        <v>862</v>
      </c>
      <c r="C221" s="544">
        <v>45702</v>
      </c>
      <c r="D221" s="543" t="s">
        <v>863</v>
      </c>
      <c r="E221" s="541">
        <v>0</v>
      </c>
      <c r="F221" s="541">
        <v>0</v>
      </c>
      <c r="G221" s="541">
        <v>0</v>
      </c>
      <c r="H221" s="541">
        <v>0</v>
      </c>
      <c r="I221" s="541">
        <v>-529.26</v>
      </c>
      <c r="J221" s="543" t="s">
        <v>1437</v>
      </c>
      <c r="K221" s="543"/>
      <c r="L221" s="544">
        <v>45702</v>
      </c>
      <c r="M221" s="543" t="s">
        <v>1489</v>
      </c>
      <c r="N221" s="543" t="s">
        <v>344</v>
      </c>
      <c r="O221" s="543"/>
      <c r="P221" s="543"/>
      <c r="Q221" s="543" t="s">
        <v>84</v>
      </c>
      <c r="R221" s="542">
        <v>45915</v>
      </c>
      <c r="S221" s="543"/>
      <c r="T221" s="541"/>
    </row>
    <row r="222" spans="1:20" ht="13.2">
      <c r="A222" s="546">
        <v>29429038986</v>
      </c>
      <c r="B222" s="548" t="s">
        <v>862</v>
      </c>
      <c r="C222" s="549">
        <v>45692</v>
      </c>
      <c r="D222" s="548" t="s">
        <v>863</v>
      </c>
      <c r="E222" s="546">
        <v>0</v>
      </c>
      <c r="F222" s="546">
        <v>0</v>
      </c>
      <c r="G222" s="546">
        <v>0</v>
      </c>
      <c r="H222" s="546">
        <v>0</v>
      </c>
      <c r="I222" s="546">
        <v>-928.83</v>
      </c>
      <c r="J222" s="548" t="s">
        <v>1437</v>
      </c>
      <c r="K222" s="548"/>
      <c r="L222" s="549">
        <v>45692</v>
      </c>
      <c r="M222" s="548" t="s">
        <v>1487</v>
      </c>
      <c r="N222" s="548" t="s">
        <v>344</v>
      </c>
      <c r="O222" s="548"/>
      <c r="P222" s="548"/>
      <c r="Q222" s="548" t="s">
        <v>84</v>
      </c>
      <c r="R222" s="547">
        <v>45915</v>
      </c>
      <c r="S222" s="548"/>
      <c r="T222" s="546"/>
    </row>
    <row r="223" spans="1:20" ht="13.2">
      <c r="A223" s="541">
        <v>34850172101</v>
      </c>
      <c r="B223" s="543" t="s">
        <v>862</v>
      </c>
      <c r="C223" s="544">
        <v>45850</v>
      </c>
      <c r="D223" s="543" t="s">
        <v>863</v>
      </c>
      <c r="E223" s="541">
        <v>0</v>
      </c>
      <c r="F223" s="541">
        <v>0</v>
      </c>
      <c r="G223" s="541">
        <v>0</v>
      </c>
      <c r="H223" s="541">
        <v>0</v>
      </c>
      <c r="I223" s="541">
        <v>-887.78</v>
      </c>
      <c r="J223" s="543" t="s">
        <v>1437</v>
      </c>
      <c r="K223" s="543"/>
      <c r="L223" s="544">
        <v>45850</v>
      </c>
      <c r="M223" s="543" t="s">
        <v>1492</v>
      </c>
      <c r="N223" s="543" t="s">
        <v>344</v>
      </c>
      <c r="O223" s="543"/>
      <c r="P223" s="543"/>
      <c r="Q223" s="543" t="s">
        <v>84</v>
      </c>
      <c r="R223" s="542">
        <v>45915</v>
      </c>
      <c r="S223" s="543"/>
      <c r="T223" s="541"/>
    </row>
    <row r="224" spans="1:20" ht="13.2">
      <c r="A224" s="546">
        <v>29923726088</v>
      </c>
      <c r="B224" s="548" t="s">
        <v>862</v>
      </c>
      <c r="C224" s="549">
        <v>45709</v>
      </c>
      <c r="D224" s="548" t="s">
        <v>863</v>
      </c>
      <c r="E224" s="546">
        <v>0</v>
      </c>
      <c r="F224" s="546">
        <v>0</v>
      </c>
      <c r="G224" s="546">
        <v>0</v>
      </c>
      <c r="H224" s="546">
        <v>0</v>
      </c>
      <c r="I224" s="546">
        <v>-913.49</v>
      </c>
      <c r="J224" s="548" t="s">
        <v>1437</v>
      </c>
      <c r="K224" s="548"/>
      <c r="L224" s="549">
        <v>45709</v>
      </c>
      <c r="M224" s="548" t="s">
        <v>1484</v>
      </c>
      <c r="N224" s="548" t="s">
        <v>344</v>
      </c>
      <c r="O224" s="548"/>
      <c r="P224" s="548"/>
      <c r="Q224" s="548" t="s">
        <v>84</v>
      </c>
      <c r="R224" s="547">
        <v>45915</v>
      </c>
      <c r="S224" s="548"/>
      <c r="T224" s="546"/>
    </row>
    <row r="225" spans="1:20" ht="13.2">
      <c r="A225" s="541">
        <v>33595921585</v>
      </c>
      <c r="B225" s="543" t="s">
        <v>862</v>
      </c>
      <c r="C225" s="544">
        <v>45817</v>
      </c>
      <c r="D225" s="543" t="s">
        <v>863</v>
      </c>
      <c r="E225" s="541">
        <v>0</v>
      </c>
      <c r="F225" s="541">
        <v>0</v>
      </c>
      <c r="G225" s="541">
        <v>0</v>
      </c>
      <c r="H225" s="541">
        <v>0</v>
      </c>
      <c r="I225" s="541">
        <v>-325.95999999999998</v>
      </c>
      <c r="J225" s="543" t="s">
        <v>1437</v>
      </c>
      <c r="K225" s="543"/>
      <c r="L225" s="544">
        <v>45817</v>
      </c>
      <c r="M225" s="543" t="s">
        <v>1481</v>
      </c>
      <c r="N225" s="543" t="s">
        <v>344</v>
      </c>
      <c r="O225" s="543"/>
      <c r="P225" s="543"/>
      <c r="Q225" s="543" t="s">
        <v>84</v>
      </c>
      <c r="R225" s="542">
        <v>45915</v>
      </c>
      <c r="S225" s="543"/>
      <c r="T225" s="541"/>
    </row>
    <row r="226" spans="1:20" ht="13.2">
      <c r="A226" s="546">
        <v>30986592075</v>
      </c>
      <c r="B226" s="548" t="s">
        <v>862</v>
      </c>
      <c r="C226" s="549">
        <v>45742</v>
      </c>
      <c r="D226" s="548" t="s">
        <v>863</v>
      </c>
      <c r="E226" s="546">
        <v>0</v>
      </c>
      <c r="F226" s="546">
        <v>0</v>
      </c>
      <c r="G226" s="546">
        <v>0</v>
      </c>
      <c r="H226" s="546">
        <v>0</v>
      </c>
      <c r="I226" s="546">
        <v>-414.39</v>
      </c>
      <c r="J226" s="548" t="s">
        <v>1437</v>
      </c>
      <c r="K226" s="548"/>
      <c r="L226" s="549">
        <v>45742</v>
      </c>
      <c r="M226" s="548" t="s">
        <v>1482</v>
      </c>
      <c r="N226" s="548" t="s">
        <v>344</v>
      </c>
      <c r="O226" s="548"/>
      <c r="P226" s="548"/>
      <c r="Q226" s="548" t="s">
        <v>84</v>
      </c>
      <c r="R226" s="547">
        <v>45915</v>
      </c>
      <c r="S226" s="548"/>
      <c r="T226" s="546"/>
    </row>
    <row r="227" spans="1:20" ht="13.2">
      <c r="A227" s="541">
        <v>32239834478</v>
      </c>
      <c r="B227" s="543" t="s">
        <v>862</v>
      </c>
      <c r="C227" s="544">
        <v>45779</v>
      </c>
      <c r="D227" s="543" t="s">
        <v>863</v>
      </c>
      <c r="E227" s="541">
        <v>0</v>
      </c>
      <c r="F227" s="541">
        <v>0</v>
      </c>
      <c r="G227" s="541">
        <v>0</v>
      </c>
      <c r="H227" s="541">
        <v>0</v>
      </c>
      <c r="I227" s="541">
        <v>-830.37</v>
      </c>
      <c r="J227" s="543" t="s">
        <v>1437</v>
      </c>
      <c r="K227" s="543"/>
      <c r="L227" s="544">
        <v>45779</v>
      </c>
      <c r="M227" s="543" t="s">
        <v>1481</v>
      </c>
      <c r="N227" s="543" t="s">
        <v>344</v>
      </c>
      <c r="O227" s="543"/>
      <c r="P227" s="543"/>
      <c r="Q227" s="543" t="s">
        <v>84</v>
      </c>
      <c r="R227" s="542">
        <v>45915</v>
      </c>
      <c r="S227" s="543"/>
      <c r="T227" s="541"/>
    </row>
    <row r="228" spans="1:20" ht="13.2">
      <c r="A228" s="546">
        <v>33047195369</v>
      </c>
      <c r="B228" s="548" t="s">
        <v>862</v>
      </c>
      <c r="C228" s="549">
        <v>45802</v>
      </c>
      <c r="D228" s="548" t="s">
        <v>863</v>
      </c>
      <c r="E228" s="546">
        <v>0</v>
      </c>
      <c r="F228" s="546">
        <v>0</v>
      </c>
      <c r="G228" s="546">
        <v>0</v>
      </c>
      <c r="H228" s="546">
        <v>0</v>
      </c>
      <c r="I228" s="546">
        <v>-774.08</v>
      </c>
      <c r="J228" s="548" t="s">
        <v>1437</v>
      </c>
      <c r="K228" s="548"/>
      <c r="L228" s="549">
        <v>45802</v>
      </c>
      <c r="M228" s="548" t="s">
        <v>1481</v>
      </c>
      <c r="N228" s="548" t="s">
        <v>344</v>
      </c>
      <c r="O228" s="548"/>
      <c r="P228" s="548"/>
      <c r="Q228" s="548" t="s">
        <v>84</v>
      </c>
      <c r="R228" s="547">
        <v>45915</v>
      </c>
      <c r="S228" s="548"/>
      <c r="T228" s="546"/>
    </row>
    <row r="229" spans="1:20" ht="13.2">
      <c r="A229" s="541">
        <v>29737247878</v>
      </c>
      <c r="B229" s="543" t="s">
        <v>862</v>
      </c>
      <c r="C229" s="544">
        <v>45703</v>
      </c>
      <c r="D229" s="543" t="s">
        <v>863</v>
      </c>
      <c r="E229" s="541">
        <v>0</v>
      </c>
      <c r="F229" s="541">
        <v>0</v>
      </c>
      <c r="G229" s="541">
        <v>0</v>
      </c>
      <c r="H229" s="541">
        <v>0</v>
      </c>
      <c r="I229" s="541">
        <v>-1040.3699999999999</v>
      </c>
      <c r="J229" s="543" t="s">
        <v>1437</v>
      </c>
      <c r="K229" s="543"/>
      <c r="L229" s="544">
        <v>45703</v>
      </c>
      <c r="M229" s="543" t="s">
        <v>1484</v>
      </c>
      <c r="N229" s="543" t="s">
        <v>344</v>
      </c>
      <c r="O229" s="543"/>
      <c r="P229" s="543"/>
      <c r="Q229" s="543" t="s">
        <v>84</v>
      </c>
      <c r="R229" s="542">
        <v>45915</v>
      </c>
      <c r="S229" s="543"/>
      <c r="T229" s="541"/>
    </row>
    <row r="230" spans="1:20" ht="13.2">
      <c r="A230" s="546">
        <v>31279740690</v>
      </c>
      <c r="B230" s="548" t="s">
        <v>862</v>
      </c>
      <c r="C230" s="549">
        <v>45751</v>
      </c>
      <c r="D230" s="548" t="s">
        <v>863</v>
      </c>
      <c r="E230" s="546">
        <v>0</v>
      </c>
      <c r="F230" s="546">
        <v>0</v>
      </c>
      <c r="G230" s="546">
        <v>0</v>
      </c>
      <c r="H230" s="546">
        <v>0</v>
      </c>
      <c r="I230" s="546">
        <v>-1399.95</v>
      </c>
      <c r="J230" s="548" t="s">
        <v>1437</v>
      </c>
      <c r="K230" s="548"/>
      <c r="L230" s="549">
        <v>45751</v>
      </c>
      <c r="M230" s="548" t="s">
        <v>1482</v>
      </c>
      <c r="N230" s="548" t="s">
        <v>344</v>
      </c>
      <c r="O230" s="548"/>
      <c r="P230" s="548"/>
      <c r="Q230" s="548" t="s">
        <v>84</v>
      </c>
      <c r="R230" s="547">
        <v>45915</v>
      </c>
      <c r="S230" s="548"/>
      <c r="T230" s="546"/>
    </row>
    <row r="231" spans="1:20" ht="13.2">
      <c r="A231" s="541">
        <v>30305228955</v>
      </c>
      <c r="B231" s="543" t="s">
        <v>862</v>
      </c>
      <c r="C231" s="544">
        <v>45721</v>
      </c>
      <c r="D231" s="543" t="s">
        <v>863</v>
      </c>
      <c r="E231" s="541">
        <v>0</v>
      </c>
      <c r="F231" s="541">
        <v>0</v>
      </c>
      <c r="G231" s="541">
        <v>0</v>
      </c>
      <c r="H231" s="541">
        <v>0</v>
      </c>
      <c r="I231" s="541">
        <v>-1214.19</v>
      </c>
      <c r="J231" s="543" t="s">
        <v>1437</v>
      </c>
      <c r="K231" s="543"/>
      <c r="L231" s="544">
        <v>45721</v>
      </c>
      <c r="M231" s="543" t="s">
        <v>1482</v>
      </c>
      <c r="N231" s="543" t="s">
        <v>344</v>
      </c>
      <c r="O231" s="543"/>
      <c r="P231" s="543"/>
      <c r="Q231" s="543" t="s">
        <v>84</v>
      </c>
      <c r="R231" s="542">
        <v>45915</v>
      </c>
      <c r="S231" s="543"/>
      <c r="T231" s="541"/>
    </row>
    <row r="232" spans="1:20" ht="13.2">
      <c r="A232" s="546">
        <v>33936181732</v>
      </c>
      <c r="B232" s="548" t="s">
        <v>862</v>
      </c>
      <c r="C232" s="549">
        <v>45826</v>
      </c>
      <c r="D232" s="548" t="s">
        <v>863</v>
      </c>
      <c r="E232" s="546">
        <v>0</v>
      </c>
      <c r="F232" s="546">
        <v>0</v>
      </c>
      <c r="G232" s="546">
        <v>0</v>
      </c>
      <c r="H232" s="546">
        <v>0</v>
      </c>
      <c r="I232" s="546">
        <v>-506.43</v>
      </c>
      <c r="J232" s="548" t="s">
        <v>1437</v>
      </c>
      <c r="K232" s="548"/>
      <c r="L232" s="549">
        <v>45826</v>
      </c>
      <c r="M232" s="548" t="s">
        <v>1481</v>
      </c>
      <c r="N232" s="548" t="s">
        <v>344</v>
      </c>
      <c r="O232" s="548"/>
      <c r="P232" s="548"/>
      <c r="Q232" s="548" t="s">
        <v>84</v>
      </c>
      <c r="R232" s="547">
        <v>45915</v>
      </c>
      <c r="S232" s="548"/>
      <c r="T232" s="546"/>
    </row>
    <row r="233" spans="1:20" ht="13.2">
      <c r="A233" s="541">
        <v>29481284348</v>
      </c>
      <c r="B233" s="543" t="s">
        <v>862</v>
      </c>
      <c r="C233" s="544">
        <v>45694</v>
      </c>
      <c r="D233" s="543" t="s">
        <v>863</v>
      </c>
      <c r="E233" s="541">
        <v>0</v>
      </c>
      <c r="F233" s="541">
        <v>0</v>
      </c>
      <c r="G233" s="541">
        <v>0</v>
      </c>
      <c r="H233" s="541">
        <v>0</v>
      </c>
      <c r="I233" s="541">
        <v>-836.3</v>
      </c>
      <c r="J233" s="543" t="s">
        <v>1437</v>
      </c>
      <c r="K233" s="543"/>
      <c r="L233" s="544">
        <v>45694</v>
      </c>
      <c r="M233" s="543" t="s">
        <v>1484</v>
      </c>
      <c r="N233" s="543" t="s">
        <v>344</v>
      </c>
      <c r="O233" s="543"/>
      <c r="P233" s="543"/>
      <c r="Q233" s="543" t="s">
        <v>84</v>
      </c>
      <c r="R233" s="542">
        <v>45915</v>
      </c>
      <c r="S233" s="543"/>
      <c r="T233" s="541"/>
    </row>
    <row r="234" spans="1:20" ht="13.2">
      <c r="A234" s="546">
        <v>29358591730</v>
      </c>
      <c r="B234" s="548" t="s">
        <v>862</v>
      </c>
      <c r="C234" s="549">
        <v>45690</v>
      </c>
      <c r="D234" s="548" t="s">
        <v>863</v>
      </c>
      <c r="E234" s="546">
        <v>0</v>
      </c>
      <c r="F234" s="546">
        <v>0</v>
      </c>
      <c r="G234" s="546">
        <v>0</v>
      </c>
      <c r="H234" s="546">
        <v>0</v>
      </c>
      <c r="I234" s="546">
        <v>-50.08</v>
      </c>
      <c r="J234" s="548" t="s">
        <v>1437</v>
      </c>
      <c r="K234" s="548"/>
      <c r="L234" s="549">
        <v>45690</v>
      </c>
      <c r="M234" s="548" t="s">
        <v>1483</v>
      </c>
      <c r="N234" s="548" t="s">
        <v>344</v>
      </c>
      <c r="O234" s="548"/>
      <c r="P234" s="548"/>
      <c r="Q234" s="548" t="s">
        <v>84</v>
      </c>
      <c r="R234" s="547">
        <v>45915</v>
      </c>
      <c r="S234" s="548"/>
      <c r="T234" s="546"/>
    </row>
    <row r="235" spans="1:20" ht="13.2">
      <c r="A235" s="541">
        <v>29649747557</v>
      </c>
      <c r="B235" s="543" t="s">
        <v>862</v>
      </c>
      <c r="C235" s="544">
        <v>45700</v>
      </c>
      <c r="D235" s="543" t="s">
        <v>863</v>
      </c>
      <c r="E235" s="541">
        <v>0</v>
      </c>
      <c r="F235" s="541">
        <v>0</v>
      </c>
      <c r="G235" s="541">
        <v>0</v>
      </c>
      <c r="H235" s="541">
        <v>0</v>
      </c>
      <c r="I235" s="541">
        <v>-727.76</v>
      </c>
      <c r="J235" s="543" t="s">
        <v>1437</v>
      </c>
      <c r="K235" s="543"/>
      <c r="L235" s="544">
        <v>45700</v>
      </c>
      <c r="M235" s="543" t="s">
        <v>1487</v>
      </c>
      <c r="N235" s="543" t="s">
        <v>344</v>
      </c>
      <c r="O235" s="543"/>
      <c r="P235" s="543"/>
      <c r="Q235" s="543" t="s">
        <v>84</v>
      </c>
      <c r="R235" s="542">
        <v>45915</v>
      </c>
      <c r="S235" s="543"/>
      <c r="T235" s="541"/>
    </row>
    <row r="236" spans="1:20" ht="13.2">
      <c r="A236" s="546">
        <v>32726087939</v>
      </c>
      <c r="B236" s="548" t="s">
        <v>862</v>
      </c>
      <c r="C236" s="549">
        <v>45793</v>
      </c>
      <c r="D236" s="548" t="s">
        <v>863</v>
      </c>
      <c r="E236" s="546">
        <v>0</v>
      </c>
      <c r="F236" s="546">
        <v>0</v>
      </c>
      <c r="G236" s="546">
        <v>0</v>
      </c>
      <c r="H236" s="546">
        <v>0</v>
      </c>
      <c r="I236" s="546">
        <v>-370.55</v>
      </c>
      <c r="J236" s="548" t="s">
        <v>1437</v>
      </c>
      <c r="K236" s="548"/>
      <c r="L236" s="549">
        <v>45793</v>
      </c>
      <c r="M236" s="548" t="s">
        <v>1481</v>
      </c>
      <c r="N236" s="548" t="s">
        <v>344</v>
      </c>
      <c r="O236" s="548"/>
      <c r="P236" s="548"/>
      <c r="Q236" s="548" t="s">
        <v>84</v>
      </c>
      <c r="R236" s="547">
        <v>45915</v>
      </c>
      <c r="S236" s="548"/>
      <c r="T236" s="546"/>
    </row>
    <row r="237" spans="1:20" ht="13.2">
      <c r="A237" s="541">
        <v>32654577861</v>
      </c>
      <c r="B237" s="543" t="s">
        <v>862</v>
      </c>
      <c r="C237" s="544">
        <v>45791</v>
      </c>
      <c r="D237" s="543" t="s">
        <v>863</v>
      </c>
      <c r="E237" s="541">
        <v>0</v>
      </c>
      <c r="F237" s="541">
        <v>0</v>
      </c>
      <c r="G237" s="541">
        <v>0</v>
      </c>
      <c r="H237" s="541">
        <v>0</v>
      </c>
      <c r="I237" s="541">
        <v>-223.68</v>
      </c>
      <c r="J237" s="543" t="s">
        <v>1437</v>
      </c>
      <c r="K237" s="543"/>
      <c r="L237" s="544">
        <v>45791</v>
      </c>
      <c r="M237" s="543" t="s">
        <v>1481</v>
      </c>
      <c r="N237" s="543" t="s">
        <v>344</v>
      </c>
      <c r="O237" s="543"/>
      <c r="P237" s="543"/>
      <c r="Q237" s="543" t="s">
        <v>84</v>
      </c>
      <c r="R237" s="542">
        <v>45915</v>
      </c>
      <c r="S237" s="543"/>
      <c r="T237" s="541"/>
    </row>
    <row r="238" spans="1:20" ht="13.2">
      <c r="A238" s="546">
        <v>29455271325</v>
      </c>
      <c r="B238" s="548" t="s">
        <v>862</v>
      </c>
      <c r="C238" s="549">
        <v>45693</v>
      </c>
      <c r="D238" s="548" t="s">
        <v>863</v>
      </c>
      <c r="E238" s="546">
        <v>0</v>
      </c>
      <c r="F238" s="546">
        <v>0</v>
      </c>
      <c r="G238" s="546">
        <v>0</v>
      </c>
      <c r="H238" s="546">
        <v>0</v>
      </c>
      <c r="I238" s="546">
        <v>-804.84</v>
      </c>
      <c r="J238" s="548" t="s">
        <v>1437</v>
      </c>
      <c r="K238" s="548"/>
      <c r="L238" s="549">
        <v>45693</v>
      </c>
      <c r="M238" s="548" t="s">
        <v>1484</v>
      </c>
      <c r="N238" s="548" t="s">
        <v>344</v>
      </c>
      <c r="O238" s="548"/>
      <c r="P238" s="548"/>
      <c r="Q238" s="548" t="s">
        <v>84</v>
      </c>
      <c r="R238" s="547">
        <v>45915</v>
      </c>
      <c r="S238" s="548"/>
      <c r="T238" s="546"/>
    </row>
    <row r="239" spans="1:20" ht="13.2">
      <c r="A239" s="541">
        <v>30017327897</v>
      </c>
      <c r="B239" s="543" t="s">
        <v>862</v>
      </c>
      <c r="C239" s="544">
        <v>45712</v>
      </c>
      <c r="D239" s="543" t="s">
        <v>863</v>
      </c>
      <c r="E239" s="541">
        <v>0</v>
      </c>
      <c r="F239" s="541">
        <v>0</v>
      </c>
      <c r="G239" s="541">
        <v>0</v>
      </c>
      <c r="H239" s="541">
        <v>0</v>
      </c>
      <c r="I239" s="541">
        <v>-723.69</v>
      </c>
      <c r="J239" s="543" t="s">
        <v>1437</v>
      </c>
      <c r="K239" s="543"/>
      <c r="L239" s="544">
        <v>45712</v>
      </c>
      <c r="M239" s="543" t="s">
        <v>1483</v>
      </c>
      <c r="N239" s="543" t="s">
        <v>344</v>
      </c>
      <c r="O239" s="543"/>
      <c r="P239" s="543"/>
      <c r="Q239" s="543" t="s">
        <v>84</v>
      </c>
      <c r="R239" s="542">
        <v>45915</v>
      </c>
      <c r="S239" s="543"/>
      <c r="T239" s="541"/>
    </row>
    <row r="240" spans="1:20" ht="13.2">
      <c r="A240" s="546">
        <v>31376351182</v>
      </c>
      <c r="B240" s="548" t="s">
        <v>862</v>
      </c>
      <c r="C240" s="549">
        <v>45754</v>
      </c>
      <c r="D240" s="548" t="s">
        <v>863</v>
      </c>
      <c r="E240" s="546">
        <v>0</v>
      </c>
      <c r="F240" s="546">
        <v>0</v>
      </c>
      <c r="G240" s="546">
        <v>0</v>
      </c>
      <c r="H240" s="546">
        <v>0</v>
      </c>
      <c r="I240" s="546">
        <v>-1563.61</v>
      </c>
      <c r="J240" s="548" t="s">
        <v>1437</v>
      </c>
      <c r="K240" s="548"/>
      <c r="L240" s="549">
        <v>45754</v>
      </c>
      <c r="M240" s="548" t="s">
        <v>1482</v>
      </c>
      <c r="N240" s="548" t="s">
        <v>344</v>
      </c>
      <c r="O240" s="548"/>
      <c r="P240" s="548"/>
      <c r="Q240" s="548" t="s">
        <v>84</v>
      </c>
      <c r="R240" s="547">
        <v>45915</v>
      </c>
      <c r="S240" s="548"/>
      <c r="T240" s="546"/>
    </row>
    <row r="241" spans="1:20" ht="13.2">
      <c r="A241" s="541">
        <v>32793725720</v>
      </c>
      <c r="B241" s="543" t="s">
        <v>862</v>
      </c>
      <c r="C241" s="544">
        <v>45795</v>
      </c>
      <c r="D241" s="543" t="s">
        <v>863</v>
      </c>
      <c r="E241" s="541">
        <v>0</v>
      </c>
      <c r="F241" s="541">
        <v>0</v>
      </c>
      <c r="G241" s="541">
        <v>0</v>
      </c>
      <c r="H241" s="541">
        <v>0</v>
      </c>
      <c r="I241" s="541">
        <v>-330.78</v>
      </c>
      <c r="J241" s="543" t="s">
        <v>1437</v>
      </c>
      <c r="K241" s="543"/>
      <c r="L241" s="544">
        <v>45795</v>
      </c>
      <c r="M241" s="543" t="s">
        <v>1481</v>
      </c>
      <c r="N241" s="543" t="s">
        <v>344</v>
      </c>
      <c r="O241" s="543"/>
      <c r="P241" s="543"/>
      <c r="Q241" s="543" t="s">
        <v>84</v>
      </c>
      <c r="R241" s="542">
        <v>45915</v>
      </c>
      <c r="S241" s="543"/>
      <c r="T241" s="541"/>
    </row>
    <row r="242" spans="1:20" ht="13.2">
      <c r="A242" s="546">
        <v>30889928028</v>
      </c>
      <c r="B242" s="548" t="s">
        <v>862</v>
      </c>
      <c r="C242" s="549">
        <v>45739</v>
      </c>
      <c r="D242" s="548" t="s">
        <v>863</v>
      </c>
      <c r="E242" s="546">
        <v>0</v>
      </c>
      <c r="F242" s="546">
        <v>0</v>
      </c>
      <c r="G242" s="546">
        <v>0</v>
      </c>
      <c r="H242" s="546">
        <v>0</v>
      </c>
      <c r="I242" s="546">
        <v>-539.55999999999995</v>
      </c>
      <c r="J242" s="548" t="s">
        <v>1437</v>
      </c>
      <c r="K242" s="548"/>
      <c r="L242" s="549">
        <v>45739</v>
      </c>
      <c r="M242" s="548" t="s">
        <v>1482</v>
      </c>
      <c r="N242" s="548" t="s">
        <v>344</v>
      </c>
      <c r="O242" s="548"/>
      <c r="P242" s="548"/>
      <c r="Q242" s="548" t="s">
        <v>84</v>
      </c>
      <c r="R242" s="547">
        <v>45915</v>
      </c>
      <c r="S242" s="548"/>
      <c r="T242" s="546"/>
    </row>
    <row r="243" spans="1:20" ht="13.2">
      <c r="A243" s="541">
        <v>29766988633</v>
      </c>
      <c r="B243" s="543" t="s">
        <v>862</v>
      </c>
      <c r="C243" s="544">
        <v>45704</v>
      </c>
      <c r="D243" s="543" t="s">
        <v>863</v>
      </c>
      <c r="E243" s="541">
        <v>0</v>
      </c>
      <c r="F243" s="541">
        <v>0</v>
      </c>
      <c r="G243" s="541">
        <v>0</v>
      </c>
      <c r="H243" s="541">
        <v>0</v>
      </c>
      <c r="I243" s="541">
        <v>-908.42</v>
      </c>
      <c r="J243" s="543" t="s">
        <v>1437</v>
      </c>
      <c r="K243" s="543"/>
      <c r="L243" s="544">
        <v>45704</v>
      </c>
      <c r="M243" s="543" t="s">
        <v>1484</v>
      </c>
      <c r="N243" s="543" t="s">
        <v>344</v>
      </c>
      <c r="O243" s="543"/>
      <c r="P243" s="543"/>
      <c r="Q243" s="543" t="s">
        <v>84</v>
      </c>
      <c r="R243" s="542">
        <v>45915</v>
      </c>
      <c r="S243" s="543"/>
      <c r="T243" s="541"/>
    </row>
    <row r="244" spans="1:20" ht="13.2">
      <c r="A244" s="546">
        <v>33779792718</v>
      </c>
      <c r="B244" s="548" t="s">
        <v>862</v>
      </c>
      <c r="C244" s="549">
        <v>45822</v>
      </c>
      <c r="D244" s="548" t="s">
        <v>863</v>
      </c>
      <c r="E244" s="546">
        <v>0</v>
      </c>
      <c r="F244" s="546">
        <v>0</v>
      </c>
      <c r="G244" s="546">
        <v>0</v>
      </c>
      <c r="H244" s="546">
        <v>0</v>
      </c>
      <c r="I244" s="546">
        <v>-465.28</v>
      </c>
      <c r="J244" s="548" t="s">
        <v>1437</v>
      </c>
      <c r="K244" s="548"/>
      <c r="L244" s="549">
        <v>45822</v>
      </c>
      <c r="M244" s="548" t="s">
        <v>1481</v>
      </c>
      <c r="N244" s="548" t="s">
        <v>344</v>
      </c>
      <c r="O244" s="548"/>
      <c r="P244" s="548"/>
      <c r="Q244" s="548" t="s">
        <v>84</v>
      </c>
      <c r="R244" s="547">
        <v>45915</v>
      </c>
      <c r="S244" s="548"/>
      <c r="T244" s="546"/>
    </row>
    <row r="245" spans="1:20" ht="13.2">
      <c r="A245" s="541">
        <v>32654601232</v>
      </c>
      <c r="B245" s="543" t="s">
        <v>862</v>
      </c>
      <c r="C245" s="544">
        <v>45791</v>
      </c>
      <c r="D245" s="543" t="s">
        <v>863</v>
      </c>
      <c r="E245" s="541">
        <v>0</v>
      </c>
      <c r="F245" s="541">
        <v>0</v>
      </c>
      <c r="G245" s="541">
        <v>0</v>
      </c>
      <c r="H245" s="541">
        <v>0</v>
      </c>
      <c r="I245" s="541">
        <v>-568.85</v>
      </c>
      <c r="J245" s="543" t="s">
        <v>1437</v>
      </c>
      <c r="K245" s="543"/>
      <c r="L245" s="544">
        <v>45791</v>
      </c>
      <c r="M245" s="543" t="s">
        <v>1482</v>
      </c>
      <c r="N245" s="543" t="s">
        <v>344</v>
      </c>
      <c r="O245" s="543"/>
      <c r="P245" s="543"/>
      <c r="Q245" s="543" t="s">
        <v>84</v>
      </c>
      <c r="R245" s="542">
        <v>45915</v>
      </c>
      <c r="S245" s="543"/>
      <c r="T245" s="541"/>
    </row>
    <row r="246" spans="1:20" ht="13.2">
      <c r="A246" s="546">
        <v>29376726668</v>
      </c>
      <c r="B246" s="548" t="s">
        <v>862</v>
      </c>
      <c r="C246" s="549">
        <v>45691</v>
      </c>
      <c r="D246" s="548" t="s">
        <v>863</v>
      </c>
      <c r="E246" s="546">
        <v>0</v>
      </c>
      <c r="F246" s="546">
        <v>0</v>
      </c>
      <c r="G246" s="546">
        <v>0</v>
      </c>
      <c r="H246" s="546">
        <v>0</v>
      </c>
      <c r="I246" s="546">
        <v>-1089.9100000000001</v>
      </c>
      <c r="J246" s="548" t="s">
        <v>1437</v>
      </c>
      <c r="K246" s="548"/>
      <c r="L246" s="549">
        <v>45691</v>
      </c>
      <c r="M246" s="548" t="s">
        <v>1482</v>
      </c>
      <c r="N246" s="548" t="s">
        <v>344</v>
      </c>
      <c r="O246" s="548"/>
      <c r="P246" s="548"/>
      <c r="Q246" s="548" t="s">
        <v>84</v>
      </c>
      <c r="R246" s="547">
        <v>45915</v>
      </c>
      <c r="S246" s="548"/>
      <c r="T246" s="546"/>
    </row>
    <row r="247" spans="1:20" ht="13.2">
      <c r="A247" s="541">
        <v>32385676654</v>
      </c>
      <c r="B247" s="543" t="s">
        <v>862</v>
      </c>
      <c r="C247" s="544">
        <v>45783</v>
      </c>
      <c r="D247" s="543" t="s">
        <v>863</v>
      </c>
      <c r="E247" s="541">
        <v>0</v>
      </c>
      <c r="F247" s="541">
        <v>0</v>
      </c>
      <c r="G247" s="541">
        <v>0</v>
      </c>
      <c r="H247" s="541">
        <v>0</v>
      </c>
      <c r="I247" s="541">
        <v>-59.12</v>
      </c>
      <c r="J247" s="543" t="s">
        <v>1437</v>
      </c>
      <c r="K247" s="543"/>
      <c r="L247" s="544">
        <v>45783</v>
      </c>
      <c r="M247" s="543" t="s">
        <v>1481</v>
      </c>
      <c r="N247" s="543" t="s">
        <v>344</v>
      </c>
      <c r="O247" s="543"/>
      <c r="P247" s="543"/>
      <c r="Q247" s="543" t="s">
        <v>84</v>
      </c>
      <c r="R247" s="542">
        <v>45915</v>
      </c>
      <c r="S247" s="543"/>
      <c r="T247" s="541"/>
    </row>
    <row r="248" spans="1:20" ht="13.2">
      <c r="A248" s="546">
        <v>29829622609</v>
      </c>
      <c r="B248" s="548" t="s">
        <v>862</v>
      </c>
      <c r="C248" s="549">
        <v>45706</v>
      </c>
      <c r="D248" s="548" t="s">
        <v>863</v>
      </c>
      <c r="E248" s="546">
        <v>0</v>
      </c>
      <c r="F248" s="546">
        <v>0</v>
      </c>
      <c r="G248" s="546">
        <v>0</v>
      </c>
      <c r="H248" s="546">
        <v>0</v>
      </c>
      <c r="I248" s="546">
        <v>-398.29</v>
      </c>
      <c r="J248" s="548" t="s">
        <v>1437</v>
      </c>
      <c r="K248" s="548"/>
      <c r="L248" s="549">
        <v>45706</v>
      </c>
      <c r="M248" s="548" t="s">
        <v>1484</v>
      </c>
      <c r="N248" s="548" t="s">
        <v>344</v>
      </c>
      <c r="O248" s="548"/>
      <c r="P248" s="548"/>
      <c r="Q248" s="548" t="s">
        <v>84</v>
      </c>
      <c r="R248" s="547">
        <v>45915</v>
      </c>
      <c r="S248" s="548"/>
      <c r="T248" s="546"/>
    </row>
    <row r="249" spans="1:20" ht="13.2">
      <c r="A249" s="541">
        <v>34850172102</v>
      </c>
      <c r="B249" s="543" t="s">
        <v>862</v>
      </c>
      <c r="C249" s="544">
        <v>45850</v>
      </c>
      <c r="D249" s="543" t="s">
        <v>863</v>
      </c>
      <c r="E249" s="541">
        <v>0</v>
      </c>
      <c r="F249" s="541">
        <v>0</v>
      </c>
      <c r="G249" s="541">
        <v>0</v>
      </c>
      <c r="H249" s="541">
        <v>0</v>
      </c>
      <c r="I249" s="541">
        <v>-1478.73</v>
      </c>
      <c r="J249" s="543" t="s">
        <v>1437</v>
      </c>
      <c r="K249" s="543"/>
      <c r="L249" s="544">
        <v>45850</v>
      </c>
      <c r="M249" s="543" t="s">
        <v>1485</v>
      </c>
      <c r="N249" s="543" t="s">
        <v>344</v>
      </c>
      <c r="O249" s="543"/>
      <c r="P249" s="543"/>
      <c r="Q249" s="543" t="s">
        <v>84</v>
      </c>
      <c r="R249" s="542">
        <v>45915</v>
      </c>
      <c r="S249" s="543"/>
      <c r="T249" s="541"/>
    </row>
    <row r="250" spans="1:20" ht="13.2">
      <c r="A250" s="546">
        <v>29591278139</v>
      </c>
      <c r="B250" s="548" t="s">
        <v>862</v>
      </c>
      <c r="C250" s="549">
        <v>45698</v>
      </c>
      <c r="D250" s="548" t="s">
        <v>863</v>
      </c>
      <c r="E250" s="546">
        <v>0</v>
      </c>
      <c r="F250" s="546">
        <v>0</v>
      </c>
      <c r="G250" s="546">
        <v>0</v>
      </c>
      <c r="H250" s="546">
        <v>0</v>
      </c>
      <c r="I250" s="546">
        <v>-1006.55</v>
      </c>
      <c r="J250" s="548" t="s">
        <v>1437</v>
      </c>
      <c r="K250" s="548"/>
      <c r="L250" s="549">
        <v>45698</v>
      </c>
      <c r="M250" s="548" t="s">
        <v>1484</v>
      </c>
      <c r="N250" s="548" t="s">
        <v>344</v>
      </c>
      <c r="O250" s="548"/>
      <c r="P250" s="548"/>
      <c r="Q250" s="548" t="s">
        <v>84</v>
      </c>
      <c r="R250" s="547">
        <v>45915</v>
      </c>
      <c r="S250" s="548"/>
      <c r="T250" s="546"/>
    </row>
    <row r="251" spans="1:20" ht="13.2">
      <c r="A251" s="541">
        <v>29860834174</v>
      </c>
      <c r="B251" s="543" t="s">
        <v>862</v>
      </c>
      <c r="C251" s="544">
        <v>45707</v>
      </c>
      <c r="D251" s="543" t="s">
        <v>863</v>
      </c>
      <c r="E251" s="541">
        <v>0</v>
      </c>
      <c r="F251" s="541">
        <v>0</v>
      </c>
      <c r="G251" s="541">
        <v>0</v>
      </c>
      <c r="H251" s="541">
        <v>0</v>
      </c>
      <c r="I251" s="541">
        <v>-505.14</v>
      </c>
      <c r="J251" s="543" t="s">
        <v>1437</v>
      </c>
      <c r="K251" s="543"/>
      <c r="L251" s="544">
        <v>45707</v>
      </c>
      <c r="M251" s="543" t="s">
        <v>1483</v>
      </c>
      <c r="N251" s="543" t="s">
        <v>344</v>
      </c>
      <c r="O251" s="543"/>
      <c r="P251" s="543"/>
      <c r="Q251" s="543" t="s">
        <v>84</v>
      </c>
      <c r="R251" s="542">
        <v>45915</v>
      </c>
      <c r="S251" s="543"/>
      <c r="T251" s="541"/>
    </row>
    <row r="252" spans="1:20" ht="13.2">
      <c r="A252" s="546">
        <v>32062354697</v>
      </c>
      <c r="B252" s="548" t="s">
        <v>862</v>
      </c>
      <c r="C252" s="549">
        <v>45774</v>
      </c>
      <c r="D252" s="548" t="s">
        <v>863</v>
      </c>
      <c r="E252" s="546">
        <v>0</v>
      </c>
      <c r="F252" s="546">
        <v>0</v>
      </c>
      <c r="G252" s="546">
        <v>0</v>
      </c>
      <c r="H252" s="546">
        <v>0</v>
      </c>
      <c r="I252" s="546">
        <v>-606.16999999999996</v>
      </c>
      <c r="J252" s="548" t="s">
        <v>1437</v>
      </c>
      <c r="K252" s="548"/>
      <c r="L252" s="549">
        <v>45774</v>
      </c>
      <c r="M252" s="548" t="s">
        <v>1482</v>
      </c>
      <c r="N252" s="548" t="s">
        <v>344</v>
      </c>
      <c r="O252" s="548"/>
      <c r="P252" s="548"/>
      <c r="Q252" s="548" t="s">
        <v>84</v>
      </c>
      <c r="R252" s="547">
        <v>45915</v>
      </c>
      <c r="S252" s="548"/>
      <c r="T252" s="546"/>
    </row>
    <row r="253" spans="1:20" ht="13.2">
      <c r="A253" s="541">
        <v>29455266901</v>
      </c>
      <c r="B253" s="543" t="s">
        <v>862</v>
      </c>
      <c r="C253" s="544">
        <v>45693</v>
      </c>
      <c r="D253" s="543" t="s">
        <v>863</v>
      </c>
      <c r="E253" s="541">
        <v>0</v>
      </c>
      <c r="F253" s="541">
        <v>0</v>
      </c>
      <c r="G253" s="541">
        <v>0</v>
      </c>
      <c r="H253" s="541">
        <v>0</v>
      </c>
      <c r="I253" s="541">
        <v>-1072.1600000000001</v>
      </c>
      <c r="J253" s="543" t="s">
        <v>1437</v>
      </c>
      <c r="K253" s="543"/>
      <c r="L253" s="544">
        <v>45693</v>
      </c>
      <c r="M253" s="543" t="s">
        <v>1487</v>
      </c>
      <c r="N253" s="543" t="s">
        <v>344</v>
      </c>
      <c r="O253" s="543"/>
      <c r="P253" s="543"/>
      <c r="Q253" s="543" t="s">
        <v>84</v>
      </c>
      <c r="R253" s="542">
        <v>45915</v>
      </c>
      <c r="S253" s="543"/>
      <c r="T253" s="541"/>
    </row>
    <row r="254" spans="1:20" ht="13.2">
      <c r="A254" s="546">
        <v>32436555374</v>
      </c>
      <c r="B254" s="548" t="s">
        <v>862</v>
      </c>
      <c r="C254" s="549">
        <v>45784</v>
      </c>
      <c r="D254" s="548" t="s">
        <v>863</v>
      </c>
      <c r="E254" s="546">
        <v>0</v>
      </c>
      <c r="F254" s="546">
        <v>0</v>
      </c>
      <c r="G254" s="546">
        <v>0</v>
      </c>
      <c r="H254" s="546">
        <v>0</v>
      </c>
      <c r="I254" s="546">
        <v>-163.56</v>
      </c>
      <c r="J254" s="548" t="s">
        <v>1437</v>
      </c>
      <c r="K254" s="548"/>
      <c r="L254" s="549">
        <v>45784</v>
      </c>
      <c r="M254" s="548" t="s">
        <v>1481</v>
      </c>
      <c r="N254" s="548" t="s">
        <v>344</v>
      </c>
      <c r="O254" s="548"/>
      <c r="P254" s="548"/>
      <c r="Q254" s="548" t="s">
        <v>84</v>
      </c>
      <c r="R254" s="547">
        <v>45915</v>
      </c>
      <c r="S254" s="548"/>
      <c r="T254" s="546"/>
    </row>
    <row r="255" spans="1:20" ht="13.2">
      <c r="A255" s="541">
        <v>31480547774</v>
      </c>
      <c r="B255" s="543" t="s">
        <v>862</v>
      </c>
      <c r="C255" s="544">
        <v>45757</v>
      </c>
      <c r="D255" s="543" t="s">
        <v>863</v>
      </c>
      <c r="E255" s="541">
        <v>0</v>
      </c>
      <c r="F255" s="541">
        <v>0</v>
      </c>
      <c r="G255" s="541">
        <v>0</v>
      </c>
      <c r="H255" s="541">
        <v>0</v>
      </c>
      <c r="I255" s="541">
        <v>-1604.14</v>
      </c>
      <c r="J255" s="543" t="s">
        <v>1437</v>
      </c>
      <c r="K255" s="543"/>
      <c r="L255" s="544">
        <v>45757</v>
      </c>
      <c r="M255" s="543" t="s">
        <v>1493</v>
      </c>
      <c r="N255" s="543" t="s">
        <v>344</v>
      </c>
      <c r="O255" s="543"/>
      <c r="P255" s="543"/>
      <c r="Q255" s="543" t="s">
        <v>84</v>
      </c>
      <c r="R255" s="542">
        <v>45915</v>
      </c>
      <c r="S255" s="543"/>
      <c r="T255" s="541"/>
    </row>
    <row r="256" spans="1:20" ht="13.2">
      <c r="A256" s="546">
        <v>29679220388</v>
      </c>
      <c r="B256" s="548" t="s">
        <v>862</v>
      </c>
      <c r="C256" s="549">
        <v>45701</v>
      </c>
      <c r="D256" s="548" t="s">
        <v>863</v>
      </c>
      <c r="E256" s="546">
        <v>0</v>
      </c>
      <c r="F256" s="546">
        <v>0</v>
      </c>
      <c r="G256" s="546">
        <v>0</v>
      </c>
      <c r="H256" s="546">
        <v>0</v>
      </c>
      <c r="I256" s="546">
        <v>-104.04</v>
      </c>
      <c r="J256" s="548" t="s">
        <v>1437</v>
      </c>
      <c r="K256" s="548"/>
      <c r="L256" s="549">
        <v>45701</v>
      </c>
      <c r="M256" s="548" t="s">
        <v>1483</v>
      </c>
      <c r="N256" s="548" t="s">
        <v>344</v>
      </c>
      <c r="O256" s="548"/>
      <c r="P256" s="548"/>
      <c r="Q256" s="548" t="s">
        <v>84</v>
      </c>
      <c r="R256" s="547">
        <v>45915</v>
      </c>
      <c r="S256" s="548"/>
      <c r="T256" s="546"/>
    </row>
    <row r="257" spans="1:20" ht="13.2">
      <c r="A257" s="541">
        <v>33197893455</v>
      </c>
      <c r="B257" s="543" t="s">
        <v>862</v>
      </c>
      <c r="C257" s="544">
        <v>45806</v>
      </c>
      <c r="D257" s="543" t="s">
        <v>863</v>
      </c>
      <c r="E257" s="541">
        <v>0</v>
      </c>
      <c r="F257" s="541">
        <v>0</v>
      </c>
      <c r="G257" s="541">
        <v>0</v>
      </c>
      <c r="H257" s="541">
        <v>0</v>
      </c>
      <c r="I257" s="541">
        <v>-188.37</v>
      </c>
      <c r="J257" s="543" t="s">
        <v>1437</v>
      </c>
      <c r="K257" s="543"/>
      <c r="L257" s="544">
        <v>45806</v>
      </c>
      <c r="M257" s="543" t="s">
        <v>1481</v>
      </c>
      <c r="N257" s="543" t="s">
        <v>344</v>
      </c>
      <c r="O257" s="543"/>
      <c r="P257" s="543"/>
      <c r="Q257" s="543" t="s">
        <v>84</v>
      </c>
      <c r="R257" s="542">
        <v>45915</v>
      </c>
      <c r="S257" s="543"/>
      <c r="T257" s="541"/>
    </row>
    <row r="258" spans="1:20" ht="13.2">
      <c r="A258" s="546">
        <v>31182110985</v>
      </c>
      <c r="B258" s="548" t="s">
        <v>862</v>
      </c>
      <c r="C258" s="549">
        <v>45748</v>
      </c>
      <c r="D258" s="548" t="s">
        <v>863</v>
      </c>
      <c r="E258" s="546">
        <v>0</v>
      </c>
      <c r="F258" s="546">
        <v>0</v>
      </c>
      <c r="G258" s="546">
        <v>0</v>
      </c>
      <c r="H258" s="546">
        <v>0</v>
      </c>
      <c r="I258" s="546">
        <v>-542.54999999999995</v>
      </c>
      <c r="J258" s="548" t="s">
        <v>1437</v>
      </c>
      <c r="K258" s="548"/>
      <c r="L258" s="549">
        <v>45748</v>
      </c>
      <c r="M258" s="548" t="s">
        <v>1482</v>
      </c>
      <c r="N258" s="548" t="s">
        <v>344</v>
      </c>
      <c r="O258" s="548"/>
      <c r="P258" s="548"/>
      <c r="Q258" s="548" t="s">
        <v>84</v>
      </c>
      <c r="R258" s="547">
        <v>45915</v>
      </c>
      <c r="S258" s="548"/>
      <c r="T258" s="546"/>
    </row>
    <row r="259" spans="1:20" ht="13.2">
      <c r="A259" s="541">
        <v>30047650576</v>
      </c>
      <c r="B259" s="543" t="s">
        <v>862</v>
      </c>
      <c r="C259" s="544">
        <v>45713</v>
      </c>
      <c r="D259" s="543" t="s">
        <v>863</v>
      </c>
      <c r="E259" s="541">
        <v>0</v>
      </c>
      <c r="F259" s="541">
        <v>0</v>
      </c>
      <c r="G259" s="541">
        <v>0</v>
      </c>
      <c r="H259" s="541">
        <v>0</v>
      </c>
      <c r="I259" s="541">
        <v>-213.46</v>
      </c>
      <c r="J259" s="543" t="s">
        <v>1437</v>
      </c>
      <c r="K259" s="543"/>
      <c r="L259" s="544">
        <v>45713</v>
      </c>
      <c r="M259" s="543" t="s">
        <v>1489</v>
      </c>
      <c r="N259" s="543" t="s">
        <v>344</v>
      </c>
      <c r="O259" s="543"/>
      <c r="P259" s="543"/>
      <c r="Q259" s="543" t="s">
        <v>84</v>
      </c>
      <c r="R259" s="542">
        <v>45915</v>
      </c>
      <c r="S259" s="543"/>
      <c r="T259" s="541"/>
    </row>
    <row r="260" spans="1:20" ht="13.2">
      <c r="A260" s="546">
        <v>32978029338</v>
      </c>
      <c r="B260" s="548" t="s">
        <v>862</v>
      </c>
      <c r="C260" s="549">
        <v>45800</v>
      </c>
      <c r="D260" s="548" t="s">
        <v>863</v>
      </c>
      <c r="E260" s="546">
        <v>0</v>
      </c>
      <c r="F260" s="546">
        <v>0</v>
      </c>
      <c r="G260" s="546">
        <v>0</v>
      </c>
      <c r="H260" s="546">
        <v>0</v>
      </c>
      <c r="I260" s="546">
        <v>-715.24</v>
      </c>
      <c r="J260" s="548" t="s">
        <v>1437</v>
      </c>
      <c r="K260" s="548"/>
      <c r="L260" s="549">
        <v>45800</v>
      </c>
      <c r="M260" s="548" t="s">
        <v>1491</v>
      </c>
      <c r="N260" s="548" t="s">
        <v>344</v>
      </c>
      <c r="O260" s="548"/>
      <c r="P260" s="548"/>
      <c r="Q260" s="548" t="s">
        <v>84</v>
      </c>
      <c r="R260" s="547">
        <v>45915</v>
      </c>
      <c r="S260" s="548"/>
      <c r="T260" s="546"/>
    </row>
    <row r="261" spans="1:20" ht="13.2">
      <c r="A261" s="541">
        <v>31508700171</v>
      </c>
      <c r="B261" s="543" t="s">
        <v>862</v>
      </c>
      <c r="C261" s="544">
        <v>45758</v>
      </c>
      <c r="D261" s="543" t="s">
        <v>863</v>
      </c>
      <c r="E261" s="541">
        <v>0</v>
      </c>
      <c r="F261" s="541">
        <v>0</v>
      </c>
      <c r="G261" s="541">
        <v>0</v>
      </c>
      <c r="H261" s="541">
        <v>0</v>
      </c>
      <c r="I261" s="541">
        <v>-1083.7</v>
      </c>
      <c r="J261" s="543" t="s">
        <v>1437</v>
      </c>
      <c r="K261" s="543"/>
      <c r="L261" s="544">
        <v>45758</v>
      </c>
      <c r="M261" s="543" t="s">
        <v>1493</v>
      </c>
      <c r="N261" s="543" t="s">
        <v>344</v>
      </c>
      <c r="O261" s="543"/>
      <c r="P261" s="543"/>
      <c r="Q261" s="543" t="s">
        <v>84</v>
      </c>
      <c r="R261" s="542">
        <v>45915</v>
      </c>
      <c r="S261" s="543"/>
      <c r="T261" s="541"/>
    </row>
    <row r="262" spans="1:20" ht="13.2">
      <c r="A262" s="546">
        <v>29619874062</v>
      </c>
      <c r="B262" s="548" t="s">
        <v>862</v>
      </c>
      <c r="C262" s="549">
        <v>45699</v>
      </c>
      <c r="D262" s="548" t="s">
        <v>863</v>
      </c>
      <c r="E262" s="546">
        <v>0</v>
      </c>
      <c r="F262" s="546">
        <v>0</v>
      </c>
      <c r="G262" s="546">
        <v>0</v>
      </c>
      <c r="H262" s="546">
        <v>0</v>
      </c>
      <c r="I262" s="546">
        <v>-241.81</v>
      </c>
      <c r="J262" s="548" t="s">
        <v>1437</v>
      </c>
      <c r="K262" s="548"/>
      <c r="L262" s="549">
        <v>45699</v>
      </c>
      <c r="M262" s="548" t="s">
        <v>1489</v>
      </c>
      <c r="N262" s="548" t="s">
        <v>344</v>
      </c>
      <c r="O262" s="548"/>
      <c r="P262" s="548"/>
      <c r="Q262" s="548" t="s">
        <v>84</v>
      </c>
      <c r="R262" s="547">
        <v>45915</v>
      </c>
      <c r="S262" s="548"/>
      <c r="T262" s="546"/>
    </row>
    <row r="263" spans="1:20" ht="13.2">
      <c r="A263" s="541">
        <v>29897361115</v>
      </c>
      <c r="B263" s="543" t="s">
        <v>862</v>
      </c>
      <c r="C263" s="544">
        <v>45708</v>
      </c>
      <c r="D263" s="543" t="s">
        <v>863</v>
      </c>
      <c r="E263" s="541">
        <v>0</v>
      </c>
      <c r="F263" s="541">
        <v>0</v>
      </c>
      <c r="G263" s="541">
        <v>0</v>
      </c>
      <c r="H263" s="541">
        <v>0</v>
      </c>
      <c r="I263" s="541">
        <v>-999.16</v>
      </c>
      <c r="J263" s="543" t="s">
        <v>1437</v>
      </c>
      <c r="K263" s="543"/>
      <c r="L263" s="544">
        <v>45708</v>
      </c>
      <c r="M263" s="543" t="s">
        <v>1483</v>
      </c>
      <c r="N263" s="543" t="s">
        <v>344</v>
      </c>
      <c r="O263" s="543"/>
      <c r="P263" s="543"/>
      <c r="Q263" s="543" t="s">
        <v>84</v>
      </c>
      <c r="R263" s="542">
        <v>45915</v>
      </c>
      <c r="S263" s="543"/>
      <c r="T263" s="541"/>
    </row>
    <row r="264" spans="1:20" ht="13.2">
      <c r="A264" s="546">
        <v>33818475788</v>
      </c>
      <c r="B264" s="548" t="s">
        <v>862</v>
      </c>
      <c r="C264" s="549">
        <v>45823</v>
      </c>
      <c r="D264" s="548" t="s">
        <v>863</v>
      </c>
      <c r="E264" s="546">
        <v>0</v>
      </c>
      <c r="F264" s="546">
        <v>0</v>
      </c>
      <c r="G264" s="546">
        <v>0</v>
      </c>
      <c r="H264" s="546">
        <v>0</v>
      </c>
      <c r="I264" s="546">
        <v>-324.35000000000002</v>
      </c>
      <c r="J264" s="548" t="s">
        <v>1437</v>
      </c>
      <c r="K264" s="548"/>
      <c r="L264" s="549">
        <v>45823</v>
      </c>
      <c r="M264" s="548" t="s">
        <v>1481</v>
      </c>
      <c r="N264" s="548" t="s">
        <v>344</v>
      </c>
      <c r="O264" s="548"/>
      <c r="P264" s="548"/>
      <c r="Q264" s="548" t="s">
        <v>84</v>
      </c>
      <c r="R264" s="547">
        <v>45915</v>
      </c>
      <c r="S264" s="548"/>
      <c r="T264" s="546"/>
    </row>
    <row r="265" spans="1:20" ht="13.2">
      <c r="A265" s="541">
        <v>29841478704</v>
      </c>
      <c r="B265" s="543" t="s">
        <v>862</v>
      </c>
      <c r="C265" s="544">
        <v>45705</v>
      </c>
      <c r="D265" s="543" t="s">
        <v>863</v>
      </c>
      <c r="E265" s="541">
        <v>0</v>
      </c>
      <c r="F265" s="541">
        <v>0</v>
      </c>
      <c r="G265" s="541">
        <v>0</v>
      </c>
      <c r="H265" s="541">
        <v>0</v>
      </c>
      <c r="I265" s="541">
        <v>-1349.33</v>
      </c>
      <c r="J265" s="543" t="s">
        <v>1437</v>
      </c>
      <c r="K265" s="543"/>
      <c r="L265" s="544">
        <v>45705</v>
      </c>
      <c r="M265" s="543" t="s">
        <v>1494</v>
      </c>
      <c r="N265" s="543" t="s">
        <v>344</v>
      </c>
      <c r="O265" s="543"/>
      <c r="P265" s="543"/>
      <c r="Q265" s="543" t="s">
        <v>84</v>
      </c>
      <c r="R265" s="542">
        <v>45915</v>
      </c>
      <c r="S265" s="543"/>
      <c r="T265" s="541"/>
    </row>
    <row r="266" spans="1:20" ht="13.2">
      <c r="A266" s="546">
        <v>32099940282</v>
      </c>
      <c r="B266" s="548" t="s">
        <v>862</v>
      </c>
      <c r="C266" s="549">
        <v>45775</v>
      </c>
      <c r="D266" s="548" t="s">
        <v>863</v>
      </c>
      <c r="E266" s="546">
        <v>0</v>
      </c>
      <c r="F266" s="546">
        <v>0</v>
      </c>
      <c r="G266" s="546">
        <v>0</v>
      </c>
      <c r="H266" s="546">
        <v>0</v>
      </c>
      <c r="I266" s="546">
        <v>-840.41</v>
      </c>
      <c r="J266" s="548" t="s">
        <v>1437</v>
      </c>
      <c r="K266" s="548"/>
      <c r="L266" s="549">
        <v>45775</v>
      </c>
      <c r="M266" s="548" t="s">
        <v>1482</v>
      </c>
      <c r="N266" s="548" t="s">
        <v>344</v>
      </c>
      <c r="O266" s="548"/>
      <c r="P266" s="548"/>
      <c r="Q266" s="548" t="s">
        <v>84</v>
      </c>
      <c r="R266" s="547">
        <v>45915</v>
      </c>
      <c r="S266" s="548"/>
      <c r="T266" s="546"/>
    </row>
    <row r="267" spans="1:20" ht="13.2">
      <c r="A267" s="541">
        <v>31165232013</v>
      </c>
      <c r="B267" s="543" t="s">
        <v>862</v>
      </c>
      <c r="C267" s="544">
        <v>45747</v>
      </c>
      <c r="D267" s="543" t="s">
        <v>863</v>
      </c>
      <c r="E267" s="541">
        <v>0</v>
      </c>
      <c r="F267" s="541">
        <v>0</v>
      </c>
      <c r="G267" s="541">
        <v>0</v>
      </c>
      <c r="H267" s="541">
        <v>0</v>
      </c>
      <c r="I267" s="541">
        <v>-1057.24</v>
      </c>
      <c r="J267" s="543" t="s">
        <v>1437</v>
      </c>
      <c r="K267" s="543"/>
      <c r="L267" s="544">
        <v>45747</v>
      </c>
      <c r="M267" s="543" t="s">
        <v>1482</v>
      </c>
      <c r="N267" s="543" t="s">
        <v>344</v>
      </c>
      <c r="O267" s="543"/>
      <c r="P267" s="543"/>
      <c r="Q267" s="543" t="s">
        <v>84</v>
      </c>
      <c r="R267" s="542">
        <v>45915</v>
      </c>
      <c r="S267" s="543"/>
      <c r="T267" s="541"/>
    </row>
    <row r="268" spans="1:20" ht="13.2">
      <c r="A268" s="546">
        <v>29403854983</v>
      </c>
      <c r="B268" s="548" t="s">
        <v>862</v>
      </c>
      <c r="C268" s="549">
        <v>45691</v>
      </c>
      <c r="D268" s="548" t="s">
        <v>863</v>
      </c>
      <c r="E268" s="546">
        <v>0</v>
      </c>
      <c r="F268" s="546">
        <v>0</v>
      </c>
      <c r="G268" s="546">
        <v>0</v>
      </c>
      <c r="H268" s="546">
        <v>0</v>
      </c>
      <c r="I268" s="546">
        <v>-1232.6500000000001</v>
      </c>
      <c r="J268" s="548" t="s">
        <v>1437</v>
      </c>
      <c r="K268" s="548"/>
      <c r="L268" s="549">
        <v>45691</v>
      </c>
      <c r="M268" s="548" t="s">
        <v>1482</v>
      </c>
      <c r="N268" s="548" t="s">
        <v>344</v>
      </c>
      <c r="O268" s="548"/>
      <c r="P268" s="548"/>
      <c r="Q268" s="548" t="s">
        <v>84</v>
      </c>
      <c r="R268" s="547">
        <v>45915</v>
      </c>
      <c r="S268" s="548"/>
      <c r="T268" s="546"/>
    </row>
    <row r="269" spans="1:20" ht="13.2">
      <c r="A269" s="541">
        <v>30889928026</v>
      </c>
      <c r="B269" s="543" t="s">
        <v>862</v>
      </c>
      <c r="C269" s="544">
        <v>45739</v>
      </c>
      <c r="D269" s="543" t="s">
        <v>863</v>
      </c>
      <c r="E269" s="541">
        <v>0</v>
      </c>
      <c r="F269" s="541">
        <v>0</v>
      </c>
      <c r="G269" s="541">
        <v>0</v>
      </c>
      <c r="H269" s="541">
        <v>0</v>
      </c>
      <c r="I269" s="541">
        <v>-297.55</v>
      </c>
      <c r="J269" s="543" t="s">
        <v>1437</v>
      </c>
      <c r="K269" s="543"/>
      <c r="L269" s="544">
        <v>45739</v>
      </c>
      <c r="M269" s="543" t="s">
        <v>1489</v>
      </c>
      <c r="N269" s="543" t="s">
        <v>344</v>
      </c>
      <c r="O269" s="543"/>
      <c r="P269" s="543"/>
      <c r="Q269" s="543" t="s">
        <v>84</v>
      </c>
      <c r="R269" s="542">
        <v>45915</v>
      </c>
      <c r="S269" s="543"/>
      <c r="T269" s="541"/>
    </row>
    <row r="270" spans="1:20" ht="13.2">
      <c r="A270" s="546">
        <v>30954699558</v>
      </c>
      <c r="B270" s="548" t="s">
        <v>862</v>
      </c>
      <c r="C270" s="549">
        <v>45741</v>
      </c>
      <c r="D270" s="548" t="s">
        <v>863</v>
      </c>
      <c r="E270" s="546">
        <v>0</v>
      </c>
      <c r="F270" s="546">
        <v>0</v>
      </c>
      <c r="G270" s="546">
        <v>0</v>
      </c>
      <c r="H270" s="546">
        <v>0</v>
      </c>
      <c r="I270" s="546">
        <v>-1364.22</v>
      </c>
      <c r="J270" s="548" t="s">
        <v>1437</v>
      </c>
      <c r="K270" s="548"/>
      <c r="L270" s="549">
        <v>45741</v>
      </c>
      <c r="M270" s="548" t="s">
        <v>1482</v>
      </c>
      <c r="N270" s="548" t="s">
        <v>344</v>
      </c>
      <c r="O270" s="548"/>
      <c r="P270" s="548"/>
      <c r="Q270" s="548" t="s">
        <v>84</v>
      </c>
      <c r="R270" s="547">
        <v>45915</v>
      </c>
      <c r="S270" s="548"/>
      <c r="T270" s="546"/>
    </row>
    <row r="271" spans="1:20" ht="13.2">
      <c r="A271" s="541">
        <v>31815823577</v>
      </c>
      <c r="B271" s="543" t="s">
        <v>862</v>
      </c>
      <c r="C271" s="544">
        <v>45767</v>
      </c>
      <c r="D271" s="543" t="s">
        <v>863</v>
      </c>
      <c r="E271" s="541">
        <v>0</v>
      </c>
      <c r="F271" s="541">
        <v>0</v>
      </c>
      <c r="G271" s="541">
        <v>0</v>
      </c>
      <c r="H271" s="541">
        <v>0</v>
      </c>
      <c r="I271" s="541">
        <v>-952.01</v>
      </c>
      <c r="J271" s="543" t="s">
        <v>1437</v>
      </c>
      <c r="K271" s="543"/>
      <c r="L271" s="544">
        <v>45767</v>
      </c>
      <c r="M271" s="543" t="s">
        <v>1482</v>
      </c>
      <c r="N271" s="543" t="s">
        <v>344</v>
      </c>
      <c r="O271" s="543"/>
      <c r="P271" s="543"/>
      <c r="Q271" s="543" t="s">
        <v>84</v>
      </c>
      <c r="R271" s="542">
        <v>45915</v>
      </c>
      <c r="S271" s="543"/>
      <c r="T271" s="541"/>
    </row>
    <row r="272" spans="1:20" ht="13.2">
      <c r="A272" s="546">
        <v>29985706875</v>
      </c>
      <c r="B272" s="548" t="s">
        <v>862</v>
      </c>
      <c r="C272" s="549">
        <v>45711</v>
      </c>
      <c r="D272" s="548" t="s">
        <v>863</v>
      </c>
      <c r="E272" s="546">
        <v>0</v>
      </c>
      <c r="F272" s="546">
        <v>0</v>
      </c>
      <c r="G272" s="546">
        <v>0</v>
      </c>
      <c r="H272" s="546">
        <v>0</v>
      </c>
      <c r="I272" s="546">
        <v>-619.19000000000005</v>
      </c>
      <c r="J272" s="548" t="s">
        <v>1437</v>
      </c>
      <c r="K272" s="548"/>
      <c r="L272" s="549">
        <v>45711</v>
      </c>
      <c r="M272" s="548" t="s">
        <v>1489</v>
      </c>
      <c r="N272" s="548" t="s">
        <v>344</v>
      </c>
      <c r="O272" s="548"/>
      <c r="P272" s="548"/>
      <c r="Q272" s="548" t="s">
        <v>84</v>
      </c>
      <c r="R272" s="547">
        <v>45915</v>
      </c>
      <c r="S272" s="548"/>
      <c r="T272" s="546"/>
    </row>
    <row r="273" spans="1:20" ht="13.2">
      <c r="A273" s="541">
        <v>33898308699</v>
      </c>
      <c r="B273" s="543" t="s">
        <v>862</v>
      </c>
      <c r="C273" s="544">
        <v>45825</v>
      </c>
      <c r="D273" s="543" t="s">
        <v>863</v>
      </c>
      <c r="E273" s="541">
        <v>0</v>
      </c>
      <c r="F273" s="541">
        <v>0</v>
      </c>
      <c r="G273" s="541">
        <v>0</v>
      </c>
      <c r="H273" s="541">
        <v>0</v>
      </c>
      <c r="I273" s="541">
        <v>-818.59</v>
      </c>
      <c r="J273" s="543" t="s">
        <v>1437</v>
      </c>
      <c r="K273" s="543"/>
      <c r="L273" s="544">
        <v>45825</v>
      </c>
      <c r="M273" s="543" t="s">
        <v>1481</v>
      </c>
      <c r="N273" s="543" t="s">
        <v>344</v>
      </c>
      <c r="O273" s="543"/>
      <c r="P273" s="543"/>
      <c r="Q273" s="543" t="s">
        <v>84</v>
      </c>
      <c r="R273" s="542">
        <v>45915</v>
      </c>
      <c r="S273" s="543"/>
      <c r="T273" s="541"/>
    </row>
    <row r="274" spans="1:20" ht="13.2">
      <c r="A274" s="546">
        <v>33340780270</v>
      </c>
      <c r="B274" s="548" t="s">
        <v>862</v>
      </c>
      <c r="C274" s="549">
        <v>45810</v>
      </c>
      <c r="D274" s="548" t="s">
        <v>863</v>
      </c>
      <c r="E274" s="546">
        <v>0</v>
      </c>
      <c r="F274" s="546">
        <v>0</v>
      </c>
      <c r="G274" s="546">
        <v>0</v>
      </c>
      <c r="H274" s="546">
        <v>0</v>
      </c>
      <c r="I274" s="546">
        <v>-294.45</v>
      </c>
      <c r="J274" s="548" t="s">
        <v>1437</v>
      </c>
      <c r="K274" s="548"/>
      <c r="L274" s="549">
        <v>45810</v>
      </c>
      <c r="M274" s="548" t="s">
        <v>1481</v>
      </c>
      <c r="N274" s="548" t="s">
        <v>344</v>
      </c>
      <c r="O274" s="548"/>
      <c r="P274" s="548"/>
      <c r="Q274" s="548" t="s">
        <v>84</v>
      </c>
      <c r="R274" s="547">
        <v>45915</v>
      </c>
      <c r="S274" s="548"/>
      <c r="T274" s="546"/>
    </row>
    <row r="275" spans="1:20" ht="13.2">
      <c r="A275" s="541">
        <v>31959530618</v>
      </c>
      <c r="B275" s="543" t="s">
        <v>862</v>
      </c>
      <c r="C275" s="544">
        <v>45771</v>
      </c>
      <c r="D275" s="543" t="s">
        <v>863</v>
      </c>
      <c r="E275" s="541">
        <v>0</v>
      </c>
      <c r="F275" s="541">
        <v>0</v>
      </c>
      <c r="G275" s="541">
        <v>0</v>
      </c>
      <c r="H275" s="541">
        <v>0</v>
      </c>
      <c r="I275" s="541">
        <v>-1671.91</v>
      </c>
      <c r="J275" s="543" t="s">
        <v>1437</v>
      </c>
      <c r="K275" s="543"/>
      <c r="L275" s="544">
        <v>45771</v>
      </c>
      <c r="M275" s="543" t="s">
        <v>1482</v>
      </c>
      <c r="N275" s="543" t="s">
        <v>344</v>
      </c>
      <c r="O275" s="543"/>
      <c r="P275" s="543"/>
      <c r="Q275" s="543" t="s">
        <v>84</v>
      </c>
      <c r="R275" s="542">
        <v>45915</v>
      </c>
      <c r="S275" s="543"/>
      <c r="T275" s="541"/>
    </row>
    <row r="276" spans="1:20" ht="13.2">
      <c r="A276" s="546">
        <v>32978029339</v>
      </c>
      <c r="B276" s="548" t="s">
        <v>862</v>
      </c>
      <c r="C276" s="549">
        <v>45800</v>
      </c>
      <c r="D276" s="548" t="s">
        <v>863</v>
      </c>
      <c r="E276" s="546">
        <v>0</v>
      </c>
      <c r="F276" s="546">
        <v>0</v>
      </c>
      <c r="G276" s="546">
        <v>0</v>
      </c>
      <c r="H276" s="546">
        <v>0</v>
      </c>
      <c r="I276" s="546">
        <v>-533.70000000000005</v>
      </c>
      <c r="J276" s="548" t="s">
        <v>1437</v>
      </c>
      <c r="K276" s="548"/>
      <c r="L276" s="549">
        <v>45800</v>
      </c>
      <c r="M276" s="548" t="s">
        <v>1480</v>
      </c>
      <c r="N276" s="548" t="s">
        <v>344</v>
      </c>
      <c r="O276" s="548"/>
      <c r="P276" s="548"/>
      <c r="Q276" s="548" t="s">
        <v>84</v>
      </c>
      <c r="R276" s="547">
        <v>45915</v>
      </c>
      <c r="S276" s="548"/>
      <c r="T276" s="546"/>
    </row>
    <row r="277" spans="1:20" ht="13.2">
      <c r="A277" s="541">
        <v>31575065066</v>
      </c>
      <c r="B277" s="543" t="s">
        <v>862</v>
      </c>
      <c r="C277" s="544">
        <v>45760</v>
      </c>
      <c r="D277" s="543" t="s">
        <v>863</v>
      </c>
      <c r="E277" s="541">
        <v>0</v>
      </c>
      <c r="F277" s="541">
        <v>0</v>
      </c>
      <c r="G277" s="541">
        <v>0</v>
      </c>
      <c r="H277" s="541">
        <v>0</v>
      </c>
      <c r="I277" s="541">
        <v>-1750</v>
      </c>
      <c r="J277" s="543" t="s">
        <v>1437</v>
      </c>
      <c r="K277" s="543"/>
      <c r="L277" s="544">
        <v>45760</v>
      </c>
      <c r="M277" s="543" t="s">
        <v>1493</v>
      </c>
      <c r="N277" s="543" t="s">
        <v>344</v>
      </c>
      <c r="O277" s="543"/>
      <c r="P277" s="543"/>
      <c r="Q277" s="543" t="s">
        <v>84</v>
      </c>
      <c r="R277" s="542">
        <v>45915</v>
      </c>
      <c r="S277" s="543"/>
      <c r="T277" s="541"/>
    </row>
    <row r="278" spans="1:20" ht="13.2">
      <c r="A278" s="546">
        <v>31310241493</v>
      </c>
      <c r="B278" s="548" t="s">
        <v>862</v>
      </c>
      <c r="C278" s="549">
        <v>45752</v>
      </c>
      <c r="D278" s="548" t="s">
        <v>863</v>
      </c>
      <c r="E278" s="546">
        <v>0</v>
      </c>
      <c r="F278" s="546">
        <v>0</v>
      </c>
      <c r="G278" s="546">
        <v>0</v>
      </c>
      <c r="H278" s="546">
        <v>0</v>
      </c>
      <c r="I278" s="546">
        <v>-1372.11</v>
      </c>
      <c r="J278" s="548" t="s">
        <v>1437</v>
      </c>
      <c r="K278" s="548"/>
      <c r="L278" s="549">
        <v>45752</v>
      </c>
      <c r="M278" s="548" t="s">
        <v>1482</v>
      </c>
      <c r="N278" s="548" t="s">
        <v>344</v>
      </c>
      <c r="O278" s="548"/>
      <c r="P278" s="548"/>
      <c r="Q278" s="548" t="s">
        <v>84</v>
      </c>
      <c r="R278" s="547">
        <v>45915</v>
      </c>
      <c r="S278" s="548"/>
      <c r="T278" s="546"/>
    </row>
    <row r="279" spans="1:20" ht="13.2">
      <c r="A279" s="541">
        <v>31054402341</v>
      </c>
      <c r="B279" s="543" t="s">
        <v>862</v>
      </c>
      <c r="C279" s="544">
        <v>45744</v>
      </c>
      <c r="D279" s="543" t="s">
        <v>863</v>
      </c>
      <c r="E279" s="541">
        <v>0</v>
      </c>
      <c r="F279" s="541">
        <v>0</v>
      </c>
      <c r="G279" s="541">
        <v>0</v>
      </c>
      <c r="H279" s="541">
        <v>0</v>
      </c>
      <c r="I279" s="541">
        <v>-1071.6099999999999</v>
      </c>
      <c r="J279" s="543" t="s">
        <v>1437</v>
      </c>
      <c r="K279" s="543"/>
      <c r="L279" s="544">
        <v>45744</v>
      </c>
      <c r="M279" s="543" t="s">
        <v>1482</v>
      </c>
      <c r="N279" s="543" t="s">
        <v>344</v>
      </c>
      <c r="O279" s="543"/>
      <c r="P279" s="543"/>
      <c r="Q279" s="543" t="s">
        <v>84</v>
      </c>
      <c r="R279" s="542">
        <v>45915</v>
      </c>
      <c r="S279" s="543"/>
      <c r="T279" s="541"/>
    </row>
    <row r="280" spans="1:20" ht="13.2">
      <c r="A280" s="546">
        <v>31215416416</v>
      </c>
      <c r="B280" s="548" t="s">
        <v>862</v>
      </c>
      <c r="C280" s="549">
        <v>45749</v>
      </c>
      <c r="D280" s="548" t="s">
        <v>863</v>
      </c>
      <c r="E280" s="546">
        <v>0</v>
      </c>
      <c r="F280" s="546">
        <v>0</v>
      </c>
      <c r="G280" s="546">
        <v>0</v>
      </c>
      <c r="H280" s="546">
        <v>0</v>
      </c>
      <c r="I280" s="546">
        <v>-147.26</v>
      </c>
      <c r="J280" s="548" t="s">
        <v>1437</v>
      </c>
      <c r="K280" s="548"/>
      <c r="L280" s="549">
        <v>45749</v>
      </c>
      <c r="M280" s="548" t="s">
        <v>1494</v>
      </c>
      <c r="N280" s="548" t="s">
        <v>344</v>
      </c>
      <c r="O280" s="548"/>
      <c r="P280" s="548"/>
      <c r="Q280" s="548" t="s">
        <v>84</v>
      </c>
      <c r="R280" s="547">
        <v>45915</v>
      </c>
      <c r="S280" s="548"/>
      <c r="T280" s="546"/>
    </row>
    <row r="281" spans="1:20" ht="13.2">
      <c r="A281" s="541">
        <v>30199731085</v>
      </c>
      <c r="B281" s="543" t="s">
        <v>862</v>
      </c>
      <c r="C281" s="544">
        <v>45718</v>
      </c>
      <c r="D281" s="543" t="s">
        <v>863</v>
      </c>
      <c r="E281" s="541">
        <v>0</v>
      </c>
      <c r="F281" s="541">
        <v>0</v>
      </c>
      <c r="G281" s="541">
        <v>0</v>
      </c>
      <c r="H281" s="541">
        <v>0</v>
      </c>
      <c r="I281" s="541">
        <v>-284.16000000000003</v>
      </c>
      <c r="J281" s="543" t="s">
        <v>1437</v>
      </c>
      <c r="K281" s="543"/>
      <c r="L281" s="544">
        <v>45718</v>
      </c>
      <c r="M281" s="543" t="s">
        <v>1484</v>
      </c>
      <c r="N281" s="543" t="s">
        <v>344</v>
      </c>
      <c r="O281" s="543"/>
      <c r="P281" s="543"/>
      <c r="Q281" s="543" t="s">
        <v>84</v>
      </c>
      <c r="R281" s="542">
        <v>45915</v>
      </c>
      <c r="S281" s="543"/>
      <c r="T281" s="541"/>
    </row>
    <row r="282" spans="1:20" ht="13.2">
      <c r="A282" s="546">
        <v>31441627851</v>
      </c>
      <c r="B282" s="548" t="s">
        <v>862</v>
      </c>
      <c r="C282" s="549">
        <v>45756</v>
      </c>
      <c r="D282" s="548" t="s">
        <v>863</v>
      </c>
      <c r="E282" s="546">
        <v>0</v>
      </c>
      <c r="F282" s="546">
        <v>0</v>
      </c>
      <c r="G282" s="546">
        <v>0</v>
      </c>
      <c r="H282" s="546">
        <v>0</v>
      </c>
      <c r="I282" s="546">
        <v>-824.41</v>
      </c>
      <c r="J282" s="548" t="s">
        <v>1437</v>
      </c>
      <c r="K282" s="548"/>
      <c r="L282" s="549">
        <v>45756</v>
      </c>
      <c r="M282" s="548" t="s">
        <v>1482</v>
      </c>
      <c r="N282" s="548" t="s">
        <v>344</v>
      </c>
      <c r="O282" s="548"/>
      <c r="P282" s="548"/>
      <c r="Q282" s="548" t="s">
        <v>84</v>
      </c>
      <c r="R282" s="547">
        <v>45915</v>
      </c>
      <c r="S282" s="548"/>
      <c r="T282" s="546"/>
    </row>
    <row r="283" spans="1:20" ht="13.2">
      <c r="A283" s="541">
        <v>32585949944</v>
      </c>
      <c r="B283" s="543" t="s">
        <v>862</v>
      </c>
      <c r="C283" s="544">
        <v>45789</v>
      </c>
      <c r="D283" s="543" t="s">
        <v>863</v>
      </c>
      <c r="E283" s="541">
        <v>0</v>
      </c>
      <c r="F283" s="541">
        <v>0</v>
      </c>
      <c r="G283" s="541">
        <v>0</v>
      </c>
      <c r="H283" s="541">
        <v>0</v>
      </c>
      <c r="I283" s="541">
        <v>-942.78</v>
      </c>
      <c r="J283" s="543" t="s">
        <v>1437</v>
      </c>
      <c r="K283" s="543"/>
      <c r="L283" s="544">
        <v>45789</v>
      </c>
      <c r="M283" s="543" t="s">
        <v>1482</v>
      </c>
      <c r="N283" s="543" t="s">
        <v>344</v>
      </c>
      <c r="O283" s="543"/>
      <c r="P283" s="543"/>
      <c r="Q283" s="543" t="s">
        <v>84</v>
      </c>
      <c r="R283" s="542">
        <v>45915</v>
      </c>
      <c r="S283" s="543"/>
      <c r="T283" s="541"/>
    </row>
    <row r="284" spans="1:20" ht="13.2">
      <c r="A284" s="546">
        <v>29591278001</v>
      </c>
      <c r="B284" s="548" t="s">
        <v>862</v>
      </c>
      <c r="C284" s="549">
        <v>45698</v>
      </c>
      <c r="D284" s="548" t="s">
        <v>863</v>
      </c>
      <c r="E284" s="546">
        <v>0</v>
      </c>
      <c r="F284" s="546">
        <v>0</v>
      </c>
      <c r="G284" s="546">
        <v>0</v>
      </c>
      <c r="H284" s="546">
        <v>0</v>
      </c>
      <c r="I284" s="546">
        <v>-952.11</v>
      </c>
      <c r="J284" s="548" t="s">
        <v>1437</v>
      </c>
      <c r="K284" s="548"/>
      <c r="L284" s="549">
        <v>45698</v>
      </c>
      <c r="M284" s="548" t="s">
        <v>1487</v>
      </c>
      <c r="N284" s="548" t="s">
        <v>344</v>
      </c>
      <c r="O284" s="548"/>
      <c r="P284" s="548"/>
      <c r="Q284" s="548" t="s">
        <v>84</v>
      </c>
      <c r="R284" s="547">
        <v>45915</v>
      </c>
      <c r="S284" s="548"/>
      <c r="T284" s="546"/>
    </row>
    <row r="285" spans="1:20" ht="13.2">
      <c r="A285" s="541">
        <v>33452305670</v>
      </c>
      <c r="B285" s="543" t="s">
        <v>862</v>
      </c>
      <c r="C285" s="544">
        <v>45813</v>
      </c>
      <c r="D285" s="543" t="s">
        <v>863</v>
      </c>
      <c r="E285" s="541">
        <v>0</v>
      </c>
      <c r="F285" s="541">
        <v>0</v>
      </c>
      <c r="G285" s="541">
        <v>0</v>
      </c>
      <c r="H285" s="541">
        <v>0</v>
      </c>
      <c r="I285" s="541">
        <v>-304.99</v>
      </c>
      <c r="J285" s="543" t="s">
        <v>1437</v>
      </c>
      <c r="K285" s="543"/>
      <c r="L285" s="544">
        <v>45813</v>
      </c>
      <c r="M285" s="543" t="s">
        <v>1481</v>
      </c>
      <c r="N285" s="543" t="s">
        <v>344</v>
      </c>
      <c r="O285" s="543"/>
      <c r="P285" s="543"/>
      <c r="Q285" s="543" t="s">
        <v>84</v>
      </c>
      <c r="R285" s="542">
        <v>45915</v>
      </c>
      <c r="S285" s="543"/>
      <c r="T285" s="541"/>
    </row>
    <row r="286" spans="1:20" ht="13.2">
      <c r="A286" s="546">
        <v>33521885299</v>
      </c>
      <c r="B286" s="548" t="s">
        <v>862</v>
      </c>
      <c r="C286" s="549">
        <v>45815</v>
      </c>
      <c r="D286" s="548" t="s">
        <v>863</v>
      </c>
      <c r="E286" s="546">
        <v>0</v>
      </c>
      <c r="F286" s="546">
        <v>0</v>
      </c>
      <c r="G286" s="546">
        <v>0</v>
      </c>
      <c r="H286" s="546">
        <v>0</v>
      </c>
      <c r="I286" s="546">
        <v>-185.42</v>
      </c>
      <c r="J286" s="548" t="s">
        <v>1437</v>
      </c>
      <c r="K286" s="548"/>
      <c r="L286" s="549">
        <v>45815</v>
      </c>
      <c r="M286" s="548" t="s">
        <v>1481</v>
      </c>
      <c r="N286" s="548" t="s">
        <v>344</v>
      </c>
      <c r="O286" s="548"/>
      <c r="P286" s="548"/>
      <c r="Q286" s="548" t="s">
        <v>84</v>
      </c>
      <c r="R286" s="547">
        <v>45915</v>
      </c>
      <c r="S286" s="548"/>
      <c r="T286" s="546"/>
    </row>
    <row r="287" spans="1:20" ht="13.2">
      <c r="A287" s="541">
        <v>33489038144</v>
      </c>
      <c r="B287" s="543" t="s">
        <v>862</v>
      </c>
      <c r="C287" s="544">
        <v>45814</v>
      </c>
      <c r="D287" s="543" t="s">
        <v>863</v>
      </c>
      <c r="E287" s="541">
        <v>0</v>
      </c>
      <c r="F287" s="541">
        <v>0</v>
      </c>
      <c r="G287" s="541">
        <v>0</v>
      </c>
      <c r="H287" s="541">
        <v>0</v>
      </c>
      <c r="I287" s="541">
        <v>-175.86</v>
      </c>
      <c r="J287" s="543" t="s">
        <v>1437</v>
      </c>
      <c r="K287" s="543"/>
      <c r="L287" s="544">
        <v>45814</v>
      </c>
      <c r="M287" s="543" t="s">
        <v>1481</v>
      </c>
      <c r="N287" s="543" t="s">
        <v>344</v>
      </c>
      <c r="O287" s="543"/>
      <c r="P287" s="543"/>
      <c r="Q287" s="543" t="s">
        <v>84</v>
      </c>
      <c r="R287" s="542">
        <v>45915</v>
      </c>
      <c r="S287" s="543"/>
      <c r="T287" s="541"/>
    </row>
    <row r="288" spans="1:20" ht="13.2">
      <c r="A288" s="546">
        <v>30627471788</v>
      </c>
      <c r="B288" s="548" t="s">
        <v>862</v>
      </c>
      <c r="C288" s="549">
        <v>45731</v>
      </c>
      <c r="D288" s="548" t="s">
        <v>863</v>
      </c>
      <c r="E288" s="546">
        <v>0</v>
      </c>
      <c r="F288" s="546">
        <v>0</v>
      </c>
      <c r="G288" s="546">
        <v>0</v>
      </c>
      <c r="H288" s="546">
        <v>0</v>
      </c>
      <c r="I288" s="546">
        <v>-1052.8399999999999</v>
      </c>
      <c r="J288" s="548" t="s">
        <v>1437</v>
      </c>
      <c r="K288" s="548"/>
      <c r="L288" s="549">
        <v>45731</v>
      </c>
      <c r="M288" s="548" t="s">
        <v>1482</v>
      </c>
      <c r="N288" s="548" t="s">
        <v>344</v>
      </c>
      <c r="O288" s="548"/>
      <c r="P288" s="548"/>
      <c r="Q288" s="548" t="s">
        <v>84</v>
      </c>
      <c r="R288" s="547">
        <v>45915</v>
      </c>
      <c r="S288" s="548"/>
      <c r="T288" s="546"/>
    </row>
    <row r="289" spans="1:20" ht="13.2">
      <c r="A289" s="541">
        <v>30017328785</v>
      </c>
      <c r="B289" s="543" t="s">
        <v>862</v>
      </c>
      <c r="C289" s="544">
        <v>45712</v>
      </c>
      <c r="D289" s="543" t="s">
        <v>863</v>
      </c>
      <c r="E289" s="541">
        <v>0</v>
      </c>
      <c r="F289" s="541">
        <v>0</v>
      </c>
      <c r="G289" s="541">
        <v>0</v>
      </c>
      <c r="H289" s="541">
        <v>0</v>
      </c>
      <c r="I289" s="541">
        <v>-627.05999999999995</v>
      </c>
      <c r="J289" s="543" t="s">
        <v>1437</v>
      </c>
      <c r="K289" s="543"/>
      <c r="L289" s="544">
        <v>45712</v>
      </c>
      <c r="M289" s="543" t="s">
        <v>1489</v>
      </c>
      <c r="N289" s="543" t="s">
        <v>344</v>
      </c>
      <c r="O289" s="543"/>
      <c r="P289" s="543"/>
      <c r="Q289" s="543" t="s">
        <v>84</v>
      </c>
      <c r="R289" s="542">
        <v>45915</v>
      </c>
      <c r="S289" s="543"/>
      <c r="T289" s="541"/>
    </row>
    <row r="290" spans="1:20" ht="13.2">
      <c r="A290" s="546">
        <v>32620198061</v>
      </c>
      <c r="B290" s="548" t="s">
        <v>862</v>
      </c>
      <c r="C290" s="549">
        <v>45790</v>
      </c>
      <c r="D290" s="548" t="s">
        <v>863</v>
      </c>
      <c r="E290" s="546">
        <v>0</v>
      </c>
      <c r="F290" s="546">
        <v>0</v>
      </c>
      <c r="G290" s="546">
        <v>0</v>
      </c>
      <c r="H290" s="546">
        <v>0</v>
      </c>
      <c r="I290" s="546">
        <v>-859</v>
      </c>
      <c r="J290" s="548" t="s">
        <v>1437</v>
      </c>
      <c r="K290" s="548"/>
      <c r="L290" s="549">
        <v>45790</v>
      </c>
      <c r="M290" s="548" t="s">
        <v>1482</v>
      </c>
      <c r="N290" s="548" t="s">
        <v>344</v>
      </c>
      <c r="O290" s="548"/>
      <c r="P290" s="548"/>
      <c r="Q290" s="548" t="s">
        <v>84</v>
      </c>
      <c r="R290" s="547">
        <v>45915</v>
      </c>
      <c r="S290" s="548"/>
      <c r="T290" s="546"/>
    </row>
    <row r="291" spans="1:20" ht="13.2">
      <c r="A291" s="541">
        <v>31408893523</v>
      </c>
      <c r="B291" s="543" t="s">
        <v>862</v>
      </c>
      <c r="C291" s="544">
        <v>45755</v>
      </c>
      <c r="D291" s="543" t="s">
        <v>863</v>
      </c>
      <c r="E291" s="541">
        <v>0</v>
      </c>
      <c r="F291" s="541">
        <v>0</v>
      </c>
      <c r="G291" s="541">
        <v>0</v>
      </c>
      <c r="H291" s="541">
        <v>0</v>
      </c>
      <c r="I291" s="541">
        <v>-75.180000000000007</v>
      </c>
      <c r="J291" s="543" t="s">
        <v>1437</v>
      </c>
      <c r="K291" s="543"/>
      <c r="L291" s="544">
        <v>45755</v>
      </c>
      <c r="M291" s="543" t="s">
        <v>1493</v>
      </c>
      <c r="N291" s="543" t="s">
        <v>344</v>
      </c>
      <c r="O291" s="543"/>
      <c r="P291" s="543"/>
      <c r="Q291" s="543" t="s">
        <v>84</v>
      </c>
      <c r="R291" s="542">
        <v>45915</v>
      </c>
      <c r="S291" s="543"/>
      <c r="T291" s="541"/>
    </row>
    <row r="292" spans="1:20" ht="13.2">
      <c r="A292" s="546">
        <v>29649577978</v>
      </c>
      <c r="B292" s="548" t="s">
        <v>862</v>
      </c>
      <c r="C292" s="549">
        <v>45700</v>
      </c>
      <c r="D292" s="548" t="s">
        <v>863</v>
      </c>
      <c r="E292" s="546">
        <v>0</v>
      </c>
      <c r="F292" s="546">
        <v>0</v>
      </c>
      <c r="G292" s="546">
        <v>0</v>
      </c>
      <c r="H292" s="546">
        <v>0</v>
      </c>
      <c r="I292" s="546">
        <v>-1078.1199999999999</v>
      </c>
      <c r="J292" s="548" t="s">
        <v>1437</v>
      </c>
      <c r="K292" s="548"/>
      <c r="L292" s="549">
        <v>45700</v>
      </c>
      <c r="M292" s="548" t="s">
        <v>1484</v>
      </c>
      <c r="N292" s="548" t="s">
        <v>344</v>
      </c>
      <c r="O292" s="548"/>
      <c r="P292" s="548"/>
      <c r="Q292" s="548" t="s">
        <v>84</v>
      </c>
      <c r="R292" s="547">
        <v>45915</v>
      </c>
      <c r="S292" s="548"/>
      <c r="T292" s="546"/>
    </row>
    <row r="293" spans="1:20" ht="13.2">
      <c r="A293" s="541">
        <v>32346144165</v>
      </c>
      <c r="B293" s="543" t="s">
        <v>862</v>
      </c>
      <c r="C293" s="544">
        <v>45782</v>
      </c>
      <c r="D293" s="543" t="s">
        <v>863</v>
      </c>
      <c r="E293" s="541">
        <v>0</v>
      </c>
      <c r="F293" s="541">
        <v>0</v>
      </c>
      <c r="G293" s="541">
        <v>0</v>
      </c>
      <c r="H293" s="541">
        <v>0</v>
      </c>
      <c r="I293" s="541">
        <v>-369.72</v>
      </c>
      <c r="J293" s="543" t="s">
        <v>1437</v>
      </c>
      <c r="K293" s="543"/>
      <c r="L293" s="544">
        <v>45782</v>
      </c>
      <c r="M293" s="543" t="s">
        <v>1482</v>
      </c>
      <c r="N293" s="543" t="s">
        <v>344</v>
      </c>
      <c r="O293" s="543"/>
      <c r="P293" s="543"/>
      <c r="Q293" s="543" t="s">
        <v>84</v>
      </c>
      <c r="R293" s="542">
        <v>45915</v>
      </c>
      <c r="S293" s="543"/>
      <c r="T293" s="541"/>
    </row>
    <row r="294" spans="1:20" ht="13.2">
      <c r="A294" s="546">
        <v>33874277877</v>
      </c>
      <c r="B294" s="548" t="s">
        <v>862</v>
      </c>
      <c r="C294" s="549">
        <v>45824</v>
      </c>
      <c r="D294" s="548" t="s">
        <v>863</v>
      </c>
      <c r="E294" s="546">
        <v>0</v>
      </c>
      <c r="F294" s="546">
        <v>0</v>
      </c>
      <c r="G294" s="546">
        <v>0</v>
      </c>
      <c r="H294" s="546">
        <v>0</v>
      </c>
      <c r="I294" s="546">
        <v>-192.85</v>
      </c>
      <c r="J294" s="548" t="s">
        <v>1437</v>
      </c>
      <c r="K294" s="548"/>
      <c r="L294" s="549">
        <v>45824</v>
      </c>
      <c r="M294" s="548" t="s">
        <v>1481</v>
      </c>
      <c r="N294" s="548" t="s">
        <v>344</v>
      </c>
      <c r="O294" s="548"/>
      <c r="P294" s="548"/>
      <c r="Q294" s="548" t="s">
        <v>84</v>
      </c>
      <c r="R294" s="547">
        <v>45915</v>
      </c>
      <c r="S294" s="548"/>
      <c r="T294" s="546"/>
    </row>
    <row r="295" spans="1:20" ht="13.2">
      <c r="A295" s="541">
        <v>31215416445</v>
      </c>
      <c r="B295" s="543" t="s">
        <v>862</v>
      </c>
      <c r="C295" s="544">
        <v>45749</v>
      </c>
      <c r="D295" s="543" t="s">
        <v>863</v>
      </c>
      <c r="E295" s="541">
        <v>0</v>
      </c>
      <c r="F295" s="541">
        <v>0</v>
      </c>
      <c r="G295" s="541">
        <v>0</v>
      </c>
      <c r="H295" s="541">
        <v>0</v>
      </c>
      <c r="I295" s="541">
        <v>-1664.76</v>
      </c>
      <c r="J295" s="543" t="s">
        <v>1437</v>
      </c>
      <c r="K295" s="543"/>
      <c r="L295" s="544">
        <v>45749</v>
      </c>
      <c r="M295" s="543" t="s">
        <v>1482</v>
      </c>
      <c r="N295" s="543" t="s">
        <v>344</v>
      </c>
      <c r="O295" s="543"/>
      <c r="P295" s="543"/>
      <c r="Q295" s="543" t="s">
        <v>84</v>
      </c>
      <c r="R295" s="542">
        <v>45915</v>
      </c>
      <c r="S295" s="543"/>
      <c r="T295" s="541"/>
    </row>
    <row r="296" spans="1:20" ht="13.2">
      <c r="A296" s="546">
        <v>29679304021</v>
      </c>
      <c r="B296" s="548" t="s">
        <v>862</v>
      </c>
      <c r="C296" s="549">
        <v>45701</v>
      </c>
      <c r="D296" s="548" t="s">
        <v>863</v>
      </c>
      <c r="E296" s="546">
        <v>0</v>
      </c>
      <c r="F296" s="546">
        <v>0</v>
      </c>
      <c r="G296" s="546">
        <v>0</v>
      </c>
      <c r="H296" s="546">
        <v>0</v>
      </c>
      <c r="I296" s="546">
        <v>-672.2</v>
      </c>
      <c r="J296" s="548" t="s">
        <v>1437</v>
      </c>
      <c r="K296" s="548"/>
      <c r="L296" s="549">
        <v>45701</v>
      </c>
      <c r="M296" s="548" t="s">
        <v>1484</v>
      </c>
      <c r="N296" s="548" t="s">
        <v>344</v>
      </c>
      <c r="O296" s="548"/>
      <c r="P296" s="548"/>
      <c r="Q296" s="548" t="s">
        <v>84</v>
      </c>
      <c r="R296" s="547">
        <v>45915</v>
      </c>
      <c r="S296" s="548"/>
      <c r="T296" s="546"/>
    </row>
    <row r="297" spans="1:20" ht="13.2">
      <c r="A297" s="541">
        <v>32691221623</v>
      </c>
      <c r="B297" s="543" t="s">
        <v>862</v>
      </c>
      <c r="C297" s="544">
        <v>45792</v>
      </c>
      <c r="D297" s="543" t="s">
        <v>863</v>
      </c>
      <c r="E297" s="541">
        <v>0</v>
      </c>
      <c r="F297" s="541">
        <v>0</v>
      </c>
      <c r="G297" s="541">
        <v>0</v>
      </c>
      <c r="H297" s="541">
        <v>0</v>
      </c>
      <c r="I297" s="541">
        <v>-729.84</v>
      </c>
      <c r="J297" s="543" t="s">
        <v>1437</v>
      </c>
      <c r="K297" s="543"/>
      <c r="L297" s="544">
        <v>45792</v>
      </c>
      <c r="M297" s="543" t="s">
        <v>1481</v>
      </c>
      <c r="N297" s="543" t="s">
        <v>344</v>
      </c>
      <c r="O297" s="543"/>
      <c r="P297" s="543"/>
      <c r="Q297" s="543" t="s">
        <v>84</v>
      </c>
      <c r="R297" s="542">
        <v>45915</v>
      </c>
      <c r="S297" s="543"/>
      <c r="T297" s="541"/>
    </row>
    <row r="298" spans="1:20" ht="13.2">
      <c r="A298" s="546">
        <v>31852869657</v>
      </c>
      <c r="B298" s="548" t="s">
        <v>862</v>
      </c>
      <c r="C298" s="549">
        <v>45768</v>
      </c>
      <c r="D298" s="548" t="s">
        <v>863</v>
      </c>
      <c r="E298" s="546">
        <v>0</v>
      </c>
      <c r="F298" s="546">
        <v>0</v>
      </c>
      <c r="G298" s="546">
        <v>0</v>
      </c>
      <c r="H298" s="546">
        <v>0</v>
      </c>
      <c r="I298" s="546">
        <v>-1694.59</v>
      </c>
      <c r="J298" s="548" t="s">
        <v>1437</v>
      </c>
      <c r="K298" s="548"/>
      <c r="L298" s="549">
        <v>45768</v>
      </c>
      <c r="M298" s="548" t="s">
        <v>1482</v>
      </c>
      <c r="N298" s="548" t="s">
        <v>344</v>
      </c>
      <c r="O298" s="548"/>
      <c r="P298" s="548"/>
      <c r="Q298" s="548" t="s">
        <v>84</v>
      </c>
      <c r="R298" s="547">
        <v>45915</v>
      </c>
      <c r="S298" s="548"/>
      <c r="T298" s="546"/>
    </row>
    <row r="299" spans="1:20" ht="13.2">
      <c r="A299" s="541">
        <v>32453351141</v>
      </c>
      <c r="B299" s="543" t="s">
        <v>862</v>
      </c>
      <c r="C299" s="544">
        <v>45785</v>
      </c>
      <c r="D299" s="543" t="s">
        <v>863</v>
      </c>
      <c r="E299" s="541">
        <v>0</v>
      </c>
      <c r="F299" s="541">
        <v>0</v>
      </c>
      <c r="G299" s="541">
        <v>0</v>
      </c>
      <c r="H299" s="541">
        <v>0</v>
      </c>
      <c r="I299" s="541">
        <v>-92.27</v>
      </c>
      <c r="J299" s="543" t="s">
        <v>1437</v>
      </c>
      <c r="K299" s="543"/>
      <c r="L299" s="544">
        <v>45785</v>
      </c>
      <c r="M299" s="543" t="s">
        <v>1482</v>
      </c>
      <c r="N299" s="543" t="s">
        <v>344</v>
      </c>
      <c r="O299" s="543"/>
      <c r="P299" s="543"/>
      <c r="Q299" s="543" t="s">
        <v>84</v>
      </c>
      <c r="R299" s="542">
        <v>45915</v>
      </c>
      <c r="S299" s="543"/>
      <c r="T299" s="541"/>
    </row>
    <row r="300" spans="1:20" ht="13.2">
      <c r="A300" s="546">
        <v>29766986422</v>
      </c>
      <c r="B300" s="548" t="s">
        <v>862</v>
      </c>
      <c r="C300" s="549">
        <v>45704</v>
      </c>
      <c r="D300" s="548" t="s">
        <v>863</v>
      </c>
      <c r="E300" s="546">
        <v>0</v>
      </c>
      <c r="F300" s="546">
        <v>0</v>
      </c>
      <c r="G300" s="546">
        <v>0</v>
      </c>
      <c r="H300" s="546">
        <v>0</v>
      </c>
      <c r="I300" s="546">
        <v>-675.28</v>
      </c>
      <c r="J300" s="548" t="s">
        <v>1437</v>
      </c>
      <c r="K300" s="548"/>
      <c r="L300" s="549">
        <v>45704</v>
      </c>
      <c r="M300" s="548" t="s">
        <v>1489</v>
      </c>
      <c r="N300" s="548" t="s">
        <v>344</v>
      </c>
      <c r="O300" s="548"/>
      <c r="P300" s="548"/>
      <c r="Q300" s="548" t="s">
        <v>84</v>
      </c>
      <c r="R300" s="547">
        <v>45915</v>
      </c>
      <c r="S300" s="548"/>
      <c r="T300" s="546"/>
    </row>
    <row r="301" spans="1:20" ht="13.2">
      <c r="A301" s="541">
        <v>31408893525</v>
      </c>
      <c r="B301" s="543" t="s">
        <v>862</v>
      </c>
      <c r="C301" s="544">
        <v>45755</v>
      </c>
      <c r="D301" s="543" t="s">
        <v>863</v>
      </c>
      <c r="E301" s="541">
        <v>0</v>
      </c>
      <c r="F301" s="541">
        <v>0</v>
      </c>
      <c r="G301" s="541">
        <v>0</v>
      </c>
      <c r="H301" s="541">
        <v>0</v>
      </c>
      <c r="I301" s="541">
        <v>-1946.65</v>
      </c>
      <c r="J301" s="543" t="s">
        <v>1437</v>
      </c>
      <c r="K301" s="543"/>
      <c r="L301" s="544">
        <v>45755</v>
      </c>
      <c r="M301" s="543" t="s">
        <v>1482</v>
      </c>
      <c r="N301" s="543" t="s">
        <v>344</v>
      </c>
      <c r="O301" s="543"/>
      <c r="P301" s="543"/>
      <c r="Q301" s="543" t="s">
        <v>84</v>
      </c>
      <c r="R301" s="542">
        <v>45915</v>
      </c>
      <c r="S301" s="543"/>
      <c r="T301" s="541"/>
    </row>
    <row r="302" spans="1:20" ht="13.2">
      <c r="A302" s="546">
        <v>30078078938</v>
      </c>
      <c r="B302" s="548" t="s">
        <v>862</v>
      </c>
      <c r="C302" s="549">
        <v>45714</v>
      </c>
      <c r="D302" s="548" t="s">
        <v>863</v>
      </c>
      <c r="E302" s="546">
        <v>0</v>
      </c>
      <c r="F302" s="546">
        <v>0</v>
      </c>
      <c r="G302" s="546">
        <v>0</v>
      </c>
      <c r="H302" s="546">
        <v>0</v>
      </c>
      <c r="I302" s="546">
        <v>-167.98</v>
      </c>
      <c r="J302" s="548" t="s">
        <v>1437</v>
      </c>
      <c r="K302" s="548"/>
      <c r="L302" s="549">
        <v>45714</v>
      </c>
      <c r="M302" s="548" t="s">
        <v>1483</v>
      </c>
      <c r="N302" s="548" t="s">
        <v>344</v>
      </c>
      <c r="O302" s="548"/>
      <c r="P302" s="548"/>
      <c r="Q302" s="548" t="s">
        <v>84</v>
      </c>
      <c r="R302" s="547">
        <v>45915</v>
      </c>
      <c r="S302" s="548"/>
      <c r="T302" s="546"/>
    </row>
    <row r="303" spans="1:20" ht="13.2">
      <c r="A303" s="541">
        <v>30472218182</v>
      </c>
      <c r="B303" s="543" t="s">
        <v>862</v>
      </c>
      <c r="C303" s="544">
        <v>45726</v>
      </c>
      <c r="D303" s="543" t="s">
        <v>863</v>
      </c>
      <c r="E303" s="541">
        <v>0</v>
      </c>
      <c r="F303" s="541">
        <v>0</v>
      </c>
      <c r="G303" s="541">
        <v>0</v>
      </c>
      <c r="H303" s="541">
        <v>0</v>
      </c>
      <c r="I303" s="541">
        <v>-588.30999999999995</v>
      </c>
      <c r="J303" s="543" t="s">
        <v>1437</v>
      </c>
      <c r="K303" s="543"/>
      <c r="L303" s="544">
        <v>45726</v>
      </c>
      <c r="M303" s="543" t="s">
        <v>1482</v>
      </c>
      <c r="N303" s="543" t="s">
        <v>344</v>
      </c>
      <c r="O303" s="543"/>
      <c r="P303" s="543"/>
      <c r="Q303" s="543" t="s">
        <v>84</v>
      </c>
      <c r="R303" s="542">
        <v>45915</v>
      </c>
      <c r="S303" s="543"/>
      <c r="T303" s="541"/>
    </row>
    <row r="304" spans="1:20" ht="13.2">
      <c r="A304" s="546">
        <v>32385676655</v>
      </c>
      <c r="B304" s="548" t="s">
        <v>862</v>
      </c>
      <c r="C304" s="549">
        <v>45783</v>
      </c>
      <c r="D304" s="548" t="s">
        <v>863</v>
      </c>
      <c r="E304" s="546">
        <v>0</v>
      </c>
      <c r="F304" s="546">
        <v>0</v>
      </c>
      <c r="G304" s="546">
        <v>0</v>
      </c>
      <c r="H304" s="546">
        <v>0</v>
      </c>
      <c r="I304" s="546">
        <v>-1622.88</v>
      </c>
      <c r="J304" s="548" t="s">
        <v>1437</v>
      </c>
      <c r="K304" s="548"/>
      <c r="L304" s="549">
        <v>45783</v>
      </c>
      <c r="M304" s="548" t="s">
        <v>1482</v>
      </c>
      <c r="N304" s="548" t="s">
        <v>344</v>
      </c>
      <c r="O304" s="548"/>
      <c r="P304" s="548"/>
      <c r="Q304" s="548" t="s">
        <v>84</v>
      </c>
      <c r="R304" s="547">
        <v>45915</v>
      </c>
      <c r="S304" s="548"/>
      <c r="T304" s="546"/>
    </row>
    <row r="305" spans="1:20" ht="13.2">
      <c r="A305" s="541">
        <v>31541481934</v>
      </c>
      <c r="B305" s="543" t="s">
        <v>862</v>
      </c>
      <c r="C305" s="544">
        <v>45759</v>
      </c>
      <c r="D305" s="543" t="s">
        <v>863</v>
      </c>
      <c r="E305" s="541">
        <v>0</v>
      </c>
      <c r="F305" s="541">
        <v>0</v>
      </c>
      <c r="G305" s="541">
        <v>0</v>
      </c>
      <c r="H305" s="541">
        <v>0</v>
      </c>
      <c r="I305" s="541">
        <v>-1611.14</v>
      </c>
      <c r="J305" s="543" t="s">
        <v>1437</v>
      </c>
      <c r="K305" s="543"/>
      <c r="L305" s="544">
        <v>45759</v>
      </c>
      <c r="M305" s="543" t="s">
        <v>1482</v>
      </c>
      <c r="N305" s="543" t="s">
        <v>344</v>
      </c>
      <c r="O305" s="543"/>
      <c r="P305" s="543"/>
      <c r="Q305" s="543" t="s">
        <v>84</v>
      </c>
      <c r="R305" s="542">
        <v>45915</v>
      </c>
      <c r="S305" s="543"/>
      <c r="T305" s="541"/>
    </row>
    <row r="306" spans="1:20" ht="13.2">
      <c r="A306" s="546">
        <v>30824846723</v>
      </c>
      <c r="B306" s="548" t="s">
        <v>862</v>
      </c>
      <c r="C306" s="549">
        <v>45737</v>
      </c>
      <c r="D306" s="548" t="s">
        <v>863</v>
      </c>
      <c r="E306" s="546">
        <v>0</v>
      </c>
      <c r="F306" s="546">
        <v>0</v>
      </c>
      <c r="G306" s="546">
        <v>0</v>
      </c>
      <c r="H306" s="546">
        <v>0</v>
      </c>
      <c r="I306" s="546">
        <v>-1211.19</v>
      </c>
      <c r="J306" s="548" t="s">
        <v>1437</v>
      </c>
      <c r="K306" s="548"/>
      <c r="L306" s="549">
        <v>45737</v>
      </c>
      <c r="M306" s="548" t="s">
        <v>1482</v>
      </c>
      <c r="N306" s="548" t="s">
        <v>344</v>
      </c>
      <c r="O306" s="548"/>
      <c r="P306" s="548"/>
      <c r="Q306" s="548" t="s">
        <v>84</v>
      </c>
      <c r="R306" s="547">
        <v>45915</v>
      </c>
      <c r="S306" s="548"/>
      <c r="T306" s="546"/>
    </row>
    <row r="307" spans="1:20" ht="13.2">
      <c r="A307" s="541">
        <v>31575065067</v>
      </c>
      <c r="B307" s="543" t="s">
        <v>862</v>
      </c>
      <c r="C307" s="544">
        <v>45760</v>
      </c>
      <c r="D307" s="543" t="s">
        <v>863</v>
      </c>
      <c r="E307" s="541">
        <v>0</v>
      </c>
      <c r="F307" s="541">
        <v>0</v>
      </c>
      <c r="G307" s="541">
        <v>0</v>
      </c>
      <c r="H307" s="541">
        <v>0</v>
      </c>
      <c r="I307" s="541">
        <v>-1075.92</v>
      </c>
      <c r="J307" s="543" t="s">
        <v>1437</v>
      </c>
      <c r="K307" s="543"/>
      <c r="L307" s="544">
        <v>45760</v>
      </c>
      <c r="M307" s="543" t="s">
        <v>1482</v>
      </c>
      <c r="N307" s="543" t="s">
        <v>344</v>
      </c>
      <c r="O307" s="543"/>
      <c r="P307" s="543"/>
      <c r="Q307" s="543" t="s">
        <v>84</v>
      </c>
      <c r="R307" s="542">
        <v>45915</v>
      </c>
      <c r="S307" s="543"/>
      <c r="T307" s="541"/>
    </row>
    <row r="308" spans="1:20" ht="13.2">
      <c r="A308" s="546">
        <v>29429038985</v>
      </c>
      <c r="B308" s="548" t="s">
        <v>862</v>
      </c>
      <c r="C308" s="549">
        <v>45692</v>
      </c>
      <c r="D308" s="548" t="s">
        <v>863</v>
      </c>
      <c r="E308" s="546">
        <v>0</v>
      </c>
      <c r="F308" s="546">
        <v>0</v>
      </c>
      <c r="G308" s="546">
        <v>0</v>
      </c>
      <c r="H308" s="546">
        <v>0</v>
      </c>
      <c r="I308" s="546">
        <v>-323.51</v>
      </c>
      <c r="J308" s="548" t="s">
        <v>1437</v>
      </c>
      <c r="K308" s="548"/>
      <c r="L308" s="549">
        <v>45692</v>
      </c>
      <c r="M308" s="548" t="s">
        <v>1494</v>
      </c>
      <c r="N308" s="548" t="s">
        <v>344</v>
      </c>
      <c r="O308" s="548"/>
      <c r="P308" s="548"/>
      <c r="Q308" s="548" t="s">
        <v>84</v>
      </c>
      <c r="R308" s="547">
        <v>45915</v>
      </c>
      <c r="S308" s="548"/>
      <c r="T308" s="546"/>
    </row>
    <row r="309" spans="1:20" ht="13.2">
      <c r="A309" s="541">
        <v>29358591731</v>
      </c>
      <c r="B309" s="543" t="s">
        <v>862</v>
      </c>
      <c r="C309" s="544">
        <v>45690</v>
      </c>
      <c r="D309" s="543" t="s">
        <v>863</v>
      </c>
      <c r="E309" s="541">
        <v>0</v>
      </c>
      <c r="F309" s="541">
        <v>0</v>
      </c>
      <c r="G309" s="541">
        <v>0</v>
      </c>
      <c r="H309" s="541">
        <v>0</v>
      </c>
      <c r="I309" s="541">
        <v>-445.5</v>
      </c>
      <c r="J309" s="543" t="s">
        <v>1437</v>
      </c>
      <c r="K309" s="543"/>
      <c r="L309" s="544">
        <v>45690</v>
      </c>
      <c r="M309" s="543" t="s">
        <v>1484</v>
      </c>
      <c r="N309" s="543" t="s">
        <v>344</v>
      </c>
      <c r="O309" s="543"/>
      <c r="P309" s="543"/>
      <c r="Q309" s="543" t="s">
        <v>84</v>
      </c>
      <c r="R309" s="542">
        <v>45915</v>
      </c>
      <c r="S309" s="543"/>
      <c r="T309" s="541"/>
    </row>
    <row r="310" spans="1:20" ht="13.2">
      <c r="A310" s="546">
        <v>33011285226</v>
      </c>
      <c r="B310" s="548" t="s">
        <v>862</v>
      </c>
      <c r="C310" s="549">
        <v>45801</v>
      </c>
      <c r="D310" s="548" t="s">
        <v>863</v>
      </c>
      <c r="E310" s="546">
        <v>0</v>
      </c>
      <c r="F310" s="546">
        <v>0</v>
      </c>
      <c r="G310" s="546">
        <v>0</v>
      </c>
      <c r="H310" s="546">
        <v>0</v>
      </c>
      <c r="I310" s="546">
        <v>-498.24</v>
      </c>
      <c r="J310" s="548" t="s">
        <v>1437</v>
      </c>
      <c r="K310" s="548"/>
      <c r="L310" s="549">
        <v>45801</v>
      </c>
      <c r="M310" s="548" t="s">
        <v>1481</v>
      </c>
      <c r="N310" s="548" t="s">
        <v>344</v>
      </c>
      <c r="O310" s="548"/>
      <c r="P310" s="548"/>
      <c r="Q310" s="548" t="s">
        <v>84</v>
      </c>
      <c r="R310" s="547">
        <v>45915</v>
      </c>
      <c r="S310" s="548"/>
      <c r="T310" s="546"/>
    </row>
    <row r="311" spans="1:20" ht="13.2">
      <c r="A311" s="541">
        <v>31182110982</v>
      </c>
      <c r="B311" s="543" t="s">
        <v>862</v>
      </c>
      <c r="C311" s="544">
        <v>45748</v>
      </c>
      <c r="D311" s="543" t="s">
        <v>863</v>
      </c>
      <c r="E311" s="541">
        <v>0</v>
      </c>
      <c r="F311" s="541">
        <v>0</v>
      </c>
      <c r="G311" s="541">
        <v>0</v>
      </c>
      <c r="H311" s="541">
        <v>0</v>
      </c>
      <c r="I311" s="541">
        <v>-199.63</v>
      </c>
      <c r="J311" s="543" t="s">
        <v>1437</v>
      </c>
      <c r="K311" s="543"/>
      <c r="L311" s="544">
        <v>45748</v>
      </c>
      <c r="M311" s="543" t="s">
        <v>1494</v>
      </c>
      <c r="N311" s="543" t="s">
        <v>344</v>
      </c>
      <c r="O311" s="543"/>
      <c r="P311" s="543"/>
      <c r="Q311" s="543" t="s">
        <v>84</v>
      </c>
      <c r="R311" s="542">
        <v>45915</v>
      </c>
      <c r="S311" s="543"/>
      <c r="T311" s="541"/>
    </row>
    <row r="312" spans="1:20" ht="13.2">
      <c r="A312" s="546">
        <v>31753266124</v>
      </c>
      <c r="B312" s="548" t="s">
        <v>862</v>
      </c>
      <c r="C312" s="549">
        <v>45765</v>
      </c>
      <c r="D312" s="548" t="s">
        <v>863</v>
      </c>
      <c r="E312" s="546">
        <v>0</v>
      </c>
      <c r="F312" s="546">
        <v>0</v>
      </c>
      <c r="G312" s="546">
        <v>0</v>
      </c>
      <c r="H312" s="546">
        <v>0</v>
      </c>
      <c r="I312" s="546">
        <v>-1829.78</v>
      </c>
      <c r="J312" s="548" t="s">
        <v>1437</v>
      </c>
      <c r="K312" s="548"/>
      <c r="L312" s="549">
        <v>45765</v>
      </c>
      <c r="M312" s="548" t="s">
        <v>1482</v>
      </c>
      <c r="N312" s="548" t="s">
        <v>344</v>
      </c>
      <c r="O312" s="548"/>
      <c r="P312" s="548"/>
      <c r="Q312" s="548" t="s">
        <v>84</v>
      </c>
      <c r="R312" s="547">
        <v>45915</v>
      </c>
      <c r="S312" s="548"/>
      <c r="T312" s="546"/>
    </row>
    <row r="313" spans="1:20" ht="13.2">
      <c r="A313" s="541">
        <v>34888138738</v>
      </c>
      <c r="B313" s="543" t="s">
        <v>862</v>
      </c>
      <c r="C313" s="544">
        <v>45851</v>
      </c>
      <c r="D313" s="543" t="s">
        <v>863</v>
      </c>
      <c r="E313" s="541">
        <v>0</v>
      </c>
      <c r="F313" s="541">
        <v>0</v>
      </c>
      <c r="G313" s="541">
        <v>0</v>
      </c>
      <c r="H313" s="541">
        <v>0</v>
      </c>
      <c r="I313" s="541">
        <v>-425.58</v>
      </c>
      <c r="J313" s="543" t="s">
        <v>1437</v>
      </c>
      <c r="K313" s="543"/>
      <c r="L313" s="544">
        <v>45851</v>
      </c>
      <c r="M313" s="543" t="s">
        <v>1492</v>
      </c>
      <c r="N313" s="543" t="s">
        <v>344</v>
      </c>
      <c r="O313" s="543"/>
      <c r="P313" s="543"/>
      <c r="Q313" s="543" t="s">
        <v>84</v>
      </c>
      <c r="R313" s="542">
        <v>45915</v>
      </c>
      <c r="S313" s="543"/>
      <c r="T313" s="541"/>
    </row>
    <row r="314" spans="1:20" ht="13.2">
      <c r="A314" s="546">
        <v>30341083272</v>
      </c>
      <c r="B314" s="548" t="s">
        <v>862</v>
      </c>
      <c r="C314" s="549">
        <v>45722</v>
      </c>
      <c r="D314" s="548" t="s">
        <v>863</v>
      </c>
      <c r="E314" s="546">
        <v>0</v>
      </c>
      <c r="F314" s="546">
        <v>0</v>
      </c>
      <c r="G314" s="546">
        <v>0</v>
      </c>
      <c r="H314" s="546">
        <v>0</v>
      </c>
      <c r="I314" s="546">
        <v>-1207.8599999999999</v>
      </c>
      <c r="J314" s="548" t="s">
        <v>1437</v>
      </c>
      <c r="K314" s="548"/>
      <c r="L314" s="549">
        <v>45722</v>
      </c>
      <c r="M314" s="548" t="s">
        <v>1482</v>
      </c>
      <c r="N314" s="548" t="s">
        <v>344</v>
      </c>
      <c r="O314" s="548"/>
      <c r="P314" s="548"/>
      <c r="Q314" s="548" t="s">
        <v>84</v>
      </c>
      <c r="R314" s="547">
        <v>45915</v>
      </c>
      <c r="S314" s="548"/>
      <c r="T314" s="546"/>
    </row>
    <row r="315" spans="1:20" ht="13.2">
      <c r="A315" s="541">
        <v>32479856118</v>
      </c>
      <c r="B315" s="543" t="s">
        <v>862</v>
      </c>
      <c r="C315" s="544">
        <v>45786</v>
      </c>
      <c r="D315" s="543" t="s">
        <v>863</v>
      </c>
      <c r="E315" s="541">
        <v>0</v>
      </c>
      <c r="F315" s="541">
        <v>0</v>
      </c>
      <c r="G315" s="541">
        <v>0</v>
      </c>
      <c r="H315" s="541">
        <v>0</v>
      </c>
      <c r="I315" s="541">
        <v>-343.17</v>
      </c>
      <c r="J315" s="543" t="s">
        <v>1437</v>
      </c>
      <c r="K315" s="543"/>
      <c r="L315" s="544">
        <v>45786</v>
      </c>
      <c r="M315" s="543" t="s">
        <v>1481</v>
      </c>
      <c r="N315" s="543" t="s">
        <v>344</v>
      </c>
      <c r="O315" s="543"/>
      <c r="P315" s="543"/>
      <c r="Q315" s="543" t="s">
        <v>84</v>
      </c>
      <c r="R315" s="542">
        <v>45915</v>
      </c>
      <c r="S315" s="543"/>
      <c r="T315" s="541"/>
    </row>
    <row r="316" spans="1:20" ht="13.2">
      <c r="A316" s="546">
        <v>30566142162</v>
      </c>
      <c r="B316" s="548" t="s">
        <v>862</v>
      </c>
      <c r="C316" s="549">
        <v>45729</v>
      </c>
      <c r="D316" s="548" t="s">
        <v>863</v>
      </c>
      <c r="E316" s="546">
        <v>0</v>
      </c>
      <c r="F316" s="546">
        <v>0</v>
      </c>
      <c r="G316" s="546">
        <v>0</v>
      </c>
      <c r="H316" s="546">
        <v>0</v>
      </c>
      <c r="I316" s="546">
        <v>-1175.19</v>
      </c>
      <c r="J316" s="548" t="s">
        <v>1437</v>
      </c>
      <c r="K316" s="548"/>
      <c r="L316" s="549">
        <v>45729</v>
      </c>
      <c r="M316" s="548" t="s">
        <v>1482</v>
      </c>
      <c r="N316" s="548" t="s">
        <v>344</v>
      </c>
      <c r="O316" s="548"/>
      <c r="P316" s="548"/>
      <c r="Q316" s="548" t="s">
        <v>84</v>
      </c>
      <c r="R316" s="547">
        <v>45915</v>
      </c>
      <c r="S316" s="548"/>
      <c r="T316" s="546"/>
    </row>
    <row r="317" spans="1:20" ht="13.2">
      <c r="A317" s="541">
        <v>33708926655</v>
      </c>
      <c r="B317" s="543" t="s">
        <v>862</v>
      </c>
      <c r="C317" s="544">
        <v>45820</v>
      </c>
      <c r="D317" s="543" t="s">
        <v>863</v>
      </c>
      <c r="E317" s="541">
        <v>0</v>
      </c>
      <c r="F317" s="541">
        <v>0</v>
      </c>
      <c r="G317" s="541">
        <v>0</v>
      </c>
      <c r="H317" s="541">
        <v>0</v>
      </c>
      <c r="I317" s="541">
        <v>-318.8</v>
      </c>
      <c r="J317" s="543" t="s">
        <v>1437</v>
      </c>
      <c r="K317" s="543"/>
      <c r="L317" s="544">
        <v>45820</v>
      </c>
      <c r="M317" s="543" t="s">
        <v>1481</v>
      </c>
      <c r="N317" s="543" t="s">
        <v>344</v>
      </c>
      <c r="O317" s="543"/>
      <c r="P317" s="543"/>
      <c r="Q317" s="543" t="s">
        <v>84</v>
      </c>
      <c r="R317" s="542">
        <v>45915</v>
      </c>
      <c r="S317" s="543"/>
      <c r="T317" s="541"/>
    </row>
    <row r="318" spans="1:20" ht="13.2">
      <c r="A318" s="546">
        <v>32512518040</v>
      </c>
      <c r="B318" s="548" t="s">
        <v>862</v>
      </c>
      <c r="C318" s="549">
        <v>45787</v>
      </c>
      <c r="D318" s="548" t="s">
        <v>863</v>
      </c>
      <c r="E318" s="546">
        <v>0</v>
      </c>
      <c r="F318" s="546">
        <v>0</v>
      </c>
      <c r="G318" s="546">
        <v>0</v>
      </c>
      <c r="H318" s="546">
        <v>0</v>
      </c>
      <c r="I318" s="546">
        <v>-561.86</v>
      </c>
      <c r="J318" s="548" t="s">
        <v>1437</v>
      </c>
      <c r="K318" s="548"/>
      <c r="L318" s="549">
        <v>45787</v>
      </c>
      <c r="M318" s="548" t="s">
        <v>1481</v>
      </c>
      <c r="N318" s="548" t="s">
        <v>344</v>
      </c>
      <c r="O318" s="548"/>
      <c r="P318" s="548"/>
      <c r="Q318" s="548" t="s">
        <v>84</v>
      </c>
      <c r="R318" s="547">
        <v>45915</v>
      </c>
      <c r="S318" s="548"/>
      <c r="T318" s="546"/>
    </row>
    <row r="319" spans="1:20" ht="13.2">
      <c r="A319" s="541">
        <v>32436555375</v>
      </c>
      <c r="B319" s="543" t="s">
        <v>862</v>
      </c>
      <c r="C319" s="544">
        <v>45784</v>
      </c>
      <c r="D319" s="543" t="s">
        <v>863</v>
      </c>
      <c r="E319" s="541">
        <v>0</v>
      </c>
      <c r="F319" s="541">
        <v>0</v>
      </c>
      <c r="G319" s="541">
        <v>0</v>
      </c>
      <c r="H319" s="541">
        <v>0</v>
      </c>
      <c r="I319" s="541">
        <v>-1482.9</v>
      </c>
      <c r="J319" s="543" t="s">
        <v>1437</v>
      </c>
      <c r="K319" s="543"/>
      <c r="L319" s="544">
        <v>45784</v>
      </c>
      <c r="M319" s="543" t="s">
        <v>1482</v>
      </c>
      <c r="N319" s="543" t="s">
        <v>344</v>
      </c>
      <c r="O319" s="543"/>
      <c r="P319" s="543"/>
      <c r="Q319" s="543" t="s">
        <v>84</v>
      </c>
      <c r="R319" s="542">
        <v>45915</v>
      </c>
      <c r="S319" s="543"/>
      <c r="T319" s="541"/>
    </row>
    <row r="320" spans="1:20" ht="13.2">
      <c r="A320" s="546">
        <v>33634680629</v>
      </c>
      <c r="B320" s="548" t="s">
        <v>862</v>
      </c>
      <c r="C320" s="549">
        <v>45818</v>
      </c>
      <c r="D320" s="548" t="s">
        <v>863</v>
      </c>
      <c r="E320" s="546">
        <v>0</v>
      </c>
      <c r="F320" s="546">
        <v>0</v>
      </c>
      <c r="G320" s="546">
        <v>0</v>
      </c>
      <c r="H320" s="546">
        <v>0</v>
      </c>
      <c r="I320" s="546">
        <v>-282.24</v>
      </c>
      <c r="J320" s="548" t="s">
        <v>1437</v>
      </c>
      <c r="K320" s="548"/>
      <c r="L320" s="549">
        <v>45818</v>
      </c>
      <c r="M320" s="548" t="s">
        <v>1481</v>
      </c>
      <c r="N320" s="548" t="s">
        <v>344</v>
      </c>
      <c r="O320" s="548"/>
      <c r="P320" s="548"/>
      <c r="Q320" s="548" t="s">
        <v>84</v>
      </c>
      <c r="R320" s="547">
        <v>45915</v>
      </c>
      <c r="S320" s="548"/>
      <c r="T320" s="546"/>
    </row>
    <row r="321" spans="1:20" ht="13.2">
      <c r="A321" s="541">
        <v>33302427026</v>
      </c>
      <c r="B321" s="543" t="s">
        <v>862</v>
      </c>
      <c r="C321" s="544">
        <v>45809</v>
      </c>
      <c r="D321" s="543" t="s">
        <v>863</v>
      </c>
      <c r="E321" s="541">
        <v>0</v>
      </c>
      <c r="F321" s="541">
        <v>0</v>
      </c>
      <c r="G321" s="541">
        <v>0</v>
      </c>
      <c r="H321" s="541">
        <v>0</v>
      </c>
      <c r="I321" s="541">
        <v>-214.94</v>
      </c>
      <c r="J321" s="543" t="s">
        <v>1437</v>
      </c>
      <c r="K321" s="543"/>
      <c r="L321" s="544">
        <v>45809</v>
      </c>
      <c r="M321" s="543" t="s">
        <v>1481</v>
      </c>
      <c r="N321" s="543" t="s">
        <v>344</v>
      </c>
      <c r="O321" s="543"/>
      <c r="P321" s="543"/>
      <c r="Q321" s="543" t="s">
        <v>84</v>
      </c>
      <c r="R321" s="542">
        <v>45915</v>
      </c>
      <c r="S321" s="543"/>
      <c r="T321" s="541"/>
    </row>
    <row r="322" spans="1:20" ht="13.2">
      <c r="A322" s="546">
        <v>31341985388</v>
      </c>
      <c r="B322" s="548" t="s">
        <v>862</v>
      </c>
      <c r="C322" s="549">
        <v>45753</v>
      </c>
      <c r="D322" s="548" t="s">
        <v>863</v>
      </c>
      <c r="E322" s="546">
        <v>0</v>
      </c>
      <c r="F322" s="546">
        <v>0</v>
      </c>
      <c r="G322" s="546">
        <v>0</v>
      </c>
      <c r="H322" s="546">
        <v>0</v>
      </c>
      <c r="I322" s="546">
        <v>-1363.34</v>
      </c>
      <c r="J322" s="548" t="s">
        <v>1437</v>
      </c>
      <c r="K322" s="548"/>
      <c r="L322" s="549">
        <v>45753</v>
      </c>
      <c r="M322" s="548" t="s">
        <v>1482</v>
      </c>
      <c r="N322" s="548" t="s">
        <v>344</v>
      </c>
      <c r="O322" s="548"/>
      <c r="P322" s="548"/>
      <c r="Q322" s="548" t="s">
        <v>84</v>
      </c>
      <c r="R322" s="547">
        <v>45915</v>
      </c>
      <c r="S322" s="548"/>
      <c r="T322" s="546"/>
    </row>
    <row r="323" spans="1:20" ht="13.2">
      <c r="A323" s="541">
        <v>29481284347</v>
      </c>
      <c r="B323" s="543" t="s">
        <v>862</v>
      </c>
      <c r="C323" s="544">
        <v>45694</v>
      </c>
      <c r="D323" s="543" t="s">
        <v>863</v>
      </c>
      <c r="E323" s="541">
        <v>0</v>
      </c>
      <c r="F323" s="541">
        <v>0</v>
      </c>
      <c r="G323" s="541">
        <v>0</v>
      </c>
      <c r="H323" s="541">
        <v>0</v>
      </c>
      <c r="I323" s="541">
        <v>-958.14</v>
      </c>
      <c r="J323" s="543" t="s">
        <v>1437</v>
      </c>
      <c r="K323" s="543"/>
      <c r="L323" s="544">
        <v>45694</v>
      </c>
      <c r="M323" s="543" t="s">
        <v>1487</v>
      </c>
      <c r="N323" s="543" t="s">
        <v>344</v>
      </c>
      <c r="O323" s="543"/>
      <c r="P323" s="543"/>
      <c r="Q323" s="543" t="s">
        <v>84</v>
      </c>
      <c r="R323" s="542">
        <v>45915</v>
      </c>
      <c r="S323" s="543"/>
      <c r="T323" s="541"/>
    </row>
    <row r="324" spans="1:20" ht="13.2">
      <c r="A324" s="546">
        <v>31508700172</v>
      </c>
      <c r="B324" s="548" t="s">
        <v>862</v>
      </c>
      <c r="C324" s="549">
        <v>45758</v>
      </c>
      <c r="D324" s="548" t="s">
        <v>863</v>
      </c>
      <c r="E324" s="546">
        <v>0</v>
      </c>
      <c r="F324" s="546">
        <v>0</v>
      </c>
      <c r="G324" s="546">
        <v>0</v>
      </c>
      <c r="H324" s="546">
        <v>0</v>
      </c>
      <c r="I324" s="546">
        <v>-1168.8800000000001</v>
      </c>
      <c r="J324" s="548" t="s">
        <v>1437</v>
      </c>
      <c r="K324" s="548"/>
      <c r="L324" s="549">
        <v>45758</v>
      </c>
      <c r="M324" s="548" t="s">
        <v>1486</v>
      </c>
      <c r="N324" s="548" t="s">
        <v>344</v>
      </c>
      <c r="O324" s="548"/>
      <c r="P324" s="548"/>
      <c r="Q324" s="548" t="s">
        <v>84</v>
      </c>
      <c r="R324" s="547">
        <v>45915</v>
      </c>
      <c r="S324" s="548"/>
      <c r="T324" s="546"/>
    </row>
    <row r="325" spans="1:20" ht="13.2">
      <c r="A325" s="541">
        <v>30199731084</v>
      </c>
      <c r="B325" s="543" t="s">
        <v>862</v>
      </c>
      <c r="C325" s="544">
        <v>45718</v>
      </c>
      <c r="D325" s="543" t="s">
        <v>863</v>
      </c>
      <c r="E325" s="541">
        <v>0</v>
      </c>
      <c r="F325" s="541">
        <v>0</v>
      </c>
      <c r="G325" s="541">
        <v>0</v>
      </c>
      <c r="H325" s="541">
        <v>0</v>
      </c>
      <c r="I325" s="541">
        <v>-162.37</v>
      </c>
      <c r="J325" s="543" t="s">
        <v>1437</v>
      </c>
      <c r="K325" s="543"/>
      <c r="L325" s="544">
        <v>45718</v>
      </c>
      <c r="M325" s="543" t="s">
        <v>1483</v>
      </c>
      <c r="N325" s="543" t="s">
        <v>344</v>
      </c>
      <c r="O325" s="543"/>
      <c r="P325" s="543"/>
      <c r="Q325" s="543" t="s">
        <v>84</v>
      </c>
      <c r="R325" s="542">
        <v>45915</v>
      </c>
      <c r="S325" s="543"/>
      <c r="T325" s="541"/>
    </row>
    <row r="326" spans="1:20" ht="13.2">
      <c r="A326" s="546">
        <v>30855075376</v>
      </c>
      <c r="B326" s="548" t="s">
        <v>862</v>
      </c>
      <c r="C326" s="549">
        <v>45738</v>
      </c>
      <c r="D326" s="548" t="s">
        <v>863</v>
      </c>
      <c r="E326" s="546">
        <v>0</v>
      </c>
      <c r="F326" s="546">
        <v>0</v>
      </c>
      <c r="G326" s="546">
        <v>0</v>
      </c>
      <c r="H326" s="546">
        <v>0</v>
      </c>
      <c r="I326" s="546">
        <v>-1384.67</v>
      </c>
      <c r="J326" s="548" t="s">
        <v>1437</v>
      </c>
      <c r="K326" s="548"/>
      <c r="L326" s="549">
        <v>45738</v>
      </c>
      <c r="M326" s="548" t="s">
        <v>1482</v>
      </c>
      <c r="N326" s="548" t="s">
        <v>344</v>
      </c>
      <c r="O326" s="548"/>
      <c r="P326" s="548"/>
      <c r="Q326" s="548" t="s">
        <v>84</v>
      </c>
      <c r="R326" s="547">
        <v>45915</v>
      </c>
      <c r="S326" s="548"/>
      <c r="T326" s="546"/>
    </row>
    <row r="327" spans="1:20" ht="13.2">
      <c r="A327" s="541">
        <v>30922611525</v>
      </c>
      <c r="B327" s="543" t="s">
        <v>862</v>
      </c>
      <c r="C327" s="544">
        <v>45740</v>
      </c>
      <c r="D327" s="543" t="s">
        <v>863</v>
      </c>
      <c r="E327" s="541">
        <v>0</v>
      </c>
      <c r="F327" s="541">
        <v>0</v>
      </c>
      <c r="G327" s="541">
        <v>0</v>
      </c>
      <c r="H327" s="541">
        <v>0</v>
      </c>
      <c r="I327" s="541">
        <v>-0.85</v>
      </c>
      <c r="J327" s="543" t="s">
        <v>1437</v>
      </c>
      <c r="K327" s="543"/>
      <c r="L327" s="544">
        <v>45740</v>
      </c>
      <c r="M327" s="543" t="s">
        <v>1487</v>
      </c>
      <c r="N327" s="543" t="s">
        <v>344</v>
      </c>
      <c r="O327" s="543"/>
      <c r="P327" s="543"/>
      <c r="Q327" s="543" t="s">
        <v>84</v>
      </c>
      <c r="R327" s="542">
        <v>45915</v>
      </c>
      <c r="S327" s="543"/>
      <c r="T327" s="541"/>
    </row>
    <row r="328" spans="1:20" ht="13.2">
      <c r="A328" s="546">
        <v>29429038988</v>
      </c>
      <c r="B328" s="548" t="s">
        <v>862</v>
      </c>
      <c r="C328" s="549">
        <v>45692</v>
      </c>
      <c r="D328" s="548" t="s">
        <v>863</v>
      </c>
      <c r="E328" s="546">
        <v>0</v>
      </c>
      <c r="F328" s="546">
        <v>0</v>
      </c>
      <c r="G328" s="546">
        <v>0</v>
      </c>
      <c r="H328" s="546">
        <v>0</v>
      </c>
      <c r="I328" s="546">
        <v>-914.66</v>
      </c>
      <c r="J328" s="548" t="s">
        <v>1437</v>
      </c>
      <c r="K328" s="548"/>
      <c r="L328" s="549">
        <v>45692</v>
      </c>
      <c r="M328" s="548" t="s">
        <v>1484</v>
      </c>
      <c r="N328" s="548" t="s">
        <v>344</v>
      </c>
      <c r="O328" s="548"/>
      <c r="P328" s="548"/>
      <c r="Q328" s="548" t="s">
        <v>84</v>
      </c>
      <c r="R328" s="547">
        <v>45915</v>
      </c>
      <c r="S328" s="548"/>
      <c r="T328" s="546"/>
    </row>
    <row r="329" spans="1:20" ht="13.2">
      <c r="A329" s="541">
        <v>29737247877</v>
      </c>
      <c r="B329" s="543" t="s">
        <v>862</v>
      </c>
      <c r="C329" s="544">
        <v>45703</v>
      </c>
      <c r="D329" s="543" t="s">
        <v>863</v>
      </c>
      <c r="E329" s="541">
        <v>0</v>
      </c>
      <c r="F329" s="541">
        <v>0</v>
      </c>
      <c r="G329" s="541">
        <v>0</v>
      </c>
      <c r="H329" s="541">
        <v>0</v>
      </c>
      <c r="I329" s="541">
        <v>-966.93</v>
      </c>
      <c r="J329" s="543" t="s">
        <v>1437</v>
      </c>
      <c r="K329" s="543"/>
      <c r="L329" s="544">
        <v>45703</v>
      </c>
      <c r="M329" s="543" t="s">
        <v>1483</v>
      </c>
      <c r="N329" s="543" t="s">
        <v>344</v>
      </c>
      <c r="O329" s="543"/>
      <c r="P329" s="543"/>
      <c r="Q329" s="543" t="s">
        <v>84</v>
      </c>
      <c r="R329" s="542">
        <v>45915</v>
      </c>
      <c r="S329" s="543"/>
      <c r="T329" s="541"/>
    </row>
    <row r="330" spans="1:20" ht="13.2">
      <c r="A330" s="546">
        <v>32453389449</v>
      </c>
      <c r="B330" s="548" t="s">
        <v>862</v>
      </c>
      <c r="C330" s="549">
        <v>45785</v>
      </c>
      <c r="D330" s="548" t="s">
        <v>863</v>
      </c>
      <c r="E330" s="546">
        <v>0</v>
      </c>
      <c r="F330" s="546">
        <v>0</v>
      </c>
      <c r="G330" s="546">
        <v>0</v>
      </c>
      <c r="H330" s="546">
        <v>0</v>
      </c>
      <c r="I330" s="546">
        <v>-198.53</v>
      </c>
      <c r="J330" s="548" t="s">
        <v>1437</v>
      </c>
      <c r="K330" s="548"/>
      <c r="L330" s="549">
        <v>45785</v>
      </c>
      <c r="M330" s="548" t="s">
        <v>1481</v>
      </c>
      <c r="N330" s="548" t="s">
        <v>344</v>
      </c>
      <c r="O330" s="548"/>
      <c r="P330" s="548"/>
      <c r="Q330" s="548" t="s">
        <v>84</v>
      </c>
      <c r="R330" s="547">
        <v>45915</v>
      </c>
      <c r="S330" s="548"/>
      <c r="T330" s="546"/>
    </row>
    <row r="331" spans="1:20" ht="13.2">
      <c r="A331" s="541">
        <v>31937561930</v>
      </c>
      <c r="B331" s="543" t="s">
        <v>862</v>
      </c>
      <c r="C331" s="544">
        <v>45770</v>
      </c>
      <c r="D331" s="543" t="s">
        <v>863</v>
      </c>
      <c r="E331" s="541">
        <v>0</v>
      </c>
      <c r="F331" s="541">
        <v>0</v>
      </c>
      <c r="G331" s="541">
        <v>0</v>
      </c>
      <c r="H331" s="541">
        <v>0</v>
      </c>
      <c r="I331" s="541">
        <v>-849.63</v>
      </c>
      <c r="J331" s="543" t="s">
        <v>1437</v>
      </c>
      <c r="K331" s="543"/>
      <c r="L331" s="544">
        <v>45770</v>
      </c>
      <c r="M331" s="543" t="s">
        <v>1482</v>
      </c>
      <c r="N331" s="543" t="s">
        <v>344</v>
      </c>
      <c r="O331" s="543"/>
      <c r="P331" s="543"/>
      <c r="Q331" s="543" t="s">
        <v>84</v>
      </c>
      <c r="R331" s="542">
        <v>45915</v>
      </c>
      <c r="S331" s="543"/>
      <c r="T331" s="541"/>
    </row>
    <row r="332" spans="1:20" ht="13.2">
      <c r="A332" s="546">
        <v>29841478703</v>
      </c>
      <c r="B332" s="548" t="s">
        <v>862</v>
      </c>
      <c r="C332" s="549">
        <v>45705</v>
      </c>
      <c r="D332" s="548" t="s">
        <v>863</v>
      </c>
      <c r="E332" s="546">
        <v>0</v>
      </c>
      <c r="F332" s="546">
        <v>0</v>
      </c>
      <c r="G332" s="546">
        <v>0</v>
      </c>
      <c r="H332" s="546">
        <v>0</v>
      </c>
      <c r="I332" s="546">
        <v>-1304.8399999999999</v>
      </c>
      <c r="J332" s="548" t="s">
        <v>1437</v>
      </c>
      <c r="K332" s="548"/>
      <c r="L332" s="549">
        <v>45705</v>
      </c>
      <c r="M332" s="548" t="s">
        <v>1484</v>
      </c>
      <c r="N332" s="548" t="s">
        <v>344</v>
      </c>
      <c r="O332" s="548"/>
      <c r="P332" s="548"/>
      <c r="Q332" s="548" t="s">
        <v>84</v>
      </c>
      <c r="R332" s="547">
        <v>45915</v>
      </c>
      <c r="S332" s="548"/>
      <c r="T332" s="546"/>
    </row>
    <row r="333" spans="1:20" ht="13.2">
      <c r="A333" s="541">
        <v>30693721544</v>
      </c>
      <c r="B333" s="543" t="s">
        <v>862</v>
      </c>
      <c r="C333" s="544">
        <v>45733</v>
      </c>
      <c r="D333" s="543" t="s">
        <v>863</v>
      </c>
      <c r="E333" s="541">
        <v>0</v>
      </c>
      <c r="F333" s="541">
        <v>0</v>
      </c>
      <c r="G333" s="541">
        <v>0</v>
      </c>
      <c r="H333" s="541">
        <v>0</v>
      </c>
      <c r="I333" s="541">
        <v>-1099.3</v>
      </c>
      <c r="J333" s="543" t="s">
        <v>1437</v>
      </c>
      <c r="K333" s="543"/>
      <c r="L333" s="544">
        <v>45733</v>
      </c>
      <c r="M333" s="543" t="s">
        <v>1482</v>
      </c>
      <c r="N333" s="543" t="s">
        <v>344</v>
      </c>
      <c r="O333" s="543"/>
      <c r="P333" s="543"/>
      <c r="Q333" s="543" t="s">
        <v>84</v>
      </c>
      <c r="R333" s="542">
        <v>45915</v>
      </c>
      <c r="S333" s="543"/>
      <c r="T333" s="541"/>
    </row>
    <row r="334" spans="1:20" ht="13.2">
      <c r="A334" s="546">
        <v>31900671651</v>
      </c>
      <c r="B334" s="548" t="s">
        <v>862</v>
      </c>
      <c r="C334" s="549">
        <v>45769</v>
      </c>
      <c r="D334" s="548" t="s">
        <v>863</v>
      </c>
      <c r="E334" s="546">
        <v>0</v>
      </c>
      <c r="F334" s="546">
        <v>0</v>
      </c>
      <c r="G334" s="546">
        <v>0</v>
      </c>
      <c r="H334" s="546">
        <v>0</v>
      </c>
      <c r="I334" s="546">
        <v>-1275.72</v>
      </c>
      <c r="J334" s="548" t="s">
        <v>1437</v>
      </c>
      <c r="K334" s="548"/>
      <c r="L334" s="549">
        <v>45769</v>
      </c>
      <c r="M334" s="548" t="s">
        <v>1482</v>
      </c>
      <c r="N334" s="548" t="s">
        <v>344</v>
      </c>
      <c r="O334" s="548"/>
      <c r="P334" s="548"/>
      <c r="Q334" s="548" t="s">
        <v>84</v>
      </c>
      <c r="R334" s="547">
        <v>45915</v>
      </c>
      <c r="S334" s="548"/>
      <c r="T334" s="546"/>
    </row>
    <row r="335" spans="1:20" ht="13.2">
      <c r="A335" s="541">
        <v>29358593280</v>
      </c>
      <c r="B335" s="543" t="s">
        <v>862</v>
      </c>
      <c r="C335" s="544">
        <v>45690</v>
      </c>
      <c r="D335" s="543" t="s">
        <v>863</v>
      </c>
      <c r="E335" s="541">
        <v>0</v>
      </c>
      <c r="F335" s="541">
        <v>0</v>
      </c>
      <c r="G335" s="541">
        <v>0</v>
      </c>
      <c r="H335" s="541">
        <v>0</v>
      </c>
      <c r="I335" s="541">
        <v>-509.3</v>
      </c>
      <c r="J335" s="543" t="s">
        <v>1437</v>
      </c>
      <c r="K335" s="543"/>
      <c r="L335" s="544">
        <v>45690</v>
      </c>
      <c r="M335" s="543" t="s">
        <v>1482</v>
      </c>
      <c r="N335" s="543" t="s">
        <v>344</v>
      </c>
      <c r="O335" s="543"/>
      <c r="P335" s="543"/>
      <c r="Q335" s="543" t="s">
        <v>84</v>
      </c>
      <c r="R335" s="542">
        <v>45915</v>
      </c>
      <c r="S335" s="543"/>
      <c r="T335" s="541"/>
    </row>
    <row r="336" spans="1:20" ht="13.2">
      <c r="A336" s="546">
        <v>29709145604</v>
      </c>
      <c r="B336" s="548" t="s">
        <v>862</v>
      </c>
      <c r="C336" s="549">
        <v>45702</v>
      </c>
      <c r="D336" s="548" t="s">
        <v>863</v>
      </c>
      <c r="E336" s="546">
        <v>0</v>
      </c>
      <c r="F336" s="546">
        <v>0</v>
      </c>
      <c r="G336" s="546">
        <v>0</v>
      </c>
      <c r="H336" s="546">
        <v>0</v>
      </c>
      <c r="I336" s="546">
        <v>-773.13</v>
      </c>
      <c r="J336" s="548" t="s">
        <v>1437</v>
      </c>
      <c r="K336" s="548"/>
      <c r="L336" s="549">
        <v>45702</v>
      </c>
      <c r="M336" s="548" t="s">
        <v>1484</v>
      </c>
      <c r="N336" s="548" t="s">
        <v>344</v>
      </c>
      <c r="O336" s="548"/>
      <c r="P336" s="548"/>
      <c r="Q336" s="548" t="s">
        <v>84</v>
      </c>
      <c r="R336" s="547">
        <v>45915</v>
      </c>
      <c r="S336" s="548"/>
      <c r="T336" s="546"/>
    </row>
    <row r="337" spans="1:20" ht="13.2">
      <c r="A337" s="541">
        <v>30139687289</v>
      </c>
      <c r="B337" s="543" t="s">
        <v>862</v>
      </c>
      <c r="C337" s="544">
        <v>45716</v>
      </c>
      <c r="D337" s="543" t="s">
        <v>863</v>
      </c>
      <c r="E337" s="541">
        <v>0</v>
      </c>
      <c r="F337" s="541">
        <v>0</v>
      </c>
      <c r="G337" s="541">
        <v>0</v>
      </c>
      <c r="H337" s="541">
        <v>0</v>
      </c>
      <c r="I337" s="541">
        <v>-236.07</v>
      </c>
      <c r="J337" s="543" t="s">
        <v>1437</v>
      </c>
      <c r="K337" s="543"/>
      <c r="L337" s="544">
        <v>45716</v>
      </c>
      <c r="M337" s="543" t="s">
        <v>1484</v>
      </c>
      <c r="N337" s="543" t="s">
        <v>344</v>
      </c>
      <c r="O337" s="543"/>
      <c r="P337" s="543"/>
      <c r="Q337" s="543" t="s">
        <v>84</v>
      </c>
      <c r="R337" s="542">
        <v>45915</v>
      </c>
      <c r="S337" s="543"/>
      <c r="T337" s="541"/>
    </row>
    <row r="338" spans="1:20" ht="13.2">
      <c r="A338" s="546">
        <v>30534424522</v>
      </c>
      <c r="B338" s="548" t="s">
        <v>862</v>
      </c>
      <c r="C338" s="549">
        <v>45728</v>
      </c>
      <c r="D338" s="548" t="s">
        <v>863</v>
      </c>
      <c r="E338" s="546">
        <v>0</v>
      </c>
      <c r="F338" s="546">
        <v>0</v>
      </c>
      <c r="G338" s="546">
        <v>0</v>
      </c>
      <c r="H338" s="546">
        <v>0</v>
      </c>
      <c r="I338" s="546">
        <v>-1088.55</v>
      </c>
      <c r="J338" s="548" t="s">
        <v>1437</v>
      </c>
      <c r="K338" s="548"/>
      <c r="L338" s="549">
        <v>45728</v>
      </c>
      <c r="M338" s="548" t="s">
        <v>1482</v>
      </c>
      <c r="N338" s="548" t="s">
        <v>344</v>
      </c>
      <c r="O338" s="548"/>
      <c r="P338" s="548"/>
      <c r="Q338" s="548" t="s">
        <v>84</v>
      </c>
      <c r="R338" s="547">
        <v>45915</v>
      </c>
      <c r="S338" s="548"/>
      <c r="T338" s="546"/>
    </row>
    <row r="339" spans="1:20" ht="13.2">
      <c r="A339" s="541">
        <v>30376790301</v>
      </c>
      <c r="B339" s="543" t="s">
        <v>862</v>
      </c>
      <c r="C339" s="544">
        <v>45723</v>
      </c>
      <c r="D339" s="543" t="s">
        <v>863</v>
      </c>
      <c r="E339" s="541">
        <v>0</v>
      </c>
      <c r="F339" s="541">
        <v>0</v>
      </c>
      <c r="G339" s="541">
        <v>0</v>
      </c>
      <c r="H339" s="541">
        <v>0</v>
      </c>
      <c r="I339" s="541">
        <v>-1198.05</v>
      </c>
      <c r="J339" s="543" t="s">
        <v>1437</v>
      </c>
      <c r="K339" s="543"/>
      <c r="L339" s="544">
        <v>45723</v>
      </c>
      <c r="M339" s="543" t="s">
        <v>1482</v>
      </c>
      <c r="N339" s="543" t="s">
        <v>344</v>
      </c>
      <c r="O339" s="543"/>
      <c r="P339" s="543"/>
      <c r="Q339" s="543" t="s">
        <v>84</v>
      </c>
      <c r="R339" s="542">
        <v>45915</v>
      </c>
      <c r="S339" s="543"/>
      <c r="T339" s="541"/>
    </row>
    <row r="340" spans="1:20" ht="13.2">
      <c r="A340" s="546">
        <v>36082193524</v>
      </c>
      <c r="B340" s="548" t="s">
        <v>862</v>
      </c>
      <c r="C340" s="549">
        <v>45880</v>
      </c>
      <c r="D340" s="548" t="s">
        <v>863</v>
      </c>
      <c r="E340" s="546">
        <v>0</v>
      </c>
      <c r="F340" s="546">
        <v>0</v>
      </c>
      <c r="G340" s="546">
        <v>0</v>
      </c>
      <c r="H340" s="546">
        <v>0</v>
      </c>
      <c r="I340" s="546">
        <v>-14.75</v>
      </c>
      <c r="J340" s="548" t="s">
        <v>1437</v>
      </c>
      <c r="K340" s="548"/>
      <c r="L340" s="549">
        <v>45880</v>
      </c>
      <c r="M340" s="548" t="s">
        <v>1495</v>
      </c>
      <c r="N340" s="548" t="s">
        <v>344</v>
      </c>
      <c r="O340" s="548"/>
      <c r="P340" s="548"/>
      <c r="Q340" s="548" t="s">
        <v>84</v>
      </c>
      <c r="R340" s="547">
        <v>45915</v>
      </c>
      <c r="S340" s="548"/>
      <c r="T340" s="546"/>
    </row>
    <row r="341" spans="1:20" ht="13.2">
      <c r="A341" s="541">
        <v>30168613586</v>
      </c>
      <c r="B341" s="543" t="s">
        <v>862</v>
      </c>
      <c r="C341" s="544">
        <v>45717</v>
      </c>
      <c r="D341" s="543" t="s">
        <v>863</v>
      </c>
      <c r="E341" s="541">
        <v>0</v>
      </c>
      <c r="F341" s="541">
        <v>0</v>
      </c>
      <c r="G341" s="541">
        <v>0</v>
      </c>
      <c r="H341" s="541">
        <v>0</v>
      </c>
      <c r="I341" s="541">
        <v>-355.44</v>
      </c>
      <c r="J341" s="543" t="s">
        <v>1437</v>
      </c>
      <c r="K341" s="543"/>
      <c r="L341" s="544">
        <v>45717</v>
      </c>
      <c r="M341" s="543" t="s">
        <v>1482</v>
      </c>
      <c r="N341" s="543" t="s">
        <v>344</v>
      </c>
      <c r="O341" s="543"/>
      <c r="P341" s="543"/>
      <c r="Q341" s="543" t="s">
        <v>84</v>
      </c>
      <c r="R341" s="542">
        <v>45915</v>
      </c>
      <c r="S341" s="543"/>
      <c r="T341" s="541"/>
    </row>
    <row r="342" spans="1:20" ht="13.2">
      <c r="A342" s="546">
        <v>32206556871</v>
      </c>
      <c r="B342" s="548" t="s">
        <v>862</v>
      </c>
      <c r="C342" s="549">
        <v>45778</v>
      </c>
      <c r="D342" s="548" t="s">
        <v>863</v>
      </c>
      <c r="E342" s="546">
        <v>0</v>
      </c>
      <c r="F342" s="546">
        <v>0</v>
      </c>
      <c r="G342" s="546">
        <v>0</v>
      </c>
      <c r="H342" s="546">
        <v>0</v>
      </c>
      <c r="I342" s="546">
        <v>-500.35</v>
      </c>
      <c r="J342" s="548" t="s">
        <v>1437</v>
      </c>
      <c r="K342" s="548"/>
      <c r="L342" s="549">
        <v>45778</v>
      </c>
      <c r="M342" s="548" t="s">
        <v>1481</v>
      </c>
      <c r="N342" s="548" t="s">
        <v>344</v>
      </c>
      <c r="O342" s="548"/>
      <c r="P342" s="548"/>
      <c r="Q342" s="548" t="s">
        <v>84</v>
      </c>
      <c r="R342" s="547">
        <v>45915</v>
      </c>
      <c r="S342" s="548"/>
      <c r="T342" s="546"/>
    </row>
    <row r="343" spans="1:20" ht="13.2">
      <c r="A343" s="541">
        <v>29841477429</v>
      </c>
      <c r="B343" s="543" t="s">
        <v>862</v>
      </c>
      <c r="C343" s="544">
        <v>45705</v>
      </c>
      <c r="D343" s="543" t="s">
        <v>863</v>
      </c>
      <c r="E343" s="541">
        <v>0</v>
      </c>
      <c r="F343" s="541">
        <v>0</v>
      </c>
      <c r="G343" s="541">
        <v>0</v>
      </c>
      <c r="H343" s="541">
        <v>0</v>
      </c>
      <c r="I343" s="541">
        <v>-525.73</v>
      </c>
      <c r="J343" s="543" t="s">
        <v>1437</v>
      </c>
      <c r="K343" s="543"/>
      <c r="L343" s="544">
        <v>45705</v>
      </c>
      <c r="M343" s="543" t="s">
        <v>1489</v>
      </c>
      <c r="N343" s="543" t="s">
        <v>344</v>
      </c>
      <c r="O343" s="543"/>
      <c r="P343" s="543"/>
      <c r="Q343" s="543" t="s">
        <v>84</v>
      </c>
      <c r="R343" s="542">
        <v>45915</v>
      </c>
      <c r="S343" s="543"/>
      <c r="T343" s="541"/>
    </row>
    <row r="344" spans="1:20" ht="13.2">
      <c r="A344" s="546">
        <v>32831941200</v>
      </c>
      <c r="B344" s="548" t="s">
        <v>862</v>
      </c>
      <c r="C344" s="549">
        <v>45796</v>
      </c>
      <c r="D344" s="548" t="s">
        <v>863</v>
      </c>
      <c r="E344" s="546">
        <v>0</v>
      </c>
      <c r="F344" s="546">
        <v>0</v>
      </c>
      <c r="G344" s="546">
        <v>0</v>
      </c>
      <c r="H344" s="546">
        <v>0</v>
      </c>
      <c r="I344" s="546">
        <v>-331.67</v>
      </c>
      <c r="J344" s="548" t="s">
        <v>1437</v>
      </c>
      <c r="K344" s="548"/>
      <c r="L344" s="549">
        <v>45796</v>
      </c>
      <c r="M344" s="548" t="s">
        <v>1481</v>
      </c>
      <c r="N344" s="548" t="s">
        <v>344</v>
      </c>
      <c r="O344" s="548"/>
      <c r="P344" s="548"/>
      <c r="Q344" s="548" t="s">
        <v>84</v>
      </c>
      <c r="R344" s="547">
        <v>45915</v>
      </c>
      <c r="S344" s="548"/>
      <c r="T344" s="546"/>
    </row>
    <row r="345" spans="1:20" ht="13.2">
      <c r="A345" s="541">
        <v>32620180898</v>
      </c>
      <c r="B345" s="543" t="s">
        <v>862</v>
      </c>
      <c r="C345" s="544">
        <v>45790</v>
      </c>
      <c r="D345" s="543" t="s">
        <v>863</v>
      </c>
      <c r="E345" s="541">
        <v>0</v>
      </c>
      <c r="F345" s="541">
        <v>0</v>
      </c>
      <c r="G345" s="541">
        <v>0</v>
      </c>
      <c r="H345" s="541">
        <v>0</v>
      </c>
      <c r="I345" s="541">
        <v>-895.95</v>
      </c>
      <c r="J345" s="543" t="s">
        <v>1437</v>
      </c>
      <c r="K345" s="543"/>
      <c r="L345" s="544">
        <v>45790</v>
      </c>
      <c r="M345" s="543" t="s">
        <v>1481</v>
      </c>
      <c r="N345" s="543" t="s">
        <v>344</v>
      </c>
      <c r="O345" s="543"/>
      <c r="P345" s="543"/>
      <c r="Q345" s="543" t="s">
        <v>84</v>
      </c>
      <c r="R345" s="542">
        <v>45915</v>
      </c>
      <c r="S345" s="543"/>
      <c r="T345" s="541"/>
    </row>
    <row r="346" spans="1:20" ht="13.2">
      <c r="A346" s="546">
        <v>30139687303</v>
      </c>
      <c r="B346" s="548" t="s">
        <v>862</v>
      </c>
      <c r="C346" s="549">
        <v>45716</v>
      </c>
      <c r="D346" s="548" t="s">
        <v>863</v>
      </c>
      <c r="E346" s="546">
        <v>0</v>
      </c>
      <c r="F346" s="546">
        <v>0</v>
      </c>
      <c r="G346" s="546">
        <v>0</v>
      </c>
      <c r="H346" s="546">
        <v>0</v>
      </c>
      <c r="I346" s="546">
        <v>-412.93</v>
      </c>
      <c r="J346" s="548" t="s">
        <v>1437</v>
      </c>
      <c r="K346" s="548"/>
      <c r="L346" s="549">
        <v>45716</v>
      </c>
      <c r="M346" s="548" t="s">
        <v>1482</v>
      </c>
      <c r="N346" s="548" t="s">
        <v>344</v>
      </c>
      <c r="O346" s="548"/>
      <c r="P346" s="548"/>
      <c r="Q346" s="548" t="s">
        <v>84</v>
      </c>
      <c r="R346" s="547">
        <v>45915</v>
      </c>
      <c r="S346" s="548"/>
      <c r="T346" s="546"/>
    </row>
    <row r="347" spans="1:20" ht="13.2">
      <c r="A347" s="541">
        <v>33378552509</v>
      </c>
      <c r="B347" s="543" t="s">
        <v>862</v>
      </c>
      <c r="C347" s="544">
        <v>45811</v>
      </c>
      <c r="D347" s="543" t="s">
        <v>863</v>
      </c>
      <c r="E347" s="541">
        <v>0</v>
      </c>
      <c r="F347" s="541">
        <v>0</v>
      </c>
      <c r="G347" s="541">
        <v>0</v>
      </c>
      <c r="H347" s="541">
        <v>0</v>
      </c>
      <c r="I347" s="541">
        <v>-425.77</v>
      </c>
      <c r="J347" s="543" t="s">
        <v>1437</v>
      </c>
      <c r="K347" s="543"/>
      <c r="L347" s="544">
        <v>45811</v>
      </c>
      <c r="M347" s="543" t="s">
        <v>1481</v>
      </c>
      <c r="N347" s="543" t="s">
        <v>344</v>
      </c>
      <c r="O347" s="543"/>
      <c r="P347" s="543"/>
      <c r="Q347" s="543" t="s">
        <v>84</v>
      </c>
      <c r="R347" s="542">
        <v>45915</v>
      </c>
      <c r="S347" s="543"/>
      <c r="T347" s="541"/>
    </row>
    <row r="348" spans="1:20" ht="13.2">
      <c r="A348" s="546">
        <v>33086042607</v>
      </c>
      <c r="B348" s="548" t="s">
        <v>862</v>
      </c>
      <c r="C348" s="549">
        <v>45803</v>
      </c>
      <c r="D348" s="548" t="s">
        <v>863</v>
      </c>
      <c r="E348" s="546">
        <v>0</v>
      </c>
      <c r="F348" s="546">
        <v>0</v>
      </c>
      <c r="G348" s="546">
        <v>0</v>
      </c>
      <c r="H348" s="546">
        <v>0</v>
      </c>
      <c r="I348" s="546">
        <v>-602.73</v>
      </c>
      <c r="J348" s="548" t="s">
        <v>1437</v>
      </c>
      <c r="K348" s="548"/>
      <c r="L348" s="549">
        <v>45803</v>
      </c>
      <c r="M348" s="548" t="s">
        <v>1481</v>
      </c>
      <c r="N348" s="548" t="s">
        <v>344</v>
      </c>
      <c r="O348" s="548"/>
      <c r="P348" s="548"/>
      <c r="Q348" s="548" t="s">
        <v>84</v>
      </c>
      <c r="R348" s="547">
        <v>45915</v>
      </c>
      <c r="S348" s="548"/>
      <c r="T348" s="546"/>
    </row>
    <row r="349" spans="1:20" ht="13.2">
      <c r="A349" s="541">
        <v>33744373637</v>
      </c>
      <c r="B349" s="543" t="s">
        <v>862</v>
      </c>
      <c r="C349" s="544">
        <v>45821</v>
      </c>
      <c r="D349" s="543" t="s">
        <v>863</v>
      </c>
      <c r="E349" s="541">
        <v>0</v>
      </c>
      <c r="F349" s="541">
        <v>0</v>
      </c>
      <c r="G349" s="541">
        <v>0</v>
      </c>
      <c r="H349" s="541">
        <v>0</v>
      </c>
      <c r="I349" s="541">
        <v>-296.27999999999997</v>
      </c>
      <c r="J349" s="543" t="s">
        <v>1437</v>
      </c>
      <c r="K349" s="543"/>
      <c r="L349" s="544">
        <v>45821</v>
      </c>
      <c r="M349" s="543" t="s">
        <v>1481</v>
      </c>
      <c r="N349" s="543" t="s">
        <v>344</v>
      </c>
      <c r="O349" s="543"/>
      <c r="P349" s="543"/>
      <c r="Q349" s="543" t="s">
        <v>84</v>
      </c>
      <c r="R349" s="542">
        <v>45915</v>
      </c>
      <c r="S349" s="543"/>
      <c r="T349" s="541"/>
    </row>
    <row r="350" spans="1:20" ht="13.2">
      <c r="A350" s="546">
        <v>30236262458</v>
      </c>
      <c r="B350" s="548" t="s">
        <v>862</v>
      </c>
      <c r="C350" s="549">
        <v>45719</v>
      </c>
      <c r="D350" s="548" t="s">
        <v>863</v>
      </c>
      <c r="E350" s="546">
        <v>0</v>
      </c>
      <c r="F350" s="546">
        <v>0</v>
      </c>
      <c r="G350" s="546">
        <v>0</v>
      </c>
      <c r="H350" s="546">
        <v>0</v>
      </c>
      <c r="I350" s="546">
        <v>-463.88</v>
      </c>
      <c r="J350" s="548" t="s">
        <v>1437</v>
      </c>
      <c r="K350" s="548"/>
      <c r="L350" s="549">
        <v>45719</v>
      </c>
      <c r="M350" s="548" t="s">
        <v>1483</v>
      </c>
      <c r="N350" s="548" t="s">
        <v>344</v>
      </c>
      <c r="O350" s="548"/>
      <c r="P350" s="548"/>
      <c r="Q350" s="548" t="s">
        <v>84</v>
      </c>
      <c r="R350" s="547">
        <v>45915</v>
      </c>
      <c r="S350" s="548"/>
      <c r="T350" s="546"/>
    </row>
    <row r="351" spans="1:20" ht="13.2">
      <c r="A351" s="541">
        <v>31612390135</v>
      </c>
      <c r="B351" s="543" t="s">
        <v>862</v>
      </c>
      <c r="C351" s="544">
        <v>45761</v>
      </c>
      <c r="D351" s="543" t="s">
        <v>863</v>
      </c>
      <c r="E351" s="541">
        <v>0</v>
      </c>
      <c r="F351" s="541">
        <v>0</v>
      </c>
      <c r="G351" s="541">
        <v>0</v>
      </c>
      <c r="H351" s="541">
        <v>0</v>
      </c>
      <c r="I351" s="541">
        <v>-1581.57</v>
      </c>
      <c r="J351" s="543" t="s">
        <v>1437</v>
      </c>
      <c r="K351" s="543"/>
      <c r="L351" s="544">
        <v>45761</v>
      </c>
      <c r="M351" s="543" t="s">
        <v>1482</v>
      </c>
      <c r="N351" s="543" t="s">
        <v>344</v>
      </c>
      <c r="O351" s="543"/>
      <c r="P351" s="543"/>
      <c r="Q351" s="543" t="s">
        <v>84</v>
      </c>
      <c r="R351" s="542">
        <v>45915</v>
      </c>
      <c r="S351" s="543"/>
      <c r="T351" s="541"/>
    </row>
    <row r="352" spans="1:20" ht="13.2">
      <c r="A352" s="546">
        <v>29841477428</v>
      </c>
      <c r="B352" s="548" t="s">
        <v>862</v>
      </c>
      <c r="C352" s="549">
        <v>45705</v>
      </c>
      <c r="D352" s="548" t="s">
        <v>863</v>
      </c>
      <c r="E352" s="546">
        <v>0</v>
      </c>
      <c r="F352" s="546">
        <v>0</v>
      </c>
      <c r="G352" s="546">
        <v>0</v>
      </c>
      <c r="H352" s="546">
        <v>0</v>
      </c>
      <c r="I352" s="546">
        <v>-27.65</v>
      </c>
      <c r="J352" s="548" t="s">
        <v>1437</v>
      </c>
      <c r="K352" s="548"/>
      <c r="L352" s="549">
        <v>45705</v>
      </c>
      <c r="M352" s="548" t="s">
        <v>1483</v>
      </c>
      <c r="N352" s="548" t="s">
        <v>344</v>
      </c>
      <c r="O352" s="548"/>
      <c r="P352" s="548"/>
      <c r="Q352" s="548" t="s">
        <v>84</v>
      </c>
      <c r="R352" s="547">
        <v>45915</v>
      </c>
      <c r="S352" s="548"/>
      <c r="T352" s="546"/>
    </row>
    <row r="353" spans="1:20" ht="13.2">
      <c r="A353" s="541">
        <v>31612391022</v>
      </c>
      <c r="B353" s="543" t="s">
        <v>862</v>
      </c>
      <c r="C353" s="544">
        <v>45761</v>
      </c>
      <c r="D353" s="543" t="s">
        <v>863</v>
      </c>
      <c r="E353" s="541">
        <v>0</v>
      </c>
      <c r="F353" s="541">
        <v>0</v>
      </c>
      <c r="G353" s="541">
        <v>0</v>
      </c>
      <c r="H353" s="541">
        <v>0</v>
      </c>
      <c r="I353" s="541">
        <v>-305.63</v>
      </c>
      <c r="J353" s="543" t="s">
        <v>1437</v>
      </c>
      <c r="K353" s="543"/>
      <c r="L353" s="544">
        <v>45761</v>
      </c>
      <c r="M353" s="543" t="s">
        <v>1486</v>
      </c>
      <c r="N353" s="543" t="s">
        <v>344</v>
      </c>
      <c r="O353" s="543"/>
      <c r="P353" s="543"/>
      <c r="Q353" s="543" t="s">
        <v>84</v>
      </c>
      <c r="R353" s="542">
        <v>45915</v>
      </c>
      <c r="S353" s="543"/>
      <c r="T353" s="541"/>
    </row>
    <row r="354" spans="1:20" ht="13.2">
      <c r="A354" s="546">
        <v>33673795013</v>
      </c>
      <c r="B354" s="548" t="s">
        <v>862</v>
      </c>
      <c r="C354" s="549">
        <v>45819</v>
      </c>
      <c r="D354" s="548" t="s">
        <v>863</v>
      </c>
      <c r="E354" s="546">
        <v>0</v>
      </c>
      <c r="F354" s="546">
        <v>0</v>
      </c>
      <c r="G354" s="546">
        <v>0</v>
      </c>
      <c r="H354" s="546">
        <v>0</v>
      </c>
      <c r="I354" s="546">
        <v>-157.16999999999999</v>
      </c>
      <c r="J354" s="548" t="s">
        <v>1437</v>
      </c>
      <c r="K354" s="548"/>
      <c r="L354" s="549">
        <v>45819</v>
      </c>
      <c r="M354" s="548" t="s">
        <v>1481</v>
      </c>
      <c r="N354" s="548" t="s">
        <v>344</v>
      </c>
      <c r="O354" s="548"/>
      <c r="P354" s="548"/>
      <c r="Q354" s="548" t="s">
        <v>84</v>
      </c>
      <c r="R354" s="547">
        <v>45915</v>
      </c>
      <c r="S354" s="548"/>
      <c r="T354" s="546"/>
    </row>
    <row r="355" spans="1:20" ht="13.2">
      <c r="A355" s="541">
        <v>29708996840</v>
      </c>
      <c r="B355" s="543" t="s">
        <v>862</v>
      </c>
      <c r="C355" s="544">
        <v>45702</v>
      </c>
      <c r="D355" s="543" t="s">
        <v>863</v>
      </c>
      <c r="E355" s="541">
        <v>0</v>
      </c>
      <c r="F355" s="541">
        <v>0</v>
      </c>
      <c r="G355" s="541">
        <v>0</v>
      </c>
      <c r="H355" s="541">
        <v>0</v>
      </c>
      <c r="I355" s="541">
        <v>-500.54</v>
      </c>
      <c r="J355" s="543" t="s">
        <v>1437</v>
      </c>
      <c r="K355" s="543"/>
      <c r="L355" s="544">
        <v>45702</v>
      </c>
      <c r="M355" s="543" t="s">
        <v>1483</v>
      </c>
      <c r="N355" s="543" t="s">
        <v>344</v>
      </c>
      <c r="O355" s="543"/>
      <c r="P355" s="543"/>
      <c r="Q355" s="543" t="s">
        <v>84</v>
      </c>
      <c r="R355" s="542">
        <v>45915</v>
      </c>
      <c r="S355" s="543"/>
      <c r="T355" s="541"/>
    </row>
    <row r="356" spans="1:20" ht="13.2">
      <c r="A356" s="546">
        <v>31648148052</v>
      </c>
      <c r="B356" s="548" t="s">
        <v>862</v>
      </c>
      <c r="C356" s="549">
        <v>45762</v>
      </c>
      <c r="D356" s="548" t="s">
        <v>863</v>
      </c>
      <c r="E356" s="546">
        <v>0</v>
      </c>
      <c r="F356" s="546">
        <v>0</v>
      </c>
      <c r="G356" s="546">
        <v>0</v>
      </c>
      <c r="H356" s="546">
        <v>0</v>
      </c>
      <c r="I356" s="546">
        <v>-801.51</v>
      </c>
      <c r="J356" s="548" t="s">
        <v>1437</v>
      </c>
      <c r="K356" s="548"/>
      <c r="L356" s="549">
        <v>45762</v>
      </c>
      <c r="M356" s="548" t="s">
        <v>1482</v>
      </c>
      <c r="N356" s="548" t="s">
        <v>344</v>
      </c>
      <c r="O356" s="548"/>
      <c r="P356" s="548"/>
      <c r="Q356" s="548" t="s">
        <v>84</v>
      </c>
      <c r="R356" s="547">
        <v>45915</v>
      </c>
      <c r="S356" s="548"/>
      <c r="T356" s="546"/>
    </row>
    <row r="357" spans="1:20" ht="13.2">
      <c r="A357" s="541">
        <v>30597252628</v>
      </c>
      <c r="B357" s="543" t="s">
        <v>862</v>
      </c>
      <c r="C357" s="544">
        <v>45730</v>
      </c>
      <c r="D357" s="543" t="s">
        <v>863</v>
      </c>
      <c r="E357" s="541">
        <v>0</v>
      </c>
      <c r="F357" s="541">
        <v>0</v>
      </c>
      <c r="G357" s="541">
        <v>0</v>
      </c>
      <c r="H357" s="541">
        <v>0</v>
      </c>
      <c r="I357" s="541">
        <v>-924.83</v>
      </c>
      <c r="J357" s="543" t="s">
        <v>1437</v>
      </c>
      <c r="K357" s="543"/>
      <c r="L357" s="544">
        <v>45730</v>
      </c>
      <c r="M357" s="543" t="s">
        <v>1482</v>
      </c>
      <c r="N357" s="543" t="s">
        <v>344</v>
      </c>
      <c r="O357" s="543"/>
      <c r="P357" s="543"/>
      <c r="Q357" s="543" t="s">
        <v>84</v>
      </c>
      <c r="R357" s="542">
        <v>45915</v>
      </c>
      <c r="S357" s="543"/>
      <c r="T357" s="541"/>
    </row>
    <row r="358" spans="1:20" ht="13.2">
      <c r="A358" s="546">
        <v>30759860154</v>
      </c>
      <c r="B358" s="548" t="s">
        <v>862</v>
      </c>
      <c r="C358" s="549">
        <v>45735</v>
      </c>
      <c r="D358" s="548" t="s">
        <v>863</v>
      </c>
      <c r="E358" s="546">
        <v>0</v>
      </c>
      <c r="F358" s="546">
        <v>0</v>
      </c>
      <c r="G358" s="546">
        <v>0</v>
      </c>
      <c r="H358" s="546">
        <v>0</v>
      </c>
      <c r="I358" s="546">
        <v>-707.64</v>
      </c>
      <c r="J358" s="548" t="s">
        <v>1437</v>
      </c>
      <c r="K358" s="548"/>
      <c r="L358" s="549">
        <v>45735</v>
      </c>
      <c r="M358" s="548" t="s">
        <v>1482</v>
      </c>
      <c r="N358" s="548" t="s">
        <v>344</v>
      </c>
      <c r="O358" s="548"/>
      <c r="P358" s="548"/>
      <c r="Q358" s="548" t="s">
        <v>84</v>
      </c>
      <c r="R358" s="547">
        <v>45915</v>
      </c>
      <c r="S358" s="548"/>
      <c r="T358" s="546"/>
    </row>
    <row r="359" spans="1:20" ht="13.2">
      <c r="A359" s="541">
        <v>30855075375</v>
      </c>
      <c r="B359" s="543" t="s">
        <v>862</v>
      </c>
      <c r="C359" s="544">
        <v>45738</v>
      </c>
      <c r="D359" s="543" t="s">
        <v>863</v>
      </c>
      <c r="E359" s="541">
        <v>0</v>
      </c>
      <c r="F359" s="541">
        <v>0</v>
      </c>
      <c r="G359" s="541">
        <v>0</v>
      </c>
      <c r="H359" s="541">
        <v>0</v>
      </c>
      <c r="I359" s="541">
        <v>-13.86</v>
      </c>
      <c r="J359" s="543" t="s">
        <v>1437</v>
      </c>
      <c r="K359" s="543"/>
      <c r="L359" s="544">
        <v>45738</v>
      </c>
      <c r="M359" s="543" t="s">
        <v>1489</v>
      </c>
      <c r="N359" s="543" t="s">
        <v>344</v>
      </c>
      <c r="O359" s="543"/>
      <c r="P359" s="543"/>
      <c r="Q359" s="543" t="s">
        <v>84</v>
      </c>
      <c r="R359" s="542">
        <v>45915</v>
      </c>
      <c r="S359" s="543"/>
      <c r="T359" s="541"/>
    </row>
    <row r="360" spans="1:20" ht="13.2">
      <c r="A360" s="546">
        <v>32027117582</v>
      </c>
      <c r="B360" s="548" t="s">
        <v>862</v>
      </c>
      <c r="C360" s="549">
        <v>45773</v>
      </c>
      <c r="D360" s="548" t="s">
        <v>863</v>
      </c>
      <c r="E360" s="546">
        <v>0</v>
      </c>
      <c r="F360" s="546">
        <v>0</v>
      </c>
      <c r="G360" s="546">
        <v>0</v>
      </c>
      <c r="H360" s="546">
        <v>0</v>
      </c>
      <c r="I360" s="546">
        <v>-1554.68</v>
      </c>
      <c r="J360" s="548" t="s">
        <v>1437</v>
      </c>
      <c r="K360" s="548"/>
      <c r="L360" s="549">
        <v>45773</v>
      </c>
      <c r="M360" s="548" t="s">
        <v>1482</v>
      </c>
      <c r="N360" s="548" t="s">
        <v>344</v>
      </c>
      <c r="O360" s="548"/>
      <c r="P360" s="548"/>
      <c r="Q360" s="548" t="s">
        <v>84</v>
      </c>
      <c r="R360" s="547">
        <v>45915</v>
      </c>
      <c r="S360" s="548"/>
      <c r="T360" s="546"/>
    </row>
    <row r="361" spans="1:20" ht="13.2">
      <c r="A361" s="541">
        <v>30078078937</v>
      </c>
      <c r="B361" s="543" t="s">
        <v>862</v>
      </c>
      <c r="C361" s="544">
        <v>45714</v>
      </c>
      <c r="D361" s="543" t="s">
        <v>863</v>
      </c>
      <c r="E361" s="541">
        <v>0</v>
      </c>
      <c r="F361" s="541">
        <v>0</v>
      </c>
      <c r="G361" s="541">
        <v>0</v>
      </c>
      <c r="H361" s="541">
        <v>0</v>
      </c>
      <c r="I361" s="541">
        <v>-361.93</v>
      </c>
      <c r="J361" s="543" t="s">
        <v>1437</v>
      </c>
      <c r="K361" s="543"/>
      <c r="L361" s="544">
        <v>45714</v>
      </c>
      <c r="M361" s="543" t="s">
        <v>1489</v>
      </c>
      <c r="N361" s="543" t="s">
        <v>344</v>
      </c>
      <c r="O361" s="543"/>
      <c r="P361" s="543"/>
      <c r="Q361" s="543" t="s">
        <v>84</v>
      </c>
      <c r="R361" s="542">
        <v>45915</v>
      </c>
      <c r="S361" s="543"/>
      <c r="T361" s="541"/>
    </row>
    <row r="362" spans="1:20" ht="13.2">
      <c r="A362" s="546">
        <v>29829622608</v>
      </c>
      <c r="B362" s="548" t="s">
        <v>862</v>
      </c>
      <c r="C362" s="549">
        <v>45706</v>
      </c>
      <c r="D362" s="548" t="s">
        <v>863</v>
      </c>
      <c r="E362" s="546">
        <v>0</v>
      </c>
      <c r="F362" s="546">
        <v>0</v>
      </c>
      <c r="G362" s="546">
        <v>0</v>
      </c>
      <c r="H362" s="546">
        <v>0</v>
      </c>
      <c r="I362" s="546">
        <v>-607.02</v>
      </c>
      <c r="J362" s="548" t="s">
        <v>1437</v>
      </c>
      <c r="K362" s="548"/>
      <c r="L362" s="549">
        <v>45706</v>
      </c>
      <c r="M362" s="548" t="s">
        <v>1489</v>
      </c>
      <c r="N362" s="548" t="s">
        <v>344</v>
      </c>
      <c r="O362" s="548"/>
      <c r="P362" s="548"/>
      <c r="Q362" s="548" t="s">
        <v>84</v>
      </c>
      <c r="R362" s="547">
        <v>45915</v>
      </c>
      <c r="S362" s="548"/>
      <c r="T362" s="546"/>
    </row>
    <row r="363" spans="1:20" ht="13.2">
      <c r="A363" s="541">
        <v>31084172555</v>
      </c>
      <c r="B363" s="543" t="s">
        <v>862</v>
      </c>
      <c r="C363" s="544">
        <v>45745</v>
      </c>
      <c r="D363" s="543" t="s">
        <v>863</v>
      </c>
      <c r="E363" s="541">
        <v>0</v>
      </c>
      <c r="F363" s="541">
        <v>0</v>
      </c>
      <c r="G363" s="541">
        <v>0</v>
      </c>
      <c r="H363" s="541">
        <v>0</v>
      </c>
      <c r="I363" s="541">
        <v>-1401.18</v>
      </c>
      <c r="J363" s="543" t="s">
        <v>1437</v>
      </c>
      <c r="K363" s="543"/>
      <c r="L363" s="544">
        <v>45745</v>
      </c>
      <c r="M363" s="543" t="s">
        <v>1482</v>
      </c>
      <c r="N363" s="543" t="s">
        <v>344</v>
      </c>
      <c r="O363" s="543"/>
      <c r="P363" s="543"/>
      <c r="Q363" s="543" t="s">
        <v>84</v>
      </c>
      <c r="R363" s="542">
        <v>45915</v>
      </c>
      <c r="S363" s="543"/>
      <c r="T363" s="541"/>
    </row>
    <row r="364" spans="1:20" ht="13.2">
      <c r="A364" s="546">
        <v>32273362485</v>
      </c>
      <c r="B364" s="548" t="s">
        <v>862</v>
      </c>
      <c r="C364" s="549">
        <v>45780</v>
      </c>
      <c r="D364" s="548" t="s">
        <v>863</v>
      </c>
      <c r="E364" s="546">
        <v>0</v>
      </c>
      <c r="F364" s="546">
        <v>0</v>
      </c>
      <c r="G364" s="546">
        <v>0</v>
      </c>
      <c r="H364" s="546">
        <v>0</v>
      </c>
      <c r="I364" s="546">
        <v>-248.66</v>
      </c>
      <c r="J364" s="548" t="s">
        <v>1437</v>
      </c>
      <c r="K364" s="548"/>
      <c r="L364" s="549">
        <v>45780</v>
      </c>
      <c r="M364" s="548" t="s">
        <v>1481</v>
      </c>
      <c r="N364" s="548" t="s">
        <v>344</v>
      </c>
      <c r="O364" s="548"/>
      <c r="P364" s="548"/>
      <c r="Q364" s="548" t="s">
        <v>84</v>
      </c>
      <c r="R364" s="547">
        <v>45915</v>
      </c>
      <c r="S364" s="548"/>
      <c r="T364" s="546"/>
    </row>
    <row r="365" spans="1:20" ht="13.2">
      <c r="A365" s="541">
        <v>29376726667</v>
      </c>
      <c r="B365" s="543" t="s">
        <v>862</v>
      </c>
      <c r="C365" s="544">
        <v>45691</v>
      </c>
      <c r="D365" s="543" t="s">
        <v>863</v>
      </c>
      <c r="E365" s="541">
        <v>0</v>
      </c>
      <c r="F365" s="541">
        <v>0</v>
      </c>
      <c r="G365" s="541">
        <v>0</v>
      </c>
      <c r="H365" s="541">
        <v>0</v>
      </c>
      <c r="I365" s="541">
        <v>-34.15</v>
      </c>
      <c r="J365" s="543" t="s">
        <v>1437</v>
      </c>
      <c r="K365" s="543"/>
      <c r="L365" s="544">
        <v>45691</v>
      </c>
      <c r="M365" s="543" t="s">
        <v>1494</v>
      </c>
      <c r="N365" s="543" t="s">
        <v>344</v>
      </c>
      <c r="O365" s="543"/>
      <c r="P365" s="543"/>
      <c r="Q365" s="543" t="s">
        <v>84</v>
      </c>
      <c r="R365" s="542">
        <v>45915</v>
      </c>
      <c r="S365" s="543"/>
      <c r="T365" s="541"/>
    </row>
    <row r="366" spans="1:20" ht="13.2">
      <c r="A366" s="546">
        <v>32136529286</v>
      </c>
      <c r="B366" s="548" t="s">
        <v>862</v>
      </c>
      <c r="C366" s="549">
        <v>45776</v>
      </c>
      <c r="D366" s="548" t="s">
        <v>863</v>
      </c>
      <c r="E366" s="546">
        <v>0</v>
      </c>
      <c r="F366" s="546">
        <v>0</v>
      </c>
      <c r="G366" s="546">
        <v>0</v>
      </c>
      <c r="H366" s="546">
        <v>0</v>
      </c>
      <c r="I366" s="546">
        <v>-1302.8499999999999</v>
      </c>
      <c r="J366" s="548" t="s">
        <v>1437</v>
      </c>
      <c r="K366" s="548"/>
      <c r="L366" s="549">
        <v>45776</v>
      </c>
      <c r="M366" s="548" t="s">
        <v>1482</v>
      </c>
      <c r="N366" s="548" t="s">
        <v>344</v>
      </c>
      <c r="O366" s="548"/>
      <c r="P366" s="548"/>
      <c r="Q366" s="548" t="s">
        <v>84</v>
      </c>
      <c r="R366" s="547">
        <v>45915</v>
      </c>
      <c r="S366" s="548"/>
      <c r="T366" s="546"/>
    </row>
    <row r="367" spans="1:20" ht="13.2">
      <c r="A367" s="541">
        <v>29897364624</v>
      </c>
      <c r="B367" s="543" t="s">
        <v>862</v>
      </c>
      <c r="C367" s="544">
        <v>45708</v>
      </c>
      <c r="D367" s="543" t="s">
        <v>863</v>
      </c>
      <c r="E367" s="541">
        <v>0</v>
      </c>
      <c r="F367" s="541">
        <v>0</v>
      </c>
      <c r="G367" s="541">
        <v>0</v>
      </c>
      <c r="H367" s="541">
        <v>0</v>
      </c>
      <c r="I367" s="541">
        <v>-991.68</v>
      </c>
      <c r="J367" s="543" t="s">
        <v>1437</v>
      </c>
      <c r="K367" s="543"/>
      <c r="L367" s="544">
        <v>45708</v>
      </c>
      <c r="M367" s="543" t="s">
        <v>1489</v>
      </c>
      <c r="N367" s="543" t="s">
        <v>344</v>
      </c>
      <c r="O367" s="543"/>
      <c r="P367" s="543"/>
      <c r="Q367" s="543" t="s">
        <v>84</v>
      </c>
      <c r="R367" s="542">
        <v>45915</v>
      </c>
      <c r="S367" s="543"/>
      <c r="T367" s="541"/>
    </row>
    <row r="368" spans="1:20" ht="13.2">
      <c r="A368" s="546">
        <v>39685630660</v>
      </c>
      <c r="B368" s="548" t="s">
        <v>873</v>
      </c>
      <c r="C368" s="549">
        <v>45957</v>
      </c>
      <c r="D368" s="548" t="s">
        <v>874</v>
      </c>
      <c r="E368" s="546">
        <v>0</v>
      </c>
      <c r="F368" s="546">
        <v>0</v>
      </c>
      <c r="G368" s="546">
        <v>0</v>
      </c>
      <c r="H368" s="546">
        <v>0</v>
      </c>
      <c r="I368" s="546">
        <v>-12</v>
      </c>
      <c r="J368" s="548" t="s">
        <v>1437</v>
      </c>
      <c r="K368" s="548"/>
      <c r="L368" s="549">
        <v>45957</v>
      </c>
      <c r="M368" s="548" t="s">
        <v>1496</v>
      </c>
      <c r="N368" s="548" t="s">
        <v>344</v>
      </c>
      <c r="O368" s="548" t="s">
        <v>1295</v>
      </c>
      <c r="P368" s="548" t="s">
        <v>1406</v>
      </c>
      <c r="Q368" s="548" t="s">
        <v>84</v>
      </c>
      <c r="R368" s="547">
        <v>45964</v>
      </c>
      <c r="S368" s="548" t="s">
        <v>857</v>
      </c>
      <c r="T368" s="546">
        <v>-12</v>
      </c>
    </row>
    <row r="369" spans="1:20" ht="13.2">
      <c r="A369" s="541">
        <v>35341673646</v>
      </c>
      <c r="B369" s="543" t="s">
        <v>873</v>
      </c>
      <c r="C369" s="544">
        <v>45863</v>
      </c>
      <c r="D369" s="543" t="s">
        <v>874</v>
      </c>
      <c r="E369" s="541">
        <v>0</v>
      </c>
      <c r="F369" s="541">
        <v>0</v>
      </c>
      <c r="G369" s="541">
        <v>0</v>
      </c>
      <c r="H369" s="541">
        <v>0</v>
      </c>
      <c r="I369" s="541">
        <v>-12</v>
      </c>
      <c r="J369" s="543" t="s">
        <v>1437</v>
      </c>
      <c r="K369" s="543"/>
      <c r="L369" s="544">
        <v>45863</v>
      </c>
      <c r="M369" s="543" t="s">
        <v>1472</v>
      </c>
      <c r="N369" s="543" t="s">
        <v>344</v>
      </c>
      <c r="O369" s="543" t="s">
        <v>1473</v>
      </c>
      <c r="P369" s="543" t="s">
        <v>1382</v>
      </c>
      <c r="Q369" s="543" t="s">
        <v>84</v>
      </c>
      <c r="R369" s="542">
        <v>45915</v>
      </c>
      <c r="S369" s="543" t="s">
        <v>857</v>
      </c>
      <c r="T369" s="541">
        <v>-12</v>
      </c>
    </row>
    <row r="370" spans="1:20" ht="13.2">
      <c r="A370" s="546">
        <v>34256362805</v>
      </c>
      <c r="B370" s="548" t="s">
        <v>873</v>
      </c>
      <c r="C370" s="549">
        <v>45835</v>
      </c>
      <c r="D370" s="548" t="s">
        <v>874</v>
      </c>
      <c r="E370" s="546">
        <v>0</v>
      </c>
      <c r="F370" s="546">
        <v>0</v>
      </c>
      <c r="G370" s="546">
        <v>0</v>
      </c>
      <c r="H370" s="546">
        <v>0</v>
      </c>
      <c r="I370" s="546">
        <v>-48</v>
      </c>
      <c r="J370" s="548" t="s">
        <v>1437</v>
      </c>
      <c r="K370" s="548"/>
      <c r="L370" s="549">
        <v>45835</v>
      </c>
      <c r="M370" s="548" t="s">
        <v>1497</v>
      </c>
      <c r="N370" s="548" t="s">
        <v>344</v>
      </c>
      <c r="O370" s="548" t="s">
        <v>1459</v>
      </c>
      <c r="P370" s="548" t="s">
        <v>1460</v>
      </c>
      <c r="Q370" s="548" t="s">
        <v>84</v>
      </c>
      <c r="R370" s="547">
        <v>45915</v>
      </c>
      <c r="S370" s="548" t="s">
        <v>857</v>
      </c>
      <c r="T370" s="546">
        <v>-48</v>
      </c>
    </row>
    <row r="371" spans="1:20" ht="13.2">
      <c r="A371" s="541">
        <v>34702688694</v>
      </c>
      <c r="B371" s="543" t="s">
        <v>873</v>
      </c>
      <c r="C371" s="544">
        <v>45847</v>
      </c>
      <c r="D371" s="543" t="s">
        <v>874</v>
      </c>
      <c r="E371" s="541">
        <v>0</v>
      </c>
      <c r="F371" s="541">
        <v>0</v>
      </c>
      <c r="G371" s="541">
        <v>0</v>
      </c>
      <c r="H371" s="541">
        <v>0</v>
      </c>
      <c r="I371" s="541">
        <v>-60</v>
      </c>
      <c r="J371" s="543" t="s">
        <v>1437</v>
      </c>
      <c r="K371" s="543"/>
      <c r="L371" s="544">
        <v>45847</v>
      </c>
      <c r="M371" s="543" t="s">
        <v>1498</v>
      </c>
      <c r="N371" s="543" t="s">
        <v>344</v>
      </c>
      <c r="O371" s="543" t="s">
        <v>1456</v>
      </c>
      <c r="P371" s="543" t="s">
        <v>1457</v>
      </c>
      <c r="Q371" s="543" t="s">
        <v>84</v>
      </c>
      <c r="R371" s="542">
        <v>45915</v>
      </c>
      <c r="S371" s="543" t="s">
        <v>857</v>
      </c>
      <c r="T371" s="541">
        <v>-60</v>
      </c>
    </row>
    <row r="372" spans="1:20" ht="13.2">
      <c r="A372" s="546">
        <v>33101573109</v>
      </c>
      <c r="B372" s="548" t="s">
        <v>873</v>
      </c>
      <c r="C372" s="549">
        <v>45804</v>
      </c>
      <c r="D372" s="548" t="s">
        <v>874</v>
      </c>
      <c r="E372" s="546">
        <v>0</v>
      </c>
      <c r="F372" s="546">
        <v>0</v>
      </c>
      <c r="G372" s="546">
        <v>0</v>
      </c>
      <c r="H372" s="546">
        <v>0</v>
      </c>
      <c r="I372" s="546">
        <v>-12</v>
      </c>
      <c r="J372" s="548" t="s">
        <v>1437</v>
      </c>
      <c r="K372" s="548"/>
      <c r="L372" s="549">
        <v>45804</v>
      </c>
      <c r="M372" s="548" t="s">
        <v>1452</v>
      </c>
      <c r="N372" s="548" t="s">
        <v>344</v>
      </c>
      <c r="O372" s="548" t="s">
        <v>1453</v>
      </c>
      <c r="P372" s="548" t="s">
        <v>1454</v>
      </c>
      <c r="Q372" s="548" t="s">
        <v>84</v>
      </c>
      <c r="R372" s="547">
        <v>45915</v>
      </c>
      <c r="S372" s="548" t="s">
        <v>857</v>
      </c>
      <c r="T372" s="546">
        <v>-12</v>
      </c>
    </row>
    <row r="373" spans="1:20" ht="13.2">
      <c r="A373" s="541">
        <v>34702688690</v>
      </c>
      <c r="B373" s="543" t="s">
        <v>873</v>
      </c>
      <c r="C373" s="544">
        <v>45847</v>
      </c>
      <c r="D373" s="543" t="s">
        <v>874</v>
      </c>
      <c r="E373" s="541">
        <v>0</v>
      </c>
      <c r="F373" s="541">
        <v>0</v>
      </c>
      <c r="G373" s="541">
        <v>0</v>
      </c>
      <c r="H373" s="541">
        <v>0</v>
      </c>
      <c r="I373" s="541">
        <v>-12</v>
      </c>
      <c r="J373" s="543" t="s">
        <v>1437</v>
      </c>
      <c r="K373" s="543"/>
      <c r="L373" s="544">
        <v>45847</v>
      </c>
      <c r="M373" s="543" t="s">
        <v>1499</v>
      </c>
      <c r="N373" s="543" t="s">
        <v>344</v>
      </c>
      <c r="O373" s="543" t="s">
        <v>1453</v>
      </c>
      <c r="P373" s="543" t="s">
        <v>1454</v>
      </c>
      <c r="Q373" s="543" t="s">
        <v>84</v>
      </c>
      <c r="R373" s="542">
        <v>45915</v>
      </c>
      <c r="S373" s="543" t="s">
        <v>857</v>
      </c>
      <c r="T373" s="541">
        <v>-12</v>
      </c>
    </row>
    <row r="374" spans="1:20" ht="13.2">
      <c r="A374" s="546">
        <v>33101568191</v>
      </c>
      <c r="B374" s="548" t="s">
        <v>873</v>
      </c>
      <c r="C374" s="549">
        <v>45804</v>
      </c>
      <c r="D374" s="548" t="s">
        <v>874</v>
      </c>
      <c r="E374" s="546">
        <v>0</v>
      </c>
      <c r="F374" s="546">
        <v>0</v>
      </c>
      <c r="G374" s="546">
        <v>0</v>
      </c>
      <c r="H374" s="546">
        <v>0</v>
      </c>
      <c r="I374" s="546">
        <v>-20</v>
      </c>
      <c r="J374" s="548" t="s">
        <v>1437</v>
      </c>
      <c r="K374" s="548"/>
      <c r="L374" s="549">
        <v>45804</v>
      </c>
      <c r="M374" s="548" t="s">
        <v>1500</v>
      </c>
      <c r="N374" s="548" t="s">
        <v>344</v>
      </c>
      <c r="O374" s="548" t="s">
        <v>1341</v>
      </c>
      <c r="P374" s="548" t="s">
        <v>1451</v>
      </c>
      <c r="Q374" s="548" t="s">
        <v>84</v>
      </c>
      <c r="R374" s="547">
        <v>45915</v>
      </c>
      <c r="S374" s="548" t="s">
        <v>857</v>
      </c>
      <c r="T374" s="546">
        <v>-20</v>
      </c>
    </row>
    <row r="375" spans="1:20" ht="13.2">
      <c r="A375" s="541">
        <v>32599861380</v>
      </c>
      <c r="B375" s="543" t="s">
        <v>873</v>
      </c>
      <c r="C375" s="544">
        <v>45790</v>
      </c>
      <c r="D375" s="543" t="s">
        <v>874</v>
      </c>
      <c r="E375" s="541">
        <v>0</v>
      </c>
      <c r="F375" s="541">
        <v>0</v>
      </c>
      <c r="G375" s="541">
        <v>0</v>
      </c>
      <c r="H375" s="541">
        <v>0</v>
      </c>
      <c r="I375" s="541">
        <v>-20</v>
      </c>
      <c r="J375" s="543" t="s">
        <v>1437</v>
      </c>
      <c r="K375" s="543"/>
      <c r="L375" s="544">
        <v>45790</v>
      </c>
      <c r="M375" s="543" t="s">
        <v>1450</v>
      </c>
      <c r="N375" s="543" t="s">
        <v>344</v>
      </c>
      <c r="O375" s="543" t="s">
        <v>1341</v>
      </c>
      <c r="P375" s="543" t="s">
        <v>1451</v>
      </c>
      <c r="Q375" s="543" t="s">
        <v>84</v>
      </c>
      <c r="R375" s="542">
        <v>45915</v>
      </c>
      <c r="S375" s="543" t="s">
        <v>857</v>
      </c>
      <c r="T375" s="541">
        <v>-20</v>
      </c>
    </row>
    <row r="376" spans="1:20" ht="13.2">
      <c r="A376" s="546">
        <v>34256363259</v>
      </c>
      <c r="B376" s="548" t="s">
        <v>873</v>
      </c>
      <c r="C376" s="549">
        <v>45835</v>
      </c>
      <c r="D376" s="548" t="s">
        <v>874</v>
      </c>
      <c r="E376" s="546">
        <v>0</v>
      </c>
      <c r="F376" s="546">
        <v>0</v>
      </c>
      <c r="G376" s="546">
        <v>0</v>
      </c>
      <c r="H376" s="546">
        <v>0</v>
      </c>
      <c r="I376" s="546">
        <v>-12</v>
      </c>
      <c r="J376" s="548" t="s">
        <v>1437</v>
      </c>
      <c r="K376" s="548"/>
      <c r="L376" s="549">
        <v>45835</v>
      </c>
      <c r="M376" s="548" t="s">
        <v>1501</v>
      </c>
      <c r="N376" s="548" t="s">
        <v>344</v>
      </c>
      <c r="O376" s="548" t="s">
        <v>1453</v>
      </c>
      <c r="P376" s="548" t="s">
        <v>1454</v>
      </c>
      <c r="Q376" s="548" t="s">
        <v>84</v>
      </c>
      <c r="R376" s="547">
        <v>45915</v>
      </c>
      <c r="S376" s="548" t="s">
        <v>857</v>
      </c>
      <c r="T376" s="546">
        <v>-12</v>
      </c>
    </row>
    <row r="377" spans="1:20" ht="13.2">
      <c r="A377" s="541">
        <v>32600284839</v>
      </c>
      <c r="B377" s="543" t="s">
        <v>873</v>
      </c>
      <c r="C377" s="544">
        <v>45790</v>
      </c>
      <c r="D377" s="543" t="s">
        <v>874</v>
      </c>
      <c r="E377" s="541">
        <v>0</v>
      </c>
      <c r="F377" s="541">
        <v>0</v>
      </c>
      <c r="G377" s="541">
        <v>0</v>
      </c>
      <c r="H377" s="541">
        <v>0</v>
      </c>
      <c r="I377" s="541">
        <v>-20</v>
      </c>
      <c r="J377" s="543" t="s">
        <v>1437</v>
      </c>
      <c r="K377" s="543"/>
      <c r="L377" s="544">
        <v>45790</v>
      </c>
      <c r="M377" s="543" t="s">
        <v>1502</v>
      </c>
      <c r="N377" s="543" t="s">
        <v>344</v>
      </c>
      <c r="O377" s="543" t="s">
        <v>1341</v>
      </c>
      <c r="P377" s="543" t="s">
        <v>1451</v>
      </c>
      <c r="Q377" s="543" t="s">
        <v>84</v>
      </c>
      <c r="R377" s="542">
        <v>45915</v>
      </c>
      <c r="S377" s="543" t="s">
        <v>857</v>
      </c>
      <c r="T377" s="541">
        <v>-20</v>
      </c>
    </row>
    <row r="378" spans="1:20" ht="13.2">
      <c r="A378" s="546">
        <v>39685683830</v>
      </c>
      <c r="B378" s="548" t="s">
        <v>873</v>
      </c>
      <c r="C378" s="549">
        <v>45957</v>
      </c>
      <c r="D378" s="548" t="s">
        <v>874</v>
      </c>
      <c r="E378" s="546">
        <v>0</v>
      </c>
      <c r="F378" s="546">
        <v>0</v>
      </c>
      <c r="G378" s="546">
        <v>0</v>
      </c>
      <c r="H378" s="546">
        <v>0</v>
      </c>
      <c r="I378" s="546">
        <v>-60</v>
      </c>
      <c r="J378" s="548" t="s">
        <v>1437</v>
      </c>
      <c r="K378" s="548"/>
      <c r="L378" s="549">
        <v>45957</v>
      </c>
      <c r="M378" s="548" t="s">
        <v>1462</v>
      </c>
      <c r="N378" s="548" t="s">
        <v>344</v>
      </c>
      <c r="O378" s="548" t="s">
        <v>1463</v>
      </c>
      <c r="P378" s="548" t="s">
        <v>1457</v>
      </c>
      <c r="Q378" s="548" t="s">
        <v>84</v>
      </c>
      <c r="R378" s="547">
        <v>45964</v>
      </c>
      <c r="S378" s="548" t="s">
        <v>857</v>
      </c>
      <c r="T378" s="546">
        <v>-60</v>
      </c>
    </row>
    <row r="379" spans="1:20" ht="13.2">
      <c r="A379" s="541">
        <v>30059848356</v>
      </c>
      <c r="B379" s="543" t="s">
        <v>873</v>
      </c>
      <c r="C379" s="544">
        <v>45714</v>
      </c>
      <c r="D379" s="543" t="s">
        <v>874</v>
      </c>
      <c r="E379" s="541">
        <v>0</v>
      </c>
      <c r="F379" s="541">
        <v>0</v>
      </c>
      <c r="G379" s="541">
        <v>0</v>
      </c>
      <c r="H379" s="541">
        <v>0</v>
      </c>
      <c r="I379" s="541">
        <v>-15</v>
      </c>
      <c r="J379" s="543" t="s">
        <v>1437</v>
      </c>
      <c r="K379" s="543"/>
      <c r="L379" s="544">
        <v>45714</v>
      </c>
      <c r="M379" s="543" t="s">
        <v>1503</v>
      </c>
      <c r="N379" s="543" t="s">
        <v>344</v>
      </c>
      <c r="O379" s="543" t="s">
        <v>1453</v>
      </c>
      <c r="P379" s="543" t="s">
        <v>1454</v>
      </c>
      <c r="Q379" s="543" t="s">
        <v>84</v>
      </c>
      <c r="R379" s="542">
        <v>45915</v>
      </c>
      <c r="S379" s="543" t="s">
        <v>857</v>
      </c>
      <c r="T379" s="541">
        <v>-15</v>
      </c>
    </row>
    <row r="380" spans="1:20" ht="13.2">
      <c r="A380" s="546">
        <v>32789398258</v>
      </c>
      <c r="B380" s="548" t="s">
        <v>873</v>
      </c>
      <c r="C380" s="549">
        <v>45795</v>
      </c>
      <c r="D380" s="548" t="s">
        <v>874</v>
      </c>
      <c r="E380" s="546">
        <v>0</v>
      </c>
      <c r="F380" s="546">
        <v>0</v>
      </c>
      <c r="G380" s="546">
        <v>0</v>
      </c>
      <c r="H380" s="546">
        <v>0</v>
      </c>
      <c r="I380" s="546">
        <v>-20</v>
      </c>
      <c r="J380" s="548" t="s">
        <v>1437</v>
      </c>
      <c r="K380" s="548"/>
      <c r="L380" s="549">
        <v>45795</v>
      </c>
      <c r="M380" s="548" t="s">
        <v>1470</v>
      </c>
      <c r="N380" s="548" t="s">
        <v>344</v>
      </c>
      <c r="O380" s="548" t="s">
        <v>1341</v>
      </c>
      <c r="P380" s="548" t="s">
        <v>1451</v>
      </c>
      <c r="Q380" s="548" t="s">
        <v>84</v>
      </c>
      <c r="R380" s="547">
        <v>45915</v>
      </c>
      <c r="S380" s="548" t="s">
        <v>857</v>
      </c>
      <c r="T380" s="546">
        <v>-20</v>
      </c>
    </row>
    <row r="381" spans="1:20" ht="13.2">
      <c r="A381" s="541">
        <v>44739634543</v>
      </c>
      <c r="B381" s="543" t="s">
        <v>870</v>
      </c>
      <c r="C381" s="544">
        <v>46050</v>
      </c>
      <c r="D381" s="543" t="s">
        <v>871</v>
      </c>
      <c r="E381" s="541">
        <v>0</v>
      </c>
      <c r="F381" s="541">
        <v>0</v>
      </c>
      <c r="G381" s="541">
        <v>0</v>
      </c>
      <c r="H381" s="541">
        <v>0</v>
      </c>
      <c r="I381" s="541">
        <v>-20</v>
      </c>
      <c r="J381" s="543" t="s">
        <v>1437</v>
      </c>
      <c r="K381" s="543"/>
      <c r="L381" s="544">
        <v>46050</v>
      </c>
      <c r="M381" s="543" t="s">
        <v>1504</v>
      </c>
      <c r="N381" s="543" t="s">
        <v>344</v>
      </c>
      <c r="O381" s="543" t="s">
        <v>1301</v>
      </c>
      <c r="P381" s="543" t="s">
        <v>1505</v>
      </c>
      <c r="Q381" s="543" t="s">
        <v>84</v>
      </c>
      <c r="R381" s="542">
        <v>46056</v>
      </c>
      <c r="S381" s="543" t="s">
        <v>857</v>
      </c>
      <c r="T381" s="541">
        <v>-20</v>
      </c>
    </row>
    <row r="382" spans="1:20" ht="13.2">
      <c r="A382" s="546">
        <v>45560649818</v>
      </c>
      <c r="B382" s="548" t="s">
        <v>870</v>
      </c>
      <c r="C382" s="549">
        <v>46066</v>
      </c>
      <c r="D382" s="548" t="s">
        <v>871</v>
      </c>
      <c r="E382" s="546">
        <v>0</v>
      </c>
      <c r="F382" s="546">
        <v>0</v>
      </c>
      <c r="G382" s="546">
        <v>0</v>
      </c>
      <c r="H382" s="546">
        <v>0</v>
      </c>
      <c r="I382" s="546">
        <v>-63.2</v>
      </c>
      <c r="J382" s="548" t="s">
        <v>1437</v>
      </c>
      <c r="K382" s="548"/>
      <c r="L382" s="549">
        <v>46066</v>
      </c>
      <c r="M382" s="548" t="s">
        <v>1506</v>
      </c>
      <c r="N382" s="548" t="s">
        <v>344</v>
      </c>
      <c r="O382" s="548" t="s">
        <v>1293</v>
      </c>
      <c r="P382" s="548" t="s">
        <v>1507</v>
      </c>
      <c r="Q382" s="548" t="s">
        <v>84</v>
      </c>
      <c r="R382" s="547">
        <v>46087</v>
      </c>
      <c r="S382" s="548" t="s">
        <v>857</v>
      </c>
      <c r="T382" s="546">
        <v>-63.2</v>
      </c>
    </row>
    <row r="383" spans="1:20" ht="13.2">
      <c r="A383" s="541">
        <v>44985257108</v>
      </c>
      <c r="B383" s="543" t="s">
        <v>870</v>
      </c>
      <c r="C383" s="544">
        <v>46055</v>
      </c>
      <c r="D383" s="543" t="s">
        <v>871</v>
      </c>
      <c r="E383" s="541">
        <v>0</v>
      </c>
      <c r="F383" s="541">
        <v>0</v>
      </c>
      <c r="G383" s="541">
        <v>0</v>
      </c>
      <c r="H383" s="541">
        <v>0</v>
      </c>
      <c r="I383" s="541">
        <v>-20</v>
      </c>
      <c r="J383" s="543" t="s">
        <v>1437</v>
      </c>
      <c r="K383" s="543"/>
      <c r="L383" s="544">
        <v>46055</v>
      </c>
      <c r="M383" s="543" t="s">
        <v>1508</v>
      </c>
      <c r="N383" s="543" t="s">
        <v>344</v>
      </c>
      <c r="O383" s="543" t="s">
        <v>1289</v>
      </c>
      <c r="P383" s="543" t="s">
        <v>1382</v>
      </c>
      <c r="Q383" s="543" t="s">
        <v>84</v>
      </c>
      <c r="R383" s="542">
        <v>46087</v>
      </c>
      <c r="S383" s="543" t="s">
        <v>857</v>
      </c>
      <c r="T383" s="541">
        <v>-20</v>
      </c>
    </row>
    <row r="384" spans="1:20" ht="13.2">
      <c r="A384" s="546">
        <v>31694468632</v>
      </c>
      <c r="B384" s="548" t="s">
        <v>870</v>
      </c>
      <c r="C384" s="549">
        <v>45764</v>
      </c>
      <c r="D384" s="548" t="s">
        <v>871</v>
      </c>
      <c r="E384" s="546">
        <v>0</v>
      </c>
      <c r="F384" s="546">
        <v>0</v>
      </c>
      <c r="G384" s="546">
        <v>0</v>
      </c>
      <c r="H384" s="546">
        <v>0</v>
      </c>
      <c r="I384" s="546">
        <v>-20</v>
      </c>
      <c r="J384" s="548" t="s">
        <v>1437</v>
      </c>
      <c r="K384" s="548"/>
      <c r="L384" s="549">
        <v>45764</v>
      </c>
      <c r="M384" s="548" t="s">
        <v>1509</v>
      </c>
      <c r="N384" s="548" t="s">
        <v>344</v>
      </c>
      <c r="O384" s="548" t="s">
        <v>1453</v>
      </c>
      <c r="P384" s="548" t="s">
        <v>1454</v>
      </c>
      <c r="Q384" s="548" t="s">
        <v>84</v>
      </c>
      <c r="R384" s="547">
        <v>45915</v>
      </c>
      <c r="S384" s="548" t="s">
        <v>857</v>
      </c>
      <c r="T384" s="546">
        <v>-20</v>
      </c>
    </row>
    <row r="385" spans="1:20" ht="13.2">
      <c r="A385" s="541">
        <v>31931927659</v>
      </c>
      <c r="B385" s="543" t="s">
        <v>870</v>
      </c>
      <c r="C385" s="544">
        <v>45771</v>
      </c>
      <c r="D385" s="543" t="s">
        <v>871</v>
      </c>
      <c r="E385" s="541">
        <v>0</v>
      </c>
      <c r="F385" s="541">
        <v>0</v>
      </c>
      <c r="G385" s="541">
        <v>0</v>
      </c>
      <c r="H385" s="541">
        <v>0</v>
      </c>
      <c r="I385" s="541">
        <v>-20</v>
      </c>
      <c r="J385" s="543" t="s">
        <v>1437</v>
      </c>
      <c r="K385" s="543"/>
      <c r="L385" s="544">
        <v>45771</v>
      </c>
      <c r="M385" s="543" t="s">
        <v>1510</v>
      </c>
      <c r="N385" s="543" t="s">
        <v>344</v>
      </c>
      <c r="O385" s="543" t="s">
        <v>1453</v>
      </c>
      <c r="P385" s="543" t="s">
        <v>1454</v>
      </c>
      <c r="Q385" s="543" t="s">
        <v>84</v>
      </c>
      <c r="R385" s="542">
        <v>45915</v>
      </c>
      <c r="S385" s="543" t="s">
        <v>857</v>
      </c>
      <c r="T385" s="541">
        <v>-20</v>
      </c>
    </row>
    <row r="386" spans="1:20" ht="13.2">
      <c r="A386" s="546">
        <v>46177682003</v>
      </c>
      <c r="B386" s="548" t="s">
        <v>870</v>
      </c>
      <c r="C386" s="549">
        <v>46077</v>
      </c>
      <c r="D386" s="548" t="s">
        <v>871</v>
      </c>
      <c r="E386" s="546">
        <v>0</v>
      </c>
      <c r="F386" s="546">
        <v>0</v>
      </c>
      <c r="G386" s="546">
        <v>0</v>
      </c>
      <c r="H386" s="546">
        <v>0</v>
      </c>
      <c r="I386" s="546">
        <v>-20</v>
      </c>
      <c r="J386" s="548" t="s">
        <v>1437</v>
      </c>
      <c r="K386" s="548"/>
      <c r="L386" s="549">
        <v>46077</v>
      </c>
      <c r="M386" s="548" t="s">
        <v>1511</v>
      </c>
      <c r="N386" s="548" t="s">
        <v>344</v>
      </c>
      <c r="O386" s="548" t="s">
        <v>1317</v>
      </c>
      <c r="P386" s="548" t="s">
        <v>1469</v>
      </c>
      <c r="Q386" s="548" t="s">
        <v>84</v>
      </c>
      <c r="R386" s="547">
        <v>46087</v>
      </c>
      <c r="S386" s="548" t="s">
        <v>857</v>
      </c>
      <c r="T386" s="546">
        <v>-20</v>
      </c>
    </row>
    <row r="387" spans="1:20" ht="13.2">
      <c r="A387" s="541">
        <v>46173348048</v>
      </c>
      <c r="B387" s="543" t="s">
        <v>870</v>
      </c>
      <c r="C387" s="544">
        <v>46077</v>
      </c>
      <c r="D387" s="543" t="s">
        <v>871</v>
      </c>
      <c r="E387" s="541">
        <v>0</v>
      </c>
      <c r="F387" s="541">
        <v>0</v>
      </c>
      <c r="G387" s="541">
        <v>0</v>
      </c>
      <c r="H387" s="541">
        <v>0</v>
      </c>
      <c r="I387" s="541">
        <v>-34.4</v>
      </c>
      <c r="J387" s="543" t="s">
        <v>1437</v>
      </c>
      <c r="K387" s="543"/>
      <c r="L387" s="544">
        <v>46077</v>
      </c>
      <c r="M387" s="543" t="s">
        <v>1512</v>
      </c>
      <c r="N387" s="543" t="s">
        <v>344</v>
      </c>
      <c r="O387" s="543" t="s">
        <v>1299</v>
      </c>
      <c r="P387" s="543" t="s">
        <v>1513</v>
      </c>
      <c r="Q387" s="543" t="s">
        <v>84</v>
      </c>
      <c r="R387" s="542">
        <v>46087</v>
      </c>
      <c r="S387" s="543" t="s">
        <v>857</v>
      </c>
      <c r="T387" s="541">
        <v>-34.4</v>
      </c>
    </row>
    <row r="388" spans="1:20" ht="13.2">
      <c r="A388" s="546">
        <v>31356908932</v>
      </c>
      <c r="B388" s="548" t="s">
        <v>870</v>
      </c>
      <c r="C388" s="549">
        <v>45754</v>
      </c>
      <c r="D388" s="548" t="s">
        <v>871</v>
      </c>
      <c r="E388" s="546">
        <v>0</v>
      </c>
      <c r="F388" s="546">
        <v>0</v>
      </c>
      <c r="G388" s="546">
        <v>0</v>
      </c>
      <c r="H388" s="546">
        <v>0</v>
      </c>
      <c r="I388" s="546">
        <v>-285</v>
      </c>
      <c r="J388" s="548" t="s">
        <v>1437</v>
      </c>
      <c r="K388" s="548"/>
      <c r="L388" s="549">
        <v>45754</v>
      </c>
      <c r="M388" s="548" t="s">
        <v>1514</v>
      </c>
      <c r="N388" s="548" t="s">
        <v>344</v>
      </c>
      <c r="O388" s="548" t="s">
        <v>1515</v>
      </c>
      <c r="P388" s="548" t="s">
        <v>1516</v>
      </c>
      <c r="Q388" s="548" t="s">
        <v>84</v>
      </c>
      <c r="R388" s="547">
        <v>45915</v>
      </c>
      <c r="S388" s="548" t="s">
        <v>857</v>
      </c>
      <c r="T388" s="546">
        <v>-285</v>
      </c>
    </row>
    <row r="389" spans="1:20" ht="13.2">
      <c r="A389" s="541">
        <v>31931907889</v>
      </c>
      <c r="B389" s="543" t="s">
        <v>870</v>
      </c>
      <c r="C389" s="544">
        <v>45771</v>
      </c>
      <c r="D389" s="543" t="s">
        <v>871</v>
      </c>
      <c r="E389" s="541">
        <v>0</v>
      </c>
      <c r="F389" s="541">
        <v>0</v>
      </c>
      <c r="G389" s="541">
        <v>0</v>
      </c>
      <c r="H389" s="541">
        <v>0</v>
      </c>
      <c r="I389" s="541">
        <v>-49</v>
      </c>
      <c r="J389" s="543" t="s">
        <v>1437</v>
      </c>
      <c r="K389" s="543"/>
      <c r="L389" s="544">
        <v>45771</v>
      </c>
      <c r="M389" s="543" t="s">
        <v>1517</v>
      </c>
      <c r="N389" s="543" t="s">
        <v>344</v>
      </c>
      <c r="O389" s="543" t="s">
        <v>1518</v>
      </c>
      <c r="P389" s="543" t="s">
        <v>1519</v>
      </c>
      <c r="Q389" s="543" t="s">
        <v>84</v>
      </c>
      <c r="R389" s="542">
        <v>45915</v>
      </c>
      <c r="S389" s="543" t="s">
        <v>857</v>
      </c>
      <c r="T389" s="541">
        <v>-49</v>
      </c>
    </row>
    <row r="390" spans="1:20" ht="13.2">
      <c r="A390" s="546">
        <v>32703599492</v>
      </c>
      <c r="B390" s="548" t="s">
        <v>870</v>
      </c>
      <c r="C390" s="549">
        <v>45793</v>
      </c>
      <c r="D390" s="548" t="s">
        <v>871</v>
      </c>
      <c r="E390" s="546">
        <v>0</v>
      </c>
      <c r="F390" s="546">
        <v>0</v>
      </c>
      <c r="G390" s="546">
        <v>0</v>
      </c>
      <c r="H390" s="546">
        <v>0</v>
      </c>
      <c r="I390" s="546">
        <v>-25</v>
      </c>
      <c r="J390" s="548" t="s">
        <v>1437</v>
      </c>
      <c r="K390" s="548"/>
      <c r="L390" s="549">
        <v>45793</v>
      </c>
      <c r="M390" s="548" t="s">
        <v>1520</v>
      </c>
      <c r="N390" s="548" t="s">
        <v>344</v>
      </c>
      <c r="O390" s="548" t="s">
        <v>1453</v>
      </c>
      <c r="P390" s="548" t="s">
        <v>1454</v>
      </c>
      <c r="Q390" s="548" t="s">
        <v>84</v>
      </c>
      <c r="R390" s="547">
        <v>45915</v>
      </c>
      <c r="S390" s="548" t="s">
        <v>857</v>
      </c>
      <c r="T390" s="546">
        <v>-25</v>
      </c>
    </row>
    <row r="391" spans="1:20" ht="13.2">
      <c r="A391" s="541">
        <v>39523231581</v>
      </c>
      <c r="B391" s="543" t="s">
        <v>870</v>
      </c>
      <c r="C391" s="544">
        <v>45954</v>
      </c>
      <c r="D391" s="543" t="s">
        <v>871</v>
      </c>
      <c r="E391" s="541">
        <v>0</v>
      </c>
      <c r="F391" s="541">
        <v>0</v>
      </c>
      <c r="G391" s="541">
        <v>0</v>
      </c>
      <c r="H391" s="541">
        <v>0</v>
      </c>
      <c r="I391" s="541">
        <v>-63.2</v>
      </c>
      <c r="J391" s="543" t="s">
        <v>1437</v>
      </c>
      <c r="K391" s="543"/>
      <c r="L391" s="544">
        <v>45954</v>
      </c>
      <c r="M391" s="543" t="s">
        <v>1521</v>
      </c>
      <c r="N391" s="543" t="s">
        <v>344</v>
      </c>
      <c r="O391" s="543" t="s">
        <v>1291</v>
      </c>
      <c r="P391" s="543" t="s">
        <v>1460</v>
      </c>
      <c r="Q391" s="543" t="s">
        <v>84</v>
      </c>
      <c r="R391" s="542">
        <v>45964</v>
      </c>
      <c r="S391" s="543" t="s">
        <v>857</v>
      </c>
      <c r="T391" s="541">
        <v>-63.2</v>
      </c>
    </row>
    <row r="392" spans="1:20" ht="13.2">
      <c r="A392" s="546">
        <v>46135154898</v>
      </c>
      <c r="B392" s="548" t="s">
        <v>870</v>
      </c>
      <c r="C392" s="549">
        <v>46076</v>
      </c>
      <c r="D392" s="548" t="s">
        <v>871</v>
      </c>
      <c r="E392" s="546">
        <v>0</v>
      </c>
      <c r="F392" s="546">
        <v>0</v>
      </c>
      <c r="G392" s="546">
        <v>0</v>
      </c>
      <c r="H392" s="546">
        <v>0</v>
      </c>
      <c r="I392" s="546">
        <v>-79</v>
      </c>
      <c r="J392" s="548" t="s">
        <v>1437</v>
      </c>
      <c r="K392" s="548"/>
      <c r="L392" s="549">
        <v>46076</v>
      </c>
      <c r="M392" s="548" t="s">
        <v>1522</v>
      </c>
      <c r="N392" s="548" t="s">
        <v>344</v>
      </c>
      <c r="O392" s="548" t="s">
        <v>1293</v>
      </c>
      <c r="P392" s="548" t="s">
        <v>1507</v>
      </c>
      <c r="Q392" s="548" t="s">
        <v>84</v>
      </c>
      <c r="R392" s="547">
        <v>46087</v>
      </c>
      <c r="S392" s="548" t="s">
        <v>857</v>
      </c>
      <c r="T392" s="546">
        <v>-79</v>
      </c>
    </row>
    <row r="393" spans="1:20" ht="13.2">
      <c r="A393" s="541">
        <v>38138592877</v>
      </c>
      <c r="B393" s="543" t="s">
        <v>870</v>
      </c>
      <c r="C393" s="544">
        <v>45925</v>
      </c>
      <c r="D393" s="543" t="s">
        <v>871</v>
      </c>
      <c r="E393" s="541">
        <v>0</v>
      </c>
      <c r="F393" s="541">
        <v>0</v>
      </c>
      <c r="G393" s="541">
        <v>0</v>
      </c>
      <c r="H393" s="541">
        <v>0</v>
      </c>
      <c r="I393" s="541">
        <v>-29.6</v>
      </c>
      <c r="J393" s="543" t="s">
        <v>1437</v>
      </c>
      <c r="K393" s="543"/>
      <c r="L393" s="544">
        <v>45925</v>
      </c>
      <c r="M393" s="543" t="s">
        <v>1523</v>
      </c>
      <c r="N393" s="543" t="s">
        <v>344</v>
      </c>
      <c r="O393" s="543" t="s">
        <v>1477</v>
      </c>
      <c r="P393" s="543" t="s">
        <v>1454</v>
      </c>
      <c r="Q393" s="543" t="s">
        <v>84</v>
      </c>
      <c r="R393" s="542">
        <v>45957</v>
      </c>
      <c r="S393" s="543" t="s">
        <v>857</v>
      </c>
      <c r="T393" s="541">
        <v>-29.6</v>
      </c>
    </row>
    <row r="394" spans="1:20" ht="13.2">
      <c r="A394" s="546">
        <v>33133699438</v>
      </c>
      <c r="B394" s="548" t="s">
        <v>870</v>
      </c>
      <c r="C394" s="549">
        <v>45805</v>
      </c>
      <c r="D394" s="548" t="s">
        <v>871</v>
      </c>
      <c r="E394" s="546">
        <v>0</v>
      </c>
      <c r="F394" s="546">
        <v>0</v>
      </c>
      <c r="G394" s="546">
        <v>0</v>
      </c>
      <c r="H394" s="546">
        <v>0</v>
      </c>
      <c r="I394" s="546">
        <v>-37</v>
      </c>
      <c r="J394" s="548" t="s">
        <v>1437</v>
      </c>
      <c r="K394" s="548"/>
      <c r="L394" s="549">
        <v>45805</v>
      </c>
      <c r="M394" s="548" t="s">
        <v>1524</v>
      </c>
      <c r="N394" s="548" t="s">
        <v>344</v>
      </c>
      <c r="O394" s="548" t="s">
        <v>1341</v>
      </c>
      <c r="P394" s="548" t="s">
        <v>1451</v>
      </c>
      <c r="Q394" s="548" t="s">
        <v>84</v>
      </c>
      <c r="R394" s="547">
        <v>45915</v>
      </c>
      <c r="S394" s="548" t="s">
        <v>857</v>
      </c>
      <c r="T394" s="546">
        <v>-37</v>
      </c>
    </row>
    <row r="395" spans="1:20" ht="13.2">
      <c r="A395" s="541">
        <v>40471415293</v>
      </c>
      <c r="B395" s="543" t="s">
        <v>870</v>
      </c>
      <c r="C395" s="544">
        <v>45973</v>
      </c>
      <c r="D395" s="543" t="s">
        <v>871</v>
      </c>
      <c r="E395" s="541">
        <v>0</v>
      </c>
      <c r="F395" s="541">
        <v>0</v>
      </c>
      <c r="G395" s="541">
        <v>0</v>
      </c>
      <c r="H395" s="541">
        <v>0</v>
      </c>
      <c r="I395" s="541">
        <v>-20</v>
      </c>
      <c r="J395" s="543" t="s">
        <v>1437</v>
      </c>
      <c r="K395" s="543"/>
      <c r="L395" s="544">
        <v>45973</v>
      </c>
      <c r="M395" s="543" t="s">
        <v>1525</v>
      </c>
      <c r="N395" s="543" t="s">
        <v>344</v>
      </c>
      <c r="O395" s="543" t="s">
        <v>1295</v>
      </c>
      <c r="P395" s="543" t="s">
        <v>1406</v>
      </c>
      <c r="Q395" s="543" t="s">
        <v>84</v>
      </c>
      <c r="R395" s="542">
        <v>45994</v>
      </c>
      <c r="S395" s="543" t="s">
        <v>857</v>
      </c>
      <c r="T395" s="541">
        <v>-20</v>
      </c>
    </row>
    <row r="396" spans="1:20" ht="13.2">
      <c r="A396" s="546">
        <v>40136523081</v>
      </c>
      <c r="B396" s="548" t="s">
        <v>870</v>
      </c>
      <c r="C396" s="549">
        <v>45966</v>
      </c>
      <c r="D396" s="548" t="s">
        <v>871</v>
      </c>
      <c r="E396" s="546">
        <v>0</v>
      </c>
      <c r="F396" s="546">
        <v>0</v>
      </c>
      <c r="G396" s="546">
        <v>0</v>
      </c>
      <c r="H396" s="546">
        <v>0</v>
      </c>
      <c r="I396" s="546">
        <v>-29.6</v>
      </c>
      <c r="J396" s="548" t="s">
        <v>1437</v>
      </c>
      <c r="K396" s="548"/>
      <c r="L396" s="549">
        <v>45966</v>
      </c>
      <c r="M396" s="548" t="s">
        <v>1526</v>
      </c>
      <c r="N396" s="548" t="s">
        <v>344</v>
      </c>
      <c r="O396" s="548" t="s">
        <v>1287</v>
      </c>
      <c r="P396" s="548" t="s">
        <v>1454</v>
      </c>
      <c r="Q396" s="548" t="s">
        <v>84</v>
      </c>
      <c r="R396" s="547">
        <v>45994</v>
      </c>
      <c r="S396" s="548" t="s">
        <v>857</v>
      </c>
      <c r="T396" s="546">
        <v>-29.6</v>
      </c>
    </row>
    <row r="397" spans="1:20" ht="13.2">
      <c r="A397" s="541">
        <v>37771877726</v>
      </c>
      <c r="B397" s="543" t="s">
        <v>870</v>
      </c>
      <c r="C397" s="544">
        <v>45917</v>
      </c>
      <c r="D397" s="543" t="s">
        <v>871</v>
      </c>
      <c r="E397" s="541">
        <v>0</v>
      </c>
      <c r="F397" s="541">
        <v>0</v>
      </c>
      <c r="G397" s="541">
        <v>0</v>
      </c>
      <c r="H397" s="541">
        <v>0</v>
      </c>
      <c r="I397" s="541">
        <v>-37</v>
      </c>
      <c r="J397" s="543" t="s">
        <v>1437</v>
      </c>
      <c r="K397" s="543"/>
      <c r="L397" s="544">
        <v>45917</v>
      </c>
      <c r="M397" s="543" t="s">
        <v>1527</v>
      </c>
      <c r="N397" s="543" t="s">
        <v>344</v>
      </c>
      <c r="O397" s="543" t="s">
        <v>1477</v>
      </c>
      <c r="P397" s="543" t="s">
        <v>1454</v>
      </c>
      <c r="Q397" s="543" t="s">
        <v>84</v>
      </c>
      <c r="R397" s="542">
        <v>45957</v>
      </c>
      <c r="S397" s="543" t="s">
        <v>857</v>
      </c>
      <c r="T397" s="541">
        <v>-37</v>
      </c>
    </row>
    <row r="398" spans="1:20" ht="13.2">
      <c r="A398" s="546">
        <v>38454972911</v>
      </c>
      <c r="B398" s="548" t="s">
        <v>870</v>
      </c>
      <c r="C398" s="549">
        <v>45932</v>
      </c>
      <c r="D398" s="548" t="s">
        <v>871</v>
      </c>
      <c r="E398" s="546">
        <v>0</v>
      </c>
      <c r="F398" s="546">
        <v>0</v>
      </c>
      <c r="G398" s="546">
        <v>0</v>
      </c>
      <c r="H398" s="546">
        <v>0</v>
      </c>
      <c r="I398" s="546">
        <v>-77.599999999999994</v>
      </c>
      <c r="J398" s="548" t="s">
        <v>1437</v>
      </c>
      <c r="K398" s="548"/>
      <c r="L398" s="549">
        <v>45932</v>
      </c>
      <c r="M398" s="548" t="s">
        <v>1528</v>
      </c>
      <c r="N398" s="548" t="s">
        <v>344</v>
      </c>
      <c r="O398" s="548" t="s">
        <v>1463</v>
      </c>
      <c r="P398" s="548" t="s">
        <v>1457</v>
      </c>
      <c r="Q398" s="548" t="s">
        <v>84</v>
      </c>
      <c r="R398" s="547">
        <v>45964</v>
      </c>
      <c r="S398" s="548" t="s">
        <v>857</v>
      </c>
      <c r="T398" s="546">
        <v>-77.599999999999994</v>
      </c>
    </row>
    <row r="399" spans="1:20" ht="13.2">
      <c r="A399" s="541">
        <v>46134616207</v>
      </c>
      <c r="B399" s="543" t="s">
        <v>870</v>
      </c>
      <c r="C399" s="544">
        <v>46076</v>
      </c>
      <c r="D399" s="543" t="s">
        <v>871</v>
      </c>
      <c r="E399" s="541">
        <v>0</v>
      </c>
      <c r="F399" s="541">
        <v>0</v>
      </c>
      <c r="G399" s="541">
        <v>0</v>
      </c>
      <c r="H399" s="541">
        <v>0</v>
      </c>
      <c r="I399" s="541">
        <v>-24.8</v>
      </c>
      <c r="J399" s="543" t="s">
        <v>1437</v>
      </c>
      <c r="K399" s="543"/>
      <c r="L399" s="544">
        <v>46076</v>
      </c>
      <c r="M399" s="543" t="s">
        <v>1529</v>
      </c>
      <c r="N399" s="543" t="s">
        <v>344</v>
      </c>
      <c r="O399" s="543" t="s">
        <v>1530</v>
      </c>
      <c r="P399" s="543" t="s">
        <v>1531</v>
      </c>
      <c r="Q399" s="543" t="s">
        <v>84</v>
      </c>
      <c r="R399" s="542">
        <v>46087</v>
      </c>
      <c r="S399" s="543" t="s">
        <v>857</v>
      </c>
      <c r="T399" s="541">
        <v>-24.8</v>
      </c>
    </row>
    <row r="400" spans="1:20" ht="13.2">
      <c r="A400" s="546">
        <v>36534372104</v>
      </c>
      <c r="B400" s="548" t="s">
        <v>870</v>
      </c>
      <c r="C400" s="549">
        <v>45891</v>
      </c>
      <c r="D400" s="548" t="s">
        <v>871</v>
      </c>
      <c r="E400" s="546">
        <v>0</v>
      </c>
      <c r="F400" s="546">
        <v>0</v>
      </c>
      <c r="G400" s="546">
        <v>0</v>
      </c>
      <c r="H400" s="546">
        <v>0</v>
      </c>
      <c r="I400" s="546">
        <v>-79</v>
      </c>
      <c r="J400" s="548" t="s">
        <v>1437</v>
      </c>
      <c r="K400" s="548"/>
      <c r="L400" s="549">
        <v>45891</v>
      </c>
      <c r="M400" s="548" t="s">
        <v>1532</v>
      </c>
      <c r="N400" s="548" t="s">
        <v>344</v>
      </c>
      <c r="O400" s="548" t="s">
        <v>1459</v>
      </c>
      <c r="P400" s="548" t="s">
        <v>1460</v>
      </c>
      <c r="Q400" s="548" t="s">
        <v>84</v>
      </c>
      <c r="R400" s="547">
        <v>45915</v>
      </c>
      <c r="S400" s="548" t="s">
        <v>857</v>
      </c>
      <c r="T400" s="546">
        <v>-79</v>
      </c>
    </row>
    <row r="401" spans="1:20" ht="13.2">
      <c r="A401" s="541">
        <v>37772504262</v>
      </c>
      <c r="B401" s="543" t="s">
        <v>870</v>
      </c>
      <c r="C401" s="544">
        <v>45917</v>
      </c>
      <c r="D401" s="543" t="s">
        <v>871</v>
      </c>
      <c r="E401" s="541">
        <v>0</v>
      </c>
      <c r="F401" s="541">
        <v>0</v>
      </c>
      <c r="G401" s="541">
        <v>0</v>
      </c>
      <c r="H401" s="541">
        <v>0</v>
      </c>
      <c r="I401" s="541">
        <v>-29.6</v>
      </c>
      <c r="J401" s="543" t="s">
        <v>1437</v>
      </c>
      <c r="K401" s="543"/>
      <c r="L401" s="544">
        <v>45917</v>
      </c>
      <c r="M401" s="543" t="s">
        <v>1533</v>
      </c>
      <c r="N401" s="543" t="s">
        <v>344</v>
      </c>
      <c r="O401" s="543" t="s">
        <v>1534</v>
      </c>
      <c r="P401" s="543" t="s">
        <v>1535</v>
      </c>
      <c r="Q401" s="543" t="s">
        <v>84</v>
      </c>
      <c r="R401" s="542">
        <v>45957</v>
      </c>
      <c r="S401" s="543" t="s">
        <v>857</v>
      </c>
      <c r="T401" s="541">
        <v>-29.6</v>
      </c>
    </row>
    <row r="402" spans="1:20" ht="13.2">
      <c r="A402" s="546">
        <v>34671151614</v>
      </c>
      <c r="B402" s="548" t="s">
        <v>870</v>
      </c>
      <c r="C402" s="549">
        <v>45846</v>
      </c>
      <c r="D402" s="548" t="s">
        <v>871</v>
      </c>
      <c r="E402" s="546">
        <v>0</v>
      </c>
      <c r="F402" s="546">
        <v>0</v>
      </c>
      <c r="G402" s="546">
        <v>0</v>
      </c>
      <c r="H402" s="546">
        <v>0</v>
      </c>
      <c r="I402" s="546">
        <v>-97</v>
      </c>
      <c r="J402" s="548" t="s">
        <v>1437</v>
      </c>
      <c r="K402" s="548"/>
      <c r="L402" s="549">
        <v>45846</v>
      </c>
      <c r="M402" s="548" t="s">
        <v>1536</v>
      </c>
      <c r="N402" s="548" t="s">
        <v>344</v>
      </c>
      <c r="O402" s="548" t="s">
        <v>1456</v>
      </c>
      <c r="P402" s="548" t="s">
        <v>1457</v>
      </c>
      <c r="Q402" s="548" t="s">
        <v>84</v>
      </c>
      <c r="R402" s="547">
        <v>45915</v>
      </c>
      <c r="S402" s="548" t="s">
        <v>857</v>
      </c>
      <c r="T402" s="546">
        <v>-97</v>
      </c>
    </row>
    <row r="403" spans="1:20" ht="13.2">
      <c r="A403" s="541">
        <v>32560335791</v>
      </c>
      <c r="B403" s="543" t="s">
        <v>870</v>
      </c>
      <c r="C403" s="544">
        <v>45789</v>
      </c>
      <c r="D403" s="543" t="s">
        <v>871</v>
      </c>
      <c r="E403" s="541">
        <v>0</v>
      </c>
      <c r="F403" s="541">
        <v>0</v>
      </c>
      <c r="G403" s="541">
        <v>0</v>
      </c>
      <c r="H403" s="541">
        <v>0</v>
      </c>
      <c r="I403" s="541">
        <v>-37</v>
      </c>
      <c r="J403" s="543" t="s">
        <v>1437</v>
      </c>
      <c r="K403" s="543"/>
      <c r="L403" s="544">
        <v>45789</v>
      </c>
      <c r="M403" s="543" t="s">
        <v>1537</v>
      </c>
      <c r="N403" s="543" t="s">
        <v>344</v>
      </c>
      <c r="O403" s="543" t="s">
        <v>1341</v>
      </c>
      <c r="P403" s="543" t="s">
        <v>1451</v>
      </c>
      <c r="Q403" s="543" t="s">
        <v>84</v>
      </c>
      <c r="R403" s="542">
        <v>45915</v>
      </c>
      <c r="S403" s="543" t="s">
        <v>857</v>
      </c>
      <c r="T403" s="541">
        <v>-37</v>
      </c>
    </row>
    <row r="404" spans="1:20" ht="13.2">
      <c r="A404" s="546">
        <v>33171437023</v>
      </c>
      <c r="B404" s="548" t="s">
        <v>870</v>
      </c>
      <c r="C404" s="549">
        <v>45806</v>
      </c>
      <c r="D404" s="548" t="s">
        <v>871</v>
      </c>
      <c r="E404" s="546">
        <v>0</v>
      </c>
      <c r="F404" s="546">
        <v>0</v>
      </c>
      <c r="G404" s="546">
        <v>0</v>
      </c>
      <c r="H404" s="546">
        <v>0</v>
      </c>
      <c r="I404" s="546">
        <v>-25</v>
      </c>
      <c r="J404" s="548" t="s">
        <v>1437</v>
      </c>
      <c r="K404" s="548"/>
      <c r="L404" s="549">
        <v>45806</v>
      </c>
      <c r="M404" s="548" t="s">
        <v>1538</v>
      </c>
      <c r="N404" s="548" t="s">
        <v>344</v>
      </c>
      <c r="O404" s="548" t="s">
        <v>1453</v>
      </c>
      <c r="P404" s="548" t="s">
        <v>1454</v>
      </c>
      <c r="Q404" s="548" t="s">
        <v>84</v>
      </c>
      <c r="R404" s="547">
        <v>45915</v>
      </c>
      <c r="S404" s="548" t="s">
        <v>857</v>
      </c>
      <c r="T404" s="546">
        <v>-25</v>
      </c>
    </row>
    <row r="405" spans="1:20" ht="13.2">
      <c r="A405" s="541">
        <v>39667499114</v>
      </c>
      <c r="B405" s="543" t="s">
        <v>870</v>
      </c>
      <c r="C405" s="544">
        <v>45957</v>
      </c>
      <c r="D405" s="543" t="s">
        <v>871</v>
      </c>
      <c r="E405" s="541">
        <v>0</v>
      </c>
      <c r="F405" s="541">
        <v>0</v>
      </c>
      <c r="G405" s="541">
        <v>0</v>
      </c>
      <c r="H405" s="541">
        <v>0</v>
      </c>
      <c r="I405" s="541">
        <v>-20</v>
      </c>
      <c r="J405" s="543" t="s">
        <v>1437</v>
      </c>
      <c r="K405" s="543"/>
      <c r="L405" s="544">
        <v>45957</v>
      </c>
      <c r="M405" s="543" t="s">
        <v>1539</v>
      </c>
      <c r="N405" s="543" t="s">
        <v>344</v>
      </c>
      <c r="O405" s="543" t="s">
        <v>1317</v>
      </c>
      <c r="P405" s="543" t="s">
        <v>1469</v>
      </c>
      <c r="Q405" s="543" t="s">
        <v>84</v>
      </c>
      <c r="R405" s="542">
        <v>45964</v>
      </c>
      <c r="S405" s="543" t="s">
        <v>857</v>
      </c>
      <c r="T405" s="541">
        <v>-20</v>
      </c>
    </row>
    <row r="406" spans="1:20" ht="13.2">
      <c r="A406" s="546">
        <v>38645072421</v>
      </c>
      <c r="B406" s="548" t="s">
        <v>870</v>
      </c>
      <c r="C406" s="549">
        <v>45936</v>
      </c>
      <c r="D406" s="548" t="s">
        <v>871</v>
      </c>
      <c r="E406" s="546">
        <v>0</v>
      </c>
      <c r="F406" s="546">
        <v>0</v>
      </c>
      <c r="G406" s="546">
        <v>0</v>
      </c>
      <c r="H406" s="546">
        <v>0</v>
      </c>
      <c r="I406" s="546">
        <v>-29.6</v>
      </c>
      <c r="J406" s="548" t="s">
        <v>1437</v>
      </c>
      <c r="K406" s="548"/>
      <c r="L406" s="549">
        <v>45936</v>
      </c>
      <c r="M406" s="548" t="s">
        <v>1540</v>
      </c>
      <c r="N406" s="548" t="s">
        <v>344</v>
      </c>
      <c r="O406" s="548" t="s">
        <v>1287</v>
      </c>
      <c r="P406" s="548" t="s">
        <v>1454</v>
      </c>
      <c r="Q406" s="548" t="s">
        <v>84</v>
      </c>
      <c r="R406" s="547">
        <v>45964</v>
      </c>
      <c r="S406" s="548" t="s">
        <v>857</v>
      </c>
      <c r="T406" s="546">
        <v>-29.6</v>
      </c>
    </row>
    <row r="407" spans="1:20" ht="13.2">
      <c r="A407" s="541">
        <v>45518046950</v>
      </c>
      <c r="B407" s="543" t="s">
        <v>870</v>
      </c>
      <c r="C407" s="544">
        <v>46065</v>
      </c>
      <c r="D407" s="543" t="s">
        <v>871</v>
      </c>
      <c r="E407" s="541">
        <v>0</v>
      </c>
      <c r="F407" s="541">
        <v>0</v>
      </c>
      <c r="G407" s="541">
        <v>0</v>
      </c>
      <c r="H407" s="541">
        <v>0</v>
      </c>
      <c r="I407" s="541">
        <v>-20</v>
      </c>
      <c r="J407" s="543" t="s">
        <v>1437</v>
      </c>
      <c r="K407" s="543"/>
      <c r="L407" s="544">
        <v>46065</v>
      </c>
      <c r="M407" s="543" t="s">
        <v>1541</v>
      </c>
      <c r="N407" s="543" t="s">
        <v>344</v>
      </c>
      <c r="O407" s="543" t="s">
        <v>1305</v>
      </c>
      <c r="P407" s="543" t="s">
        <v>1370</v>
      </c>
      <c r="Q407" s="543" t="s">
        <v>84</v>
      </c>
      <c r="R407" s="542">
        <v>46087</v>
      </c>
      <c r="S407" s="543" t="s">
        <v>857</v>
      </c>
      <c r="T407" s="541">
        <v>-20</v>
      </c>
    </row>
    <row r="408" spans="1:20" ht="13.2">
      <c r="A408" s="546">
        <v>40471663297</v>
      </c>
      <c r="B408" s="548" t="s">
        <v>870</v>
      </c>
      <c r="C408" s="549">
        <v>45973</v>
      </c>
      <c r="D408" s="548" t="s">
        <v>871</v>
      </c>
      <c r="E408" s="546">
        <v>0</v>
      </c>
      <c r="F408" s="546">
        <v>0</v>
      </c>
      <c r="G408" s="546">
        <v>0</v>
      </c>
      <c r="H408" s="546">
        <v>0</v>
      </c>
      <c r="I408" s="546">
        <v>-29.6</v>
      </c>
      <c r="J408" s="548" t="s">
        <v>1437</v>
      </c>
      <c r="K408" s="548"/>
      <c r="L408" s="549">
        <v>45973</v>
      </c>
      <c r="M408" s="548" t="s">
        <v>1542</v>
      </c>
      <c r="N408" s="548" t="s">
        <v>344</v>
      </c>
      <c r="O408" s="548" t="s">
        <v>1543</v>
      </c>
      <c r="P408" s="548" t="s">
        <v>1544</v>
      </c>
      <c r="Q408" s="548" t="s">
        <v>84</v>
      </c>
      <c r="R408" s="547">
        <v>45994</v>
      </c>
      <c r="S408" s="548" t="s">
        <v>857</v>
      </c>
      <c r="T408" s="546">
        <v>-29.6</v>
      </c>
    </row>
    <row r="409" spans="1:20" ht="13.2">
      <c r="A409" s="541">
        <v>31830455443</v>
      </c>
      <c r="B409" s="543" t="s">
        <v>870</v>
      </c>
      <c r="C409" s="544">
        <v>45768</v>
      </c>
      <c r="D409" s="543" t="s">
        <v>871</v>
      </c>
      <c r="E409" s="541">
        <v>0</v>
      </c>
      <c r="F409" s="541">
        <v>0</v>
      </c>
      <c r="G409" s="541">
        <v>0</v>
      </c>
      <c r="H409" s="541">
        <v>0</v>
      </c>
      <c r="I409" s="541">
        <v>-285</v>
      </c>
      <c r="J409" s="543" t="s">
        <v>1437</v>
      </c>
      <c r="K409" s="543"/>
      <c r="L409" s="544">
        <v>45768</v>
      </c>
      <c r="M409" s="543" t="s">
        <v>1545</v>
      </c>
      <c r="N409" s="543" t="s">
        <v>344</v>
      </c>
      <c r="O409" s="543" t="s">
        <v>1515</v>
      </c>
      <c r="P409" s="543" t="s">
        <v>1516</v>
      </c>
      <c r="Q409" s="543" t="s">
        <v>84</v>
      </c>
      <c r="R409" s="542">
        <v>45915</v>
      </c>
      <c r="S409" s="543" t="s">
        <v>857</v>
      </c>
      <c r="T409" s="541">
        <v>-285</v>
      </c>
    </row>
    <row r="410" spans="1:20" ht="13.2">
      <c r="A410" s="546">
        <v>45185557774</v>
      </c>
      <c r="B410" s="548" t="s">
        <v>870</v>
      </c>
      <c r="C410" s="549">
        <v>46059</v>
      </c>
      <c r="D410" s="548" t="s">
        <v>871</v>
      </c>
      <c r="E410" s="546">
        <v>0</v>
      </c>
      <c r="F410" s="546">
        <v>0</v>
      </c>
      <c r="G410" s="546">
        <v>0</v>
      </c>
      <c r="H410" s="546">
        <v>0</v>
      </c>
      <c r="I410" s="546">
        <v>-79</v>
      </c>
      <c r="J410" s="548" t="s">
        <v>1437</v>
      </c>
      <c r="K410" s="548"/>
      <c r="L410" s="549">
        <v>46059</v>
      </c>
      <c r="M410" s="548" t="s">
        <v>1546</v>
      </c>
      <c r="N410" s="548" t="s">
        <v>344</v>
      </c>
      <c r="O410" s="548" t="s">
        <v>1291</v>
      </c>
      <c r="P410" s="548" t="s">
        <v>1460</v>
      </c>
      <c r="Q410" s="548" t="s">
        <v>84</v>
      </c>
      <c r="R410" s="547">
        <v>46087</v>
      </c>
      <c r="S410" s="548" t="s">
        <v>857</v>
      </c>
      <c r="T410" s="546">
        <v>-79</v>
      </c>
    </row>
    <row r="411" spans="1:20" ht="13.2">
      <c r="A411" s="541">
        <v>37772504300</v>
      </c>
      <c r="B411" s="543" t="s">
        <v>870</v>
      </c>
      <c r="C411" s="544">
        <v>45917</v>
      </c>
      <c r="D411" s="543" t="s">
        <v>871</v>
      </c>
      <c r="E411" s="541">
        <v>0</v>
      </c>
      <c r="F411" s="541">
        <v>0</v>
      </c>
      <c r="G411" s="541">
        <v>0</v>
      </c>
      <c r="H411" s="541">
        <v>0</v>
      </c>
      <c r="I411" s="541">
        <v>-77.599999999999994</v>
      </c>
      <c r="J411" s="543" t="s">
        <v>1437</v>
      </c>
      <c r="K411" s="543"/>
      <c r="L411" s="544">
        <v>45917</v>
      </c>
      <c r="M411" s="543" t="s">
        <v>1547</v>
      </c>
      <c r="N411" s="543" t="s">
        <v>344</v>
      </c>
      <c r="O411" s="543" t="s">
        <v>1456</v>
      </c>
      <c r="P411" s="543" t="s">
        <v>1457</v>
      </c>
      <c r="Q411" s="543" t="s">
        <v>84</v>
      </c>
      <c r="R411" s="542">
        <v>45957</v>
      </c>
      <c r="S411" s="543" t="s">
        <v>857</v>
      </c>
      <c r="T411" s="541">
        <v>-77.599999999999994</v>
      </c>
    </row>
    <row r="412" spans="1:20" ht="13.2">
      <c r="A412" s="546">
        <v>31830455452</v>
      </c>
      <c r="B412" s="548" t="s">
        <v>870</v>
      </c>
      <c r="C412" s="549">
        <v>45768</v>
      </c>
      <c r="D412" s="548" t="s">
        <v>871</v>
      </c>
      <c r="E412" s="546">
        <v>0</v>
      </c>
      <c r="F412" s="546">
        <v>0</v>
      </c>
      <c r="G412" s="546">
        <v>0</v>
      </c>
      <c r="H412" s="546">
        <v>0</v>
      </c>
      <c r="I412" s="546">
        <v>-20</v>
      </c>
      <c r="J412" s="548" t="s">
        <v>1437</v>
      </c>
      <c r="K412" s="548"/>
      <c r="L412" s="549">
        <v>45768</v>
      </c>
      <c r="M412" s="548" t="s">
        <v>1548</v>
      </c>
      <c r="N412" s="548" t="s">
        <v>344</v>
      </c>
      <c r="O412" s="548" t="s">
        <v>1453</v>
      </c>
      <c r="P412" s="548" t="s">
        <v>1454</v>
      </c>
      <c r="Q412" s="548" t="s">
        <v>84</v>
      </c>
      <c r="R412" s="547">
        <v>45915</v>
      </c>
      <c r="S412" s="548" t="s">
        <v>857</v>
      </c>
      <c r="T412" s="546">
        <v>-20</v>
      </c>
    </row>
    <row r="413" spans="1:20" ht="13.2">
      <c r="A413" s="541">
        <v>39081273189</v>
      </c>
      <c r="B413" s="543" t="s">
        <v>870</v>
      </c>
      <c r="C413" s="544">
        <v>45945</v>
      </c>
      <c r="D413" s="543" t="s">
        <v>871</v>
      </c>
      <c r="E413" s="541">
        <v>0</v>
      </c>
      <c r="F413" s="541">
        <v>0</v>
      </c>
      <c r="G413" s="541">
        <v>0</v>
      </c>
      <c r="H413" s="541">
        <v>0</v>
      </c>
      <c r="I413" s="541">
        <v>-77.599999999999994</v>
      </c>
      <c r="J413" s="543" t="s">
        <v>1437</v>
      </c>
      <c r="K413" s="543"/>
      <c r="L413" s="544">
        <v>45945</v>
      </c>
      <c r="M413" s="543" t="s">
        <v>1549</v>
      </c>
      <c r="N413" s="543" t="s">
        <v>344</v>
      </c>
      <c r="O413" s="543" t="s">
        <v>1463</v>
      </c>
      <c r="P413" s="543" t="s">
        <v>1457</v>
      </c>
      <c r="Q413" s="543" t="s">
        <v>84</v>
      </c>
      <c r="R413" s="542">
        <v>45964</v>
      </c>
      <c r="S413" s="543" t="s">
        <v>857</v>
      </c>
      <c r="T413" s="541">
        <v>-77.599999999999994</v>
      </c>
    </row>
    <row r="414" spans="1:20" ht="13.2">
      <c r="A414" s="546">
        <v>46134616233</v>
      </c>
      <c r="B414" s="548" t="s">
        <v>870</v>
      </c>
      <c r="C414" s="549">
        <v>46076</v>
      </c>
      <c r="D414" s="548" t="s">
        <v>871</v>
      </c>
      <c r="E414" s="546">
        <v>0</v>
      </c>
      <c r="F414" s="546">
        <v>0</v>
      </c>
      <c r="G414" s="546">
        <v>0</v>
      </c>
      <c r="H414" s="546">
        <v>0</v>
      </c>
      <c r="I414" s="546">
        <v>-34.4</v>
      </c>
      <c r="J414" s="548" t="s">
        <v>1437</v>
      </c>
      <c r="K414" s="548"/>
      <c r="L414" s="549">
        <v>46076</v>
      </c>
      <c r="M414" s="548" t="s">
        <v>1550</v>
      </c>
      <c r="N414" s="548" t="s">
        <v>344</v>
      </c>
      <c r="O414" s="548" t="s">
        <v>1319</v>
      </c>
      <c r="P414" s="548" t="s">
        <v>1551</v>
      </c>
      <c r="Q414" s="548" t="s">
        <v>84</v>
      </c>
      <c r="R414" s="547">
        <v>46087</v>
      </c>
      <c r="S414" s="548" t="s">
        <v>857</v>
      </c>
      <c r="T414" s="546">
        <v>-34.4</v>
      </c>
    </row>
    <row r="415" spans="1:20" ht="13.2">
      <c r="A415" s="541">
        <v>44380240246</v>
      </c>
      <c r="B415" s="543" t="s">
        <v>870</v>
      </c>
      <c r="C415" s="544">
        <v>46043</v>
      </c>
      <c r="D415" s="543" t="s">
        <v>871</v>
      </c>
      <c r="E415" s="541">
        <v>0</v>
      </c>
      <c r="F415" s="541">
        <v>0</v>
      </c>
      <c r="G415" s="541">
        <v>0</v>
      </c>
      <c r="H415" s="541">
        <v>0</v>
      </c>
      <c r="I415" s="541">
        <v>-20</v>
      </c>
      <c r="J415" s="543" t="s">
        <v>1437</v>
      </c>
      <c r="K415" s="543"/>
      <c r="L415" s="544">
        <v>46043</v>
      </c>
      <c r="M415" s="543" t="s">
        <v>1552</v>
      </c>
      <c r="N415" s="543" t="s">
        <v>344</v>
      </c>
      <c r="O415" s="543" t="s">
        <v>1301</v>
      </c>
      <c r="P415" s="543" t="s">
        <v>1505</v>
      </c>
      <c r="Q415" s="543" t="s">
        <v>84</v>
      </c>
      <c r="R415" s="542">
        <v>46056</v>
      </c>
      <c r="S415" s="543" t="s">
        <v>857</v>
      </c>
      <c r="T415" s="541">
        <v>-20</v>
      </c>
    </row>
    <row r="416" spans="1:20" ht="13.2">
      <c r="A416" s="546">
        <v>39780218318</v>
      </c>
      <c r="B416" s="548" t="s">
        <v>870</v>
      </c>
      <c r="C416" s="549">
        <v>45959</v>
      </c>
      <c r="D416" s="548" t="s">
        <v>871</v>
      </c>
      <c r="E416" s="546">
        <v>0</v>
      </c>
      <c r="F416" s="546">
        <v>0</v>
      </c>
      <c r="G416" s="546">
        <v>0</v>
      </c>
      <c r="H416" s="546">
        <v>0</v>
      </c>
      <c r="I416" s="546">
        <v>-63.2</v>
      </c>
      <c r="J416" s="548" t="s">
        <v>1437</v>
      </c>
      <c r="K416" s="548"/>
      <c r="L416" s="549">
        <v>45959</v>
      </c>
      <c r="M416" s="548" t="s">
        <v>1553</v>
      </c>
      <c r="N416" s="548" t="s">
        <v>344</v>
      </c>
      <c r="O416" s="548" t="s">
        <v>1291</v>
      </c>
      <c r="P416" s="548" t="s">
        <v>1460</v>
      </c>
      <c r="Q416" s="548" t="s">
        <v>84</v>
      </c>
      <c r="R416" s="547">
        <v>45964</v>
      </c>
      <c r="S416" s="548" t="s">
        <v>857</v>
      </c>
      <c r="T416" s="546">
        <v>-63.2</v>
      </c>
    </row>
    <row r="417" spans="1:20" ht="13.2">
      <c r="A417" s="541">
        <v>45337934810</v>
      </c>
      <c r="B417" s="543" t="s">
        <v>870</v>
      </c>
      <c r="C417" s="544">
        <v>46062</v>
      </c>
      <c r="D417" s="543" t="s">
        <v>871</v>
      </c>
      <c r="E417" s="541">
        <v>0</v>
      </c>
      <c r="F417" s="541">
        <v>0</v>
      </c>
      <c r="G417" s="541">
        <v>0</v>
      </c>
      <c r="H417" s="541">
        <v>0</v>
      </c>
      <c r="I417" s="541">
        <v>-29.6</v>
      </c>
      <c r="J417" s="543" t="s">
        <v>1437</v>
      </c>
      <c r="K417" s="543"/>
      <c r="L417" s="544">
        <v>46062</v>
      </c>
      <c r="M417" s="543" t="s">
        <v>1554</v>
      </c>
      <c r="N417" s="543" t="s">
        <v>344</v>
      </c>
      <c r="O417" s="543" t="s">
        <v>1287</v>
      </c>
      <c r="P417" s="543" t="s">
        <v>1454</v>
      </c>
      <c r="Q417" s="543" t="s">
        <v>84</v>
      </c>
      <c r="R417" s="542">
        <v>46087</v>
      </c>
      <c r="S417" s="543" t="s">
        <v>857</v>
      </c>
      <c r="T417" s="541">
        <v>-29.6</v>
      </c>
    </row>
    <row r="418" spans="1:20" ht="13.2">
      <c r="A418" s="546">
        <v>40136523142</v>
      </c>
      <c r="B418" s="548" t="s">
        <v>870</v>
      </c>
      <c r="C418" s="549">
        <v>45966</v>
      </c>
      <c r="D418" s="548" t="s">
        <v>871</v>
      </c>
      <c r="E418" s="546">
        <v>0</v>
      </c>
      <c r="F418" s="546">
        <v>0</v>
      </c>
      <c r="G418" s="546">
        <v>0</v>
      </c>
      <c r="H418" s="546">
        <v>0</v>
      </c>
      <c r="I418" s="546">
        <v>-29.6</v>
      </c>
      <c r="J418" s="548" t="s">
        <v>1437</v>
      </c>
      <c r="K418" s="548"/>
      <c r="L418" s="549">
        <v>45966</v>
      </c>
      <c r="M418" s="548" t="s">
        <v>1555</v>
      </c>
      <c r="N418" s="548" t="s">
        <v>344</v>
      </c>
      <c r="O418" s="548" t="s">
        <v>1287</v>
      </c>
      <c r="P418" s="548" t="s">
        <v>1454</v>
      </c>
      <c r="Q418" s="548" t="s">
        <v>84</v>
      </c>
      <c r="R418" s="547">
        <v>45994</v>
      </c>
      <c r="S418" s="548" t="s">
        <v>857</v>
      </c>
      <c r="T418" s="546">
        <v>-29.6</v>
      </c>
    </row>
    <row r="419" spans="1:20" ht="13.2">
      <c r="A419" s="541">
        <v>36653701111</v>
      </c>
      <c r="B419" s="543" t="s">
        <v>870</v>
      </c>
      <c r="C419" s="544">
        <v>45894</v>
      </c>
      <c r="D419" s="543" t="s">
        <v>871</v>
      </c>
      <c r="E419" s="541">
        <v>0</v>
      </c>
      <c r="F419" s="541">
        <v>0</v>
      </c>
      <c r="G419" s="541">
        <v>0</v>
      </c>
      <c r="H419" s="541">
        <v>0</v>
      </c>
      <c r="I419" s="541">
        <v>-37</v>
      </c>
      <c r="J419" s="543" t="s">
        <v>1437</v>
      </c>
      <c r="K419" s="543"/>
      <c r="L419" s="544">
        <v>45894</v>
      </c>
      <c r="M419" s="543" t="s">
        <v>1556</v>
      </c>
      <c r="N419" s="543" t="s">
        <v>344</v>
      </c>
      <c r="O419" s="543" t="s">
        <v>1453</v>
      </c>
      <c r="P419" s="543" t="s">
        <v>1454</v>
      </c>
      <c r="Q419" s="543" t="s">
        <v>84</v>
      </c>
      <c r="R419" s="542">
        <v>45915</v>
      </c>
      <c r="S419" s="543" t="s">
        <v>857</v>
      </c>
      <c r="T419" s="541">
        <v>-37</v>
      </c>
    </row>
    <row r="420" spans="1:20" ht="13.2">
      <c r="A420" s="546">
        <v>39667499030</v>
      </c>
      <c r="B420" s="548" t="s">
        <v>870</v>
      </c>
      <c r="C420" s="549">
        <v>45957</v>
      </c>
      <c r="D420" s="548" t="s">
        <v>871</v>
      </c>
      <c r="E420" s="546">
        <v>0</v>
      </c>
      <c r="F420" s="546">
        <v>0</v>
      </c>
      <c r="G420" s="546">
        <v>0</v>
      </c>
      <c r="H420" s="546">
        <v>0</v>
      </c>
      <c r="I420" s="546">
        <v>-29.6</v>
      </c>
      <c r="J420" s="548" t="s">
        <v>1437</v>
      </c>
      <c r="K420" s="548"/>
      <c r="L420" s="549">
        <v>45957</v>
      </c>
      <c r="M420" s="548" t="s">
        <v>1557</v>
      </c>
      <c r="N420" s="548" t="s">
        <v>344</v>
      </c>
      <c r="O420" s="548" t="s">
        <v>1287</v>
      </c>
      <c r="P420" s="548" t="s">
        <v>1454</v>
      </c>
      <c r="Q420" s="548" t="s">
        <v>84</v>
      </c>
      <c r="R420" s="547">
        <v>45964</v>
      </c>
      <c r="S420" s="548" t="s">
        <v>857</v>
      </c>
      <c r="T420" s="546">
        <v>-29.6</v>
      </c>
    </row>
    <row r="421" spans="1:20" ht="13.2">
      <c r="A421" s="541">
        <v>45394856875</v>
      </c>
      <c r="B421" s="543" t="s">
        <v>870</v>
      </c>
      <c r="C421" s="544">
        <v>46063</v>
      </c>
      <c r="D421" s="543" t="s">
        <v>871</v>
      </c>
      <c r="E421" s="541">
        <v>0</v>
      </c>
      <c r="F421" s="541">
        <v>0</v>
      </c>
      <c r="G421" s="541">
        <v>0</v>
      </c>
      <c r="H421" s="541">
        <v>0</v>
      </c>
      <c r="I421" s="541">
        <v>-20</v>
      </c>
      <c r="J421" s="543" t="s">
        <v>1437</v>
      </c>
      <c r="K421" s="543"/>
      <c r="L421" s="544">
        <v>46063</v>
      </c>
      <c r="M421" s="543" t="s">
        <v>1558</v>
      </c>
      <c r="N421" s="543" t="s">
        <v>344</v>
      </c>
      <c r="O421" s="543" t="s">
        <v>1301</v>
      </c>
      <c r="P421" s="543" t="s">
        <v>1505</v>
      </c>
      <c r="Q421" s="543" t="s">
        <v>84</v>
      </c>
      <c r="R421" s="542">
        <v>46087</v>
      </c>
      <c r="S421" s="543" t="s">
        <v>857</v>
      </c>
      <c r="T421" s="541">
        <v>-20</v>
      </c>
    </row>
    <row r="422" spans="1:20" ht="13.2">
      <c r="A422" s="546">
        <v>32354797799</v>
      </c>
      <c r="B422" s="548" t="s">
        <v>870</v>
      </c>
      <c r="C422" s="549">
        <v>45783</v>
      </c>
      <c r="D422" s="548" t="s">
        <v>871</v>
      </c>
      <c r="E422" s="546">
        <v>0</v>
      </c>
      <c r="F422" s="546">
        <v>0</v>
      </c>
      <c r="G422" s="546">
        <v>0</v>
      </c>
      <c r="H422" s="546">
        <v>0</v>
      </c>
      <c r="I422" s="546">
        <v>-20</v>
      </c>
      <c r="J422" s="548" t="s">
        <v>1437</v>
      </c>
      <c r="K422" s="548"/>
      <c r="L422" s="549">
        <v>45783</v>
      </c>
      <c r="M422" s="548" t="s">
        <v>1559</v>
      </c>
      <c r="N422" s="548" t="s">
        <v>344</v>
      </c>
      <c r="O422" s="548" t="s">
        <v>1453</v>
      </c>
      <c r="P422" s="548" t="s">
        <v>1454</v>
      </c>
      <c r="Q422" s="548" t="s">
        <v>84</v>
      </c>
      <c r="R422" s="547">
        <v>45915</v>
      </c>
      <c r="S422" s="548" t="s">
        <v>857</v>
      </c>
      <c r="T422" s="546">
        <v>-20</v>
      </c>
    </row>
    <row r="423" spans="1:20" ht="13.2">
      <c r="A423" s="541">
        <v>40136523144</v>
      </c>
      <c r="B423" s="543" t="s">
        <v>870</v>
      </c>
      <c r="C423" s="544">
        <v>45966</v>
      </c>
      <c r="D423" s="543" t="s">
        <v>871</v>
      </c>
      <c r="E423" s="541">
        <v>0</v>
      </c>
      <c r="F423" s="541">
        <v>0</v>
      </c>
      <c r="G423" s="541">
        <v>0</v>
      </c>
      <c r="H423" s="541">
        <v>0</v>
      </c>
      <c r="I423" s="541">
        <v>-63.2</v>
      </c>
      <c r="J423" s="543" t="s">
        <v>1437</v>
      </c>
      <c r="K423" s="543"/>
      <c r="L423" s="544">
        <v>45966</v>
      </c>
      <c r="M423" s="543" t="s">
        <v>1560</v>
      </c>
      <c r="N423" s="543" t="s">
        <v>344</v>
      </c>
      <c r="O423" s="543" t="s">
        <v>1291</v>
      </c>
      <c r="P423" s="543" t="s">
        <v>1460</v>
      </c>
      <c r="Q423" s="543" t="s">
        <v>84</v>
      </c>
      <c r="R423" s="542">
        <v>45994</v>
      </c>
      <c r="S423" s="543" t="s">
        <v>857</v>
      </c>
      <c r="T423" s="541">
        <v>-63.2</v>
      </c>
    </row>
    <row r="424" spans="1:20" ht="13.2">
      <c r="A424" s="546">
        <v>42853067135</v>
      </c>
      <c r="B424" s="548" t="s">
        <v>870</v>
      </c>
      <c r="C424" s="549">
        <v>46014</v>
      </c>
      <c r="D424" s="548" t="s">
        <v>871</v>
      </c>
      <c r="E424" s="546">
        <v>0</v>
      </c>
      <c r="F424" s="546">
        <v>0</v>
      </c>
      <c r="G424" s="546">
        <v>0</v>
      </c>
      <c r="H424" s="546">
        <v>0</v>
      </c>
      <c r="I424" s="546">
        <v>-29.6</v>
      </c>
      <c r="J424" s="548" t="s">
        <v>1437</v>
      </c>
      <c r="K424" s="548"/>
      <c r="L424" s="549">
        <v>46014</v>
      </c>
      <c r="M424" s="548" t="s">
        <v>1561</v>
      </c>
      <c r="N424" s="548" t="s">
        <v>344</v>
      </c>
      <c r="O424" s="548" t="s">
        <v>1341</v>
      </c>
      <c r="P424" s="548" t="s">
        <v>1451</v>
      </c>
      <c r="Q424" s="548" t="s">
        <v>84</v>
      </c>
      <c r="R424" s="547">
        <v>46025</v>
      </c>
      <c r="S424" s="548" t="s">
        <v>857</v>
      </c>
      <c r="T424" s="546">
        <v>-29.6</v>
      </c>
    </row>
    <row r="425" spans="1:20" ht="13.2">
      <c r="A425" s="541">
        <v>45560644990</v>
      </c>
      <c r="B425" s="543" t="s">
        <v>870</v>
      </c>
      <c r="C425" s="544">
        <v>46066</v>
      </c>
      <c r="D425" s="543" t="s">
        <v>871</v>
      </c>
      <c r="E425" s="541">
        <v>0</v>
      </c>
      <c r="F425" s="541">
        <v>0</v>
      </c>
      <c r="G425" s="541">
        <v>0</v>
      </c>
      <c r="H425" s="541">
        <v>0</v>
      </c>
      <c r="I425" s="541">
        <v>-20</v>
      </c>
      <c r="J425" s="543" t="s">
        <v>1437</v>
      </c>
      <c r="K425" s="543"/>
      <c r="L425" s="544">
        <v>46066</v>
      </c>
      <c r="M425" s="543" t="s">
        <v>1562</v>
      </c>
      <c r="N425" s="543" t="s">
        <v>344</v>
      </c>
      <c r="O425" s="543" t="s">
        <v>1295</v>
      </c>
      <c r="P425" s="543" t="s">
        <v>1406</v>
      </c>
      <c r="Q425" s="543" t="s">
        <v>84</v>
      </c>
      <c r="R425" s="542">
        <v>46087</v>
      </c>
      <c r="S425" s="543" t="s">
        <v>857</v>
      </c>
      <c r="T425" s="541">
        <v>-20</v>
      </c>
    </row>
    <row r="426" spans="1:20" ht="13.2">
      <c r="A426" s="546">
        <v>37772588043</v>
      </c>
      <c r="B426" s="548" t="s">
        <v>870</v>
      </c>
      <c r="C426" s="549">
        <v>45917</v>
      </c>
      <c r="D426" s="548" t="s">
        <v>871</v>
      </c>
      <c r="E426" s="546">
        <v>0</v>
      </c>
      <c r="F426" s="546">
        <v>0</v>
      </c>
      <c r="G426" s="546">
        <v>0</v>
      </c>
      <c r="H426" s="546">
        <v>0</v>
      </c>
      <c r="I426" s="546">
        <v>-20</v>
      </c>
      <c r="J426" s="548" t="s">
        <v>1437</v>
      </c>
      <c r="K426" s="548"/>
      <c r="L426" s="549">
        <v>45917</v>
      </c>
      <c r="M426" s="548" t="s">
        <v>1563</v>
      </c>
      <c r="N426" s="548" t="s">
        <v>344</v>
      </c>
      <c r="O426" s="548" t="s">
        <v>1468</v>
      </c>
      <c r="P426" s="548" t="s">
        <v>1469</v>
      </c>
      <c r="Q426" s="548" t="s">
        <v>84</v>
      </c>
      <c r="R426" s="547">
        <v>45957</v>
      </c>
      <c r="S426" s="548" t="s">
        <v>857</v>
      </c>
      <c r="T426" s="546">
        <v>-20</v>
      </c>
    </row>
    <row r="427" spans="1:20" ht="13.2">
      <c r="A427" s="541">
        <v>46134615947</v>
      </c>
      <c r="B427" s="543" t="s">
        <v>870</v>
      </c>
      <c r="C427" s="544">
        <v>46076</v>
      </c>
      <c r="D427" s="543" t="s">
        <v>871</v>
      </c>
      <c r="E427" s="541">
        <v>0</v>
      </c>
      <c r="F427" s="541">
        <v>0</v>
      </c>
      <c r="G427" s="541">
        <v>0</v>
      </c>
      <c r="H427" s="541">
        <v>0</v>
      </c>
      <c r="I427" s="541">
        <v>-29.6</v>
      </c>
      <c r="J427" s="543" t="s">
        <v>1437</v>
      </c>
      <c r="K427" s="543"/>
      <c r="L427" s="544">
        <v>46076</v>
      </c>
      <c r="M427" s="543" t="s">
        <v>1564</v>
      </c>
      <c r="N427" s="543" t="s">
        <v>344</v>
      </c>
      <c r="O427" s="543" t="s">
        <v>1287</v>
      </c>
      <c r="P427" s="543" t="s">
        <v>1454</v>
      </c>
      <c r="Q427" s="543" t="s">
        <v>84</v>
      </c>
      <c r="R427" s="542">
        <v>46087</v>
      </c>
      <c r="S427" s="543" t="s">
        <v>857</v>
      </c>
      <c r="T427" s="541">
        <v>-29.6</v>
      </c>
    </row>
    <row r="428" spans="1:20" ht="13.2">
      <c r="A428" s="546">
        <v>39382857187</v>
      </c>
      <c r="B428" s="548" t="s">
        <v>870</v>
      </c>
      <c r="C428" s="549">
        <v>45951</v>
      </c>
      <c r="D428" s="548" t="s">
        <v>871</v>
      </c>
      <c r="E428" s="546">
        <v>0</v>
      </c>
      <c r="F428" s="546">
        <v>0</v>
      </c>
      <c r="G428" s="546">
        <v>0</v>
      </c>
      <c r="H428" s="546">
        <v>0</v>
      </c>
      <c r="I428" s="546">
        <v>-43</v>
      </c>
      <c r="J428" s="548" t="s">
        <v>1437</v>
      </c>
      <c r="K428" s="548"/>
      <c r="L428" s="549">
        <v>45951</v>
      </c>
      <c r="M428" s="548" t="s">
        <v>1565</v>
      </c>
      <c r="N428" s="548" t="s">
        <v>344</v>
      </c>
      <c r="O428" s="548" t="s">
        <v>1336</v>
      </c>
      <c r="P428" s="548" t="s">
        <v>1513</v>
      </c>
      <c r="Q428" s="548" t="s">
        <v>84</v>
      </c>
      <c r="R428" s="547">
        <v>45964</v>
      </c>
      <c r="S428" s="548" t="s">
        <v>857</v>
      </c>
      <c r="T428" s="546">
        <v>-43</v>
      </c>
    </row>
    <row r="429" spans="1:20" ht="13.2">
      <c r="A429" s="541">
        <v>38989105344</v>
      </c>
      <c r="B429" s="543" t="s">
        <v>870</v>
      </c>
      <c r="C429" s="544">
        <v>45943</v>
      </c>
      <c r="D429" s="543" t="s">
        <v>871</v>
      </c>
      <c r="E429" s="541">
        <v>0</v>
      </c>
      <c r="F429" s="541">
        <v>0</v>
      </c>
      <c r="G429" s="541">
        <v>0</v>
      </c>
      <c r="H429" s="541">
        <v>0</v>
      </c>
      <c r="I429" s="541">
        <v>-29.6</v>
      </c>
      <c r="J429" s="543" t="s">
        <v>1437</v>
      </c>
      <c r="K429" s="543"/>
      <c r="L429" s="544">
        <v>45943</v>
      </c>
      <c r="M429" s="543" t="s">
        <v>1566</v>
      </c>
      <c r="N429" s="543" t="s">
        <v>344</v>
      </c>
      <c r="O429" s="543" t="s">
        <v>1287</v>
      </c>
      <c r="P429" s="543" t="s">
        <v>1454</v>
      </c>
      <c r="Q429" s="543" t="s">
        <v>84</v>
      </c>
      <c r="R429" s="542">
        <v>45964</v>
      </c>
      <c r="S429" s="543" t="s">
        <v>857</v>
      </c>
      <c r="T429" s="541">
        <v>-29.6</v>
      </c>
    </row>
    <row r="430" spans="1:20" ht="13.2">
      <c r="A430" s="546">
        <v>38454972870</v>
      </c>
      <c r="B430" s="548" t="s">
        <v>870</v>
      </c>
      <c r="C430" s="549">
        <v>45932</v>
      </c>
      <c r="D430" s="548" t="s">
        <v>871</v>
      </c>
      <c r="E430" s="546">
        <v>0</v>
      </c>
      <c r="F430" s="546">
        <v>0</v>
      </c>
      <c r="G430" s="546">
        <v>0</v>
      </c>
      <c r="H430" s="546">
        <v>0</v>
      </c>
      <c r="I430" s="546">
        <v>-129</v>
      </c>
      <c r="J430" s="548" t="s">
        <v>1437</v>
      </c>
      <c r="K430" s="548"/>
      <c r="L430" s="549">
        <v>45932</v>
      </c>
      <c r="M430" s="548" t="s">
        <v>1567</v>
      </c>
      <c r="N430" s="548" t="s">
        <v>344</v>
      </c>
      <c r="O430" s="548" t="s">
        <v>1568</v>
      </c>
      <c r="P430" s="548" t="s">
        <v>1569</v>
      </c>
      <c r="Q430" s="548" t="s">
        <v>84</v>
      </c>
      <c r="R430" s="547">
        <v>45964</v>
      </c>
      <c r="S430" s="548" t="s">
        <v>857</v>
      </c>
      <c r="T430" s="546">
        <v>-129</v>
      </c>
    </row>
    <row r="431" spans="1:20" ht="13.2">
      <c r="A431" s="541">
        <v>45185557798</v>
      </c>
      <c r="B431" s="543" t="s">
        <v>870</v>
      </c>
      <c r="C431" s="544">
        <v>46059</v>
      </c>
      <c r="D431" s="543" t="s">
        <v>871</v>
      </c>
      <c r="E431" s="541">
        <v>0</v>
      </c>
      <c r="F431" s="541">
        <v>0</v>
      </c>
      <c r="G431" s="541">
        <v>0</v>
      </c>
      <c r="H431" s="541">
        <v>0</v>
      </c>
      <c r="I431" s="541">
        <v>-20</v>
      </c>
      <c r="J431" s="543" t="s">
        <v>1437</v>
      </c>
      <c r="K431" s="543"/>
      <c r="L431" s="544">
        <v>46059</v>
      </c>
      <c r="M431" s="543" t="s">
        <v>1570</v>
      </c>
      <c r="N431" s="543" t="s">
        <v>344</v>
      </c>
      <c r="O431" s="543" t="s">
        <v>1311</v>
      </c>
      <c r="P431" s="543" t="s">
        <v>1571</v>
      </c>
      <c r="Q431" s="543" t="s">
        <v>84</v>
      </c>
      <c r="R431" s="542">
        <v>46087</v>
      </c>
      <c r="S431" s="543" t="s">
        <v>857</v>
      </c>
      <c r="T431" s="541">
        <v>-20</v>
      </c>
    </row>
    <row r="432" spans="1:20" ht="13.2">
      <c r="A432" s="546">
        <v>46134615939</v>
      </c>
      <c r="B432" s="548" t="s">
        <v>870</v>
      </c>
      <c r="C432" s="549">
        <v>46076</v>
      </c>
      <c r="D432" s="548" t="s">
        <v>871</v>
      </c>
      <c r="E432" s="546">
        <v>0</v>
      </c>
      <c r="F432" s="546">
        <v>0</v>
      </c>
      <c r="G432" s="546">
        <v>0</v>
      </c>
      <c r="H432" s="546">
        <v>0</v>
      </c>
      <c r="I432" s="546">
        <v>-20</v>
      </c>
      <c r="J432" s="548" t="s">
        <v>1437</v>
      </c>
      <c r="K432" s="548"/>
      <c r="L432" s="549">
        <v>46076</v>
      </c>
      <c r="M432" s="548" t="s">
        <v>1572</v>
      </c>
      <c r="N432" s="548" t="s">
        <v>344</v>
      </c>
      <c r="O432" s="548" t="s">
        <v>1305</v>
      </c>
      <c r="P432" s="548" t="s">
        <v>1370</v>
      </c>
      <c r="Q432" s="548" t="s">
        <v>84</v>
      </c>
      <c r="R432" s="547">
        <v>46087</v>
      </c>
      <c r="S432" s="548" t="s">
        <v>857</v>
      </c>
      <c r="T432" s="546">
        <v>-20</v>
      </c>
    </row>
    <row r="433" spans="1:20" ht="13.2">
      <c r="A433" s="541">
        <v>38644611542</v>
      </c>
      <c r="B433" s="543" t="s">
        <v>870</v>
      </c>
      <c r="C433" s="544">
        <v>45936</v>
      </c>
      <c r="D433" s="543" t="s">
        <v>871</v>
      </c>
      <c r="E433" s="541">
        <v>0</v>
      </c>
      <c r="F433" s="541">
        <v>0</v>
      </c>
      <c r="G433" s="541">
        <v>0</v>
      </c>
      <c r="H433" s="541">
        <v>0</v>
      </c>
      <c r="I433" s="541">
        <v>-86</v>
      </c>
      <c r="J433" s="543" t="s">
        <v>1437</v>
      </c>
      <c r="K433" s="543"/>
      <c r="L433" s="544">
        <v>45936</v>
      </c>
      <c r="M433" s="543" t="s">
        <v>1573</v>
      </c>
      <c r="N433" s="543" t="s">
        <v>344</v>
      </c>
      <c r="O433" s="543" t="s">
        <v>1574</v>
      </c>
      <c r="P433" s="543" t="s">
        <v>1575</v>
      </c>
      <c r="Q433" s="543" t="s">
        <v>84</v>
      </c>
      <c r="R433" s="542">
        <v>45964</v>
      </c>
      <c r="S433" s="543" t="s">
        <v>857</v>
      </c>
      <c r="T433" s="541">
        <v>-86</v>
      </c>
    </row>
    <row r="434" spans="1:20" ht="13.2">
      <c r="A434" s="546">
        <v>39667751375</v>
      </c>
      <c r="B434" s="548" t="s">
        <v>870</v>
      </c>
      <c r="C434" s="549">
        <v>45957</v>
      </c>
      <c r="D434" s="548" t="s">
        <v>871</v>
      </c>
      <c r="E434" s="546">
        <v>0</v>
      </c>
      <c r="F434" s="546">
        <v>0</v>
      </c>
      <c r="G434" s="546">
        <v>0</v>
      </c>
      <c r="H434" s="546">
        <v>0</v>
      </c>
      <c r="I434" s="546">
        <v>-34.4</v>
      </c>
      <c r="J434" s="548" t="s">
        <v>1437</v>
      </c>
      <c r="K434" s="548"/>
      <c r="L434" s="549">
        <v>45957</v>
      </c>
      <c r="M434" s="548" t="s">
        <v>1576</v>
      </c>
      <c r="N434" s="548" t="s">
        <v>344</v>
      </c>
      <c r="O434" s="548" t="s">
        <v>1336</v>
      </c>
      <c r="P434" s="548" t="s">
        <v>1513</v>
      </c>
      <c r="Q434" s="548" t="s">
        <v>84</v>
      </c>
      <c r="R434" s="547">
        <v>45964</v>
      </c>
      <c r="S434" s="548" t="s">
        <v>857</v>
      </c>
      <c r="T434" s="546">
        <v>-34.4</v>
      </c>
    </row>
    <row r="435" spans="1:20" ht="13.2">
      <c r="A435" s="541">
        <v>40174812707</v>
      </c>
      <c r="B435" s="543" t="s">
        <v>870</v>
      </c>
      <c r="C435" s="544">
        <v>45967</v>
      </c>
      <c r="D435" s="543" t="s">
        <v>871</v>
      </c>
      <c r="E435" s="541">
        <v>0</v>
      </c>
      <c r="F435" s="541">
        <v>0</v>
      </c>
      <c r="G435" s="541">
        <v>0</v>
      </c>
      <c r="H435" s="541">
        <v>0</v>
      </c>
      <c r="I435" s="541">
        <v>-34.4</v>
      </c>
      <c r="J435" s="543" t="s">
        <v>1437</v>
      </c>
      <c r="K435" s="543"/>
      <c r="L435" s="544">
        <v>45967</v>
      </c>
      <c r="M435" s="543" t="s">
        <v>1577</v>
      </c>
      <c r="N435" s="543" t="s">
        <v>344</v>
      </c>
      <c r="O435" s="543" t="s">
        <v>1336</v>
      </c>
      <c r="P435" s="543" t="s">
        <v>1513</v>
      </c>
      <c r="Q435" s="543" t="s">
        <v>84</v>
      </c>
      <c r="R435" s="542">
        <v>45994</v>
      </c>
      <c r="S435" s="543" t="s">
        <v>857</v>
      </c>
      <c r="T435" s="541">
        <v>-34.4</v>
      </c>
    </row>
    <row r="436" spans="1:20" ht="13.2">
      <c r="A436" s="546">
        <v>32809131958</v>
      </c>
      <c r="B436" s="548" t="s">
        <v>870</v>
      </c>
      <c r="C436" s="549">
        <v>45796</v>
      </c>
      <c r="D436" s="548" t="s">
        <v>871</v>
      </c>
      <c r="E436" s="546">
        <v>0</v>
      </c>
      <c r="F436" s="546">
        <v>0</v>
      </c>
      <c r="G436" s="546">
        <v>0</v>
      </c>
      <c r="H436" s="546">
        <v>0</v>
      </c>
      <c r="I436" s="546">
        <v>-25</v>
      </c>
      <c r="J436" s="548" t="s">
        <v>1437</v>
      </c>
      <c r="K436" s="548"/>
      <c r="L436" s="549">
        <v>45796</v>
      </c>
      <c r="M436" s="548" t="s">
        <v>1578</v>
      </c>
      <c r="N436" s="548" t="s">
        <v>344</v>
      </c>
      <c r="O436" s="548" t="s">
        <v>1453</v>
      </c>
      <c r="P436" s="548" t="s">
        <v>1454</v>
      </c>
      <c r="Q436" s="548" t="s">
        <v>84</v>
      </c>
      <c r="R436" s="547">
        <v>45915</v>
      </c>
      <c r="S436" s="548" t="s">
        <v>857</v>
      </c>
      <c r="T436" s="546">
        <v>-25</v>
      </c>
    </row>
    <row r="437" spans="1:20" ht="13.2">
      <c r="A437" s="541">
        <v>45560644976</v>
      </c>
      <c r="B437" s="543" t="s">
        <v>870</v>
      </c>
      <c r="C437" s="544">
        <v>46066</v>
      </c>
      <c r="D437" s="543" t="s">
        <v>871</v>
      </c>
      <c r="E437" s="541">
        <v>0</v>
      </c>
      <c r="F437" s="541">
        <v>0</v>
      </c>
      <c r="G437" s="541">
        <v>0</v>
      </c>
      <c r="H437" s="541">
        <v>0</v>
      </c>
      <c r="I437" s="541">
        <v>-34.4</v>
      </c>
      <c r="J437" s="543" t="s">
        <v>1437</v>
      </c>
      <c r="K437" s="543"/>
      <c r="L437" s="544">
        <v>46066</v>
      </c>
      <c r="M437" s="543" t="s">
        <v>1579</v>
      </c>
      <c r="N437" s="543" t="s">
        <v>344</v>
      </c>
      <c r="O437" s="543" t="s">
        <v>1299</v>
      </c>
      <c r="P437" s="543" t="s">
        <v>1513</v>
      </c>
      <c r="Q437" s="543" t="s">
        <v>84</v>
      </c>
      <c r="R437" s="542">
        <v>46087</v>
      </c>
      <c r="S437" s="543" t="s">
        <v>857</v>
      </c>
      <c r="T437" s="541">
        <v>-34.4</v>
      </c>
    </row>
    <row r="438" spans="1:20" ht="13.2">
      <c r="A438" s="546">
        <v>39523232182</v>
      </c>
      <c r="B438" s="548" t="s">
        <v>870</v>
      </c>
      <c r="C438" s="549">
        <v>45954</v>
      </c>
      <c r="D438" s="548" t="s">
        <v>871</v>
      </c>
      <c r="E438" s="546">
        <v>0</v>
      </c>
      <c r="F438" s="546">
        <v>0</v>
      </c>
      <c r="G438" s="546">
        <v>0</v>
      </c>
      <c r="H438" s="546">
        <v>0</v>
      </c>
      <c r="I438" s="546">
        <v>-20</v>
      </c>
      <c r="J438" s="548" t="s">
        <v>1437</v>
      </c>
      <c r="K438" s="548"/>
      <c r="L438" s="549">
        <v>45954</v>
      </c>
      <c r="M438" s="548" t="s">
        <v>1580</v>
      </c>
      <c r="N438" s="548" t="s">
        <v>344</v>
      </c>
      <c r="O438" s="548" t="s">
        <v>1317</v>
      </c>
      <c r="P438" s="548" t="s">
        <v>1469</v>
      </c>
      <c r="Q438" s="548" t="s">
        <v>84</v>
      </c>
      <c r="R438" s="547">
        <v>45964</v>
      </c>
      <c r="S438" s="548" t="s">
        <v>857</v>
      </c>
      <c r="T438" s="546">
        <v>-20</v>
      </c>
    </row>
    <row r="439" spans="1:20" ht="13.2">
      <c r="A439" s="541">
        <v>39383235011</v>
      </c>
      <c r="B439" s="543" t="s">
        <v>870</v>
      </c>
      <c r="C439" s="544">
        <v>45951</v>
      </c>
      <c r="D439" s="543" t="s">
        <v>871</v>
      </c>
      <c r="E439" s="541">
        <v>0</v>
      </c>
      <c r="F439" s="541">
        <v>0</v>
      </c>
      <c r="G439" s="541">
        <v>0</v>
      </c>
      <c r="H439" s="541">
        <v>0</v>
      </c>
      <c r="I439" s="541">
        <v>-20</v>
      </c>
      <c r="J439" s="543" t="s">
        <v>1437</v>
      </c>
      <c r="K439" s="543"/>
      <c r="L439" s="544">
        <v>45951</v>
      </c>
      <c r="M439" s="543" t="s">
        <v>1581</v>
      </c>
      <c r="N439" s="543" t="s">
        <v>344</v>
      </c>
      <c r="O439" s="543" t="s">
        <v>1295</v>
      </c>
      <c r="P439" s="543" t="s">
        <v>1406</v>
      </c>
      <c r="Q439" s="543" t="s">
        <v>84</v>
      </c>
      <c r="R439" s="542">
        <v>45964</v>
      </c>
      <c r="S439" s="543" t="s">
        <v>857</v>
      </c>
      <c r="T439" s="541">
        <v>-20</v>
      </c>
    </row>
    <row r="440" spans="1:20" ht="13.2">
      <c r="A440" s="546">
        <v>39523147230</v>
      </c>
      <c r="B440" s="548" t="s">
        <v>870</v>
      </c>
      <c r="C440" s="549">
        <v>45954</v>
      </c>
      <c r="D440" s="548" t="s">
        <v>871</v>
      </c>
      <c r="E440" s="546">
        <v>0</v>
      </c>
      <c r="F440" s="546">
        <v>0</v>
      </c>
      <c r="G440" s="546">
        <v>0</v>
      </c>
      <c r="H440" s="546">
        <v>0</v>
      </c>
      <c r="I440" s="546">
        <v>-34.4</v>
      </c>
      <c r="J440" s="548" t="s">
        <v>1437</v>
      </c>
      <c r="K440" s="548"/>
      <c r="L440" s="549">
        <v>45954</v>
      </c>
      <c r="M440" s="548" t="s">
        <v>1582</v>
      </c>
      <c r="N440" s="548" t="s">
        <v>344</v>
      </c>
      <c r="O440" s="548" t="s">
        <v>1336</v>
      </c>
      <c r="P440" s="548" t="s">
        <v>1513</v>
      </c>
      <c r="Q440" s="548" t="s">
        <v>84</v>
      </c>
      <c r="R440" s="547">
        <v>45964</v>
      </c>
      <c r="S440" s="548" t="s">
        <v>857</v>
      </c>
      <c r="T440" s="546">
        <v>-34.4</v>
      </c>
    </row>
    <row r="441" spans="1:20" ht="13.2">
      <c r="A441" s="541">
        <v>36422210543</v>
      </c>
      <c r="B441" s="543" t="s">
        <v>870</v>
      </c>
      <c r="C441" s="544">
        <v>45889</v>
      </c>
      <c r="D441" s="543" t="s">
        <v>871</v>
      </c>
      <c r="E441" s="541">
        <v>0</v>
      </c>
      <c r="F441" s="541">
        <v>0</v>
      </c>
      <c r="G441" s="541">
        <v>0</v>
      </c>
      <c r="H441" s="541">
        <v>0</v>
      </c>
      <c r="I441" s="541">
        <v>-37</v>
      </c>
      <c r="J441" s="543" t="s">
        <v>1437</v>
      </c>
      <c r="K441" s="543"/>
      <c r="L441" s="544">
        <v>45889</v>
      </c>
      <c r="M441" s="543" t="s">
        <v>1583</v>
      </c>
      <c r="N441" s="543" t="s">
        <v>344</v>
      </c>
      <c r="O441" s="543" t="s">
        <v>1453</v>
      </c>
      <c r="P441" s="543" t="s">
        <v>1454</v>
      </c>
      <c r="Q441" s="543" t="s">
        <v>84</v>
      </c>
      <c r="R441" s="542">
        <v>45915</v>
      </c>
      <c r="S441" s="543" t="s">
        <v>857</v>
      </c>
      <c r="T441" s="541">
        <v>-37</v>
      </c>
    </row>
    <row r="442" spans="1:20" ht="13.2">
      <c r="A442" s="546">
        <v>44380324386</v>
      </c>
      <c r="B442" s="548" t="s">
        <v>870</v>
      </c>
      <c r="C442" s="549">
        <v>46043</v>
      </c>
      <c r="D442" s="548" t="s">
        <v>871</v>
      </c>
      <c r="E442" s="546">
        <v>0</v>
      </c>
      <c r="F442" s="546">
        <v>0</v>
      </c>
      <c r="G442" s="546">
        <v>0</v>
      </c>
      <c r="H442" s="546">
        <v>0</v>
      </c>
      <c r="I442" s="546">
        <v>-20</v>
      </c>
      <c r="J442" s="548" t="s">
        <v>1437</v>
      </c>
      <c r="K442" s="548"/>
      <c r="L442" s="549">
        <v>46043</v>
      </c>
      <c r="M442" s="548" t="s">
        <v>1584</v>
      </c>
      <c r="N442" s="548" t="s">
        <v>344</v>
      </c>
      <c r="O442" s="548" t="s">
        <v>1301</v>
      </c>
      <c r="P442" s="548" t="s">
        <v>1505</v>
      </c>
      <c r="Q442" s="548" t="s">
        <v>84</v>
      </c>
      <c r="R442" s="547">
        <v>46056</v>
      </c>
      <c r="S442" s="548" t="s">
        <v>857</v>
      </c>
      <c r="T442" s="546">
        <v>-20</v>
      </c>
    </row>
    <row r="443" spans="1:20" ht="13.2">
      <c r="A443" s="541">
        <v>29996368527</v>
      </c>
      <c r="B443" s="543" t="s">
        <v>870</v>
      </c>
      <c r="C443" s="544">
        <v>45712</v>
      </c>
      <c r="D443" s="543" t="s">
        <v>871</v>
      </c>
      <c r="E443" s="541">
        <v>0</v>
      </c>
      <c r="F443" s="541">
        <v>0</v>
      </c>
      <c r="G443" s="541">
        <v>0</v>
      </c>
      <c r="H443" s="541">
        <v>0</v>
      </c>
      <c r="I443" s="541">
        <v>-285</v>
      </c>
      <c r="J443" s="543" t="s">
        <v>1437</v>
      </c>
      <c r="K443" s="543"/>
      <c r="L443" s="544">
        <v>45712</v>
      </c>
      <c r="M443" s="543" t="s">
        <v>1585</v>
      </c>
      <c r="N443" s="543" t="s">
        <v>344</v>
      </c>
      <c r="O443" s="543" t="s">
        <v>1515</v>
      </c>
      <c r="P443" s="543" t="s">
        <v>1516</v>
      </c>
      <c r="Q443" s="543" t="s">
        <v>84</v>
      </c>
      <c r="R443" s="542">
        <v>45915</v>
      </c>
      <c r="S443" s="543" t="s">
        <v>857</v>
      </c>
      <c r="T443" s="541">
        <v>-285</v>
      </c>
    </row>
    <row r="444" spans="1:20" ht="13.2">
      <c r="A444" s="546">
        <v>32560563406</v>
      </c>
      <c r="B444" s="548" t="s">
        <v>870</v>
      </c>
      <c r="C444" s="549">
        <v>45789</v>
      </c>
      <c r="D444" s="548" t="s">
        <v>871</v>
      </c>
      <c r="E444" s="546">
        <v>0</v>
      </c>
      <c r="F444" s="546">
        <v>0</v>
      </c>
      <c r="G444" s="546">
        <v>0</v>
      </c>
      <c r="H444" s="546">
        <v>0</v>
      </c>
      <c r="I444" s="546">
        <v>-37</v>
      </c>
      <c r="J444" s="548" t="s">
        <v>1437</v>
      </c>
      <c r="K444" s="548"/>
      <c r="L444" s="549">
        <v>45789</v>
      </c>
      <c r="M444" s="548" t="s">
        <v>1586</v>
      </c>
      <c r="N444" s="548" t="s">
        <v>344</v>
      </c>
      <c r="O444" s="548" t="s">
        <v>1341</v>
      </c>
      <c r="P444" s="548" t="s">
        <v>1451</v>
      </c>
      <c r="Q444" s="548" t="s">
        <v>84</v>
      </c>
      <c r="R444" s="547">
        <v>45915</v>
      </c>
      <c r="S444" s="548" t="s">
        <v>857</v>
      </c>
      <c r="T444" s="546">
        <v>-37</v>
      </c>
    </row>
    <row r="445" spans="1:20" ht="13.2">
      <c r="A445" s="541">
        <v>38989105270</v>
      </c>
      <c r="B445" s="543" t="s">
        <v>870</v>
      </c>
      <c r="C445" s="544">
        <v>45943</v>
      </c>
      <c r="D445" s="543" t="s">
        <v>871</v>
      </c>
      <c r="E445" s="541">
        <v>0</v>
      </c>
      <c r="F445" s="541">
        <v>0</v>
      </c>
      <c r="G445" s="541">
        <v>0</v>
      </c>
      <c r="H445" s="541">
        <v>0</v>
      </c>
      <c r="I445" s="541">
        <v>-20</v>
      </c>
      <c r="J445" s="543" t="s">
        <v>1437</v>
      </c>
      <c r="K445" s="543"/>
      <c r="L445" s="544">
        <v>45943</v>
      </c>
      <c r="M445" s="543" t="s">
        <v>1587</v>
      </c>
      <c r="N445" s="543" t="s">
        <v>344</v>
      </c>
      <c r="O445" s="543" t="s">
        <v>1295</v>
      </c>
      <c r="P445" s="543" t="s">
        <v>1406</v>
      </c>
      <c r="Q445" s="543" t="s">
        <v>84</v>
      </c>
      <c r="R445" s="542">
        <v>45964</v>
      </c>
      <c r="S445" s="543" t="s">
        <v>857</v>
      </c>
      <c r="T445" s="541">
        <v>-20</v>
      </c>
    </row>
    <row r="446" spans="1:20" ht="13.2">
      <c r="A446" s="546">
        <v>44985257054</v>
      </c>
      <c r="B446" s="548" t="s">
        <v>870</v>
      </c>
      <c r="C446" s="549">
        <v>46055</v>
      </c>
      <c r="D446" s="548" t="s">
        <v>871</v>
      </c>
      <c r="E446" s="546">
        <v>0</v>
      </c>
      <c r="F446" s="546">
        <v>0</v>
      </c>
      <c r="G446" s="546">
        <v>0</v>
      </c>
      <c r="H446" s="546">
        <v>0</v>
      </c>
      <c r="I446" s="546">
        <v>-34.4</v>
      </c>
      <c r="J446" s="548" t="s">
        <v>1437</v>
      </c>
      <c r="K446" s="548"/>
      <c r="L446" s="549">
        <v>46055</v>
      </c>
      <c r="M446" s="548" t="s">
        <v>1588</v>
      </c>
      <c r="N446" s="548" t="s">
        <v>344</v>
      </c>
      <c r="O446" s="548" t="s">
        <v>1299</v>
      </c>
      <c r="P446" s="548" t="s">
        <v>1513</v>
      </c>
      <c r="Q446" s="548" t="s">
        <v>84</v>
      </c>
      <c r="R446" s="547">
        <v>46087</v>
      </c>
      <c r="S446" s="548" t="s">
        <v>857</v>
      </c>
      <c r="T446" s="546">
        <v>-34.4</v>
      </c>
    </row>
    <row r="447" spans="1:20" ht="13.2">
      <c r="A447" s="541">
        <v>33393589940</v>
      </c>
      <c r="B447" s="543" t="s">
        <v>850</v>
      </c>
      <c r="C447" s="544">
        <v>45812</v>
      </c>
      <c r="D447" s="543" t="s">
        <v>1012</v>
      </c>
      <c r="E447" s="541">
        <v>0</v>
      </c>
      <c r="F447" s="541">
        <v>0</v>
      </c>
      <c r="G447" s="541">
        <v>0</v>
      </c>
      <c r="H447" s="541">
        <v>0</v>
      </c>
      <c r="I447" s="541">
        <v>-58</v>
      </c>
      <c r="J447" s="543" t="s">
        <v>1366</v>
      </c>
      <c r="K447" s="543" t="s">
        <v>1367</v>
      </c>
      <c r="L447" s="544">
        <v>45804.972581018519</v>
      </c>
      <c r="M447" s="543" t="s">
        <v>1589</v>
      </c>
      <c r="N447" s="543" t="s">
        <v>1590</v>
      </c>
      <c r="O447" s="543" t="s">
        <v>1473</v>
      </c>
      <c r="P447" s="543" t="s">
        <v>1382</v>
      </c>
      <c r="Q447" s="543" t="s">
        <v>84</v>
      </c>
      <c r="R447" s="542">
        <v>45915</v>
      </c>
      <c r="S447" s="543" t="s">
        <v>827</v>
      </c>
      <c r="T447" s="541">
        <v>-15</v>
      </c>
    </row>
    <row r="448" spans="1:20" ht="13.2">
      <c r="A448" s="541"/>
      <c r="B448" s="543"/>
      <c r="C448" s="544"/>
      <c r="D448" s="543"/>
      <c r="E448" s="541"/>
      <c r="F448" s="541"/>
      <c r="G448" s="541"/>
      <c r="H448" s="541"/>
      <c r="I448" s="541"/>
      <c r="J448" s="543"/>
      <c r="K448" s="543"/>
      <c r="L448" s="544"/>
      <c r="M448" s="543"/>
      <c r="N448" s="543"/>
      <c r="O448" s="543"/>
      <c r="P448" s="543"/>
      <c r="Q448" s="543"/>
      <c r="R448" s="542"/>
      <c r="S448" s="543" t="s">
        <v>839</v>
      </c>
      <c r="T448" s="541">
        <v>0</v>
      </c>
    </row>
    <row r="449" spans="1:20" ht="13.2">
      <c r="A449" s="541"/>
      <c r="B449" s="543"/>
      <c r="C449" s="544"/>
      <c r="D449" s="543"/>
      <c r="E449" s="541"/>
      <c r="F449" s="541"/>
      <c r="G449" s="541"/>
      <c r="H449" s="541"/>
      <c r="I449" s="541"/>
      <c r="J449" s="543"/>
      <c r="K449" s="543"/>
      <c r="L449" s="544"/>
      <c r="M449" s="543"/>
      <c r="N449" s="543"/>
      <c r="O449" s="543"/>
      <c r="P449" s="543"/>
      <c r="Q449" s="543"/>
      <c r="R449" s="542"/>
      <c r="S449" s="543" t="s">
        <v>835</v>
      </c>
      <c r="T449" s="541">
        <v>-43</v>
      </c>
    </row>
    <row r="450" spans="1:20" ht="13.2">
      <c r="A450" s="546">
        <v>37240610077</v>
      </c>
      <c r="B450" s="548" t="s">
        <v>850</v>
      </c>
      <c r="C450" s="549">
        <v>45905</v>
      </c>
      <c r="D450" s="548" t="s">
        <v>1012</v>
      </c>
      <c r="E450" s="546">
        <v>0</v>
      </c>
      <c r="F450" s="546">
        <v>0</v>
      </c>
      <c r="G450" s="546">
        <v>0</v>
      </c>
      <c r="H450" s="546">
        <v>0</v>
      </c>
      <c r="I450" s="546">
        <v>-46</v>
      </c>
      <c r="J450" s="548" t="s">
        <v>1366</v>
      </c>
      <c r="K450" s="548" t="s">
        <v>1367</v>
      </c>
      <c r="L450" s="549">
        <v>45901.239629629628</v>
      </c>
      <c r="M450" s="548" t="s">
        <v>1591</v>
      </c>
      <c r="N450" s="548" t="s">
        <v>1592</v>
      </c>
      <c r="O450" s="548" t="s">
        <v>1473</v>
      </c>
      <c r="P450" s="548" t="s">
        <v>1382</v>
      </c>
      <c r="Q450" s="548" t="s">
        <v>84</v>
      </c>
      <c r="R450" s="547">
        <v>45957</v>
      </c>
      <c r="S450" s="548" t="s">
        <v>839</v>
      </c>
      <c r="T450" s="546">
        <v>0</v>
      </c>
    </row>
    <row r="451" spans="1:20" ht="13.2">
      <c r="A451" s="546"/>
      <c r="B451" s="548"/>
      <c r="C451" s="549"/>
      <c r="D451" s="548"/>
      <c r="E451" s="546"/>
      <c r="F451" s="546"/>
      <c r="G451" s="546"/>
      <c r="H451" s="546"/>
      <c r="I451" s="546"/>
      <c r="J451" s="548"/>
      <c r="K451" s="548"/>
      <c r="L451" s="549"/>
      <c r="M451" s="548"/>
      <c r="N451" s="548"/>
      <c r="O451" s="548"/>
      <c r="P451" s="548"/>
      <c r="Q451" s="548"/>
      <c r="R451" s="547"/>
      <c r="S451" s="548" t="s">
        <v>835</v>
      </c>
      <c r="T451" s="546">
        <v>-46</v>
      </c>
    </row>
    <row r="452" spans="1:20" ht="13.2">
      <c r="A452" s="541">
        <v>31140613253</v>
      </c>
      <c r="B452" s="543" t="s">
        <v>850</v>
      </c>
      <c r="C452" s="544">
        <v>45747</v>
      </c>
      <c r="D452" s="543" t="s">
        <v>1012</v>
      </c>
      <c r="E452" s="541">
        <v>0</v>
      </c>
      <c r="F452" s="541">
        <v>0</v>
      </c>
      <c r="G452" s="541">
        <v>0</v>
      </c>
      <c r="H452" s="541">
        <v>0</v>
      </c>
      <c r="I452" s="541">
        <v>-63</v>
      </c>
      <c r="J452" s="543" t="s">
        <v>1366</v>
      </c>
      <c r="K452" s="543" t="s">
        <v>1367</v>
      </c>
      <c r="L452" s="544">
        <v>45735.816331018519</v>
      </c>
      <c r="M452" s="543" t="s">
        <v>1593</v>
      </c>
      <c r="N452" s="543" t="s">
        <v>1594</v>
      </c>
      <c r="O452" s="543" t="s">
        <v>1595</v>
      </c>
      <c r="P452" s="543" t="s">
        <v>1417</v>
      </c>
      <c r="Q452" s="543" t="s">
        <v>84</v>
      </c>
      <c r="R452" s="542">
        <v>45915</v>
      </c>
      <c r="S452" s="543" t="s">
        <v>826</v>
      </c>
      <c r="T452" s="541">
        <v>-63</v>
      </c>
    </row>
    <row r="453" spans="1:20" ht="13.2">
      <c r="A453" s="546">
        <v>35371343973</v>
      </c>
      <c r="B453" s="548" t="s">
        <v>850</v>
      </c>
      <c r="C453" s="549">
        <v>45863</v>
      </c>
      <c r="D453" s="548" t="s">
        <v>1012</v>
      </c>
      <c r="E453" s="546">
        <v>0</v>
      </c>
      <c r="F453" s="546">
        <v>0</v>
      </c>
      <c r="G453" s="546">
        <v>0</v>
      </c>
      <c r="H453" s="546">
        <v>0</v>
      </c>
      <c r="I453" s="546">
        <v>-163</v>
      </c>
      <c r="J453" s="548" t="s">
        <v>1366</v>
      </c>
      <c r="K453" s="548" t="s">
        <v>1367</v>
      </c>
      <c r="L453" s="549">
        <v>45852.683148148149</v>
      </c>
      <c r="M453" s="548" t="s">
        <v>1596</v>
      </c>
      <c r="N453" s="548" t="s">
        <v>1597</v>
      </c>
      <c r="O453" s="548" t="s">
        <v>1456</v>
      </c>
      <c r="P453" s="548" t="s">
        <v>1457</v>
      </c>
      <c r="Q453" s="548" t="s">
        <v>84</v>
      </c>
      <c r="R453" s="547">
        <v>45915</v>
      </c>
      <c r="S453" s="548" t="s">
        <v>839</v>
      </c>
      <c r="T453" s="546">
        <v>0</v>
      </c>
    </row>
    <row r="454" spans="1:20" ht="13.2">
      <c r="A454" s="546"/>
      <c r="B454" s="548"/>
      <c r="C454" s="549"/>
      <c r="D454" s="548"/>
      <c r="E454" s="546"/>
      <c r="F454" s="546"/>
      <c r="G454" s="546"/>
      <c r="H454" s="546"/>
      <c r="I454" s="546"/>
      <c r="J454" s="548"/>
      <c r="K454" s="548"/>
      <c r="L454" s="549"/>
      <c r="M454" s="548"/>
      <c r="N454" s="548"/>
      <c r="O454" s="548"/>
      <c r="P454" s="548"/>
      <c r="Q454" s="548"/>
      <c r="R454" s="547"/>
      <c r="S454" s="548" t="s">
        <v>835</v>
      </c>
      <c r="T454" s="546">
        <v>-163</v>
      </c>
    </row>
    <row r="455" spans="1:20" ht="13.2">
      <c r="A455" s="541">
        <v>34928511374</v>
      </c>
      <c r="B455" s="543" t="s">
        <v>850</v>
      </c>
      <c r="C455" s="544">
        <v>45852</v>
      </c>
      <c r="D455" s="543" t="s">
        <v>1012</v>
      </c>
      <c r="E455" s="541">
        <v>0</v>
      </c>
      <c r="F455" s="541">
        <v>0</v>
      </c>
      <c r="G455" s="541">
        <v>0</v>
      </c>
      <c r="H455" s="541">
        <v>0</v>
      </c>
      <c r="I455" s="541">
        <v>-312.39</v>
      </c>
      <c r="J455" s="543" t="s">
        <v>1366</v>
      </c>
      <c r="K455" s="543" t="s">
        <v>1367</v>
      </c>
      <c r="L455" s="544">
        <v>45849.623101851852</v>
      </c>
      <c r="M455" s="543" t="s">
        <v>1598</v>
      </c>
      <c r="N455" s="543" t="s">
        <v>1405</v>
      </c>
      <c r="O455" s="543" t="s">
        <v>1459</v>
      </c>
      <c r="P455" s="543" t="s">
        <v>1460</v>
      </c>
      <c r="Q455" s="543" t="s">
        <v>84</v>
      </c>
      <c r="R455" s="542">
        <v>45915</v>
      </c>
      <c r="S455" s="543" t="s">
        <v>886</v>
      </c>
      <c r="T455" s="541">
        <v>-14.66</v>
      </c>
    </row>
    <row r="456" spans="1:20" ht="13.2">
      <c r="A456" s="541"/>
      <c r="B456" s="543"/>
      <c r="C456" s="544"/>
      <c r="D456" s="543"/>
      <c r="E456" s="541"/>
      <c r="F456" s="541"/>
      <c r="G456" s="541"/>
      <c r="H456" s="541"/>
      <c r="I456" s="541"/>
      <c r="J456" s="543"/>
      <c r="K456" s="543"/>
      <c r="L456" s="544"/>
      <c r="M456" s="543"/>
      <c r="N456" s="543"/>
      <c r="O456" s="543"/>
      <c r="P456" s="543"/>
      <c r="Q456" s="543"/>
      <c r="R456" s="542"/>
      <c r="S456" s="543" t="s">
        <v>826</v>
      </c>
      <c r="T456" s="541">
        <v>-297.73</v>
      </c>
    </row>
    <row r="457" spans="1:20" ht="13.2">
      <c r="A457" s="546">
        <v>38072998283</v>
      </c>
      <c r="B457" s="548" t="s">
        <v>850</v>
      </c>
      <c r="C457" s="549">
        <v>45924</v>
      </c>
      <c r="D457" s="548" t="s">
        <v>1012</v>
      </c>
      <c r="E457" s="546">
        <v>0</v>
      </c>
      <c r="F457" s="546">
        <v>0</v>
      </c>
      <c r="G457" s="546">
        <v>0</v>
      </c>
      <c r="H457" s="546">
        <v>0</v>
      </c>
      <c r="I457" s="546">
        <v>-61</v>
      </c>
      <c r="J457" s="548" t="s">
        <v>1366</v>
      </c>
      <c r="K457" s="548" t="s">
        <v>1367</v>
      </c>
      <c r="L457" s="549">
        <v>45882.592175925922</v>
      </c>
      <c r="M457" s="548" t="s">
        <v>1599</v>
      </c>
      <c r="N457" s="548" t="s">
        <v>1597</v>
      </c>
      <c r="O457" s="548" t="s">
        <v>1600</v>
      </c>
      <c r="P457" s="548" t="s">
        <v>1406</v>
      </c>
      <c r="Q457" s="548" t="s">
        <v>84</v>
      </c>
      <c r="R457" s="547">
        <v>45957</v>
      </c>
      <c r="S457" s="548" t="s">
        <v>831</v>
      </c>
      <c r="T457" s="546">
        <v>0</v>
      </c>
    </row>
    <row r="458" spans="1:20" ht="13.2">
      <c r="A458" s="546"/>
      <c r="B458" s="548"/>
      <c r="C458" s="549"/>
      <c r="D458" s="548"/>
      <c r="E458" s="546"/>
      <c r="F458" s="546"/>
      <c r="G458" s="546"/>
      <c r="H458" s="546"/>
      <c r="I458" s="546"/>
      <c r="J458" s="548"/>
      <c r="K458" s="548"/>
      <c r="L458" s="549"/>
      <c r="M458" s="548"/>
      <c r="N458" s="548"/>
      <c r="O458" s="548"/>
      <c r="P458" s="548"/>
      <c r="Q458" s="548"/>
      <c r="R458" s="547"/>
      <c r="S458" s="548" t="s">
        <v>827</v>
      </c>
      <c r="T458" s="546">
        <v>-15</v>
      </c>
    </row>
    <row r="459" spans="1:20" ht="13.2">
      <c r="A459" s="546"/>
      <c r="B459" s="548"/>
      <c r="C459" s="549"/>
      <c r="D459" s="548"/>
      <c r="E459" s="546"/>
      <c r="F459" s="546"/>
      <c r="G459" s="546"/>
      <c r="H459" s="546"/>
      <c r="I459" s="546"/>
      <c r="J459" s="548"/>
      <c r="K459" s="548"/>
      <c r="L459" s="549"/>
      <c r="M459" s="548"/>
      <c r="N459" s="548"/>
      <c r="O459" s="548"/>
      <c r="P459" s="548"/>
      <c r="Q459" s="548"/>
      <c r="R459" s="547"/>
      <c r="S459" s="548" t="s">
        <v>835</v>
      </c>
      <c r="T459" s="546">
        <v>-46</v>
      </c>
    </row>
    <row r="460" spans="1:20" ht="13.2">
      <c r="A460" s="541">
        <v>30853200455</v>
      </c>
      <c r="B460" s="543" t="s">
        <v>850</v>
      </c>
      <c r="C460" s="544">
        <v>45739</v>
      </c>
      <c r="D460" s="543" t="s">
        <v>1012</v>
      </c>
      <c r="E460" s="541">
        <v>0</v>
      </c>
      <c r="F460" s="541">
        <v>0</v>
      </c>
      <c r="G460" s="541">
        <v>0</v>
      </c>
      <c r="H460" s="541">
        <v>0</v>
      </c>
      <c r="I460" s="541">
        <v>-63</v>
      </c>
      <c r="J460" s="543" t="s">
        <v>1366</v>
      </c>
      <c r="K460" s="543" t="s">
        <v>1367</v>
      </c>
      <c r="L460" s="544">
        <v>45728.52920138889</v>
      </c>
      <c r="M460" s="543" t="s">
        <v>1601</v>
      </c>
      <c r="N460" s="543" t="s">
        <v>1590</v>
      </c>
      <c r="O460" s="543" t="s">
        <v>1453</v>
      </c>
      <c r="P460" s="543" t="s">
        <v>1454</v>
      </c>
      <c r="Q460" s="543" t="s">
        <v>84</v>
      </c>
      <c r="R460" s="542">
        <v>45915</v>
      </c>
      <c r="S460" s="543" t="s">
        <v>839</v>
      </c>
      <c r="T460" s="541">
        <v>0</v>
      </c>
    </row>
    <row r="461" spans="1:20" ht="13.2">
      <c r="A461" s="541"/>
      <c r="B461" s="543"/>
      <c r="C461" s="544"/>
      <c r="D461" s="543"/>
      <c r="E461" s="541"/>
      <c r="F461" s="541"/>
      <c r="G461" s="541"/>
      <c r="H461" s="541"/>
      <c r="I461" s="541"/>
      <c r="J461" s="543"/>
      <c r="K461" s="543"/>
      <c r="L461" s="544"/>
      <c r="M461" s="543"/>
      <c r="N461" s="543"/>
      <c r="O461" s="543"/>
      <c r="P461" s="543"/>
      <c r="Q461" s="543"/>
      <c r="R461" s="542"/>
      <c r="S461" s="543" t="s">
        <v>835</v>
      </c>
      <c r="T461" s="541">
        <v>-63</v>
      </c>
    </row>
    <row r="462" spans="1:20" ht="13.2">
      <c r="A462" s="546">
        <v>32243790138</v>
      </c>
      <c r="B462" s="548" t="s">
        <v>850</v>
      </c>
      <c r="C462" s="549">
        <v>45780</v>
      </c>
      <c r="D462" s="548" t="s">
        <v>1012</v>
      </c>
      <c r="E462" s="546">
        <v>0</v>
      </c>
      <c r="F462" s="546">
        <v>0</v>
      </c>
      <c r="G462" s="546">
        <v>0</v>
      </c>
      <c r="H462" s="546">
        <v>0</v>
      </c>
      <c r="I462" s="546">
        <v>-58</v>
      </c>
      <c r="J462" s="548" t="s">
        <v>1366</v>
      </c>
      <c r="K462" s="548" t="s">
        <v>1367</v>
      </c>
      <c r="L462" s="549">
        <v>45760.310648148152</v>
      </c>
      <c r="M462" s="548" t="s">
        <v>1602</v>
      </c>
      <c r="N462" s="548" t="s">
        <v>1603</v>
      </c>
      <c r="O462" s="548" t="s">
        <v>1453</v>
      </c>
      <c r="P462" s="548" t="s">
        <v>1454</v>
      </c>
      <c r="Q462" s="548" t="s">
        <v>84</v>
      </c>
      <c r="R462" s="547">
        <v>45915</v>
      </c>
      <c r="S462" s="548" t="s">
        <v>831</v>
      </c>
      <c r="T462" s="546">
        <v>0</v>
      </c>
    </row>
    <row r="463" spans="1:20" ht="13.2">
      <c r="A463" s="546"/>
      <c r="B463" s="548"/>
      <c r="C463" s="549"/>
      <c r="D463" s="548"/>
      <c r="E463" s="546"/>
      <c r="F463" s="546"/>
      <c r="G463" s="546"/>
      <c r="H463" s="546"/>
      <c r="I463" s="546"/>
      <c r="J463" s="548"/>
      <c r="K463" s="548"/>
      <c r="L463" s="549"/>
      <c r="M463" s="548"/>
      <c r="N463" s="548"/>
      <c r="O463" s="548"/>
      <c r="P463" s="548"/>
      <c r="Q463" s="548"/>
      <c r="R463" s="547"/>
      <c r="S463" s="548" t="s">
        <v>827</v>
      </c>
      <c r="T463" s="546">
        <v>-15</v>
      </c>
    </row>
    <row r="464" spans="1:20" ht="13.2">
      <c r="A464" s="546"/>
      <c r="B464" s="548"/>
      <c r="C464" s="549"/>
      <c r="D464" s="548"/>
      <c r="E464" s="546"/>
      <c r="F464" s="546"/>
      <c r="G464" s="546"/>
      <c r="H464" s="546"/>
      <c r="I464" s="546"/>
      <c r="J464" s="548"/>
      <c r="K464" s="548"/>
      <c r="L464" s="549"/>
      <c r="M464" s="548"/>
      <c r="N464" s="548"/>
      <c r="O464" s="548"/>
      <c r="P464" s="548"/>
      <c r="Q464" s="548"/>
      <c r="R464" s="547"/>
      <c r="S464" s="548" t="s">
        <v>835</v>
      </c>
      <c r="T464" s="546">
        <v>-43</v>
      </c>
    </row>
    <row r="465" spans="1:20" ht="13.2">
      <c r="A465" s="541">
        <v>42714897255</v>
      </c>
      <c r="B465" s="543" t="s">
        <v>850</v>
      </c>
      <c r="C465" s="544">
        <v>46012</v>
      </c>
      <c r="D465" s="543" t="s">
        <v>1012</v>
      </c>
      <c r="E465" s="541">
        <v>0</v>
      </c>
      <c r="F465" s="541">
        <v>0</v>
      </c>
      <c r="G465" s="541">
        <v>0</v>
      </c>
      <c r="H465" s="541">
        <v>0</v>
      </c>
      <c r="I465" s="541">
        <v>-70.63</v>
      </c>
      <c r="J465" s="543" t="s">
        <v>1366</v>
      </c>
      <c r="K465" s="543" t="s">
        <v>1367</v>
      </c>
      <c r="L465" s="544">
        <v>46004.631342592591</v>
      </c>
      <c r="M465" s="543" t="s">
        <v>1604</v>
      </c>
      <c r="N465" s="543" t="s">
        <v>1405</v>
      </c>
      <c r="O465" s="543" t="s">
        <v>1341</v>
      </c>
      <c r="P465" s="543" t="s">
        <v>1451</v>
      </c>
      <c r="Q465" s="543" t="s">
        <v>84</v>
      </c>
      <c r="R465" s="542">
        <v>46025</v>
      </c>
      <c r="S465" s="543" t="s">
        <v>886</v>
      </c>
      <c r="T465" s="541">
        <v>-3.52</v>
      </c>
    </row>
    <row r="466" spans="1:20" ht="13.2">
      <c r="A466" s="541"/>
      <c r="B466" s="543"/>
      <c r="C466" s="544"/>
      <c r="D466" s="543"/>
      <c r="E466" s="541"/>
      <c r="F466" s="541"/>
      <c r="G466" s="541"/>
      <c r="H466" s="541"/>
      <c r="I466" s="541"/>
      <c r="J466" s="543"/>
      <c r="K466" s="543"/>
      <c r="L466" s="544"/>
      <c r="M466" s="543"/>
      <c r="N466" s="543"/>
      <c r="O466" s="543"/>
      <c r="P466" s="543"/>
      <c r="Q466" s="543"/>
      <c r="R466" s="542"/>
      <c r="S466" s="543" t="s">
        <v>826</v>
      </c>
      <c r="T466" s="541">
        <v>-67.11</v>
      </c>
    </row>
    <row r="467" spans="1:20" ht="13.2">
      <c r="A467" s="546">
        <v>33148506259</v>
      </c>
      <c r="B467" s="548" t="s">
        <v>850</v>
      </c>
      <c r="C467" s="549">
        <v>45805</v>
      </c>
      <c r="D467" s="548" t="s">
        <v>1012</v>
      </c>
      <c r="E467" s="546">
        <v>0</v>
      </c>
      <c r="F467" s="546">
        <v>0</v>
      </c>
      <c r="G467" s="546">
        <v>0</v>
      </c>
      <c r="H467" s="546">
        <v>0</v>
      </c>
      <c r="I467" s="546">
        <v>-78</v>
      </c>
      <c r="J467" s="548" t="s">
        <v>1366</v>
      </c>
      <c r="K467" s="548" t="s">
        <v>1367</v>
      </c>
      <c r="L467" s="549">
        <v>45793.327997685185</v>
      </c>
      <c r="M467" s="548" t="s">
        <v>1605</v>
      </c>
      <c r="N467" s="548" t="s">
        <v>1606</v>
      </c>
      <c r="O467" s="548" t="s">
        <v>1341</v>
      </c>
      <c r="P467" s="548" t="s">
        <v>1451</v>
      </c>
      <c r="Q467" s="548" t="s">
        <v>84</v>
      </c>
      <c r="R467" s="547">
        <v>45915</v>
      </c>
      <c r="S467" s="548" t="s">
        <v>831</v>
      </c>
      <c r="T467" s="546">
        <v>0</v>
      </c>
    </row>
    <row r="468" spans="1:20" ht="13.2">
      <c r="A468" s="546"/>
      <c r="B468" s="548"/>
      <c r="C468" s="549"/>
      <c r="D468" s="548"/>
      <c r="E468" s="546"/>
      <c r="F468" s="546"/>
      <c r="G468" s="546"/>
      <c r="H468" s="546"/>
      <c r="I468" s="546"/>
      <c r="J468" s="548"/>
      <c r="K468" s="548"/>
      <c r="L468" s="549"/>
      <c r="M468" s="548"/>
      <c r="N468" s="548"/>
      <c r="O468" s="548"/>
      <c r="P468" s="548"/>
      <c r="Q468" s="548"/>
      <c r="R468" s="547"/>
      <c r="S468" s="548" t="s">
        <v>827</v>
      </c>
      <c r="T468" s="546">
        <v>-15</v>
      </c>
    </row>
    <row r="469" spans="1:20" ht="13.2">
      <c r="A469" s="546"/>
      <c r="B469" s="548"/>
      <c r="C469" s="549"/>
      <c r="D469" s="548"/>
      <c r="E469" s="546"/>
      <c r="F469" s="546"/>
      <c r="G469" s="546"/>
      <c r="H469" s="546"/>
      <c r="I469" s="546"/>
      <c r="J469" s="548"/>
      <c r="K469" s="548"/>
      <c r="L469" s="549"/>
      <c r="M469" s="548"/>
      <c r="N469" s="548"/>
      <c r="O469" s="548"/>
      <c r="P469" s="548"/>
      <c r="Q469" s="548"/>
      <c r="R469" s="547"/>
      <c r="S469" s="548" t="s">
        <v>835</v>
      </c>
      <c r="T469" s="546">
        <v>-63</v>
      </c>
    </row>
    <row r="470" spans="1:20" ht="13.2">
      <c r="A470" s="541">
        <v>35891889352</v>
      </c>
      <c r="B470" s="543" t="s">
        <v>850</v>
      </c>
      <c r="C470" s="544">
        <v>45876</v>
      </c>
      <c r="D470" s="543" t="s">
        <v>1012</v>
      </c>
      <c r="E470" s="541">
        <v>0</v>
      </c>
      <c r="F470" s="541">
        <v>0</v>
      </c>
      <c r="G470" s="541">
        <v>0</v>
      </c>
      <c r="H470" s="541">
        <v>0</v>
      </c>
      <c r="I470" s="541">
        <v>-81</v>
      </c>
      <c r="J470" s="543" t="s">
        <v>1366</v>
      </c>
      <c r="K470" s="543" t="s">
        <v>1367</v>
      </c>
      <c r="L470" s="544">
        <v>45789.825520833328</v>
      </c>
      <c r="M470" s="543" t="s">
        <v>1607</v>
      </c>
      <c r="N470" s="543" t="s">
        <v>1594</v>
      </c>
      <c r="O470" s="543" t="s">
        <v>1341</v>
      </c>
      <c r="P470" s="543" t="s">
        <v>1451</v>
      </c>
      <c r="Q470" s="543" t="s">
        <v>84</v>
      </c>
      <c r="R470" s="542">
        <v>45915</v>
      </c>
      <c r="S470" s="543" t="s">
        <v>831</v>
      </c>
      <c r="T470" s="541">
        <v>0</v>
      </c>
    </row>
    <row r="471" spans="1:20" ht="13.2">
      <c r="A471" s="541"/>
      <c r="B471" s="543"/>
      <c r="C471" s="544"/>
      <c r="D471" s="543"/>
      <c r="E471" s="541"/>
      <c r="F471" s="541"/>
      <c r="G471" s="541"/>
      <c r="H471" s="541"/>
      <c r="I471" s="541"/>
      <c r="J471" s="543"/>
      <c r="K471" s="543"/>
      <c r="L471" s="544"/>
      <c r="M471" s="543"/>
      <c r="N471" s="543"/>
      <c r="O471" s="543"/>
      <c r="P471" s="543"/>
      <c r="Q471" s="543"/>
      <c r="R471" s="542"/>
      <c r="S471" s="543" t="s">
        <v>827</v>
      </c>
      <c r="T471" s="541">
        <v>-15</v>
      </c>
    </row>
    <row r="472" spans="1:20" ht="13.2">
      <c r="A472" s="541"/>
      <c r="B472" s="543"/>
      <c r="C472" s="544"/>
      <c r="D472" s="543"/>
      <c r="E472" s="541"/>
      <c r="F472" s="541"/>
      <c r="G472" s="541"/>
      <c r="H472" s="541"/>
      <c r="I472" s="541"/>
      <c r="J472" s="543"/>
      <c r="K472" s="543"/>
      <c r="L472" s="544"/>
      <c r="M472" s="543"/>
      <c r="N472" s="543"/>
      <c r="O472" s="543"/>
      <c r="P472" s="543"/>
      <c r="Q472" s="543"/>
      <c r="R472" s="542"/>
      <c r="S472" s="543" t="s">
        <v>835</v>
      </c>
      <c r="T472" s="541">
        <v>-66</v>
      </c>
    </row>
    <row r="473" spans="1:20" ht="13.2">
      <c r="A473" s="546">
        <v>41095231761</v>
      </c>
      <c r="B473" s="548" t="s">
        <v>850</v>
      </c>
      <c r="C473" s="549">
        <v>45984</v>
      </c>
      <c r="D473" s="548" t="s">
        <v>1012</v>
      </c>
      <c r="E473" s="546">
        <v>0</v>
      </c>
      <c r="F473" s="546">
        <v>0</v>
      </c>
      <c r="G473" s="546">
        <v>0</v>
      </c>
      <c r="H473" s="546">
        <v>0</v>
      </c>
      <c r="I473" s="546">
        <v>-48.18</v>
      </c>
      <c r="J473" s="548" t="s">
        <v>1366</v>
      </c>
      <c r="K473" s="548" t="s">
        <v>1367</v>
      </c>
      <c r="L473" s="549">
        <v>45972.519872685181</v>
      </c>
      <c r="M473" s="548" t="s">
        <v>1608</v>
      </c>
      <c r="N473" s="548" t="s">
        <v>1609</v>
      </c>
      <c r="O473" s="548" t="s">
        <v>1285</v>
      </c>
      <c r="P473" s="548" t="s">
        <v>1417</v>
      </c>
      <c r="Q473" s="548" t="s">
        <v>84</v>
      </c>
      <c r="R473" s="547">
        <v>45994</v>
      </c>
      <c r="S473" s="548" t="s">
        <v>886</v>
      </c>
      <c r="T473" s="546">
        <v>-2.1800000000000002</v>
      </c>
    </row>
    <row r="474" spans="1:20" ht="13.2">
      <c r="A474" s="546"/>
      <c r="B474" s="548"/>
      <c r="C474" s="549"/>
      <c r="D474" s="548"/>
      <c r="E474" s="546"/>
      <c r="F474" s="546"/>
      <c r="G474" s="546"/>
      <c r="H474" s="546"/>
      <c r="I474" s="546"/>
      <c r="J474" s="548"/>
      <c r="K474" s="548"/>
      <c r="L474" s="549"/>
      <c r="M474" s="548"/>
      <c r="N474" s="548"/>
      <c r="O474" s="548"/>
      <c r="P474" s="548"/>
      <c r="Q474" s="548"/>
      <c r="R474" s="547"/>
      <c r="S474" s="548" t="s">
        <v>826</v>
      </c>
      <c r="T474" s="546">
        <v>-46</v>
      </c>
    </row>
    <row r="475" spans="1:20" ht="13.2">
      <c r="A475" s="541">
        <v>42089382095</v>
      </c>
      <c r="B475" s="543" t="s">
        <v>850</v>
      </c>
      <c r="C475" s="544">
        <v>46002</v>
      </c>
      <c r="D475" s="543" t="s">
        <v>1012</v>
      </c>
      <c r="E475" s="541">
        <v>0</v>
      </c>
      <c r="F475" s="541">
        <v>0</v>
      </c>
      <c r="G475" s="541">
        <v>0</v>
      </c>
      <c r="H475" s="541">
        <v>0</v>
      </c>
      <c r="I475" s="541">
        <v>-52.45</v>
      </c>
      <c r="J475" s="543" t="s">
        <v>1366</v>
      </c>
      <c r="K475" s="543" t="s">
        <v>1367</v>
      </c>
      <c r="L475" s="544">
        <v>45996.626331018517</v>
      </c>
      <c r="M475" s="543" t="s">
        <v>1610</v>
      </c>
      <c r="N475" s="543" t="s">
        <v>1434</v>
      </c>
      <c r="O475" s="543" t="s">
        <v>1335</v>
      </c>
      <c r="P475" s="543" t="s">
        <v>1611</v>
      </c>
      <c r="Q475" s="543" t="s">
        <v>84</v>
      </c>
      <c r="R475" s="542">
        <v>46025</v>
      </c>
      <c r="S475" s="543" t="s">
        <v>886</v>
      </c>
      <c r="T475" s="541">
        <v>-6.45</v>
      </c>
    </row>
    <row r="476" spans="1:20" ht="13.2">
      <c r="A476" s="541"/>
      <c r="B476" s="543"/>
      <c r="C476" s="544"/>
      <c r="D476" s="543"/>
      <c r="E476" s="541"/>
      <c r="F476" s="541"/>
      <c r="G476" s="541"/>
      <c r="H476" s="541"/>
      <c r="I476" s="541"/>
      <c r="J476" s="543"/>
      <c r="K476" s="543"/>
      <c r="L476" s="544"/>
      <c r="M476" s="543"/>
      <c r="N476" s="543"/>
      <c r="O476" s="543"/>
      <c r="P476" s="543"/>
      <c r="Q476" s="543"/>
      <c r="R476" s="542"/>
      <c r="S476" s="543" t="s">
        <v>826</v>
      </c>
      <c r="T476" s="541">
        <v>-46</v>
      </c>
    </row>
    <row r="477" spans="1:20" ht="13.2">
      <c r="A477" s="546">
        <v>29630520417</v>
      </c>
      <c r="B477" s="548" t="s">
        <v>850</v>
      </c>
      <c r="C477" s="549">
        <v>45700</v>
      </c>
      <c r="D477" s="548" t="s">
        <v>1012</v>
      </c>
      <c r="E477" s="546">
        <v>0</v>
      </c>
      <c r="F477" s="546">
        <v>0</v>
      </c>
      <c r="G477" s="546">
        <v>0</v>
      </c>
      <c r="H477" s="546">
        <v>0</v>
      </c>
      <c r="I477" s="546">
        <v>-63</v>
      </c>
      <c r="J477" s="548" t="s">
        <v>1366</v>
      </c>
      <c r="K477" s="548" t="s">
        <v>1367</v>
      </c>
      <c r="L477" s="549">
        <v>45695.760891203703</v>
      </c>
      <c r="M477" s="548" t="s">
        <v>1612</v>
      </c>
      <c r="N477" s="548" t="s">
        <v>1372</v>
      </c>
      <c r="O477" s="548" t="s">
        <v>1335</v>
      </c>
      <c r="P477" s="548" t="s">
        <v>1613</v>
      </c>
      <c r="Q477" s="548" t="s">
        <v>84</v>
      </c>
      <c r="R477" s="547">
        <v>45915</v>
      </c>
      <c r="S477" s="548" t="s">
        <v>826</v>
      </c>
      <c r="T477" s="546">
        <v>-63</v>
      </c>
    </row>
    <row r="478" spans="1:20" ht="13.2">
      <c r="A478" s="541">
        <v>41995124150</v>
      </c>
      <c r="B478" s="543" t="s">
        <v>850</v>
      </c>
      <c r="C478" s="544">
        <v>46000</v>
      </c>
      <c r="D478" s="543" t="s">
        <v>1012</v>
      </c>
      <c r="E478" s="541">
        <v>0</v>
      </c>
      <c r="F478" s="541">
        <v>0</v>
      </c>
      <c r="G478" s="541">
        <v>0</v>
      </c>
      <c r="H478" s="541">
        <v>0</v>
      </c>
      <c r="I478" s="541">
        <v>-61</v>
      </c>
      <c r="J478" s="543" t="s">
        <v>1366</v>
      </c>
      <c r="K478" s="543" t="s">
        <v>1367</v>
      </c>
      <c r="L478" s="544">
        <v>45995.556458333333</v>
      </c>
      <c r="M478" s="543" t="s">
        <v>1614</v>
      </c>
      <c r="N478" s="543" t="s">
        <v>1615</v>
      </c>
      <c r="O478" s="543" t="s">
        <v>1335</v>
      </c>
      <c r="P478" s="543" t="s">
        <v>1611</v>
      </c>
      <c r="Q478" s="543" t="s">
        <v>84</v>
      </c>
      <c r="R478" s="542">
        <v>46025</v>
      </c>
      <c r="S478" s="543" t="s">
        <v>827</v>
      </c>
      <c r="T478" s="541">
        <v>-15</v>
      </c>
    </row>
    <row r="479" spans="1:20" ht="13.2">
      <c r="A479" s="541"/>
      <c r="B479" s="543"/>
      <c r="C479" s="544"/>
      <c r="D479" s="543"/>
      <c r="E479" s="541"/>
      <c r="F479" s="541"/>
      <c r="G479" s="541"/>
      <c r="H479" s="541"/>
      <c r="I479" s="541"/>
      <c r="J479" s="543"/>
      <c r="K479" s="543"/>
      <c r="L479" s="544"/>
      <c r="M479" s="543"/>
      <c r="N479" s="543"/>
      <c r="O479" s="543"/>
      <c r="P479" s="543"/>
      <c r="Q479" s="543"/>
      <c r="R479" s="542"/>
      <c r="S479" s="543" t="s">
        <v>839</v>
      </c>
      <c r="T479" s="541">
        <v>0</v>
      </c>
    </row>
    <row r="480" spans="1:20" ht="13.2">
      <c r="A480" s="541"/>
      <c r="B480" s="543"/>
      <c r="C480" s="544"/>
      <c r="D480" s="543"/>
      <c r="E480" s="541"/>
      <c r="F480" s="541"/>
      <c r="G480" s="541"/>
      <c r="H480" s="541"/>
      <c r="I480" s="541"/>
      <c r="J480" s="543"/>
      <c r="K480" s="543"/>
      <c r="L480" s="544"/>
      <c r="M480" s="543"/>
      <c r="N480" s="543"/>
      <c r="O480" s="543"/>
      <c r="P480" s="543"/>
      <c r="Q480" s="543"/>
      <c r="R480" s="542"/>
      <c r="S480" s="543" t="s">
        <v>835</v>
      </c>
      <c r="T480" s="541">
        <v>-46</v>
      </c>
    </row>
    <row r="481" spans="1:20" ht="13.2">
      <c r="A481" s="546">
        <v>41894440181</v>
      </c>
      <c r="B481" s="548" t="s">
        <v>850</v>
      </c>
      <c r="C481" s="549">
        <v>45998</v>
      </c>
      <c r="D481" s="548" t="s">
        <v>1012</v>
      </c>
      <c r="E481" s="546">
        <v>0</v>
      </c>
      <c r="F481" s="546">
        <v>0</v>
      </c>
      <c r="G481" s="546">
        <v>0</v>
      </c>
      <c r="H481" s="546">
        <v>0</v>
      </c>
      <c r="I481" s="546">
        <v>-46</v>
      </c>
      <c r="J481" s="548" t="s">
        <v>1366</v>
      </c>
      <c r="K481" s="548" t="s">
        <v>1367</v>
      </c>
      <c r="L481" s="549">
        <v>45994.419074074074</v>
      </c>
      <c r="M481" s="548" t="s">
        <v>1616</v>
      </c>
      <c r="N481" s="548" t="s">
        <v>1436</v>
      </c>
      <c r="O481" s="548" t="s">
        <v>1335</v>
      </c>
      <c r="P481" s="548" t="s">
        <v>1571</v>
      </c>
      <c r="Q481" s="548" t="s">
        <v>84</v>
      </c>
      <c r="R481" s="547">
        <v>46025</v>
      </c>
      <c r="S481" s="548" t="s">
        <v>826</v>
      </c>
      <c r="T481" s="546">
        <v>-46</v>
      </c>
    </row>
    <row r="482" spans="1:20" ht="13.2">
      <c r="A482" s="541">
        <v>43876851319</v>
      </c>
      <c r="B482" s="543" t="s">
        <v>850</v>
      </c>
      <c r="C482" s="544">
        <v>46033</v>
      </c>
      <c r="D482" s="543" t="s">
        <v>1012</v>
      </c>
      <c r="E482" s="541">
        <v>0</v>
      </c>
      <c r="F482" s="541">
        <v>0</v>
      </c>
      <c r="G482" s="541">
        <v>0</v>
      </c>
      <c r="H482" s="541">
        <v>0</v>
      </c>
      <c r="I482" s="541">
        <v>-71.94</v>
      </c>
      <c r="J482" s="543" t="s">
        <v>1366</v>
      </c>
      <c r="K482" s="543" t="s">
        <v>1367</v>
      </c>
      <c r="L482" s="544">
        <v>46023.982719907406</v>
      </c>
      <c r="M482" s="543" t="s">
        <v>1617</v>
      </c>
      <c r="N482" s="543" t="s">
        <v>1423</v>
      </c>
      <c r="O482" s="543" t="s">
        <v>1309</v>
      </c>
      <c r="P482" s="543" t="s">
        <v>1618</v>
      </c>
      <c r="Q482" s="543" t="s">
        <v>84</v>
      </c>
      <c r="R482" s="542">
        <v>46056</v>
      </c>
      <c r="S482" s="543" t="s">
        <v>827</v>
      </c>
      <c r="T482" s="541">
        <v>-15</v>
      </c>
    </row>
    <row r="483" spans="1:20" ht="13.2">
      <c r="A483" s="541"/>
      <c r="B483" s="543"/>
      <c r="C483" s="544"/>
      <c r="D483" s="543"/>
      <c r="E483" s="541"/>
      <c r="F483" s="541"/>
      <c r="G483" s="541"/>
      <c r="H483" s="541"/>
      <c r="I483" s="541"/>
      <c r="J483" s="543"/>
      <c r="K483" s="543"/>
      <c r="L483" s="544"/>
      <c r="M483" s="543"/>
      <c r="N483" s="543"/>
      <c r="O483" s="543"/>
      <c r="P483" s="543"/>
      <c r="Q483" s="543"/>
      <c r="R483" s="542"/>
      <c r="S483" s="543" t="s">
        <v>839</v>
      </c>
      <c r="T483" s="541">
        <v>0</v>
      </c>
    </row>
    <row r="484" spans="1:20" ht="13.2">
      <c r="A484" s="541"/>
      <c r="B484" s="543"/>
      <c r="C484" s="544"/>
      <c r="D484" s="543"/>
      <c r="E484" s="541"/>
      <c r="F484" s="541"/>
      <c r="G484" s="541"/>
      <c r="H484" s="541"/>
      <c r="I484" s="541"/>
      <c r="J484" s="543"/>
      <c r="K484" s="543"/>
      <c r="L484" s="544"/>
      <c r="M484" s="543"/>
      <c r="N484" s="543"/>
      <c r="O484" s="543"/>
      <c r="P484" s="543"/>
      <c r="Q484" s="543"/>
      <c r="R484" s="542"/>
      <c r="S484" s="543" t="s">
        <v>835</v>
      </c>
      <c r="T484" s="541">
        <v>-56.94</v>
      </c>
    </row>
    <row r="485" spans="1:20" ht="13.2">
      <c r="A485" s="546">
        <v>43835600291</v>
      </c>
      <c r="B485" s="548" t="s">
        <v>850</v>
      </c>
      <c r="C485" s="549">
        <v>46033</v>
      </c>
      <c r="D485" s="548" t="s">
        <v>1012</v>
      </c>
      <c r="E485" s="546">
        <v>0</v>
      </c>
      <c r="F485" s="546">
        <v>0</v>
      </c>
      <c r="G485" s="546">
        <v>0</v>
      </c>
      <c r="H485" s="546">
        <v>0</v>
      </c>
      <c r="I485" s="546">
        <v>-71.94</v>
      </c>
      <c r="J485" s="548" t="s">
        <v>1366</v>
      </c>
      <c r="K485" s="548" t="s">
        <v>1367</v>
      </c>
      <c r="L485" s="549">
        <v>46027.687650462962</v>
      </c>
      <c r="M485" s="548" t="s">
        <v>1619</v>
      </c>
      <c r="N485" s="548" t="s">
        <v>1421</v>
      </c>
      <c r="O485" s="548" t="s">
        <v>1530</v>
      </c>
      <c r="P485" s="548" t="s">
        <v>1531</v>
      </c>
      <c r="Q485" s="548" t="s">
        <v>84</v>
      </c>
      <c r="R485" s="547">
        <v>46056</v>
      </c>
      <c r="S485" s="548" t="s">
        <v>827</v>
      </c>
      <c r="T485" s="546">
        <v>-15</v>
      </c>
    </row>
    <row r="486" spans="1:20" ht="13.2">
      <c r="A486" s="546"/>
      <c r="B486" s="548"/>
      <c r="C486" s="549"/>
      <c r="D486" s="548"/>
      <c r="E486" s="546"/>
      <c r="F486" s="546"/>
      <c r="G486" s="546"/>
      <c r="H486" s="546"/>
      <c r="I486" s="546"/>
      <c r="J486" s="548"/>
      <c r="K486" s="548"/>
      <c r="L486" s="549"/>
      <c r="M486" s="548"/>
      <c r="N486" s="548"/>
      <c r="O486" s="548"/>
      <c r="P486" s="548"/>
      <c r="Q486" s="548"/>
      <c r="R486" s="547"/>
      <c r="S486" s="548" t="s">
        <v>839</v>
      </c>
      <c r="T486" s="546">
        <v>0</v>
      </c>
    </row>
    <row r="487" spans="1:20" ht="13.2">
      <c r="A487" s="546"/>
      <c r="B487" s="548"/>
      <c r="C487" s="549"/>
      <c r="D487" s="548"/>
      <c r="E487" s="546"/>
      <c r="F487" s="546"/>
      <c r="G487" s="546"/>
      <c r="H487" s="546"/>
      <c r="I487" s="546"/>
      <c r="J487" s="548"/>
      <c r="K487" s="548"/>
      <c r="L487" s="549"/>
      <c r="M487" s="548"/>
      <c r="N487" s="548"/>
      <c r="O487" s="548"/>
      <c r="P487" s="548"/>
      <c r="Q487" s="548"/>
      <c r="R487" s="547"/>
      <c r="S487" s="548" t="s">
        <v>835</v>
      </c>
      <c r="T487" s="546">
        <v>-56.94</v>
      </c>
    </row>
    <row r="488" spans="1:20" ht="13.2">
      <c r="A488" s="541">
        <v>38681123927</v>
      </c>
      <c r="B488" s="543" t="s">
        <v>850</v>
      </c>
      <c r="C488" s="544">
        <v>45937</v>
      </c>
      <c r="D488" s="543" t="s">
        <v>1012</v>
      </c>
      <c r="E488" s="541">
        <v>0</v>
      </c>
      <c r="F488" s="541">
        <v>0</v>
      </c>
      <c r="G488" s="541">
        <v>0</v>
      </c>
      <c r="H488" s="541">
        <v>0</v>
      </c>
      <c r="I488" s="541">
        <v>-166.08</v>
      </c>
      <c r="J488" s="543" t="s">
        <v>1366</v>
      </c>
      <c r="K488" s="543" t="s">
        <v>1367</v>
      </c>
      <c r="L488" s="544">
        <v>45927.700462962966</v>
      </c>
      <c r="M488" s="543" t="s">
        <v>1620</v>
      </c>
      <c r="N488" s="543" t="s">
        <v>1621</v>
      </c>
      <c r="O488" s="543" t="s">
        <v>1295</v>
      </c>
      <c r="P488" s="543" t="s">
        <v>1406</v>
      </c>
      <c r="Q488" s="543" t="s">
        <v>84</v>
      </c>
      <c r="R488" s="542">
        <v>45964</v>
      </c>
      <c r="S488" s="543" t="s">
        <v>886</v>
      </c>
      <c r="T488" s="541">
        <v>-11.84</v>
      </c>
    </row>
    <row r="489" spans="1:20" ht="13.2">
      <c r="A489" s="541"/>
      <c r="B489" s="543"/>
      <c r="C489" s="544"/>
      <c r="D489" s="543"/>
      <c r="E489" s="541"/>
      <c r="F489" s="541"/>
      <c r="G489" s="541"/>
      <c r="H489" s="541"/>
      <c r="I489" s="541"/>
      <c r="J489" s="543"/>
      <c r="K489" s="543"/>
      <c r="L489" s="544"/>
      <c r="M489" s="543"/>
      <c r="N489" s="543"/>
      <c r="O489" s="543"/>
      <c r="P489" s="543"/>
      <c r="Q489" s="543"/>
      <c r="R489" s="542"/>
      <c r="S489" s="543" t="s">
        <v>826</v>
      </c>
      <c r="T489" s="541">
        <v>-154.24</v>
      </c>
    </row>
    <row r="490" spans="1:20" ht="13.2">
      <c r="A490" s="546">
        <v>44756689795</v>
      </c>
      <c r="B490" s="548" t="s">
        <v>850</v>
      </c>
      <c r="C490" s="549">
        <v>46050</v>
      </c>
      <c r="D490" s="548" t="s">
        <v>1012</v>
      </c>
      <c r="E490" s="546">
        <v>0</v>
      </c>
      <c r="F490" s="546">
        <v>0</v>
      </c>
      <c r="G490" s="546">
        <v>0</v>
      </c>
      <c r="H490" s="546">
        <v>0</v>
      </c>
      <c r="I490" s="546">
        <v>-46.77</v>
      </c>
      <c r="J490" s="548" t="s">
        <v>1366</v>
      </c>
      <c r="K490" s="548" t="s">
        <v>1367</v>
      </c>
      <c r="L490" s="549">
        <v>46047.583773148144</v>
      </c>
      <c r="M490" s="548" t="s">
        <v>1622</v>
      </c>
      <c r="N490" s="548" t="s">
        <v>1372</v>
      </c>
      <c r="O490" s="548" t="s">
        <v>1305</v>
      </c>
      <c r="P490" s="548" t="s">
        <v>1370</v>
      </c>
      <c r="Q490" s="548" t="s">
        <v>84</v>
      </c>
      <c r="R490" s="547">
        <v>46056</v>
      </c>
      <c r="S490" s="548" t="s">
        <v>839</v>
      </c>
      <c r="T490" s="546">
        <v>0</v>
      </c>
    </row>
    <row r="491" spans="1:20" ht="13.2">
      <c r="A491" s="546"/>
      <c r="B491" s="548"/>
      <c r="C491" s="549"/>
      <c r="D491" s="548"/>
      <c r="E491" s="546"/>
      <c r="F491" s="546"/>
      <c r="G491" s="546"/>
      <c r="H491" s="546"/>
      <c r="I491" s="546"/>
      <c r="J491" s="548"/>
      <c r="K491" s="548"/>
      <c r="L491" s="549"/>
      <c r="M491" s="548"/>
      <c r="N491" s="548"/>
      <c r="O491" s="548"/>
      <c r="P491" s="548"/>
      <c r="Q491" s="548"/>
      <c r="R491" s="547"/>
      <c r="S491" s="548" t="s">
        <v>835</v>
      </c>
      <c r="T491" s="546">
        <v>-46.77</v>
      </c>
    </row>
    <row r="492" spans="1:20" ht="13.2">
      <c r="A492" s="541">
        <v>44041702825</v>
      </c>
      <c r="B492" s="543" t="s">
        <v>850</v>
      </c>
      <c r="C492" s="544">
        <v>46037</v>
      </c>
      <c r="D492" s="543" t="s">
        <v>1012</v>
      </c>
      <c r="E492" s="541">
        <v>0</v>
      </c>
      <c r="F492" s="541">
        <v>0</v>
      </c>
      <c r="G492" s="541">
        <v>0</v>
      </c>
      <c r="H492" s="541">
        <v>0</v>
      </c>
      <c r="I492" s="541">
        <v>-58.05</v>
      </c>
      <c r="J492" s="543" t="s">
        <v>1366</v>
      </c>
      <c r="K492" s="543" t="s">
        <v>1367</v>
      </c>
      <c r="L492" s="544">
        <v>46028.908402777779</v>
      </c>
      <c r="M492" s="543" t="s">
        <v>1623</v>
      </c>
      <c r="N492" s="543" t="s">
        <v>1436</v>
      </c>
      <c r="O492" s="543" t="s">
        <v>1301</v>
      </c>
      <c r="P492" s="543" t="s">
        <v>1505</v>
      </c>
      <c r="Q492" s="543" t="s">
        <v>84</v>
      </c>
      <c r="R492" s="542">
        <v>46056</v>
      </c>
      <c r="S492" s="543" t="s">
        <v>886</v>
      </c>
      <c r="T492" s="541">
        <v>-12.05</v>
      </c>
    </row>
    <row r="493" spans="1:20" ht="13.2">
      <c r="A493" s="541"/>
      <c r="B493" s="543"/>
      <c r="C493" s="544"/>
      <c r="D493" s="543"/>
      <c r="E493" s="541"/>
      <c r="F493" s="541"/>
      <c r="G493" s="541"/>
      <c r="H493" s="541"/>
      <c r="I493" s="541"/>
      <c r="J493" s="543"/>
      <c r="K493" s="543"/>
      <c r="L493" s="544"/>
      <c r="M493" s="543"/>
      <c r="N493" s="543"/>
      <c r="O493" s="543"/>
      <c r="P493" s="543"/>
      <c r="Q493" s="543"/>
      <c r="R493" s="542"/>
      <c r="S493" s="543" t="s">
        <v>826</v>
      </c>
      <c r="T493" s="541">
        <v>-46</v>
      </c>
    </row>
    <row r="494" spans="1:20" ht="13.2">
      <c r="A494" s="546">
        <v>43403687039</v>
      </c>
      <c r="B494" s="548" t="s">
        <v>850</v>
      </c>
      <c r="C494" s="549">
        <v>46022</v>
      </c>
      <c r="D494" s="548" t="s">
        <v>1012</v>
      </c>
      <c r="E494" s="546">
        <v>0</v>
      </c>
      <c r="F494" s="546">
        <v>0</v>
      </c>
      <c r="G494" s="546">
        <v>0</v>
      </c>
      <c r="H494" s="546">
        <v>0</v>
      </c>
      <c r="I494" s="546">
        <v>-58.55</v>
      </c>
      <c r="J494" s="548" t="s">
        <v>1366</v>
      </c>
      <c r="K494" s="548" t="s">
        <v>1367</v>
      </c>
      <c r="L494" s="549">
        <v>46015.681238425925</v>
      </c>
      <c r="M494" s="548" t="s">
        <v>1624</v>
      </c>
      <c r="N494" s="548" t="s">
        <v>1625</v>
      </c>
      <c r="O494" s="548" t="s">
        <v>1626</v>
      </c>
      <c r="P494" s="548" t="s">
        <v>1392</v>
      </c>
      <c r="Q494" s="548" t="s">
        <v>84</v>
      </c>
      <c r="R494" s="547">
        <v>46025</v>
      </c>
      <c r="S494" s="548" t="s">
        <v>886</v>
      </c>
      <c r="T494" s="546">
        <v>-12.55</v>
      </c>
    </row>
    <row r="495" spans="1:20" ht="13.2">
      <c r="A495" s="546"/>
      <c r="B495" s="548"/>
      <c r="C495" s="549"/>
      <c r="D495" s="548"/>
      <c r="E495" s="546"/>
      <c r="F495" s="546"/>
      <c r="G495" s="546"/>
      <c r="H495" s="546"/>
      <c r="I495" s="546"/>
      <c r="J495" s="548"/>
      <c r="K495" s="548"/>
      <c r="L495" s="549"/>
      <c r="M495" s="548"/>
      <c r="N495" s="548"/>
      <c r="O495" s="548"/>
      <c r="P495" s="548"/>
      <c r="Q495" s="548"/>
      <c r="R495" s="547"/>
      <c r="S495" s="548" t="s">
        <v>826</v>
      </c>
      <c r="T495" s="546">
        <v>-46</v>
      </c>
    </row>
    <row r="496" spans="1:20" ht="13.2">
      <c r="A496" s="541">
        <v>39226479802</v>
      </c>
      <c r="B496" s="543" t="s">
        <v>850</v>
      </c>
      <c r="C496" s="544">
        <v>45948</v>
      </c>
      <c r="D496" s="543" t="s">
        <v>1012</v>
      </c>
      <c r="E496" s="541">
        <v>0</v>
      </c>
      <c r="F496" s="541">
        <v>0</v>
      </c>
      <c r="G496" s="541">
        <v>0</v>
      </c>
      <c r="H496" s="541">
        <v>0</v>
      </c>
      <c r="I496" s="541">
        <v>-333.14</v>
      </c>
      <c r="J496" s="543" t="s">
        <v>1366</v>
      </c>
      <c r="K496" s="543" t="s">
        <v>1367</v>
      </c>
      <c r="L496" s="544">
        <v>45931.544583333336</v>
      </c>
      <c r="M496" s="543" t="s">
        <v>1627</v>
      </c>
      <c r="N496" s="543" t="s">
        <v>1597</v>
      </c>
      <c r="O496" s="543" t="s">
        <v>1291</v>
      </c>
      <c r="P496" s="543" t="s">
        <v>1460</v>
      </c>
      <c r="Q496" s="543" t="s">
        <v>84</v>
      </c>
      <c r="R496" s="542">
        <v>45964</v>
      </c>
      <c r="S496" s="543" t="s">
        <v>886</v>
      </c>
      <c r="T496" s="541">
        <v>-18.7</v>
      </c>
    </row>
    <row r="497" spans="1:20" ht="13.2">
      <c r="A497" s="541"/>
      <c r="B497" s="543"/>
      <c r="C497" s="544"/>
      <c r="D497" s="543"/>
      <c r="E497" s="541"/>
      <c r="F497" s="541"/>
      <c r="G497" s="541"/>
      <c r="H497" s="541"/>
      <c r="I497" s="541"/>
      <c r="J497" s="543"/>
      <c r="K497" s="543"/>
      <c r="L497" s="544"/>
      <c r="M497" s="543"/>
      <c r="N497" s="543"/>
      <c r="O497" s="543"/>
      <c r="P497" s="543"/>
      <c r="Q497" s="543"/>
      <c r="R497" s="542"/>
      <c r="S497" s="543" t="s">
        <v>826</v>
      </c>
      <c r="T497" s="541">
        <v>-314.44</v>
      </c>
    </row>
    <row r="498" spans="1:20" ht="13.2">
      <c r="A498" s="546">
        <v>38541996175</v>
      </c>
      <c r="B498" s="548" t="s">
        <v>850</v>
      </c>
      <c r="C498" s="549">
        <v>45934</v>
      </c>
      <c r="D498" s="548" t="s">
        <v>1012</v>
      </c>
      <c r="E498" s="546">
        <v>0</v>
      </c>
      <c r="F498" s="546">
        <v>0</v>
      </c>
      <c r="G498" s="546">
        <v>0</v>
      </c>
      <c r="H498" s="546">
        <v>0</v>
      </c>
      <c r="I498" s="546">
        <v>-136</v>
      </c>
      <c r="J498" s="548" t="s">
        <v>1366</v>
      </c>
      <c r="K498" s="548" t="s">
        <v>1367</v>
      </c>
      <c r="L498" s="549">
        <v>45924.636273148149</v>
      </c>
      <c r="M498" s="548" t="s">
        <v>1628</v>
      </c>
      <c r="N498" s="548" t="s">
        <v>1372</v>
      </c>
      <c r="O498" s="548" t="s">
        <v>1291</v>
      </c>
      <c r="P498" s="548" t="s">
        <v>1460</v>
      </c>
      <c r="Q498" s="548" t="s">
        <v>84</v>
      </c>
      <c r="R498" s="547">
        <v>45964</v>
      </c>
      <c r="S498" s="548" t="s">
        <v>839</v>
      </c>
      <c r="T498" s="546">
        <v>0</v>
      </c>
    </row>
    <row r="499" spans="1:20" ht="13.2">
      <c r="A499" s="546"/>
      <c r="B499" s="548"/>
      <c r="C499" s="549"/>
      <c r="D499" s="548"/>
      <c r="E499" s="546"/>
      <c r="F499" s="546"/>
      <c r="G499" s="546"/>
      <c r="H499" s="546"/>
      <c r="I499" s="546"/>
      <c r="J499" s="548"/>
      <c r="K499" s="548"/>
      <c r="L499" s="549"/>
      <c r="M499" s="548"/>
      <c r="N499" s="548"/>
      <c r="O499" s="548"/>
      <c r="P499" s="548"/>
      <c r="Q499" s="548"/>
      <c r="R499" s="547"/>
      <c r="S499" s="548" t="s">
        <v>835</v>
      </c>
      <c r="T499" s="546">
        <v>-136</v>
      </c>
    </row>
    <row r="500" spans="1:20" ht="13.2">
      <c r="A500" s="541">
        <v>45019282514</v>
      </c>
      <c r="B500" s="543" t="s">
        <v>850</v>
      </c>
      <c r="C500" s="544">
        <v>46056</v>
      </c>
      <c r="D500" s="543" t="s">
        <v>1012</v>
      </c>
      <c r="E500" s="541">
        <v>0</v>
      </c>
      <c r="F500" s="541">
        <v>0</v>
      </c>
      <c r="G500" s="541">
        <v>0</v>
      </c>
      <c r="H500" s="541">
        <v>0</v>
      </c>
      <c r="I500" s="541">
        <v>-46.77</v>
      </c>
      <c r="J500" s="543" t="s">
        <v>1366</v>
      </c>
      <c r="K500" s="543" t="s">
        <v>1367</v>
      </c>
      <c r="L500" s="544">
        <v>46046.53638888889</v>
      </c>
      <c r="M500" s="543" t="s">
        <v>1629</v>
      </c>
      <c r="N500" s="543" t="s">
        <v>1630</v>
      </c>
      <c r="O500" s="543" t="s">
        <v>1313</v>
      </c>
      <c r="P500" s="543" t="s">
        <v>1392</v>
      </c>
      <c r="Q500" s="543" t="s">
        <v>84</v>
      </c>
      <c r="R500" s="542">
        <v>46087</v>
      </c>
      <c r="S500" s="543" t="s">
        <v>826</v>
      </c>
      <c r="T500" s="541">
        <v>-46.77</v>
      </c>
    </row>
    <row r="501" spans="1:20" ht="13.2">
      <c r="A501" s="546">
        <v>46151923455</v>
      </c>
      <c r="B501" s="548" t="s">
        <v>850</v>
      </c>
      <c r="C501" s="549">
        <v>46076</v>
      </c>
      <c r="D501" s="548" t="s">
        <v>1012</v>
      </c>
      <c r="E501" s="546">
        <v>0</v>
      </c>
      <c r="F501" s="546">
        <v>0</v>
      </c>
      <c r="G501" s="546">
        <v>0</v>
      </c>
      <c r="H501" s="546">
        <v>0</v>
      </c>
      <c r="I501" s="546">
        <v>-46.77</v>
      </c>
      <c r="J501" s="548" t="s">
        <v>1366</v>
      </c>
      <c r="K501" s="548" t="s">
        <v>1367</v>
      </c>
      <c r="L501" s="549">
        <v>46070.441967592589</v>
      </c>
      <c r="M501" s="548" t="s">
        <v>1631</v>
      </c>
      <c r="N501" s="548" t="s">
        <v>1426</v>
      </c>
      <c r="O501" s="548" t="s">
        <v>1307</v>
      </c>
      <c r="P501" s="548" t="s">
        <v>1632</v>
      </c>
      <c r="Q501" s="548" t="s">
        <v>84</v>
      </c>
      <c r="R501" s="547">
        <v>46087</v>
      </c>
      <c r="S501" s="548" t="s">
        <v>839</v>
      </c>
      <c r="T501" s="546">
        <v>0</v>
      </c>
    </row>
    <row r="502" spans="1:20" ht="13.2">
      <c r="A502" s="546"/>
      <c r="B502" s="548"/>
      <c r="C502" s="549"/>
      <c r="D502" s="548"/>
      <c r="E502" s="546"/>
      <c r="F502" s="546"/>
      <c r="G502" s="546"/>
      <c r="H502" s="546"/>
      <c r="I502" s="546"/>
      <c r="J502" s="548"/>
      <c r="K502" s="548"/>
      <c r="L502" s="549"/>
      <c r="M502" s="548"/>
      <c r="N502" s="548"/>
      <c r="O502" s="548"/>
      <c r="P502" s="548"/>
      <c r="Q502" s="548"/>
      <c r="R502" s="547"/>
      <c r="S502" s="548" t="s">
        <v>835</v>
      </c>
      <c r="T502" s="546">
        <v>-46.77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34"/>
  <sheetViews>
    <sheetView workbookViewId="0"/>
  </sheetViews>
  <sheetFormatPr defaultColWidth="12.6640625" defaultRowHeight="15.75" customHeight="1"/>
  <cols>
    <col min="2" max="2" width="84" customWidth="1"/>
  </cols>
  <sheetData>
    <row r="1" spans="1:2">
      <c r="B1" s="269" t="s">
        <v>1633</v>
      </c>
    </row>
    <row r="2" spans="1:2">
      <c r="A2" s="584">
        <v>1</v>
      </c>
      <c r="B2" s="269" t="s">
        <v>1634</v>
      </c>
    </row>
    <row r="3" spans="1:2">
      <c r="A3" s="584">
        <v>2</v>
      </c>
      <c r="B3" s="269" t="s">
        <v>1635</v>
      </c>
    </row>
    <row r="4" spans="1:2">
      <c r="A4" s="584">
        <v>3</v>
      </c>
      <c r="B4" s="269" t="s">
        <v>1636</v>
      </c>
    </row>
    <row r="5" spans="1:2">
      <c r="A5" s="584">
        <v>4</v>
      </c>
      <c r="B5" s="269" t="s">
        <v>1637</v>
      </c>
    </row>
    <row r="6" spans="1:2">
      <c r="A6" s="584">
        <v>5</v>
      </c>
      <c r="B6" s="269" t="s">
        <v>1638</v>
      </c>
    </row>
    <row r="7" spans="1:2">
      <c r="A7" s="585"/>
    </row>
    <row r="8" spans="1:2">
      <c r="A8" s="585"/>
    </row>
    <row r="9" spans="1:2">
      <c r="A9" s="585"/>
    </row>
    <row r="10" spans="1:2">
      <c r="A10" s="585"/>
    </row>
    <row r="11" spans="1:2">
      <c r="A11" s="585"/>
    </row>
    <row r="12" spans="1:2">
      <c r="A12" s="585"/>
    </row>
    <row r="13" spans="1:2">
      <c r="A13" s="585"/>
    </row>
    <row r="14" spans="1:2">
      <c r="A14" s="585"/>
      <c r="B14" s="586" t="s">
        <v>1639</v>
      </c>
    </row>
    <row r="15" spans="1:2">
      <c r="B15" s="269" t="s">
        <v>1640</v>
      </c>
    </row>
    <row r="16" spans="1:2">
      <c r="B16" s="269" t="s">
        <v>1641</v>
      </c>
    </row>
    <row r="24" spans="2:2">
      <c r="B24" s="269" t="s">
        <v>1642</v>
      </c>
    </row>
    <row r="25" spans="2:2">
      <c r="B25" s="269" t="s">
        <v>1643</v>
      </c>
    </row>
    <row r="26" spans="2:2">
      <c r="B26" s="269" t="s">
        <v>1644</v>
      </c>
    </row>
    <row r="27" spans="2:2">
      <c r="B27" s="269" t="s">
        <v>1645</v>
      </c>
    </row>
    <row r="33" spans="2:2">
      <c r="B33" s="269" t="s">
        <v>963</v>
      </c>
    </row>
    <row r="34" spans="2:2">
      <c r="B34" s="269" t="s">
        <v>1646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02"/>
  <sheetViews>
    <sheetView workbookViewId="0"/>
  </sheetViews>
  <sheetFormatPr defaultColWidth="12.6640625" defaultRowHeight="15.75" customHeight="1"/>
  <cols>
    <col min="1" max="1" width="15.109375"/>
    <col min="2" max="2" width="50.77734375" customWidth="1"/>
    <col min="3" max="3" width="34" customWidth="1"/>
    <col min="4" max="31" width="15.109375"/>
  </cols>
  <sheetData>
    <row r="1" spans="1:31" ht="13.2">
      <c r="A1" s="539" t="s">
        <v>1647</v>
      </c>
    </row>
    <row r="2" spans="1:31" ht="13.8">
      <c r="A2" s="540" t="s">
        <v>1648</v>
      </c>
      <c r="B2" s="540" t="s">
        <v>1649</v>
      </c>
      <c r="C2" s="540" t="s">
        <v>1347</v>
      </c>
      <c r="D2" s="540" t="s">
        <v>1650</v>
      </c>
      <c r="E2" s="540" t="s">
        <v>1651</v>
      </c>
      <c r="F2" s="540" t="s">
        <v>1652</v>
      </c>
      <c r="G2" s="540" t="s">
        <v>1653</v>
      </c>
      <c r="H2" s="540" t="s">
        <v>1654</v>
      </c>
      <c r="I2" s="540" t="s">
        <v>1655</v>
      </c>
      <c r="J2" s="540" t="s">
        <v>1656</v>
      </c>
      <c r="K2" s="540" t="s">
        <v>1657</v>
      </c>
      <c r="L2" s="540" t="s">
        <v>1658</v>
      </c>
      <c r="M2" s="540" t="s">
        <v>1659</v>
      </c>
      <c r="N2" s="540" t="s">
        <v>1660</v>
      </c>
      <c r="O2" s="540" t="s">
        <v>1661</v>
      </c>
      <c r="P2" s="540" t="s">
        <v>1662</v>
      </c>
      <c r="Q2" s="540" t="s">
        <v>1663</v>
      </c>
      <c r="R2" s="540" t="s">
        <v>1664</v>
      </c>
      <c r="S2" s="540" t="s">
        <v>1665</v>
      </c>
      <c r="T2" s="540" t="s">
        <v>1666</v>
      </c>
      <c r="U2" s="540" t="s">
        <v>1667</v>
      </c>
      <c r="V2" s="540" t="s">
        <v>1668</v>
      </c>
      <c r="W2" s="540" t="s">
        <v>1669</v>
      </c>
      <c r="X2" s="540" t="s">
        <v>1670</v>
      </c>
      <c r="Y2" s="540" t="s">
        <v>1671</v>
      </c>
      <c r="Z2" s="540" t="s">
        <v>1672</v>
      </c>
      <c r="AA2" s="540" t="s">
        <v>1673</v>
      </c>
      <c r="AB2" s="540" t="s">
        <v>1674</v>
      </c>
      <c r="AC2" s="540" t="s">
        <v>315</v>
      </c>
      <c r="AD2" s="540" t="s">
        <v>316</v>
      </c>
      <c r="AE2" s="540" t="s">
        <v>1675</v>
      </c>
    </row>
    <row r="3" spans="1:31" ht="13.2">
      <c r="A3" s="541">
        <v>1973329311</v>
      </c>
      <c r="B3" s="543" t="s">
        <v>1341</v>
      </c>
      <c r="C3" s="543" t="s">
        <v>173</v>
      </c>
      <c r="D3" s="543" t="s">
        <v>344</v>
      </c>
      <c r="E3" s="543"/>
      <c r="F3" s="541">
        <v>149</v>
      </c>
      <c r="G3" s="543" t="s">
        <v>1676</v>
      </c>
      <c r="H3" s="543"/>
      <c r="I3" s="541">
        <v>0.66666666666666663</v>
      </c>
      <c r="J3" s="541"/>
      <c r="K3" s="543" t="s">
        <v>1677</v>
      </c>
      <c r="L3" s="541"/>
      <c r="M3" s="541"/>
      <c r="N3" s="541"/>
      <c r="O3" s="541"/>
      <c r="P3" s="541"/>
      <c r="Q3" s="541"/>
      <c r="R3" s="541"/>
      <c r="S3" s="541"/>
      <c r="T3" s="541"/>
      <c r="U3" s="541"/>
      <c r="V3" s="541"/>
      <c r="W3" s="541"/>
      <c r="X3" s="541"/>
      <c r="Y3" s="541"/>
      <c r="Z3" s="541">
        <v>0.33333333333333331</v>
      </c>
      <c r="AA3" s="543" t="s">
        <v>1677</v>
      </c>
      <c r="AB3" s="541"/>
      <c r="AC3" s="543" t="s">
        <v>84</v>
      </c>
      <c r="AD3" s="542">
        <v>46027</v>
      </c>
      <c r="AE3" s="541">
        <v>5</v>
      </c>
    </row>
    <row r="4" spans="1:31" ht="13.2">
      <c r="A4" s="546">
        <v>1973329311</v>
      </c>
      <c r="B4" s="548" t="s">
        <v>1341</v>
      </c>
      <c r="C4" s="548" t="s">
        <v>173</v>
      </c>
      <c r="D4" s="548" t="s">
        <v>344</v>
      </c>
      <c r="E4" s="548"/>
      <c r="F4" s="546">
        <v>7</v>
      </c>
      <c r="G4" s="548" t="s">
        <v>1678</v>
      </c>
      <c r="H4" s="548"/>
      <c r="I4" s="546">
        <v>0.33333333333333331</v>
      </c>
      <c r="J4" s="546"/>
      <c r="K4" s="548" t="s">
        <v>1677</v>
      </c>
      <c r="L4" s="546"/>
      <c r="M4" s="546"/>
      <c r="N4" s="546"/>
      <c r="O4" s="546"/>
      <c r="P4" s="546"/>
      <c r="Q4" s="546"/>
      <c r="R4" s="546"/>
      <c r="S4" s="546"/>
      <c r="T4" s="546"/>
      <c r="U4" s="546"/>
      <c r="V4" s="546"/>
      <c r="W4" s="546"/>
      <c r="X4" s="546"/>
      <c r="Y4" s="546"/>
      <c r="Z4" s="546">
        <v>0</v>
      </c>
      <c r="AA4" s="548" t="s">
        <v>1679</v>
      </c>
      <c r="AB4" s="546"/>
      <c r="AC4" s="548" t="s">
        <v>84</v>
      </c>
      <c r="AD4" s="547">
        <v>45935</v>
      </c>
      <c r="AE4" s="546">
        <v>5</v>
      </c>
    </row>
    <row r="5" spans="1:31" ht="13.2">
      <c r="A5" s="541">
        <v>1973329311</v>
      </c>
      <c r="B5" s="543" t="s">
        <v>1341</v>
      </c>
      <c r="C5" s="543" t="s">
        <v>173</v>
      </c>
      <c r="D5" s="543" t="s">
        <v>344</v>
      </c>
      <c r="E5" s="543"/>
      <c r="F5" s="541">
        <v>149</v>
      </c>
      <c r="G5" s="543" t="s">
        <v>1676</v>
      </c>
      <c r="H5" s="543"/>
      <c r="I5" s="541">
        <v>0.66666666666666663</v>
      </c>
      <c r="J5" s="541"/>
      <c r="K5" s="543" t="s">
        <v>1677</v>
      </c>
      <c r="L5" s="541"/>
      <c r="M5" s="541"/>
      <c r="N5" s="541"/>
      <c r="O5" s="541"/>
      <c r="P5" s="541"/>
      <c r="Q5" s="541"/>
      <c r="R5" s="541"/>
      <c r="S5" s="541"/>
      <c r="T5" s="541"/>
      <c r="U5" s="541"/>
      <c r="V5" s="541"/>
      <c r="W5" s="541"/>
      <c r="X5" s="541"/>
      <c r="Y5" s="541"/>
      <c r="Z5" s="541">
        <v>0.33333333333333331</v>
      </c>
      <c r="AA5" s="543" t="s">
        <v>1677</v>
      </c>
      <c r="AB5" s="541"/>
      <c r="AC5" s="543" t="s">
        <v>84</v>
      </c>
      <c r="AD5" s="542">
        <v>46030</v>
      </c>
      <c r="AE5" s="541">
        <v>8</v>
      </c>
    </row>
    <row r="6" spans="1:31" ht="13.2">
      <c r="A6" s="546">
        <v>1973329311</v>
      </c>
      <c r="B6" s="548" t="s">
        <v>1341</v>
      </c>
      <c r="C6" s="548" t="s">
        <v>173</v>
      </c>
      <c r="D6" s="548" t="s">
        <v>1423</v>
      </c>
      <c r="E6" s="548" t="s">
        <v>1680</v>
      </c>
      <c r="F6" s="546">
        <v>170</v>
      </c>
      <c r="G6" s="548" t="s">
        <v>1681</v>
      </c>
      <c r="H6" s="548"/>
      <c r="I6" s="546">
        <v>0</v>
      </c>
      <c r="J6" s="546">
        <v>1</v>
      </c>
      <c r="K6" s="548" t="s">
        <v>1682</v>
      </c>
      <c r="L6" s="546"/>
      <c r="M6" s="546">
        <v>1</v>
      </c>
      <c r="N6" s="546"/>
      <c r="O6" s="546"/>
      <c r="P6" s="546"/>
      <c r="Q6" s="546"/>
      <c r="R6" s="546"/>
      <c r="S6" s="546"/>
      <c r="T6" s="546"/>
      <c r="U6" s="546"/>
      <c r="V6" s="546"/>
      <c r="W6" s="546"/>
      <c r="X6" s="546"/>
      <c r="Y6" s="546"/>
      <c r="Z6" s="546">
        <v>0</v>
      </c>
      <c r="AA6" s="548" t="s">
        <v>1682</v>
      </c>
      <c r="AB6" s="546">
        <v>1</v>
      </c>
      <c r="AC6" s="548" t="s">
        <v>84</v>
      </c>
      <c r="AD6" s="547">
        <v>46065</v>
      </c>
      <c r="AE6" s="546">
        <v>12</v>
      </c>
    </row>
    <row r="7" spans="1:31" ht="13.2">
      <c r="A7" s="541">
        <v>1973329311</v>
      </c>
      <c r="B7" s="543" t="s">
        <v>1341</v>
      </c>
      <c r="C7" s="543" t="s">
        <v>173</v>
      </c>
      <c r="D7" s="543" t="s">
        <v>1405</v>
      </c>
      <c r="E7" s="543" t="s">
        <v>1683</v>
      </c>
      <c r="F7" s="541">
        <v>151</v>
      </c>
      <c r="G7" s="543" t="s">
        <v>1684</v>
      </c>
      <c r="H7" s="543"/>
      <c r="I7" s="541">
        <v>0</v>
      </c>
      <c r="J7" s="541"/>
      <c r="K7" s="543" t="s">
        <v>1685</v>
      </c>
      <c r="L7" s="541"/>
      <c r="M7" s="541">
        <v>1</v>
      </c>
      <c r="N7" s="541"/>
      <c r="O7" s="541"/>
      <c r="P7" s="541"/>
      <c r="Q7" s="541"/>
      <c r="R7" s="541"/>
      <c r="S7" s="541"/>
      <c r="T7" s="541"/>
      <c r="U7" s="541"/>
      <c r="V7" s="541"/>
      <c r="W7" s="541"/>
      <c r="X7" s="541"/>
      <c r="Y7" s="541"/>
      <c r="Z7" s="541">
        <v>0</v>
      </c>
      <c r="AA7" s="543" t="s">
        <v>1685</v>
      </c>
      <c r="AB7" s="541"/>
      <c r="AC7" s="543" t="s">
        <v>84</v>
      </c>
      <c r="AD7" s="542">
        <v>46003</v>
      </c>
      <c r="AE7" s="541">
        <v>12</v>
      </c>
    </row>
    <row r="8" spans="1:31" ht="13.2">
      <c r="A8" s="546">
        <v>1973329311</v>
      </c>
      <c r="B8" s="548" t="s">
        <v>1341</v>
      </c>
      <c r="C8" s="548" t="s">
        <v>173</v>
      </c>
      <c r="D8" s="548" t="s">
        <v>1423</v>
      </c>
      <c r="E8" s="548" t="s">
        <v>1680</v>
      </c>
      <c r="F8" s="546">
        <v>170</v>
      </c>
      <c r="G8" s="548" t="s">
        <v>1681</v>
      </c>
      <c r="H8" s="548"/>
      <c r="I8" s="546">
        <v>0</v>
      </c>
      <c r="J8" s="546"/>
      <c r="K8" s="548" t="s">
        <v>1685</v>
      </c>
      <c r="L8" s="546"/>
      <c r="M8" s="546"/>
      <c r="N8" s="546">
        <v>1</v>
      </c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6">
        <v>0</v>
      </c>
      <c r="AA8" s="548" t="s">
        <v>1685</v>
      </c>
      <c r="AB8" s="546"/>
      <c r="AC8" s="548" t="s">
        <v>84</v>
      </c>
      <c r="AD8" s="547">
        <v>46053</v>
      </c>
      <c r="AE8" s="546">
        <v>31</v>
      </c>
    </row>
    <row r="9" spans="1:31" ht="13.2">
      <c r="A9" s="541">
        <v>1973329311</v>
      </c>
      <c r="B9" s="543" t="s">
        <v>1341</v>
      </c>
      <c r="C9" s="543" t="s">
        <v>173</v>
      </c>
      <c r="D9" s="543" t="s">
        <v>344</v>
      </c>
      <c r="E9" s="543"/>
      <c r="F9" s="541"/>
      <c r="G9" s="543"/>
      <c r="H9" s="543"/>
      <c r="I9" s="541">
        <v>0</v>
      </c>
      <c r="J9" s="541"/>
      <c r="K9" s="543" t="s">
        <v>1685</v>
      </c>
      <c r="L9" s="541"/>
      <c r="M9" s="541"/>
      <c r="N9" s="541"/>
      <c r="O9" s="541"/>
      <c r="P9" s="541"/>
      <c r="Q9" s="541"/>
      <c r="R9" s="541"/>
      <c r="S9" s="541"/>
      <c r="T9" s="541"/>
      <c r="U9" s="541"/>
      <c r="V9" s="541"/>
      <c r="W9" s="541"/>
      <c r="X9" s="541">
        <v>1</v>
      </c>
      <c r="Y9" s="541"/>
      <c r="Z9" s="541">
        <v>0</v>
      </c>
      <c r="AA9" s="543" t="s">
        <v>1685</v>
      </c>
      <c r="AB9" s="541"/>
      <c r="AC9" s="543" t="s">
        <v>84</v>
      </c>
      <c r="AD9" s="542">
        <v>45996</v>
      </c>
      <c r="AE9" s="541">
        <v>5</v>
      </c>
    </row>
    <row r="10" spans="1:31" ht="13.2">
      <c r="A10" s="546">
        <v>1973329311</v>
      </c>
      <c r="B10" s="548" t="s">
        <v>1341</v>
      </c>
      <c r="C10" s="548" t="s">
        <v>173</v>
      </c>
      <c r="D10" s="548" t="s">
        <v>344</v>
      </c>
      <c r="E10" s="548"/>
      <c r="F10" s="546">
        <v>149</v>
      </c>
      <c r="G10" s="548" t="s">
        <v>1676</v>
      </c>
      <c r="H10" s="548"/>
      <c r="I10" s="546">
        <v>0.66666666666666663</v>
      </c>
      <c r="J10" s="546"/>
      <c r="K10" s="548" t="s">
        <v>1677</v>
      </c>
      <c r="L10" s="546"/>
      <c r="M10" s="546"/>
      <c r="N10" s="546"/>
      <c r="O10" s="546"/>
      <c r="P10" s="546"/>
      <c r="Q10" s="546"/>
      <c r="R10" s="546"/>
      <c r="S10" s="546"/>
      <c r="T10" s="546"/>
      <c r="U10" s="546"/>
      <c r="V10" s="546"/>
      <c r="W10" s="546"/>
      <c r="X10" s="546"/>
      <c r="Y10" s="546"/>
      <c r="Z10" s="546">
        <v>0.33333333333333331</v>
      </c>
      <c r="AA10" s="548" t="s">
        <v>1677</v>
      </c>
      <c r="AB10" s="546"/>
      <c r="AC10" s="548" t="s">
        <v>84</v>
      </c>
      <c r="AD10" s="547">
        <v>46016</v>
      </c>
      <c r="AE10" s="546">
        <v>25</v>
      </c>
    </row>
    <row r="11" spans="1:31" ht="13.2">
      <c r="A11" s="541">
        <v>1973329311</v>
      </c>
      <c r="B11" s="543" t="s">
        <v>1341</v>
      </c>
      <c r="C11" s="543" t="s">
        <v>173</v>
      </c>
      <c r="D11" s="543" t="s">
        <v>344</v>
      </c>
      <c r="E11" s="543"/>
      <c r="F11" s="541">
        <v>2</v>
      </c>
      <c r="G11" s="543" t="s">
        <v>1686</v>
      </c>
      <c r="H11" s="543"/>
      <c r="I11" s="541">
        <v>1</v>
      </c>
      <c r="J11" s="541"/>
      <c r="K11" s="543" t="s">
        <v>1677</v>
      </c>
      <c r="L11" s="541"/>
      <c r="M11" s="541"/>
      <c r="N11" s="541"/>
      <c r="O11" s="541"/>
      <c r="P11" s="541"/>
      <c r="Q11" s="541"/>
      <c r="R11" s="541"/>
      <c r="S11" s="541"/>
      <c r="T11" s="541"/>
      <c r="U11" s="541"/>
      <c r="V11" s="541"/>
      <c r="W11" s="541"/>
      <c r="X11" s="541"/>
      <c r="Y11" s="541"/>
      <c r="Z11" s="541">
        <v>1</v>
      </c>
      <c r="AA11" s="543" t="s">
        <v>1677</v>
      </c>
      <c r="AB11" s="541"/>
      <c r="AC11" s="543" t="s">
        <v>84</v>
      </c>
      <c r="AD11" s="542">
        <v>46070</v>
      </c>
      <c r="AE11" s="541">
        <v>17</v>
      </c>
    </row>
    <row r="12" spans="1:31" ht="13.2">
      <c r="A12" s="546">
        <v>1973329311</v>
      </c>
      <c r="B12" s="548" t="s">
        <v>1341</v>
      </c>
      <c r="C12" s="548" t="s">
        <v>173</v>
      </c>
      <c r="D12" s="548" t="s">
        <v>1423</v>
      </c>
      <c r="E12" s="548" t="s">
        <v>1680</v>
      </c>
      <c r="F12" s="546">
        <v>170</v>
      </c>
      <c r="G12" s="548" t="s">
        <v>1681</v>
      </c>
      <c r="H12" s="548"/>
      <c r="I12" s="546">
        <v>0</v>
      </c>
      <c r="J12" s="546"/>
      <c r="K12" s="548" t="s">
        <v>1685</v>
      </c>
      <c r="L12" s="546"/>
      <c r="M12" s="546"/>
      <c r="N12" s="546">
        <v>1</v>
      </c>
      <c r="O12" s="546"/>
      <c r="P12" s="546"/>
      <c r="Q12" s="546"/>
      <c r="R12" s="546"/>
      <c r="S12" s="546"/>
      <c r="T12" s="546"/>
      <c r="U12" s="546"/>
      <c r="V12" s="546"/>
      <c r="W12" s="546"/>
      <c r="X12" s="546"/>
      <c r="Y12" s="546"/>
      <c r="Z12" s="546">
        <v>0</v>
      </c>
      <c r="AA12" s="548" t="s">
        <v>1685</v>
      </c>
      <c r="AB12" s="546"/>
      <c r="AC12" s="548" t="s">
        <v>84</v>
      </c>
      <c r="AD12" s="547">
        <v>46052</v>
      </c>
      <c r="AE12" s="546">
        <v>30</v>
      </c>
    </row>
    <row r="13" spans="1:31" ht="13.2">
      <c r="A13" s="541">
        <v>1973329311</v>
      </c>
      <c r="B13" s="543" t="s">
        <v>1341</v>
      </c>
      <c r="C13" s="543" t="s">
        <v>173</v>
      </c>
      <c r="D13" s="543" t="s">
        <v>1423</v>
      </c>
      <c r="E13" s="543" t="s">
        <v>1680</v>
      </c>
      <c r="F13" s="541">
        <v>170</v>
      </c>
      <c r="G13" s="543" t="s">
        <v>1681</v>
      </c>
      <c r="H13" s="543"/>
      <c r="I13" s="541">
        <v>0</v>
      </c>
      <c r="J13" s="541"/>
      <c r="K13" s="543" t="s">
        <v>1685</v>
      </c>
      <c r="L13" s="541"/>
      <c r="M13" s="541"/>
      <c r="N13" s="541"/>
      <c r="O13" s="541"/>
      <c r="P13" s="541"/>
      <c r="Q13" s="541"/>
      <c r="R13" s="541"/>
      <c r="S13" s="541"/>
      <c r="T13" s="541">
        <v>1</v>
      </c>
      <c r="U13" s="541"/>
      <c r="V13" s="541"/>
      <c r="W13" s="541"/>
      <c r="X13" s="541"/>
      <c r="Y13" s="541"/>
      <c r="Z13" s="541">
        <v>0</v>
      </c>
      <c r="AA13" s="543" t="s">
        <v>1685</v>
      </c>
      <c r="AB13" s="541"/>
      <c r="AC13" s="543" t="s">
        <v>84</v>
      </c>
      <c r="AD13" s="542">
        <v>46061</v>
      </c>
      <c r="AE13" s="541">
        <v>8</v>
      </c>
    </row>
    <row r="14" spans="1:31" ht="13.2">
      <c r="A14" s="546">
        <v>1973329311</v>
      </c>
      <c r="B14" s="548" t="s">
        <v>1341</v>
      </c>
      <c r="C14" s="548" t="s">
        <v>173</v>
      </c>
      <c r="D14" s="548" t="s">
        <v>344</v>
      </c>
      <c r="E14" s="548"/>
      <c r="F14" s="546"/>
      <c r="G14" s="548"/>
      <c r="H14" s="548"/>
      <c r="I14" s="546">
        <v>0</v>
      </c>
      <c r="J14" s="546">
        <v>3</v>
      </c>
      <c r="K14" s="548" t="s">
        <v>1682</v>
      </c>
      <c r="L14" s="546"/>
      <c r="M14" s="546"/>
      <c r="N14" s="546"/>
      <c r="O14" s="546"/>
      <c r="P14" s="546"/>
      <c r="Q14" s="546"/>
      <c r="R14" s="546"/>
      <c r="S14" s="546"/>
      <c r="T14" s="546"/>
      <c r="U14" s="546"/>
      <c r="V14" s="546"/>
      <c r="W14" s="546"/>
      <c r="X14" s="546">
        <v>1</v>
      </c>
      <c r="Y14" s="546"/>
      <c r="Z14" s="546">
        <v>0</v>
      </c>
      <c r="AA14" s="548" t="s">
        <v>1685</v>
      </c>
      <c r="AB14" s="546"/>
      <c r="AC14" s="548" t="s">
        <v>84</v>
      </c>
      <c r="AD14" s="547">
        <v>45922</v>
      </c>
      <c r="AE14" s="546">
        <v>22</v>
      </c>
    </row>
    <row r="15" spans="1:31" ht="13.2">
      <c r="A15" s="541">
        <v>1973329311</v>
      </c>
      <c r="B15" s="543" t="s">
        <v>1341</v>
      </c>
      <c r="C15" s="543" t="s">
        <v>173</v>
      </c>
      <c r="D15" s="543" t="s">
        <v>1405</v>
      </c>
      <c r="E15" s="543" t="s">
        <v>1683</v>
      </c>
      <c r="F15" s="541">
        <v>151</v>
      </c>
      <c r="G15" s="543" t="s">
        <v>1684</v>
      </c>
      <c r="H15" s="543"/>
      <c r="I15" s="541">
        <v>0</v>
      </c>
      <c r="J15" s="541"/>
      <c r="K15" s="543" t="s">
        <v>1685</v>
      </c>
      <c r="L15" s="541"/>
      <c r="M15" s="541"/>
      <c r="N15" s="541"/>
      <c r="O15" s="541"/>
      <c r="P15" s="541"/>
      <c r="Q15" s="541"/>
      <c r="R15" s="541"/>
      <c r="S15" s="541"/>
      <c r="T15" s="541">
        <v>1</v>
      </c>
      <c r="U15" s="541"/>
      <c r="V15" s="541"/>
      <c r="W15" s="541"/>
      <c r="X15" s="541"/>
      <c r="Y15" s="541"/>
      <c r="Z15" s="541">
        <v>0</v>
      </c>
      <c r="AA15" s="543" t="s">
        <v>1685</v>
      </c>
      <c r="AB15" s="541"/>
      <c r="AC15" s="543" t="s">
        <v>84</v>
      </c>
      <c r="AD15" s="542">
        <v>45996</v>
      </c>
      <c r="AE15" s="541">
        <v>5</v>
      </c>
    </row>
    <row r="16" spans="1:31" ht="13.2">
      <c r="A16" s="546">
        <v>1973329311</v>
      </c>
      <c r="B16" s="548" t="s">
        <v>1341</v>
      </c>
      <c r="C16" s="548" t="s">
        <v>173</v>
      </c>
      <c r="D16" s="548" t="s">
        <v>1405</v>
      </c>
      <c r="E16" s="548" t="s">
        <v>1683</v>
      </c>
      <c r="F16" s="546">
        <v>151</v>
      </c>
      <c r="G16" s="548" t="s">
        <v>1684</v>
      </c>
      <c r="H16" s="548"/>
      <c r="I16" s="546">
        <v>0</v>
      </c>
      <c r="J16" s="546"/>
      <c r="K16" s="548" t="s">
        <v>1685</v>
      </c>
      <c r="L16" s="546"/>
      <c r="M16" s="546"/>
      <c r="N16" s="546"/>
      <c r="O16" s="546"/>
      <c r="P16" s="546"/>
      <c r="Q16" s="546"/>
      <c r="R16" s="546"/>
      <c r="S16" s="546"/>
      <c r="T16" s="546">
        <v>1</v>
      </c>
      <c r="U16" s="546"/>
      <c r="V16" s="546"/>
      <c r="W16" s="546"/>
      <c r="X16" s="546"/>
      <c r="Y16" s="546"/>
      <c r="Z16" s="546">
        <v>0</v>
      </c>
      <c r="AA16" s="548" t="s">
        <v>1685</v>
      </c>
      <c r="AB16" s="546"/>
      <c r="AC16" s="548" t="s">
        <v>84</v>
      </c>
      <c r="AD16" s="547">
        <v>45975</v>
      </c>
      <c r="AE16" s="546">
        <v>14</v>
      </c>
    </row>
    <row r="17" spans="1:31" ht="13.2">
      <c r="A17" s="541">
        <v>1973329311</v>
      </c>
      <c r="B17" s="543" t="s">
        <v>1341</v>
      </c>
      <c r="C17" s="543" t="s">
        <v>173</v>
      </c>
      <c r="D17" s="543" t="s">
        <v>344</v>
      </c>
      <c r="E17" s="543"/>
      <c r="F17" s="541">
        <v>7</v>
      </c>
      <c r="G17" s="543" t="s">
        <v>1678</v>
      </c>
      <c r="H17" s="543"/>
      <c r="I17" s="541">
        <v>0.33333333333333331</v>
      </c>
      <c r="J17" s="541"/>
      <c r="K17" s="543" t="s">
        <v>1677</v>
      </c>
      <c r="L17" s="541"/>
      <c r="M17" s="541"/>
      <c r="N17" s="541"/>
      <c r="O17" s="541"/>
      <c r="P17" s="541"/>
      <c r="Q17" s="541"/>
      <c r="R17" s="541"/>
      <c r="S17" s="541"/>
      <c r="T17" s="541"/>
      <c r="U17" s="541"/>
      <c r="V17" s="541"/>
      <c r="W17" s="541"/>
      <c r="X17" s="541"/>
      <c r="Y17" s="541"/>
      <c r="Z17" s="541">
        <v>0</v>
      </c>
      <c r="AA17" s="543" t="s">
        <v>1679</v>
      </c>
      <c r="AB17" s="541"/>
      <c r="AC17" s="543" t="s">
        <v>84</v>
      </c>
      <c r="AD17" s="542">
        <v>45929</v>
      </c>
      <c r="AE17" s="541">
        <v>29</v>
      </c>
    </row>
    <row r="18" spans="1:31" ht="13.2">
      <c r="A18" s="546">
        <v>1973329311</v>
      </c>
      <c r="B18" s="548" t="s">
        <v>1341</v>
      </c>
      <c r="C18" s="548" t="s">
        <v>173</v>
      </c>
      <c r="D18" s="548" t="s">
        <v>1405</v>
      </c>
      <c r="E18" s="548" t="s">
        <v>1683</v>
      </c>
      <c r="F18" s="546">
        <v>151</v>
      </c>
      <c r="G18" s="548" t="s">
        <v>1684</v>
      </c>
      <c r="H18" s="548"/>
      <c r="I18" s="546">
        <v>0</v>
      </c>
      <c r="J18" s="546"/>
      <c r="K18" s="548" t="s">
        <v>1685</v>
      </c>
      <c r="L18" s="546"/>
      <c r="M18" s="546"/>
      <c r="N18" s="546"/>
      <c r="O18" s="546"/>
      <c r="P18" s="546"/>
      <c r="Q18" s="546"/>
      <c r="R18" s="546"/>
      <c r="S18" s="546"/>
      <c r="T18" s="546">
        <v>1</v>
      </c>
      <c r="U18" s="546"/>
      <c r="V18" s="546"/>
      <c r="W18" s="546"/>
      <c r="X18" s="546"/>
      <c r="Y18" s="546"/>
      <c r="Z18" s="546">
        <v>0</v>
      </c>
      <c r="AA18" s="548" t="s">
        <v>1685</v>
      </c>
      <c r="AB18" s="546"/>
      <c r="AC18" s="548" t="s">
        <v>84</v>
      </c>
      <c r="AD18" s="547">
        <v>46000</v>
      </c>
      <c r="AE18" s="546">
        <v>9</v>
      </c>
    </row>
    <row r="19" spans="1:31" ht="13.2">
      <c r="A19" s="541">
        <v>1973329311</v>
      </c>
      <c r="B19" s="543" t="s">
        <v>1341</v>
      </c>
      <c r="C19" s="543" t="s">
        <v>173</v>
      </c>
      <c r="D19" s="543" t="s">
        <v>344</v>
      </c>
      <c r="E19" s="543"/>
      <c r="F19" s="541">
        <v>149</v>
      </c>
      <c r="G19" s="543" t="s">
        <v>1676</v>
      </c>
      <c r="H19" s="543"/>
      <c r="I19" s="541">
        <v>0.66666666666666663</v>
      </c>
      <c r="J19" s="541"/>
      <c r="K19" s="543" t="s">
        <v>1677</v>
      </c>
      <c r="L19" s="541"/>
      <c r="M19" s="541"/>
      <c r="N19" s="541"/>
      <c r="O19" s="541"/>
      <c r="P19" s="541"/>
      <c r="Q19" s="541"/>
      <c r="R19" s="541"/>
      <c r="S19" s="541"/>
      <c r="T19" s="541"/>
      <c r="U19" s="541"/>
      <c r="V19" s="541"/>
      <c r="W19" s="541"/>
      <c r="X19" s="541"/>
      <c r="Y19" s="541"/>
      <c r="Z19" s="541">
        <v>0.33333333333333331</v>
      </c>
      <c r="AA19" s="543" t="s">
        <v>1677</v>
      </c>
      <c r="AB19" s="541"/>
      <c r="AC19" s="543" t="s">
        <v>84</v>
      </c>
      <c r="AD19" s="542">
        <v>46015</v>
      </c>
      <c r="AE19" s="541">
        <v>24</v>
      </c>
    </row>
    <row r="20" spans="1:31" ht="13.2">
      <c r="A20" s="546">
        <v>1973329311</v>
      </c>
      <c r="B20" s="548" t="s">
        <v>1341</v>
      </c>
      <c r="C20" s="548" t="s">
        <v>173</v>
      </c>
      <c r="D20" s="548" t="s">
        <v>344</v>
      </c>
      <c r="E20" s="548"/>
      <c r="F20" s="546">
        <v>170</v>
      </c>
      <c r="G20" s="548" t="s">
        <v>1681</v>
      </c>
      <c r="H20" s="548"/>
      <c r="I20" s="546">
        <v>0.66666666666666663</v>
      </c>
      <c r="J20" s="546"/>
      <c r="K20" s="548" t="s">
        <v>1677</v>
      </c>
      <c r="L20" s="546"/>
      <c r="M20" s="546"/>
      <c r="N20" s="546"/>
      <c r="O20" s="546"/>
      <c r="P20" s="546"/>
      <c r="Q20" s="546"/>
      <c r="R20" s="546"/>
      <c r="S20" s="546"/>
      <c r="T20" s="546"/>
      <c r="U20" s="546"/>
      <c r="V20" s="546"/>
      <c r="W20" s="546"/>
      <c r="X20" s="546"/>
      <c r="Y20" s="546"/>
      <c r="Z20" s="546">
        <v>0.33333333333333331</v>
      </c>
      <c r="AA20" s="548" t="s">
        <v>1677</v>
      </c>
      <c r="AB20" s="546"/>
      <c r="AC20" s="548" t="s">
        <v>84</v>
      </c>
      <c r="AD20" s="547">
        <v>46026</v>
      </c>
      <c r="AE20" s="546">
        <v>4</v>
      </c>
    </row>
    <row r="21" spans="1:31" ht="13.2">
      <c r="A21" s="541">
        <v>1973329311</v>
      </c>
      <c r="B21" s="543" t="s">
        <v>1341</v>
      </c>
      <c r="C21" s="543" t="s">
        <v>173</v>
      </c>
      <c r="D21" s="543" t="s">
        <v>1405</v>
      </c>
      <c r="E21" s="543" t="s">
        <v>1683</v>
      </c>
      <c r="F21" s="541">
        <v>5</v>
      </c>
      <c r="G21" s="543" t="s">
        <v>1687</v>
      </c>
      <c r="H21" s="543"/>
      <c r="I21" s="541">
        <v>0.125</v>
      </c>
      <c r="J21" s="541">
        <v>5</v>
      </c>
      <c r="K21" s="543" t="s">
        <v>1688</v>
      </c>
      <c r="L21" s="541">
        <v>8</v>
      </c>
      <c r="M21" s="541">
        <v>1</v>
      </c>
      <c r="N21" s="541"/>
      <c r="O21" s="541"/>
      <c r="P21" s="541"/>
      <c r="Q21" s="541"/>
      <c r="R21" s="541"/>
      <c r="S21" s="541"/>
      <c r="T21" s="541"/>
      <c r="U21" s="541"/>
      <c r="V21" s="541"/>
      <c r="W21" s="541"/>
      <c r="X21" s="541"/>
      <c r="Y21" s="541"/>
      <c r="Z21" s="541">
        <v>0</v>
      </c>
      <c r="AA21" s="543" t="s">
        <v>1682</v>
      </c>
      <c r="AB21" s="541">
        <v>5</v>
      </c>
      <c r="AC21" s="543" t="s">
        <v>84</v>
      </c>
      <c r="AD21" s="542">
        <v>45942</v>
      </c>
      <c r="AE21" s="541">
        <v>12</v>
      </c>
    </row>
    <row r="22" spans="1:31" ht="13.2">
      <c r="A22" s="546">
        <v>1973329311</v>
      </c>
      <c r="B22" s="548" t="s">
        <v>1341</v>
      </c>
      <c r="C22" s="548" t="s">
        <v>173</v>
      </c>
      <c r="D22" s="548" t="s">
        <v>1405</v>
      </c>
      <c r="E22" s="548" t="s">
        <v>1683</v>
      </c>
      <c r="F22" s="546">
        <v>151</v>
      </c>
      <c r="G22" s="548" t="s">
        <v>1684</v>
      </c>
      <c r="H22" s="548"/>
      <c r="I22" s="546">
        <v>0</v>
      </c>
      <c r="J22" s="546"/>
      <c r="K22" s="548" t="s">
        <v>1685</v>
      </c>
      <c r="L22" s="546"/>
      <c r="M22" s="546"/>
      <c r="N22" s="546"/>
      <c r="O22" s="546"/>
      <c r="P22" s="546"/>
      <c r="Q22" s="546"/>
      <c r="R22" s="546"/>
      <c r="S22" s="546"/>
      <c r="T22" s="546">
        <v>1</v>
      </c>
      <c r="U22" s="546"/>
      <c r="V22" s="546"/>
      <c r="W22" s="546"/>
      <c r="X22" s="546"/>
      <c r="Y22" s="546"/>
      <c r="Z22" s="546">
        <v>0</v>
      </c>
      <c r="AA22" s="548" t="s">
        <v>1685</v>
      </c>
      <c r="AB22" s="546"/>
      <c r="AC22" s="548" t="s">
        <v>84</v>
      </c>
      <c r="AD22" s="547">
        <v>45994</v>
      </c>
      <c r="AE22" s="546">
        <v>3</v>
      </c>
    </row>
    <row r="23" spans="1:31" ht="13.2">
      <c r="A23" s="541">
        <v>1973329311</v>
      </c>
      <c r="B23" s="543" t="s">
        <v>1341</v>
      </c>
      <c r="C23" s="543" t="s">
        <v>173</v>
      </c>
      <c r="D23" s="543" t="s">
        <v>1423</v>
      </c>
      <c r="E23" s="543" t="s">
        <v>1680</v>
      </c>
      <c r="F23" s="541">
        <v>170</v>
      </c>
      <c r="G23" s="543" t="s">
        <v>1681</v>
      </c>
      <c r="H23" s="543"/>
      <c r="I23" s="541">
        <v>0</v>
      </c>
      <c r="J23" s="541"/>
      <c r="K23" s="543" t="s">
        <v>1685</v>
      </c>
      <c r="L23" s="541"/>
      <c r="M23" s="541"/>
      <c r="N23" s="541"/>
      <c r="O23" s="541"/>
      <c r="P23" s="541"/>
      <c r="Q23" s="541"/>
      <c r="R23" s="541"/>
      <c r="S23" s="541"/>
      <c r="T23" s="541">
        <v>1</v>
      </c>
      <c r="U23" s="541"/>
      <c r="V23" s="541"/>
      <c r="W23" s="541"/>
      <c r="X23" s="541"/>
      <c r="Y23" s="541"/>
      <c r="Z23" s="541">
        <v>0</v>
      </c>
      <c r="AA23" s="543" t="s">
        <v>1685</v>
      </c>
      <c r="AB23" s="541"/>
      <c r="AC23" s="543" t="s">
        <v>84</v>
      </c>
      <c r="AD23" s="542">
        <v>46063</v>
      </c>
      <c r="AE23" s="541">
        <v>10</v>
      </c>
    </row>
    <row r="24" spans="1:31" ht="13.2">
      <c r="A24" s="546">
        <v>1973329311</v>
      </c>
      <c r="B24" s="548" t="s">
        <v>1341</v>
      </c>
      <c r="C24" s="548" t="s">
        <v>173</v>
      </c>
      <c r="D24" s="548" t="s">
        <v>1405</v>
      </c>
      <c r="E24" s="548" t="s">
        <v>1683</v>
      </c>
      <c r="F24" s="546">
        <v>151</v>
      </c>
      <c r="G24" s="548" t="s">
        <v>1684</v>
      </c>
      <c r="H24" s="548"/>
      <c r="I24" s="546">
        <v>0</v>
      </c>
      <c r="J24" s="546"/>
      <c r="K24" s="548" t="s">
        <v>1685</v>
      </c>
      <c r="L24" s="546"/>
      <c r="M24" s="546"/>
      <c r="N24" s="546"/>
      <c r="O24" s="546"/>
      <c r="P24" s="546"/>
      <c r="Q24" s="546"/>
      <c r="R24" s="546"/>
      <c r="S24" s="546"/>
      <c r="T24" s="546">
        <v>1</v>
      </c>
      <c r="U24" s="546"/>
      <c r="V24" s="546"/>
      <c r="W24" s="546"/>
      <c r="X24" s="546"/>
      <c r="Y24" s="546"/>
      <c r="Z24" s="546">
        <v>0</v>
      </c>
      <c r="AA24" s="548" t="s">
        <v>1685</v>
      </c>
      <c r="AB24" s="546"/>
      <c r="AC24" s="548" t="s">
        <v>84</v>
      </c>
      <c r="AD24" s="547">
        <v>45997</v>
      </c>
      <c r="AE24" s="546">
        <v>6</v>
      </c>
    </row>
    <row r="25" spans="1:31" ht="13.2">
      <c r="A25" s="541">
        <v>1973329311</v>
      </c>
      <c r="B25" s="543" t="s">
        <v>1341</v>
      </c>
      <c r="C25" s="543" t="s">
        <v>173</v>
      </c>
      <c r="D25" s="543" t="s">
        <v>344</v>
      </c>
      <c r="E25" s="543"/>
      <c r="F25" s="541">
        <v>149</v>
      </c>
      <c r="G25" s="543" t="s">
        <v>1676</v>
      </c>
      <c r="H25" s="543"/>
      <c r="I25" s="541">
        <v>0.66666666666666663</v>
      </c>
      <c r="J25" s="541"/>
      <c r="K25" s="543" t="s">
        <v>1677</v>
      </c>
      <c r="L25" s="541"/>
      <c r="M25" s="541"/>
      <c r="N25" s="541"/>
      <c r="O25" s="541"/>
      <c r="P25" s="541"/>
      <c r="Q25" s="541"/>
      <c r="R25" s="541"/>
      <c r="S25" s="541"/>
      <c r="T25" s="541"/>
      <c r="U25" s="541"/>
      <c r="V25" s="541"/>
      <c r="W25" s="541"/>
      <c r="X25" s="541"/>
      <c r="Y25" s="541"/>
      <c r="Z25" s="541">
        <v>0.33333333333333331</v>
      </c>
      <c r="AA25" s="543" t="s">
        <v>1677</v>
      </c>
      <c r="AB25" s="541"/>
      <c r="AC25" s="543" t="s">
        <v>84</v>
      </c>
      <c r="AD25" s="542">
        <v>46025</v>
      </c>
      <c r="AE25" s="541">
        <v>3</v>
      </c>
    </row>
    <row r="26" spans="1:31" ht="13.2">
      <c r="A26" s="546">
        <v>1973329311</v>
      </c>
      <c r="B26" s="548" t="s">
        <v>1341</v>
      </c>
      <c r="C26" s="548" t="s">
        <v>173</v>
      </c>
      <c r="D26" s="548" t="s">
        <v>1405</v>
      </c>
      <c r="E26" s="548" t="s">
        <v>1683</v>
      </c>
      <c r="F26" s="546">
        <v>5</v>
      </c>
      <c r="G26" s="548" t="s">
        <v>1687</v>
      </c>
      <c r="H26" s="548"/>
      <c r="I26" s="546">
        <v>0.16666666666666666</v>
      </c>
      <c r="J26" s="546">
        <v>3</v>
      </c>
      <c r="K26" s="548" t="s">
        <v>1688</v>
      </c>
      <c r="L26" s="546">
        <v>6</v>
      </c>
      <c r="M26" s="546">
        <v>1</v>
      </c>
      <c r="N26" s="546"/>
      <c r="O26" s="546"/>
      <c r="P26" s="546"/>
      <c r="Q26" s="546"/>
      <c r="R26" s="546"/>
      <c r="S26" s="546"/>
      <c r="T26" s="546"/>
      <c r="U26" s="546"/>
      <c r="V26" s="546"/>
      <c r="W26" s="546"/>
      <c r="X26" s="546"/>
      <c r="Y26" s="546"/>
      <c r="Z26" s="546">
        <v>0</v>
      </c>
      <c r="AA26" s="548" t="s">
        <v>1682</v>
      </c>
      <c r="AB26" s="546">
        <v>3</v>
      </c>
      <c r="AC26" s="548" t="s">
        <v>84</v>
      </c>
      <c r="AD26" s="547">
        <v>45940</v>
      </c>
      <c r="AE26" s="546">
        <v>10</v>
      </c>
    </row>
    <row r="27" spans="1:31" ht="13.2">
      <c r="A27" s="541">
        <v>1973329311</v>
      </c>
      <c r="B27" s="543" t="s">
        <v>1341</v>
      </c>
      <c r="C27" s="543" t="s">
        <v>173</v>
      </c>
      <c r="D27" s="543" t="s">
        <v>344</v>
      </c>
      <c r="E27" s="543"/>
      <c r="F27" s="541"/>
      <c r="G27" s="543"/>
      <c r="H27" s="543"/>
      <c r="I27" s="541">
        <v>0</v>
      </c>
      <c r="J27" s="541"/>
      <c r="K27" s="543" t="s">
        <v>1685</v>
      </c>
      <c r="L27" s="541"/>
      <c r="M27" s="541"/>
      <c r="N27" s="541"/>
      <c r="O27" s="541"/>
      <c r="P27" s="541"/>
      <c r="Q27" s="541"/>
      <c r="R27" s="541"/>
      <c r="S27" s="541"/>
      <c r="T27" s="541"/>
      <c r="U27" s="541"/>
      <c r="V27" s="541"/>
      <c r="W27" s="541"/>
      <c r="X27" s="541">
        <v>1</v>
      </c>
      <c r="Y27" s="541"/>
      <c r="Z27" s="541">
        <v>0</v>
      </c>
      <c r="AA27" s="543" t="s">
        <v>1685</v>
      </c>
      <c r="AB27" s="541"/>
      <c r="AC27" s="543" t="s">
        <v>84</v>
      </c>
      <c r="AD27" s="542">
        <v>46002</v>
      </c>
      <c r="AE27" s="541">
        <v>11</v>
      </c>
    </row>
    <row r="28" spans="1:31" ht="13.2">
      <c r="A28" s="546">
        <v>1973329311</v>
      </c>
      <c r="B28" s="548" t="s">
        <v>1341</v>
      </c>
      <c r="C28" s="548" t="s">
        <v>173</v>
      </c>
      <c r="D28" s="548" t="s">
        <v>344</v>
      </c>
      <c r="E28" s="548"/>
      <c r="F28" s="546">
        <v>2</v>
      </c>
      <c r="G28" s="548" t="s">
        <v>1686</v>
      </c>
      <c r="H28" s="548"/>
      <c r="I28" s="546">
        <v>1</v>
      </c>
      <c r="J28" s="546"/>
      <c r="K28" s="548" t="s">
        <v>1677</v>
      </c>
      <c r="L28" s="546"/>
      <c r="M28" s="546"/>
      <c r="N28" s="546"/>
      <c r="O28" s="546"/>
      <c r="P28" s="546"/>
      <c r="Q28" s="546"/>
      <c r="R28" s="546"/>
      <c r="S28" s="546"/>
      <c r="T28" s="546"/>
      <c r="U28" s="546"/>
      <c r="V28" s="546"/>
      <c r="W28" s="546"/>
      <c r="X28" s="546"/>
      <c r="Y28" s="546"/>
      <c r="Z28" s="546">
        <v>1</v>
      </c>
      <c r="AA28" s="548" t="s">
        <v>1677</v>
      </c>
      <c r="AB28" s="546"/>
      <c r="AC28" s="548" t="s">
        <v>84</v>
      </c>
      <c r="AD28" s="547">
        <v>46072</v>
      </c>
      <c r="AE28" s="546">
        <v>19</v>
      </c>
    </row>
    <row r="29" spans="1:31" ht="13.2">
      <c r="A29" s="541">
        <v>1973329311</v>
      </c>
      <c r="B29" s="543" t="s">
        <v>1341</v>
      </c>
      <c r="C29" s="543" t="s">
        <v>173</v>
      </c>
      <c r="D29" s="543" t="s">
        <v>344</v>
      </c>
      <c r="E29" s="543"/>
      <c r="F29" s="541">
        <v>170</v>
      </c>
      <c r="G29" s="543" t="s">
        <v>1681</v>
      </c>
      <c r="H29" s="543"/>
      <c r="I29" s="541">
        <v>1</v>
      </c>
      <c r="J29" s="541"/>
      <c r="K29" s="543" t="s">
        <v>1677</v>
      </c>
      <c r="L29" s="541"/>
      <c r="M29" s="541"/>
      <c r="N29" s="541"/>
      <c r="O29" s="541"/>
      <c r="P29" s="541"/>
      <c r="Q29" s="541"/>
      <c r="R29" s="541"/>
      <c r="S29" s="541"/>
      <c r="T29" s="541"/>
      <c r="U29" s="541"/>
      <c r="V29" s="541"/>
      <c r="W29" s="541"/>
      <c r="X29" s="541"/>
      <c r="Y29" s="541"/>
      <c r="Z29" s="541">
        <v>0</v>
      </c>
      <c r="AA29" s="543" t="s">
        <v>1679</v>
      </c>
      <c r="AB29" s="541"/>
      <c r="AC29" s="543" t="s">
        <v>84</v>
      </c>
      <c r="AD29" s="542">
        <v>46085</v>
      </c>
      <c r="AE29" s="541">
        <v>4</v>
      </c>
    </row>
    <row r="30" spans="1:31" ht="13.2">
      <c r="A30" s="546">
        <v>1973329311</v>
      </c>
      <c r="B30" s="548" t="s">
        <v>1341</v>
      </c>
      <c r="C30" s="548" t="s">
        <v>173</v>
      </c>
      <c r="D30" s="548" t="s">
        <v>1423</v>
      </c>
      <c r="E30" s="548" t="s">
        <v>1680</v>
      </c>
      <c r="F30" s="546">
        <v>170</v>
      </c>
      <c r="G30" s="548" t="s">
        <v>1681</v>
      </c>
      <c r="H30" s="548"/>
      <c r="I30" s="546">
        <v>0</v>
      </c>
      <c r="J30" s="546"/>
      <c r="K30" s="548" t="s">
        <v>1685</v>
      </c>
      <c r="L30" s="546"/>
      <c r="M30" s="546"/>
      <c r="N30" s="546">
        <v>1</v>
      </c>
      <c r="O30" s="546"/>
      <c r="P30" s="546"/>
      <c r="Q30" s="546"/>
      <c r="R30" s="546"/>
      <c r="S30" s="546"/>
      <c r="T30" s="546"/>
      <c r="U30" s="546"/>
      <c r="V30" s="546"/>
      <c r="W30" s="546"/>
      <c r="X30" s="546"/>
      <c r="Y30" s="546"/>
      <c r="Z30" s="546">
        <v>0</v>
      </c>
      <c r="AA30" s="548" t="s">
        <v>1685</v>
      </c>
      <c r="AB30" s="546"/>
      <c r="AC30" s="548" t="s">
        <v>84</v>
      </c>
      <c r="AD30" s="547">
        <v>46051</v>
      </c>
      <c r="AE30" s="546">
        <v>29</v>
      </c>
    </row>
    <row r="31" spans="1:31" ht="13.2">
      <c r="A31" s="541">
        <v>1973329311</v>
      </c>
      <c r="B31" s="543" t="s">
        <v>1341</v>
      </c>
      <c r="C31" s="543" t="s">
        <v>173</v>
      </c>
      <c r="D31" s="543" t="s">
        <v>344</v>
      </c>
      <c r="E31" s="543"/>
      <c r="F31" s="541">
        <v>170</v>
      </c>
      <c r="G31" s="543" t="s">
        <v>1681</v>
      </c>
      <c r="H31" s="543"/>
      <c r="I31" s="541">
        <v>0.66666666666666663</v>
      </c>
      <c r="J31" s="541"/>
      <c r="K31" s="543" t="s">
        <v>1677</v>
      </c>
      <c r="L31" s="541"/>
      <c r="M31" s="541"/>
      <c r="N31" s="541"/>
      <c r="O31" s="541"/>
      <c r="P31" s="541"/>
      <c r="Q31" s="541"/>
      <c r="R31" s="541"/>
      <c r="S31" s="541"/>
      <c r="T31" s="541"/>
      <c r="U31" s="541"/>
      <c r="V31" s="541"/>
      <c r="W31" s="541"/>
      <c r="X31" s="541"/>
      <c r="Y31" s="541"/>
      <c r="Z31" s="541">
        <v>0.33333333333333331</v>
      </c>
      <c r="AA31" s="543" t="s">
        <v>1677</v>
      </c>
      <c r="AB31" s="541"/>
      <c r="AC31" s="543" t="s">
        <v>84</v>
      </c>
      <c r="AD31" s="542">
        <v>46019</v>
      </c>
      <c r="AE31" s="541">
        <v>28</v>
      </c>
    </row>
    <row r="32" spans="1:31" ht="13.2">
      <c r="A32" s="546">
        <v>1973329311</v>
      </c>
      <c r="B32" s="548" t="s">
        <v>1341</v>
      </c>
      <c r="C32" s="548" t="s">
        <v>173</v>
      </c>
      <c r="D32" s="548" t="s">
        <v>1405</v>
      </c>
      <c r="E32" s="548" t="s">
        <v>1683</v>
      </c>
      <c r="F32" s="546">
        <v>151</v>
      </c>
      <c r="G32" s="548" t="s">
        <v>1684</v>
      </c>
      <c r="H32" s="548"/>
      <c r="I32" s="546">
        <v>0</v>
      </c>
      <c r="J32" s="546"/>
      <c r="K32" s="548" t="s">
        <v>1685</v>
      </c>
      <c r="L32" s="546"/>
      <c r="M32" s="546"/>
      <c r="N32" s="546"/>
      <c r="O32" s="546"/>
      <c r="P32" s="546"/>
      <c r="Q32" s="546"/>
      <c r="R32" s="546"/>
      <c r="S32" s="546"/>
      <c r="T32" s="546">
        <v>1</v>
      </c>
      <c r="U32" s="546"/>
      <c r="V32" s="546"/>
      <c r="W32" s="546"/>
      <c r="X32" s="546"/>
      <c r="Y32" s="546"/>
      <c r="Z32" s="546">
        <v>0</v>
      </c>
      <c r="AA32" s="548" t="s">
        <v>1685</v>
      </c>
      <c r="AB32" s="546"/>
      <c r="AC32" s="548" t="s">
        <v>84</v>
      </c>
      <c r="AD32" s="547">
        <v>45981</v>
      </c>
      <c r="AE32" s="546">
        <v>20</v>
      </c>
    </row>
    <row r="33" spans="1:31" ht="13.2">
      <c r="A33" s="541">
        <v>1973329311</v>
      </c>
      <c r="B33" s="543" t="s">
        <v>1341</v>
      </c>
      <c r="C33" s="543" t="s">
        <v>173</v>
      </c>
      <c r="D33" s="543" t="s">
        <v>344</v>
      </c>
      <c r="E33" s="543"/>
      <c r="F33" s="541">
        <v>155</v>
      </c>
      <c r="G33" s="543" t="s">
        <v>1689</v>
      </c>
      <c r="H33" s="543"/>
      <c r="I33" s="541">
        <v>0.33333333333333331</v>
      </c>
      <c r="J33" s="541"/>
      <c r="K33" s="543" t="s">
        <v>1677</v>
      </c>
      <c r="L33" s="541"/>
      <c r="M33" s="541"/>
      <c r="N33" s="541"/>
      <c r="O33" s="541"/>
      <c r="P33" s="541"/>
      <c r="Q33" s="541"/>
      <c r="R33" s="541"/>
      <c r="S33" s="541"/>
      <c r="T33" s="541"/>
      <c r="U33" s="541"/>
      <c r="V33" s="541"/>
      <c r="W33" s="541"/>
      <c r="X33" s="541"/>
      <c r="Y33" s="541"/>
      <c r="Z33" s="541">
        <v>0.33333333333333331</v>
      </c>
      <c r="AA33" s="543" t="s">
        <v>1677</v>
      </c>
      <c r="AB33" s="541"/>
      <c r="AC33" s="543" t="s">
        <v>84</v>
      </c>
      <c r="AD33" s="542">
        <v>45923</v>
      </c>
      <c r="AE33" s="541">
        <v>23</v>
      </c>
    </row>
    <row r="34" spans="1:31" ht="13.2">
      <c r="A34" s="546">
        <v>1973329311</v>
      </c>
      <c r="B34" s="548" t="s">
        <v>1341</v>
      </c>
      <c r="C34" s="548" t="s">
        <v>173</v>
      </c>
      <c r="D34" s="548" t="s">
        <v>1405</v>
      </c>
      <c r="E34" s="548" t="s">
        <v>1683</v>
      </c>
      <c r="F34" s="546">
        <v>151</v>
      </c>
      <c r="G34" s="548" t="s">
        <v>1684</v>
      </c>
      <c r="H34" s="548"/>
      <c r="I34" s="546">
        <v>0</v>
      </c>
      <c r="J34" s="546"/>
      <c r="K34" s="548" t="s">
        <v>1677</v>
      </c>
      <c r="L34" s="546"/>
      <c r="M34" s="546"/>
      <c r="N34" s="546"/>
      <c r="O34" s="546"/>
      <c r="P34" s="546"/>
      <c r="Q34" s="546"/>
      <c r="R34" s="546"/>
      <c r="S34" s="546"/>
      <c r="T34" s="546">
        <v>1</v>
      </c>
      <c r="U34" s="546"/>
      <c r="V34" s="546"/>
      <c r="W34" s="546"/>
      <c r="X34" s="546"/>
      <c r="Y34" s="546"/>
      <c r="Z34" s="546">
        <v>0</v>
      </c>
      <c r="AA34" s="548" t="s">
        <v>1679</v>
      </c>
      <c r="AB34" s="546"/>
      <c r="AC34" s="548" t="s">
        <v>84</v>
      </c>
      <c r="AD34" s="547">
        <v>45972</v>
      </c>
      <c r="AE34" s="546">
        <v>11</v>
      </c>
    </row>
    <row r="35" spans="1:31" ht="13.2">
      <c r="A35" s="541">
        <v>1973329311</v>
      </c>
      <c r="B35" s="543" t="s">
        <v>1341</v>
      </c>
      <c r="C35" s="543" t="s">
        <v>173</v>
      </c>
      <c r="D35" s="543" t="s">
        <v>344</v>
      </c>
      <c r="E35" s="543"/>
      <c r="F35" s="541">
        <v>149</v>
      </c>
      <c r="G35" s="543" t="s">
        <v>1676</v>
      </c>
      <c r="H35" s="543"/>
      <c r="I35" s="541">
        <v>0.33333333333333331</v>
      </c>
      <c r="J35" s="541"/>
      <c r="K35" s="543" t="s">
        <v>1677</v>
      </c>
      <c r="L35" s="541"/>
      <c r="M35" s="541"/>
      <c r="N35" s="541"/>
      <c r="O35" s="541"/>
      <c r="P35" s="541"/>
      <c r="Q35" s="541"/>
      <c r="R35" s="541"/>
      <c r="S35" s="541"/>
      <c r="T35" s="541"/>
      <c r="U35" s="541"/>
      <c r="V35" s="541"/>
      <c r="W35" s="541"/>
      <c r="X35" s="541"/>
      <c r="Y35" s="541"/>
      <c r="Z35" s="541">
        <v>0.33333333333333331</v>
      </c>
      <c r="AA35" s="543" t="s">
        <v>1677</v>
      </c>
      <c r="AB35" s="541"/>
      <c r="AC35" s="543" t="s">
        <v>84</v>
      </c>
      <c r="AD35" s="542">
        <v>46008</v>
      </c>
      <c r="AE35" s="541">
        <v>17</v>
      </c>
    </row>
    <row r="36" spans="1:31" ht="13.2">
      <c r="A36" s="546">
        <v>1973329311</v>
      </c>
      <c r="B36" s="548" t="s">
        <v>1341</v>
      </c>
      <c r="C36" s="548" t="s">
        <v>173</v>
      </c>
      <c r="D36" s="548" t="s">
        <v>344</v>
      </c>
      <c r="E36" s="548"/>
      <c r="F36" s="546">
        <v>170</v>
      </c>
      <c r="G36" s="548" t="s">
        <v>1681</v>
      </c>
      <c r="H36" s="548"/>
      <c r="I36" s="546">
        <v>0.66666666666666663</v>
      </c>
      <c r="J36" s="546"/>
      <c r="K36" s="548" t="s">
        <v>1677</v>
      </c>
      <c r="L36" s="546"/>
      <c r="M36" s="546"/>
      <c r="N36" s="546"/>
      <c r="O36" s="546"/>
      <c r="P36" s="546"/>
      <c r="Q36" s="546"/>
      <c r="R36" s="546"/>
      <c r="S36" s="546"/>
      <c r="T36" s="546"/>
      <c r="U36" s="546"/>
      <c r="V36" s="546"/>
      <c r="W36" s="546"/>
      <c r="X36" s="546"/>
      <c r="Y36" s="546"/>
      <c r="Z36" s="546">
        <v>0.33333333333333331</v>
      </c>
      <c r="AA36" s="548" t="s">
        <v>1677</v>
      </c>
      <c r="AB36" s="546"/>
      <c r="AC36" s="548" t="s">
        <v>84</v>
      </c>
      <c r="AD36" s="547">
        <v>46031</v>
      </c>
      <c r="AE36" s="546">
        <v>9</v>
      </c>
    </row>
    <row r="37" spans="1:31" ht="13.2">
      <c r="A37" s="541">
        <v>1973329311</v>
      </c>
      <c r="B37" s="543" t="s">
        <v>1341</v>
      </c>
      <c r="C37" s="543" t="s">
        <v>173</v>
      </c>
      <c r="D37" s="543" t="s">
        <v>1405</v>
      </c>
      <c r="E37" s="543" t="s">
        <v>1683</v>
      </c>
      <c r="F37" s="541">
        <v>5</v>
      </c>
      <c r="G37" s="543" t="s">
        <v>1687</v>
      </c>
      <c r="H37" s="543"/>
      <c r="I37" s="541">
        <v>0</v>
      </c>
      <c r="J37" s="541"/>
      <c r="K37" s="543" t="s">
        <v>1677</v>
      </c>
      <c r="L37" s="541"/>
      <c r="M37" s="541"/>
      <c r="N37" s="541"/>
      <c r="O37" s="541"/>
      <c r="P37" s="541"/>
      <c r="Q37" s="541"/>
      <c r="R37" s="541"/>
      <c r="S37" s="541"/>
      <c r="T37" s="541">
        <v>1</v>
      </c>
      <c r="U37" s="541"/>
      <c r="V37" s="541"/>
      <c r="W37" s="541"/>
      <c r="X37" s="541"/>
      <c r="Y37" s="541"/>
      <c r="Z37" s="541">
        <v>0</v>
      </c>
      <c r="AA37" s="543" t="s">
        <v>1679</v>
      </c>
      <c r="AB37" s="541"/>
      <c r="AC37" s="543" t="s">
        <v>84</v>
      </c>
      <c r="AD37" s="542">
        <v>45959</v>
      </c>
      <c r="AE37" s="541">
        <v>29</v>
      </c>
    </row>
    <row r="38" spans="1:31" ht="13.2">
      <c r="A38" s="546">
        <v>1973329311</v>
      </c>
      <c r="B38" s="548" t="s">
        <v>1341</v>
      </c>
      <c r="C38" s="548" t="s">
        <v>173</v>
      </c>
      <c r="D38" s="548" t="s">
        <v>1405</v>
      </c>
      <c r="E38" s="548" t="s">
        <v>1683</v>
      </c>
      <c r="F38" s="546">
        <v>151</v>
      </c>
      <c r="G38" s="548" t="s">
        <v>1684</v>
      </c>
      <c r="H38" s="548"/>
      <c r="I38" s="546">
        <v>0</v>
      </c>
      <c r="J38" s="546"/>
      <c r="K38" s="548" t="s">
        <v>1685</v>
      </c>
      <c r="L38" s="546"/>
      <c r="M38" s="546"/>
      <c r="N38" s="546"/>
      <c r="O38" s="546"/>
      <c r="P38" s="546"/>
      <c r="Q38" s="546"/>
      <c r="R38" s="546"/>
      <c r="S38" s="546"/>
      <c r="T38" s="546">
        <v>1</v>
      </c>
      <c r="U38" s="546"/>
      <c r="V38" s="546"/>
      <c r="W38" s="546"/>
      <c r="X38" s="546"/>
      <c r="Y38" s="546"/>
      <c r="Z38" s="546">
        <v>0</v>
      </c>
      <c r="AA38" s="548" t="s">
        <v>1685</v>
      </c>
      <c r="AB38" s="546"/>
      <c r="AC38" s="548" t="s">
        <v>84</v>
      </c>
      <c r="AD38" s="547">
        <v>45998</v>
      </c>
      <c r="AE38" s="546">
        <v>7</v>
      </c>
    </row>
    <row r="39" spans="1:31" ht="13.2">
      <c r="A39" s="541">
        <v>1973329311</v>
      </c>
      <c r="B39" s="543" t="s">
        <v>1341</v>
      </c>
      <c r="C39" s="543" t="s">
        <v>173</v>
      </c>
      <c r="D39" s="543" t="s">
        <v>1405</v>
      </c>
      <c r="E39" s="543" t="s">
        <v>1683</v>
      </c>
      <c r="F39" s="541">
        <v>151</v>
      </c>
      <c r="G39" s="543" t="s">
        <v>1684</v>
      </c>
      <c r="H39" s="543"/>
      <c r="I39" s="541">
        <v>0</v>
      </c>
      <c r="J39" s="541"/>
      <c r="K39" s="543" t="s">
        <v>1677</v>
      </c>
      <c r="L39" s="541"/>
      <c r="M39" s="541"/>
      <c r="N39" s="541"/>
      <c r="O39" s="541"/>
      <c r="P39" s="541"/>
      <c r="Q39" s="541"/>
      <c r="R39" s="541"/>
      <c r="S39" s="541"/>
      <c r="T39" s="541">
        <v>1</v>
      </c>
      <c r="U39" s="541"/>
      <c r="V39" s="541"/>
      <c r="W39" s="541"/>
      <c r="X39" s="541"/>
      <c r="Y39" s="541"/>
      <c r="Z39" s="541">
        <v>0</v>
      </c>
      <c r="AA39" s="543" t="s">
        <v>1679</v>
      </c>
      <c r="AB39" s="541"/>
      <c r="AC39" s="543" t="s">
        <v>84</v>
      </c>
      <c r="AD39" s="542">
        <v>45974</v>
      </c>
      <c r="AE39" s="541">
        <v>13</v>
      </c>
    </row>
    <row r="40" spans="1:31" ht="13.2">
      <c r="A40" s="546">
        <v>1973329311</v>
      </c>
      <c r="B40" s="548" t="s">
        <v>1341</v>
      </c>
      <c r="C40" s="548" t="s">
        <v>173</v>
      </c>
      <c r="D40" s="548" t="s">
        <v>344</v>
      </c>
      <c r="E40" s="548"/>
      <c r="F40" s="546">
        <v>151</v>
      </c>
      <c r="G40" s="548" t="s">
        <v>1684</v>
      </c>
      <c r="H40" s="548"/>
      <c r="I40" s="546">
        <v>0.33333333333333331</v>
      </c>
      <c r="J40" s="546"/>
      <c r="K40" s="548" t="s">
        <v>1677</v>
      </c>
      <c r="L40" s="546"/>
      <c r="M40" s="546"/>
      <c r="N40" s="546"/>
      <c r="O40" s="546"/>
      <c r="P40" s="546"/>
      <c r="Q40" s="546"/>
      <c r="R40" s="546"/>
      <c r="S40" s="546"/>
      <c r="T40" s="546"/>
      <c r="U40" s="546"/>
      <c r="V40" s="546"/>
      <c r="W40" s="546"/>
      <c r="X40" s="546"/>
      <c r="Y40" s="546"/>
      <c r="Z40" s="546">
        <v>0</v>
      </c>
      <c r="AA40" s="548" t="s">
        <v>1679</v>
      </c>
      <c r="AB40" s="546"/>
      <c r="AC40" s="548" t="s">
        <v>84</v>
      </c>
      <c r="AD40" s="547">
        <v>46014</v>
      </c>
      <c r="AE40" s="546">
        <v>23</v>
      </c>
    </row>
    <row r="41" spans="1:31" ht="13.2">
      <c r="A41" s="541">
        <v>1973329311</v>
      </c>
      <c r="B41" s="543" t="s">
        <v>1341</v>
      </c>
      <c r="C41" s="543" t="s">
        <v>173</v>
      </c>
      <c r="D41" s="543" t="s">
        <v>1405</v>
      </c>
      <c r="E41" s="543" t="s">
        <v>1683</v>
      </c>
      <c r="F41" s="541">
        <v>151</v>
      </c>
      <c r="G41" s="543" t="s">
        <v>1684</v>
      </c>
      <c r="H41" s="543"/>
      <c r="I41" s="541">
        <v>0</v>
      </c>
      <c r="J41" s="541"/>
      <c r="K41" s="543" t="s">
        <v>1685</v>
      </c>
      <c r="L41" s="541"/>
      <c r="M41" s="541"/>
      <c r="N41" s="541"/>
      <c r="O41" s="541"/>
      <c r="P41" s="541"/>
      <c r="Q41" s="541"/>
      <c r="R41" s="541"/>
      <c r="S41" s="541"/>
      <c r="T41" s="541">
        <v>1</v>
      </c>
      <c r="U41" s="541"/>
      <c r="V41" s="541"/>
      <c r="W41" s="541"/>
      <c r="X41" s="541"/>
      <c r="Y41" s="541"/>
      <c r="Z41" s="541">
        <v>0</v>
      </c>
      <c r="AA41" s="543" t="s">
        <v>1685</v>
      </c>
      <c r="AB41" s="541"/>
      <c r="AC41" s="543" t="s">
        <v>84</v>
      </c>
      <c r="AD41" s="542">
        <v>45991</v>
      </c>
      <c r="AE41" s="541">
        <v>30</v>
      </c>
    </row>
    <row r="42" spans="1:31" ht="13.2">
      <c r="A42" s="546">
        <v>1973329311</v>
      </c>
      <c r="B42" s="548" t="s">
        <v>1341</v>
      </c>
      <c r="C42" s="548" t="s">
        <v>173</v>
      </c>
      <c r="D42" s="548" t="s">
        <v>344</v>
      </c>
      <c r="E42" s="548"/>
      <c r="F42" s="546">
        <v>151</v>
      </c>
      <c r="G42" s="548" t="s">
        <v>1684</v>
      </c>
      <c r="H42" s="548"/>
      <c r="I42" s="546">
        <v>0.66666666666666663</v>
      </c>
      <c r="J42" s="546"/>
      <c r="K42" s="548" t="s">
        <v>1677</v>
      </c>
      <c r="L42" s="546"/>
      <c r="M42" s="546"/>
      <c r="N42" s="546"/>
      <c r="O42" s="546"/>
      <c r="P42" s="546"/>
      <c r="Q42" s="546"/>
      <c r="R42" s="546"/>
      <c r="S42" s="546"/>
      <c r="T42" s="546"/>
      <c r="U42" s="546"/>
      <c r="V42" s="546"/>
      <c r="W42" s="546"/>
      <c r="X42" s="546"/>
      <c r="Y42" s="546"/>
      <c r="Z42" s="546">
        <v>0</v>
      </c>
      <c r="AA42" s="548" t="s">
        <v>1679</v>
      </c>
      <c r="AB42" s="546"/>
      <c r="AC42" s="548" t="s">
        <v>84</v>
      </c>
      <c r="AD42" s="547">
        <v>46024</v>
      </c>
      <c r="AE42" s="546">
        <v>2</v>
      </c>
    </row>
    <row r="43" spans="1:31" ht="13.2">
      <c r="A43" s="541">
        <v>1973329311</v>
      </c>
      <c r="B43" s="543" t="s">
        <v>1341</v>
      </c>
      <c r="C43" s="543" t="s">
        <v>173</v>
      </c>
      <c r="D43" s="543" t="s">
        <v>344</v>
      </c>
      <c r="E43" s="543"/>
      <c r="F43" s="541">
        <v>7</v>
      </c>
      <c r="G43" s="543" t="s">
        <v>1678</v>
      </c>
      <c r="H43" s="543"/>
      <c r="I43" s="541">
        <v>8.3333333333333329E-2</v>
      </c>
      <c r="J43" s="541"/>
      <c r="K43" s="543" t="s">
        <v>1677</v>
      </c>
      <c r="L43" s="541"/>
      <c r="M43" s="541"/>
      <c r="N43" s="541"/>
      <c r="O43" s="541"/>
      <c r="P43" s="541"/>
      <c r="Q43" s="541"/>
      <c r="R43" s="541"/>
      <c r="S43" s="541"/>
      <c r="T43" s="541"/>
      <c r="U43" s="541"/>
      <c r="V43" s="541"/>
      <c r="W43" s="541"/>
      <c r="X43" s="541"/>
      <c r="Y43" s="541"/>
      <c r="Z43" s="541">
        <v>0</v>
      </c>
      <c r="AA43" s="543" t="s">
        <v>1679</v>
      </c>
      <c r="AB43" s="541"/>
      <c r="AC43" s="543" t="s">
        <v>84</v>
      </c>
      <c r="AD43" s="542">
        <v>45948</v>
      </c>
      <c r="AE43" s="541">
        <v>18</v>
      </c>
    </row>
    <row r="44" spans="1:31" ht="13.2">
      <c r="A44" s="546">
        <v>1973329311</v>
      </c>
      <c r="B44" s="548" t="s">
        <v>1341</v>
      </c>
      <c r="C44" s="548" t="s">
        <v>173</v>
      </c>
      <c r="D44" s="548" t="s">
        <v>1625</v>
      </c>
      <c r="E44" s="548" t="s">
        <v>1690</v>
      </c>
      <c r="F44" s="546">
        <v>149</v>
      </c>
      <c r="G44" s="548" t="s">
        <v>1676</v>
      </c>
      <c r="H44" s="548"/>
      <c r="I44" s="546">
        <v>0.33333333333333331</v>
      </c>
      <c r="J44" s="546"/>
      <c r="K44" s="548" t="s">
        <v>1677</v>
      </c>
      <c r="L44" s="546"/>
      <c r="M44" s="546"/>
      <c r="N44" s="546"/>
      <c r="O44" s="546"/>
      <c r="P44" s="546"/>
      <c r="Q44" s="546"/>
      <c r="R44" s="546"/>
      <c r="S44" s="546"/>
      <c r="T44" s="546"/>
      <c r="U44" s="546"/>
      <c r="V44" s="546"/>
      <c r="W44" s="546">
        <v>1</v>
      </c>
      <c r="X44" s="546"/>
      <c r="Y44" s="546"/>
      <c r="Z44" s="546">
        <v>0.33333333333333331</v>
      </c>
      <c r="AA44" s="548" t="s">
        <v>1677</v>
      </c>
      <c r="AB44" s="546"/>
      <c r="AC44" s="548" t="s">
        <v>84</v>
      </c>
      <c r="AD44" s="547">
        <v>46011</v>
      </c>
      <c r="AE44" s="546">
        <v>20</v>
      </c>
    </row>
    <row r="45" spans="1:31" ht="13.2">
      <c r="A45" s="541">
        <v>1973329311</v>
      </c>
      <c r="B45" s="543" t="s">
        <v>1341</v>
      </c>
      <c r="C45" s="543" t="s">
        <v>173</v>
      </c>
      <c r="D45" s="543" t="s">
        <v>344</v>
      </c>
      <c r="E45" s="543"/>
      <c r="F45" s="541">
        <v>7</v>
      </c>
      <c r="G45" s="543" t="s">
        <v>1678</v>
      </c>
      <c r="H45" s="543"/>
      <c r="I45" s="541">
        <v>0.33333333333333331</v>
      </c>
      <c r="J45" s="541"/>
      <c r="K45" s="543" t="s">
        <v>1677</v>
      </c>
      <c r="L45" s="541"/>
      <c r="M45" s="541"/>
      <c r="N45" s="541"/>
      <c r="O45" s="541"/>
      <c r="P45" s="541"/>
      <c r="Q45" s="541"/>
      <c r="R45" s="541"/>
      <c r="S45" s="541"/>
      <c r="T45" s="541"/>
      <c r="U45" s="541"/>
      <c r="V45" s="541"/>
      <c r="W45" s="541"/>
      <c r="X45" s="541"/>
      <c r="Y45" s="541"/>
      <c r="Z45" s="541">
        <v>0</v>
      </c>
      <c r="AA45" s="543" t="s">
        <v>1679</v>
      </c>
      <c r="AB45" s="541"/>
      <c r="AC45" s="543" t="s">
        <v>84</v>
      </c>
      <c r="AD45" s="542">
        <v>45925</v>
      </c>
      <c r="AE45" s="541">
        <v>25</v>
      </c>
    </row>
    <row r="46" spans="1:31" ht="13.2">
      <c r="A46" s="546">
        <v>1973329311</v>
      </c>
      <c r="B46" s="548" t="s">
        <v>1341</v>
      </c>
      <c r="C46" s="548" t="s">
        <v>173</v>
      </c>
      <c r="D46" s="548" t="s">
        <v>1405</v>
      </c>
      <c r="E46" s="548" t="s">
        <v>1683</v>
      </c>
      <c r="F46" s="546">
        <v>151</v>
      </c>
      <c r="G46" s="548" t="s">
        <v>1684</v>
      </c>
      <c r="H46" s="548"/>
      <c r="I46" s="546">
        <v>0</v>
      </c>
      <c r="J46" s="546"/>
      <c r="K46" s="548" t="s">
        <v>1685</v>
      </c>
      <c r="L46" s="546"/>
      <c r="M46" s="546"/>
      <c r="N46" s="546"/>
      <c r="O46" s="546"/>
      <c r="P46" s="546"/>
      <c r="Q46" s="546"/>
      <c r="R46" s="546"/>
      <c r="S46" s="546"/>
      <c r="T46" s="546">
        <v>1</v>
      </c>
      <c r="U46" s="546"/>
      <c r="V46" s="546"/>
      <c r="W46" s="546"/>
      <c r="X46" s="546"/>
      <c r="Y46" s="546"/>
      <c r="Z46" s="546">
        <v>0</v>
      </c>
      <c r="AA46" s="548" t="s">
        <v>1685</v>
      </c>
      <c r="AB46" s="546"/>
      <c r="AC46" s="548" t="s">
        <v>84</v>
      </c>
      <c r="AD46" s="547">
        <v>45987</v>
      </c>
      <c r="AE46" s="546">
        <v>26</v>
      </c>
    </row>
    <row r="47" spans="1:31" ht="13.2">
      <c r="A47" s="541">
        <v>1973329311</v>
      </c>
      <c r="B47" s="543" t="s">
        <v>1341</v>
      </c>
      <c r="C47" s="543" t="s">
        <v>173</v>
      </c>
      <c r="D47" s="543" t="s">
        <v>344</v>
      </c>
      <c r="E47" s="543"/>
      <c r="F47" s="541">
        <v>2</v>
      </c>
      <c r="G47" s="543" t="s">
        <v>1686</v>
      </c>
      <c r="H47" s="543"/>
      <c r="I47" s="541">
        <v>1</v>
      </c>
      <c r="J47" s="541"/>
      <c r="K47" s="543" t="s">
        <v>1677</v>
      </c>
      <c r="L47" s="541"/>
      <c r="M47" s="541"/>
      <c r="N47" s="541"/>
      <c r="O47" s="541"/>
      <c r="P47" s="541"/>
      <c r="Q47" s="541"/>
      <c r="R47" s="541"/>
      <c r="S47" s="541"/>
      <c r="T47" s="541"/>
      <c r="U47" s="541"/>
      <c r="V47" s="541"/>
      <c r="W47" s="541"/>
      <c r="X47" s="541"/>
      <c r="Y47" s="541"/>
      <c r="Z47" s="541">
        <v>1</v>
      </c>
      <c r="AA47" s="543" t="s">
        <v>1677</v>
      </c>
      <c r="AB47" s="541"/>
      <c r="AC47" s="543" t="s">
        <v>84</v>
      </c>
      <c r="AD47" s="542">
        <v>46074</v>
      </c>
      <c r="AE47" s="541">
        <v>21</v>
      </c>
    </row>
    <row r="48" spans="1:31" ht="13.2">
      <c r="A48" s="546">
        <v>1973329311</v>
      </c>
      <c r="B48" s="548" t="s">
        <v>1341</v>
      </c>
      <c r="C48" s="548" t="s">
        <v>173</v>
      </c>
      <c r="D48" s="548" t="s">
        <v>1597</v>
      </c>
      <c r="E48" s="548" t="s">
        <v>1691</v>
      </c>
      <c r="F48" s="546">
        <v>150</v>
      </c>
      <c r="G48" s="548" t="s">
        <v>1692</v>
      </c>
      <c r="H48" s="548"/>
      <c r="I48" s="546">
        <v>0</v>
      </c>
      <c r="J48" s="546"/>
      <c r="K48" s="548" t="s">
        <v>1677</v>
      </c>
      <c r="L48" s="546"/>
      <c r="M48" s="546"/>
      <c r="N48" s="546"/>
      <c r="O48" s="546"/>
      <c r="P48" s="546"/>
      <c r="Q48" s="546"/>
      <c r="R48" s="546"/>
      <c r="S48" s="546"/>
      <c r="T48" s="546"/>
      <c r="U48" s="546"/>
      <c r="V48" s="546"/>
      <c r="W48" s="546">
        <v>1</v>
      </c>
      <c r="X48" s="546"/>
      <c r="Y48" s="546"/>
      <c r="Z48" s="546">
        <v>0</v>
      </c>
      <c r="AA48" s="548" t="s">
        <v>1685</v>
      </c>
      <c r="AB48" s="546"/>
      <c r="AC48" s="548" t="s">
        <v>84</v>
      </c>
      <c r="AD48" s="547">
        <v>45972</v>
      </c>
      <c r="AE48" s="546">
        <v>11</v>
      </c>
    </row>
    <row r="49" spans="1:31" ht="13.2">
      <c r="A49" s="541">
        <v>1973329311</v>
      </c>
      <c r="B49" s="543" t="s">
        <v>1341</v>
      </c>
      <c r="C49" s="543" t="s">
        <v>173</v>
      </c>
      <c r="D49" s="543" t="s">
        <v>344</v>
      </c>
      <c r="E49" s="543"/>
      <c r="F49" s="541">
        <v>170</v>
      </c>
      <c r="G49" s="543" t="s">
        <v>1681</v>
      </c>
      <c r="H49" s="543"/>
      <c r="I49" s="541">
        <v>1</v>
      </c>
      <c r="J49" s="541"/>
      <c r="K49" s="543" t="s">
        <v>1677</v>
      </c>
      <c r="L49" s="541"/>
      <c r="M49" s="541"/>
      <c r="N49" s="541"/>
      <c r="O49" s="541"/>
      <c r="P49" s="541"/>
      <c r="Q49" s="541"/>
      <c r="R49" s="541"/>
      <c r="S49" s="541"/>
      <c r="T49" s="541"/>
      <c r="U49" s="541"/>
      <c r="V49" s="541"/>
      <c r="W49" s="541"/>
      <c r="X49" s="541"/>
      <c r="Y49" s="541"/>
      <c r="Z49" s="541">
        <v>0</v>
      </c>
      <c r="AA49" s="543" t="s">
        <v>1679</v>
      </c>
      <c r="AB49" s="541"/>
      <c r="AC49" s="543" t="s">
        <v>84</v>
      </c>
      <c r="AD49" s="542">
        <v>46071</v>
      </c>
      <c r="AE49" s="541">
        <v>18</v>
      </c>
    </row>
    <row r="50" spans="1:31" ht="13.2">
      <c r="A50" s="546">
        <v>1973329311</v>
      </c>
      <c r="B50" s="548" t="s">
        <v>1341</v>
      </c>
      <c r="C50" s="548" t="s">
        <v>173</v>
      </c>
      <c r="D50" s="548" t="s">
        <v>1405</v>
      </c>
      <c r="E50" s="548" t="s">
        <v>1683</v>
      </c>
      <c r="F50" s="546">
        <v>5</v>
      </c>
      <c r="G50" s="548" t="s">
        <v>1687</v>
      </c>
      <c r="H50" s="548"/>
      <c r="I50" s="546">
        <v>0</v>
      </c>
      <c r="J50" s="546"/>
      <c r="K50" s="548" t="s">
        <v>1677</v>
      </c>
      <c r="L50" s="546"/>
      <c r="M50" s="546"/>
      <c r="N50" s="546"/>
      <c r="O50" s="546"/>
      <c r="P50" s="546"/>
      <c r="Q50" s="546"/>
      <c r="R50" s="546"/>
      <c r="S50" s="546"/>
      <c r="T50" s="546">
        <v>1</v>
      </c>
      <c r="U50" s="546"/>
      <c r="V50" s="546"/>
      <c r="W50" s="546"/>
      <c r="X50" s="546"/>
      <c r="Y50" s="546"/>
      <c r="Z50" s="546">
        <v>0</v>
      </c>
      <c r="AA50" s="548" t="s">
        <v>1679</v>
      </c>
      <c r="AB50" s="546"/>
      <c r="AC50" s="548" t="s">
        <v>84</v>
      </c>
      <c r="AD50" s="547">
        <v>45965</v>
      </c>
      <c r="AE50" s="546">
        <v>4</v>
      </c>
    </row>
    <row r="51" spans="1:31" ht="13.2">
      <c r="A51" s="541">
        <v>1973329311</v>
      </c>
      <c r="B51" s="543" t="s">
        <v>1341</v>
      </c>
      <c r="C51" s="543" t="s">
        <v>173</v>
      </c>
      <c r="D51" s="543" t="s">
        <v>344</v>
      </c>
      <c r="E51" s="543"/>
      <c r="F51" s="541">
        <v>170</v>
      </c>
      <c r="G51" s="543" t="s">
        <v>1681</v>
      </c>
      <c r="H51" s="543"/>
      <c r="I51" s="541">
        <v>0.66666666666666663</v>
      </c>
      <c r="J51" s="541"/>
      <c r="K51" s="543" t="s">
        <v>1677</v>
      </c>
      <c r="L51" s="541"/>
      <c r="M51" s="541"/>
      <c r="N51" s="541"/>
      <c r="O51" s="541"/>
      <c r="P51" s="541"/>
      <c r="Q51" s="541"/>
      <c r="R51" s="541"/>
      <c r="S51" s="541"/>
      <c r="T51" s="541"/>
      <c r="U51" s="541"/>
      <c r="V51" s="541"/>
      <c r="W51" s="541"/>
      <c r="X51" s="541"/>
      <c r="Y51" s="541"/>
      <c r="Z51" s="541">
        <v>0.33333333333333331</v>
      </c>
      <c r="AA51" s="543" t="s">
        <v>1677</v>
      </c>
      <c r="AB51" s="541"/>
      <c r="AC51" s="543" t="s">
        <v>84</v>
      </c>
      <c r="AD51" s="542">
        <v>46027</v>
      </c>
      <c r="AE51" s="541">
        <v>5</v>
      </c>
    </row>
    <row r="52" spans="1:31" ht="13.2">
      <c r="A52" s="546">
        <v>1973329311</v>
      </c>
      <c r="B52" s="548" t="s">
        <v>1341</v>
      </c>
      <c r="C52" s="548" t="s">
        <v>173</v>
      </c>
      <c r="D52" s="548" t="s">
        <v>344</v>
      </c>
      <c r="E52" s="548"/>
      <c r="F52" s="546">
        <v>151</v>
      </c>
      <c r="G52" s="548" t="s">
        <v>1684</v>
      </c>
      <c r="H52" s="548"/>
      <c r="I52" s="546">
        <v>0.66666666666666663</v>
      </c>
      <c r="J52" s="546"/>
      <c r="K52" s="548" t="s">
        <v>1677</v>
      </c>
      <c r="L52" s="546"/>
      <c r="M52" s="546"/>
      <c r="N52" s="546"/>
      <c r="O52" s="546"/>
      <c r="P52" s="546"/>
      <c r="Q52" s="546"/>
      <c r="R52" s="546"/>
      <c r="S52" s="546"/>
      <c r="T52" s="546"/>
      <c r="U52" s="546"/>
      <c r="V52" s="546"/>
      <c r="W52" s="546"/>
      <c r="X52" s="546"/>
      <c r="Y52" s="546"/>
      <c r="Z52" s="546">
        <v>0</v>
      </c>
      <c r="AA52" s="548" t="s">
        <v>1679</v>
      </c>
      <c r="AB52" s="546"/>
      <c r="AC52" s="548" t="s">
        <v>84</v>
      </c>
      <c r="AD52" s="547">
        <v>46019</v>
      </c>
      <c r="AE52" s="546">
        <v>28</v>
      </c>
    </row>
    <row r="53" spans="1:31" ht="13.2">
      <c r="A53" s="541">
        <v>1973329311</v>
      </c>
      <c r="B53" s="543" t="s">
        <v>1341</v>
      </c>
      <c r="C53" s="543" t="s">
        <v>173</v>
      </c>
      <c r="D53" s="543" t="s">
        <v>1430</v>
      </c>
      <c r="E53" s="543" t="s">
        <v>1693</v>
      </c>
      <c r="F53" s="541">
        <v>154</v>
      </c>
      <c r="G53" s="543" t="s">
        <v>1694</v>
      </c>
      <c r="H53" s="543"/>
      <c r="I53" s="541">
        <v>1</v>
      </c>
      <c r="J53" s="541"/>
      <c r="K53" s="543" t="s">
        <v>1677</v>
      </c>
      <c r="L53" s="541"/>
      <c r="M53" s="541"/>
      <c r="N53" s="541"/>
      <c r="O53" s="541"/>
      <c r="P53" s="541"/>
      <c r="Q53" s="541"/>
      <c r="R53" s="541"/>
      <c r="S53" s="541"/>
      <c r="T53" s="541"/>
      <c r="U53" s="541"/>
      <c r="V53" s="541"/>
      <c r="W53" s="541">
        <v>1</v>
      </c>
      <c r="X53" s="541"/>
      <c r="Y53" s="541"/>
      <c r="Z53" s="541">
        <v>0</v>
      </c>
      <c r="AA53" s="543" t="s">
        <v>1685</v>
      </c>
      <c r="AB53" s="541"/>
      <c r="AC53" s="543" t="s">
        <v>84</v>
      </c>
      <c r="AD53" s="542">
        <v>46032</v>
      </c>
      <c r="AE53" s="541">
        <v>10</v>
      </c>
    </row>
    <row r="54" spans="1:31" ht="13.2">
      <c r="A54" s="546">
        <v>1973329311</v>
      </c>
      <c r="B54" s="548" t="s">
        <v>1341</v>
      </c>
      <c r="C54" s="548" t="s">
        <v>173</v>
      </c>
      <c r="D54" s="548" t="s">
        <v>1597</v>
      </c>
      <c r="E54" s="548" t="s">
        <v>1691</v>
      </c>
      <c r="F54" s="546">
        <v>150</v>
      </c>
      <c r="G54" s="548" t="s">
        <v>1692</v>
      </c>
      <c r="H54" s="548"/>
      <c r="I54" s="546">
        <v>0</v>
      </c>
      <c r="J54" s="546"/>
      <c r="K54" s="548" t="s">
        <v>1685</v>
      </c>
      <c r="L54" s="546"/>
      <c r="M54" s="546"/>
      <c r="N54" s="546"/>
      <c r="O54" s="546"/>
      <c r="P54" s="546"/>
      <c r="Q54" s="546"/>
      <c r="R54" s="546"/>
      <c r="S54" s="546"/>
      <c r="T54" s="546">
        <v>1</v>
      </c>
      <c r="U54" s="546"/>
      <c r="V54" s="546"/>
      <c r="W54" s="546"/>
      <c r="X54" s="546"/>
      <c r="Y54" s="546"/>
      <c r="Z54" s="546">
        <v>0</v>
      </c>
      <c r="AA54" s="548" t="s">
        <v>1685</v>
      </c>
      <c r="AB54" s="546"/>
      <c r="AC54" s="548" t="s">
        <v>84</v>
      </c>
      <c r="AD54" s="547">
        <v>45975</v>
      </c>
      <c r="AE54" s="546">
        <v>14</v>
      </c>
    </row>
    <row r="55" spans="1:31" ht="13.2">
      <c r="A55" s="541">
        <v>1973329311</v>
      </c>
      <c r="B55" s="543" t="s">
        <v>1341</v>
      </c>
      <c r="C55" s="543" t="s">
        <v>173</v>
      </c>
      <c r="D55" s="543" t="s">
        <v>344</v>
      </c>
      <c r="E55" s="543"/>
      <c r="F55" s="541">
        <v>151</v>
      </c>
      <c r="G55" s="543" t="s">
        <v>1684</v>
      </c>
      <c r="H55" s="543"/>
      <c r="I55" s="541">
        <v>0.33333333333333331</v>
      </c>
      <c r="J55" s="541"/>
      <c r="K55" s="543" t="s">
        <v>1677</v>
      </c>
      <c r="L55" s="541"/>
      <c r="M55" s="541"/>
      <c r="N55" s="541"/>
      <c r="O55" s="541"/>
      <c r="P55" s="541"/>
      <c r="Q55" s="541"/>
      <c r="R55" s="541"/>
      <c r="S55" s="541"/>
      <c r="T55" s="541"/>
      <c r="U55" s="541"/>
      <c r="V55" s="541"/>
      <c r="W55" s="541"/>
      <c r="X55" s="541"/>
      <c r="Y55" s="541"/>
      <c r="Z55" s="541">
        <v>0</v>
      </c>
      <c r="AA55" s="543" t="s">
        <v>1679</v>
      </c>
      <c r="AB55" s="541"/>
      <c r="AC55" s="543" t="s">
        <v>84</v>
      </c>
      <c r="AD55" s="542">
        <v>46008</v>
      </c>
      <c r="AE55" s="541">
        <v>17</v>
      </c>
    </row>
    <row r="56" spans="1:31" ht="13.2">
      <c r="A56" s="546">
        <v>1973329311</v>
      </c>
      <c r="B56" s="548" t="s">
        <v>1341</v>
      </c>
      <c r="C56" s="548" t="s">
        <v>173</v>
      </c>
      <c r="D56" s="548" t="s">
        <v>1597</v>
      </c>
      <c r="E56" s="548" t="s">
        <v>1691</v>
      </c>
      <c r="F56" s="546">
        <v>150</v>
      </c>
      <c r="G56" s="548" t="s">
        <v>1692</v>
      </c>
      <c r="H56" s="548"/>
      <c r="I56" s="546">
        <v>0</v>
      </c>
      <c r="J56" s="546"/>
      <c r="K56" s="548" t="s">
        <v>1685</v>
      </c>
      <c r="L56" s="546"/>
      <c r="M56" s="546"/>
      <c r="N56" s="546"/>
      <c r="O56" s="546"/>
      <c r="P56" s="546"/>
      <c r="Q56" s="546"/>
      <c r="R56" s="546"/>
      <c r="S56" s="546"/>
      <c r="T56" s="546"/>
      <c r="U56" s="546"/>
      <c r="V56" s="546"/>
      <c r="W56" s="546"/>
      <c r="X56" s="546">
        <v>1</v>
      </c>
      <c r="Y56" s="546"/>
      <c r="Z56" s="546">
        <v>0</v>
      </c>
      <c r="AA56" s="548" t="s">
        <v>1685</v>
      </c>
      <c r="AB56" s="546"/>
      <c r="AC56" s="548" t="s">
        <v>84</v>
      </c>
      <c r="AD56" s="547">
        <v>45979</v>
      </c>
      <c r="AE56" s="546">
        <v>18</v>
      </c>
    </row>
    <row r="57" spans="1:31" ht="13.2">
      <c r="A57" s="541">
        <v>1973329311</v>
      </c>
      <c r="B57" s="543" t="s">
        <v>1341</v>
      </c>
      <c r="C57" s="543" t="s">
        <v>173</v>
      </c>
      <c r="D57" s="543" t="s">
        <v>1405</v>
      </c>
      <c r="E57" s="543" t="s">
        <v>1683</v>
      </c>
      <c r="F57" s="541">
        <v>5</v>
      </c>
      <c r="G57" s="543" t="s">
        <v>1687</v>
      </c>
      <c r="H57" s="543"/>
      <c r="I57" s="541">
        <v>0</v>
      </c>
      <c r="J57" s="541"/>
      <c r="K57" s="543" t="s">
        <v>1677</v>
      </c>
      <c r="L57" s="541"/>
      <c r="M57" s="541"/>
      <c r="N57" s="541"/>
      <c r="O57" s="541"/>
      <c r="P57" s="541"/>
      <c r="Q57" s="541"/>
      <c r="R57" s="541"/>
      <c r="S57" s="541"/>
      <c r="T57" s="541">
        <v>1</v>
      </c>
      <c r="U57" s="541"/>
      <c r="V57" s="541"/>
      <c r="W57" s="541"/>
      <c r="X57" s="541"/>
      <c r="Y57" s="541"/>
      <c r="Z57" s="541">
        <v>0</v>
      </c>
      <c r="AA57" s="543" t="s">
        <v>1679</v>
      </c>
      <c r="AB57" s="541"/>
      <c r="AC57" s="543" t="s">
        <v>84</v>
      </c>
      <c r="AD57" s="542">
        <v>45953</v>
      </c>
      <c r="AE57" s="541">
        <v>23</v>
      </c>
    </row>
    <row r="58" spans="1:31" ht="13.2">
      <c r="A58" s="546">
        <v>1973329311</v>
      </c>
      <c r="B58" s="548" t="s">
        <v>1341</v>
      </c>
      <c r="C58" s="548" t="s">
        <v>173</v>
      </c>
      <c r="D58" s="548" t="s">
        <v>344</v>
      </c>
      <c r="E58" s="548"/>
      <c r="F58" s="546">
        <v>170</v>
      </c>
      <c r="G58" s="548" t="s">
        <v>1681</v>
      </c>
      <c r="H58" s="548"/>
      <c r="I58" s="546">
        <v>0.66666666666666663</v>
      </c>
      <c r="J58" s="546"/>
      <c r="K58" s="548" t="s">
        <v>1677</v>
      </c>
      <c r="L58" s="546"/>
      <c r="M58" s="546"/>
      <c r="N58" s="546"/>
      <c r="O58" s="546"/>
      <c r="P58" s="546"/>
      <c r="Q58" s="546"/>
      <c r="R58" s="546"/>
      <c r="S58" s="546"/>
      <c r="T58" s="546"/>
      <c r="U58" s="546"/>
      <c r="V58" s="546"/>
      <c r="W58" s="546"/>
      <c r="X58" s="546"/>
      <c r="Y58" s="546"/>
      <c r="Z58" s="546">
        <v>0.33333333333333331</v>
      </c>
      <c r="AA58" s="548" t="s">
        <v>1677</v>
      </c>
      <c r="AB58" s="546"/>
      <c r="AC58" s="548" t="s">
        <v>84</v>
      </c>
      <c r="AD58" s="547">
        <v>46016</v>
      </c>
      <c r="AE58" s="546">
        <v>25</v>
      </c>
    </row>
    <row r="59" spans="1:31" ht="13.2">
      <c r="A59" s="541">
        <v>1973329311</v>
      </c>
      <c r="B59" s="543" t="s">
        <v>1341</v>
      </c>
      <c r="C59" s="543" t="s">
        <v>173</v>
      </c>
      <c r="D59" s="543" t="s">
        <v>344</v>
      </c>
      <c r="E59" s="543"/>
      <c r="F59" s="541">
        <v>2</v>
      </c>
      <c r="G59" s="543" t="s">
        <v>1686</v>
      </c>
      <c r="H59" s="543"/>
      <c r="I59" s="541">
        <v>1</v>
      </c>
      <c r="J59" s="541"/>
      <c r="K59" s="543" t="s">
        <v>1677</v>
      </c>
      <c r="L59" s="541"/>
      <c r="M59" s="541"/>
      <c r="N59" s="541"/>
      <c r="O59" s="541"/>
      <c r="P59" s="541"/>
      <c r="Q59" s="541"/>
      <c r="R59" s="541"/>
      <c r="S59" s="541"/>
      <c r="T59" s="541"/>
      <c r="U59" s="541"/>
      <c r="V59" s="541"/>
      <c r="W59" s="541"/>
      <c r="X59" s="541"/>
      <c r="Y59" s="541"/>
      <c r="Z59" s="541">
        <v>1</v>
      </c>
      <c r="AA59" s="543" t="s">
        <v>1677</v>
      </c>
      <c r="AB59" s="541"/>
      <c r="AC59" s="543" t="s">
        <v>84</v>
      </c>
      <c r="AD59" s="542">
        <v>46068</v>
      </c>
      <c r="AE59" s="541">
        <v>15</v>
      </c>
    </row>
    <row r="60" spans="1:31" ht="13.2">
      <c r="A60" s="546">
        <v>1973329311</v>
      </c>
      <c r="B60" s="548" t="s">
        <v>1341</v>
      </c>
      <c r="C60" s="548" t="s">
        <v>173</v>
      </c>
      <c r="D60" s="548" t="s">
        <v>344</v>
      </c>
      <c r="E60" s="548"/>
      <c r="F60" s="546">
        <v>2</v>
      </c>
      <c r="G60" s="548" t="s">
        <v>1686</v>
      </c>
      <c r="H60" s="548"/>
      <c r="I60" s="546">
        <v>1</v>
      </c>
      <c r="J60" s="546"/>
      <c r="K60" s="548" t="s">
        <v>1677</v>
      </c>
      <c r="L60" s="546"/>
      <c r="M60" s="546"/>
      <c r="N60" s="546"/>
      <c r="O60" s="546"/>
      <c r="P60" s="546"/>
      <c r="Q60" s="546"/>
      <c r="R60" s="546"/>
      <c r="S60" s="546"/>
      <c r="T60" s="546"/>
      <c r="U60" s="546"/>
      <c r="V60" s="546"/>
      <c r="W60" s="546"/>
      <c r="X60" s="546"/>
      <c r="Y60" s="546"/>
      <c r="Z60" s="546">
        <v>1</v>
      </c>
      <c r="AA60" s="548" t="s">
        <v>1677</v>
      </c>
      <c r="AB60" s="546"/>
      <c r="AC60" s="548" t="s">
        <v>84</v>
      </c>
      <c r="AD60" s="547">
        <v>46078</v>
      </c>
      <c r="AE60" s="546">
        <v>25</v>
      </c>
    </row>
    <row r="61" spans="1:31" ht="13.2">
      <c r="A61" s="541">
        <v>1973329311</v>
      </c>
      <c r="B61" s="543" t="s">
        <v>1341</v>
      </c>
      <c r="C61" s="543" t="s">
        <v>173</v>
      </c>
      <c r="D61" s="543" t="s">
        <v>344</v>
      </c>
      <c r="E61" s="543"/>
      <c r="F61" s="541">
        <v>2</v>
      </c>
      <c r="G61" s="543" t="s">
        <v>1686</v>
      </c>
      <c r="H61" s="543"/>
      <c r="I61" s="541">
        <v>1</v>
      </c>
      <c r="J61" s="541"/>
      <c r="K61" s="543" t="s">
        <v>1677</v>
      </c>
      <c r="L61" s="541"/>
      <c r="M61" s="541"/>
      <c r="N61" s="541"/>
      <c r="O61" s="541"/>
      <c r="P61" s="541"/>
      <c r="Q61" s="541"/>
      <c r="R61" s="541"/>
      <c r="S61" s="541"/>
      <c r="T61" s="541"/>
      <c r="U61" s="541"/>
      <c r="V61" s="541"/>
      <c r="W61" s="541"/>
      <c r="X61" s="541"/>
      <c r="Y61" s="541"/>
      <c r="Z61" s="541">
        <v>1</v>
      </c>
      <c r="AA61" s="543" t="s">
        <v>1677</v>
      </c>
      <c r="AB61" s="541"/>
      <c r="AC61" s="543" t="s">
        <v>84</v>
      </c>
      <c r="AD61" s="542">
        <v>46082</v>
      </c>
      <c r="AE61" s="541">
        <v>1</v>
      </c>
    </row>
    <row r="62" spans="1:31" ht="13.2">
      <c r="A62" s="546">
        <v>1973329311</v>
      </c>
      <c r="B62" s="548" t="s">
        <v>1341</v>
      </c>
      <c r="C62" s="548" t="s">
        <v>173</v>
      </c>
      <c r="D62" s="548" t="s">
        <v>344</v>
      </c>
      <c r="E62" s="548"/>
      <c r="F62" s="546">
        <v>170</v>
      </c>
      <c r="G62" s="548" t="s">
        <v>1681</v>
      </c>
      <c r="H62" s="548"/>
      <c r="I62" s="546">
        <v>1</v>
      </c>
      <c r="J62" s="546"/>
      <c r="K62" s="548" t="s">
        <v>1677</v>
      </c>
      <c r="L62" s="546"/>
      <c r="M62" s="546"/>
      <c r="N62" s="546"/>
      <c r="O62" s="546"/>
      <c r="P62" s="546"/>
      <c r="Q62" s="546"/>
      <c r="R62" s="546"/>
      <c r="S62" s="546"/>
      <c r="T62" s="546"/>
      <c r="U62" s="546"/>
      <c r="V62" s="546"/>
      <c r="W62" s="546"/>
      <c r="X62" s="546"/>
      <c r="Y62" s="546"/>
      <c r="Z62" s="546">
        <v>0</v>
      </c>
      <c r="AA62" s="548" t="s">
        <v>1679</v>
      </c>
      <c r="AB62" s="546"/>
      <c r="AC62" s="548" t="s">
        <v>84</v>
      </c>
      <c r="AD62" s="547">
        <v>46087</v>
      </c>
      <c r="AE62" s="546">
        <v>6</v>
      </c>
    </row>
    <row r="63" spans="1:31" ht="13.2">
      <c r="A63" s="541">
        <v>1973329311</v>
      </c>
      <c r="B63" s="543" t="s">
        <v>1341</v>
      </c>
      <c r="C63" s="543" t="s">
        <v>173</v>
      </c>
      <c r="D63" s="543" t="s">
        <v>344</v>
      </c>
      <c r="E63" s="543"/>
      <c r="F63" s="541">
        <v>155</v>
      </c>
      <c r="G63" s="543" t="s">
        <v>1689</v>
      </c>
      <c r="H63" s="543"/>
      <c r="I63" s="541">
        <v>0.125</v>
      </c>
      <c r="J63" s="541">
        <v>5</v>
      </c>
      <c r="K63" s="543" t="s">
        <v>1688</v>
      </c>
      <c r="L63" s="541">
        <v>8</v>
      </c>
      <c r="M63" s="541"/>
      <c r="N63" s="541"/>
      <c r="O63" s="541"/>
      <c r="P63" s="541"/>
      <c r="Q63" s="541"/>
      <c r="R63" s="541"/>
      <c r="S63" s="541"/>
      <c r="T63" s="541"/>
      <c r="U63" s="541"/>
      <c r="V63" s="541"/>
      <c r="W63" s="541"/>
      <c r="X63" s="541"/>
      <c r="Y63" s="541"/>
      <c r="Z63" s="541">
        <v>0.125</v>
      </c>
      <c r="AA63" s="543" t="s">
        <v>1677</v>
      </c>
      <c r="AB63" s="541"/>
      <c r="AC63" s="543" t="s">
        <v>84</v>
      </c>
      <c r="AD63" s="542">
        <v>45942</v>
      </c>
      <c r="AE63" s="541">
        <v>12</v>
      </c>
    </row>
    <row r="64" spans="1:31" ht="13.2">
      <c r="A64" s="546">
        <v>1973329311</v>
      </c>
      <c r="B64" s="548" t="s">
        <v>1341</v>
      </c>
      <c r="C64" s="548" t="s">
        <v>173</v>
      </c>
      <c r="D64" s="548" t="s">
        <v>1430</v>
      </c>
      <c r="E64" s="548" t="s">
        <v>1693</v>
      </c>
      <c r="F64" s="546">
        <v>154</v>
      </c>
      <c r="G64" s="548" t="s">
        <v>1694</v>
      </c>
      <c r="H64" s="548"/>
      <c r="I64" s="546">
        <v>2</v>
      </c>
      <c r="J64" s="546"/>
      <c r="K64" s="548" t="s">
        <v>1677</v>
      </c>
      <c r="L64" s="546"/>
      <c r="M64" s="546"/>
      <c r="N64" s="546"/>
      <c r="O64" s="546"/>
      <c r="P64" s="546"/>
      <c r="Q64" s="546"/>
      <c r="R64" s="546"/>
      <c r="S64" s="546"/>
      <c r="T64" s="546"/>
      <c r="U64" s="546"/>
      <c r="V64" s="546"/>
      <c r="W64" s="546">
        <v>1</v>
      </c>
      <c r="X64" s="546"/>
      <c r="Y64" s="546"/>
      <c r="Z64" s="546">
        <v>0</v>
      </c>
      <c r="AA64" s="548" t="s">
        <v>1685</v>
      </c>
      <c r="AB64" s="546"/>
      <c r="AC64" s="548" t="s">
        <v>84</v>
      </c>
      <c r="AD64" s="547">
        <v>46033</v>
      </c>
      <c r="AE64" s="546">
        <v>11</v>
      </c>
    </row>
    <row r="65" spans="1:31" ht="13.2">
      <c r="A65" s="541">
        <v>1973329311</v>
      </c>
      <c r="B65" s="543" t="s">
        <v>1341</v>
      </c>
      <c r="C65" s="543" t="s">
        <v>173</v>
      </c>
      <c r="D65" s="543" t="s">
        <v>1405</v>
      </c>
      <c r="E65" s="543" t="s">
        <v>1683</v>
      </c>
      <c r="F65" s="541">
        <v>151</v>
      </c>
      <c r="G65" s="543" t="s">
        <v>1684</v>
      </c>
      <c r="H65" s="543"/>
      <c r="I65" s="541">
        <v>0</v>
      </c>
      <c r="J65" s="541"/>
      <c r="K65" s="543" t="s">
        <v>1685</v>
      </c>
      <c r="L65" s="541"/>
      <c r="M65" s="541"/>
      <c r="N65" s="541"/>
      <c r="O65" s="541"/>
      <c r="P65" s="541"/>
      <c r="Q65" s="541"/>
      <c r="R65" s="541"/>
      <c r="S65" s="541"/>
      <c r="T65" s="541">
        <v>1</v>
      </c>
      <c r="U65" s="541"/>
      <c r="V65" s="541"/>
      <c r="W65" s="541"/>
      <c r="X65" s="541"/>
      <c r="Y65" s="541"/>
      <c r="Z65" s="541">
        <v>0</v>
      </c>
      <c r="AA65" s="543" t="s">
        <v>1685</v>
      </c>
      <c r="AB65" s="541"/>
      <c r="AC65" s="543" t="s">
        <v>84</v>
      </c>
      <c r="AD65" s="542">
        <v>46002</v>
      </c>
      <c r="AE65" s="541">
        <v>11</v>
      </c>
    </row>
    <row r="66" spans="1:31" ht="13.2">
      <c r="A66" s="546">
        <v>1973329311</v>
      </c>
      <c r="B66" s="548" t="s">
        <v>1341</v>
      </c>
      <c r="C66" s="548" t="s">
        <v>173</v>
      </c>
      <c r="D66" s="548" t="s">
        <v>344</v>
      </c>
      <c r="E66" s="548"/>
      <c r="F66" s="546">
        <v>151</v>
      </c>
      <c r="G66" s="548" t="s">
        <v>1684</v>
      </c>
      <c r="H66" s="548"/>
      <c r="I66" s="546">
        <v>0.66666666666666663</v>
      </c>
      <c r="J66" s="546"/>
      <c r="K66" s="548" t="s">
        <v>1677</v>
      </c>
      <c r="L66" s="546"/>
      <c r="M66" s="546"/>
      <c r="N66" s="546"/>
      <c r="O66" s="546"/>
      <c r="P66" s="546"/>
      <c r="Q66" s="546"/>
      <c r="R66" s="546"/>
      <c r="S66" s="546"/>
      <c r="T66" s="546"/>
      <c r="U66" s="546"/>
      <c r="V66" s="546"/>
      <c r="W66" s="546"/>
      <c r="X66" s="546"/>
      <c r="Y66" s="546"/>
      <c r="Z66" s="546">
        <v>0</v>
      </c>
      <c r="AA66" s="548" t="s">
        <v>1679</v>
      </c>
      <c r="AB66" s="546"/>
      <c r="AC66" s="548" t="s">
        <v>84</v>
      </c>
      <c r="AD66" s="547">
        <v>46021</v>
      </c>
      <c r="AE66" s="546">
        <v>30</v>
      </c>
    </row>
    <row r="67" spans="1:31" ht="13.2">
      <c r="A67" s="541">
        <v>1973329311</v>
      </c>
      <c r="B67" s="543" t="s">
        <v>1341</v>
      </c>
      <c r="C67" s="543" t="s">
        <v>173</v>
      </c>
      <c r="D67" s="543" t="s">
        <v>344</v>
      </c>
      <c r="E67" s="543"/>
      <c r="F67" s="541">
        <v>155</v>
      </c>
      <c r="G67" s="543" t="s">
        <v>1689</v>
      </c>
      <c r="H67" s="543"/>
      <c r="I67" s="541">
        <v>8.3333333333333329E-2</v>
      </c>
      <c r="J67" s="541"/>
      <c r="K67" s="543" t="s">
        <v>1677</v>
      </c>
      <c r="L67" s="541"/>
      <c r="M67" s="541"/>
      <c r="N67" s="541"/>
      <c r="O67" s="541"/>
      <c r="P67" s="541"/>
      <c r="Q67" s="541"/>
      <c r="R67" s="541"/>
      <c r="S67" s="541"/>
      <c r="T67" s="541"/>
      <c r="U67" s="541"/>
      <c r="V67" s="541"/>
      <c r="W67" s="541"/>
      <c r="X67" s="541"/>
      <c r="Y67" s="541"/>
      <c r="Z67" s="541">
        <v>8.3333333333333329E-2</v>
      </c>
      <c r="AA67" s="543" t="s">
        <v>1677</v>
      </c>
      <c r="AB67" s="541"/>
      <c r="AC67" s="543" t="s">
        <v>84</v>
      </c>
      <c r="AD67" s="542">
        <v>45947</v>
      </c>
      <c r="AE67" s="541">
        <v>17</v>
      </c>
    </row>
    <row r="68" spans="1:31" ht="13.2">
      <c r="A68" s="546">
        <v>1973329311</v>
      </c>
      <c r="B68" s="548" t="s">
        <v>1341</v>
      </c>
      <c r="C68" s="548" t="s">
        <v>173</v>
      </c>
      <c r="D68" s="548" t="s">
        <v>344</v>
      </c>
      <c r="E68" s="548"/>
      <c r="F68" s="546">
        <v>7</v>
      </c>
      <c r="G68" s="548" t="s">
        <v>1678</v>
      </c>
      <c r="H68" s="548"/>
      <c r="I68" s="546">
        <v>0.16666666666666666</v>
      </c>
      <c r="J68" s="546">
        <v>3</v>
      </c>
      <c r="K68" s="548" t="s">
        <v>1688</v>
      </c>
      <c r="L68" s="546">
        <v>6</v>
      </c>
      <c r="M68" s="546"/>
      <c r="N68" s="546"/>
      <c r="O68" s="546"/>
      <c r="P68" s="546"/>
      <c r="Q68" s="546"/>
      <c r="R68" s="546"/>
      <c r="S68" s="546"/>
      <c r="T68" s="546"/>
      <c r="U68" s="546"/>
      <c r="V68" s="546"/>
      <c r="W68" s="546"/>
      <c r="X68" s="546"/>
      <c r="Y68" s="546"/>
      <c r="Z68" s="546">
        <v>0</v>
      </c>
      <c r="AA68" s="548" t="s">
        <v>1679</v>
      </c>
      <c r="AB68" s="546"/>
      <c r="AC68" s="548" t="s">
        <v>84</v>
      </c>
      <c r="AD68" s="547">
        <v>45940</v>
      </c>
      <c r="AE68" s="546">
        <v>10</v>
      </c>
    </row>
    <row r="69" spans="1:31" ht="13.2">
      <c r="A69" s="541">
        <v>1973329311</v>
      </c>
      <c r="B69" s="543" t="s">
        <v>1341</v>
      </c>
      <c r="C69" s="543" t="s">
        <v>173</v>
      </c>
      <c r="D69" s="543" t="s">
        <v>1423</v>
      </c>
      <c r="E69" s="543" t="s">
        <v>1680</v>
      </c>
      <c r="F69" s="541">
        <v>170</v>
      </c>
      <c r="G69" s="543" t="s">
        <v>1681</v>
      </c>
      <c r="H69" s="543"/>
      <c r="I69" s="541">
        <v>0</v>
      </c>
      <c r="J69" s="541"/>
      <c r="K69" s="543" t="s">
        <v>1685</v>
      </c>
      <c r="L69" s="541"/>
      <c r="M69" s="541"/>
      <c r="N69" s="541">
        <v>1</v>
      </c>
      <c r="O69" s="541"/>
      <c r="P69" s="541"/>
      <c r="Q69" s="541"/>
      <c r="R69" s="541"/>
      <c r="S69" s="541"/>
      <c r="T69" s="541"/>
      <c r="U69" s="541"/>
      <c r="V69" s="541"/>
      <c r="W69" s="541"/>
      <c r="X69" s="541"/>
      <c r="Y69" s="541"/>
      <c r="Z69" s="541">
        <v>0</v>
      </c>
      <c r="AA69" s="543" t="s">
        <v>1685</v>
      </c>
      <c r="AB69" s="541"/>
      <c r="AC69" s="543" t="s">
        <v>84</v>
      </c>
      <c r="AD69" s="542">
        <v>46035</v>
      </c>
      <c r="AE69" s="541">
        <v>13</v>
      </c>
    </row>
    <row r="70" spans="1:31" ht="13.2">
      <c r="A70" s="546">
        <v>1973329311</v>
      </c>
      <c r="B70" s="548" t="s">
        <v>1341</v>
      </c>
      <c r="C70" s="548" t="s">
        <v>173</v>
      </c>
      <c r="D70" s="548" t="s">
        <v>1695</v>
      </c>
      <c r="E70" s="548" t="s">
        <v>1696</v>
      </c>
      <c r="F70" s="546">
        <v>7</v>
      </c>
      <c r="G70" s="548" t="s">
        <v>1678</v>
      </c>
      <c r="H70" s="548"/>
      <c r="I70" s="546">
        <v>0</v>
      </c>
      <c r="J70" s="546">
        <v>3</v>
      </c>
      <c r="K70" s="548" t="s">
        <v>1682</v>
      </c>
      <c r="L70" s="546"/>
      <c r="M70" s="546">
        <v>1</v>
      </c>
      <c r="N70" s="546"/>
      <c r="O70" s="546"/>
      <c r="P70" s="546"/>
      <c r="Q70" s="546"/>
      <c r="R70" s="546"/>
      <c r="S70" s="546"/>
      <c r="T70" s="546"/>
      <c r="U70" s="546"/>
      <c r="V70" s="546"/>
      <c r="W70" s="546"/>
      <c r="X70" s="546"/>
      <c r="Y70" s="546"/>
      <c r="Z70" s="546">
        <v>0</v>
      </c>
      <c r="AA70" s="548" t="s">
        <v>1682</v>
      </c>
      <c r="AB70" s="546">
        <v>3</v>
      </c>
      <c r="AC70" s="548" t="s">
        <v>84</v>
      </c>
      <c r="AD70" s="547">
        <v>45922</v>
      </c>
      <c r="AE70" s="546">
        <v>22</v>
      </c>
    </row>
    <row r="71" spans="1:31" ht="13.2">
      <c r="A71" s="541">
        <v>1973329311</v>
      </c>
      <c r="B71" s="543" t="s">
        <v>1341</v>
      </c>
      <c r="C71" s="543" t="s">
        <v>173</v>
      </c>
      <c r="D71" s="543" t="s">
        <v>1405</v>
      </c>
      <c r="E71" s="543" t="s">
        <v>1683</v>
      </c>
      <c r="F71" s="541">
        <v>151</v>
      </c>
      <c r="G71" s="543" t="s">
        <v>1684</v>
      </c>
      <c r="H71" s="543"/>
      <c r="I71" s="541">
        <v>0</v>
      </c>
      <c r="J71" s="541"/>
      <c r="K71" s="543" t="s">
        <v>1685</v>
      </c>
      <c r="L71" s="541"/>
      <c r="M71" s="541"/>
      <c r="N71" s="541"/>
      <c r="O71" s="541"/>
      <c r="P71" s="541"/>
      <c r="Q71" s="541"/>
      <c r="R71" s="541"/>
      <c r="S71" s="541"/>
      <c r="T71" s="541">
        <v>1</v>
      </c>
      <c r="U71" s="541"/>
      <c r="V71" s="541"/>
      <c r="W71" s="541"/>
      <c r="X71" s="541"/>
      <c r="Y71" s="541"/>
      <c r="Z71" s="541">
        <v>0</v>
      </c>
      <c r="AA71" s="543" t="s">
        <v>1685</v>
      </c>
      <c r="AB71" s="541"/>
      <c r="AC71" s="543" t="s">
        <v>84</v>
      </c>
      <c r="AD71" s="542">
        <v>45985</v>
      </c>
      <c r="AE71" s="541">
        <v>24</v>
      </c>
    </row>
    <row r="72" spans="1:31" ht="13.2">
      <c r="A72" s="546">
        <v>1973329311</v>
      </c>
      <c r="B72" s="548" t="s">
        <v>1341</v>
      </c>
      <c r="C72" s="548" t="s">
        <v>173</v>
      </c>
      <c r="D72" s="548" t="s">
        <v>1405</v>
      </c>
      <c r="E72" s="548" t="s">
        <v>1683</v>
      </c>
      <c r="F72" s="546">
        <v>151</v>
      </c>
      <c r="G72" s="548" t="s">
        <v>1684</v>
      </c>
      <c r="H72" s="548"/>
      <c r="I72" s="546">
        <v>0</v>
      </c>
      <c r="J72" s="546"/>
      <c r="K72" s="548" t="s">
        <v>1685</v>
      </c>
      <c r="L72" s="546"/>
      <c r="M72" s="546"/>
      <c r="N72" s="546"/>
      <c r="O72" s="546"/>
      <c r="P72" s="546"/>
      <c r="Q72" s="546"/>
      <c r="R72" s="546"/>
      <c r="S72" s="546"/>
      <c r="T72" s="546">
        <v>1</v>
      </c>
      <c r="U72" s="546"/>
      <c r="V72" s="546"/>
      <c r="W72" s="546"/>
      <c r="X72" s="546"/>
      <c r="Y72" s="546"/>
      <c r="Z72" s="546">
        <v>0</v>
      </c>
      <c r="AA72" s="548" t="s">
        <v>1685</v>
      </c>
      <c r="AB72" s="546"/>
      <c r="AC72" s="548" t="s">
        <v>84</v>
      </c>
      <c r="AD72" s="547">
        <v>45984</v>
      </c>
      <c r="AE72" s="546">
        <v>23</v>
      </c>
    </row>
    <row r="73" spans="1:31" ht="13.2">
      <c r="A73" s="541">
        <v>1973329311</v>
      </c>
      <c r="B73" s="543" t="s">
        <v>1341</v>
      </c>
      <c r="C73" s="543" t="s">
        <v>173</v>
      </c>
      <c r="D73" s="543" t="s">
        <v>344</v>
      </c>
      <c r="E73" s="543"/>
      <c r="F73" s="541">
        <v>151</v>
      </c>
      <c r="G73" s="543" t="s">
        <v>1684</v>
      </c>
      <c r="H73" s="543"/>
      <c r="I73" s="541">
        <v>0.33333333333333331</v>
      </c>
      <c r="J73" s="541"/>
      <c r="K73" s="543" t="s">
        <v>1677</v>
      </c>
      <c r="L73" s="541"/>
      <c r="M73" s="541"/>
      <c r="N73" s="541"/>
      <c r="O73" s="541"/>
      <c r="P73" s="541"/>
      <c r="Q73" s="541"/>
      <c r="R73" s="541"/>
      <c r="S73" s="541"/>
      <c r="T73" s="541"/>
      <c r="U73" s="541"/>
      <c r="V73" s="541"/>
      <c r="W73" s="541"/>
      <c r="X73" s="541"/>
      <c r="Y73" s="541"/>
      <c r="Z73" s="541">
        <v>0</v>
      </c>
      <c r="AA73" s="543" t="s">
        <v>1679</v>
      </c>
      <c r="AB73" s="541"/>
      <c r="AC73" s="543" t="s">
        <v>84</v>
      </c>
      <c r="AD73" s="542">
        <v>46011</v>
      </c>
      <c r="AE73" s="541">
        <v>20</v>
      </c>
    </row>
    <row r="74" spans="1:31" ht="13.2">
      <c r="A74" s="546">
        <v>1973329311</v>
      </c>
      <c r="B74" s="548" t="s">
        <v>1341</v>
      </c>
      <c r="C74" s="548" t="s">
        <v>173</v>
      </c>
      <c r="D74" s="548" t="s">
        <v>1405</v>
      </c>
      <c r="E74" s="548" t="s">
        <v>1683</v>
      </c>
      <c r="F74" s="546">
        <v>151</v>
      </c>
      <c r="G74" s="548" t="s">
        <v>1684</v>
      </c>
      <c r="H74" s="548"/>
      <c r="I74" s="546">
        <v>0</v>
      </c>
      <c r="J74" s="546"/>
      <c r="K74" s="548" t="s">
        <v>1685</v>
      </c>
      <c r="L74" s="546"/>
      <c r="M74" s="546"/>
      <c r="N74" s="546"/>
      <c r="O74" s="546"/>
      <c r="P74" s="546"/>
      <c r="Q74" s="546"/>
      <c r="R74" s="546"/>
      <c r="S74" s="546"/>
      <c r="T74" s="546">
        <v>1</v>
      </c>
      <c r="U74" s="546"/>
      <c r="V74" s="546"/>
      <c r="W74" s="546"/>
      <c r="X74" s="546"/>
      <c r="Y74" s="546"/>
      <c r="Z74" s="546">
        <v>0</v>
      </c>
      <c r="AA74" s="548" t="s">
        <v>1685</v>
      </c>
      <c r="AB74" s="546"/>
      <c r="AC74" s="548" t="s">
        <v>84</v>
      </c>
      <c r="AD74" s="547">
        <v>45988</v>
      </c>
      <c r="AE74" s="546">
        <v>27</v>
      </c>
    </row>
    <row r="75" spans="1:31" ht="13.2">
      <c r="A75" s="541">
        <v>1973329311</v>
      </c>
      <c r="B75" s="543" t="s">
        <v>1341</v>
      </c>
      <c r="C75" s="543" t="s">
        <v>173</v>
      </c>
      <c r="D75" s="543" t="s">
        <v>344</v>
      </c>
      <c r="E75" s="543"/>
      <c r="F75" s="541"/>
      <c r="G75" s="543"/>
      <c r="H75" s="543"/>
      <c r="I75" s="541">
        <v>0</v>
      </c>
      <c r="J75" s="541">
        <v>1</v>
      </c>
      <c r="K75" s="543" t="s">
        <v>1682</v>
      </c>
      <c r="L75" s="541"/>
      <c r="M75" s="541"/>
      <c r="N75" s="541"/>
      <c r="O75" s="541"/>
      <c r="P75" s="541"/>
      <c r="Q75" s="541"/>
      <c r="R75" s="541"/>
      <c r="S75" s="541"/>
      <c r="T75" s="541"/>
      <c r="U75" s="541"/>
      <c r="V75" s="541"/>
      <c r="W75" s="541"/>
      <c r="X75" s="541">
        <v>1</v>
      </c>
      <c r="Y75" s="541"/>
      <c r="Z75" s="541">
        <v>0</v>
      </c>
      <c r="AA75" s="543" t="s">
        <v>1685</v>
      </c>
      <c r="AB75" s="541"/>
      <c r="AC75" s="543" t="s">
        <v>84</v>
      </c>
      <c r="AD75" s="542">
        <v>46004</v>
      </c>
      <c r="AE75" s="541">
        <v>13</v>
      </c>
    </row>
    <row r="76" spans="1:31" ht="13.2">
      <c r="A76" s="546">
        <v>1973329311</v>
      </c>
      <c r="B76" s="548" t="s">
        <v>1341</v>
      </c>
      <c r="C76" s="548" t="s">
        <v>173</v>
      </c>
      <c r="D76" s="548" t="s">
        <v>344</v>
      </c>
      <c r="E76" s="548"/>
      <c r="F76" s="546">
        <v>151</v>
      </c>
      <c r="G76" s="548" t="s">
        <v>1684</v>
      </c>
      <c r="H76" s="548"/>
      <c r="I76" s="546">
        <v>1</v>
      </c>
      <c r="J76" s="546"/>
      <c r="K76" s="548" t="s">
        <v>1677</v>
      </c>
      <c r="L76" s="546"/>
      <c r="M76" s="546"/>
      <c r="N76" s="546"/>
      <c r="O76" s="546"/>
      <c r="P76" s="546"/>
      <c r="Q76" s="546"/>
      <c r="R76" s="546"/>
      <c r="S76" s="546"/>
      <c r="T76" s="546"/>
      <c r="U76" s="546"/>
      <c r="V76" s="546"/>
      <c r="W76" s="546"/>
      <c r="X76" s="546"/>
      <c r="Y76" s="546"/>
      <c r="Z76" s="546">
        <v>0</v>
      </c>
      <c r="AA76" s="548" t="s">
        <v>1679</v>
      </c>
      <c r="AB76" s="546"/>
      <c r="AC76" s="548" t="s">
        <v>84</v>
      </c>
      <c r="AD76" s="547">
        <v>46032</v>
      </c>
      <c r="AE76" s="546">
        <v>10</v>
      </c>
    </row>
    <row r="77" spans="1:31" ht="13.2">
      <c r="A77" s="541">
        <v>1973329311</v>
      </c>
      <c r="B77" s="543" t="s">
        <v>1341</v>
      </c>
      <c r="C77" s="543" t="s">
        <v>173</v>
      </c>
      <c r="D77" s="543" t="s">
        <v>1423</v>
      </c>
      <c r="E77" s="543" t="s">
        <v>1680</v>
      </c>
      <c r="F77" s="541">
        <v>170</v>
      </c>
      <c r="G77" s="543" t="s">
        <v>1681</v>
      </c>
      <c r="H77" s="543"/>
      <c r="I77" s="541">
        <v>0</v>
      </c>
      <c r="J77" s="541"/>
      <c r="K77" s="543" t="s">
        <v>1685</v>
      </c>
      <c r="L77" s="541"/>
      <c r="M77" s="541"/>
      <c r="N77" s="541">
        <v>1</v>
      </c>
      <c r="O77" s="541"/>
      <c r="P77" s="541"/>
      <c r="Q77" s="541"/>
      <c r="R77" s="541"/>
      <c r="S77" s="541"/>
      <c r="T77" s="541"/>
      <c r="U77" s="541"/>
      <c r="V77" s="541"/>
      <c r="W77" s="541"/>
      <c r="X77" s="541"/>
      <c r="Y77" s="541"/>
      <c r="Z77" s="541">
        <v>0</v>
      </c>
      <c r="AA77" s="543" t="s">
        <v>1685</v>
      </c>
      <c r="AB77" s="541"/>
      <c r="AC77" s="543" t="s">
        <v>84</v>
      </c>
      <c r="AD77" s="542">
        <v>46034</v>
      </c>
      <c r="AE77" s="541">
        <v>12</v>
      </c>
    </row>
    <row r="78" spans="1:31" ht="13.2">
      <c r="A78" s="546">
        <v>1973329311</v>
      </c>
      <c r="B78" s="548" t="s">
        <v>1341</v>
      </c>
      <c r="C78" s="548" t="s">
        <v>173</v>
      </c>
      <c r="D78" s="548" t="s">
        <v>1405</v>
      </c>
      <c r="E78" s="548" t="s">
        <v>1683</v>
      </c>
      <c r="F78" s="546">
        <v>5</v>
      </c>
      <c r="G78" s="548" t="s">
        <v>1687</v>
      </c>
      <c r="H78" s="548"/>
      <c r="I78" s="546">
        <v>0.33333333333333331</v>
      </c>
      <c r="J78" s="546"/>
      <c r="K78" s="548" t="s">
        <v>1677</v>
      </c>
      <c r="L78" s="546"/>
      <c r="M78" s="546"/>
      <c r="N78" s="546"/>
      <c r="O78" s="546"/>
      <c r="P78" s="546"/>
      <c r="Q78" s="546"/>
      <c r="R78" s="546"/>
      <c r="S78" s="546"/>
      <c r="T78" s="546"/>
      <c r="U78" s="546"/>
      <c r="V78" s="546"/>
      <c r="W78" s="546">
        <v>1</v>
      </c>
      <c r="X78" s="546"/>
      <c r="Y78" s="546"/>
      <c r="Z78" s="546">
        <v>0</v>
      </c>
      <c r="AA78" s="548" t="s">
        <v>1685</v>
      </c>
      <c r="AB78" s="546"/>
      <c r="AC78" s="548" t="s">
        <v>84</v>
      </c>
      <c r="AD78" s="547">
        <v>45936</v>
      </c>
      <c r="AE78" s="546">
        <v>6</v>
      </c>
    </row>
    <row r="79" spans="1:31" ht="13.2">
      <c r="A79" s="541">
        <v>1973329311</v>
      </c>
      <c r="B79" s="543" t="s">
        <v>1341</v>
      </c>
      <c r="C79" s="543" t="s">
        <v>173</v>
      </c>
      <c r="D79" s="543" t="s">
        <v>1405</v>
      </c>
      <c r="E79" s="543" t="s">
        <v>1683</v>
      </c>
      <c r="F79" s="541">
        <v>5</v>
      </c>
      <c r="G79" s="543" t="s">
        <v>1687</v>
      </c>
      <c r="H79" s="543"/>
      <c r="I79" s="541">
        <v>0.2</v>
      </c>
      <c r="J79" s="541">
        <v>2</v>
      </c>
      <c r="K79" s="543" t="s">
        <v>1688</v>
      </c>
      <c r="L79" s="541">
        <v>5</v>
      </c>
      <c r="M79" s="541">
        <v>1</v>
      </c>
      <c r="N79" s="541"/>
      <c r="O79" s="541"/>
      <c r="P79" s="541"/>
      <c r="Q79" s="541"/>
      <c r="R79" s="541"/>
      <c r="S79" s="541"/>
      <c r="T79" s="541"/>
      <c r="U79" s="541"/>
      <c r="V79" s="541"/>
      <c r="W79" s="541"/>
      <c r="X79" s="541"/>
      <c r="Y79" s="541"/>
      <c r="Z79" s="541">
        <v>0</v>
      </c>
      <c r="AA79" s="543" t="s">
        <v>1682</v>
      </c>
      <c r="AB79" s="541">
        <v>2</v>
      </c>
      <c r="AC79" s="543" t="s">
        <v>84</v>
      </c>
      <c r="AD79" s="542">
        <v>45939</v>
      </c>
      <c r="AE79" s="541">
        <v>9</v>
      </c>
    </row>
    <row r="80" spans="1:31" ht="13.2">
      <c r="A80" s="546">
        <v>1973329311</v>
      </c>
      <c r="B80" s="548" t="s">
        <v>1341</v>
      </c>
      <c r="C80" s="548" t="s">
        <v>173</v>
      </c>
      <c r="D80" s="548" t="s">
        <v>1597</v>
      </c>
      <c r="E80" s="548" t="s">
        <v>1691</v>
      </c>
      <c r="F80" s="546">
        <v>150</v>
      </c>
      <c r="G80" s="548" t="s">
        <v>1692</v>
      </c>
      <c r="H80" s="548"/>
      <c r="I80" s="546">
        <v>0</v>
      </c>
      <c r="J80" s="546"/>
      <c r="K80" s="548" t="s">
        <v>1685</v>
      </c>
      <c r="L80" s="546"/>
      <c r="M80" s="546"/>
      <c r="N80" s="546"/>
      <c r="O80" s="546"/>
      <c r="P80" s="546"/>
      <c r="Q80" s="546"/>
      <c r="R80" s="546">
        <v>1</v>
      </c>
      <c r="S80" s="546"/>
      <c r="T80" s="546"/>
      <c r="U80" s="546"/>
      <c r="V80" s="546"/>
      <c r="W80" s="546"/>
      <c r="X80" s="546"/>
      <c r="Y80" s="546"/>
      <c r="Z80" s="546">
        <v>0</v>
      </c>
      <c r="AA80" s="548" t="s">
        <v>1685</v>
      </c>
      <c r="AB80" s="546"/>
      <c r="AC80" s="548" t="s">
        <v>84</v>
      </c>
      <c r="AD80" s="547">
        <v>45978</v>
      </c>
      <c r="AE80" s="546">
        <v>17</v>
      </c>
    </row>
    <row r="81" spans="1:31" ht="13.2">
      <c r="A81" s="541">
        <v>1973329311</v>
      </c>
      <c r="B81" s="543" t="s">
        <v>1341</v>
      </c>
      <c r="C81" s="543" t="s">
        <v>173</v>
      </c>
      <c r="D81" s="543" t="s">
        <v>1597</v>
      </c>
      <c r="E81" s="543" t="s">
        <v>1691</v>
      </c>
      <c r="F81" s="541">
        <v>150</v>
      </c>
      <c r="G81" s="543" t="s">
        <v>1692</v>
      </c>
      <c r="H81" s="543"/>
      <c r="I81" s="541">
        <v>0</v>
      </c>
      <c r="J81" s="541"/>
      <c r="K81" s="543" t="s">
        <v>1685</v>
      </c>
      <c r="L81" s="541"/>
      <c r="M81" s="541"/>
      <c r="N81" s="541"/>
      <c r="O81" s="541"/>
      <c r="P81" s="541"/>
      <c r="Q81" s="541"/>
      <c r="R81" s="541"/>
      <c r="S81" s="541"/>
      <c r="T81" s="541">
        <v>1</v>
      </c>
      <c r="U81" s="541"/>
      <c r="V81" s="541"/>
      <c r="W81" s="541"/>
      <c r="X81" s="541"/>
      <c r="Y81" s="541"/>
      <c r="Z81" s="541">
        <v>0</v>
      </c>
      <c r="AA81" s="543" t="s">
        <v>1685</v>
      </c>
      <c r="AB81" s="541"/>
      <c r="AC81" s="543" t="s">
        <v>84</v>
      </c>
      <c r="AD81" s="542">
        <v>45977</v>
      </c>
      <c r="AE81" s="541">
        <v>16</v>
      </c>
    </row>
    <row r="82" spans="1:31" ht="13.2">
      <c r="A82" s="546">
        <v>1973329311</v>
      </c>
      <c r="B82" s="548" t="s">
        <v>1341</v>
      </c>
      <c r="C82" s="548" t="s">
        <v>173</v>
      </c>
      <c r="D82" s="548" t="s">
        <v>1597</v>
      </c>
      <c r="E82" s="548" t="s">
        <v>1691</v>
      </c>
      <c r="F82" s="546">
        <v>150</v>
      </c>
      <c r="G82" s="548" t="s">
        <v>1692</v>
      </c>
      <c r="H82" s="548"/>
      <c r="I82" s="546">
        <v>0</v>
      </c>
      <c r="J82" s="546"/>
      <c r="K82" s="548" t="s">
        <v>1685</v>
      </c>
      <c r="L82" s="546"/>
      <c r="M82" s="546"/>
      <c r="N82" s="546"/>
      <c r="O82" s="546"/>
      <c r="P82" s="546"/>
      <c r="Q82" s="546"/>
      <c r="R82" s="546"/>
      <c r="S82" s="546"/>
      <c r="T82" s="546"/>
      <c r="U82" s="546"/>
      <c r="V82" s="546"/>
      <c r="W82" s="546"/>
      <c r="X82" s="546">
        <v>1</v>
      </c>
      <c r="Y82" s="546"/>
      <c r="Z82" s="546">
        <v>0</v>
      </c>
      <c r="AA82" s="548" t="s">
        <v>1685</v>
      </c>
      <c r="AB82" s="546"/>
      <c r="AC82" s="548" t="s">
        <v>84</v>
      </c>
      <c r="AD82" s="547">
        <v>45984</v>
      </c>
      <c r="AE82" s="546">
        <v>23</v>
      </c>
    </row>
    <row r="83" spans="1:31" ht="13.2">
      <c r="A83" s="541">
        <v>1973329311</v>
      </c>
      <c r="B83" s="543" t="s">
        <v>1341</v>
      </c>
      <c r="C83" s="543" t="s">
        <v>173</v>
      </c>
      <c r="D83" s="543" t="s">
        <v>344</v>
      </c>
      <c r="E83" s="543"/>
      <c r="F83" s="541">
        <v>7</v>
      </c>
      <c r="G83" s="543" t="s">
        <v>1678</v>
      </c>
      <c r="H83" s="543"/>
      <c r="I83" s="541">
        <v>0.2</v>
      </c>
      <c r="J83" s="541">
        <v>2</v>
      </c>
      <c r="K83" s="543" t="s">
        <v>1688</v>
      </c>
      <c r="L83" s="541">
        <v>5</v>
      </c>
      <c r="M83" s="541"/>
      <c r="N83" s="541"/>
      <c r="O83" s="541"/>
      <c r="P83" s="541"/>
      <c r="Q83" s="541"/>
      <c r="R83" s="541"/>
      <c r="S83" s="541"/>
      <c r="T83" s="541"/>
      <c r="U83" s="541"/>
      <c r="V83" s="541"/>
      <c r="W83" s="541"/>
      <c r="X83" s="541"/>
      <c r="Y83" s="541"/>
      <c r="Z83" s="541">
        <v>0</v>
      </c>
      <c r="AA83" s="543" t="s">
        <v>1679</v>
      </c>
      <c r="AB83" s="541"/>
      <c r="AC83" s="543" t="s">
        <v>84</v>
      </c>
      <c r="AD83" s="542">
        <v>45939</v>
      </c>
      <c r="AE83" s="541">
        <v>9</v>
      </c>
    </row>
    <row r="84" spans="1:31" ht="13.2">
      <c r="A84" s="546">
        <v>1973329311</v>
      </c>
      <c r="B84" s="548" t="s">
        <v>1341</v>
      </c>
      <c r="C84" s="548" t="s">
        <v>173</v>
      </c>
      <c r="D84" s="548" t="s">
        <v>1405</v>
      </c>
      <c r="E84" s="548" t="s">
        <v>1683</v>
      </c>
      <c r="F84" s="546">
        <v>5</v>
      </c>
      <c r="G84" s="548" t="s">
        <v>1687</v>
      </c>
      <c r="H84" s="548"/>
      <c r="I84" s="546">
        <v>0.33333333333333331</v>
      </c>
      <c r="J84" s="546"/>
      <c r="K84" s="548" t="s">
        <v>1677</v>
      </c>
      <c r="L84" s="546"/>
      <c r="M84" s="546"/>
      <c r="N84" s="546"/>
      <c r="O84" s="546"/>
      <c r="P84" s="546"/>
      <c r="Q84" s="546"/>
      <c r="R84" s="546"/>
      <c r="S84" s="546"/>
      <c r="T84" s="546"/>
      <c r="U84" s="546"/>
      <c r="V84" s="546"/>
      <c r="W84" s="546">
        <v>1</v>
      </c>
      <c r="X84" s="546"/>
      <c r="Y84" s="546"/>
      <c r="Z84" s="546">
        <v>0</v>
      </c>
      <c r="AA84" s="548" t="s">
        <v>1685</v>
      </c>
      <c r="AB84" s="546"/>
      <c r="AC84" s="548" t="s">
        <v>84</v>
      </c>
      <c r="AD84" s="547">
        <v>45931</v>
      </c>
      <c r="AE84" s="546">
        <v>1</v>
      </c>
    </row>
    <row r="85" spans="1:31" ht="13.2">
      <c r="A85" s="541">
        <v>1973329311</v>
      </c>
      <c r="B85" s="543" t="s">
        <v>1341</v>
      </c>
      <c r="C85" s="543" t="s">
        <v>173</v>
      </c>
      <c r="D85" s="543" t="s">
        <v>1405</v>
      </c>
      <c r="E85" s="543" t="s">
        <v>1683</v>
      </c>
      <c r="F85" s="541">
        <v>151</v>
      </c>
      <c r="G85" s="543" t="s">
        <v>1684</v>
      </c>
      <c r="H85" s="543"/>
      <c r="I85" s="541">
        <v>0</v>
      </c>
      <c r="J85" s="541"/>
      <c r="K85" s="543" t="s">
        <v>1685</v>
      </c>
      <c r="L85" s="541"/>
      <c r="M85" s="541"/>
      <c r="N85" s="541"/>
      <c r="O85" s="541"/>
      <c r="P85" s="541"/>
      <c r="Q85" s="541"/>
      <c r="R85" s="541"/>
      <c r="S85" s="541"/>
      <c r="T85" s="541">
        <v>1</v>
      </c>
      <c r="U85" s="541"/>
      <c r="V85" s="541"/>
      <c r="W85" s="541"/>
      <c r="X85" s="541"/>
      <c r="Y85" s="541"/>
      <c r="Z85" s="541">
        <v>0</v>
      </c>
      <c r="AA85" s="543" t="s">
        <v>1685</v>
      </c>
      <c r="AB85" s="541"/>
      <c r="AC85" s="543" t="s">
        <v>84</v>
      </c>
      <c r="AD85" s="542">
        <v>45978</v>
      </c>
      <c r="AE85" s="541">
        <v>17</v>
      </c>
    </row>
    <row r="86" spans="1:31" ht="13.2">
      <c r="A86" s="546">
        <v>1973329311</v>
      </c>
      <c r="B86" s="548" t="s">
        <v>1341</v>
      </c>
      <c r="C86" s="548" t="s">
        <v>173</v>
      </c>
      <c r="D86" s="548" t="s">
        <v>344</v>
      </c>
      <c r="E86" s="548"/>
      <c r="F86" s="546">
        <v>155</v>
      </c>
      <c r="G86" s="548" t="s">
        <v>1689</v>
      </c>
      <c r="H86" s="548"/>
      <c r="I86" s="546">
        <v>0.33333333333333331</v>
      </c>
      <c r="J86" s="546"/>
      <c r="K86" s="548" t="s">
        <v>1677</v>
      </c>
      <c r="L86" s="546"/>
      <c r="M86" s="546"/>
      <c r="N86" s="546"/>
      <c r="O86" s="546"/>
      <c r="P86" s="546"/>
      <c r="Q86" s="546"/>
      <c r="R86" s="546"/>
      <c r="S86" s="546"/>
      <c r="T86" s="546"/>
      <c r="U86" s="546"/>
      <c r="V86" s="546"/>
      <c r="W86" s="546"/>
      <c r="X86" s="546"/>
      <c r="Y86" s="546"/>
      <c r="Z86" s="546">
        <v>0.33333333333333331</v>
      </c>
      <c r="AA86" s="548" t="s">
        <v>1677</v>
      </c>
      <c r="AB86" s="546"/>
      <c r="AC86" s="548" t="s">
        <v>84</v>
      </c>
      <c r="AD86" s="547">
        <v>45927</v>
      </c>
      <c r="AE86" s="546">
        <v>27</v>
      </c>
    </row>
    <row r="87" spans="1:31" ht="13.2">
      <c r="A87" s="541">
        <v>1973329311</v>
      </c>
      <c r="B87" s="543" t="s">
        <v>1341</v>
      </c>
      <c r="C87" s="543" t="s">
        <v>173</v>
      </c>
      <c r="D87" s="543" t="s">
        <v>344</v>
      </c>
      <c r="E87" s="543"/>
      <c r="F87" s="541">
        <v>170</v>
      </c>
      <c r="G87" s="543" t="s">
        <v>1681</v>
      </c>
      <c r="H87" s="543"/>
      <c r="I87" s="541">
        <v>0.66666666666666663</v>
      </c>
      <c r="J87" s="541"/>
      <c r="K87" s="543" t="s">
        <v>1677</v>
      </c>
      <c r="L87" s="541"/>
      <c r="M87" s="541"/>
      <c r="N87" s="541"/>
      <c r="O87" s="541"/>
      <c r="P87" s="541"/>
      <c r="Q87" s="541"/>
      <c r="R87" s="541"/>
      <c r="S87" s="541"/>
      <c r="T87" s="541"/>
      <c r="U87" s="541"/>
      <c r="V87" s="541"/>
      <c r="W87" s="541"/>
      <c r="X87" s="541"/>
      <c r="Y87" s="541"/>
      <c r="Z87" s="541">
        <v>0.33333333333333331</v>
      </c>
      <c r="AA87" s="543" t="s">
        <v>1677</v>
      </c>
      <c r="AB87" s="541"/>
      <c r="AC87" s="543" t="s">
        <v>84</v>
      </c>
      <c r="AD87" s="542">
        <v>46022</v>
      </c>
      <c r="AE87" s="541">
        <v>31</v>
      </c>
    </row>
    <row r="88" spans="1:31" ht="13.2">
      <c r="A88" s="546">
        <v>1973329311</v>
      </c>
      <c r="B88" s="548" t="s">
        <v>1341</v>
      </c>
      <c r="C88" s="548" t="s">
        <v>173</v>
      </c>
      <c r="D88" s="548" t="s">
        <v>344</v>
      </c>
      <c r="E88" s="548"/>
      <c r="F88" s="546">
        <v>149</v>
      </c>
      <c r="G88" s="548" t="s">
        <v>1676</v>
      </c>
      <c r="H88" s="548"/>
      <c r="I88" s="546">
        <v>0.66666666666666663</v>
      </c>
      <c r="J88" s="546"/>
      <c r="K88" s="548" t="s">
        <v>1677</v>
      </c>
      <c r="L88" s="546"/>
      <c r="M88" s="546"/>
      <c r="N88" s="546"/>
      <c r="O88" s="546"/>
      <c r="P88" s="546"/>
      <c r="Q88" s="546"/>
      <c r="R88" s="546"/>
      <c r="S88" s="546"/>
      <c r="T88" s="546"/>
      <c r="U88" s="546"/>
      <c r="V88" s="546"/>
      <c r="W88" s="546"/>
      <c r="X88" s="546"/>
      <c r="Y88" s="546"/>
      <c r="Z88" s="546">
        <v>0.33333333333333331</v>
      </c>
      <c r="AA88" s="548" t="s">
        <v>1677</v>
      </c>
      <c r="AB88" s="546"/>
      <c r="AC88" s="548" t="s">
        <v>84</v>
      </c>
      <c r="AD88" s="547">
        <v>46022</v>
      </c>
      <c r="AE88" s="546">
        <v>31</v>
      </c>
    </row>
    <row r="89" spans="1:31" ht="13.2">
      <c r="A89" s="541">
        <v>1973329311</v>
      </c>
      <c r="B89" s="543" t="s">
        <v>1341</v>
      </c>
      <c r="C89" s="543" t="s">
        <v>173</v>
      </c>
      <c r="D89" s="543" t="s">
        <v>344</v>
      </c>
      <c r="E89" s="543"/>
      <c r="F89" s="541">
        <v>155</v>
      </c>
      <c r="G89" s="543" t="s">
        <v>1689</v>
      </c>
      <c r="H89" s="543"/>
      <c r="I89" s="541">
        <v>0.33333333333333331</v>
      </c>
      <c r="J89" s="541"/>
      <c r="K89" s="543" t="s">
        <v>1677</v>
      </c>
      <c r="L89" s="541"/>
      <c r="M89" s="541"/>
      <c r="N89" s="541"/>
      <c r="O89" s="541"/>
      <c r="P89" s="541"/>
      <c r="Q89" s="541"/>
      <c r="R89" s="541"/>
      <c r="S89" s="541"/>
      <c r="T89" s="541"/>
      <c r="U89" s="541"/>
      <c r="V89" s="541"/>
      <c r="W89" s="541"/>
      <c r="X89" s="541"/>
      <c r="Y89" s="541"/>
      <c r="Z89" s="541">
        <v>0.33333333333333331</v>
      </c>
      <c r="AA89" s="543" t="s">
        <v>1677</v>
      </c>
      <c r="AB89" s="541"/>
      <c r="AC89" s="543" t="s">
        <v>84</v>
      </c>
      <c r="AD89" s="542">
        <v>45925</v>
      </c>
      <c r="AE89" s="541">
        <v>25</v>
      </c>
    </row>
    <row r="90" spans="1:31" ht="13.2">
      <c r="A90" s="546">
        <v>1973329311</v>
      </c>
      <c r="B90" s="548" t="s">
        <v>1341</v>
      </c>
      <c r="C90" s="548" t="s">
        <v>173</v>
      </c>
      <c r="D90" s="548" t="s">
        <v>1405</v>
      </c>
      <c r="E90" s="548" t="s">
        <v>1683</v>
      </c>
      <c r="F90" s="546">
        <v>5</v>
      </c>
      <c r="G90" s="548" t="s">
        <v>1687</v>
      </c>
      <c r="H90" s="548"/>
      <c r="I90" s="546">
        <v>8.3333333333333329E-2</v>
      </c>
      <c r="J90" s="546"/>
      <c r="K90" s="548" t="s">
        <v>1677</v>
      </c>
      <c r="L90" s="546"/>
      <c r="M90" s="546"/>
      <c r="N90" s="546"/>
      <c r="O90" s="546"/>
      <c r="P90" s="546"/>
      <c r="Q90" s="546"/>
      <c r="R90" s="546"/>
      <c r="S90" s="546"/>
      <c r="T90" s="546">
        <v>1</v>
      </c>
      <c r="U90" s="546"/>
      <c r="V90" s="546"/>
      <c r="W90" s="546"/>
      <c r="X90" s="546"/>
      <c r="Y90" s="546"/>
      <c r="Z90" s="546">
        <v>0</v>
      </c>
      <c r="AA90" s="548" t="s">
        <v>1679</v>
      </c>
      <c r="AB90" s="546"/>
      <c r="AC90" s="548" t="s">
        <v>84</v>
      </c>
      <c r="AD90" s="547">
        <v>45948</v>
      </c>
      <c r="AE90" s="546">
        <v>18</v>
      </c>
    </row>
    <row r="91" spans="1:31" ht="13.2">
      <c r="A91" s="541">
        <v>1973329311</v>
      </c>
      <c r="B91" s="543" t="s">
        <v>1341</v>
      </c>
      <c r="C91" s="543" t="s">
        <v>173</v>
      </c>
      <c r="D91" s="543" t="s">
        <v>1423</v>
      </c>
      <c r="E91" s="543" t="s">
        <v>1680</v>
      </c>
      <c r="F91" s="541">
        <v>170</v>
      </c>
      <c r="G91" s="543" t="s">
        <v>1681</v>
      </c>
      <c r="H91" s="543"/>
      <c r="I91" s="541">
        <v>0</v>
      </c>
      <c r="J91" s="541"/>
      <c r="K91" s="543" t="s">
        <v>1685</v>
      </c>
      <c r="L91" s="541"/>
      <c r="M91" s="541"/>
      <c r="N91" s="541">
        <v>1</v>
      </c>
      <c r="O91" s="541"/>
      <c r="P91" s="541"/>
      <c r="Q91" s="541"/>
      <c r="R91" s="541"/>
      <c r="S91" s="541"/>
      <c r="T91" s="541"/>
      <c r="U91" s="541"/>
      <c r="V91" s="541"/>
      <c r="W91" s="541"/>
      <c r="X91" s="541"/>
      <c r="Y91" s="541"/>
      <c r="Z91" s="541">
        <v>0</v>
      </c>
      <c r="AA91" s="543" t="s">
        <v>1685</v>
      </c>
      <c r="AB91" s="541"/>
      <c r="AC91" s="543" t="s">
        <v>84</v>
      </c>
      <c r="AD91" s="542">
        <v>46037</v>
      </c>
      <c r="AE91" s="541">
        <v>15</v>
      </c>
    </row>
    <row r="92" spans="1:31" ht="13.2">
      <c r="A92" s="546">
        <v>1973329311</v>
      </c>
      <c r="B92" s="548" t="s">
        <v>1341</v>
      </c>
      <c r="C92" s="548" t="s">
        <v>173</v>
      </c>
      <c r="D92" s="548" t="s">
        <v>344</v>
      </c>
      <c r="E92" s="548"/>
      <c r="F92" s="546">
        <v>151</v>
      </c>
      <c r="G92" s="548" t="s">
        <v>1684</v>
      </c>
      <c r="H92" s="548"/>
      <c r="I92" s="546">
        <v>0.66666666666666663</v>
      </c>
      <c r="J92" s="546"/>
      <c r="K92" s="548" t="s">
        <v>1677</v>
      </c>
      <c r="L92" s="546"/>
      <c r="M92" s="546"/>
      <c r="N92" s="546"/>
      <c r="O92" s="546"/>
      <c r="P92" s="546"/>
      <c r="Q92" s="546"/>
      <c r="R92" s="546"/>
      <c r="S92" s="546"/>
      <c r="T92" s="546"/>
      <c r="U92" s="546"/>
      <c r="V92" s="546"/>
      <c r="W92" s="546"/>
      <c r="X92" s="546"/>
      <c r="Y92" s="546"/>
      <c r="Z92" s="546">
        <v>0</v>
      </c>
      <c r="AA92" s="548" t="s">
        <v>1679</v>
      </c>
      <c r="AB92" s="546"/>
      <c r="AC92" s="548" t="s">
        <v>84</v>
      </c>
      <c r="AD92" s="547">
        <v>46030</v>
      </c>
      <c r="AE92" s="546">
        <v>8</v>
      </c>
    </row>
    <row r="93" spans="1:31" ht="13.2">
      <c r="A93" s="541">
        <v>1973329311</v>
      </c>
      <c r="B93" s="543" t="s">
        <v>1341</v>
      </c>
      <c r="C93" s="543" t="s">
        <v>173</v>
      </c>
      <c r="D93" s="543" t="s">
        <v>1695</v>
      </c>
      <c r="E93" s="543" t="s">
        <v>1696</v>
      </c>
      <c r="F93" s="541">
        <v>7</v>
      </c>
      <c r="G93" s="543" t="s">
        <v>1678</v>
      </c>
      <c r="H93" s="543"/>
      <c r="I93" s="541">
        <v>0</v>
      </c>
      <c r="J93" s="541">
        <v>1</v>
      </c>
      <c r="K93" s="543" t="s">
        <v>1682</v>
      </c>
      <c r="L93" s="541"/>
      <c r="M93" s="541">
        <v>1</v>
      </c>
      <c r="N93" s="541"/>
      <c r="O93" s="541"/>
      <c r="P93" s="541"/>
      <c r="Q93" s="541"/>
      <c r="R93" s="541"/>
      <c r="S93" s="541"/>
      <c r="T93" s="541"/>
      <c r="U93" s="541"/>
      <c r="V93" s="541"/>
      <c r="W93" s="541"/>
      <c r="X93" s="541"/>
      <c r="Y93" s="541"/>
      <c r="Z93" s="541">
        <v>0</v>
      </c>
      <c r="AA93" s="543" t="s">
        <v>1682</v>
      </c>
      <c r="AB93" s="541">
        <v>1</v>
      </c>
      <c r="AC93" s="543" t="s">
        <v>84</v>
      </c>
      <c r="AD93" s="542">
        <v>45920</v>
      </c>
      <c r="AE93" s="541">
        <v>20</v>
      </c>
    </row>
    <row r="94" spans="1:31" ht="13.2">
      <c r="A94" s="546">
        <v>1973329311</v>
      </c>
      <c r="B94" s="548" t="s">
        <v>1341</v>
      </c>
      <c r="C94" s="548" t="s">
        <v>173</v>
      </c>
      <c r="D94" s="548" t="s">
        <v>1405</v>
      </c>
      <c r="E94" s="548" t="s">
        <v>1683</v>
      </c>
      <c r="F94" s="546">
        <v>151</v>
      </c>
      <c r="G94" s="548" t="s">
        <v>1684</v>
      </c>
      <c r="H94" s="548"/>
      <c r="I94" s="546">
        <v>0</v>
      </c>
      <c r="J94" s="546"/>
      <c r="K94" s="548" t="s">
        <v>1685</v>
      </c>
      <c r="L94" s="546"/>
      <c r="M94" s="546"/>
      <c r="N94" s="546"/>
      <c r="O94" s="546"/>
      <c r="P94" s="546"/>
      <c r="Q94" s="546"/>
      <c r="R94" s="546"/>
      <c r="S94" s="546"/>
      <c r="T94" s="546">
        <v>1</v>
      </c>
      <c r="U94" s="546"/>
      <c r="V94" s="546"/>
      <c r="W94" s="546"/>
      <c r="X94" s="546"/>
      <c r="Y94" s="546"/>
      <c r="Z94" s="546">
        <v>0</v>
      </c>
      <c r="AA94" s="548" t="s">
        <v>1685</v>
      </c>
      <c r="AB94" s="546"/>
      <c r="AC94" s="548" t="s">
        <v>84</v>
      </c>
      <c r="AD94" s="547">
        <v>45992</v>
      </c>
      <c r="AE94" s="546">
        <v>1</v>
      </c>
    </row>
    <row r="95" spans="1:31" ht="13.2">
      <c r="A95" s="541">
        <v>1973329311</v>
      </c>
      <c r="B95" s="543" t="s">
        <v>1341</v>
      </c>
      <c r="C95" s="543" t="s">
        <v>173</v>
      </c>
      <c r="D95" s="543" t="s">
        <v>1695</v>
      </c>
      <c r="E95" s="543" t="s">
        <v>1696</v>
      </c>
      <c r="F95" s="541">
        <v>7</v>
      </c>
      <c r="G95" s="543" t="s">
        <v>1678</v>
      </c>
      <c r="H95" s="543"/>
      <c r="I95" s="541">
        <v>0</v>
      </c>
      <c r="J95" s="541"/>
      <c r="K95" s="543" t="s">
        <v>1685</v>
      </c>
      <c r="L95" s="541"/>
      <c r="M95" s="541"/>
      <c r="N95" s="541"/>
      <c r="O95" s="541"/>
      <c r="P95" s="541"/>
      <c r="Q95" s="541"/>
      <c r="R95" s="541"/>
      <c r="S95" s="541"/>
      <c r="T95" s="541"/>
      <c r="U95" s="541"/>
      <c r="V95" s="541"/>
      <c r="W95" s="541">
        <v>1</v>
      </c>
      <c r="X95" s="541"/>
      <c r="Y95" s="541"/>
      <c r="Z95" s="541">
        <v>0</v>
      </c>
      <c r="AA95" s="543" t="s">
        <v>1685</v>
      </c>
      <c r="AB95" s="541"/>
      <c r="AC95" s="543" t="s">
        <v>84</v>
      </c>
      <c r="AD95" s="542">
        <v>45919</v>
      </c>
      <c r="AE95" s="541">
        <v>19</v>
      </c>
    </row>
    <row r="96" spans="1:31" ht="13.2">
      <c r="A96" s="546">
        <v>1973329311</v>
      </c>
      <c r="B96" s="548" t="s">
        <v>1341</v>
      </c>
      <c r="C96" s="548" t="s">
        <v>173</v>
      </c>
      <c r="D96" s="548" t="s">
        <v>344</v>
      </c>
      <c r="E96" s="548"/>
      <c r="F96" s="546">
        <v>7</v>
      </c>
      <c r="G96" s="548" t="s">
        <v>1678</v>
      </c>
      <c r="H96" s="548"/>
      <c r="I96" s="546">
        <v>0.125</v>
      </c>
      <c r="J96" s="546">
        <v>5</v>
      </c>
      <c r="K96" s="548" t="s">
        <v>1688</v>
      </c>
      <c r="L96" s="546">
        <v>8</v>
      </c>
      <c r="M96" s="546"/>
      <c r="N96" s="546"/>
      <c r="O96" s="546"/>
      <c r="P96" s="546"/>
      <c r="Q96" s="546"/>
      <c r="R96" s="546"/>
      <c r="S96" s="546"/>
      <c r="T96" s="546"/>
      <c r="U96" s="546"/>
      <c r="V96" s="546"/>
      <c r="W96" s="546"/>
      <c r="X96" s="546"/>
      <c r="Y96" s="546"/>
      <c r="Z96" s="546">
        <v>0</v>
      </c>
      <c r="AA96" s="548" t="s">
        <v>1679</v>
      </c>
      <c r="AB96" s="546"/>
      <c r="AC96" s="548" t="s">
        <v>84</v>
      </c>
      <c r="AD96" s="547">
        <v>45941</v>
      </c>
      <c r="AE96" s="546">
        <v>11</v>
      </c>
    </row>
    <row r="97" spans="1:31" ht="13.2">
      <c r="A97" s="541">
        <v>1973329311</v>
      </c>
      <c r="B97" s="543" t="s">
        <v>1341</v>
      </c>
      <c r="C97" s="543" t="s">
        <v>173</v>
      </c>
      <c r="D97" s="543" t="s">
        <v>1423</v>
      </c>
      <c r="E97" s="543" t="s">
        <v>1680</v>
      </c>
      <c r="F97" s="541">
        <v>170</v>
      </c>
      <c r="G97" s="543" t="s">
        <v>1681</v>
      </c>
      <c r="H97" s="543"/>
      <c r="I97" s="541">
        <v>0</v>
      </c>
      <c r="J97" s="541"/>
      <c r="K97" s="543" t="s">
        <v>1685</v>
      </c>
      <c r="L97" s="541"/>
      <c r="M97" s="541"/>
      <c r="N97" s="541"/>
      <c r="O97" s="541"/>
      <c r="P97" s="541"/>
      <c r="Q97" s="541"/>
      <c r="R97" s="541"/>
      <c r="S97" s="541"/>
      <c r="T97" s="541">
        <v>1</v>
      </c>
      <c r="U97" s="541"/>
      <c r="V97" s="541"/>
      <c r="W97" s="541"/>
      <c r="X97" s="541"/>
      <c r="Y97" s="541"/>
      <c r="Z97" s="541">
        <v>0</v>
      </c>
      <c r="AA97" s="543" t="s">
        <v>1685</v>
      </c>
      <c r="AB97" s="541"/>
      <c r="AC97" s="543" t="s">
        <v>84</v>
      </c>
      <c r="AD97" s="542">
        <v>46060</v>
      </c>
      <c r="AE97" s="541">
        <v>7</v>
      </c>
    </row>
    <row r="98" spans="1:31" ht="13.2">
      <c r="A98" s="546">
        <v>1973329311</v>
      </c>
      <c r="B98" s="548" t="s">
        <v>1341</v>
      </c>
      <c r="C98" s="548" t="s">
        <v>173</v>
      </c>
      <c r="D98" s="548" t="s">
        <v>344</v>
      </c>
      <c r="E98" s="548"/>
      <c r="F98" s="546">
        <v>170</v>
      </c>
      <c r="G98" s="548" t="s">
        <v>1681</v>
      </c>
      <c r="H98" s="548"/>
      <c r="I98" s="546">
        <v>1</v>
      </c>
      <c r="J98" s="546"/>
      <c r="K98" s="548" t="s">
        <v>1677</v>
      </c>
      <c r="L98" s="546"/>
      <c r="M98" s="546"/>
      <c r="N98" s="546"/>
      <c r="O98" s="546"/>
      <c r="P98" s="546"/>
      <c r="Q98" s="546"/>
      <c r="R98" s="546"/>
      <c r="S98" s="546"/>
      <c r="T98" s="546"/>
      <c r="U98" s="546"/>
      <c r="V98" s="546"/>
      <c r="W98" s="546"/>
      <c r="X98" s="546"/>
      <c r="Y98" s="546"/>
      <c r="Z98" s="546">
        <v>0</v>
      </c>
      <c r="AA98" s="548" t="s">
        <v>1679</v>
      </c>
      <c r="AB98" s="546"/>
      <c r="AC98" s="548" t="s">
        <v>84</v>
      </c>
      <c r="AD98" s="547">
        <v>46072</v>
      </c>
      <c r="AE98" s="546">
        <v>19</v>
      </c>
    </row>
    <row r="99" spans="1:31" ht="13.2">
      <c r="A99" s="541">
        <v>1973329311</v>
      </c>
      <c r="B99" s="543" t="s">
        <v>1341</v>
      </c>
      <c r="C99" s="543" t="s">
        <v>173</v>
      </c>
      <c r="D99" s="543" t="s">
        <v>1597</v>
      </c>
      <c r="E99" s="543" t="s">
        <v>1691</v>
      </c>
      <c r="F99" s="541">
        <v>150</v>
      </c>
      <c r="G99" s="543" t="s">
        <v>1692</v>
      </c>
      <c r="H99" s="543"/>
      <c r="I99" s="541">
        <v>0</v>
      </c>
      <c r="J99" s="541"/>
      <c r="K99" s="543" t="s">
        <v>1685</v>
      </c>
      <c r="L99" s="541"/>
      <c r="M99" s="541"/>
      <c r="N99" s="541"/>
      <c r="O99" s="541"/>
      <c r="P99" s="541"/>
      <c r="Q99" s="541"/>
      <c r="R99" s="541"/>
      <c r="S99" s="541"/>
      <c r="T99" s="541"/>
      <c r="U99" s="541"/>
      <c r="V99" s="541"/>
      <c r="W99" s="541"/>
      <c r="X99" s="541">
        <v>1</v>
      </c>
      <c r="Y99" s="541"/>
      <c r="Z99" s="541">
        <v>0</v>
      </c>
      <c r="AA99" s="543" t="s">
        <v>1685</v>
      </c>
      <c r="AB99" s="541"/>
      <c r="AC99" s="543" t="s">
        <v>84</v>
      </c>
      <c r="AD99" s="542">
        <v>45985</v>
      </c>
      <c r="AE99" s="541">
        <v>24</v>
      </c>
    </row>
    <row r="100" spans="1:31" ht="13.2">
      <c r="A100" s="546">
        <v>1973329311</v>
      </c>
      <c r="B100" s="548" t="s">
        <v>1341</v>
      </c>
      <c r="C100" s="548" t="s">
        <v>173</v>
      </c>
      <c r="D100" s="548" t="s">
        <v>344</v>
      </c>
      <c r="E100" s="548"/>
      <c r="F100" s="546">
        <v>170</v>
      </c>
      <c r="G100" s="548" t="s">
        <v>1681</v>
      </c>
      <c r="H100" s="548"/>
      <c r="I100" s="546">
        <v>1</v>
      </c>
      <c r="J100" s="546"/>
      <c r="K100" s="548" t="s">
        <v>1677</v>
      </c>
      <c r="L100" s="546"/>
      <c r="M100" s="546"/>
      <c r="N100" s="546"/>
      <c r="O100" s="546"/>
      <c r="P100" s="546"/>
      <c r="Q100" s="546"/>
      <c r="R100" s="546"/>
      <c r="S100" s="546"/>
      <c r="T100" s="546"/>
      <c r="U100" s="546"/>
      <c r="V100" s="546"/>
      <c r="W100" s="546"/>
      <c r="X100" s="546"/>
      <c r="Y100" s="546"/>
      <c r="Z100" s="546">
        <v>0</v>
      </c>
      <c r="AA100" s="548" t="s">
        <v>1679</v>
      </c>
      <c r="AB100" s="546"/>
      <c r="AC100" s="548" t="s">
        <v>84</v>
      </c>
      <c r="AD100" s="547">
        <v>46074</v>
      </c>
      <c r="AE100" s="546">
        <v>21</v>
      </c>
    </row>
    <row r="101" spans="1:31" ht="13.2">
      <c r="A101" s="541">
        <v>1973329311</v>
      </c>
      <c r="B101" s="543" t="s">
        <v>1341</v>
      </c>
      <c r="C101" s="543" t="s">
        <v>173</v>
      </c>
      <c r="D101" s="543" t="s">
        <v>344</v>
      </c>
      <c r="E101" s="543"/>
      <c r="F101" s="541">
        <v>149</v>
      </c>
      <c r="G101" s="543" t="s">
        <v>1676</v>
      </c>
      <c r="H101" s="543"/>
      <c r="I101" s="541">
        <v>0.33333333333333331</v>
      </c>
      <c r="J101" s="541"/>
      <c r="K101" s="543" t="s">
        <v>1677</v>
      </c>
      <c r="L101" s="541"/>
      <c r="M101" s="541"/>
      <c r="N101" s="541"/>
      <c r="O101" s="541"/>
      <c r="P101" s="541"/>
      <c r="Q101" s="541"/>
      <c r="R101" s="541"/>
      <c r="S101" s="541"/>
      <c r="T101" s="541"/>
      <c r="U101" s="541"/>
      <c r="V101" s="541"/>
      <c r="W101" s="541"/>
      <c r="X101" s="541"/>
      <c r="Y101" s="541"/>
      <c r="Z101" s="541">
        <v>0.33333333333333331</v>
      </c>
      <c r="AA101" s="543" t="s">
        <v>1677</v>
      </c>
      <c r="AB101" s="541"/>
      <c r="AC101" s="543" t="s">
        <v>84</v>
      </c>
      <c r="AD101" s="542">
        <v>46010</v>
      </c>
      <c r="AE101" s="541">
        <v>19</v>
      </c>
    </row>
    <row r="102" spans="1:31" ht="13.2">
      <c r="A102" s="546">
        <v>1973329311</v>
      </c>
      <c r="B102" s="548" t="s">
        <v>1341</v>
      </c>
      <c r="C102" s="548" t="s">
        <v>173</v>
      </c>
      <c r="D102" s="548" t="s">
        <v>1405</v>
      </c>
      <c r="E102" s="548" t="s">
        <v>1683</v>
      </c>
      <c r="F102" s="546">
        <v>5</v>
      </c>
      <c r="G102" s="548" t="s">
        <v>1687</v>
      </c>
      <c r="H102" s="548"/>
      <c r="I102" s="546">
        <v>0</v>
      </c>
      <c r="J102" s="546"/>
      <c r="K102" s="548" t="s">
        <v>1677</v>
      </c>
      <c r="L102" s="546"/>
      <c r="M102" s="546"/>
      <c r="N102" s="546"/>
      <c r="O102" s="546"/>
      <c r="P102" s="546"/>
      <c r="Q102" s="546"/>
      <c r="R102" s="546"/>
      <c r="S102" s="546"/>
      <c r="T102" s="546">
        <v>1</v>
      </c>
      <c r="U102" s="546"/>
      <c r="V102" s="546"/>
      <c r="W102" s="546"/>
      <c r="X102" s="546"/>
      <c r="Y102" s="546"/>
      <c r="Z102" s="546">
        <v>0</v>
      </c>
      <c r="AA102" s="548" t="s">
        <v>1679</v>
      </c>
      <c r="AB102" s="546"/>
      <c r="AC102" s="548" t="s">
        <v>84</v>
      </c>
      <c r="AD102" s="547">
        <v>45964</v>
      </c>
      <c r="AE102" s="546">
        <v>3</v>
      </c>
    </row>
    <row r="103" spans="1:31" ht="13.2">
      <c r="A103" s="541">
        <v>1973329311</v>
      </c>
      <c r="B103" s="543" t="s">
        <v>1341</v>
      </c>
      <c r="C103" s="543" t="s">
        <v>173</v>
      </c>
      <c r="D103" s="543" t="s">
        <v>1423</v>
      </c>
      <c r="E103" s="543" t="s">
        <v>1680</v>
      </c>
      <c r="F103" s="541">
        <v>170</v>
      </c>
      <c r="G103" s="543" t="s">
        <v>1681</v>
      </c>
      <c r="H103" s="543"/>
      <c r="I103" s="541">
        <v>0</v>
      </c>
      <c r="J103" s="541"/>
      <c r="K103" s="543" t="s">
        <v>1685</v>
      </c>
      <c r="L103" s="541"/>
      <c r="M103" s="541"/>
      <c r="N103" s="541">
        <v>1</v>
      </c>
      <c r="O103" s="541"/>
      <c r="P103" s="541"/>
      <c r="Q103" s="541"/>
      <c r="R103" s="541"/>
      <c r="S103" s="541"/>
      <c r="T103" s="541"/>
      <c r="U103" s="541"/>
      <c r="V103" s="541"/>
      <c r="W103" s="541"/>
      <c r="X103" s="541"/>
      <c r="Y103" s="541"/>
      <c r="Z103" s="541">
        <v>0</v>
      </c>
      <c r="AA103" s="543" t="s">
        <v>1685</v>
      </c>
      <c r="AB103" s="541"/>
      <c r="AC103" s="543" t="s">
        <v>84</v>
      </c>
      <c r="AD103" s="542">
        <v>46043</v>
      </c>
      <c r="AE103" s="541">
        <v>21</v>
      </c>
    </row>
    <row r="104" spans="1:31" ht="13.2">
      <c r="A104" s="546">
        <v>1973329311</v>
      </c>
      <c r="B104" s="548" t="s">
        <v>1341</v>
      </c>
      <c r="C104" s="548" t="s">
        <v>173</v>
      </c>
      <c r="D104" s="548" t="s">
        <v>1405</v>
      </c>
      <c r="E104" s="548" t="s">
        <v>1683</v>
      </c>
      <c r="F104" s="546">
        <v>5</v>
      </c>
      <c r="G104" s="548" t="s">
        <v>1687</v>
      </c>
      <c r="H104" s="548"/>
      <c r="I104" s="546">
        <v>0.33333333333333331</v>
      </c>
      <c r="J104" s="546"/>
      <c r="K104" s="548" t="s">
        <v>1677</v>
      </c>
      <c r="L104" s="546"/>
      <c r="M104" s="546"/>
      <c r="N104" s="546"/>
      <c r="O104" s="546"/>
      <c r="P104" s="546"/>
      <c r="Q104" s="546"/>
      <c r="R104" s="546"/>
      <c r="S104" s="546"/>
      <c r="T104" s="546"/>
      <c r="U104" s="546"/>
      <c r="V104" s="546"/>
      <c r="W104" s="546">
        <v>1</v>
      </c>
      <c r="X104" s="546"/>
      <c r="Y104" s="546"/>
      <c r="Z104" s="546">
        <v>0</v>
      </c>
      <c r="AA104" s="548" t="s">
        <v>1685</v>
      </c>
      <c r="AB104" s="546"/>
      <c r="AC104" s="548" t="s">
        <v>84</v>
      </c>
      <c r="AD104" s="547">
        <v>45935</v>
      </c>
      <c r="AE104" s="546">
        <v>5</v>
      </c>
    </row>
    <row r="105" spans="1:31" ht="13.2">
      <c r="A105" s="541">
        <v>1973329311</v>
      </c>
      <c r="B105" s="543" t="s">
        <v>1341</v>
      </c>
      <c r="C105" s="543" t="s">
        <v>173</v>
      </c>
      <c r="D105" s="543" t="s">
        <v>344</v>
      </c>
      <c r="E105" s="543"/>
      <c r="F105" s="541">
        <v>7</v>
      </c>
      <c r="G105" s="543" t="s">
        <v>1678</v>
      </c>
      <c r="H105" s="543"/>
      <c r="I105" s="541">
        <v>0.33333333333333331</v>
      </c>
      <c r="J105" s="541"/>
      <c r="K105" s="543" t="s">
        <v>1677</v>
      </c>
      <c r="L105" s="541"/>
      <c r="M105" s="541"/>
      <c r="N105" s="541"/>
      <c r="O105" s="541"/>
      <c r="P105" s="541"/>
      <c r="Q105" s="541"/>
      <c r="R105" s="541"/>
      <c r="S105" s="541"/>
      <c r="T105" s="541"/>
      <c r="U105" s="541"/>
      <c r="V105" s="541"/>
      <c r="W105" s="541"/>
      <c r="X105" s="541"/>
      <c r="Y105" s="541"/>
      <c r="Z105" s="541">
        <v>0</v>
      </c>
      <c r="AA105" s="543" t="s">
        <v>1679</v>
      </c>
      <c r="AB105" s="541"/>
      <c r="AC105" s="543" t="s">
        <v>84</v>
      </c>
      <c r="AD105" s="542">
        <v>45934</v>
      </c>
      <c r="AE105" s="541">
        <v>4</v>
      </c>
    </row>
    <row r="106" spans="1:31" ht="13.2">
      <c r="A106" s="546">
        <v>1973329311</v>
      </c>
      <c r="B106" s="548" t="s">
        <v>1341</v>
      </c>
      <c r="C106" s="548" t="s">
        <v>173</v>
      </c>
      <c r="D106" s="548" t="s">
        <v>1423</v>
      </c>
      <c r="E106" s="548" t="s">
        <v>1680</v>
      </c>
      <c r="F106" s="546">
        <v>170</v>
      </c>
      <c r="G106" s="548" t="s">
        <v>1681</v>
      </c>
      <c r="H106" s="548"/>
      <c r="I106" s="546">
        <v>0</v>
      </c>
      <c r="J106" s="546"/>
      <c r="K106" s="548" t="s">
        <v>1685</v>
      </c>
      <c r="L106" s="546"/>
      <c r="M106" s="546"/>
      <c r="N106" s="546">
        <v>1</v>
      </c>
      <c r="O106" s="546"/>
      <c r="P106" s="546"/>
      <c r="Q106" s="546"/>
      <c r="R106" s="546"/>
      <c r="S106" s="546"/>
      <c r="T106" s="546"/>
      <c r="U106" s="546"/>
      <c r="V106" s="546"/>
      <c r="W106" s="546"/>
      <c r="X106" s="546"/>
      <c r="Y106" s="546"/>
      <c r="Z106" s="546">
        <v>0</v>
      </c>
      <c r="AA106" s="548" t="s">
        <v>1685</v>
      </c>
      <c r="AB106" s="546"/>
      <c r="AC106" s="548" t="s">
        <v>84</v>
      </c>
      <c r="AD106" s="547">
        <v>46040</v>
      </c>
      <c r="AE106" s="546">
        <v>18</v>
      </c>
    </row>
    <row r="107" spans="1:31" ht="13.2">
      <c r="A107" s="541">
        <v>1973329311</v>
      </c>
      <c r="B107" s="543" t="s">
        <v>1341</v>
      </c>
      <c r="C107" s="543" t="s">
        <v>173</v>
      </c>
      <c r="D107" s="543" t="s">
        <v>1405</v>
      </c>
      <c r="E107" s="543" t="s">
        <v>1683</v>
      </c>
      <c r="F107" s="541">
        <v>151</v>
      </c>
      <c r="G107" s="543" t="s">
        <v>1684</v>
      </c>
      <c r="H107" s="543"/>
      <c r="I107" s="541">
        <v>0</v>
      </c>
      <c r="J107" s="541"/>
      <c r="K107" s="543" t="s">
        <v>1685</v>
      </c>
      <c r="L107" s="541"/>
      <c r="M107" s="541"/>
      <c r="N107" s="541"/>
      <c r="O107" s="541"/>
      <c r="P107" s="541"/>
      <c r="Q107" s="541"/>
      <c r="R107" s="541"/>
      <c r="S107" s="541"/>
      <c r="T107" s="541">
        <v>1</v>
      </c>
      <c r="U107" s="541"/>
      <c r="V107" s="541"/>
      <c r="W107" s="541"/>
      <c r="X107" s="541"/>
      <c r="Y107" s="541"/>
      <c r="Z107" s="541">
        <v>0</v>
      </c>
      <c r="AA107" s="543" t="s">
        <v>1685</v>
      </c>
      <c r="AB107" s="541"/>
      <c r="AC107" s="543" t="s">
        <v>84</v>
      </c>
      <c r="AD107" s="542">
        <v>45986</v>
      </c>
      <c r="AE107" s="541">
        <v>25</v>
      </c>
    </row>
    <row r="108" spans="1:31" ht="13.2">
      <c r="A108" s="546">
        <v>1973329311</v>
      </c>
      <c r="B108" s="548" t="s">
        <v>1341</v>
      </c>
      <c r="C108" s="548" t="s">
        <v>173</v>
      </c>
      <c r="D108" s="548" t="s">
        <v>344</v>
      </c>
      <c r="E108" s="548"/>
      <c r="F108" s="546">
        <v>155</v>
      </c>
      <c r="G108" s="548" t="s">
        <v>1689</v>
      </c>
      <c r="H108" s="548"/>
      <c r="I108" s="546">
        <v>8.3333333333333329E-2</v>
      </c>
      <c r="J108" s="546">
        <v>9</v>
      </c>
      <c r="K108" s="548" t="s">
        <v>1688</v>
      </c>
      <c r="L108" s="546">
        <v>12</v>
      </c>
      <c r="M108" s="546"/>
      <c r="N108" s="546"/>
      <c r="O108" s="546"/>
      <c r="P108" s="546"/>
      <c r="Q108" s="546"/>
      <c r="R108" s="546"/>
      <c r="S108" s="546"/>
      <c r="T108" s="546"/>
      <c r="U108" s="546"/>
      <c r="V108" s="546"/>
      <c r="W108" s="546"/>
      <c r="X108" s="546"/>
      <c r="Y108" s="546"/>
      <c r="Z108" s="546">
        <v>8.3333333333333329E-2</v>
      </c>
      <c r="AA108" s="548" t="s">
        <v>1677</v>
      </c>
      <c r="AB108" s="546"/>
      <c r="AC108" s="548" t="s">
        <v>84</v>
      </c>
      <c r="AD108" s="547">
        <v>45946</v>
      </c>
      <c r="AE108" s="546">
        <v>16</v>
      </c>
    </row>
    <row r="109" spans="1:31" ht="13.2">
      <c r="A109" s="541">
        <v>1973329311</v>
      </c>
      <c r="B109" s="543" t="s">
        <v>1341</v>
      </c>
      <c r="C109" s="543" t="s">
        <v>173</v>
      </c>
      <c r="D109" s="543" t="s">
        <v>1405</v>
      </c>
      <c r="E109" s="543" t="s">
        <v>1683</v>
      </c>
      <c r="F109" s="541">
        <v>151</v>
      </c>
      <c r="G109" s="543" t="s">
        <v>1684</v>
      </c>
      <c r="H109" s="543"/>
      <c r="I109" s="541">
        <v>0</v>
      </c>
      <c r="J109" s="541">
        <v>1</v>
      </c>
      <c r="K109" s="543" t="s">
        <v>1682</v>
      </c>
      <c r="L109" s="541"/>
      <c r="M109" s="541">
        <v>1</v>
      </c>
      <c r="N109" s="541"/>
      <c r="O109" s="541"/>
      <c r="P109" s="541"/>
      <c r="Q109" s="541"/>
      <c r="R109" s="541"/>
      <c r="S109" s="541"/>
      <c r="T109" s="541"/>
      <c r="U109" s="541"/>
      <c r="V109" s="541"/>
      <c r="W109" s="541"/>
      <c r="X109" s="541"/>
      <c r="Y109" s="541"/>
      <c r="Z109" s="541">
        <v>0</v>
      </c>
      <c r="AA109" s="543" t="s">
        <v>1682</v>
      </c>
      <c r="AB109" s="541">
        <v>1</v>
      </c>
      <c r="AC109" s="543" t="s">
        <v>84</v>
      </c>
      <c r="AD109" s="542">
        <v>46004</v>
      </c>
      <c r="AE109" s="541">
        <v>13</v>
      </c>
    </row>
    <row r="110" spans="1:31" ht="13.2">
      <c r="A110" s="546">
        <v>1973329311</v>
      </c>
      <c r="B110" s="548" t="s">
        <v>1341</v>
      </c>
      <c r="C110" s="548" t="s">
        <v>173</v>
      </c>
      <c r="D110" s="548" t="s">
        <v>344</v>
      </c>
      <c r="E110" s="548"/>
      <c r="F110" s="546">
        <v>170</v>
      </c>
      <c r="G110" s="548" t="s">
        <v>1681</v>
      </c>
      <c r="H110" s="548"/>
      <c r="I110" s="546">
        <v>0.66666666666666663</v>
      </c>
      <c r="J110" s="546"/>
      <c r="K110" s="548" t="s">
        <v>1677</v>
      </c>
      <c r="L110" s="546"/>
      <c r="M110" s="546"/>
      <c r="N110" s="546"/>
      <c r="O110" s="546"/>
      <c r="P110" s="546"/>
      <c r="Q110" s="546"/>
      <c r="R110" s="546"/>
      <c r="S110" s="546"/>
      <c r="T110" s="546"/>
      <c r="U110" s="546"/>
      <c r="V110" s="546"/>
      <c r="W110" s="546"/>
      <c r="X110" s="546"/>
      <c r="Y110" s="546"/>
      <c r="Z110" s="546">
        <v>0.33333333333333331</v>
      </c>
      <c r="AA110" s="548" t="s">
        <v>1677</v>
      </c>
      <c r="AB110" s="546"/>
      <c r="AC110" s="548" t="s">
        <v>84</v>
      </c>
      <c r="AD110" s="547">
        <v>46030</v>
      </c>
      <c r="AE110" s="546">
        <v>8</v>
      </c>
    </row>
    <row r="111" spans="1:31" ht="13.2">
      <c r="A111" s="541">
        <v>1973329311</v>
      </c>
      <c r="B111" s="543" t="s">
        <v>1341</v>
      </c>
      <c r="C111" s="543" t="s">
        <v>173</v>
      </c>
      <c r="D111" s="543" t="s">
        <v>344</v>
      </c>
      <c r="E111" s="543"/>
      <c r="F111" s="541">
        <v>149</v>
      </c>
      <c r="G111" s="543" t="s">
        <v>1676</v>
      </c>
      <c r="H111" s="543"/>
      <c r="I111" s="541">
        <v>0.66666666666666663</v>
      </c>
      <c r="J111" s="541"/>
      <c r="K111" s="543" t="s">
        <v>1677</v>
      </c>
      <c r="L111" s="541"/>
      <c r="M111" s="541"/>
      <c r="N111" s="541"/>
      <c r="O111" s="541"/>
      <c r="P111" s="541"/>
      <c r="Q111" s="541"/>
      <c r="R111" s="541"/>
      <c r="S111" s="541"/>
      <c r="T111" s="541"/>
      <c r="U111" s="541"/>
      <c r="V111" s="541"/>
      <c r="W111" s="541"/>
      <c r="X111" s="541"/>
      <c r="Y111" s="541"/>
      <c r="Z111" s="541">
        <v>0.33333333333333331</v>
      </c>
      <c r="AA111" s="543" t="s">
        <v>1677</v>
      </c>
      <c r="AB111" s="541"/>
      <c r="AC111" s="543" t="s">
        <v>84</v>
      </c>
      <c r="AD111" s="542">
        <v>46017</v>
      </c>
      <c r="AE111" s="541">
        <v>26</v>
      </c>
    </row>
    <row r="112" spans="1:31" ht="13.2">
      <c r="A112" s="546">
        <v>1973329311</v>
      </c>
      <c r="B112" s="548" t="s">
        <v>1341</v>
      </c>
      <c r="C112" s="548" t="s">
        <v>173</v>
      </c>
      <c r="D112" s="548" t="s">
        <v>1405</v>
      </c>
      <c r="E112" s="548" t="s">
        <v>1683</v>
      </c>
      <c r="F112" s="546">
        <v>151</v>
      </c>
      <c r="G112" s="548" t="s">
        <v>1684</v>
      </c>
      <c r="H112" s="548"/>
      <c r="I112" s="546">
        <v>0</v>
      </c>
      <c r="J112" s="546"/>
      <c r="K112" s="548" t="s">
        <v>1685</v>
      </c>
      <c r="L112" s="546"/>
      <c r="M112" s="546"/>
      <c r="N112" s="546"/>
      <c r="O112" s="546"/>
      <c r="P112" s="546"/>
      <c r="Q112" s="546"/>
      <c r="R112" s="546"/>
      <c r="S112" s="546"/>
      <c r="T112" s="546">
        <v>1</v>
      </c>
      <c r="U112" s="546"/>
      <c r="V112" s="546"/>
      <c r="W112" s="546"/>
      <c r="X112" s="546"/>
      <c r="Y112" s="546"/>
      <c r="Z112" s="546">
        <v>0</v>
      </c>
      <c r="AA112" s="548" t="s">
        <v>1685</v>
      </c>
      <c r="AB112" s="546"/>
      <c r="AC112" s="548" t="s">
        <v>84</v>
      </c>
      <c r="AD112" s="547">
        <v>45982</v>
      </c>
      <c r="AE112" s="546">
        <v>21</v>
      </c>
    </row>
    <row r="113" spans="1:31" ht="13.2">
      <c r="A113" s="541">
        <v>1973329311</v>
      </c>
      <c r="B113" s="543" t="s">
        <v>1341</v>
      </c>
      <c r="C113" s="543" t="s">
        <v>173</v>
      </c>
      <c r="D113" s="543" t="s">
        <v>344</v>
      </c>
      <c r="E113" s="543"/>
      <c r="F113" s="541">
        <v>151</v>
      </c>
      <c r="G113" s="543" t="s">
        <v>1684</v>
      </c>
      <c r="H113" s="543"/>
      <c r="I113" s="541">
        <v>0.66666666666666663</v>
      </c>
      <c r="J113" s="541"/>
      <c r="K113" s="543" t="s">
        <v>1677</v>
      </c>
      <c r="L113" s="541"/>
      <c r="M113" s="541"/>
      <c r="N113" s="541"/>
      <c r="O113" s="541"/>
      <c r="P113" s="541"/>
      <c r="Q113" s="541"/>
      <c r="R113" s="541"/>
      <c r="S113" s="541"/>
      <c r="T113" s="541"/>
      <c r="U113" s="541"/>
      <c r="V113" s="541"/>
      <c r="W113" s="541"/>
      <c r="X113" s="541"/>
      <c r="Y113" s="541"/>
      <c r="Z113" s="541">
        <v>0</v>
      </c>
      <c r="AA113" s="543" t="s">
        <v>1679</v>
      </c>
      <c r="AB113" s="541"/>
      <c r="AC113" s="543" t="s">
        <v>84</v>
      </c>
      <c r="AD113" s="542">
        <v>46020</v>
      </c>
      <c r="AE113" s="541">
        <v>29</v>
      </c>
    </row>
    <row r="114" spans="1:31" ht="13.2">
      <c r="A114" s="546">
        <v>1973329311</v>
      </c>
      <c r="B114" s="548" t="s">
        <v>1341</v>
      </c>
      <c r="C114" s="548" t="s">
        <v>173</v>
      </c>
      <c r="D114" s="548" t="s">
        <v>1597</v>
      </c>
      <c r="E114" s="548" t="s">
        <v>1691</v>
      </c>
      <c r="F114" s="546">
        <v>150</v>
      </c>
      <c r="G114" s="548" t="s">
        <v>1692</v>
      </c>
      <c r="H114" s="548"/>
      <c r="I114" s="546">
        <v>0</v>
      </c>
      <c r="J114" s="546"/>
      <c r="K114" s="548" t="s">
        <v>1685</v>
      </c>
      <c r="L114" s="546"/>
      <c r="M114" s="546"/>
      <c r="N114" s="546"/>
      <c r="O114" s="546"/>
      <c r="P114" s="546"/>
      <c r="Q114" s="546"/>
      <c r="R114" s="546"/>
      <c r="S114" s="546"/>
      <c r="T114" s="546"/>
      <c r="U114" s="546"/>
      <c r="V114" s="546"/>
      <c r="W114" s="546"/>
      <c r="X114" s="546">
        <v>1</v>
      </c>
      <c r="Y114" s="546"/>
      <c r="Z114" s="546">
        <v>0</v>
      </c>
      <c r="AA114" s="548" t="s">
        <v>1685</v>
      </c>
      <c r="AB114" s="546"/>
      <c r="AC114" s="548" t="s">
        <v>84</v>
      </c>
      <c r="AD114" s="547">
        <v>45994</v>
      </c>
      <c r="AE114" s="546">
        <v>3</v>
      </c>
    </row>
    <row r="115" spans="1:31" ht="13.2">
      <c r="A115" s="541">
        <v>1973329311</v>
      </c>
      <c r="B115" s="543" t="s">
        <v>1341</v>
      </c>
      <c r="C115" s="543" t="s">
        <v>173</v>
      </c>
      <c r="D115" s="543" t="s">
        <v>1625</v>
      </c>
      <c r="E115" s="543" t="s">
        <v>1690</v>
      </c>
      <c r="F115" s="541">
        <v>149</v>
      </c>
      <c r="G115" s="543" t="s">
        <v>1676</v>
      </c>
      <c r="H115" s="543"/>
      <c r="I115" s="541">
        <v>0.33333333333333331</v>
      </c>
      <c r="J115" s="541"/>
      <c r="K115" s="543" t="s">
        <v>1677</v>
      </c>
      <c r="L115" s="541"/>
      <c r="M115" s="541"/>
      <c r="N115" s="541">
        <v>1</v>
      </c>
      <c r="O115" s="541"/>
      <c r="P115" s="541"/>
      <c r="Q115" s="541"/>
      <c r="R115" s="541"/>
      <c r="S115" s="541"/>
      <c r="T115" s="541"/>
      <c r="U115" s="541"/>
      <c r="V115" s="541"/>
      <c r="W115" s="541"/>
      <c r="X115" s="541"/>
      <c r="Y115" s="541"/>
      <c r="Z115" s="541">
        <v>0.33333333333333331</v>
      </c>
      <c r="AA115" s="543" t="s">
        <v>1677</v>
      </c>
      <c r="AB115" s="541"/>
      <c r="AC115" s="543" t="s">
        <v>84</v>
      </c>
      <c r="AD115" s="542">
        <v>46013</v>
      </c>
      <c r="AE115" s="541">
        <v>22</v>
      </c>
    </row>
    <row r="116" spans="1:31" ht="13.2">
      <c r="A116" s="546">
        <v>1973329311</v>
      </c>
      <c r="B116" s="548" t="s">
        <v>1341</v>
      </c>
      <c r="C116" s="548" t="s">
        <v>173</v>
      </c>
      <c r="D116" s="548" t="s">
        <v>1597</v>
      </c>
      <c r="E116" s="548" t="s">
        <v>1691</v>
      </c>
      <c r="F116" s="546">
        <v>150</v>
      </c>
      <c r="G116" s="548" t="s">
        <v>1692</v>
      </c>
      <c r="H116" s="548"/>
      <c r="I116" s="546">
        <v>0</v>
      </c>
      <c r="J116" s="546"/>
      <c r="K116" s="548" t="s">
        <v>1685</v>
      </c>
      <c r="L116" s="546"/>
      <c r="M116" s="546"/>
      <c r="N116" s="546"/>
      <c r="O116" s="546"/>
      <c r="P116" s="546"/>
      <c r="Q116" s="546"/>
      <c r="R116" s="546"/>
      <c r="S116" s="546"/>
      <c r="T116" s="546"/>
      <c r="U116" s="546"/>
      <c r="V116" s="546"/>
      <c r="W116" s="546"/>
      <c r="X116" s="546">
        <v>1</v>
      </c>
      <c r="Y116" s="546"/>
      <c r="Z116" s="546">
        <v>0</v>
      </c>
      <c r="AA116" s="548" t="s">
        <v>1685</v>
      </c>
      <c r="AB116" s="546"/>
      <c r="AC116" s="548" t="s">
        <v>84</v>
      </c>
      <c r="AD116" s="547">
        <v>45982</v>
      </c>
      <c r="AE116" s="546">
        <v>21</v>
      </c>
    </row>
    <row r="117" spans="1:31" ht="13.2">
      <c r="A117" s="541">
        <v>1973329311</v>
      </c>
      <c r="B117" s="543" t="s">
        <v>1341</v>
      </c>
      <c r="C117" s="543" t="s">
        <v>173</v>
      </c>
      <c r="D117" s="543" t="s">
        <v>344</v>
      </c>
      <c r="E117" s="543"/>
      <c r="F117" s="541">
        <v>151</v>
      </c>
      <c r="G117" s="543" t="s">
        <v>1684</v>
      </c>
      <c r="H117" s="543"/>
      <c r="I117" s="541">
        <v>0</v>
      </c>
      <c r="J117" s="541">
        <v>3</v>
      </c>
      <c r="K117" s="543" t="s">
        <v>1679</v>
      </c>
      <c r="L117" s="541"/>
      <c r="M117" s="541"/>
      <c r="N117" s="541"/>
      <c r="O117" s="541"/>
      <c r="P117" s="541"/>
      <c r="Q117" s="541"/>
      <c r="R117" s="541"/>
      <c r="S117" s="541"/>
      <c r="T117" s="541"/>
      <c r="U117" s="541"/>
      <c r="V117" s="541"/>
      <c r="W117" s="541"/>
      <c r="X117" s="541"/>
      <c r="Y117" s="541"/>
      <c r="Z117" s="541">
        <v>0</v>
      </c>
      <c r="AA117" s="543" t="s">
        <v>1679</v>
      </c>
      <c r="AB117" s="541">
        <v>3</v>
      </c>
      <c r="AC117" s="543" t="s">
        <v>84</v>
      </c>
      <c r="AD117" s="542">
        <v>46006</v>
      </c>
      <c r="AE117" s="541">
        <v>15</v>
      </c>
    </row>
    <row r="118" spans="1:31" ht="13.2">
      <c r="A118" s="546">
        <v>1973329311</v>
      </c>
      <c r="B118" s="548" t="s">
        <v>1341</v>
      </c>
      <c r="C118" s="548" t="s">
        <v>173</v>
      </c>
      <c r="D118" s="548" t="s">
        <v>344</v>
      </c>
      <c r="E118" s="548"/>
      <c r="F118" s="546"/>
      <c r="G118" s="548"/>
      <c r="H118" s="548"/>
      <c r="I118" s="546">
        <v>0</v>
      </c>
      <c r="J118" s="546"/>
      <c r="K118" s="548" t="s">
        <v>1685</v>
      </c>
      <c r="L118" s="546"/>
      <c r="M118" s="546"/>
      <c r="N118" s="546"/>
      <c r="O118" s="546"/>
      <c r="P118" s="546"/>
      <c r="Q118" s="546"/>
      <c r="R118" s="546"/>
      <c r="S118" s="546"/>
      <c r="T118" s="546"/>
      <c r="U118" s="546"/>
      <c r="V118" s="546"/>
      <c r="W118" s="546"/>
      <c r="X118" s="546">
        <v>1</v>
      </c>
      <c r="Y118" s="546"/>
      <c r="Z118" s="546">
        <v>0</v>
      </c>
      <c r="AA118" s="548" t="s">
        <v>1685</v>
      </c>
      <c r="AB118" s="546"/>
      <c r="AC118" s="548" t="s">
        <v>84</v>
      </c>
      <c r="AD118" s="547">
        <v>46001</v>
      </c>
      <c r="AE118" s="546">
        <v>10</v>
      </c>
    </row>
    <row r="119" spans="1:31" ht="13.2">
      <c r="A119" s="541">
        <v>1973329311</v>
      </c>
      <c r="B119" s="543" t="s">
        <v>1341</v>
      </c>
      <c r="C119" s="543" t="s">
        <v>173</v>
      </c>
      <c r="D119" s="543" t="s">
        <v>344</v>
      </c>
      <c r="E119" s="543"/>
      <c r="F119" s="541">
        <v>151</v>
      </c>
      <c r="G119" s="543" t="s">
        <v>1684</v>
      </c>
      <c r="H119" s="543"/>
      <c r="I119" s="541">
        <v>0.66666666666666663</v>
      </c>
      <c r="J119" s="541"/>
      <c r="K119" s="543" t="s">
        <v>1677</v>
      </c>
      <c r="L119" s="541"/>
      <c r="M119" s="541"/>
      <c r="N119" s="541"/>
      <c r="O119" s="541"/>
      <c r="P119" s="541"/>
      <c r="Q119" s="541"/>
      <c r="R119" s="541"/>
      <c r="S119" s="541"/>
      <c r="T119" s="541"/>
      <c r="U119" s="541"/>
      <c r="V119" s="541"/>
      <c r="W119" s="541"/>
      <c r="X119" s="541"/>
      <c r="Y119" s="541"/>
      <c r="Z119" s="541">
        <v>0</v>
      </c>
      <c r="AA119" s="543" t="s">
        <v>1679</v>
      </c>
      <c r="AB119" s="541"/>
      <c r="AC119" s="543" t="s">
        <v>84</v>
      </c>
      <c r="AD119" s="542">
        <v>46016</v>
      </c>
      <c r="AE119" s="541">
        <v>25</v>
      </c>
    </row>
    <row r="120" spans="1:31" ht="13.2">
      <c r="A120" s="546">
        <v>1973329311</v>
      </c>
      <c r="B120" s="548" t="s">
        <v>1341</v>
      </c>
      <c r="C120" s="548" t="s">
        <v>173</v>
      </c>
      <c r="D120" s="548" t="s">
        <v>344</v>
      </c>
      <c r="E120" s="548"/>
      <c r="F120" s="546">
        <v>2</v>
      </c>
      <c r="G120" s="548" t="s">
        <v>1686</v>
      </c>
      <c r="H120" s="548"/>
      <c r="I120" s="546">
        <v>1</v>
      </c>
      <c r="J120" s="546"/>
      <c r="K120" s="548" t="s">
        <v>1677</v>
      </c>
      <c r="L120" s="546"/>
      <c r="M120" s="546"/>
      <c r="N120" s="546"/>
      <c r="O120" s="546"/>
      <c r="P120" s="546"/>
      <c r="Q120" s="546"/>
      <c r="R120" s="546"/>
      <c r="S120" s="546"/>
      <c r="T120" s="546"/>
      <c r="U120" s="546"/>
      <c r="V120" s="546"/>
      <c r="W120" s="546"/>
      <c r="X120" s="546"/>
      <c r="Y120" s="546"/>
      <c r="Z120" s="546">
        <v>1</v>
      </c>
      <c r="AA120" s="548" t="s">
        <v>1677</v>
      </c>
      <c r="AB120" s="546"/>
      <c r="AC120" s="548" t="s">
        <v>84</v>
      </c>
      <c r="AD120" s="547">
        <v>46071</v>
      </c>
      <c r="AE120" s="546">
        <v>18</v>
      </c>
    </row>
    <row r="121" spans="1:31" ht="13.2">
      <c r="A121" s="541">
        <v>1973329311</v>
      </c>
      <c r="B121" s="543" t="s">
        <v>1341</v>
      </c>
      <c r="C121" s="543" t="s">
        <v>173</v>
      </c>
      <c r="D121" s="543" t="s">
        <v>1423</v>
      </c>
      <c r="E121" s="543" t="s">
        <v>1680</v>
      </c>
      <c r="F121" s="541">
        <v>170</v>
      </c>
      <c r="G121" s="543" t="s">
        <v>1681</v>
      </c>
      <c r="H121" s="543"/>
      <c r="I121" s="541">
        <v>0</v>
      </c>
      <c r="J121" s="541"/>
      <c r="K121" s="543" t="s">
        <v>1685</v>
      </c>
      <c r="L121" s="541"/>
      <c r="M121" s="541"/>
      <c r="N121" s="541">
        <v>1</v>
      </c>
      <c r="O121" s="541"/>
      <c r="P121" s="541"/>
      <c r="Q121" s="541"/>
      <c r="R121" s="541"/>
      <c r="S121" s="541"/>
      <c r="T121" s="541"/>
      <c r="U121" s="541"/>
      <c r="V121" s="541"/>
      <c r="W121" s="541"/>
      <c r="X121" s="541"/>
      <c r="Y121" s="541"/>
      <c r="Z121" s="541">
        <v>0</v>
      </c>
      <c r="AA121" s="543" t="s">
        <v>1685</v>
      </c>
      <c r="AB121" s="541"/>
      <c r="AC121" s="543" t="s">
        <v>84</v>
      </c>
      <c r="AD121" s="542">
        <v>46057</v>
      </c>
      <c r="AE121" s="541">
        <v>4</v>
      </c>
    </row>
    <row r="122" spans="1:31" ht="13.2">
      <c r="A122" s="546">
        <v>1973329311</v>
      </c>
      <c r="B122" s="548" t="s">
        <v>1341</v>
      </c>
      <c r="C122" s="548" t="s">
        <v>173</v>
      </c>
      <c r="D122" s="548" t="s">
        <v>344</v>
      </c>
      <c r="E122" s="548"/>
      <c r="F122" s="546">
        <v>2</v>
      </c>
      <c r="G122" s="548" t="s">
        <v>1686</v>
      </c>
      <c r="H122" s="548"/>
      <c r="I122" s="546">
        <v>1</v>
      </c>
      <c r="J122" s="546"/>
      <c r="K122" s="548" t="s">
        <v>1677</v>
      </c>
      <c r="L122" s="546"/>
      <c r="M122" s="546"/>
      <c r="N122" s="546"/>
      <c r="O122" s="546"/>
      <c r="P122" s="546"/>
      <c r="Q122" s="546"/>
      <c r="R122" s="546"/>
      <c r="S122" s="546"/>
      <c r="T122" s="546"/>
      <c r="U122" s="546"/>
      <c r="V122" s="546"/>
      <c r="W122" s="546"/>
      <c r="X122" s="546"/>
      <c r="Y122" s="546"/>
      <c r="Z122" s="546">
        <v>1</v>
      </c>
      <c r="AA122" s="548" t="s">
        <v>1677</v>
      </c>
      <c r="AB122" s="546"/>
      <c r="AC122" s="548" t="s">
        <v>84</v>
      </c>
      <c r="AD122" s="547">
        <v>46066</v>
      </c>
      <c r="AE122" s="546">
        <v>13</v>
      </c>
    </row>
    <row r="123" spans="1:31" ht="13.2">
      <c r="A123" s="541">
        <v>1973329311</v>
      </c>
      <c r="B123" s="543" t="s">
        <v>1341</v>
      </c>
      <c r="C123" s="543" t="s">
        <v>173</v>
      </c>
      <c r="D123" s="543" t="s">
        <v>344</v>
      </c>
      <c r="E123" s="543"/>
      <c r="F123" s="541">
        <v>2</v>
      </c>
      <c r="G123" s="543" t="s">
        <v>1686</v>
      </c>
      <c r="H123" s="543"/>
      <c r="I123" s="541">
        <v>1</v>
      </c>
      <c r="J123" s="541"/>
      <c r="K123" s="543" t="s">
        <v>1677</v>
      </c>
      <c r="L123" s="541"/>
      <c r="M123" s="541"/>
      <c r="N123" s="541"/>
      <c r="O123" s="541"/>
      <c r="P123" s="541"/>
      <c r="Q123" s="541"/>
      <c r="R123" s="541"/>
      <c r="S123" s="541"/>
      <c r="T123" s="541"/>
      <c r="U123" s="541"/>
      <c r="V123" s="541"/>
      <c r="W123" s="541"/>
      <c r="X123" s="541"/>
      <c r="Y123" s="541"/>
      <c r="Z123" s="541">
        <v>1</v>
      </c>
      <c r="AA123" s="543" t="s">
        <v>1677</v>
      </c>
      <c r="AB123" s="541"/>
      <c r="AC123" s="543" t="s">
        <v>84</v>
      </c>
      <c r="AD123" s="542">
        <v>46085</v>
      </c>
      <c r="AE123" s="541">
        <v>4</v>
      </c>
    </row>
    <row r="124" spans="1:31" ht="13.2">
      <c r="A124" s="546">
        <v>1973329311</v>
      </c>
      <c r="B124" s="548" t="s">
        <v>1341</v>
      </c>
      <c r="C124" s="548" t="s">
        <v>173</v>
      </c>
      <c r="D124" s="548" t="s">
        <v>344</v>
      </c>
      <c r="E124" s="548"/>
      <c r="F124" s="546">
        <v>2</v>
      </c>
      <c r="G124" s="548" t="s">
        <v>1686</v>
      </c>
      <c r="H124" s="548"/>
      <c r="I124" s="546">
        <v>1</v>
      </c>
      <c r="J124" s="546"/>
      <c r="K124" s="548" t="s">
        <v>1677</v>
      </c>
      <c r="L124" s="546"/>
      <c r="M124" s="546"/>
      <c r="N124" s="546"/>
      <c r="O124" s="546"/>
      <c r="P124" s="546"/>
      <c r="Q124" s="546"/>
      <c r="R124" s="546"/>
      <c r="S124" s="546"/>
      <c r="T124" s="546"/>
      <c r="U124" s="546"/>
      <c r="V124" s="546"/>
      <c r="W124" s="546"/>
      <c r="X124" s="546"/>
      <c r="Y124" s="546"/>
      <c r="Z124" s="546">
        <v>1</v>
      </c>
      <c r="AA124" s="548" t="s">
        <v>1677</v>
      </c>
      <c r="AB124" s="546"/>
      <c r="AC124" s="548" t="s">
        <v>84</v>
      </c>
      <c r="AD124" s="547">
        <v>46086</v>
      </c>
      <c r="AE124" s="546">
        <v>5</v>
      </c>
    </row>
    <row r="125" spans="1:31" ht="13.2">
      <c r="A125" s="541">
        <v>1973329311</v>
      </c>
      <c r="B125" s="543" t="s">
        <v>1341</v>
      </c>
      <c r="C125" s="543" t="s">
        <v>173</v>
      </c>
      <c r="D125" s="543" t="s">
        <v>344</v>
      </c>
      <c r="E125" s="543"/>
      <c r="F125" s="541">
        <v>170</v>
      </c>
      <c r="G125" s="543" t="s">
        <v>1681</v>
      </c>
      <c r="H125" s="543"/>
      <c r="I125" s="541">
        <v>1</v>
      </c>
      <c r="J125" s="541"/>
      <c r="K125" s="543" t="s">
        <v>1677</v>
      </c>
      <c r="L125" s="541"/>
      <c r="M125" s="541"/>
      <c r="N125" s="541"/>
      <c r="O125" s="541"/>
      <c r="P125" s="541"/>
      <c r="Q125" s="541"/>
      <c r="R125" s="541"/>
      <c r="S125" s="541"/>
      <c r="T125" s="541"/>
      <c r="U125" s="541"/>
      <c r="V125" s="541"/>
      <c r="W125" s="541"/>
      <c r="X125" s="541"/>
      <c r="Y125" s="541"/>
      <c r="Z125" s="541">
        <v>0</v>
      </c>
      <c r="AA125" s="543" t="s">
        <v>1679</v>
      </c>
      <c r="AB125" s="541"/>
      <c r="AC125" s="543" t="s">
        <v>84</v>
      </c>
      <c r="AD125" s="542">
        <v>46084</v>
      </c>
      <c r="AE125" s="541">
        <v>3</v>
      </c>
    </row>
    <row r="126" spans="1:31" ht="13.2">
      <c r="A126" s="546">
        <v>1973329311</v>
      </c>
      <c r="B126" s="548" t="s">
        <v>1341</v>
      </c>
      <c r="C126" s="548" t="s">
        <v>173</v>
      </c>
      <c r="D126" s="548" t="s">
        <v>344</v>
      </c>
      <c r="E126" s="548"/>
      <c r="F126" s="546">
        <v>170</v>
      </c>
      <c r="G126" s="548" t="s">
        <v>1681</v>
      </c>
      <c r="H126" s="548"/>
      <c r="I126" s="546">
        <v>1</v>
      </c>
      <c r="J126" s="546"/>
      <c r="K126" s="548" t="s">
        <v>1677</v>
      </c>
      <c r="L126" s="546"/>
      <c r="M126" s="546"/>
      <c r="N126" s="546"/>
      <c r="O126" s="546"/>
      <c r="P126" s="546"/>
      <c r="Q126" s="546"/>
      <c r="R126" s="546"/>
      <c r="S126" s="546"/>
      <c r="T126" s="546"/>
      <c r="U126" s="546"/>
      <c r="V126" s="546"/>
      <c r="W126" s="546"/>
      <c r="X126" s="546"/>
      <c r="Y126" s="546"/>
      <c r="Z126" s="546">
        <v>0</v>
      </c>
      <c r="AA126" s="548" t="s">
        <v>1679</v>
      </c>
      <c r="AB126" s="546"/>
      <c r="AC126" s="548" t="s">
        <v>84</v>
      </c>
      <c r="AD126" s="547">
        <v>46088</v>
      </c>
      <c r="AE126" s="546">
        <v>7</v>
      </c>
    </row>
    <row r="127" spans="1:31" ht="13.2">
      <c r="A127" s="541">
        <v>1973329311</v>
      </c>
      <c r="B127" s="543" t="s">
        <v>1341</v>
      </c>
      <c r="C127" s="543" t="s">
        <v>173</v>
      </c>
      <c r="D127" s="543" t="s">
        <v>344</v>
      </c>
      <c r="E127" s="543"/>
      <c r="F127" s="541">
        <v>170</v>
      </c>
      <c r="G127" s="543" t="s">
        <v>1681</v>
      </c>
      <c r="H127" s="543"/>
      <c r="I127" s="541">
        <v>1</v>
      </c>
      <c r="J127" s="541"/>
      <c r="K127" s="543" t="s">
        <v>1677</v>
      </c>
      <c r="L127" s="541"/>
      <c r="M127" s="541"/>
      <c r="N127" s="541"/>
      <c r="O127" s="541"/>
      <c r="P127" s="541"/>
      <c r="Q127" s="541"/>
      <c r="R127" s="541"/>
      <c r="S127" s="541"/>
      <c r="T127" s="541"/>
      <c r="U127" s="541"/>
      <c r="V127" s="541"/>
      <c r="W127" s="541"/>
      <c r="X127" s="541"/>
      <c r="Y127" s="541"/>
      <c r="Z127" s="541">
        <v>0</v>
      </c>
      <c r="AA127" s="543" t="s">
        <v>1679</v>
      </c>
      <c r="AB127" s="541"/>
      <c r="AC127" s="543" t="s">
        <v>84</v>
      </c>
      <c r="AD127" s="542">
        <v>46079</v>
      </c>
      <c r="AE127" s="541">
        <v>26</v>
      </c>
    </row>
    <row r="128" spans="1:31" ht="13.2">
      <c r="A128" s="546">
        <v>1973329311</v>
      </c>
      <c r="B128" s="548" t="s">
        <v>1341</v>
      </c>
      <c r="C128" s="548" t="s">
        <v>173</v>
      </c>
      <c r="D128" s="548" t="s">
        <v>344</v>
      </c>
      <c r="E128" s="548"/>
      <c r="F128" s="546">
        <v>2</v>
      </c>
      <c r="G128" s="548" t="s">
        <v>1686</v>
      </c>
      <c r="H128" s="548"/>
      <c r="I128" s="546">
        <v>1</v>
      </c>
      <c r="J128" s="546"/>
      <c r="K128" s="548" t="s">
        <v>1677</v>
      </c>
      <c r="L128" s="546"/>
      <c r="M128" s="546"/>
      <c r="N128" s="546"/>
      <c r="O128" s="546"/>
      <c r="P128" s="546"/>
      <c r="Q128" s="546"/>
      <c r="R128" s="546"/>
      <c r="S128" s="546"/>
      <c r="T128" s="546"/>
      <c r="U128" s="546"/>
      <c r="V128" s="546"/>
      <c r="W128" s="546"/>
      <c r="X128" s="546"/>
      <c r="Y128" s="546"/>
      <c r="Z128" s="546">
        <v>1</v>
      </c>
      <c r="AA128" s="548" t="s">
        <v>1677</v>
      </c>
      <c r="AB128" s="546"/>
      <c r="AC128" s="548" t="s">
        <v>84</v>
      </c>
      <c r="AD128" s="547">
        <v>46084</v>
      </c>
      <c r="AE128" s="546">
        <v>3</v>
      </c>
    </row>
    <row r="129" spans="1:31" ht="13.2">
      <c r="A129" s="541">
        <v>1973329311</v>
      </c>
      <c r="B129" s="543" t="s">
        <v>1341</v>
      </c>
      <c r="C129" s="543" t="s">
        <v>173</v>
      </c>
      <c r="D129" s="543" t="s">
        <v>344</v>
      </c>
      <c r="E129" s="543"/>
      <c r="F129" s="541">
        <v>2</v>
      </c>
      <c r="G129" s="543" t="s">
        <v>1686</v>
      </c>
      <c r="H129" s="543"/>
      <c r="I129" s="541">
        <v>1</v>
      </c>
      <c r="J129" s="541"/>
      <c r="K129" s="543" t="s">
        <v>1677</v>
      </c>
      <c r="L129" s="541"/>
      <c r="M129" s="541"/>
      <c r="N129" s="541"/>
      <c r="O129" s="541"/>
      <c r="P129" s="541"/>
      <c r="Q129" s="541"/>
      <c r="R129" s="541"/>
      <c r="S129" s="541"/>
      <c r="T129" s="541"/>
      <c r="U129" s="541"/>
      <c r="V129" s="541"/>
      <c r="W129" s="541"/>
      <c r="X129" s="541"/>
      <c r="Y129" s="541"/>
      <c r="Z129" s="541">
        <v>1</v>
      </c>
      <c r="AA129" s="543" t="s">
        <v>1677</v>
      </c>
      <c r="AB129" s="541"/>
      <c r="AC129" s="543" t="s">
        <v>84</v>
      </c>
      <c r="AD129" s="542">
        <v>46077</v>
      </c>
      <c r="AE129" s="541">
        <v>24</v>
      </c>
    </row>
    <row r="130" spans="1:31" ht="13.2">
      <c r="A130" s="546">
        <v>1973329311</v>
      </c>
      <c r="B130" s="548" t="s">
        <v>1341</v>
      </c>
      <c r="C130" s="548" t="s">
        <v>173</v>
      </c>
      <c r="D130" s="548" t="s">
        <v>1405</v>
      </c>
      <c r="E130" s="548" t="s">
        <v>1683</v>
      </c>
      <c r="F130" s="546">
        <v>151</v>
      </c>
      <c r="G130" s="548" t="s">
        <v>1684</v>
      </c>
      <c r="H130" s="548"/>
      <c r="I130" s="546">
        <v>0</v>
      </c>
      <c r="J130" s="546"/>
      <c r="K130" s="548" t="s">
        <v>1685</v>
      </c>
      <c r="L130" s="546"/>
      <c r="M130" s="546"/>
      <c r="N130" s="546"/>
      <c r="O130" s="546"/>
      <c r="P130" s="546"/>
      <c r="Q130" s="546"/>
      <c r="R130" s="546"/>
      <c r="S130" s="546"/>
      <c r="T130" s="546">
        <v>1</v>
      </c>
      <c r="U130" s="546"/>
      <c r="V130" s="546"/>
      <c r="W130" s="546"/>
      <c r="X130" s="546"/>
      <c r="Y130" s="546"/>
      <c r="Z130" s="546">
        <v>0</v>
      </c>
      <c r="AA130" s="548" t="s">
        <v>1685</v>
      </c>
      <c r="AB130" s="546"/>
      <c r="AC130" s="548" t="s">
        <v>84</v>
      </c>
      <c r="AD130" s="547">
        <v>45999</v>
      </c>
      <c r="AE130" s="546">
        <v>8</v>
      </c>
    </row>
    <row r="131" spans="1:31" ht="13.2">
      <c r="A131" s="541">
        <v>1973329311</v>
      </c>
      <c r="B131" s="543" t="s">
        <v>1341</v>
      </c>
      <c r="C131" s="543" t="s">
        <v>173</v>
      </c>
      <c r="D131" s="543" t="s">
        <v>344</v>
      </c>
      <c r="E131" s="543"/>
      <c r="F131" s="541"/>
      <c r="G131" s="543"/>
      <c r="H131" s="543"/>
      <c r="I131" s="541">
        <v>0</v>
      </c>
      <c r="J131" s="541"/>
      <c r="K131" s="543" t="s">
        <v>1685</v>
      </c>
      <c r="L131" s="541"/>
      <c r="M131" s="541"/>
      <c r="N131" s="541"/>
      <c r="O131" s="541"/>
      <c r="P131" s="541"/>
      <c r="Q131" s="541"/>
      <c r="R131" s="541"/>
      <c r="S131" s="541"/>
      <c r="T131" s="541"/>
      <c r="U131" s="541"/>
      <c r="V131" s="541"/>
      <c r="W131" s="541"/>
      <c r="X131" s="541">
        <v>1</v>
      </c>
      <c r="Y131" s="541"/>
      <c r="Z131" s="541">
        <v>0</v>
      </c>
      <c r="AA131" s="543" t="s">
        <v>1685</v>
      </c>
      <c r="AB131" s="541"/>
      <c r="AC131" s="543" t="s">
        <v>84</v>
      </c>
      <c r="AD131" s="542">
        <v>45919</v>
      </c>
      <c r="AE131" s="541">
        <v>19</v>
      </c>
    </row>
    <row r="132" spans="1:31" ht="13.2">
      <c r="A132" s="546">
        <v>1973329311</v>
      </c>
      <c r="B132" s="548" t="s">
        <v>1341</v>
      </c>
      <c r="C132" s="548" t="s">
        <v>173</v>
      </c>
      <c r="D132" s="548" t="s">
        <v>344</v>
      </c>
      <c r="E132" s="548"/>
      <c r="F132" s="546">
        <v>151</v>
      </c>
      <c r="G132" s="548" t="s">
        <v>1684</v>
      </c>
      <c r="H132" s="548"/>
      <c r="I132" s="546">
        <v>0.66666666666666663</v>
      </c>
      <c r="J132" s="546"/>
      <c r="K132" s="548" t="s">
        <v>1677</v>
      </c>
      <c r="L132" s="546"/>
      <c r="M132" s="546"/>
      <c r="N132" s="546"/>
      <c r="O132" s="546"/>
      <c r="P132" s="546"/>
      <c r="Q132" s="546"/>
      <c r="R132" s="546"/>
      <c r="S132" s="546"/>
      <c r="T132" s="546"/>
      <c r="U132" s="546"/>
      <c r="V132" s="546"/>
      <c r="W132" s="546"/>
      <c r="X132" s="546"/>
      <c r="Y132" s="546"/>
      <c r="Z132" s="546">
        <v>0</v>
      </c>
      <c r="AA132" s="548" t="s">
        <v>1679</v>
      </c>
      <c r="AB132" s="546"/>
      <c r="AC132" s="548" t="s">
        <v>84</v>
      </c>
      <c r="AD132" s="547">
        <v>46028</v>
      </c>
      <c r="AE132" s="546">
        <v>6</v>
      </c>
    </row>
    <row r="133" spans="1:31" ht="13.2">
      <c r="A133" s="541">
        <v>1973329311</v>
      </c>
      <c r="B133" s="543" t="s">
        <v>1341</v>
      </c>
      <c r="C133" s="543" t="s">
        <v>173</v>
      </c>
      <c r="D133" s="543" t="s">
        <v>1405</v>
      </c>
      <c r="E133" s="543" t="s">
        <v>1683</v>
      </c>
      <c r="F133" s="541">
        <v>5</v>
      </c>
      <c r="G133" s="543" t="s">
        <v>1687</v>
      </c>
      <c r="H133" s="543"/>
      <c r="I133" s="541">
        <v>0</v>
      </c>
      <c r="J133" s="541"/>
      <c r="K133" s="543" t="s">
        <v>1677</v>
      </c>
      <c r="L133" s="541"/>
      <c r="M133" s="541"/>
      <c r="N133" s="541"/>
      <c r="O133" s="541"/>
      <c r="P133" s="541"/>
      <c r="Q133" s="541"/>
      <c r="R133" s="541"/>
      <c r="S133" s="541"/>
      <c r="T133" s="541">
        <v>1</v>
      </c>
      <c r="U133" s="541"/>
      <c r="V133" s="541"/>
      <c r="W133" s="541"/>
      <c r="X133" s="541"/>
      <c r="Y133" s="541"/>
      <c r="Z133" s="541">
        <v>0</v>
      </c>
      <c r="AA133" s="543" t="s">
        <v>1679</v>
      </c>
      <c r="AB133" s="541"/>
      <c r="AC133" s="543" t="s">
        <v>84</v>
      </c>
      <c r="AD133" s="542">
        <v>45952</v>
      </c>
      <c r="AE133" s="541">
        <v>22</v>
      </c>
    </row>
    <row r="134" spans="1:31" ht="13.2">
      <c r="A134" s="546">
        <v>1973329311</v>
      </c>
      <c r="B134" s="548" t="s">
        <v>1341</v>
      </c>
      <c r="C134" s="548" t="s">
        <v>173</v>
      </c>
      <c r="D134" s="548" t="s">
        <v>1423</v>
      </c>
      <c r="E134" s="548" t="s">
        <v>1680</v>
      </c>
      <c r="F134" s="546">
        <v>170</v>
      </c>
      <c r="G134" s="548" t="s">
        <v>1681</v>
      </c>
      <c r="H134" s="548"/>
      <c r="I134" s="546">
        <v>0</v>
      </c>
      <c r="J134" s="546"/>
      <c r="K134" s="548" t="s">
        <v>1685</v>
      </c>
      <c r="L134" s="546"/>
      <c r="M134" s="546"/>
      <c r="N134" s="546">
        <v>1</v>
      </c>
      <c r="O134" s="546"/>
      <c r="P134" s="546"/>
      <c r="Q134" s="546"/>
      <c r="R134" s="546"/>
      <c r="S134" s="546"/>
      <c r="T134" s="546"/>
      <c r="U134" s="546"/>
      <c r="V134" s="546"/>
      <c r="W134" s="546"/>
      <c r="X134" s="546"/>
      <c r="Y134" s="546"/>
      <c r="Z134" s="546">
        <v>0</v>
      </c>
      <c r="AA134" s="548" t="s">
        <v>1685</v>
      </c>
      <c r="AB134" s="546"/>
      <c r="AC134" s="548" t="s">
        <v>84</v>
      </c>
      <c r="AD134" s="547">
        <v>46042</v>
      </c>
      <c r="AE134" s="546">
        <v>20</v>
      </c>
    </row>
    <row r="135" spans="1:31" ht="13.2">
      <c r="A135" s="541">
        <v>1973329311</v>
      </c>
      <c r="B135" s="543" t="s">
        <v>1341</v>
      </c>
      <c r="C135" s="543" t="s">
        <v>173</v>
      </c>
      <c r="D135" s="543" t="s">
        <v>344</v>
      </c>
      <c r="E135" s="543"/>
      <c r="F135" s="541">
        <v>151</v>
      </c>
      <c r="G135" s="543" t="s">
        <v>1684</v>
      </c>
      <c r="H135" s="543"/>
      <c r="I135" s="541">
        <v>0.66666666666666663</v>
      </c>
      <c r="J135" s="541"/>
      <c r="K135" s="543" t="s">
        <v>1677</v>
      </c>
      <c r="L135" s="541"/>
      <c r="M135" s="541"/>
      <c r="N135" s="541"/>
      <c r="O135" s="541"/>
      <c r="P135" s="541"/>
      <c r="Q135" s="541"/>
      <c r="R135" s="541"/>
      <c r="S135" s="541"/>
      <c r="T135" s="541"/>
      <c r="U135" s="541"/>
      <c r="V135" s="541"/>
      <c r="W135" s="541"/>
      <c r="X135" s="541"/>
      <c r="Y135" s="541"/>
      <c r="Z135" s="541">
        <v>0</v>
      </c>
      <c r="AA135" s="543" t="s">
        <v>1679</v>
      </c>
      <c r="AB135" s="541"/>
      <c r="AC135" s="543" t="s">
        <v>84</v>
      </c>
      <c r="AD135" s="542">
        <v>46031</v>
      </c>
      <c r="AE135" s="541">
        <v>9</v>
      </c>
    </row>
    <row r="136" spans="1:31" ht="13.2">
      <c r="A136" s="546">
        <v>1973329311</v>
      </c>
      <c r="B136" s="548" t="s">
        <v>1341</v>
      </c>
      <c r="C136" s="548" t="s">
        <v>173</v>
      </c>
      <c r="D136" s="548" t="s">
        <v>1405</v>
      </c>
      <c r="E136" s="548" t="s">
        <v>1683</v>
      </c>
      <c r="F136" s="546">
        <v>5</v>
      </c>
      <c r="G136" s="548" t="s">
        <v>1687</v>
      </c>
      <c r="H136" s="548"/>
      <c r="I136" s="546">
        <v>0</v>
      </c>
      <c r="J136" s="546"/>
      <c r="K136" s="548" t="s">
        <v>1677</v>
      </c>
      <c r="L136" s="546"/>
      <c r="M136" s="546"/>
      <c r="N136" s="546"/>
      <c r="O136" s="546"/>
      <c r="P136" s="546"/>
      <c r="Q136" s="546"/>
      <c r="R136" s="546"/>
      <c r="S136" s="546"/>
      <c r="T136" s="546">
        <v>1</v>
      </c>
      <c r="U136" s="546"/>
      <c r="V136" s="546"/>
      <c r="W136" s="546"/>
      <c r="X136" s="546"/>
      <c r="Y136" s="546"/>
      <c r="Z136" s="546">
        <v>0</v>
      </c>
      <c r="AA136" s="548" t="s">
        <v>1679</v>
      </c>
      <c r="AB136" s="546"/>
      <c r="AC136" s="548" t="s">
        <v>84</v>
      </c>
      <c r="AD136" s="547">
        <v>45966</v>
      </c>
      <c r="AE136" s="546">
        <v>5</v>
      </c>
    </row>
    <row r="137" spans="1:31" ht="13.2">
      <c r="A137" s="541">
        <v>1973329311</v>
      </c>
      <c r="B137" s="543" t="s">
        <v>1341</v>
      </c>
      <c r="C137" s="543" t="s">
        <v>173</v>
      </c>
      <c r="D137" s="543" t="s">
        <v>344</v>
      </c>
      <c r="E137" s="543"/>
      <c r="F137" s="541">
        <v>155</v>
      </c>
      <c r="G137" s="543" t="s">
        <v>1689</v>
      </c>
      <c r="H137" s="543"/>
      <c r="I137" s="541">
        <v>0.1111111111111111</v>
      </c>
      <c r="J137" s="541">
        <v>6</v>
      </c>
      <c r="K137" s="543" t="s">
        <v>1688</v>
      </c>
      <c r="L137" s="541">
        <v>9</v>
      </c>
      <c r="M137" s="541"/>
      <c r="N137" s="541"/>
      <c r="O137" s="541"/>
      <c r="P137" s="541"/>
      <c r="Q137" s="541"/>
      <c r="R137" s="541"/>
      <c r="S137" s="541"/>
      <c r="T137" s="541"/>
      <c r="U137" s="541"/>
      <c r="V137" s="541"/>
      <c r="W137" s="541"/>
      <c r="X137" s="541"/>
      <c r="Y137" s="541"/>
      <c r="Z137" s="541">
        <v>0.1111111111111111</v>
      </c>
      <c r="AA137" s="543" t="s">
        <v>1677</v>
      </c>
      <c r="AB137" s="541"/>
      <c r="AC137" s="543" t="s">
        <v>84</v>
      </c>
      <c r="AD137" s="542">
        <v>45943</v>
      </c>
      <c r="AE137" s="541">
        <v>13</v>
      </c>
    </row>
    <row r="138" spans="1:31" ht="13.2">
      <c r="A138" s="546">
        <v>1973329311</v>
      </c>
      <c r="B138" s="548" t="s">
        <v>1341</v>
      </c>
      <c r="C138" s="548" t="s">
        <v>173</v>
      </c>
      <c r="D138" s="548" t="s">
        <v>1405</v>
      </c>
      <c r="E138" s="548" t="s">
        <v>1683</v>
      </c>
      <c r="F138" s="546">
        <v>5</v>
      </c>
      <c r="G138" s="548" t="s">
        <v>1687</v>
      </c>
      <c r="H138" s="548"/>
      <c r="I138" s="546">
        <v>0</v>
      </c>
      <c r="J138" s="546"/>
      <c r="K138" s="548" t="s">
        <v>1677</v>
      </c>
      <c r="L138" s="546"/>
      <c r="M138" s="546"/>
      <c r="N138" s="546"/>
      <c r="O138" s="546"/>
      <c r="P138" s="546"/>
      <c r="Q138" s="546"/>
      <c r="R138" s="546"/>
      <c r="S138" s="546"/>
      <c r="T138" s="546">
        <v>1</v>
      </c>
      <c r="U138" s="546"/>
      <c r="V138" s="546"/>
      <c r="W138" s="546"/>
      <c r="X138" s="546"/>
      <c r="Y138" s="546"/>
      <c r="Z138" s="546">
        <v>0</v>
      </c>
      <c r="AA138" s="548" t="s">
        <v>1679</v>
      </c>
      <c r="AB138" s="546"/>
      <c r="AC138" s="548" t="s">
        <v>84</v>
      </c>
      <c r="AD138" s="547">
        <v>45955</v>
      </c>
      <c r="AE138" s="546">
        <v>25</v>
      </c>
    </row>
    <row r="139" spans="1:31" ht="13.2">
      <c r="A139" s="541">
        <v>1973329311</v>
      </c>
      <c r="B139" s="543" t="s">
        <v>1341</v>
      </c>
      <c r="C139" s="543" t="s">
        <v>173</v>
      </c>
      <c r="D139" s="543" t="s">
        <v>1405</v>
      </c>
      <c r="E139" s="543" t="s">
        <v>1683</v>
      </c>
      <c r="F139" s="541">
        <v>5</v>
      </c>
      <c r="G139" s="543" t="s">
        <v>1687</v>
      </c>
      <c r="H139" s="543"/>
      <c r="I139" s="541">
        <v>0.125</v>
      </c>
      <c r="J139" s="541">
        <v>5</v>
      </c>
      <c r="K139" s="543" t="s">
        <v>1688</v>
      </c>
      <c r="L139" s="541">
        <v>8</v>
      </c>
      <c r="M139" s="541">
        <v>1</v>
      </c>
      <c r="N139" s="541"/>
      <c r="O139" s="541"/>
      <c r="P139" s="541"/>
      <c r="Q139" s="541"/>
      <c r="R139" s="541"/>
      <c r="S139" s="541"/>
      <c r="T139" s="541"/>
      <c r="U139" s="541"/>
      <c r="V139" s="541"/>
      <c r="W139" s="541"/>
      <c r="X139" s="541"/>
      <c r="Y139" s="541"/>
      <c r="Z139" s="541">
        <v>0</v>
      </c>
      <c r="AA139" s="543" t="s">
        <v>1682</v>
      </c>
      <c r="AB139" s="541">
        <v>5</v>
      </c>
      <c r="AC139" s="543" t="s">
        <v>84</v>
      </c>
      <c r="AD139" s="542">
        <v>45941</v>
      </c>
      <c r="AE139" s="541">
        <v>11</v>
      </c>
    </row>
    <row r="140" spans="1:31" ht="13.2">
      <c r="A140" s="546">
        <v>1973329311</v>
      </c>
      <c r="B140" s="548" t="s">
        <v>1341</v>
      </c>
      <c r="C140" s="548" t="s">
        <v>173</v>
      </c>
      <c r="D140" s="548" t="s">
        <v>344</v>
      </c>
      <c r="E140" s="548"/>
      <c r="F140" s="546">
        <v>149</v>
      </c>
      <c r="G140" s="548" t="s">
        <v>1676</v>
      </c>
      <c r="H140" s="548"/>
      <c r="I140" s="546">
        <v>0.66666666666666663</v>
      </c>
      <c r="J140" s="546"/>
      <c r="K140" s="548" t="s">
        <v>1677</v>
      </c>
      <c r="L140" s="546"/>
      <c r="M140" s="546"/>
      <c r="N140" s="546"/>
      <c r="O140" s="546"/>
      <c r="P140" s="546"/>
      <c r="Q140" s="546"/>
      <c r="R140" s="546"/>
      <c r="S140" s="546"/>
      <c r="T140" s="546"/>
      <c r="U140" s="546"/>
      <c r="V140" s="546"/>
      <c r="W140" s="546"/>
      <c r="X140" s="546"/>
      <c r="Y140" s="546"/>
      <c r="Z140" s="546">
        <v>0.33333333333333331</v>
      </c>
      <c r="AA140" s="548" t="s">
        <v>1677</v>
      </c>
      <c r="AB140" s="546"/>
      <c r="AC140" s="548" t="s">
        <v>84</v>
      </c>
      <c r="AD140" s="547">
        <v>46029</v>
      </c>
      <c r="AE140" s="546">
        <v>7</v>
      </c>
    </row>
    <row r="141" spans="1:31" ht="13.2">
      <c r="A141" s="541">
        <v>1973329311</v>
      </c>
      <c r="B141" s="543" t="s">
        <v>1341</v>
      </c>
      <c r="C141" s="543" t="s">
        <v>173</v>
      </c>
      <c r="D141" s="543" t="s">
        <v>344</v>
      </c>
      <c r="E141" s="543"/>
      <c r="F141" s="541">
        <v>149</v>
      </c>
      <c r="G141" s="543" t="s">
        <v>1676</v>
      </c>
      <c r="H141" s="543"/>
      <c r="I141" s="541">
        <v>0.66666666666666663</v>
      </c>
      <c r="J141" s="541"/>
      <c r="K141" s="543" t="s">
        <v>1677</v>
      </c>
      <c r="L141" s="541"/>
      <c r="M141" s="541"/>
      <c r="N141" s="541"/>
      <c r="O141" s="541"/>
      <c r="P141" s="541"/>
      <c r="Q141" s="541"/>
      <c r="R141" s="541"/>
      <c r="S141" s="541"/>
      <c r="T141" s="541"/>
      <c r="U141" s="541"/>
      <c r="V141" s="541"/>
      <c r="W141" s="541"/>
      <c r="X141" s="541"/>
      <c r="Y141" s="541"/>
      <c r="Z141" s="541">
        <v>0.33333333333333331</v>
      </c>
      <c r="AA141" s="543" t="s">
        <v>1677</v>
      </c>
      <c r="AB141" s="541"/>
      <c r="AC141" s="543" t="s">
        <v>84</v>
      </c>
      <c r="AD141" s="542">
        <v>46031</v>
      </c>
      <c r="AE141" s="541">
        <v>9</v>
      </c>
    </row>
    <row r="142" spans="1:31" ht="13.2">
      <c r="A142" s="546">
        <v>1973329311</v>
      </c>
      <c r="B142" s="548" t="s">
        <v>1341</v>
      </c>
      <c r="C142" s="548" t="s">
        <v>173</v>
      </c>
      <c r="D142" s="548" t="s">
        <v>1405</v>
      </c>
      <c r="E142" s="548" t="s">
        <v>1683</v>
      </c>
      <c r="F142" s="546">
        <v>5</v>
      </c>
      <c r="G142" s="548" t="s">
        <v>1687</v>
      </c>
      <c r="H142" s="548"/>
      <c r="I142" s="546">
        <v>0.33333333333333331</v>
      </c>
      <c r="J142" s="546"/>
      <c r="K142" s="548" t="s">
        <v>1677</v>
      </c>
      <c r="L142" s="546"/>
      <c r="M142" s="546"/>
      <c r="N142" s="546"/>
      <c r="O142" s="546"/>
      <c r="P142" s="546"/>
      <c r="Q142" s="546"/>
      <c r="R142" s="546"/>
      <c r="S142" s="546"/>
      <c r="T142" s="546"/>
      <c r="U142" s="546"/>
      <c r="V142" s="546"/>
      <c r="W142" s="546">
        <v>1</v>
      </c>
      <c r="X142" s="546"/>
      <c r="Y142" s="546"/>
      <c r="Z142" s="546">
        <v>0</v>
      </c>
      <c r="AA142" s="548" t="s">
        <v>1685</v>
      </c>
      <c r="AB142" s="546"/>
      <c r="AC142" s="548" t="s">
        <v>84</v>
      </c>
      <c r="AD142" s="547">
        <v>45934</v>
      </c>
      <c r="AE142" s="546">
        <v>4</v>
      </c>
    </row>
    <row r="143" spans="1:31" ht="13.2">
      <c r="A143" s="541">
        <v>1973329311</v>
      </c>
      <c r="B143" s="543" t="s">
        <v>1341</v>
      </c>
      <c r="C143" s="543" t="s">
        <v>173</v>
      </c>
      <c r="D143" s="543" t="s">
        <v>344</v>
      </c>
      <c r="E143" s="543"/>
      <c r="F143" s="541">
        <v>151</v>
      </c>
      <c r="G143" s="543" t="s">
        <v>1684</v>
      </c>
      <c r="H143" s="543"/>
      <c r="I143" s="541">
        <v>0.66666666666666663</v>
      </c>
      <c r="J143" s="541"/>
      <c r="K143" s="543" t="s">
        <v>1677</v>
      </c>
      <c r="L143" s="541"/>
      <c r="M143" s="541"/>
      <c r="N143" s="541"/>
      <c r="O143" s="541"/>
      <c r="P143" s="541"/>
      <c r="Q143" s="541"/>
      <c r="R143" s="541"/>
      <c r="S143" s="541"/>
      <c r="T143" s="541"/>
      <c r="U143" s="541"/>
      <c r="V143" s="541"/>
      <c r="W143" s="541"/>
      <c r="X143" s="541"/>
      <c r="Y143" s="541"/>
      <c r="Z143" s="541">
        <v>0</v>
      </c>
      <c r="AA143" s="543" t="s">
        <v>1679</v>
      </c>
      <c r="AB143" s="541"/>
      <c r="AC143" s="543" t="s">
        <v>84</v>
      </c>
      <c r="AD143" s="542">
        <v>46025</v>
      </c>
      <c r="AE143" s="541">
        <v>3</v>
      </c>
    </row>
    <row r="144" spans="1:31" ht="13.2">
      <c r="A144" s="546">
        <v>1973329311</v>
      </c>
      <c r="B144" s="548" t="s">
        <v>1341</v>
      </c>
      <c r="C144" s="548" t="s">
        <v>173</v>
      </c>
      <c r="D144" s="548" t="s">
        <v>1405</v>
      </c>
      <c r="E144" s="548" t="s">
        <v>1683</v>
      </c>
      <c r="F144" s="546">
        <v>5</v>
      </c>
      <c r="G144" s="548" t="s">
        <v>1687</v>
      </c>
      <c r="H144" s="548"/>
      <c r="I144" s="546">
        <v>0.1</v>
      </c>
      <c r="J144" s="546"/>
      <c r="K144" s="548" t="s">
        <v>1677</v>
      </c>
      <c r="L144" s="546"/>
      <c r="M144" s="546"/>
      <c r="N144" s="546"/>
      <c r="O144" s="546"/>
      <c r="P144" s="546"/>
      <c r="Q144" s="546"/>
      <c r="R144" s="546"/>
      <c r="S144" s="546"/>
      <c r="T144" s="546">
        <v>1</v>
      </c>
      <c r="U144" s="546"/>
      <c r="V144" s="546"/>
      <c r="W144" s="546"/>
      <c r="X144" s="546"/>
      <c r="Y144" s="546"/>
      <c r="Z144" s="546">
        <v>0</v>
      </c>
      <c r="AA144" s="548" t="s">
        <v>1679</v>
      </c>
      <c r="AB144" s="546"/>
      <c r="AC144" s="548" t="s">
        <v>84</v>
      </c>
      <c r="AD144" s="547">
        <v>45950</v>
      </c>
      <c r="AE144" s="546">
        <v>20</v>
      </c>
    </row>
    <row r="145" spans="1:31" ht="13.2">
      <c r="A145" s="541">
        <v>1973329311</v>
      </c>
      <c r="B145" s="543" t="s">
        <v>1341</v>
      </c>
      <c r="C145" s="543" t="s">
        <v>173</v>
      </c>
      <c r="D145" s="543" t="s">
        <v>344</v>
      </c>
      <c r="E145" s="543"/>
      <c r="F145" s="541"/>
      <c r="G145" s="543"/>
      <c r="H145" s="543"/>
      <c r="I145" s="541">
        <v>0.33333333333333331</v>
      </c>
      <c r="J145" s="541"/>
      <c r="K145" s="543" t="s">
        <v>1677</v>
      </c>
      <c r="L145" s="541"/>
      <c r="M145" s="541"/>
      <c r="N145" s="541"/>
      <c r="O145" s="541"/>
      <c r="P145" s="541"/>
      <c r="Q145" s="541"/>
      <c r="R145" s="541"/>
      <c r="S145" s="541"/>
      <c r="T145" s="541"/>
      <c r="U145" s="541"/>
      <c r="V145" s="541"/>
      <c r="W145" s="541"/>
      <c r="X145" s="541">
        <v>1</v>
      </c>
      <c r="Y145" s="541"/>
      <c r="Z145" s="541">
        <v>0</v>
      </c>
      <c r="AA145" s="543" t="s">
        <v>1685</v>
      </c>
      <c r="AB145" s="541"/>
      <c r="AC145" s="543" t="s">
        <v>84</v>
      </c>
      <c r="AD145" s="542">
        <v>46014</v>
      </c>
      <c r="AE145" s="541">
        <v>23</v>
      </c>
    </row>
    <row r="146" spans="1:31" ht="13.2">
      <c r="A146" s="546">
        <v>1973329311</v>
      </c>
      <c r="B146" s="548" t="s">
        <v>1341</v>
      </c>
      <c r="C146" s="548" t="s">
        <v>173</v>
      </c>
      <c r="D146" s="548" t="s">
        <v>344</v>
      </c>
      <c r="E146" s="548"/>
      <c r="F146" s="546">
        <v>170</v>
      </c>
      <c r="G146" s="548" t="s">
        <v>1681</v>
      </c>
      <c r="H146" s="548"/>
      <c r="I146" s="546">
        <v>0.66666666666666663</v>
      </c>
      <c r="J146" s="546"/>
      <c r="K146" s="548" t="s">
        <v>1677</v>
      </c>
      <c r="L146" s="546"/>
      <c r="M146" s="546"/>
      <c r="N146" s="546"/>
      <c r="O146" s="546"/>
      <c r="P146" s="546"/>
      <c r="Q146" s="546"/>
      <c r="R146" s="546"/>
      <c r="S146" s="546"/>
      <c r="T146" s="546"/>
      <c r="U146" s="546"/>
      <c r="V146" s="546"/>
      <c r="W146" s="546"/>
      <c r="X146" s="546"/>
      <c r="Y146" s="546"/>
      <c r="Z146" s="546">
        <v>0.33333333333333331</v>
      </c>
      <c r="AA146" s="548" t="s">
        <v>1677</v>
      </c>
      <c r="AB146" s="546"/>
      <c r="AC146" s="548" t="s">
        <v>84</v>
      </c>
      <c r="AD146" s="547">
        <v>46017</v>
      </c>
      <c r="AE146" s="546">
        <v>26</v>
      </c>
    </row>
    <row r="147" spans="1:31" ht="13.2">
      <c r="A147" s="541">
        <v>1973329311</v>
      </c>
      <c r="B147" s="543" t="s">
        <v>1341</v>
      </c>
      <c r="C147" s="543" t="s">
        <v>173</v>
      </c>
      <c r="D147" s="543" t="s">
        <v>344</v>
      </c>
      <c r="E147" s="543"/>
      <c r="F147" s="541">
        <v>7</v>
      </c>
      <c r="G147" s="543" t="s">
        <v>1678</v>
      </c>
      <c r="H147" s="543"/>
      <c r="I147" s="541">
        <v>0.33333333333333331</v>
      </c>
      <c r="J147" s="541"/>
      <c r="K147" s="543" t="s">
        <v>1677</v>
      </c>
      <c r="L147" s="541"/>
      <c r="M147" s="541"/>
      <c r="N147" s="541"/>
      <c r="O147" s="541"/>
      <c r="P147" s="541"/>
      <c r="Q147" s="541"/>
      <c r="R147" s="541"/>
      <c r="S147" s="541"/>
      <c r="T147" s="541"/>
      <c r="U147" s="541"/>
      <c r="V147" s="541"/>
      <c r="W147" s="541"/>
      <c r="X147" s="541"/>
      <c r="Y147" s="541"/>
      <c r="Z147" s="541">
        <v>0</v>
      </c>
      <c r="AA147" s="543" t="s">
        <v>1679</v>
      </c>
      <c r="AB147" s="541"/>
      <c r="AC147" s="543" t="s">
        <v>84</v>
      </c>
      <c r="AD147" s="542">
        <v>45933</v>
      </c>
      <c r="AE147" s="541">
        <v>3</v>
      </c>
    </row>
    <row r="148" spans="1:31" ht="13.2">
      <c r="A148" s="546">
        <v>1973329311</v>
      </c>
      <c r="B148" s="548" t="s">
        <v>1341</v>
      </c>
      <c r="C148" s="548" t="s">
        <v>173</v>
      </c>
      <c r="D148" s="548" t="s">
        <v>344</v>
      </c>
      <c r="E148" s="548"/>
      <c r="F148" s="546">
        <v>7</v>
      </c>
      <c r="G148" s="548" t="s">
        <v>1678</v>
      </c>
      <c r="H148" s="548"/>
      <c r="I148" s="546">
        <v>0.125</v>
      </c>
      <c r="J148" s="546">
        <v>5</v>
      </c>
      <c r="K148" s="548" t="s">
        <v>1688</v>
      </c>
      <c r="L148" s="546">
        <v>8</v>
      </c>
      <c r="M148" s="546"/>
      <c r="N148" s="546"/>
      <c r="O148" s="546"/>
      <c r="P148" s="546"/>
      <c r="Q148" s="546"/>
      <c r="R148" s="546"/>
      <c r="S148" s="546"/>
      <c r="T148" s="546"/>
      <c r="U148" s="546"/>
      <c r="V148" s="546"/>
      <c r="W148" s="546"/>
      <c r="X148" s="546"/>
      <c r="Y148" s="546"/>
      <c r="Z148" s="546">
        <v>0</v>
      </c>
      <c r="AA148" s="548" t="s">
        <v>1679</v>
      </c>
      <c r="AB148" s="546"/>
      <c r="AC148" s="548" t="s">
        <v>84</v>
      </c>
      <c r="AD148" s="547">
        <v>45942</v>
      </c>
      <c r="AE148" s="546">
        <v>12</v>
      </c>
    </row>
    <row r="149" spans="1:31" ht="13.2">
      <c r="A149" s="541">
        <v>1973329311</v>
      </c>
      <c r="B149" s="543" t="s">
        <v>1341</v>
      </c>
      <c r="C149" s="543" t="s">
        <v>173</v>
      </c>
      <c r="D149" s="543" t="s">
        <v>344</v>
      </c>
      <c r="E149" s="543"/>
      <c r="F149" s="541"/>
      <c r="G149" s="543"/>
      <c r="H149" s="543"/>
      <c r="I149" s="541">
        <v>0</v>
      </c>
      <c r="J149" s="541">
        <v>3</v>
      </c>
      <c r="K149" s="543" t="s">
        <v>1679</v>
      </c>
      <c r="L149" s="541"/>
      <c r="M149" s="541"/>
      <c r="N149" s="541"/>
      <c r="O149" s="541"/>
      <c r="P149" s="541"/>
      <c r="Q149" s="541"/>
      <c r="R149" s="541"/>
      <c r="S149" s="541"/>
      <c r="T149" s="541"/>
      <c r="U149" s="541"/>
      <c r="V149" s="541"/>
      <c r="W149" s="541"/>
      <c r="X149" s="541">
        <v>1</v>
      </c>
      <c r="Y149" s="541"/>
      <c r="Z149" s="541">
        <v>0</v>
      </c>
      <c r="AA149" s="543" t="s">
        <v>1685</v>
      </c>
      <c r="AB149" s="541"/>
      <c r="AC149" s="543" t="s">
        <v>84</v>
      </c>
      <c r="AD149" s="542">
        <v>46006</v>
      </c>
      <c r="AE149" s="541">
        <v>15</v>
      </c>
    </row>
    <row r="150" spans="1:31" ht="13.2">
      <c r="A150" s="546">
        <v>1973329311</v>
      </c>
      <c r="B150" s="548" t="s">
        <v>1341</v>
      </c>
      <c r="C150" s="548" t="s">
        <v>173</v>
      </c>
      <c r="D150" s="548" t="s">
        <v>1597</v>
      </c>
      <c r="E150" s="548" t="s">
        <v>1691</v>
      </c>
      <c r="F150" s="546">
        <v>150</v>
      </c>
      <c r="G150" s="548" t="s">
        <v>1692</v>
      </c>
      <c r="H150" s="548"/>
      <c r="I150" s="546">
        <v>0</v>
      </c>
      <c r="J150" s="546"/>
      <c r="K150" s="548" t="s">
        <v>1685</v>
      </c>
      <c r="L150" s="546"/>
      <c r="M150" s="546"/>
      <c r="N150" s="546"/>
      <c r="O150" s="546"/>
      <c r="P150" s="546"/>
      <c r="Q150" s="546"/>
      <c r="R150" s="546"/>
      <c r="S150" s="546"/>
      <c r="T150" s="546"/>
      <c r="U150" s="546"/>
      <c r="V150" s="546"/>
      <c r="W150" s="546"/>
      <c r="X150" s="546">
        <v>1</v>
      </c>
      <c r="Y150" s="546"/>
      <c r="Z150" s="546">
        <v>0</v>
      </c>
      <c r="AA150" s="548" t="s">
        <v>1685</v>
      </c>
      <c r="AB150" s="546"/>
      <c r="AC150" s="548" t="s">
        <v>84</v>
      </c>
      <c r="AD150" s="547">
        <v>45992</v>
      </c>
      <c r="AE150" s="546">
        <v>1</v>
      </c>
    </row>
    <row r="151" spans="1:31" ht="13.2">
      <c r="A151" s="541">
        <v>1973329311</v>
      </c>
      <c r="B151" s="543" t="s">
        <v>1341</v>
      </c>
      <c r="C151" s="543" t="s">
        <v>173</v>
      </c>
      <c r="D151" s="543" t="s">
        <v>1405</v>
      </c>
      <c r="E151" s="543" t="s">
        <v>1683</v>
      </c>
      <c r="F151" s="541">
        <v>151</v>
      </c>
      <c r="G151" s="543" t="s">
        <v>1684</v>
      </c>
      <c r="H151" s="543"/>
      <c r="I151" s="541">
        <v>0</v>
      </c>
      <c r="J151" s="541"/>
      <c r="K151" s="543" t="s">
        <v>1677</v>
      </c>
      <c r="L151" s="541"/>
      <c r="M151" s="541"/>
      <c r="N151" s="541"/>
      <c r="O151" s="541"/>
      <c r="P151" s="541"/>
      <c r="Q151" s="541"/>
      <c r="R151" s="541"/>
      <c r="S151" s="541"/>
      <c r="T151" s="541">
        <v>1</v>
      </c>
      <c r="U151" s="541"/>
      <c r="V151" s="541"/>
      <c r="W151" s="541"/>
      <c r="X151" s="541"/>
      <c r="Y151" s="541"/>
      <c r="Z151" s="541">
        <v>0</v>
      </c>
      <c r="AA151" s="543" t="s">
        <v>1679</v>
      </c>
      <c r="AB151" s="541"/>
      <c r="AC151" s="543" t="s">
        <v>84</v>
      </c>
      <c r="AD151" s="542">
        <v>45971</v>
      </c>
      <c r="AE151" s="541">
        <v>10</v>
      </c>
    </row>
    <row r="152" spans="1:31" ht="13.2">
      <c r="A152" s="546">
        <v>1973329311</v>
      </c>
      <c r="B152" s="548" t="s">
        <v>1341</v>
      </c>
      <c r="C152" s="548" t="s">
        <v>173</v>
      </c>
      <c r="D152" s="548" t="s">
        <v>344</v>
      </c>
      <c r="E152" s="548"/>
      <c r="F152" s="546"/>
      <c r="G152" s="548"/>
      <c r="H152" s="548"/>
      <c r="I152" s="546">
        <v>0</v>
      </c>
      <c r="J152" s="546"/>
      <c r="K152" s="548" t="s">
        <v>1685</v>
      </c>
      <c r="L152" s="546"/>
      <c r="M152" s="546"/>
      <c r="N152" s="546"/>
      <c r="O152" s="546"/>
      <c r="P152" s="546"/>
      <c r="Q152" s="546"/>
      <c r="R152" s="546"/>
      <c r="S152" s="546"/>
      <c r="T152" s="546"/>
      <c r="U152" s="546"/>
      <c r="V152" s="546"/>
      <c r="W152" s="546"/>
      <c r="X152" s="546">
        <v>1</v>
      </c>
      <c r="Y152" s="546"/>
      <c r="Z152" s="546">
        <v>0</v>
      </c>
      <c r="AA152" s="548" t="s">
        <v>1685</v>
      </c>
      <c r="AB152" s="546"/>
      <c r="AC152" s="548" t="s">
        <v>84</v>
      </c>
      <c r="AD152" s="547">
        <v>45999</v>
      </c>
      <c r="AE152" s="546">
        <v>8</v>
      </c>
    </row>
    <row r="153" spans="1:31" ht="13.2">
      <c r="A153" s="541">
        <v>1973329311</v>
      </c>
      <c r="B153" s="543" t="s">
        <v>1341</v>
      </c>
      <c r="C153" s="543" t="s">
        <v>173</v>
      </c>
      <c r="D153" s="543" t="s">
        <v>344</v>
      </c>
      <c r="E153" s="543"/>
      <c r="F153" s="541">
        <v>155</v>
      </c>
      <c r="G153" s="543" t="s">
        <v>1689</v>
      </c>
      <c r="H153" s="543"/>
      <c r="I153" s="541">
        <v>9.0909090909090912E-2</v>
      </c>
      <c r="J153" s="541">
        <v>8</v>
      </c>
      <c r="K153" s="543" t="s">
        <v>1688</v>
      </c>
      <c r="L153" s="541">
        <v>11</v>
      </c>
      <c r="M153" s="541"/>
      <c r="N153" s="541"/>
      <c r="O153" s="541"/>
      <c r="P153" s="541"/>
      <c r="Q153" s="541"/>
      <c r="R153" s="541"/>
      <c r="S153" s="541"/>
      <c r="T153" s="541"/>
      <c r="U153" s="541"/>
      <c r="V153" s="541"/>
      <c r="W153" s="541"/>
      <c r="X153" s="541"/>
      <c r="Y153" s="541"/>
      <c r="Z153" s="541">
        <v>9.0909090909090912E-2</v>
      </c>
      <c r="AA153" s="543" t="s">
        <v>1677</v>
      </c>
      <c r="AB153" s="541"/>
      <c r="AC153" s="543" t="s">
        <v>84</v>
      </c>
      <c r="AD153" s="542">
        <v>45945</v>
      </c>
      <c r="AE153" s="541">
        <v>15</v>
      </c>
    </row>
    <row r="154" spans="1:31" ht="13.2">
      <c r="A154" s="546">
        <v>1973329311</v>
      </c>
      <c r="B154" s="548" t="s">
        <v>1341</v>
      </c>
      <c r="C154" s="548" t="s">
        <v>173</v>
      </c>
      <c r="D154" s="548" t="s">
        <v>344</v>
      </c>
      <c r="E154" s="548"/>
      <c r="F154" s="546">
        <v>151</v>
      </c>
      <c r="G154" s="548" t="s">
        <v>1684</v>
      </c>
      <c r="H154" s="548"/>
      <c r="I154" s="546">
        <v>0.66666666666666663</v>
      </c>
      <c r="J154" s="546"/>
      <c r="K154" s="548" t="s">
        <v>1677</v>
      </c>
      <c r="L154" s="546"/>
      <c r="M154" s="546"/>
      <c r="N154" s="546"/>
      <c r="O154" s="546"/>
      <c r="P154" s="546"/>
      <c r="Q154" s="546"/>
      <c r="R154" s="546"/>
      <c r="S154" s="546"/>
      <c r="T154" s="546"/>
      <c r="U154" s="546"/>
      <c r="V154" s="546"/>
      <c r="W154" s="546"/>
      <c r="X154" s="546"/>
      <c r="Y154" s="546"/>
      <c r="Z154" s="546">
        <v>0</v>
      </c>
      <c r="AA154" s="548" t="s">
        <v>1679</v>
      </c>
      <c r="AB154" s="546"/>
      <c r="AC154" s="548" t="s">
        <v>84</v>
      </c>
      <c r="AD154" s="547">
        <v>46017</v>
      </c>
      <c r="AE154" s="546">
        <v>26</v>
      </c>
    </row>
    <row r="155" spans="1:31" ht="13.2">
      <c r="A155" s="541">
        <v>1973329311</v>
      </c>
      <c r="B155" s="543" t="s">
        <v>1341</v>
      </c>
      <c r="C155" s="543" t="s">
        <v>173</v>
      </c>
      <c r="D155" s="543" t="s">
        <v>344</v>
      </c>
      <c r="E155" s="543"/>
      <c r="F155" s="541">
        <v>155</v>
      </c>
      <c r="G155" s="543" t="s">
        <v>1689</v>
      </c>
      <c r="H155" s="543"/>
      <c r="I155" s="541">
        <v>0.33333333333333331</v>
      </c>
      <c r="J155" s="541"/>
      <c r="K155" s="543" t="s">
        <v>1677</v>
      </c>
      <c r="L155" s="541"/>
      <c r="M155" s="541"/>
      <c r="N155" s="541"/>
      <c r="O155" s="541"/>
      <c r="P155" s="541"/>
      <c r="Q155" s="541"/>
      <c r="R155" s="541"/>
      <c r="S155" s="541"/>
      <c r="T155" s="541"/>
      <c r="U155" s="541"/>
      <c r="V155" s="541"/>
      <c r="W155" s="541"/>
      <c r="X155" s="541"/>
      <c r="Y155" s="541"/>
      <c r="Z155" s="541">
        <v>0.33333333333333331</v>
      </c>
      <c r="AA155" s="543" t="s">
        <v>1677</v>
      </c>
      <c r="AB155" s="541"/>
      <c r="AC155" s="543" t="s">
        <v>84</v>
      </c>
      <c r="AD155" s="542">
        <v>45936</v>
      </c>
      <c r="AE155" s="541">
        <v>6</v>
      </c>
    </row>
    <row r="156" spans="1:31" ht="13.2">
      <c r="A156" s="546">
        <v>1973329311</v>
      </c>
      <c r="B156" s="548" t="s">
        <v>1341</v>
      </c>
      <c r="C156" s="548" t="s">
        <v>173</v>
      </c>
      <c r="D156" s="548" t="s">
        <v>344</v>
      </c>
      <c r="E156" s="548"/>
      <c r="F156" s="546">
        <v>170</v>
      </c>
      <c r="G156" s="548" t="s">
        <v>1681</v>
      </c>
      <c r="H156" s="548"/>
      <c r="I156" s="546">
        <v>2</v>
      </c>
      <c r="J156" s="546"/>
      <c r="K156" s="548" t="s">
        <v>1677</v>
      </c>
      <c r="L156" s="546"/>
      <c r="M156" s="546"/>
      <c r="N156" s="546"/>
      <c r="O156" s="546"/>
      <c r="P156" s="546"/>
      <c r="Q156" s="546"/>
      <c r="R156" s="546"/>
      <c r="S156" s="546"/>
      <c r="T156" s="546"/>
      <c r="U156" s="546"/>
      <c r="V156" s="546"/>
      <c r="W156" s="546"/>
      <c r="X156" s="546"/>
      <c r="Y156" s="546"/>
      <c r="Z156" s="546">
        <v>1</v>
      </c>
      <c r="AA156" s="548" t="s">
        <v>1677</v>
      </c>
      <c r="AB156" s="546"/>
      <c r="AC156" s="548" t="s">
        <v>84</v>
      </c>
      <c r="AD156" s="547">
        <v>46033</v>
      </c>
      <c r="AE156" s="546">
        <v>11</v>
      </c>
    </row>
    <row r="157" spans="1:31" ht="13.2">
      <c r="A157" s="541">
        <v>1973329311</v>
      </c>
      <c r="B157" s="543" t="s">
        <v>1341</v>
      </c>
      <c r="C157" s="543" t="s">
        <v>173</v>
      </c>
      <c r="D157" s="543" t="s">
        <v>1405</v>
      </c>
      <c r="E157" s="543" t="s">
        <v>1683</v>
      </c>
      <c r="F157" s="541">
        <v>5</v>
      </c>
      <c r="G157" s="543" t="s">
        <v>1687</v>
      </c>
      <c r="H157" s="543"/>
      <c r="I157" s="541">
        <v>8.3333333333333329E-2</v>
      </c>
      <c r="J157" s="541"/>
      <c r="K157" s="543" t="s">
        <v>1677</v>
      </c>
      <c r="L157" s="541"/>
      <c r="M157" s="541"/>
      <c r="N157" s="541"/>
      <c r="O157" s="541"/>
      <c r="P157" s="541"/>
      <c r="Q157" s="541"/>
      <c r="R157" s="541"/>
      <c r="S157" s="541"/>
      <c r="T157" s="541">
        <v>1</v>
      </c>
      <c r="U157" s="541"/>
      <c r="V157" s="541"/>
      <c r="W157" s="541"/>
      <c r="X157" s="541"/>
      <c r="Y157" s="541"/>
      <c r="Z157" s="541">
        <v>0</v>
      </c>
      <c r="AA157" s="543" t="s">
        <v>1679</v>
      </c>
      <c r="AB157" s="541"/>
      <c r="AC157" s="543" t="s">
        <v>84</v>
      </c>
      <c r="AD157" s="542">
        <v>45947</v>
      </c>
      <c r="AE157" s="541">
        <v>17</v>
      </c>
    </row>
    <row r="158" spans="1:31" ht="13.2">
      <c r="A158" s="546">
        <v>1973329311</v>
      </c>
      <c r="B158" s="548" t="s">
        <v>1341</v>
      </c>
      <c r="C158" s="548" t="s">
        <v>173</v>
      </c>
      <c r="D158" s="548" t="s">
        <v>344</v>
      </c>
      <c r="E158" s="548"/>
      <c r="F158" s="546">
        <v>7</v>
      </c>
      <c r="G158" s="548" t="s">
        <v>1678</v>
      </c>
      <c r="H158" s="548"/>
      <c r="I158" s="546">
        <v>0.33333333333333331</v>
      </c>
      <c r="J158" s="546"/>
      <c r="K158" s="548" t="s">
        <v>1677</v>
      </c>
      <c r="L158" s="546"/>
      <c r="M158" s="546"/>
      <c r="N158" s="546"/>
      <c r="O158" s="546"/>
      <c r="P158" s="546"/>
      <c r="Q158" s="546"/>
      <c r="R158" s="546"/>
      <c r="S158" s="546"/>
      <c r="T158" s="546"/>
      <c r="U158" s="546"/>
      <c r="V158" s="546"/>
      <c r="W158" s="546"/>
      <c r="X158" s="546"/>
      <c r="Y158" s="546"/>
      <c r="Z158" s="546">
        <v>0</v>
      </c>
      <c r="AA158" s="548" t="s">
        <v>1679</v>
      </c>
      <c r="AB158" s="546"/>
      <c r="AC158" s="548" t="s">
        <v>84</v>
      </c>
      <c r="AD158" s="547">
        <v>45924</v>
      </c>
      <c r="AE158" s="546">
        <v>24</v>
      </c>
    </row>
    <row r="159" spans="1:31" ht="13.2">
      <c r="A159" s="541">
        <v>1973329311</v>
      </c>
      <c r="B159" s="543" t="s">
        <v>1341</v>
      </c>
      <c r="C159" s="543" t="s">
        <v>173</v>
      </c>
      <c r="D159" s="543" t="s">
        <v>1405</v>
      </c>
      <c r="E159" s="543" t="s">
        <v>1683</v>
      </c>
      <c r="F159" s="541">
        <v>5</v>
      </c>
      <c r="G159" s="543" t="s">
        <v>1687</v>
      </c>
      <c r="H159" s="543"/>
      <c r="I159" s="541">
        <v>0</v>
      </c>
      <c r="J159" s="541"/>
      <c r="K159" s="543" t="s">
        <v>1677</v>
      </c>
      <c r="L159" s="541"/>
      <c r="M159" s="541"/>
      <c r="N159" s="541"/>
      <c r="O159" s="541"/>
      <c r="P159" s="541"/>
      <c r="Q159" s="541"/>
      <c r="R159" s="541"/>
      <c r="S159" s="541"/>
      <c r="T159" s="541">
        <v>1</v>
      </c>
      <c r="U159" s="541"/>
      <c r="V159" s="541"/>
      <c r="W159" s="541"/>
      <c r="X159" s="541"/>
      <c r="Y159" s="541"/>
      <c r="Z159" s="541">
        <v>0</v>
      </c>
      <c r="AA159" s="543" t="s">
        <v>1679</v>
      </c>
      <c r="AB159" s="541"/>
      <c r="AC159" s="543" t="s">
        <v>84</v>
      </c>
      <c r="AD159" s="542">
        <v>45960</v>
      </c>
      <c r="AE159" s="541">
        <v>30</v>
      </c>
    </row>
    <row r="160" spans="1:31" ht="13.2">
      <c r="A160" s="546">
        <v>1973329311</v>
      </c>
      <c r="B160" s="548" t="s">
        <v>1341</v>
      </c>
      <c r="C160" s="548" t="s">
        <v>173</v>
      </c>
      <c r="D160" s="548" t="s">
        <v>344</v>
      </c>
      <c r="E160" s="548"/>
      <c r="F160" s="546"/>
      <c r="G160" s="548"/>
      <c r="H160" s="548"/>
      <c r="I160" s="546">
        <v>0.33333333333333331</v>
      </c>
      <c r="J160" s="546"/>
      <c r="K160" s="548" t="s">
        <v>1677</v>
      </c>
      <c r="L160" s="546"/>
      <c r="M160" s="546"/>
      <c r="N160" s="546"/>
      <c r="O160" s="546"/>
      <c r="P160" s="546"/>
      <c r="Q160" s="546"/>
      <c r="R160" s="546"/>
      <c r="S160" s="546"/>
      <c r="T160" s="546"/>
      <c r="U160" s="546"/>
      <c r="V160" s="546"/>
      <c r="W160" s="546"/>
      <c r="X160" s="546">
        <v>1</v>
      </c>
      <c r="Y160" s="546"/>
      <c r="Z160" s="546">
        <v>0</v>
      </c>
      <c r="AA160" s="548" t="s">
        <v>1685</v>
      </c>
      <c r="AB160" s="546"/>
      <c r="AC160" s="548" t="s">
        <v>84</v>
      </c>
      <c r="AD160" s="547">
        <v>46011</v>
      </c>
      <c r="AE160" s="546">
        <v>20</v>
      </c>
    </row>
    <row r="161" spans="1:31" ht="13.2">
      <c r="A161" s="541">
        <v>1973329311</v>
      </c>
      <c r="B161" s="543" t="s">
        <v>1341</v>
      </c>
      <c r="C161" s="543" t="s">
        <v>173</v>
      </c>
      <c r="D161" s="543" t="s">
        <v>1405</v>
      </c>
      <c r="E161" s="543" t="s">
        <v>1683</v>
      </c>
      <c r="F161" s="541">
        <v>5</v>
      </c>
      <c r="G161" s="543" t="s">
        <v>1687</v>
      </c>
      <c r="H161" s="543"/>
      <c r="I161" s="541">
        <v>0</v>
      </c>
      <c r="J161" s="541"/>
      <c r="K161" s="543" t="s">
        <v>1677</v>
      </c>
      <c r="L161" s="541"/>
      <c r="M161" s="541"/>
      <c r="N161" s="541"/>
      <c r="O161" s="541"/>
      <c r="P161" s="541"/>
      <c r="Q161" s="541"/>
      <c r="R161" s="541"/>
      <c r="S161" s="541"/>
      <c r="T161" s="541">
        <v>1</v>
      </c>
      <c r="U161" s="541"/>
      <c r="V161" s="541"/>
      <c r="W161" s="541"/>
      <c r="X161" s="541"/>
      <c r="Y161" s="541"/>
      <c r="Z161" s="541">
        <v>0</v>
      </c>
      <c r="AA161" s="543" t="s">
        <v>1679</v>
      </c>
      <c r="AB161" s="541"/>
      <c r="AC161" s="543" t="s">
        <v>84</v>
      </c>
      <c r="AD161" s="542">
        <v>45951</v>
      </c>
      <c r="AE161" s="541">
        <v>21</v>
      </c>
    </row>
    <row r="162" spans="1:31" ht="13.2">
      <c r="A162" s="546">
        <v>1973329311</v>
      </c>
      <c r="B162" s="548" t="s">
        <v>1341</v>
      </c>
      <c r="C162" s="548" t="s">
        <v>173</v>
      </c>
      <c r="D162" s="548" t="s">
        <v>1405</v>
      </c>
      <c r="E162" s="548" t="s">
        <v>1683</v>
      </c>
      <c r="F162" s="546">
        <v>151</v>
      </c>
      <c r="G162" s="548" t="s">
        <v>1684</v>
      </c>
      <c r="H162" s="548"/>
      <c r="I162" s="546">
        <v>0</v>
      </c>
      <c r="J162" s="546"/>
      <c r="K162" s="548" t="s">
        <v>1685</v>
      </c>
      <c r="L162" s="546"/>
      <c r="M162" s="546"/>
      <c r="N162" s="546"/>
      <c r="O162" s="546"/>
      <c r="P162" s="546"/>
      <c r="Q162" s="546"/>
      <c r="R162" s="546"/>
      <c r="S162" s="546"/>
      <c r="T162" s="546">
        <v>1</v>
      </c>
      <c r="U162" s="546"/>
      <c r="V162" s="546"/>
      <c r="W162" s="546"/>
      <c r="X162" s="546"/>
      <c r="Y162" s="546"/>
      <c r="Z162" s="546">
        <v>0</v>
      </c>
      <c r="AA162" s="548" t="s">
        <v>1685</v>
      </c>
      <c r="AB162" s="546"/>
      <c r="AC162" s="548" t="s">
        <v>84</v>
      </c>
      <c r="AD162" s="547">
        <v>45979</v>
      </c>
      <c r="AE162" s="546">
        <v>18</v>
      </c>
    </row>
    <row r="163" spans="1:31" ht="13.2">
      <c r="A163" s="541">
        <v>1973329311</v>
      </c>
      <c r="B163" s="543" t="s">
        <v>1341</v>
      </c>
      <c r="C163" s="543" t="s">
        <v>173</v>
      </c>
      <c r="D163" s="543" t="s">
        <v>344</v>
      </c>
      <c r="E163" s="543"/>
      <c r="F163" s="541">
        <v>7</v>
      </c>
      <c r="G163" s="543" t="s">
        <v>1678</v>
      </c>
      <c r="H163" s="543"/>
      <c r="I163" s="541">
        <v>0.33333333333333331</v>
      </c>
      <c r="J163" s="541"/>
      <c r="K163" s="543" t="s">
        <v>1677</v>
      </c>
      <c r="L163" s="541"/>
      <c r="M163" s="541"/>
      <c r="N163" s="541"/>
      <c r="O163" s="541"/>
      <c r="P163" s="541"/>
      <c r="Q163" s="541"/>
      <c r="R163" s="541"/>
      <c r="S163" s="541"/>
      <c r="T163" s="541"/>
      <c r="U163" s="541"/>
      <c r="V163" s="541"/>
      <c r="W163" s="541"/>
      <c r="X163" s="541"/>
      <c r="Y163" s="541"/>
      <c r="Z163" s="541">
        <v>0</v>
      </c>
      <c r="AA163" s="543" t="s">
        <v>1679</v>
      </c>
      <c r="AB163" s="541"/>
      <c r="AC163" s="543" t="s">
        <v>84</v>
      </c>
      <c r="AD163" s="542">
        <v>45927</v>
      </c>
      <c r="AE163" s="541">
        <v>27</v>
      </c>
    </row>
    <row r="164" spans="1:31" ht="13.2">
      <c r="A164" s="546">
        <v>1973329311</v>
      </c>
      <c r="B164" s="548" t="s">
        <v>1341</v>
      </c>
      <c r="C164" s="548" t="s">
        <v>173</v>
      </c>
      <c r="D164" s="548" t="s">
        <v>1597</v>
      </c>
      <c r="E164" s="548" t="s">
        <v>1691</v>
      </c>
      <c r="F164" s="546">
        <v>150</v>
      </c>
      <c r="G164" s="548" t="s">
        <v>1692</v>
      </c>
      <c r="H164" s="548"/>
      <c r="I164" s="546">
        <v>0</v>
      </c>
      <c r="J164" s="546"/>
      <c r="K164" s="548" t="s">
        <v>1677</v>
      </c>
      <c r="L164" s="546"/>
      <c r="M164" s="546"/>
      <c r="N164" s="546">
        <v>1</v>
      </c>
      <c r="O164" s="546"/>
      <c r="P164" s="546"/>
      <c r="Q164" s="546"/>
      <c r="R164" s="546"/>
      <c r="S164" s="546"/>
      <c r="T164" s="546"/>
      <c r="U164" s="546"/>
      <c r="V164" s="546"/>
      <c r="W164" s="546"/>
      <c r="X164" s="546"/>
      <c r="Y164" s="546"/>
      <c r="Z164" s="546">
        <v>0</v>
      </c>
      <c r="AA164" s="548" t="s">
        <v>1685</v>
      </c>
      <c r="AB164" s="546"/>
      <c r="AC164" s="548" t="s">
        <v>84</v>
      </c>
      <c r="AD164" s="547">
        <v>45974</v>
      </c>
      <c r="AE164" s="546">
        <v>13</v>
      </c>
    </row>
    <row r="165" spans="1:31" ht="13.2">
      <c r="A165" s="541">
        <v>1973329311</v>
      </c>
      <c r="B165" s="543" t="s">
        <v>1341</v>
      </c>
      <c r="C165" s="543" t="s">
        <v>173</v>
      </c>
      <c r="D165" s="543" t="s">
        <v>344</v>
      </c>
      <c r="E165" s="543"/>
      <c r="F165" s="541">
        <v>155</v>
      </c>
      <c r="G165" s="543" t="s">
        <v>1689</v>
      </c>
      <c r="H165" s="543"/>
      <c r="I165" s="541">
        <v>0.2</v>
      </c>
      <c r="J165" s="541">
        <v>2</v>
      </c>
      <c r="K165" s="543" t="s">
        <v>1688</v>
      </c>
      <c r="L165" s="541">
        <v>5</v>
      </c>
      <c r="M165" s="541"/>
      <c r="N165" s="541"/>
      <c r="O165" s="541"/>
      <c r="P165" s="541"/>
      <c r="Q165" s="541"/>
      <c r="R165" s="541"/>
      <c r="S165" s="541"/>
      <c r="T165" s="541"/>
      <c r="U165" s="541"/>
      <c r="V165" s="541"/>
      <c r="W165" s="541"/>
      <c r="X165" s="541"/>
      <c r="Y165" s="541"/>
      <c r="Z165" s="541">
        <v>0.2</v>
      </c>
      <c r="AA165" s="543" t="s">
        <v>1677</v>
      </c>
      <c r="AB165" s="541"/>
      <c r="AC165" s="543" t="s">
        <v>84</v>
      </c>
      <c r="AD165" s="542">
        <v>45939</v>
      </c>
      <c r="AE165" s="541">
        <v>9</v>
      </c>
    </row>
    <row r="166" spans="1:31" ht="13.2">
      <c r="A166" s="546">
        <v>1973329311</v>
      </c>
      <c r="B166" s="548" t="s">
        <v>1341</v>
      </c>
      <c r="C166" s="548" t="s">
        <v>173</v>
      </c>
      <c r="D166" s="548" t="s">
        <v>1405</v>
      </c>
      <c r="E166" s="548" t="s">
        <v>1683</v>
      </c>
      <c r="F166" s="546">
        <v>151</v>
      </c>
      <c r="G166" s="548" t="s">
        <v>1684</v>
      </c>
      <c r="H166" s="548"/>
      <c r="I166" s="546">
        <v>0</v>
      </c>
      <c r="J166" s="546"/>
      <c r="K166" s="548" t="s">
        <v>1685</v>
      </c>
      <c r="L166" s="546"/>
      <c r="M166" s="546"/>
      <c r="N166" s="546"/>
      <c r="O166" s="546"/>
      <c r="P166" s="546"/>
      <c r="Q166" s="546"/>
      <c r="R166" s="546"/>
      <c r="S166" s="546"/>
      <c r="T166" s="546">
        <v>1</v>
      </c>
      <c r="U166" s="546"/>
      <c r="V166" s="546"/>
      <c r="W166" s="546"/>
      <c r="X166" s="546"/>
      <c r="Y166" s="546"/>
      <c r="Z166" s="546">
        <v>0</v>
      </c>
      <c r="AA166" s="548" t="s">
        <v>1685</v>
      </c>
      <c r="AB166" s="546"/>
      <c r="AC166" s="548" t="s">
        <v>84</v>
      </c>
      <c r="AD166" s="547">
        <v>45983</v>
      </c>
      <c r="AE166" s="546">
        <v>22</v>
      </c>
    </row>
    <row r="167" spans="1:31" ht="13.2">
      <c r="A167" s="541">
        <v>1973329311</v>
      </c>
      <c r="B167" s="543" t="s">
        <v>1341</v>
      </c>
      <c r="C167" s="543" t="s">
        <v>173</v>
      </c>
      <c r="D167" s="543" t="s">
        <v>1597</v>
      </c>
      <c r="E167" s="543" t="s">
        <v>1691</v>
      </c>
      <c r="F167" s="541">
        <v>150</v>
      </c>
      <c r="G167" s="543" t="s">
        <v>1692</v>
      </c>
      <c r="H167" s="543"/>
      <c r="I167" s="541">
        <v>0</v>
      </c>
      <c r="J167" s="541"/>
      <c r="K167" s="543" t="s">
        <v>1685</v>
      </c>
      <c r="L167" s="541"/>
      <c r="M167" s="541"/>
      <c r="N167" s="541"/>
      <c r="O167" s="541"/>
      <c r="P167" s="541"/>
      <c r="Q167" s="541"/>
      <c r="R167" s="541"/>
      <c r="S167" s="541"/>
      <c r="T167" s="541">
        <v>1</v>
      </c>
      <c r="U167" s="541"/>
      <c r="V167" s="541"/>
      <c r="W167" s="541"/>
      <c r="X167" s="541"/>
      <c r="Y167" s="541"/>
      <c r="Z167" s="541">
        <v>0</v>
      </c>
      <c r="AA167" s="543" t="s">
        <v>1685</v>
      </c>
      <c r="AB167" s="541"/>
      <c r="AC167" s="543" t="s">
        <v>84</v>
      </c>
      <c r="AD167" s="542">
        <v>45976</v>
      </c>
      <c r="AE167" s="541">
        <v>15</v>
      </c>
    </row>
    <row r="168" spans="1:31" ht="13.2">
      <c r="A168" s="546">
        <v>1973329311</v>
      </c>
      <c r="B168" s="548" t="s">
        <v>1341</v>
      </c>
      <c r="C168" s="548" t="s">
        <v>173</v>
      </c>
      <c r="D168" s="548" t="s">
        <v>1405</v>
      </c>
      <c r="E168" s="548" t="s">
        <v>1683</v>
      </c>
      <c r="F168" s="546">
        <v>151</v>
      </c>
      <c r="G168" s="548" t="s">
        <v>1684</v>
      </c>
      <c r="H168" s="548"/>
      <c r="I168" s="546">
        <v>0</v>
      </c>
      <c r="J168" s="546"/>
      <c r="K168" s="548" t="s">
        <v>1685</v>
      </c>
      <c r="L168" s="546"/>
      <c r="M168" s="546"/>
      <c r="N168" s="546"/>
      <c r="O168" s="546"/>
      <c r="P168" s="546"/>
      <c r="Q168" s="546"/>
      <c r="R168" s="546"/>
      <c r="S168" s="546"/>
      <c r="T168" s="546">
        <v>1</v>
      </c>
      <c r="U168" s="546"/>
      <c r="V168" s="546"/>
      <c r="W168" s="546"/>
      <c r="X168" s="546"/>
      <c r="Y168" s="546"/>
      <c r="Z168" s="546">
        <v>0</v>
      </c>
      <c r="AA168" s="548" t="s">
        <v>1685</v>
      </c>
      <c r="AB168" s="546"/>
      <c r="AC168" s="548" t="s">
        <v>84</v>
      </c>
      <c r="AD168" s="547">
        <v>45990</v>
      </c>
      <c r="AE168" s="546">
        <v>29</v>
      </c>
    </row>
    <row r="169" spans="1:31" ht="13.2">
      <c r="A169" s="541">
        <v>1973329311</v>
      </c>
      <c r="B169" s="543" t="s">
        <v>1341</v>
      </c>
      <c r="C169" s="543" t="s">
        <v>173</v>
      </c>
      <c r="D169" s="543" t="s">
        <v>1405</v>
      </c>
      <c r="E169" s="543" t="s">
        <v>1683</v>
      </c>
      <c r="F169" s="541">
        <v>151</v>
      </c>
      <c r="G169" s="543" t="s">
        <v>1684</v>
      </c>
      <c r="H169" s="543"/>
      <c r="I169" s="541">
        <v>0</v>
      </c>
      <c r="J169" s="541"/>
      <c r="K169" s="543" t="s">
        <v>1685</v>
      </c>
      <c r="L169" s="541"/>
      <c r="M169" s="541"/>
      <c r="N169" s="541"/>
      <c r="O169" s="541"/>
      <c r="P169" s="541"/>
      <c r="Q169" s="541"/>
      <c r="R169" s="541"/>
      <c r="S169" s="541"/>
      <c r="T169" s="541">
        <v>1</v>
      </c>
      <c r="U169" s="541"/>
      <c r="V169" s="541"/>
      <c r="W169" s="541"/>
      <c r="X169" s="541"/>
      <c r="Y169" s="541"/>
      <c r="Z169" s="541">
        <v>0</v>
      </c>
      <c r="AA169" s="543" t="s">
        <v>1685</v>
      </c>
      <c r="AB169" s="541"/>
      <c r="AC169" s="543" t="s">
        <v>84</v>
      </c>
      <c r="AD169" s="542">
        <v>45993</v>
      </c>
      <c r="AE169" s="541">
        <v>2</v>
      </c>
    </row>
    <row r="170" spans="1:31" ht="13.2">
      <c r="A170" s="546">
        <v>1973329311</v>
      </c>
      <c r="B170" s="548" t="s">
        <v>1341</v>
      </c>
      <c r="C170" s="548" t="s">
        <v>173</v>
      </c>
      <c r="D170" s="548" t="s">
        <v>1405</v>
      </c>
      <c r="E170" s="548" t="s">
        <v>1683</v>
      </c>
      <c r="F170" s="546">
        <v>5</v>
      </c>
      <c r="G170" s="548" t="s">
        <v>1687</v>
      </c>
      <c r="H170" s="548"/>
      <c r="I170" s="546">
        <v>0.1111111111111111</v>
      </c>
      <c r="J170" s="546">
        <v>6</v>
      </c>
      <c r="K170" s="548" t="s">
        <v>1688</v>
      </c>
      <c r="L170" s="546">
        <v>9</v>
      </c>
      <c r="M170" s="546">
        <v>1</v>
      </c>
      <c r="N170" s="546"/>
      <c r="O170" s="546"/>
      <c r="P170" s="546"/>
      <c r="Q170" s="546"/>
      <c r="R170" s="546"/>
      <c r="S170" s="546"/>
      <c r="T170" s="546"/>
      <c r="U170" s="546"/>
      <c r="V170" s="546"/>
      <c r="W170" s="546"/>
      <c r="X170" s="546"/>
      <c r="Y170" s="546"/>
      <c r="Z170" s="546">
        <v>0</v>
      </c>
      <c r="AA170" s="548" t="s">
        <v>1682</v>
      </c>
      <c r="AB170" s="546">
        <v>6</v>
      </c>
      <c r="AC170" s="548" t="s">
        <v>84</v>
      </c>
      <c r="AD170" s="547">
        <v>45943</v>
      </c>
      <c r="AE170" s="546">
        <v>13</v>
      </c>
    </row>
    <row r="171" spans="1:31" ht="13.2">
      <c r="A171" s="541">
        <v>1973329311</v>
      </c>
      <c r="B171" s="543" t="s">
        <v>1341</v>
      </c>
      <c r="C171" s="543" t="s">
        <v>173</v>
      </c>
      <c r="D171" s="543" t="s">
        <v>344</v>
      </c>
      <c r="E171" s="543"/>
      <c r="F171" s="541">
        <v>149</v>
      </c>
      <c r="G171" s="543" t="s">
        <v>1676</v>
      </c>
      <c r="H171" s="543"/>
      <c r="I171" s="541">
        <v>0.33333333333333331</v>
      </c>
      <c r="J171" s="541"/>
      <c r="K171" s="543" t="s">
        <v>1677</v>
      </c>
      <c r="L171" s="541"/>
      <c r="M171" s="541"/>
      <c r="N171" s="541"/>
      <c r="O171" s="541"/>
      <c r="P171" s="541"/>
      <c r="Q171" s="541"/>
      <c r="R171" s="541"/>
      <c r="S171" s="541"/>
      <c r="T171" s="541"/>
      <c r="U171" s="541"/>
      <c r="V171" s="541"/>
      <c r="W171" s="541"/>
      <c r="X171" s="541"/>
      <c r="Y171" s="541"/>
      <c r="Z171" s="541">
        <v>0.33333333333333331</v>
      </c>
      <c r="AA171" s="543" t="s">
        <v>1677</v>
      </c>
      <c r="AB171" s="541"/>
      <c r="AC171" s="543" t="s">
        <v>84</v>
      </c>
      <c r="AD171" s="542">
        <v>46009</v>
      </c>
      <c r="AE171" s="541">
        <v>18</v>
      </c>
    </row>
    <row r="172" spans="1:31" ht="13.2">
      <c r="A172" s="546">
        <v>1973329311</v>
      </c>
      <c r="B172" s="548" t="s">
        <v>1341</v>
      </c>
      <c r="C172" s="548" t="s">
        <v>173</v>
      </c>
      <c r="D172" s="548" t="s">
        <v>344</v>
      </c>
      <c r="E172" s="548"/>
      <c r="F172" s="546">
        <v>151</v>
      </c>
      <c r="G172" s="548" t="s">
        <v>1684</v>
      </c>
      <c r="H172" s="548"/>
      <c r="I172" s="546">
        <v>0.33333333333333331</v>
      </c>
      <c r="J172" s="546"/>
      <c r="K172" s="548" t="s">
        <v>1677</v>
      </c>
      <c r="L172" s="546"/>
      <c r="M172" s="546"/>
      <c r="N172" s="546"/>
      <c r="O172" s="546"/>
      <c r="P172" s="546"/>
      <c r="Q172" s="546"/>
      <c r="R172" s="546"/>
      <c r="S172" s="546"/>
      <c r="T172" s="546"/>
      <c r="U172" s="546"/>
      <c r="V172" s="546"/>
      <c r="W172" s="546"/>
      <c r="X172" s="546"/>
      <c r="Y172" s="546"/>
      <c r="Z172" s="546">
        <v>0</v>
      </c>
      <c r="AA172" s="548" t="s">
        <v>1679</v>
      </c>
      <c r="AB172" s="546"/>
      <c r="AC172" s="548" t="s">
        <v>84</v>
      </c>
      <c r="AD172" s="547">
        <v>46012</v>
      </c>
      <c r="AE172" s="546">
        <v>21</v>
      </c>
    </row>
    <row r="173" spans="1:31" ht="13.2">
      <c r="A173" s="541">
        <v>1973329311</v>
      </c>
      <c r="B173" s="543" t="s">
        <v>1341</v>
      </c>
      <c r="C173" s="543" t="s">
        <v>173</v>
      </c>
      <c r="D173" s="543" t="s">
        <v>344</v>
      </c>
      <c r="E173" s="543"/>
      <c r="F173" s="541"/>
      <c r="G173" s="543"/>
      <c r="H173" s="543"/>
      <c r="I173" s="541">
        <v>0.33333333333333331</v>
      </c>
      <c r="J173" s="541"/>
      <c r="K173" s="543" t="s">
        <v>1677</v>
      </c>
      <c r="L173" s="541"/>
      <c r="M173" s="541"/>
      <c r="N173" s="541"/>
      <c r="O173" s="541"/>
      <c r="P173" s="541"/>
      <c r="Q173" s="541"/>
      <c r="R173" s="541"/>
      <c r="S173" s="541"/>
      <c r="T173" s="541"/>
      <c r="U173" s="541"/>
      <c r="V173" s="541"/>
      <c r="W173" s="541"/>
      <c r="X173" s="541">
        <v>1</v>
      </c>
      <c r="Y173" s="541"/>
      <c r="Z173" s="541">
        <v>0</v>
      </c>
      <c r="AA173" s="543" t="s">
        <v>1685</v>
      </c>
      <c r="AB173" s="541"/>
      <c r="AC173" s="543" t="s">
        <v>84</v>
      </c>
      <c r="AD173" s="542">
        <v>46012</v>
      </c>
      <c r="AE173" s="541">
        <v>21</v>
      </c>
    </row>
    <row r="174" spans="1:31" ht="13.2">
      <c r="A174" s="546">
        <v>1973329311</v>
      </c>
      <c r="B174" s="548" t="s">
        <v>1341</v>
      </c>
      <c r="C174" s="548" t="s">
        <v>173</v>
      </c>
      <c r="D174" s="548" t="s">
        <v>1405</v>
      </c>
      <c r="E174" s="548" t="s">
        <v>1683</v>
      </c>
      <c r="F174" s="546">
        <v>5</v>
      </c>
      <c r="G174" s="548" t="s">
        <v>1687</v>
      </c>
      <c r="H174" s="548"/>
      <c r="I174" s="546">
        <v>0</v>
      </c>
      <c r="J174" s="546"/>
      <c r="K174" s="548" t="s">
        <v>1677</v>
      </c>
      <c r="L174" s="546"/>
      <c r="M174" s="546"/>
      <c r="N174" s="546"/>
      <c r="O174" s="546"/>
      <c r="P174" s="546"/>
      <c r="Q174" s="546"/>
      <c r="R174" s="546"/>
      <c r="S174" s="546"/>
      <c r="T174" s="546">
        <v>1</v>
      </c>
      <c r="U174" s="546"/>
      <c r="V174" s="546"/>
      <c r="W174" s="546"/>
      <c r="X174" s="546"/>
      <c r="Y174" s="546"/>
      <c r="Z174" s="546">
        <v>0</v>
      </c>
      <c r="AA174" s="548" t="s">
        <v>1679</v>
      </c>
      <c r="AB174" s="546"/>
      <c r="AC174" s="548" t="s">
        <v>84</v>
      </c>
      <c r="AD174" s="547">
        <v>45958</v>
      </c>
      <c r="AE174" s="546">
        <v>28</v>
      </c>
    </row>
    <row r="175" spans="1:31" ht="13.2">
      <c r="A175" s="541">
        <v>1973329311</v>
      </c>
      <c r="B175" s="543" t="s">
        <v>1341</v>
      </c>
      <c r="C175" s="543" t="s">
        <v>173</v>
      </c>
      <c r="D175" s="543" t="s">
        <v>344</v>
      </c>
      <c r="E175" s="543"/>
      <c r="F175" s="541">
        <v>155</v>
      </c>
      <c r="G175" s="543" t="s">
        <v>1689</v>
      </c>
      <c r="H175" s="543"/>
      <c r="I175" s="541">
        <v>0.33333333333333331</v>
      </c>
      <c r="J175" s="541"/>
      <c r="K175" s="543" t="s">
        <v>1677</v>
      </c>
      <c r="L175" s="541"/>
      <c r="M175" s="541"/>
      <c r="N175" s="541"/>
      <c r="O175" s="541"/>
      <c r="P175" s="541"/>
      <c r="Q175" s="541"/>
      <c r="R175" s="541"/>
      <c r="S175" s="541"/>
      <c r="T175" s="541"/>
      <c r="U175" s="541"/>
      <c r="V175" s="541"/>
      <c r="W175" s="541"/>
      <c r="X175" s="541"/>
      <c r="Y175" s="541"/>
      <c r="Z175" s="541">
        <v>0.33333333333333331</v>
      </c>
      <c r="AA175" s="543" t="s">
        <v>1677</v>
      </c>
      <c r="AB175" s="541"/>
      <c r="AC175" s="543" t="s">
        <v>84</v>
      </c>
      <c r="AD175" s="542">
        <v>45933</v>
      </c>
      <c r="AE175" s="541">
        <v>3</v>
      </c>
    </row>
    <row r="176" spans="1:31" ht="13.2">
      <c r="A176" s="546">
        <v>1973329311</v>
      </c>
      <c r="B176" s="548" t="s">
        <v>1341</v>
      </c>
      <c r="C176" s="548" t="s">
        <v>173</v>
      </c>
      <c r="D176" s="548" t="s">
        <v>344</v>
      </c>
      <c r="E176" s="548"/>
      <c r="F176" s="546">
        <v>170</v>
      </c>
      <c r="G176" s="548" t="s">
        <v>1681</v>
      </c>
      <c r="H176" s="548"/>
      <c r="I176" s="546">
        <v>0.66666666666666663</v>
      </c>
      <c r="J176" s="546"/>
      <c r="K176" s="548" t="s">
        <v>1677</v>
      </c>
      <c r="L176" s="546"/>
      <c r="M176" s="546"/>
      <c r="N176" s="546"/>
      <c r="O176" s="546"/>
      <c r="P176" s="546"/>
      <c r="Q176" s="546"/>
      <c r="R176" s="546"/>
      <c r="S176" s="546"/>
      <c r="T176" s="546"/>
      <c r="U176" s="546"/>
      <c r="V176" s="546"/>
      <c r="W176" s="546"/>
      <c r="X176" s="546"/>
      <c r="Y176" s="546"/>
      <c r="Z176" s="546">
        <v>0.33333333333333331</v>
      </c>
      <c r="AA176" s="548" t="s">
        <v>1677</v>
      </c>
      <c r="AB176" s="546"/>
      <c r="AC176" s="548" t="s">
        <v>84</v>
      </c>
      <c r="AD176" s="547">
        <v>46029</v>
      </c>
      <c r="AE176" s="546">
        <v>7</v>
      </c>
    </row>
    <row r="177" spans="1:31" ht="13.2">
      <c r="A177" s="541">
        <v>1973329311</v>
      </c>
      <c r="B177" s="543" t="s">
        <v>1341</v>
      </c>
      <c r="C177" s="543" t="s">
        <v>173</v>
      </c>
      <c r="D177" s="543" t="s">
        <v>344</v>
      </c>
      <c r="E177" s="543"/>
      <c r="F177" s="541"/>
      <c r="G177" s="543"/>
      <c r="H177" s="543"/>
      <c r="I177" s="541">
        <v>0.33333333333333331</v>
      </c>
      <c r="J177" s="541"/>
      <c r="K177" s="543" t="s">
        <v>1677</v>
      </c>
      <c r="L177" s="541"/>
      <c r="M177" s="541"/>
      <c r="N177" s="541"/>
      <c r="O177" s="541"/>
      <c r="P177" s="541"/>
      <c r="Q177" s="541"/>
      <c r="R177" s="541"/>
      <c r="S177" s="541"/>
      <c r="T177" s="541"/>
      <c r="U177" s="541"/>
      <c r="V177" s="541"/>
      <c r="W177" s="541"/>
      <c r="X177" s="541">
        <v>1</v>
      </c>
      <c r="Y177" s="541"/>
      <c r="Z177" s="541">
        <v>0</v>
      </c>
      <c r="AA177" s="543" t="s">
        <v>1685</v>
      </c>
      <c r="AB177" s="541"/>
      <c r="AC177" s="543" t="s">
        <v>84</v>
      </c>
      <c r="AD177" s="542">
        <v>46007</v>
      </c>
      <c r="AE177" s="541">
        <v>16</v>
      </c>
    </row>
    <row r="178" spans="1:31" ht="13.2">
      <c r="A178" s="546">
        <v>1973329311</v>
      </c>
      <c r="B178" s="548" t="s">
        <v>1341</v>
      </c>
      <c r="C178" s="548" t="s">
        <v>173</v>
      </c>
      <c r="D178" s="548" t="s">
        <v>1405</v>
      </c>
      <c r="E178" s="548" t="s">
        <v>1683</v>
      </c>
      <c r="F178" s="546">
        <v>5</v>
      </c>
      <c r="G178" s="548" t="s">
        <v>1687</v>
      </c>
      <c r="H178" s="548"/>
      <c r="I178" s="546">
        <v>0.25</v>
      </c>
      <c r="J178" s="546">
        <v>1</v>
      </c>
      <c r="K178" s="548" t="s">
        <v>1688</v>
      </c>
      <c r="L178" s="546">
        <v>4</v>
      </c>
      <c r="M178" s="546">
        <v>1</v>
      </c>
      <c r="N178" s="546"/>
      <c r="O178" s="546"/>
      <c r="P178" s="546"/>
      <c r="Q178" s="546"/>
      <c r="R178" s="546"/>
      <c r="S178" s="546"/>
      <c r="T178" s="546"/>
      <c r="U178" s="546"/>
      <c r="V178" s="546"/>
      <c r="W178" s="546"/>
      <c r="X178" s="546"/>
      <c r="Y178" s="546"/>
      <c r="Z178" s="546">
        <v>0</v>
      </c>
      <c r="AA178" s="548" t="s">
        <v>1682</v>
      </c>
      <c r="AB178" s="546">
        <v>1</v>
      </c>
      <c r="AC178" s="548" t="s">
        <v>84</v>
      </c>
      <c r="AD178" s="547">
        <v>45938</v>
      </c>
      <c r="AE178" s="546">
        <v>8</v>
      </c>
    </row>
    <row r="179" spans="1:31" ht="13.2">
      <c r="A179" s="541">
        <v>1973329311</v>
      </c>
      <c r="B179" s="543" t="s">
        <v>1341</v>
      </c>
      <c r="C179" s="543" t="s">
        <v>173</v>
      </c>
      <c r="D179" s="543" t="s">
        <v>344</v>
      </c>
      <c r="E179" s="543"/>
      <c r="F179" s="541">
        <v>151</v>
      </c>
      <c r="G179" s="543" t="s">
        <v>1684</v>
      </c>
      <c r="H179" s="543"/>
      <c r="I179" s="541">
        <v>0.66666666666666663</v>
      </c>
      <c r="J179" s="541"/>
      <c r="K179" s="543" t="s">
        <v>1677</v>
      </c>
      <c r="L179" s="541"/>
      <c r="M179" s="541"/>
      <c r="N179" s="541"/>
      <c r="O179" s="541"/>
      <c r="P179" s="541"/>
      <c r="Q179" s="541"/>
      <c r="R179" s="541"/>
      <c r="S179" s="541"/>
      <c r="T179" s="541"/>
      <c r="U179" s="541"/>
      <c r="V179" s="541"/>
      <c r="W179" s="541"/>
      <c r="X179" s="541"/>
      <c r="Y179" s="541"/>
      <c r="Z179" s="541">
        <v>0</v>
      </c>
      <c r="AA179" s="543" t="s">
        <v>1679</v>
      </c>
      <c r="AB179" s="541"/>
      <c r="AC179" s="543" t="s">
        <v>84</v>
      </c>
      <c r="AD179" s="542">
        <v>46027</v>
      </c>
      <c r="AE179" s="541">
        <v>5</v>
      </c>
    </row>
    <row r="180" spans="1:31" ht="13.2">
      <c r="A180" s="546">
        <v>1973329311</v>
      </c>
      <c r="B180" s="548" t="s">
        <v>1341</v>
      </c>
      <c r="C180" s="548" t="s">
        <v>173</v>
      </c>
      <c r="D180" s="548" t="s">
        <v>344</v>
      </c>
      <c r="E180" s="548"/>
      <c r="F180" s="546">
        <v>151</v>
      </c>
      <c r="G180" s="548" t="s">
        <v>1684</v>
      </c>
      <c r="H180" s="548"/>
      <c r="I180" s="546">
        <v>2</v>
      </c>
      <c r="J180" s="546"/>
      <c r="K180" s="548" t="s">
        <v>1677</v>
      </c>
      <c r="L180" s="546"/>
      <c r="M180" s="546"/>
      <c r="N180" s="546"/>
      <c r="O180" s="546"/>
      <c r="P180" s="546"/>
      <c r="Q180" s="546"/>
      <c r="R180" s="546"/>
      <c r="S180" s="546"/>
      <c r="T180" s="546"/>
      <c r="U180" s="546"/>
      <c r="V180" s="546"/>
      <c r="W180" s="546"/>
      <c r="X180" s="546"/>
      <c r="Y180" s="546"/>
      <c r="Z180" s="546">
        <v>0</v>
      </c>
      <c r="AA180" s="548" t="s">
        <v>1679</v>
      </c>
      <c r="AB180" s="546"/>
      <c r="AC180" s="548" t="s">
        <v>84</v>
      </c>
      <c r="AD180" s="547">
        <v>46033</v>
      </c>
      <c r="AE180" s="546">
        <v>11</v>
      </c>
    </row>
    <row r="181" spans="1:31" ht="13.2">
      <c r="A181" s="541">
        <v>1973329311</v>
      </c>
      <c r="B181" s="543" t="s">
        <v>1341</v>
      </c>
      <c r="C181" s="543" t="s">
        <v>173</v>
      </c>
      <c r="D181" s="543" t="s">
        <v>1423</v>
      </c>
      <c r="E181" s="543" t="s">
        <v>1680</v>
      </c>
      <c r="F181" s="541">
        <v>170</v>
      </c>
      <c r="G181" s="543" t="s">
        <v>1681</v>
      </c>
      <c r="H181" s="543"/>
      <c r="I181" s="541">
        <v>0</v>
      </c>
      <c r="J181" s="541"/>
      <c r="K181" s="543" t="s">
        <v>1685</v>
      </c>
      <c r="L181" s="541"/>
      <c r="M181" s="541"/>
      <c r="N181" s="541">
        <v>1</v>
      </c>
      <c r="O181" s="541"/>
      <c r="P181" s="541"/>
      <c r="Q181" s="541"/>
      <c r="R181" s="541"/>
      <c r="S181" s="541"/>
      <c r="T181" s="541"/>
      <c r="U181" s="541"/>
      <c r="V181" s="541"/>
      <c r="W181" s="541"/>
      <c r="X181" s="541"/>
      <c r="Y181" s="541"/>
      <c r="Z181" s="541">
        <v>0</v>
      </c>
      <c r="AA181" s="543" t="s">
        <v>1685</v>
      </c>
      <c r="AB181" s="541"/>
      <c r="AC181" s="543" t="s">
        <v>84</v>
      </c>
      <c r="AD181" s="542">
        <v>46039</v>
      </c>
      <c r="AE181" s="541">
        <v>17</v>
      </c>
    </row>
    <row r="182" spans="1:31" ht="13.2">
      <c r="A182" s="546">
        <v>1973329311</v>
      </c>
      <c r="B182" s="548" t="s">
        <v>1341</v>
      </c>
      <c r="C182" s="548" t="s">
        <v>173</v>
      </c>
      <c r="D182" s="548" t="s">
        <v>344</v>
      </c>
      <c r="E182" s="548"/>
      <c r="F182" s="546">
        <v>7</v>
      </c>
      <c r="G182" s="548" t="s">
        <v>1678</v>
      </c>
      <c r="H182" s="548"/>
      <c r="I182" s="546">
        <v>0.25</v>
      </c>
      <c r="J182" s="546">
        <v>1</v>
      </c>
      <c r="K182" s="548" t="s">
        <v>1688</v>
      </c>
      <c r="L182" s="546">
        <v>4</v>
      </c>
      <c r="M182" s="546"/>
      <c r="N182" s="546"/>
      <c r="O182" s="546"/>
      <c r="P182" s="546"/>
      <c r="Q182" s="546"/>
      <c r="R182" s="546"/>
      <c r="S182" s="546"/>
      <c r="T182" s="546"/>
      <c r="U182" s="546"/>
      <c r="V182" s="546"/>
      <c r="W182" s="546"/>
      <c r="X182" s="546"/>
      <c r="Y182" s="546"/>
      <c r="Z182" s="546">
        <v>0</v>
      </c>
      <c r="AA182" s="548" t="s">
        <v>1679</v>
      </c>
      <c r="AB182" s="546"/>
      <c r="AC182" s="548" t="s">
        <v>84</v>
      </c>
      <c r="AD182" s="547">
        <v>45938</v>
      </c>
      <c r="AE182" s="546">
        <v>8</v>
      </c>
    </row>
    <row r="183" spans="1:31" ht="13.2">
      <c r="A183" s="541">
        <v>1973329311</v>
      </c>
      <c r="B183" s="543" t="s">
        <v>1341</v>
      </c>
      <c r="C183" s="543" t="s">
        <v>173</v>
      </c>
      <c r="D183" s="543" t="s">
        <v>344</v>
      </c>
      <c r="E183" s="543"/>
      <c r="F183" s="541">
        <v>155</v>
      </c>
      <c r="G183" s="543" t="s">
        <v>1689</v>
      </c>
      <c r="H183" s="543"/>
      <c r="I183" s="541">
        <v>0.25</v>
      </c>
      <c r="J183" s="541">
        <v>1</v>
      </c>
      <c r="K183" s="543" t="s">
        <v>1688</v>
      </c>
      <c r="L183" s="541">
        <v>4</v>
      </c>
      <c r="M183" s="541"/>
      <c r="N183" s="541"/>
      <c r="O183" s="541"/>
      <c r="P183" s="541"/>
      <c r="Q183" s="541"/>
      <c r="R183" s="541"/>
      <c r="S183" s="541"/>
      <c r="T183" s="541"/>
      <c r="U183" s="541"/>
      <c r="V183" s="541"/>
      <c r="W183" s="541"/>
      <c r="X183" s="541"/>
      <c r="Y183" s="541"/>
      <c r="Z183" s="541">
        <v>0.25</v>
      </c>
      <c r="AA183" s="543" t="s">
        <v>1677</v>
      </c>
      <c r="AB183" s="541"/>
      <c r="AC183" s="543" t="s">
        <v>84</v>
      </c>
      <c r="AD183" s="542">
        <v>45938</v>
      </c>
      <c r="AE183" s="541">
        <v>8</v>
      </c>
    </row>
    <row r="184" spans="1:31" ht="13.2">
      <c r="A184" s="546">
        <v>1973329311</v>
      </c>
      <c r="B184" s="548" t="s">
        <v>1341</v>
      </c>
      <c r="C184" s="548" t="s">
        <v>173</v>
      </c>
      <c r="D184" s="548" t="s">
        <v>344</v>
      </c>
      <c r="E184" s="548"/>
      <c r="F184" s="546">
        <v>151</v>
      </c>
      <c r="G184" s="548" t="s">
        <v>1684</v>
      </c>
      <c r="H184" s="548"/>
      <c r="I184" s="546">
        <v>0.33333333333333331</v>
      </c>
      <c r="J184" s="546"/>
      <c r="K184" s="548" t="s">
        <v>1677</v>
      </c>
      <c r="L184" s="546"/>
      <c r="M184" s="546"/>
      <c r="N184" s="546"/>
      <c r="O184" s="546"/>
      <c r="P184" s="546"/>
      <c r="Q184" s="546"/>
      <c r="R184" s="546"/>
      <c r="S184" s="546"/>
      <c r="T184" s="546"/>
      <c r="U184" s="546"/>
      <c r="V184" s="546"/>
      <c r="W184" s="546"/>
      <c r="X184" s="546"/>
      <c r="Y184" s="546"/>
      <c r="Z184" s="546">
        <v>0</v>
      </c>
      <c r="AA184" s="548" t="s">
        <v>1679</v>
      </c>
      <c r="AB184" s="546"/>
      <c r="AC184" s="548" t="s">
        <v>84</v>
      </c>
      <c r="AD184" s="547">
        <v>46009</v>
      </c>
      <c r="AE184" s="546">
        <v>18</v>
      </c>
    </row>
    <row r="185" spans="1:31" ht="13.2">
      <c r="A185" s="541">
        <v>1973329311</v>
      </c>
      <c r="B185" s="543" t="s">
        <v>1341</v>
      </c>
      <c r="C185" s="543" t="s">
        <v>173</v>
      </c>
      <c r="D185" s="543" t="s">
        <v>1423</v>
      </c>
      <c r="E185" s="543" t="s">
        <v>1680</v>
      </c>
      <c r="F185" s="541">
        <v>170</v>
      </c>
      <c r="G185" s="543" t="s">
        <v>1681</v>
      </c>
      <c r="H185" s="543"/>
      <c r="I185" s="541">
        <v>0</v>
      </c>
      <c r="J185" s="541"/>
      <c r="K185" s="543" t="s">
        <v>1685</v>
      </c>
      <c r="L185" s="541"/>
      <c r="M185" s="541"/>
      <c r="N185" s="541">
        <v>1</v>
      </c>
      <c r="O185" s="541"/>
      <c r="P185" s="541"/>
      <c r="Q185" s="541"/>
      <c r="R185" s="541"/>
      <c r="S185" s="541"/>
      <c r="T185" s="541"/>
      <c r="U185" s="541"/>
      <c r="V185" s="541"/>
      <c r="W185" s="541"/>
      <c r="X185" s="541"/>
      <c r="Y185" s="541"/>
      <c r="Z185" s="541">
        <v>0</v>
      </c>
      <c r="AA185" s="543" t="s">
        <v>1685</v>
      </c>
      <c r="AB185" s="541"/>
      <c r="AC185" s="543" t="s">
        <v>84</v>
      </c>
      <c r="AD185" s="542">
        <v>46047</v>
      </c>
      <c r="AE185" s="541">
        <v>25</v>
      </c>
    </row>
    <row r="186" spans="1:31" ht="13.2">
      <c r="A186" s="546">
        <v>1973329311</v>
      </c>
      <c r="B186" s="548" t="s">
        <v>1341</v>
      </c>
      <c r="C186" s="548" t="s">
        <v>173</v>
      </c>
      <c r="D186" s="548" t="s">
        <v>344</v>
      </c>
      <c r="E186" s="548"/>
      <c r="F186" s="546">
        <v>149</v>
      </c>
      <c r="G186" s="548" t="s">
        <v>1676</v>
      </c>
      <c r="H186" s="548"/>
      <c r="I186" s="546">
        <v>0.66666666666666663</v>
      </c>
      <c r="J186" s="546"/>
      <c r="K186" s="548" t="s">
        <v>1677</v>
      </c>
      <c r="L186" s="546"/>
      <c r="M186" s="546"/>
      <c r="N186" s="546"/>
      <c r="O186" s="546"/>
      <c r="P186" s="546"/>
      <c r="Q186" s="546"/>
      <c r="R186" s="546"/>
      <c r="S186" s="546"/>
      <c r="T186" s="546"/>
      <c r="U186" s="546"/>
      <c r="V186" s="546"/>
      <c r="W186" s="546"/>
      <c r="X186" s="546"/>
      <c r="Y186" s="546"/>
      <c r="Z186" s="546">
        <v>0.33333333333333331</v>
      </c>
      <c r="AA186" s="548" t="s">
        <v>1677</v>
      </c>
      <c r="AB186" s="546"/>
      <c r="AC186" s="548" t="s">
        <v>84</v>
      </c>
      <c r="AD186" s="547">
        <v>46023</v>
      </c>
      <c r="AE186" s="546">
        <v>1</v>
      </c>
    </row>
    <row r="187" spans="1:31" ht="13.2">
      <c r="A187" s="541">
        <v>1973329311</v>
      </c>
      <c r="B187" s="543" t="s">
        <v>1341</v>
      </c>
      <c r="C187" s="543" t="s">
        <v>173</v>
      </c>
      <c r="D187" s="543" t="s">
        <v>344</v>
      </c>
      <c r="E187" s="543"/>
      <c r="F187" s="541">
        <v>170</v>
      </c>
      <c r="G187" s="543" t="s">
        <v>1681</v>
      </c>
      <c r="H187" s="543"/>
      <c r="I187" s="541">
        <v>0.66666666666666663</v>
      </c>
      <c r="J187" s="541"/>
      <c r="K187" s="543" t="s">
        <v>1677</v>
      </c>
      <c r="L187" s="541"/>
      <c r="M187" s="541"/>
      <c r="N187" s="541"/>
      <c r="O187" s="541"/>
      <c r="P187" s="541"/>
      <c r="Q187" s="541"/>
      <c r="R187" s="541"/>
      <c r="S187" s="541"/>
      <c r="T187" s="541"/>
      <c r="U187" s="541"/>
      <c r="V187" s="541"/>
      <c r="W187" s="541"/>
      <c r="X187" s="541"/>
      <c r="Y187" s="541"/>
      <c r="Z187" s="541">
        <v>0.33333333333333331</v>
      </c>
      <c r="AA187" s="543" t="s">
        <v>1677</v>
      </c>
      <c r="AB187" s="541"/>
      <c r="AC187" s="543" t="s">
        <v>84</v>
      </c>
      <c r="AD187" s="542">
        <v>46023</v>
      </c>
      <c r="AE187" s="541">
        <v>1</v>
      </c>
    </row>
    <row r="188" spans="1:31" ht="13.2">
      <c r="A188" s="546">
        <v>1973329311</v>
      </c>
      <c r="B188" s="548" t="s">
        <v>1341</v>
      </c>
      <c r="C188" s="548" t="s">
        <v>173</v>
      </c>
      <c r="D188" s="548" t="s">
        <v>1405</v>
      </c>
      <c r="E188" s="548" t="s">
        <v>1683</v>
      </c>
      <c r="F188" s="546">
        <v>151</v>
      </c>
      <c r="G188" s="548" t="s">
        <v>1684</v>
      </c>
      <c r="H188" s="548"/>
      <c r="I188" s="546">
        <v>0</v>
      </c>
      <c r="J188" s="546"/>
      <c r="K188" s="548" t="s">
        <v>1677</v>
      </c>
      <c r="L188" s="546"/>
      <c r="M188" s="546"/>
      <c r="N188" s="546"/>
      <c r="O188" s="546"/>
      <c r="P188" s="546"/>
      <c r="Q188" s="546"/>
      <c r="R188" s="546"/>
      <c r="S188" s="546"/>
      <c r="T188" s="546">
        <v>1</v>
      </c>
      <c r="U188" s="546"/>
      <c r="V188" s="546"/>
      <c r="W188" s="546"/>
      <c r="X188" s="546"/>
      <c r="Y188" s="546"/>
      <c r="Z188" s="546">
        <v>0</v>
      </c>
      <c r="AA188" s="548" t="s">
        <v>1679</v>
      </c>
      <c r="AB188" s="546"/>
      <c r="AC188" s="548" t="s">
        <v>84</v>
      </c>
      <c r="AD188" s="547">
        <v>45969</v>
      </c>
      <c r="AE188" s="546">
        <v>8</v>
      </c>
    </row>
    <row r="189" spans="1:31" ht="13.2">
      <c r="A189" s="541">
        <v>1973329311</v>
      </c>
      <c r="B189" s="543" t="s">
        <v>1341</v>
      </c>
      <c r="C189" s="543" t="s">
        <v>173</v>
      </c>
      <c r="D189" s="543" t="s">
        <v>1405</v>
      </c>
      <c r="E189" s="543" t="s">
        <v>1683</v>
      </c>
      <c r="F189" s="541">
        <v>151</v>
      </c>
      <c r="G189" s="543" t="s">
        <v>1684</v>
      </c>
      <c r="H189" s="543"/>
      <c r="I189" s="541">
        <v>0</v>
      </c>
      <c r="J189" s="541"/>
      <c r="K189" s="543" t="s">
        <v>1677</v>
      </c>
      <c r="L189" s="541"/>
      <c r="M189" s="541"/>
      <c r="N189" s="541"/>
      <c r="O189" s="541"/>
      <c r="P189" s="541"/>
      <c r="Q189" s="541"/>
      <c r="R189" s="541"/>
      <c r="S189" s="541"/>
      <c r="T189" s="541">
        <v>1</v>
      </c>
      <c r="U189" s="541"/>
      <c r="V189" s="541"/>
      <c r="W189" s="541"/>
      <c r="X189" s="541"/>
      <c r="Y189" s="541"/>
      <c r="Z189" s="541">
        <v>0</v>
      </c>
      <c r="AA189" s="543" t="s">
        <v>1679</v>
      </c>
      <c r="AB189" s="541"/>
      <c r="AC189" s="543" t="s">
        <v>84</v>
      </c>
      <c r="AD189" s="542">
        <v>45967</v>
      </c>
      <c r="AE189" s="541">
        <v>6</v>
      </c>
    </row>
    <row r="190" spans="1:31" ht="13.2">
      <c r="A190" s="546">
        <v>1973329311</v>
      </c>
      <c r="B190" s="548" t="s">
        <v>1341</v>
      </c>
      <c r="C190" s="548" t="s">
        <v>173</v>
      </c>
      <c r="D190" s="548" t="s">
        <v>344</v>
      </c>
      <c r="E190" s="548"/>
      <c r="F190" s="546">
        <v>7</v>
      </c>
      <c r="G190" s="548" t="s">
        <v>1678</v>
      </c>
      <c r="H190" s="548"/>
      <c r="I190" s="546">
        <v>0.33333333333333331</v>
      </c>
      <c r="J190" s="546"/>
      <c r="K190" s="548" t="s">
        <v>1677</v>
      </c>
      <c r="L190" s="546"/>
      <c r="M190" s="546"/>
      <c r="N190" s="546"/>
      <c r="O190" s="546"/>
      <c r="P190" s="546"/>
      <c r="Q190" s="546"/>
      <c r="R190" s="546"/>
      <c r="S190" s="546"/>
      <c r="T190" s="546"/>
      <c r="U190" s="546"/>
      <c r="V190" s="546"/>
      <c r="W190" s="546"/>
      <c r="X190" s="546"/>
      <c r="Y190" s="546"/>
      <c r="Z190" s="546">
        <v>0</v>
      </c>
      <c r="AA190" s="548" t="s">
        <v>1679</v>
      </c>
      <c r="AB190" s="546"/>
      <c r="AC190" s="548" t="s">
        <v>84</v>
      </c>
      <c r="AD190" s="547">
        <v>45923</v>
      </c>
      <c r="AE190" s="546">
        <v>23</v>
      </c>
    </row>
    <row r="191" spans="1:31" ht="13.2">
      <c r="A191" s="541">
        <v>1973329311</v>
      </c>
      <c r="B191" s="543" t="s">
        <v>1341</v>
      </c>
      <c r="C191" s="543" t="s">
        <v>173</v>
      </c>
      <c r="D191" s="543" t="s">
        <v>344</v>
      </c>
      <c r="E191" s="543"/>
      <c r="F191" s="541">
        <v>151</v>
      </c>
      <c r="G191" s="543" t="s">
        <v>1684</v>
      </c>
      <c r="H191" s="543"/>
      <c r="I191" s="541">
        <v>0.66666666666666663</v>
      </c>
      <c r="J191" s="541"/>
      <c r="K191" s="543" t="s">
        <v>1677</v>
      </c>
      <c r="L191" s="541"/>
      <c r="M191" s="541"/>
      <c r="N191" s="541"/>
      <c r="O191" s="541"/>
      <c r="P191" s="541"/>
      <c r="Q191" s="541"/>
      <c r="R191" s="541"/>
      <c r="S191" s="541"/>
      <c r="T191" s="541"/>
      <c r="U191" s="541"/>
      <c r="V191" s="541"/>
      <c r="W191" s="541"/>
      <c r="X191" s="541"/>
      <c r="Y191" s="541"/>
      <c r="Z191" s="541">
        <v>0</v>
      </c>
      <c r="AA191" s="543" t="s">
        <v>1679</v>
      </c>
      <c r="AB191" s="541"/>
      <c r="AC191" s="543" t="s">
        <v>84</v>
      </c>
      <c r="AD191" s="542">
        <v>46015</v>
      </c>
      <c r="AE191" s="541">
        <v>24</v>
      </c>
    </row>
    <row r="192" spans="1:31" ht="13.2">
      <c r="A192" s="546">
        <v>1973329311</v>
      </c>
      <c r="B192" s="548" t="s">
        <v>1341</v>
      </c>
      <c r="C192" s="548" t="s">
        <v>173</v>
      </c>
      <c r="D192" s="548" t="s">
        <v>1625</v>
      </c>
      <c r="E192" s="548" t="s">
        <v>1690</v>
      </c>
      <c r="F192" s="546">
        <v>149</v>
      </c>
      <c r="G192" s="548" t="s">
        <v>1676</v>
      </c>
      <c r="H192" s="548"/>
      <c r="I192" s="546">
        <v>0.33333333333333331</v>
      </c>
      <c r="J192" s="546"/>
      <c r="K192" s="548" t="s">
        <v>1677</v>
      </c>
      <c r="L192" s="546"/>
      <c r="M192" s="546"/>
      <c r="N192" s="546"/>
      <c r="O192" s="546"/>
      <c r="P192" s="546"/>
      <c r="Q192" s="546"/>
      <c r="R192" s="546"/>
      <c r="S192" s="546"/>
      <c r="T192" s="546"/>
      <c r="U192" s="546"/>
      <c r="V192" s="546"/>
      <c r="W192" s="546">
        <v>1</v>
      </c>
      <c r="X192" s="546"/>
      <c r="Y192" s="546"/>
      <c r="Z192" s="546">
        <v>0.33333333333333331</v>
      </c>
      <c r="AA192" s="548" t="s">
        <v>1677</v>
      </c>
      <c r="AB192" s="546"/>
      <c r="AC192" s="548" t="s">
        <v>84</v>
      </c>
      <c r="AD192" s="547">
        <v>46012</v>
      </c>
      <c r="AE192" s="546">
        <v>21</v>
      </c>
    </row>
    <row r="193" spans="1:31" ht="13.2">
      <c r="A193" s="541">
        <v>1973329311</v>
      </c>
      <c r="B193" s="543" t="s">
        <v>1341</v>
      </c>
      <c r="C193" s="543" t="s">
        <v>173</v>
      </c>
      <c r="D193" s="543" t="s">
        <v>344</v>
      </c>
      <c r="E193" s="543"/>
      <c r="F193" s="541">
        <v>151</v>
      </c>
      <c r="G193" s="543" t="s">
        <v>1684</v>
      </c>
      <c r="H193" s="543"/>
      <c r="I193" s="541">
        <v>0.66666666666666663</v>
      </c>
      <c r="J193" s="541"/>
      <c r="K193" s="543" t="s">
        <v>1677</v>
      </c>
      <c r="L193" s="541"/>
      <c r="M193" s="541"/>
      <c r="N193" s="541"/>
      <c r="O193" s="541"/>
      <c r="P193" s="541"/>
      <c r="Q193" s="541"/>
      <c r="R193" s="541"/>
      <c r="S193" s="541"/>
      <c r="T193" s="541"/>
      <c r="U193" s="541"/>
      <c r="V193" s="541"/>
      <c r="W193" s="541"/>
      <c r="X193" s="541"/>
      <c r="Y193" s="541"/>
      <c r="Z193" s="541">
        <v>0</v>
      </c>
      <c r="AA193" s="543" t="s">
        <v>1679</v>
      </c>
      <c r="AB193" s="541"/>
      <c r="AC193" s="543" t="s">
        <v>84</v>
      </c>
      <c r="AD193" s="542">
        <v>46018</v>
      </c>
      <c r="AE193" s="541">
        <v>27</v>
      </c>
    </row>
    <row r="194" spans="1:31" ht="13.2">
      <c r="A194" s="546">
        <v>1973329311</v>
      </c>
      <c r="B194" s="548" t="s">
        <v>1341</v>
      </c>
      <c r="C194" s="548" t="s">
        <v>173</v>
      </c>
      <c r="D194" s="548" t="s">
        <v>344</v>
      </c>
      <c r="E194" s="548"/>
      <c r="F194" s="546">
        <v>170</v>
      </c>
      <c r="G194" s="548" t="s">
        <v>1681</v>
      </c>
      <c r="H194" s="548"/>
      <c r="I194" s="546">
        <v>1</v>
      </c>
      <c r="J194" s="546"/>
      <c r="K194" s="548" t="s">
        <v>1677</v>
      </c>
      <c r="L194" s="546"/>
      <c r="M194" s="546"/>
      <c r="N194" s="546"/>
      <c r="O194" s="546"/>
      <c r="P194" s="546"/>
      <c r="Q194" s="546"/>
      <c r="R194" s="546"/>
      <c r="S194" s="546"/>
      <c r="T194" s="546"/>
      <c r="U194" s="546"/>
      <c r="V194" s="546"/>
      <c r="W194" s="546"/>
      <c r="X194" s="546"/>
      <c r="Y194" s="546"/>
      <c r="Z194" s="546">
        <v>0</v>
      </c>
      <c r="AA194" s="548" t="s">
        <v>1679</v>
      </c>
      <c r="AB194" s="546"/>
      <c r="AC194" s="548" t="s">
        <v>84</v>
      </c>
      <c r="AD194" s="547">
        <v>46068</v>
      </c>
      <c r="AE194" s="546">
        <v>15</v>
      </c>
    </row>
    <row r="195" spans="1:31" ht="13.2">
      <c r="A195" s="541">
        <v>1973329311</v>
      </c>
      <c r="B195" s="543" t="s">
        <v>1341</v>
      </c>
      <c r="C195" s="543" t="s">
        <v>173</v>
      </c>
      <c r="D195" s="543" t="s">
        <v>344</v>
      </c>
      <c r="E195" s="543"/>
      <c r="F195" s="541"/>
      <c r="G195" s="543"/>
      <c r="H195" s="543"/>
      <c r="I195" s="541">
        <v>0</v>
      </c>
      <c r="J195" s="541"/>
      <c r="K195" s="543" t="s">
        <v>1685</v>
      </c>
      <c r="L195" s="541"/>
      <c r="M195" s="541"/>
      <c r="N195" s="541"/>
      <c r="O195" s="541"/>
      <c r="P195" s="541"/>
      <c r="Q195" s="541"/>
      <c r="R195" s="541"/>
      <c r="S195" s="541"/>
      <c r="T195" s="541"/>
      <c r="U195" s="541"/>
      <c r="V195" s="541"/>
      <c r="W195" s="541"/>
      <c r="X195" s="541">
        <v>1</v>
      </c>
      <c r="Y195" s="541"/>
      <c r="Z195" s="541">
        <v>0</v>
      </c>
      <c r="AA195" s="543" t="s">
        <v>1685</v>
      </c>
      <c r="AB195" s="541"/>
      <c r="AC195" s="543" t="s">
        <v>84</v>
      </c>
      <c r="AD195" s="542">
        <v>45997</v>
      </c>
      <c r="AE195" s="541">
        <v>6</v>
      </c>
    </row>
    <row r="196" spans="1:31" ht="13.2">
      <c r="A196" s="546">
        <v>1973329311</v>
      </c>
      <c r="B196" s="548" t="s">
        <v>1341</v>
      </c>
      <c r="C196" s="548" t="s">
        <v>173</v>
      </c>
      <c r="D196" s="548" t="s">
        <v>344</v>
      </c>
      <c r="E196" s="548"/>
      <c r="F196" s="546">
        <v>170</v>
      </c>
      <c r="G196" s="548" t="s">
        <v>1681</v>
      </c>
      <c r="H196" s="548"/>
      <c r="I196" s="546">
        <v>1</v>
      </c>
      <c r="J196" s="546"/>
      <c r="K196" s="548" t="s">
        <v>1677</v>
      </c>
      <c r="L196" s="546"/>
      <c r="M196" s="546"/>
      <c r="N196" s="546"/>
      <c r="O196" s="546"/>
      <c r="P196" s="546"/>
      <c r="Q196" s="546"/>
      <c r="R196" s="546"/>
      <c r="S196" s="546"/>
      <c r="T196" s="546"/>
      <c r="U196" s="546"/>
      <c r="V196" s="546"/>
      <c r="W196" s="546"/>
      <c r="X196" s="546"/>
      <c r="Y196" s="546"/>
      <c r="Z196" s="546">
        <v>0</v>
      </c>
      <c r="AA196" s="548" t="s">
        <v>1679</v>
      </c>
      <c r="AB196" s="546"/>
      <c r="AC196" s="548" t="s">
        <v>84</v>
      </c>
      <c r="AD196" s="547">
        <v>46073</v>
      </c>
      <c r="AE196" s="546">
        <v>20</v>
      </c>
    </row>
    <row r="197" spans="1:31" ht="13.2">
      <c r="A197" s="541">
        <v>1973329311</v>
      </c>
      <c r="B197" s="543" t="s">
        <v>1341</v>
      </c>
      <c r="C197" s="543" t="s">
        <v>173</v>
      </c>
      <c r="D197" s="543" t="s">
        <v>1423</v>
      </c>
      <c r="E197" s="543" t="s">
        <v>1680</v>
      </c>
      <c r="F197" s="541">
        <v>170</v>
      </c>
      <c r="G197" s="543" t="s">
        <v>1681</v>
      </c>
      <c r="H197" s="543"/>
      <c r="I197" s="541">
        <v>0</v>
      </c>
      <c r="J197" s="541"/>
      <c r="K197" s="543" t="s">
        <v>1685</v>
      </c>
      <c r="L197" s="541"/>
      <c r="M197" s="541"/>
      <c r="N197" s="541"/>
      <c r="O197" s="541"/>
      <c r="P197" s="541"/>
      <c r="Q197" s="541"/>
      <c r="R197" s="541"/>
      <c r="S197" s="541"/>
      <c r="T197" s="541">
        <v>1</v>
      </c>
      <c r="U197" s="541"/>
      <c r="V197" s="541"/>
      <c r="W197" s="541"/>
      <c r="X197" s="541"/>
      <c r="Y197" s="541"/>
      <c r="Z197" s="541">
        <v>0</v>
      </c>
      <c r="AA197" s="543" t="s">
        <v>1685</v>
      </c>
      <c r="AB197" s="541"/>
      <c r="AC197" s="543" t="s">
        <v>84</v>
      </c>
      <c r="AD197" s="542">
        <v>46062</v>
      </c>
      <c r="AE197" s="541">
        <v>9</v>
      </c>
    </row>
    <row r="198" spans="1:31" ht="13.2">
      <c r="A198" s="546">
        <v>1973329311</v>
      </c>
      <c r="B198" s="548" t="s">
        <v>1341</v>
      </c>
      <c r="C198" s="548" t="s">
        <v>173</v>
      </c>
      <c r="D198" s="548" t="s">
        <v>1423</v>
      </c>
      <c r="E198" s="548" t="s">
        <v>1680</v>
      </c>
      <c r="F198" s="546">
        <v>170</v>
      </c>
      <c r="G198" s="548" t="s">
        <v>1681</v>
      </c>
      <c r="H198" s="548"/>
      <c r="I198" s="546">
        <v>0</v>
      </c>
      <c r="J198" s="546"/>
      <c r="K198" s="548" t="s">
        <v>1685</v>
      </c>
      <c r="L198" s="546"/>
      <c r="M198" s="546"/>
      <c r="N198" s="546">
        <v>1</v>
      </c>
      <c r="O198" s="546"/>
      <c r="P198" s="546"/>
      <c r="Q198" s="546"/>
      <c r="R198" s="546"/>
      <c r="S198" s="546"/>
      <c r="T198" s="546"/>
      <c r="U198" s="546"/>
      <c r="V198" s="546"/>
      <c r="W198" s="546"/>
      <c r="X198" s="546"/>
      <c r="Y198" s="546"/>
      <c r="Z198" s="546">
        <v>0</v>
      </c>
      <c r="AA198" s="548" t="s">
        <v>1685</v>
      </c>
      <c r="AB198" s="546"/>
      <c r="AC198" s="548" t="s">
        <v>84</v>
      </c>
      <c r="AD198" s="547">
        <v>46056</v>
      </c>
      <c r="AE198" s="546">
        <v>3</v>
      </c>
    </row>
    <row r="199" spans="1:31" ht="13.2">
      <c r="A199" s="541">
        <v>1973329311</v>
      </c>
      <c r="B199" s="543" t="s">
        <v>1341</v>
      </c>
      <c r="C199" s="543" t="s">
        <v>173</v>
      </c>
      <c r="D199" s="543" t="s">
        <v>344</v>
      </c>
      <c r="E199" s="543"/>
      <c r="F199" s="541">
        <v>2</v>
      </c>
      <c r="G199" s="543" t="s">
        <v>1686</v>
      </c>
      <c r="H199" s="543"/>
      <c r="I199" s="541">
        <v>1</v>
      </c>
      <c r="J199" s="541"/>
      <c r="K199" s="543" t="s">
        <v>1677</v>
      </c>
      <c r="L199" s="541"/>
      <c r="M199" s="541"/>
      <c r="N199" s="541"/>
      <c r="O199" s="541"/>
      <c r="P199" s="541"/>
      <c r="Q199" s="541"/>
      <c r="R199" s="541"/>
      <c r="S199" s="541"/>
      <c r="T199" s="541"/>
      <c r="U199" s="541"/>
      <c r="V199" s="541"/>
      <c r="W199" s="541"/>
      <c r="X199" s="541"/>
      <c r="Y199" s="541"/>
      <c r="Z199" s="541">
        <v>1</v>
      </c>
      <c r="AA199" s="543" t="s">
        <v>1677</v>
      </c>
      <c r="AB199" s="541"/>
      <c r="AC199" s="543" t="s">
        <v>84</v>
      </c>
      <c r="AD199" s="542">
        <v>46069</v>
      </c>
      <c r="AE199" s="541">
        <v>16</v>
      </c>
    </row>
    <row r="200" spans="1:31" ht="13.2">
      <c r="A200" s="546">
        <v>1973329311</v>
      </c>
      <c r="B200" s="548" t="s">
        <v>1341</v>
      </c>
      <c r="C200" s="548" t="s">
        <v>173</v>
      </c>
      <c r="D200" s="548" t="s">
        <v>1423</v>
      </c>
      <c r="E200" s="548" t="s">
        <v>1680</v>
      </c>
      <c r="F200" s="546">
        <v>170</v>
      </c>
      <c r="G200" s="548" t="s">
        <v>1681</v>
      </c>
      <c r="H200" s="548"/>
      <c r="I200" s="546">
        <v>0</v>
      </c>
      <c r="J200" s="546"/>
      <c r="K200" s="548" t="s">
        <v>1685</v>
      </c>
      <c r="L200" s="546"/>
      <c r="M200" s="546"/>
      <c r="N200" s="546"/>
      <c r="O200" s="546"/>
      <c r="P200" s="546"/>
      <c r="Q200" s="546"/>
      <c r="R200" s="546"/>
      <c r="S200" s="546"/>
      <c r="T200" s="546">
        <v>1</v>
      </c>
      <c r="U200" s="546"/>
      <c r="V200" s="546"/>
      <c r="W200" s="546"/>
      <c r="X200" s="546"/>
      <c r="Y200" s="546"/>
      <c r="Z200" s="546">
        <v>0</v>
      </c>
      <c r="AA200" s="548" t="s">
        <v>1685</v>
      </c>
      <c r="AB200" s="546"/>
      <c r="AC200" s="548" t="s">
        <v>84</v>
      </c>
      <c r="AD200" s="547">
        <v>46059</v>
      </c>
      <c r="AE200" s="546">
        <v>6</v>
      </c>
    </row>
    <row r="201" spans="1:31" ht="13.2">
      <c r="A201" s="541">
        <v>1973329311</v>
      </c>
      <c r="B201" s="543" t="s">
        <v>1341</v>
      </c>
      <c r="C201" s="543" t="s">
        <v>173</v>
      </c>
      <c r="D201" s="543" t="s">
        <v>1423</v>
      </c>
      <c r="E201" s="543" t="s">
        <v>1680</v>
      </c>
      <c r="F201" s="541">
        <v>170</v>
      </c>
      <c r="G201" s="543" t="s">
        <v>1681</v>
      </c>
      <c r="H201" s="543"/>
      <c r="I201" s="541"/>
      <c r="J201" s="541"/>
      <c r="K201" s="543" t="s">
        <v>1685</v>
      </c>
      <c r="L201" s="541"/>
      <c r="M201" s="541">
        <v>1</v>
      </c>
      <c r="N201" s="541"/>
      <c r="O201" s="541"/>
      <c r="P201" s="541"/>
      <c r="Q201" s="541"/>
      <c r="R201" s="541"/>
      <c r="S201" s="541"/>
      <c r="T201" s="541"/>
      <c r="U201" s="541"/>
      <c r="V201" s="541"/>
      <c r="W201" s="541"/>
      <c r="X201" s="541"/>
      <c r="Y201" s="541"/>
      <c r="Z201" s="541"/>
      <c r="AA201" s="543" t="s">
        <v>1685</v>
      </c>
      <c r="AB201" s="541"/>
      <c r="AC201" s="543" t="s">
        <v>84</v>
      </c>
      <c r="AD201" s="542">
        <v>46064</v>
      </c>
      <c r="AE201" s="541">
        <v>11</v>
      </c>
    </row>
    <row r="202" spans="1:31" ht="13.2">
      <c r="A202" s="546">
        <v>1973329311</v>
      </c>
      <c r="B202" s="548" t="s">
        <v>1341</v>
      </c>
      <c r="C202" s="548" t="s">
        <v>173</v>
      </c>
      <c r="D202" s="548" t="s">
        <v>344</v>
      </c>
      <c r="E202" s="548"/>
      <c r="F202" s="546">
        <v>155</v>
      </c>
      <c r="G202" s="548" t="s">
        <v>1689</v>
      </c>
      <c r="H202" s="548"/>
      <c r="I202" s="546">
        <v>8.3333333333333329E-2</v>
      </c>
      <c r="J202" s="546"/>
      <c r="K202" s="548" t="s">
        <v>1677</v>
      </c>
      <c r="L202" s="546"/>
      <c r="M202" s="546"/>
      <c r="N202" s="546"/>
      <c r="O202" s="546"/>
      <c r="P202" s="546"/>
      <c r="Q202" s="546"/>
      <c r="R202" s="546"/>
      <c r="S202" s="546"/>
      <c r="T202" s="546"/>
      <c r="U202" s="546"/>
      <c r="V202" s="546"/>
      <c r="W202" s="546"/>
      <c r="X202" s="546"/>
      <c r="Y202" s="546"/>
      <c r="Z202" s="546">
        <v>8.3333333333333329E-2</v>
      </c>
      <c r="AA202" s="548" t="s">
        <v>1677</v>
      </c>
      <c r="AB202" s="546"/>
      <c r="AC202" s="548" t="s">
        <v>84</v>
      </c>
      <c r="AD202" s="547">
        <v>45948</v>
      </c>
      <c r="AE202" s="546">
        <v>18</v>
      </c>
    </row>
    <row r="203" spans="1:31" ht="13.2">
      <c r="A203" s="541">
        <v>1973329311</v>
      </c>
      <c r="B203" s="543" t="s">
        <v>1341</v>
      </c>
      <c r="C203" s="543" t="s">
        <v>173</v>
      </c>
      <c r="D203" s="543" t="s">
        <v>344</v>
      </c>
      <c r="E203" s="543"/>
      <c r="F203" s="541">
        <v>2</v>
      </c>
      <c r="G203" s="543" t="s">
        <v>1686</v>
      </c>
      <c r="H203" s="543"/>
      <c r="I203" s="541">
        <v>1</v>
      </c>
      <c r="J203" s="541"/>
      <c r="K203" s="543" t="s">
        <v>1677</v>
      </c>
      <c r="L203" s="541"/>
      <c r="M203" s="541"/>
      <c r="N203" s="541"/>
      <c r="O203" s="541"/>
      <c r="P203" s="541"/>
      <c r="Q203" s="541"/>
      <c r="R203" s="541"/>
      <c r="S203" s="541"/>
      <c r="T203" s="541"/>
      <c r="U203" s="541"/>
      <c r="V203" s="541"/>
      <c r="W203" s="541"/>
      <c r="X203" s="541"/>
      <c r="Y203" s="541"/>
      <c r="Z203" s="541">
        <v>1</v>
      </c>
      <c r="AA203" s="543" t="s">
        <v>1677</v>
      </c>
      <c r="AB203" s="541"/>
      <c r="AC203" s="543" t="s">
        <v>84</v>
      </c>
      <c r="AD203" s="542">
        <v>46073</v>
      </c>
      <c r="AE203" s="541">
        <v>20</v>
      </c>
    </row>
    <row r="204" spans="1:31" ht="13.2">
      <c r="A204" s="546">
        <v>1973329311</v>
      </c>
      <c r="B204" s="548" t="s">
        <v>1341</v>
      </c>
      <c r="C204" s="548" t="s">
        <v>173</v>
      </c>
      <c r="D204" s="548" t="s">
        <v>344</v>
      </c>
      <c r="E204" s="548"/>
      <c r="F204" s="546">
        <v>151</v>
      </c>
      <c r="G204" s="548" t="s">
        <v>1684</v>
      </c>
      <c r="H204" s="548"/>
      <c r="I204" s="546">
        <v>0.33333333333333331</v>
      </c>
      <c r="J204" s="546"/>
      <c r="K204" s="548" t="s">
        <v>1677</v>
      </c>
      <c r="L204" s="546"/>
      <c r="M204" s="546"/>
      <c r="N204" s="546"/>
      <c r="O204" s="546"/>
      <c r="P204" s="546"/>
      <c r="Q204" s="546"/>
      <c r="R204" s="546"/>
      <c r="S204" s="546"/>
      <c r="T204" s="546"/>
      <c r="U204" s="546"/>
      <c r="V204" s="546"/>
      <c r="W204" s="546"/>
      <c r="X204" s="546"/>
      <c r="Y204" s="546"/>
      <c r="Z204" s="546">
        <v>0</v>
      </c>
      <c r="AA204" s="548" t="s">
        <v>1679</v>
      </c>
      <c r="AB204" s="546"/>
      <c r="AC204" s="548" t="s">
        <v>84</v>
      </c>
      <c r="AD204" s="547">
        <v>46010</v>
      </c>
      <c r="AE204" s="546">
        <v>19</v>
      </c>
    </row>
    <row r="205" spans="1:31" ht="13.2">
      <c r="A205" s="541">
        <v>1973329311</v>
      </c>
      <c r="B205" s="543" t="s">
        <v>1341</v>
      </c>
      <c r="C205" s="543" t="s">
        <v>173</v>
      </c>
      <c r="D205" s="543" t="s">
        <v>344</v>
      </c>
      <c r="E205" s="543"/>
      <c r="F205" s="541">
        <v>170</v>
      </c>
      <c r="G205" s="543" t="s">
        <v>1681</v>
      </c>
      <c r="H205" s="543"/>
      <c r="I205" s="541">
        <v>0.66666666666666663</v>
      </c>
      <c r="J205" s="541"/>
      <c r="K205" s="543" t="s">
        <v>1677</v>
      </c>
      <c r="L205" s="541"/>
      <c r="M205" s="541"/>
      <c r="N205" s="541"/>
      <c r="O205" s="541"/>
      <c r="P205" s="541"/>
      <c r="Q205" s="541"/>
      <c r="R205" s="541"/>
      <c r="S205" s="541"/>
      <c r="T205" s="541"/>
      <c r="U205" s="541"/>
      <c r="V205" s="541"/>
      <c r="W205" s="541"/>
      <c r="X205" s="541"/>
      <c r="Y205" s="541"/>
      <c r="Z205" s="541">
        <v>0.33333333333333331</v>
      </c>
      <c r="AA205" s="543" t="s">
        <v>1677</v>
      </c>
      <c r="AB205" s="541"/>
      <c r="AC205" s="543" t="s">
        <v>84</v>
      </c>
      <c r="AD205" s="542">
        <v>46018</v>
      </c>
      <c r="AE205" s="541">
        <v>27</v>
      </c>
    </row>
    <row r="206" spans="1:31" ht="13.2">
      <c r="A206" s="546">
        <v>1973329311</v>
      </c>
      <c r="B206" s="548" t="s">
        <v>1341</v>
      </c>
      <c r="C206" s="548" t="s">
        <v>173</v>
      </c>
      <c r="D206" s="548" t="s">
        <v>344</v>
      </c>
      <c r="E206" s="548"/>
      <c r="F206" s="546">
        <v>7</v>
      </c>
      <c r="G206" s="548" t="s">
        <v>1678</v>
      </c>
      <c r="H206" s="548"/>
      <c r="I206" s="546">
        <v>0.1</v>
      </c>
      <c r="J206" s="546">
        <v>7</v>
      </c>
      <c r="K206" s="548" t="s">
        <v>1688</v>
      </c>
      <c r="L206" s="546">
        <v>10</v>
      </c>
      <c r="M206" s="546"/>
      <c r="N206" s="546"/>
      <c r="O206" s="546"/>
      <c r="P206" s="546"/>
      <c r="Q206" s="546"/>
      <c r="R206" s="546"/>
      <c r="S206" s="546"/>
      <c r="T206" s="546"/>
      <c r="U206" s="546"/>
      <c r="V206" s="546"/>
      <c r="W206" s="546"/>
      <c r="X206" s="546"/>
      <c r="Y206" s="546"/>
      <c r="Z206" s="546">
        <v>0</v>
      </c>
      <c r="AA206" s="548" t="s">
        <v>1679</v>
      </c>
      <c r="AB206" s="546"/>
      <c r="AC206" s="548" t="s">
        <v>84</v>
      </c>
      <c r="AD206" s="547">
        <v>45944</v>
      </c>
      <c r="AE206" s="546">
        <v>14</v>
      </c>
    </row>
    <row r="207" spans="1:31" ht="13.2">
      <c r="A207" s="541">
        <v>1973329311</v>
      </c>
      <c r="B207" s="543" t="s">
        <v>1341</v>
      </c>
      <c r="C207" s="543" t="s">
        <v>173</v>
      </c>
      <c r="D207" s="543" t="s">
        <v>344</v>
      </c>
      <c r="E207" s="543"/>
      <c r="F207" s="541"/>
      <c r="G207" s="543"/>
      <c r="H207" s="543"/>
      <c r="I207" s="541">
        <v>0.33333333333333331</v>
      </c>
      <c r="J207" s="541"/>
      <c r="K207" s="543" t="s">
        <v>1677</v>
      </c>
      <c r="L207" s="541"/>
      <c r="M207" s="541"/>
      <c r="N207" s="541"/>
      <c r="O207" s="541"/>
      <c r="P207" s="541"/>
      <c r="Q207" s="541"/>
      <c r="R207" s="541"/>
      <c r="S207" s="541"/>
      <c r="T207" s="541"/>
      <c r="U207" s="541"/>
      <c r="V207" s="541"/>
      <c r="W207" s="541"/>
      <c r="X207" s="541">
        <v>1</v>
      </c>
      <c r="Y207" s="541"/>
      <c r="Z207" s="541">
        <v>0</v>
      </c>
      <c r="AA207" s="543" t="s">
        <v>1685</v>
      </c>
      <c r="AB207" s="541"/>
      <c r="AC207" s="543" t="s">
        <v>84</v>
      </c>
      <c r="AD207" s="542">
        <v>46010</v>
      </c>
      <c r="AE207" s="541">
        <v>19</v>
      </c>
    </row>
    <row r="208" spans="1:31" ht="13.2">
      <c r="A208" s="546">
        <v>1973329311</v>
      </c>
      <c r="B208" s="548" t="s">
        <v>1341</v>
      </c>
      <c r="C208" s="548" t="s">
        <v>173</v>
      </c>
      <c r="D208" s="548" t="s">
        <v>344</v>
      </c>
      <c r="E208" s="548"/>
      <c r="F208" s="546">
        <v>155</v>
      </c>
      <c r="G208" s="548" t="s">
        <v>1689</v>
      </c>
      <c r="H208" s="548"/>
      <c r="I208" s="546">
        <v>0.1</v>
      </c>
      <c r="J208" s="546">
        <v>7</v>
      </c>
      <c r="K208" s="548" t="s">
        <v>1688</v>
      </c>
      <c r="L208" s="546">
        <v>10</v>
      </c>
      <c r="M208" s="546"/>
      <c r="N208" s="546"/>
      <c r="O208" s="546"/>
      <c r="P208" s="546"/>
      <c r="Q208" s="546"/>
      <c r="R208" s="546"/>
      <c r="S208" s="546"/>
      <c r="T208" s="546"/>
      <c r="U208" s="546"/>
      <c r="V208" s="546"/>
      <c r="W208" s="546"/>
      <c r="X208" s="546"/>
      <c r="Y208" s="546"/>
      <c r="Z208" s="546">
        <v>0.1</v>
      </c>
      <c r="AA208" s="548" t="s">
        <v>1677</v>
      </c>
      <c r="AB208" s="546"/>
      <c r="AC208" s="548" t="s">
        <v>84</v>
      </c>
      <c r="AD208" s="547">
        <v>45944</v>
      </c>
      <c r="AE208" s="546">
        <v>14</v>
      </c>
    </row>
    <row r="209" spans="1:31" ht="13.2">
      <c r="A209" s="541">
        <v>1973329311</v>
      </c>
      <c r="B209" s="543" t="s">
        <v>1341</v>
      </c>
      <c r="C209" s="543" t="s">
        <v>173</v>
      </c>
      <c r="D209" s="543" t="s">
        <v>344</v>
      </c>
      <c r="E209" s="543"/>
      <c r="F209" s="541">
        <v>155</v>
      </c>
      <c r="G209" s="543" t="s">
        <v>1689</v>
      </c>
      <c r="H209" s="543"/>
      <c r="I209" s="541">
        <v>0.1</v>
      </c>
      <c r="J209" s="541"/>
      <c r="K209" s="543" t="s">
        <v>1677</v>
      </c>
      <c r="L209" s="541"/>
      <c r="M209" s="541"/>
      <c r="N209" s="541"/>
      <c r="O209" s="541"/>
      <c r="P209" s="541"/>
      <c r="Q209" s="541"/>
      <c r="R209" s="541"/>
      <c r="S209" s="541"/>
      <c r="T209" s="541"/>
      <c r="U209" s="541"/>
      <c r="V209" s="541"/>
      <c r="W209" s="541"/>
      <c r="X209" s="541"/>
      <c r="Y209" s="541"/>
      <c r="Z209" s="541">
        <v>0.1</v>
      </c>
      <c r="AA209" s="543" t="s">
        <v>1677</v>
      </c>
      <c r="AB209" s="541"/>
      <c r="AC209" s="543" t="s">
        <v>84</v>
      </c>
      <c r="AD209" s="542">
        <v>45950</v>
      </c>
      <c r="AE209" s="541">
        <v>20</v>
      </c>
    </row>
    <row r="210" spans="1:31" ht="13.2">
      <c r="A210" s="546">
        <v>1973329311</v>
      </c>
      <c r="B210" s="548" t="s">
        <v>1341</v>
      </c>
      <c r="C210" s="548" t="s">
        <v>173</v>
      </c>
      <c r="D210" s="548" t="s">
        <v>344</v>
      </c>
      <c r="E210" s="548"/>
      <c r="F210" s="546">
        <v>7</v>
      </c>
      <c r="G210" s="548" t="s">
        <v>1678</v>
      </c>
      <c r="H210" s="548"/>
      <c r="I210" s="546">
        <v>8.3333333333333329E-2</v>
      </c>
      <c r="J210" s="546">
        <v>9</v>
      </c>
      <c r="K210" s="548" t="s">
        <v>1688</v>
      </c>
      <c r="L210" s="546">
        <v>12</v>
      </c>
      <c r="M210" s="546"/>
      <c r="N210" s="546"/>
      <c r="O210" s="546"/>
      <c r="P210" s="546"/>
      <c r="Q210" s="546"/>
      <c r="R210" s="546"/>
      <c r="S210" s="546"/>
      <c r="T210" s="546"/>
      <c r="U210" s="546"/>
      <c r="V210" s="546"/>
      <c r="W210" s="546"/>
      <c r="X210" s="546"/>
      <c r="Y210" s="546"/>
      <c r="Z210" s="546">
        <v>0</v>
      </c>
      <c r="AA210" s="548" t="s">
        <v>1679</v>
      </c>
      <c r="AB210" s="546"/>
      <c r="AC210" s="548" t="s">
        <v>84</v>
      </c>
      <c r="AD210" s="547">
        <v>45946</v>
      </c>
      <c r="AE210" s="546">
        <v>16</v>
      </c>
    </row>
    <row r="211" spans="1:31" ht="13.2">
      <c r="A211" s="541">
        <v>1973329311</v>
      </c>
      <c r="B211" s="543" t="s">
        <v>1341</v>
      </c>
      <c r="C211" s="543" t="s">
        <v>173</v>
      </c>
      <c r="D211" s="543" t="s">
        <v>344</v>
      </c>
      <c r="E211" s="543"/>
      <c r="F211" s="541">
        <v>149</v>
      </c>
      <c r="G211" s="543" t="s">
        <v>1676</v>
      </c>
      <c r="H211" s="543"/>
      <c r="I211" s="541">
        <v>1</v>
      </c>
      <c r="J211" s="541"/>
      <c r="K211" s="543" t="s">
        <v>1677</v>
      </c>
      <c r="L211" s="541"/>
      <c r="M211" s="541"/>
      <c r="N211" s="541"/>
      <c r="O211" s="541"/>
      <c r="P211" s="541"/>
      <c r="Q211" s="541"/>
      <c r="R211" s="541"/>
      <c r="S211" s="541"/>
      <c r="T211" s="541"/>
      <c r="U211" s="541"/>
      <c r="V211" s="541"/>
      <c r="W211" s="541"/>
      <c r="X211" s="541"/>
      <c r="Y211" s="541"/>
      <c r="Z211" s="541">
        <v>0.5</v>
      </c>
      <c r="AA211" s="543" t="s">
        <v>1677</v>
      </c>
      <c r="AB211" s="541"/>
      <c r="AC211" s="543" t="s">
        <v>84</v>
      </c>
      <c r="AD211" s="542">
        <v>46032</v>
      </c>
      <c r="AE211" s="541">
        <v>10</v>
      </c>
    </row>
    <row r="212" spans="1:31" ht="13.2">
      <c r="A212" s="546">
        <v>1973329311</v>
      </c>
      <c r="B212" s="548" t="s">
        <v>1341</v>
      </c>
      <c r="C212" s="548" t="s">
        <v>173</v>
      </c>
      <c r="D212" s="548" t="s">
        <v>1405</v>
      </c>
      <c r="E212" s="548" t="s">
        <v>1683</v>
      </c>
      <c r="F212" s="546">
        <v>5</v>
      </c>
      <c r="G212" s="548" t="s">
        <v>1687</v>
      </c>
      <c r="H212" s="548"/>
      <c r="I212" s="546">
        <v>0.1</v>
      </c>
      <c r="J212" s="546">
        <v>7</v>
      </c>
      <c r="K212" s="548" t="s">
        <v>1688</v>
      </c>
      <c r="L212" s="546">
        <v>10</v>
      </c>
      <c r="M212" s="546">
        <v>1</v>
      </c>
      <c r="N212" s="546"/>
      <c r="O212" s="546"/>
      <c r="P212" s="546"/>
      <c r="Q212" s="546"/>
      <c r="R212" s="546"/>
      <c r="S212" s="546"/>
      <c r="T212" s="546"/>
      <c r="U212" s="546"/>
      <c r="V212" s="546"/>
      <c r="W212" s="546"/>
      <c r="X212" s="546"/>
      <c r="Y212" s="546"/>
      <c r="Z212" s="546">
        <v>0</v>
      </c>
      <c r="AA212" s="548" t="s">
        <v>1682</v>
      </c>
      <c r="AB212" s="546">
        <v>7</v>
      </c>
      <c r="AC212" s="548" t="s">
        <v>84</v>
      </c>
      <c r="AD212" s="547">
        <v>45944</v>
      </c>
      <c r="AE212" s="546">
        <v>14</v>
      </c>
    </row>
    <row r="213" spans="1:31" ht="13.2">
      <c r="A213" s="541">
        <v>1973329311</v>
      </c>
      <c r="B213" s="543" t="s">
        <v>1341</v>
      </c>
      <c r="C213" s="543" t="s">
        <v>173</v>
      </c>
      <c r="D213" s="543" t="s">
        <v>1423</v>
      </c>
      <c r="E213" s="543" t="s">
        <v>1680</v>
      </c>
      <c r="F213" s="541">
        <v>170</v>
      </c>
      <c r="G213" s="543" t="s">
        <v>1681</v>
      </c>
      <c r="H213" s="543"/>
      <c r="I213" s="541">
        <v>0</v>
      </c>
      <c r="J213" s="541"/>
      <c r="K213" s="543" t="s">
        <v>1685</v>
      </c>
      <c r="L213" s="541"/>
      <c r="M213" s="541"/>
      <c r="N213" s="541">
        <v>1</v>
      </c>
      <c r="O213" s="541"/>
      <c r="P213" s="541"/>
      <c r="Q213" s="541"/>
      <c r="R213" s="541"/>
      <c r="S213" s="541"/>
      <c r="T213" s="541"/>
      <c r="U213" s="541"/>
      <c r="V213" s="541"/>
      <c r="W213" s="541"/>
      <c r="X213" s="541"/>
      <c r="Y213" s="541"/>
      <c r="Z213" s="541">
        <v>0</v>
      </c>
      <c r="AA213" s="543" t="s">
        <v>1685</v>
      </c>
      <c r="AB213" s="541"/>
      <c r="AC213" s="543" t="s">
        <v>84</v>
      </c>
      <c r="AD213" s="542">
        <v>46050</v>
      </c>
      <c r="AE213" s="541">
        <v>28</v>
      </c>
    </row>
    <row r="214" spans="1:31" ht="13.2">
      <c r="A214" s="546">
        <v>1973329311</v>
      </c>
      <c r="B214" s="548" t="s">
        <v>1341</v>
      </c>
      <c r="C214" s="548" t="s">
        <v>173</v>
      </c>
      <c r="D214" s="548" t="s">
        <v>344</v>
      </c>
      <c r="E214" s="548"/>
      <c r="F214" s="546">
        <v>155</v>
      </c>
      <c r="G214" s="548" t="s">
        <v>1689</v>
      </c>
      <c r="H214" s="548"/>
      <c r="I214" s="546">
        <v>0.33333333333333331</v>
      </c>
      <c r="J214" s="546"/>
      <c r="K214" s="548" t="s">
        <v>1677</v>
      </c>
      <c r="L214" s="546"/>
      <c r="M214" s="546"/>
      <c r="N214" s="546"/>
      <c r="O214" s="546"/>
      <c r="P214" s="546"/>
      <c r="Q214" s="546"/>
      <c r="R214" s="546"/>
      <c r="S214" s="546"/>
      <c r="T214" s="546"/>
      <c r="U214" s="546"/>
      <c r="V214" s="546"/>
      <c r="W214" s="546"/>
      <c r="X214" s="546"/>
      <c r="Y214" s="546"/>
      <c r="Z214" s="546">
        <v>0.33333333333333331</v>
      </c>
      <c r="AA214" s="548" t="s">
        <v>1677</v>
      </c>
      <c r="AB214" s="546"/>
      <c r="AC214" s="548" t="s">
        <v>84</v>
      </c>
      <c r="AD214" s="547">
        <v>45924</v>
      </c>
      <c r="AE214" s="546">
        <v>24</v>
      </c>
    </row>
    <row r="215" spans="1:31" ht="13.2">
      <c r="A215" s="541">
        <v>1973329311</v>
      </c>
      <c r="B215" s="543" t="s">
        <v>1341</v>
      </c>
      <c r="C215" s="543" t="s">
        <v>173</v>
      </c>
      <c r="D215" s="543" t="s">
        <v>344</v>
      </c>
      <c r="E215" s="543"/>
      <c r="F215" s="541">
        <v>170</v>
      </c>
      <c r="G215" s="543" t="s">
        <v>1681</v>
      </c>
      <c r="H215" s="543"/>
      <c r="I215" s="541">
        <v>1</v>
      </c>
      <c r="J215" s="541"/>
      <c r="K215" s="543" t="s">
        <v>1677</v>
      </c>
      <c r="L215" s="541"/>
      <c r="M215" s="541"/>
      <c r="N215" s="541"/>
      <c r="O215" s="541"/>
      <c r="P215" s="541"/>
      <c r="Q215" s="541"/>
      <c r="R215" s="541"/>
      <c r="S215" s="541"/>
      <c r="T215" s="541"/>
      <c r="U215" s="541"/>
      <c r="V215" s="541"/>
      <c r="W215" s="541"/>
      <c r="X215" s="541"/>
      <c r="Y215" s="541"/>
      <c r="Z215" s="541">
        <v>0</v>
      </c>
      <c r="AA215" s="543" t="s">
        <v>1679</v>
      </c>
      <c r="AB215" s="541"/>
      <c r="AC215" s="543" t="s">
        <v>84</v>
      </c>
      <c r="AD215" s="542">
        <v>46069</v>
      </c>
      <c r="AE215" s="541">
        <v>16</v>
      </c>
    </row>
    <row r="216" spans="1:31" ht="13.2">
      <c r="A216" s="546">
        <v>1973329311</v>
      </c>
      <c r="B216" s="548" t="s">
        <v>1341</v>
      </c>
      <c r="C216" s="548" t="s">
        <v>173</v>
      </c>
      <c r="D216" s="548" t="s">
        <v>344</v>
      </c>
      <c r="E216" s="548"/>
      <c r="F216" s="546">
        <v>151</v>
      </c>
      <c r="G216" s="548" t="s">
        <v>1684</v>
      </c>
      <c r="H216" s="548"/>
      <c r="I216" s="546">
        <v>0.66666666666666663</v>
      </c>
      <c r="J216" s="546"/>
      <c r="K216" s="548" t="s">
        <v>1677</v>
      </c>
      <c r="L216" s="546"/>
      <c r="M216" s="546"/>
      <c r="N216" s="546"/>
      <c r="O216" s="546"/>
      <c r="P216" s="546"/>
      <c r="Q216" s="546"/>
      <c r="R216" s="546"/>
      <c r="S216" s="546"/>
      <c r="T216" s="546"/>
      <c r="U216" s="546"/>
      <c r="V216" s="546"/>
      <c r="W216" s="546"/>
      <c r="X216" s="546"/>
      <c r="Y216" s="546"/>
      <c r="Z216" s="546">
        <v>0</v>
      </c>
      <c r="AA216" s="548" t="s">
        <v>1679</v>
      </c>
      <c r="AB216" s="546"/>
      <c r="AC216" s="548" t="s">
        <v>84</v>
      </c>
      <c r="AD216" s="547">
        <v>46022</v>
      </c>
      <c r="AE216" s="546">
        <v>31</v>
      </c>
    </row>
    <row r="217" spans="1:31" ht="13.2">
      <c r="A217" s="541">
        <v>1973329311</v>
      </c>
      <c r="B217" s="543" t="s">
        <v>1341</v>
      </c>
      <c r="C217" s="543" t="s">
        <v>173</v>
      </c>
      <c r="D217" s="543" t="s">
        <v>344</v>
      </c>
      <c r="E217" s="543"/>
      <c r="F217" s="541">
        <v>7</v>
      </c>
      <c r="G217" s="543" t="s">
        <v>1678</v>
      </c>
      <c r="H217" s="543"/>
      <c r="I217" s="541">
        <v>0.33333333333333331</v>
      </c>
      <c r="J217" s="541"/>
      <c r="K217" s="543" t="s">
        <v>1677</v>
      </c>
      <c r="L217" s="541"/>
      <c r="M217" s="541"/>
      <c r="N217" s="541"/>
      <c r="O217" s="541"/>
      <c r="P217" s="541"/>
      <c r="Q217" s="541"/>
      <c r="R217" s="541"/>
      <c r="S217" s="541"/>
      <c r="T217" s="541"/>
      <c r="U217" s="541"/>
      <c r="V217" s="541"/>
      <c r="W217" s="541"/>
      <c r="X217" s="541"/>
      <c r="Y217" s="541"/>
      <c r="Z217" s="541">
        <v>0</v>
      </c>
      <c r="AA217" s="543" t="s">
        <v>1679</v>
      </c>
      <c r="AB217" s="541"/>
      <c r="AC217" s="543" t="s">
        <v>84</v>
      </c>
      <c r="AD217" s="542">
        <v>45936</v>
      </c>
      <c r="AE217" s="541">
        <v>6</v>
      </c>
    </row>
    <row r="218" spans="1:31" ht="13.2">
      <c r="A218" s="546">
        <v>1973329311</v>
      </c>
      <c r="B218" s="548" t="s">
        <v>1341</v>
      </c>
      <c r="C218" s="548" t="s">
        <v>173</v>
      </c>
      <c r="D218" s="548" t="s">
        <v>1423</v>
      </c>
      <c r="E218" s="548" t="s">
        <v>1680</v>
      </c>
      <c r="F218" s="546">
        <v>170</v>
      </c>
      <c r="G218" s="548" t="s">
        <v>1681</v>
      </c>
      <c r="H218" s="548"/>
      <c r="I218" s="546">
        <v>0</v>
      </c>
      <c r="J218" s="546"/>
      <c r="K218" s="548" t="s">
        <v>1685</v>
      </c>
      <c r="L218" s="546"/>
      <c r="M218" s="546"/>
      <c r="N218" s="546">
        <v>1</v>
      </c>
      <c r="O218" s="546"/>
      <c r="P218" s="546"/>
      <c r="Q218" s="546"/>
      <c r="R218" s="546"/>
      <c r="S218" s="546"/>
      <c r="T218" s="546"/>
      <c r="U218" s="546"/>
      <c r="V218" s="546"/>
      <c r="W218" s="546"/>
      <c r="X218" s="546"/>
      <c r="Y218" s="546"/>
      <c r="Z218" s="546">
        <v>0</v>
      </c>
      <c r="AA218" s="548" t="s">
        <v>1685</v>
      </c>
      <c r="AB218" s="546"/>
      <c r="AC218" s="548" t="s">
        <v>84</v>
      </c>
      <c r="AD218" s="547">
        <v>46041</v>
      </c>
      <c r="AE218" s="546">
        <v>19</v>
      </c>
    </row>
    <row r="219" spans="1:31" ht="13.2">
      <c r="A219" s="541">
        <v>1973329311</v>
      </c>
      <c r="B219" s="543" t="s">
        <v>1341</v>
      </c>
      <c r="C219" s="543" t="s">
        <v>173</v>
      </c>
      <c r="D219" s="543" t="s">
        <v>1423</v>
      </c>
      <c r="E219" s="543" t="s">
        <v>1680</v>
      </c>
      <c r="F219" s="541">
        <v>170</v>
      </c>
      <c r="G219" s="543" t="s">
        <v>1681</v>
      </c>
      <c r="H219" s="543"/>
      <c r="I219" s="541">
        <v>0</v>
      </c>
      <c r="J219" s="541"/>
      <c r="K219" s="543" t="s">
        <v>1685</v>
      </c>
      <c r="L219" s="541"/>
      <c r="M219" s="541"/>
      <c r="N219" s="541">
        <v>1</v>
      </c>
      <c r="O219" s="541"/>
      <c r="P219" s="541"/>
      <c r="Q219" s="541"/>
      <c r="R219" s="541"/>
      <c r="S219" s="541"/>
      <c r="T219" s="541"/>
      <c r="U219" s="541"/>
      <c r="V219" s="541"/>
      <c r="W219" s="541"/>
      <c r="X219" s="541"/>
      <c r="Y219" s="541"/>
      <c r="Z219" s="541">
        <v>0</v>
      </c>
      <c r="AA219" s="543" t="s">
        <v>1685</v>
      </c>
      <c r="AB219" s="541"/>
      <c r="AC219" s="543" t="s">
        <v>84</v>
      </c>
      <c r="AD219" s="542">
        <v>46038</v>
      </c>
      <c r="AE219" s="541">
        <v>16</v>
      </c>
    </row>
    <row r="220" spans="1:31" ht="13.2">
      <c r="A220" s="546">
        <v>1973329311</v>
      </c>
      <c r="B220" s="548" t="s">
        <v>1341</v>
      </c>
      <c r="C220" s="548" t="s">
        <v>173</v>
      </c>
      <c r="D220" s="548" t="s">
        <v>344</v>
      </c>
      <c r="E220" s="548"/>
      <c r="F220" s="546">
        <v>149</v>
      </c>
      <c r="G220" s="548" t="s">
        <v>1676</v>
      </c>
      <c r="H220" s="548"/>
      <c r="I220" s="546">
        <v>0.66666666666666663</v>
      </c>
      <c r="J220" s="546"/>
      <c r="K220" s="548" t="s">
        <v>1677</v>
      </c>
      <c r="L220" s="546"/>
      <c r="M220" s="546"/>
      <c r="N220" s="546"/>
      <c r="O220" s="546"/>
      <c r="P220" s="546"/>
      <c r="Q220" s="546"/>
      <c r="R220" s="546"/>
      <c r="S220" s="546"/>
      <c r="T220" s="546"/>
      <c r="U220" s="546"/>
      <c r="V220" s="546"/>
      <c r="W220" s="546"/>
      <c r="X220" s="546"/>
      <c r="Y220" s="546"/>
      <c r="Z220" s="546">
        <v>0.33333333333333331</v>
      </c>
      <c r="AA220" s="548" t="s">
        <v>1677</v>
      </c>
      <c r="AB220" s="546"/>
      <c r="AC220" s="548" t="s">
        <v>84</v>
      </c>
      <c r="AD220" s="547">
        <v>46021</v>
      </c>
      <c r="AE220" s="546">
        <v>30</v>
      </c>
    </row>
    <row r="221" spans="1:31" ht="13.2">
      <c r="A221" s="541">
        <v>1973329311</v>
      </c>
      <c r="B221" s="543" t="s">
        <v>1341</v>
      </c>
      <c r="C221" s="543" t="s">
        <v>173</v>
      </c>
      <c r="D221" s="543" t="s">
        <v>1423</v>
      </c>
      <c r="E221" s="543" t="s">
        <v>1680</v>
      </c>
      <c r="F221" s="541">
        <v>170</v>
      </c>
      <c r="G221" s="543" t="s">
        <v>1681</v>
      </c>
      <c r="H221" s="543"/>
      <c r="I221" s="541">
        <v>0</v>
      </c>
      <c r="J221" s="541"/>
      <c r="K221" s="543" t="s">
        <v>1685</v>
      </c>
      <c r="L221" s="541"/>
      <c r="M221" s="541"/>
      <c r="N221" s="541">
        <v>1</v>
      </c>
      <c r="O221" s="541"/>
      <c r="P221" s="541"/>
      <c r="Q221" s="541"/>
      <c r="R221" s="541"/>
      <c r="S221" s="541"/>
      <c r="T221" s="541"/>
      <c r="U221" s="541"/>
      <c r="V221" s="541"/>
      <c r="W221" s="541"/>
      <c r="X221" s="541"/>
      <c r="Y221" s="541"/>
      <c r="Z221" s="541">
        <v>0</v>
      </c>
      <c r="AA221" s="543" t="s">
        <v>1685</v>
      </c>
      <c r="AB221" s="541"/>
      <c r="AC221" s="543" t="s">
        <v>84</v>
      </c>
      <c r="AD221" s="542">
        <v>46049</v>
      </c>
      <c r="AE221" s="541">
        <v>27</v>
      </c>
    </row>
    <row r="222" spans="1:31" ht="13.2">
      <c r="A222" s="546">
        <v>1973329311</v>
      </c>
      <c r="B222" s="548" t="s">
        <v>1341</v>
      </c>
      <c r="C222" s="548" t="s">
        <v>173</v>
      </c>
      <c r="D222" s="548" t="s">
        <v>1597</v>
      </c>
      <c r="E222" s="548" t="s">
        <v>1691</v>
      </c>
      <c r="F222" s="546">
        <v>150</v>
      </c>
      <c r="G222" s="548" t="s">
        <v>1692</v>
      </c>
      <c r="H222" s="548"/>
      <c r="I222" s="546">
        <v>0</v>
      </c>
      <c r="J222" s="546"/>
      <c r="K222" s="548" t="s">
        <v>1685</v>
      </c>
      <c r="L222" s="546"/>
      <c r="M222" s="546"/>
      <c r="N222" s="546"/>
      <c r="O222" s="546"/>
      <c r="P222" s="546"/>
      <c r="Q222" s="546"/>
      <c r="R222" s="546"/>
      <c r="S222" s="546"/>
      <c r="T222" s="546"/>
      <c r="U222" s="546"/>
      <c r="V222" s="546"/>
      <c r="W222" s="546"/>
      <c r="X222" s="546">
        <v>1</v>
      </c>
      <c r="Y222" s="546"/>
      <c r="Z222" s="546">
        <v>0</v>
      </c>
      <c r="AA222" s="548" t="s">
        <v>1685</v>
      </c>
      <c r="AB222" s="546"/>
      <c r="AC222" s="548" t="s">
        <v>84</v>
      </c>
      <c r="AD222" s="547">
        <v>45991</v>
      </c>
      <c r="AE222" s="546">
        <v>30</v>
      </c>
    </row>
    <row r="223" spans="1:31" ht="13.2">
      <c r="A223" s="541">
        <v>1973329311</v>
      </c>
      <c r="B223" s="543" t="s">
        <v>1341</v>
      </c>
      <c r="C223" s="543" t="s">
        <v>173</v>
      </c>
      <c r="D223" s="543" t="s">
        <v>344</v>
      </c>
      <c r="E223" s="543"/>
      <c r="F223" s="541">
        <v>170</v>
      </c>
      <c r="G223" s="543" t="s">
        <v>1681</v>
      </c>
      <c r="H223" s="543"/>
      <c r="I223" s="541">
        <v>0.66666666666666663</v>
      </c>
      <c r="J223" s="541"/>
      <c r="K223" s="543" t="s">
        <v>1677</v>
      </c>
      <c r="L223" s="541"/>
      <c r="M223" s="541"/>
      <c r="N223" s="541"/>
      <c r="O223" s="541"/>
      <c r="P223" s="541"/>
      <c r="Q223" s="541"/>
      <c r="R223" s="541"/>
      <c r="S223" s="541"/>
      <c r="T223" s="541"/>
      <c r="U223" s="541"/>
      <c r="V223" s="541"/>
      <c r="W223" s="541"/>
      <c r="X223" s="541"/>
      <c r="Y223" s="541"/>
      <c r="Z223" s="541">
        <v>0.33333333333333331</v>
      </c>
      <c r="AA223" s="543" t="s">
        <v>1677</v>
      </c>
      <c r="AB223" s="541"/>
      <c r="AC223" s="543" t="s">
        <v>84</v>
      </c>
      <c r="AD223" s="542">
        <v>46020</v>
      </c>
      <c r="AE223" s="541">
        <v>29</v>
      </c>
    </row>
    <row r="224" spans="1:31" ht="13.2">
      <c r="A224" s="546">
        <v>1973329311</v>
      </c>
      <c r="B224" s="548" t="s">
        <v>1341</v>
      </c>
      <c r="C224" s="548" t="s">
        <v>173</v>
      </c>
      <c r="D224" s="548" t="s">
        <v>344</v>
      </c>
      <c r="E224" s="548"/>
      <c r="F224" s="546">
        <v>151</v>
      </c>
      <c r="G224" s="548" t="s">
        <v>1684</v>
      </c>
      <c r="H224" s="548"/>
      <c r="I224" s="546">
        <v>0.66666666666666663</v>
      </c>
      <c r="J224" s="546"/>
      <c r="K224" s="548" t="s">
        <v>1677</v>
      </c>
      <c r="L224" s="546"/>
      <c r="M224" s="546"/>
      <c r="N224" s="546"/>
      <c r="O224" s="546"/>
      <c r="P224" s="546"/>
      <c r="Q224" s="546"/>
      <c r="R224" s="546"/>
      <c r="S224" s="546"/>
      <c r="T224" s="546"/>
      <c r="U224" s="546"/>
      <c r="V224" s="546"/>
      <c r="W224" s="546"/>
      <c r="X224" s="546"/>
      <c r="Y224" s="546"/>
      <c r="Z224" s="546">
        <v>0</v>
      </c>
      <c r="AA224" s="548" t="s">
        <v>1679</v>
      </c>
      <c r="AB224" s="546"/>
      <c r="AC224" s="548" t="s">
        <v>84</v>
      </c>
      <c r="AD224" s="547">
        <v>46029</v>
      </c>
      <c r="AE224" s="546">
        <v>7</v>
      </c>
    </row>
    <row r="225" spans="1:31" ht="13.2">
      <c r="A225" s="541">
        <v>1973329311</v>
      </c>
      <c r="B225" s="543" t="s">
        <v>1341</v>
      </c>
      <c r="C225" s="543" t="s">
        <v>173</v>
      </c>
      <c r="D225" s="543" t="s">
        <v>344</v>
      </c>
      <c r="E225" s="543"/>
      <c r="F225" s="541">
        <v>151</v>
      </c>
      <c r="G225" s="543" t="s">
        <v>1684</v>
      </c>
      <c r="H225" s="543"/>
      <c r="I225" s="541">
        <v>0.33333333333333331</v>
      </c>
      <c r="J225" s="541"/>
      <c r="K225" s="543" t="s">
        <v>1677</v>
      </c>
      <c r="L225" s="541"/>
      <c r="M225" s="541"/>
      <c r="N225" s="541"/>
      <c r="O225" s="541"/>
      <c r="P225" s="541"/>
      <c r="Q225" s="541"/>
      <c r="R225" s="541"/>
      <c r="S225" s="541"/>
      <c r="T225" s="541"/>
      <c r="U225" s="541"/>
      <c r="V225" s="541"/>
      <c r="W225" s="541"/>
      <c r="X225" s="541"/>
      <c r="Y225" s="541"/>
      <c r="Z225" s="541">
        <v>0</v>
      </c>
      <c r="AA225" s="543" t="s">
        <v>1679</v>
      </c>
      <c r="AB225" s="541"/>
      <c r="AC225" s="543" t="s">
        <v>84</v>
      </c>
      <c r="AD225" s="542">
        <v>46013</v>
      </c>
      <c r="AE225" s="541">
        <v>22</v>
      </c>
    </row>
    <row r="226" spans="1:31" ht="13.2">
      <c r="A226" s="546">
        <v>1973329311</v>
      </c>
      <c r="B226" s="548" t="s">
        <v>1341</v>
      </c>
      <c r="C226" s="548" t="s">
        <v>173</v>
      </c>
      <c r="D226" s="548" t="s">
        <v>1597</v>
      </c>
      <c r="E226" s="548" t="s">
        <v>1691</v>
      </c>
      <c r="F226" s="546">
        <v>150</v>
      </c>
      <c r="G226" s="548" t="s">
        <v>1692</v>
      </c>
      <c r="H226" s="548"/>
      <c r="I226" s="546">
        <v>0</v>
      </c>
      <c r="J226" s="546"/>
      <c r="K226" s="548" t="s">
        <v>1685</v>
      </c>
      <c r="L226" s="546"/>
      <c r="M226" s="546"/>
      <c r="N226" s="546"/>
      <c r="O226" s="546"/>
      <c r="P226" s="546"/>
      <c r="Q226" s="546"/>
      <c r="R226" s="546"/>
      <c r="S226" s="546"/>
      <c r="T226" s="546"/>
      <c r="U226" s="546"/>
      <c r="V226" s="546"/>
      <c r="W226" s="546"/>
      <c r="X226" s="546">
        <v>1</v>
      </c>
      <c r="Y226" s="546"/>
      <c r="Z226" s="546">
        <v>0</v>
      </c>
      <c r="AA226" s="548" t="s">
        <v>1685</v>
      </c>
      <c r="AB226" s="546"/>
      <c r="AC226" s="548" t="s">
        <v>84</v>
      </c>
      <c r="AD226" s="547">
        <v>45986</v>
      </c>
      <c r="AE226" s="546">
        <v>25</v>
      </c>
    </row>
    <row r="227" spans="1:31" ht="13.2">
      <c r="A227" s="541">
        <v>1973329311</v>
      </c>
      <c r="B227" s="543" t="s">
        <v>1341</v>
      </c>
      <c r="C227" s="543" t="s">
        <v>173</v>
      </c>
      <c r="D227" s="543" t="s">
        <v>1405</v>
      </c>
      <c r="E227" s="543" t="s">
        <v>1683</v>
      </c>
      <c r="F227" s="541">
        <v>5</v>
      </c>
      <c r="G227" s="543" t="s">
        <v>1687</v>
      </c>
      <c r="H227" s="543"/>
      <c r="I227" s="541">
        <v>9.0909090909090912E-2</v>
      </c>
      <c r="J227" s="541">
        <v>8</v>
      </c>
      <c r="K227" s="543" t="s">
        <v>1688</v>
      </c>
      <c r="L227" s="541">
        <v>11</v>
      </c>
      <c r="M227" s="541">
        <v>1</v>
      </c>
      <c r="N227" s="541"/>
      <c r="O227" s="541"/>
      <c r="P227" s="541"/>
      <c r="Q227" s="541"/>
      <c r="R227" s="541"/>
      <c r="S227" s="541"/>
      <c r="T227" s="541"/>
      <c r="U227" s="541"/>
      <c r="V227" s="541"/>
      <c r="W227" s="541"/>
      <c r="X227" s="541"/>
      <c r="Y227" s="541"/>
      <c r="Z227" s="541">
        <v>0</v>
      </c>
      <c r="AA227" s="543" t="s">
        <v>1682</v>
      </c>
      <c r="AB227" s="541">
        <v>8</v>
      </c>
      <c r="AC227" s="543" t="s">
        <v>84</v>
      </c>
      <c r="AD227" s="542">
        <v>45945</v>
      </c>
      <c r="AE227" s="541">
        <v>15</v>
      </c>
    </row>
    <row r="228" spans="1:31" ht="13.2">
      <c r="A228" s="546">
        <v>1973329311</v>
      </c>
      <c r="B228" s="548" t="s">
        <v>1341</v>
      </c>
      <c r="C228" s="548" t="s">
        <v>173</v>
      </c>
      <c r="D228" s="548" t="s">
        <v>1405</v>
      </c>
      <c r="E228" s="548" t="s">
        <v>1683</v>
      </c>
      <c r="F228" s="546">
        <v>151</v>
      </c>
      <c r="G228" s="548" t="s">
        <v>1684</v>
      </c>
      <c r="H228" s="548"/>
      <c r="I228" s="546">
        <v>0</v>
      </c>
      <c r="J228" s="546"/>
      <c r="K228" s="548" t="s">
        <v>1685</v>
      </c>
      <c r="L228" s="546"/>
      <c r="M228" s="546"/>
      <c r="N228" s="546"/>
      <c r="O228" s="546"/>
      <c r="P228" s="546"/>
      <c r="Q228" s="546"/>
      <c r="R228" s="546"/>
      <c r="S228" s="546"/>
      <c r="T228" s="546">
        <v>1</v>
      </c>
      <c r="U228" s="546"/>
      <c r="V228" s="546"/>
      <c r="W228" s="546"/>
      <c r="X228" s="546"/>
      <c r="Y228" s="546"/>
      <c r="Z228" s="546">
        <v>0</v>
      </c>
      <c r="AA228" s="548" t="s">
        <v>1685</v>
      </c>
      <c r="AB228" s="546"/>
      <c r="AC228" s="548" t="s">
        <v>84</v>
      </c>
      <c r="AD228" s="547">
        <v>45989</v>
      </c>
      <c r="AE228" s="546">
        <v>28</v>
      </c>
    </row>
    <row r="229" spans="1:31" ht="13.2">
      <c r="A229" s="541">
        <v>1973329311</v>
      </c>
      <c r="B229" s="543" t="s">
        <v>1341</v>
      </c>
      <c r="C229" s="543" t="s">
        <v>173</v>
      </c>
      <c r="D229" s="543" t="s">
        <v>344</v>
      </c>
      <c r="E229" s="543"/>
      <c r="F229" s="541">
        <v>149</v>
      </c>
      <c r="G229" s="543" t="s">
        <v>1676</v>
      </c>
      <c r="H229" s="543"/>
      <c r="I229" s="541">
        <v>0.66666666666666663</v>
      </c>
      <c r="J229" s="541"/>
      <c r="K229" s="543" t="s">
        <v>1677</v>
      </c>
      <c r="L229" s="541"/>
      <c r="M229" s="541"/>
      <c r="N229" s="541"/>
      <c r="O229" s="541"/>
      <c r="P229" s="541"/>
      <c r="Q229" s="541"/>
      <c r="R229" s="541"/>
      <c r="S229" s="541"/>
      <c r="T229" s="541"/>
      <c r="U229" s="541"/>
      <c r="V229" s="541"/>
      <c r="W229" s="541"/>
      <c r="X229" s="541"/>
      <c r="Y229" s="541"/>
      <c r="Z229" s="541">
        <v>0.33333333333333331</v>
      </c>
      <c r="AA229" s="543" t="s">
        <v>1677</v>
      </c>
      <c r="AB229" s="541"/>
      <c r="AC229" s="543" t="s">
        <v>84</v>
      </c>
      <c r="AD229" s="542">
        <v>46019</v>
      </c>
      <c r="AE229" s="541">
        <v>28</v>
      </c>
    </row>
    <row r="230" spans="1:31" ht="13.2">
      <c r="A230" s="546">
        <v>1973329311</v>
      </c>
      <c r="B230" s="548" t="s">
        <v>1341</v>
      </c>
      <c r="C230" s="548" t="s">
        <v>173</v>
      </c>
      <c r="D230" s="548" t="s">
        <v>344</v>
      </c>
      <c r="E230" s="548"/>
      <c r="F230" s="546"/>
      <c r="G230" s="548"/>
      <c r="H230" s="548"/>
      <c r="I230" s="546">
        <v>0</v>
      </c>
      <c r="J230" s="546">
        <v>2</v>
      </c>
      <c r="K230" s="548" t="s">
        <v>1682</v>
      </c>
      <c r="L230" s="546"/>
      <c r="M230" s="546"/>
      <c r="N230" s="546"/>
      <c r="O230" s="546"/>
      <c r="P230" s="546"/>
      <c r="Q230" s="546"/>
      <c r="R230" s="546"/>
      <c r="S230" s="546"/>
      <c r="T230" s="546"/>
      <c r="U230" s="546"/>
      <c r="V230" s="546"/>
      <c r="W230" s="546"/>
      <c r="X230" s="546">
        <v>1</v>
      </c>
      <c r="Y230" s="546"/>
      <c r="Z230" s="546">
        <v>0</v>
      </c>
      <c r="AA230" s="548" t="s">
        <v>1685</v>
      </c>
      <c r="AB230" s="546"/>
      <c r="AC230" s="548" t="s">
        <v>84</v>
      </c>
      <c r="AD230" s="547">
        <v>46005</v>
      </c>
      <c r="AE230" s="546">
        <v>14</v>
      </c>
    </row>
    <row r="231" spans="1:31" ht="13.2">
      <c r="A231" s="541">
        <v>1973329311</v>
      </c>
      <c r="B231" s="543" t="s">
        <v>1341</v>
      </c>
      <c r="C231" s="543" t="s">
        <v>173</v>
      </c>
      <c r="D231" s="543" t="s">
        <v>344</v>
      </c>
      <c r="E231" s="543"/>
      <c r="F231" s="541">
        <v>170</v>
      </c>
      <c r="G231" s="543" t="s">
        <v>1681</v>
      </c>
      <c r="H231" s="543"/>
      <c r="I231" s="541">
        <v>0.66666666666666663</v>
      </c>
      <c r="J231" s="541"/>
      <c r="K231" s="543" t="s">
        <v>1677</v>
      </c>
      <c r="L231" s="541"/>
      <c r="M231" s="541"/>
      <c r="N231" s="541"/>
      <c r="O231" s="541"/>
      <c r="P231" s="541"/>
      <c r="Q231" s="541"/>
      <c r="R231" s="541"/>
      <c r="S231" s="541"/>
      <c r="T231" s="541"/>
      <c r="U231" s="541"/>
      <c r="V231" s="541"/>
      <c r="W231" s="541"/>
      <c r="X231" s="541"/>
      <c r="Y231" s="541"/>
      <c r="Z231" s="541">
        <v>0.33333333333333331</v>
      </c>
      <c r="AA231" s="543" t="s">
        <v>1677</v>
      </c>
      <c r="AB231" s="541"/>
      <c r="AC231" s="543" t="s">
        <v>84</v>
      </c>
      <c r="AD231" s="542">
        <v>46015</v>
      </c>
      <c r="AE231" s="541">
        <v>24</v>
      </c>
    </row>
    <row r="232" spans="1:31" ht="13.2">
      <c r="A232" s="546">
        <v>1973329311</v>
      </c>
      <c r="B232" s="548" t="s">
        <v>1341</v>
      </c>
      <c r="C232" s="548" t="s">
        <v>173</v>
      </c>
      <c r="D232" s="548" t="s">
        <v>1597</v>
      </c>
      <c r="E232" s="548" t="s">
        <v>1691</v>
      </c>
      <c r="F232" s="546">
        <v>150</v>
      </c>
      <c r="G232" s="548" t="s">
        <v>1692</v>
      </c>
      <c r="H232" s="548"/>
      <c r="I232" s="546">
        <v>0</v>
      </c>
      <c r="J232" s="546"/>
      <c r="K232" s="548" t="s">
        <v>1685</v>
      </c>
      <c r="L232" s="546"/>
      <c r="M232" s="546"/>
      <c r="N232" s="546"/>
      <c r="O232" s="546"/>
      <c r="P232" s="546"/>
      <c r="Q232" s="546"/>
      <c r="R232" s="546"/>
      <c r="S232" s="546"/>
      <c r="T232" s="546"/>
      <c r="U232" s="546"/>
      <c r="V232" s="546"/>
      <c r="W232" s="546"/>
      <c r="X232" s="546">
        <v>1</v>
      </c>
      <c r="Y232" s="546"/>
      <c r="Z232" s="546">
        <v>0</v>
      </c>
      <c r="AA232" s="548" t="s">
        <v>1685</v>
      </c>
      <c r="AB232" s="546"/>
      <c r="AC232" s="548" t="s">
        <v>84</v>
      </c>
      <c r="AD232" s="547">
        <v>45987</v>
      </c>
      <c r="AE232" s="546">
        <v>26</v>
      </c>
    </row>
    <row r="233" spans="1:31" ht="13.2">
      <c r="A233" s="541">
        <v>1973329311</v>
      </c>
      <c r="B233" s="543" t="s">
        <v>1341</v>
      </c>
      <c r="C233" s="543" t="s">
        <v>173</v>
      </c>
      <c r="D233" s="543" t="s">
        <v>344</v>
      </c>
      <c r="E233" s="543"/>
      <c r="F233" s="541">
        <v>149</v>
      </c>
      <c r="G233" s="543" t="s">
        <v>1676</v>
      </c>
      <c r="H233" s="543"/>
      <c r="I233" s="541">
        <v>0.33333333333333331</v>
      </c>
      <c r="J233" s="541"/>
      <c r="K233" s="543" t="s">
        <v>1677</v>
      </c>
      <c r="L233" s="541"/>
      <c r="M233" s="541"/>
      <c r="N233" s="541"/>
      <c r="O233" s="541"/>
      <c r="P233" s="541"/>
      <c r="Q233" s="541"/>
      <c r="R233" s="541"/>
      <c r="S233" s="541"/>
      <c r="T233" s="541"/>
      <c r="U233" s="541"/>
      <c r="V233" s="541"/>
      <c r="W233" s="541"/>
      <c r="X233" s="541"/>
      <c r="Y233" s="541"/>
      <c r="Z233" s="541">
        <v>0.33333333333333331</v>
      </c>
      <c r="AA233" s="543" t="s">
        <v>1677</v>
      </c>
      <c r="AB233" s="541"/>
      <c r="AC233" s="543" t="s">
        <v>84</v>
      </c>
      <c r="AD233" s="542">
        <v>46007</v>
      </c>
      <c r="AE233" s="541">
        <v>16</v>
      </c>
    </row>
    <row r="234" spans="1:31" ht="13.2">
      <c r="A234" s="546">
        <v>1973329311</v>
      </c>
      <c r="B234" s="548" t="s">
        <v>1341</v>
      </c>
      <c r="C234" s="548" t="s">
        <v>173</v>
      </c>
      <c r="D234" s="548" t="s">
        <v>1423</v>
      </c>
      <c r="E234" s="548" t="s">
        <v>1680</v>
      </c>
      <c r="F234" s="546">
        <v>170</v>
      </c>
      <c r="G234" s="548" t="s">
        <v>1681</v>
      </c>
      <c r="H234" s="548"/>
      <c r="I234" s="546">
        <v>0</v>
      </c>
      <c r="J234" s="546"/>
      <c r="K234" s="548" t="s">
        <v>1685</v>
      </c>
      <c r="L234" s="546"/>
      <c r="M234" s="546"/>
      <c r="N234" s="546">
        <v>1</v>
      </c>
      <c r="O234" s="546"/>
      <c r="P234" s="546"/>
      <c r="Q234" s="546"/>
      <c r="R234" s="546"/>
      <c r="S234" s="546"/>
      <c r="T234" s="546"/>
      <c r="U234" s="546"/>
      <c r="V234" s="546"/>
      <c r="W234" s="546"/>
      <c r="X234" s="546"/>
      <c r="Y234" s="546"/>
      <c r="Z234" s="546">
        <v>0</v>
      </c>
      <c r="AA234" s="548" t="s">
        <v>1685</v>
      </c>
      <c r="AB234" s="546"/>
      <c r="AC234" s="548" t="s">
        <v>84</v>
      </c>
      <c r="AD234" s="547">
        <v>46044</v>
      </c>
      <c r="AE234" s="546">
        <v>22</v>
      </c>
    </row>
    <row r="235" spans="1:31" ht="13.2">
      <c r="A235" s="541">
        <v>1973329311</v>
      </c>
      <c r="B235" s="543" t="s">
        <v>1341</v>
      </c>
      <c r="C235" s="543" t="s">
        <v>173</v>
      </c>
      <c r="D235" s="543" t="s">
        <v>1597</v>
      </c>
      <c r="E235" s="543" t="s">
        <v>1691</v>
      </c>
      <c r="F235" s="541">
        <v>150</v>
      </c>
      <c r="G235" s="543" t="s">
        <v>1692</v>
      </c>
      <c r="H235" s="543"/>
      <c r="I235" s="541">
        <v>0</v>
      </c>
      <c r="J235" s="541"/>
      <c r="K235" s="543" t="s">
        <v>1685</v>
      </c>
      <c r="L235" s="541"/>
      <c r="M235" s="541"/>
      <c r="N235" s="541"/>
      <c r="O235" s="541"/>
      <c r="P235" s="541"/>
      <c r="Q235" s="541"/>
      <c r="R235" s="541"/>
      <c r="S235" s="541"/>
      <c r="T235" s="541"/>
      <c r="U235" s="541"/>
      <c r="V235" s="541"/>
      <c r="W235" s="541"/>
      <c r="X235" s="541">
        <v>1</v>
      </c>
      <c r="Y235" s="541"/>
      <c r="Z235" s="541">
        <v>0</v>
      </c>
      <c r="AA235" s="543" t="s">
        <v>1685</v>
      </c>
      <c r="AB235" s="541"/>
      <c r="AC235" s="543" t="s">
        <v>84</v>
      </c>
      <c r="AD235" s="542">
        <v>45981</v>
      </c>
      <c r="AE235" s="541">
        <v>20</v>
      </c>
    </row>
    <row r="236" spans="1:31" ht="13.2">
      <c r="A236" s="546">
        <v>1973329311</v>
      </c>
      <c r="B236" s="548" t="s">
        <v>1341</v>
      </c>
      <c r="C236" s="548" t="s">
        <v>173</v>
      </c>
      <c r="D236" s="548" t="s">
        <v>1405</v>
      </c>
      <c r="E236" s="548" t="s">
        <v>1683</v>
      </c>
      <c r="F236" s="546">
        <v>5</v>
      </c>
      <c r="G236" s="548" t="s">
        <v>1687</v>
      </c>
      <c r="H236" s="548"/>
      <c r="I236" s="546">
        <v>0</v>
      </c>
      <c r="J236" s="546"/>
      <c r="K236" s="548" t="s">
        <v>1677</v>
      </c>
      <c r="L236" s="546"/>
      <c r="M236" s="546"/>
      <c r="N236" s="546"/>
      <c r="O236" s="546"/>
      <c r="P236" s="546"/>
      <c r="Q236" s="546"/>
      <c r="R236" s="546"/>
      <c r="S236" s="546"/>
      <c r="T236" s="546">
        <v>1</v>
      </c>
      <c r="U236" s="546"/>
      <c r="V236" s="546"/>
      <c r="W236" s="546"/>
      <c r="X236" s="546"/>
      <c r="Y236" s="546"/>
      <c r="Z236" s="546">
        <v>0</v>
      </c>
      <c r="AA236" s="548" t="s">
        <v>1679</v>
      </c>
      <c r="AB236" s="546"/>
      <c r="AC236" s="548" t="s">
        <v>84</v>
      </c>
      <c r="AD236" s="547">
        <v>45956</v>
      </c>
      <c r="AE236" s="546">
        <v>26</v>
      </c>
    </row>
    <row r="237" spans="1:31" ht="13.2">
      <c r="A237" s="541">
        <v>1973329311</v>
      </c>
      <c r="B237" s="543" t="s">
        <v>1341</v>
      </c>
      <c r="C237" s="543" t="s">
        <v>173</v>
      </c>
      <c r="D237" s="543" t="s">
        <v>1405</v>
      </c>
      <c r="E237" s="543" t="s">
        <v>1683</v>
      </c>
      <c r="F237" s="541">
        <v>151</v>
      </c>
      <c r="G237" s="543" t="s">
        <v>1684</v>
      </c>
      <c r="H237" s="543"/>
      <c r="I237" s="541">
        <v>0</v>
      </c>
      <c r="J237" s="541"/>
      <c r="K237" s="543" t="s">
        <v>1677</v>
      </c>
      <c r="L237" s="541"/>
      <c r="M237" s="541"/>
      <c r="N237" s="541"/>
      <c r="O237" s="541"/>
      <c r="P237" s="541"/>
      <c r="Q237" s="541"/>
      <c r="R237" s="541"/>
      <c r="S237" s="541"/>
      <c r="T237" s="541">
        <v>1</v>
      </c>
      <c r="U237" s="541"/>
      <c r="V237" s="541"/>
      <c r="W237" s="541"/>
      <c r="X237" s="541"/>
      <c r="Y237" s="541"/>
      <c r="Z237" s="541">
        <v>0</v>
      </c>
      <c r="AA237" s="543" t="s">
        <v>1679</v>
      </c>
      <c r="AB237" s="541"/>
      <c r="AC237" s="543" t="s">
        <v>84</v>
      </c>
      <c r="AD237" s="542">
        <v>45970</v>
      </c>
      <c r="AE237" s="541">
        <v>9</v>
      </c>
    </row>
    <row r="238" spans="1:31" ht="13.2">
      <c r="A238" s="546">
        <v>1973329311</v>
      </c>
      <c r="B238" s="548" t="s">
        <v>1341</v>
      </c>
      <c r="C238" s="548" t="s">
        <v>173</v>
      </c>
      <c r="D238" s="548" t="s">
        <v>1405</v>
      </c>
      <c r="E238" s="548" t="s">
        <v>1683</v>
      </c>
      <c r="F238" s="546">
        <v>5</v>
      </c>
      <c r="G238" s="548" t="s">
        <v>1687</v>
      </c>
      <c r="H238" s="548"/>
      <c r="I238" s="546">
        <v>0</v>
      </c>
      <c r="J238" s="546"/>
      <c r="K238" s="548" t="s">
        <v>1677</v>
      </c>
      <c r="L238" s="546"/>
      <c r="M238" s="546"/>
      <c r="N238" s="546"/>
      <c r="O238" s="546"/>
      <c r="P238" s="546"/>
      <c r="Q238" s="546"/>
      <c r="R238" s="546"/>
      <c r="S238" s="546"/>
      <c r="T238" s="546">
        <v>1</v>
      </c>
      <c r="U238" s="546"/>
      <c r="V238" s="546"/>
      <c r="W238" s="546"/>
      <c r="X238" s="546"/>
      <c r="Y238" s="546"/>
      <c r="Z238" s="546">
        <v>0</v>
      </c>
      <c r="AA238" s="548" t="s">
        <v>1679</v>
      </c>
      <c r="AB238" s="546"/>
      <c r="AC238" s="548" t="s">
        <v>84</v>
      </c>
      <c r="AD238" s="547">
        <v>45963</v>
      </c>
      <c r="AE238" s="546">
        <v>2</v>
      </c>
    </row>
    <row r="239" spans="1:31" ht="13.2">
      <c r="A239" s="541">
        <v>1973329311</v>
      </c>
      <c r="B239" s="543" t="s">
        <v>1341</v>
      </c>
      <c r="C239" s="543" t="s">
        <v>173</v>
      </c>
      <c r="D239" s="543" t="s">
        <v>1597</v>
      </c>
      <c r="E239" s="543" t="s">
        <v>1691</v>
      </c>
      <c r="F239" s="541">
        <v>150</v>
      </c>
      <c r="G239" s="543" t="s">
        <v>1692</v>
      </c>
      <c r="H239" s="543"/>
      <c r="I239" s="541">
        <v>0</v>
      </c>
      <c r="J239" s="541"/>
      <c r="K239" s="543" t="s">
        <v>1685</v>
      </c>
      <c r="L239" s="541"/>
      <c r="M239" s="541"/>
      <c r="N239" s="541"/>
      <c r="O239" s="541"/>
      <c r="P239" s="541"/>
      <c r="Q239" s="541"/>
      <c r="R239" s="541"/>
      <c r="S239" s="541"/>
      <c r="T239" s="541"/>
      <c r="U239" s="541"/>
      <c r="V239" s="541"/>
      <c r="W239" s="541"/>
      <c r="X239" s="541">
        <v>1</v>
      </c>
      <c r="Y239" s="541"/>
      <c r="Z239" s="541">
        <v>0</v>
      </c>
      <c r="AA239" s="543" t="s">
        <v>1685</v>
      </c>
      <c r="AB239" s="541"/>
      <c r="AC239" s="543" t="s">
        <v>84</v>
      </c>
      <c r="AD239" s="542">
        <v>45983</v>
      </c>
      <c r="AE239" s="541">
        <v>22</v>
      </c>
    </row>
    <row r="240" spans="1:31" ht="13.2">
      <c r="A240" s="546">
        <v>1973329311</v>
      </c>
      <c r="B240" s="548" t="s">
        <v>1341</v>
      </c>
      <c r="C240" s="548" t="s">
        <v>173</v>
      </c>
      <c r="D240" s="548" t="s">
        <v>344</v>
      </c>
      <c r="E240" s="548"/>
      <c r="F240" s="546">
        <v>149</v>
      </c>
      <c r="G240" s="548" t="s">
        <v>1676</v>
      </c>
      <c r="H240" s="548"/>
      <c r="I240" s="546">
        <v>0.33333333333333331</v>
      </c>
      <c r="J240" s="546"/>
      <c r="K240" s="548" t="s">
        <v>1677</v>
      </c>
      <c r="L240" s="546"/>
      <c r="M240" s="546"/>
      <c r="N240" s="546"/>
      <c r="O240" s="546"/>
      <c r="P240" s="546"/>
      <c r="Q240" s="546"/>
      <c r="R240" s="546"/>
      <c r="S240" s="546"/>
      <c r="T240" s="546"/>
      <c r="U240" s="546"/>
      <c r="V240" s="546"/>
      <c r="W240" s="546"/>
      <c r="X240" s="546"/>
      <c r="Y240" s="546"/>
      <c r="Z240" s="546">
        <v>0.33333333333333331</v>
      </c>
      <c r="AA240" s="548" t="s">
        <v>1677</v>
      </c>
      <c r="AB240" s="546"/>
      <c r="AC240" s="548" t="s">
        <v>84</v>
      </c>
      <c r="AD240" s="547">
        <v>46014</v>
      </c>
      <c r="AE240" s="546">
        <v>23</v>
      </c>
    </row>
    <row r="241" spans="1:31" ht="13.2">
      <c r="A241" s="541">
        <v>1973329311</v>
      </c>
      <c r="B241" s="543" t="s">
        <v>1341</v>
      </c>
      <c r="C241" s="543" t="s">
        <v>173</v>
      </c>
      <c r="D241" s="543" t="s">
        <v>344</v>
      </c>
      <c r="E241" s="543"/>
      <c r="F241" s="541"/>
      <c r="G241" s="543"/>
      <c r="H241" s="543"/>
      <c r="I241" s="541">
        <v>0.33333333333333331</v>
      </c>
      <c r="J241" s="541"/>
      <c r="K241" s="543" t="s">
        <v>1677</v>
      </c>
      <c r="L241" s="541"/>
      <c r="M241" s="541"/>
      <c r="N241" s="541"/>
      <c r="O241" s="541"/>
      <c r="P241" s="541"/>
      <c r="Q241" s="541"/>
      <c r="R241" s="541"/>
      <c r="S241" s="541"/>
      <c r="T241" s="541"/>
      <c r="U241" s="541"/>
      <c r="V241" s="541"/>
      <c r="W241" s="541"/>
      <c r="X241" s="541">
        <v>1</v>
      </c>
      <c r="Y241" s="541"/>
      <c r="Z241" s="541">
        <v>0</v>
      </c>
      <c r="AA241" s="543" t="s">
        <v>1685</v>
      </c>
      <c r="AB241" s="541"/>
      <c r="AC241" s="543" t="s">
        <v>84</v>
      </c>
      <c r="AD241" s="542">
        <v>46009</v>
      </c>
      <c r="AE241" s="541">
        <v>18</v>
      </c>
    </row>
    <row r="242" spans="1:31" ht="13.2">
      <c r="A242" s="546">
        <v>1973329311</v>
      </c>
      <c r="B242" s="548" t="s">
        <v>1341</v>
      </c>
      <c r="C242" s="548" t="s">
        <v>173</v>
      </c>
      <c r="D242" s="548" t="s">
        <v>344</v>
      </c>
      <c r="E242" s="548"/>
      <c r="F242" s="546">
        <v>151</v>
      </c>
      <c r="G242" s="548" t="s">
        <v>1684</v>
      </c>
      <c r="H242" s="548"/>
      <c r="I242" s="546">
        <v>0.66666666666666663</v>
      </c>
      <c r="J242" s="546"/>
      <c r="K242" s="548" t="s">
        <v>1677</v>
      </c>
      <c r="L242" s="546"/>
      <c r="M242" s="546"/>
      <c r="N242" s="546"/>
      <c r="O242" s="546"/>
      <c r="P242" s="546"/>
      <c r="Q242" s="546"/>
      <c r="R242" s="546"/>
      <c r="S242" s="546"/>
      <c r="T242" s="546"/>
      <c r="U242" s="546"/>
      <c r="V242" s="546"/>
      <c r="W242" s="546"/>
      <c r="X242" s="546"/>
      <c r="Y242" s="546"/>
      <c r="Z242" s="546">
        <v>0</v>
      </c>
      <c r="AA242" s="548" t="s">
        <v>1679</v>
      </c>
      <c r="AB242" s="546"/>
      <c r="AC242" s="548" t="s">
        <v>84</v>
      </c>
      <c r="AD242" s="547">
        <v>46023</v>
      </c>
      <c r="AE242" s="546">
        <v>1</v>
      </c>
    </row>
    <row r="243" spans="1:31" ht="13.2">
      <c r="A243" s="541">
        <v>1973329311</v>
      </c>
      <c r="B243" s="543" t="s">
        <v>1341</v>
      </c>
      <c r="C243" s="543" t="s">
        <v>173</v>
      </c>
      <c r="D243" s="543" t="s">
        <v>344</v>
      </c>
      <c r="E243" s="543"/>
      <c r="F243" s="541">
        <v>170</v>
      </c>
      <c r="G243" s="543" t="s">
        <v>1681</v>
      </c>
      <c r="H243" s="543"/>
      <c r="I243" s="541">
        <v>1</v>
      </c>
      <c r="J243" s="541"/>
      <c r="K243" s="543" t="s">
        <v>1677</v>
      </c>
      <c r="L243" s="541"/>
      <c r="M243" s="541"/>
      <c r="N243" s="541"/>
      <c r="O243" s="541"/>
      <c r="P243" s="541"/>
      <c r="Q243" s="541"/>
      <c r="R243" s="541"/>
      <c r="S243" s="541"/>
      <c r="T243" s="541"/>
      <c r="U243" s="541"/>
      <c r="V243" s="541"/>
      <c r="W243" s="541"/>
      <c r="X243" s="541"/>
      <c r="Y243" s="541"/>
      <c r="Z243" s="541">
        <v>0</v>
      </c>
      <c r="AA243" s="543" t="s">
        <v>1679</v>
      </c>
      <c r="AB243" s="541"/>
      <c r="AC243" s="543" t="s">
        <v>84</v>
      </c>
      <c r="AD243" s="542">
        <v>46067</v>
      </c>
      <c r="AE243" s="541">
        <v>14</v>
      </c>
    </row>
    <row r="244" spans="1:31" ht="13.2">
      <c r="A244" s="546">
        <v>1973329311</v>
      </c>
      <c r="B244" s="548" t="s">
        <v>1341</v>
      </c>
      <c r="C244" s="548" t="s">
        <v>173</v>
      </c>
      <c r="D244" s="548" t="s">
        <v>344</v>
      </c>
      <c r="E244" s="548"/>
      <c r="F244" s="546">
        <v>170</v>
      </c>
      <c r="G244" s="548" t="s">
        <v>1681</v>
      </c>
      <c r="H244" s="548"/>
      <c r="I244" s="546">
        <v>1</v>
      </c>
      <c r="J244" s="546"/>
      <c r="K244" s="548" t="s">
        <v>1677</v>
      </c>
      <c r="L244" s="546"/>
      <c r="M244" s="546"/>
      <c r="N244" s="546"/>
      <c r="O244" s="546"/>
      <c r="P244" s="546"/>
      <c r="Q244" s="546"/>
      <c r="R244" s="546"/>
      <c r="S244" s="546"/>
      <c r="T244" s="546"/>
      <c r="U244" s="546"/>
      <c r="V244" s="546"/>
      <c r="W244" s="546"/>
      <c r="X244" s="546"/>
      <c r="Y244" s="546"/>
      <c r="Z244" s="546">
        <v>0.5</v>
      </c>
      <c r="AA244" s="548" t="s">
        <v>1677</v>
      </c>
      <c r="AB244" s="546"/>
      <c r="AC244" s="548" t="s">
        <v>84</v>
      </c>
      <c r="AD244" s="547">
        <v>46032</v>
      </c>
      <c r="AE244" s="546">
        <v>10</v>
      </c>
    </row>
    <row r="245" spans="1:31" ht="13.2">
      <c r="A245" s="541">
        <v>1973329311</v>
      </c>
      <c r="B245" s="543" t="s">
        <v>1341</v>
      </c>
      <c r="C245" s="543" t="s">
        <v>173</v>
      </c>
      <c r="D245" s="543" t="s">
        <v>344</v>
      </c>
      <c r="E245" s="543"/>
      <c r="F245" s="541">
        <v>7</v>
      </c>
      <c r="G245" s="543" t="s">
        <v>1678</v>
      </c>
      <c r="H245" s="543"/>
      <c r="I245" s="541">
        <v>0.1111111111111111</v>
      </c>
      <c r="J245" s="541">
        <v>6</v>
      </c>
      <c r="K245" s="543" t="s">
        <v>1688</v>
      </c>
      <c r="L245" s="541">
        <v>9</v>
      </c>
      <c r="M245" s="541"/>
      <c r="N245" s="541"/>
      <c r="O245" s="541"/>
      <c r="P245" s="541"/>
      <c r="Q245" s="541"/>
      <c r="R245" s="541"/>
      <c r="S245" s="541"/>
      <c r="T245" s="541"/>
      <c r="U245" s="541"/>
      <c r="V245" s="541"/>
      <c r="W245" s="541"/>
      <c r="X245" s="541"/>
      <c r="Y245" s="541"/>
      <c r="Z245" s="541">
        <v>0</v>
      </c>
      <c r="AA245" s="543" t="s">
        <v>1679</v>
      </c>
      <c r="AB245" s="541"/>
      <c r="AC245" s="543" t="s">
        <v>84</v>
      </c>
      <c r="AD245" s="542">
        <v>45943</v>
      </c>
      <c r="AE245" s="541">
        <v>13</v>
      </c>
    </row>
    <row r="246" spans="1:31" ht="13.2">
      <c r="A246" s="546">
        <v>1973329311</v>
      </c>
      <c r="B246" s="548" t="s">
        <v>1341</v>
      </c>
      <c r="C246" s="548" t="s">
        <v>173</v>
      </c>
      <c r="D246" s="548" t="s">
        <v>344</v>
      </c>
      <c r="E246" s="548"/>
      <c r="F246" s="546">
        <v>170</v>
      </c>
      <c r="G246" s="548" t="s">
        <v>1681</v>
      </c>
      <c r="H246" s="548"/>
      <c r="I246" s="546">
        <v>1</v>
      </c>
      <c r="J246" s="546"/>
      <c r="K246" s="548" t="s">
        <v>1677</v>
      </c>
      <c r="L246" s="546"/>
      <c r="M246" s="546"/>
      <c r="N246" s="546"/>
      <c r="O246" s="546"/>
      <c r="P246" s="546"/>
      <c r="Q246" s="546"/>
      <c r="R246" s="546"/>
      <c r="S246" s="546"/>
      <c r="T246" s="546"/>
      <c r="U246" s="546"/>
      <c r="V246" s="546"/>
      <c r="W246" s="546"/>
      <c r="X246" s="546"/>
      <c r="Y246" s="546"/>
      <c r="Z246" s="546">
        <v>0</v>
      </c>
      <c r="AA246" s="548" t="s">
        <v>1679</v>
      </c>
      <c r="AB246" s="546"/>
      <c r="AC246" s="548" t="s">
        <v>84</v>
      </c>
      <c r="AD246" s="547">
        <v>46066</v>
      </c>
      <c r="AE246" s="546">
        <v>13</v>
      </c>
    </row>
    <row r="247" spans="1:31" ht="13.2">
      <c r="A247" s="541">
        <v>1973329311</v>
      </c>
      <c r="B247" s="543" t="s">
        <v>1341</v>
      </c>
      <c r="C247" s="543" t="s">
        <v>173</v>
      </c>
      <c r="D247" s="543" t="s">
        <v>344</v>
      </c>
      <c r="E247" s="543"/>
      <c r="F247" s="541">
        <v>2</v>
      </c>
      <c r="G247" s="543" t="s">
        <v>1686</v>
      </c>
      <c r="H247" s="543"/>
      <c r="I247" s="541">
        <v>1</v>
      </c>
      <c r="J247" s="541"/>
      <c r="K247" s="543" t="s">
        <v>1677</v>
      </c>
      <c r="L247" s="541"/>
      <c r="M247" s="541"/>
      <c r="N247" s="541"/>
      <c r="O247" s="541"/>
      <c r="P247" s="541"/>
      <c r="Q247" s="541"/>
      <c r="R247" s="541"/>
      <c r="S247" s="541"/>
      <c r="T247" s="541"/>
      <c r="U247" s="541"/>
      <c r="V247" s="541"/>
      <c r="W247" s="541"/>
      <c r="X247" s="541"/>
      <c r="Y247" s="541"/>
      <c r="Z247" s="541">
        <v>1</v>
      </c>
      <c r="AA247" s="543" t="s">
        <v>1677</v>
      </c>
      <c r="AB247" s="541"/>
      <c r="AC247" s="543" t="s">
        <v>84</v>
      </c>
      <c r="AD247" s="542">
        <v>46067</v>
      </c>
      <c r="AE247" s="541">
        <v>14</v>
      </c>
    </row>
    <row r="248" spans="1:31" ht="13.2">
      <c r="A248" s="546">
        <v>1973329311</v>
      </c>
      <c r="B248" s="548" t="s">
        <v>1341</v>
      </c>
      <c r="C248" s="548" t="s">
        <v>173</v>
      </c>
      <c r="D248" s="548" t="s">
        <v>344</v>
      </c>
      <c r="E248" s="548"/>
      <c r="F248" s="546">
        <v>170</v>
      </c>
      <c r="G248" s="548" t="s">
        <v>1681</v>
      </c>
      <c r="H248" s="548"/>
      <c r="I248" s="546">
        <v>1</v>
      </c>
      <c r="J248" s="546"/>
      <c r="K248" s="548" t="s">
        <v>1677</v>
      </c>
      <c r="L248" s="546"/>
      <c r="M248" s="546"/>
      <c r="N248" s="546"/>
      <c r="O248" s="546"/>
      <c r="P248" s="546"/>
      <c r="Q248" s="546"/>
      <c r="R248" s="546"/>
      <c r="S248" s="546"/>
      <c r="T248" s="546"/>
      <c r="U248" s="546"/>
      <c r="V248" s="546"/>
      <c r="W248" s="546"/>
      <c r="X248" s="546"/>
      <c r="Y248" s="546"/>
      <c r="Z248" s="546">
        <v>0</v>
      </c>
      <c r="AA248" s="548" t="s">
        <v>1679</v>
      </c>
      <c r="AB248" s="546"/>
      <c r="AC248" s="548" t="s">
        <v>84</v>
      </c>
      <c r="AD248" s="547">
        <v>46070</v>
      </c>
      <c r="AE248" s="546">
        <v>17</v>
      </c>
    </row>
    <row r="249" spans="1:31" ht="13.2">
      <c r="A249" s="541">
        <v>1973329311</v>
      </c>
      <c r="B249" s="543" t="s">
        <v>1341</v>
      </c>
      <c r="C249" s="543" t="s">
        <v>173</v>
      </c>
      <c r="D249" s="543" t="s">
        <v>1423</v>
      </c>
      <c r="E249" s="543" t="s">
        <v>1680</v>
      </c>
      <c r="F249" s="541">
        <v>170</v>
      </c>
      <c r="G249" s="543" t="s">
        <v>1681</v>
      </c>
      <c r="H249" s="543"/>
      <c r="I249" s="541">
        <v>0</v>
      </c>
      <c r="J249" s="541"/>
      <c r="K249" s="543" t="s">
        <v>1685</v>
      </c>
      <c r="L249" s="541"/>
      <c r="M249" s="541"/>
      <c r="N249" s="541"/>
      <c r="O249" s="541"/>
      <c r="P249" s="541"/>
      <c r="Q249" s="541"/>
      <c r="R249" s="541"/>
      <c r="S249" s="541"/>
      <c r="T249" s="541">
        <v>1</v>
      </c>
      <c r="U249" s="541"/>
      <c r="V249" s="541"/>
      <c r="W249" s="541"/>
      <c r="X249" s="541"/>
      <c r="Y249" s="541"/>
      <c r="Z249" s="541">
        <v>0</v>
      </c>
      <c r="AA249" s="543" t="s">
        <v>1685</v>
      </c>
      <c r="AB249" s="541"/>
      <c r="AC249" s="543" t="s">
        <v>84</v>
      </c>
      <c r="AD249" s="542">
        <v>46058</v>
      </c>
      <c r="AE249" s="541">
        <v>5</v>
      </c>
    </row>
    <row r="250" spans="1:31" ht="13.2">
      <c r="A250" s="546">
        <v>1973329311</v>
      </c>
      <c r="B250" s="548" t="s">
        <v>1341</v>
      </c>
      <c r="C250" s="548" t="s">
        <v>173</v>
      </c>
      <c r="D250" s="548" t="s">
        <v>344</v>
      </c>
      <c r="E250" s="548"/>
      <c r="F250" s="546">
        <v>170</v>
      </c>
      <c r="G250" s="548" t="s">
        <v>1681</v>
      </c>
      <c r="H250" s="548"/>
      <c r="I250" s="546">
        <v>1</v>
      </c>
      <c r="J250" s="546"/>
      <c r="K250" s="548" t="s">
        <v>1677</v>
      </c>
      <c r="L250" s="546"/>
      <c r="M250" s="546"/>
      <c r="N250" s="546"/>
      <c r="O250" s="546"/>
      <c r="P250" s="546"/>
      <c r="Q250" s="546"/>
      <c r="R250" s="546"/>
      <c r="S250" s="546"/>
      <c r="T250" s="546"/>
      <c r="U250" s="546"/>
      <c r="V250" s="546"/>
      <c r="W250" s="546"/>
      <c r="X250" s="546"/>
      <c r="Y250" s="546"/>
      <c r="Z250" s="546">
        <v>0</v>
      </c>
      <c r="AA250" s="548" t="s">
        <v>1679</v>
      </c>
      <c r="AB250" s="546"/>
      <c r="AC250" s="548" t="s">
        <v>84</v>
      </c>
      <c r="AD250" s="547">
        <v>46089</v>
      </c>
      <c r="AE250" s="546">
        <v>8</v>
      </c>
    </row>
    <row r="251" spans="1:31" ht="13.2">
      <c r="A251" s="541">
        <v>1973329311</v>
      </c>
      <c r="B251" s="543" t="s">
        <v>1341</v>
      </c>
      <c r="C251" s="543" t="s">
        <v>173</v>
      </c>
      <c r="D251" s="543" t="s">
        <v>344</v>
      </c>
      <c r="E251" s="543"/>
      <c r="F251" s="541">
        <v>2</v>
      </c>
      <c r="G251" s="543" t="s">
        <v>1686</v>
      </c>
      <c r="H251" s="543"/>
      <c r="I251" s="541">
        <v>1</v>
      </c>
      <c r="J251" s="541"/>
      <c r="K251" s="543" t="s">
        <v>1677</v>
      </c>
      <c r="L251" s="541"/>
      <c r="M251" s="541"/>
      <c r="N251" s="541"/>
      <c r="O251" s="541"/>
      <c r="P251" s="541"/>
      <c r="Q251" s="541"/>
      <c r="R251" s="541"/>
      <c r="S251" s="541"/>
      <c r="T251" s="541"/>
      <c r="U251" s="541"/>
      <c r="V251" s="541"/>
      <c r="W251" s="541"/>
      <c r="X251" s="541"/>
      <c r="Y251" s="541"/>
      <c r="Z251" s="541">
        <v>1</v>
      </c>
      <c r="AA251" s="543" t="s">
        <v>1677</v>
      </c>
      <c r="AB251" s="541"/>
      <c r="AC251" s="543" t="s">
        <v>84</v>
      </c>
      <c r="AD251" s="542">
        <v>46090</v>
      </c>
      <c r="AE251" s="541">
        <v>9</v>
      </c>
    </row>
    <row r="252" spans="1:31" ht="13.2">
      <c r="A252" s="546">
        <v>1973329311</v>
      </c>
      <c r="B252" s="548" t="s">
        <v>1341</v>
      </c>
      <c r="C252" s="548" t="s">
        <v>173</v>
      </c>
      <c r="D252" s="548" t="s">
        <v>344</v>
      </c>
      <c r="E252" s="548"/>
      <c r="F252" s="546">
        <v>170</v>
      </c>
      <c r="G252" s="548" t="s">
        <v>1681</v>
      </c>
      <c r="H252" s="548"/>
      <c r="I252" s="546">
        <v>1</v>
      </c>
      <c r="J252" s="546"/>
      <c r="K252" s="548" t="s">
        <v>1677</v>
      </c>
      <c r="L252" s="546"/>
      <c r="M252" s="546"/>
      <c r="N252" s="546"/>
      <c r="O252" s="546"/>
      <c r="P252" s="546"/>
      <c r="Q252" s="546"/>
      <c r="R252" s="546"/>
      <c r="S252" s="546"/>
      <c r="T252" s="546"/>
      <c r="U252" s="546"/>
      <c r="V252" s="546"/>
      <c r="W252" s="546"/>
      <c r="X252" s="546"/>
      <c r="Y252" s="546"/>
      <c r="Z252" s="546">
        <v>0</v>
      </c>
      <c r="AA252" s="548" t="s">
        <v>1679</v>
      </c>
      <c r="AB252" s="546"/>
      <c r="AC252" s="548" t="s">
        <v>84</v>
      </c>
      <c r="AD252" s="547">
        <v>46090</v>
      </c>
      <c r="AE252" s="546">
        <v>9</v>
      </c>
    </row>
    <row r="253" spans="1:31" ht="13.2">
      <c r="A253" s="541">
        <v>1973329311</v>
      </c>
      <c r="B253" s="543" t="s">
        <v>1341</v>
      </c>
      <c r="C253" s="543" t="s">
        <v>173</v>
      </c>
      <c r="D253" s="543" t="s">
        <v>344</v>
      </c>
      <c r="E253" s="543"/>
      <c r="F253" s="541">
        <v>2</v>
      </c>
      <c r="G253" s="543" t="s">
        <v>1686</v>
      </c>
      <c r="H253" s="543"/>
      <c r="I253" s="541">
        <v>1</v>
      </c>
      <c r="J253" s="541"/>
      <c r="K253" s="543" t="s">
        <v>1677</v>
      </c>
      <c r="L253" s="541"/>
      <c r="M253" s="541"/>
      <c r="N253" s="541"/>
      <c r="O253" s="541"/>
      <c r="P253" s="541"/>
      <c r="Q253" s="541"/>
      <c r="R253" s="541"/>
      <c r="S253" s="541"/>
      <c r="T253" s="541"/>
      <c r="U253" s="541"/>
      <c r="V253" s="541"/>
      <c r="W253" s="541"/>
      <c r="X253" s="541"/>
      <c r="Y253" s="541"/>
      <c r="Z253" s="541">
        <v>1</v>
      </c>
      <c r="AA253" s="543" t="s">
        <v>1677</v>
      </c>
      <c r="AB253" s="541"/>
      <c r="AC253" s="543" t="s">
        <v>84</v>
      </c>
      <c r="AD253" s="542">
        <v>46079</v>
      </c>
      <c r="AE253" s="541">
        <v>26</v>
      </c>
    </row>
    <row r="254" spans="1:31" ht="13.2">
      <c r="A254" s="546">
        <v>1973329311</v>
      </c>
      <c r="B254" s="548" t="s">
        <v>1341</v>
      </c>
      <c r="C254" s="548" t="s">
        <v>173</v>
      </c>
      <c r="D254" s="548" t="s">
        <v>344</v>
      </c>
      <c r="E254" s="548"/>
      <c r="F254" s="546">
        <v>2</v>
      </c>
      <c r="G254" s="548" t="s">
        <v>1686</v>
      </c>
      <c r="H254" s="548"/>
      <c r="I254" s="546">
        <v>1</v>
      </c>
      <c r="J254" s="546"/>
      <c r="K254" s="548" t="s">
        <v>1677</v>
      </c>
      <c r="L254" s="546"/>
      <c r="M254" s="546"/>
      <c r="N254" s="546"/>
      <c r="O254" s="546"/>
      <c r="P254" s="546"/>
      <c r="Q254" s="546"/>
      <c r="R254" s="546"/>
      <c r="S254" s="546"/>
      <c r="T254" s="546"/>
      <c r="U254" s="546"/>
      <c r="V254" s="546"/>
      <c r="W254" s="546"/>
      <c r="X254" s="546"/>
      <c r="Y254" s="546"/>
      <c r="Z254" s="546">
        <v>1</v>
      </c>
      <c r="AA254" s="548" t="s">
        <v>1677</v>
      </c>
      <c r="AB254" s="546"/>
      <c r="AC254" s="548" t="s">
        <v>84</v>
      </c>
      <c r="AD254" s="547">
        <v>46081</v>
      </c>
      <c r="AE254" s="546">
        <v>28</v>
      </c>
    </row>
    <row r="255" spans="1:31" ht="13.2">
      <c r="A255" s="541">
        <v>1973329311</v>
      </c>
      <c r="B255" s="543" t="s">
        <v>1341</v>
      </c>
      <c r="C255" s="543" t="s">
        <v>173</v>
      </c>
      <c r="D255" s="543" t="s">
        <v>344</v>
      </c>
      <c r="E255" s="543"/>
      <c r="F255" s="541">
        <v>2</v>
      </c>
      <c r="G255" s="543" t="s">
        <v>1686</v>
      </c>
      <c r="H255" s="543"/>
      <c r="I255" s="541">
        <v>1</v>
      </c>
      <c r="J255" s="541"/>
      <c r="K255" s="543" t="s">
        <v>1677</v>
      </c>
      <c r="L255" s="541"/>
      <c r="M255" s="541"/>
      <c r="N255" s="541"/>
      <c r="O255" s="541"/>
      <c r="P255" s="541"/>
      <c r="Q255" s="541"/>
      <c r="R255" s="541"/>
      <c r="S255" s="541"/>
      <c r="T255" s="541"/>
      <c r="U255" s="541"/>
      <c r="V255" s="541"/>
      <c r="W255" s="541"/>
      <c r="X255" s="541"/>
      <c r="Y255" s="541"/>
      <c r="Z255" s="541">
        <v>1</v>
      </c>
      <c r="AA255" s="543" t="s">
        <v>1677</v>
      </c>
      <c r="AB255" s="541"/>
      <c r="AC255" s="543" t="s">
        <v>84</v>
      </c>
      <c r="AD255" s="542">
        <v>46092</v>
      </c>
      <c r="AE255" s="541">
        <v>11</v>
      </c>
    </row>
    <row r="256" spans="1:31" ht="13.2">
      <c r="A256" s="546">
        <v>1973329311</v>
      </c>
      <c r="B256" s="548" t="s">
        <v>1341</v>
      </c>
      <c r="C256" s="548" t="s">
        <v>173</v>
      </c>
      <c r="D256" s="548" t="s">
        <v>344</v>
      </c>
      <c r="E256" s="548"/>
      <c r="F256" s="546">
        <v>170</v>
      </c>
      <c r="G256" s="548" t="s">
        <v>1681</v>
      </c>
      <c r="H256" s="548"/>
      <c r="I256" s="546">
        <v>1</v>
      </c>
      <c r="J256" s="546"/>
      <c r="K256" s="548" t="s">
        <v>1677</v>
      </c>
      <c r="L256" s="546"/>
      <c r="M256" s="546"/>
      <c r="N256" s="546"/>
      <c r="O256" s="546"/>
      <c r="P256" s="546"/>
      <c r="Q256" s="546"/>
      <c r="R256" s="546"/>
      <c r="S256" s="546"/>
      <c r="T256" s="546"/>
      <c r="U256" s="546"/>
      <c r="V256" s="546"/>
      <c r="W256" s="546"/>
      <c r="X256" s="546"/>
      <c r="Y256" s="546"/>
      <c r="Z256" s="546">
        <v>0</v>
      </c>
      <c r="AA256" s="548" t="s">
        <v>1679</v>
      </c>
      <c r="AB256" s="546"/>
      <c r="AC256" s="548" t="s">
        <v>84</v>
      </c>
      <c r="AD256" s="547">
        <v>46082</v>
      </c>
      <c r="AE256" s="546">
        <v>1</v>
      </c>
    </row>
    <row r="257" spans="1:31" ht="13.2">
      <c r="A257" s="541">
        <v>1973329311</v>
      </c>
      <c r="B257" s="543" t="s">
        <v>1341</v>
      </c>
      <c r="C257" s="543" t="s">
        <v>173</v>
      </c>
      <c r="D257" s="543" t="s">
        <v>344</v>
      </c>
      <c r="E257" s="543"/>
      <c r="F257" s="541">
        <v>170</v>
      </c>
      <c r="G257" s="543" t="s">
        <v>1681</v>
      </c>
      <c r="H257" s="543"/>
      <c r="I257" s="541">
        <v>1</v>
      </c>
      <c r="J257" s="541"/>
      <c r="K257" s="543" t="s">
        <v>1677</v>
      </c>
      <c r="L257" s="541"/>
      <c r="M257" s="541"/>
      <c r="N257" s="541"/>
      <c r="O257" s="541"/>
      <c r="P257" s="541"/>
      <c r="Q257" s="541"/>
      <c r="R257" s="541"/>
      <c r="S257" s="541"/>
      <c r="T257" s="541"/>
      <c r="U257" s="541"/>
      <c r="V257" s="541"/>
      <c r="W257" s="541"/>
      <c r="X257" s="541"/>
      <c r="Y257" s="541"/>
      <c r="Z257" s="541">
        <v>0</v>
      </c>
      <c r="AA257" s="543" t="s">
        <v>1679</v>
      </c>
      <c r="AB257" s="541"/>
      <c r="AC257" s="543" t="s">
        <v>84</v>
      </c>
      <c r="AD257" s="542">
        <v>46092</v>
      </c>
      <c r="AE257" s="541">
        <v>11</v>
      </c>
    </row>
    <row r="258" spans="1:31" ht="13.2">
      <c r="A258" s="546">
        <v>1973329311</v>
      </c>
      <c r="B258" s="548" t="s">
        <v>1341</v>
      </c>
      <c r="C258" s="548" t="s">
        <v>173</v>
      </c>
      <c r="D258" s="548" t="s">
        <v>344</v>
      </c>
      <c r="E258" s="548"/>
      <c r="F258" s="546">
        <v>170</v>
      </c>
      <c r="G258" s="548" t="s">
        <v>1681</v>
      </c>
      <c r="H258" s="548"/>
      <c r="I258" s="546">
        <v>1</v>
      </c>
      <c r="J258" s="546"/>
      <c r="K258" s="548" t="s">
        <v>1677</v>
      </c>
      <c r="L258" s="546"/>
      <c r="M258" s="546"/>
      <c r="N258" s="546"/>
      <c r="O258" s="546"/>
      <c r="P258" s="546"/>
      <c r="Q258" s="546"/>
      <c r="R258" s="546"/>
      <c r="S258" s="546"/>
      <c r="T258" s="546"/>
      <c r="U258" s="546"/>
      <c r="V258" s="546"/>
      <c r="W258" s="546"/>
      <c r="X258" s="546"/>
      <c r="Y258" s="546"/>
      <c r="Z258" s="546">
        <v>0</v>
      </c>
      <c r="AA258" s="548" t="s">
        <v>1679</v>
      </c>
      <c r="AB258" s="546"/>
      <c r="AC258" s="548" t="s">
        <v>84</v>
      </c>
      <c r="AD258" s="547">
        <v>46081</v>
      </c>
      <c r="AE258" s="546">
        <v>28</v>
      </c>
    </row>
    <row r="259" spans="1:31" ht="13.2">
      <c r="A259" s="541">
        <v>1973329311</v>
      </c>
      <c r="B259" s="543" t="s">
        <v>1341</v>
      </c>
      <c r="C259" s="543" t="s">
        <v>173</v>
      </c>
      <c r="D259" s="543" t="s">
        <v>344</v>
      </c>
      <c r="E259" s="543"/>
      <c r="F259" s="541">
        <v>2</v>
      </c>
      <c r="G259" s="543" t="s">
        <v>1686</v>
      </c>
      <c r="H259" s="543"/>
      <c r="I259" s="541">
        <v>1</v>
      </c>
      <c r="J259" s="541"/>
      <c r="K259" s="543" t="s">
        <v>1677</v>
      </c>
      <c r="L259" s="541"/>
      <c r="M259" s="541"/>
      <c r="N259" s="541"/>
      <c r="O259" s="541"/>
      <c r="P259" s="541"/>
      <c r="Q259" s="541"/>
      <c r="R259" s="541"/>
      <c r="S259" s="541"/>
      <c r="T259" s="541"/>
      <c r="U259" s="541"/>
      <c r="V259" s="541"/>
      <c r="W259" s="541"/>
      <c r="X259" s="541"/>
      <c r="Y259" s="541"/>
      <c r="Z259" s="541">
        <v>1</v>
      </c>
      <c r="AA259" s="543" t="s">
        <v>1677</v>
      </c>
      <c r="AB259" s="541"/>
      <c r="AC259" s="543" t="s">
        <v>84</v>
      </c>
      <c r="AD259" s="542">
        <v>46080</v>
      </c>
      <c r="AE259" s="541">
        <v>27</v>
      </c>
    </row>
    <row r="260" spans="1:31" ht="13.2">
      <c r="A260" s="546">
        <v>1973329311</v>
      </c>
      <c r="B260" s="548" t="s">
        <v>1341</v>
      </c>
      <c r="C260" s="548" t="s">
        <v>173</v>
      </c>
      <c r="D260" s="548" t="s">
        <v>344</v>
      </c>
      <c r="E260" s="548"/>
      <c r="F260" s="546">
        <v>2</v>
      </c>
      <c r="G260" s="548" t="s">
        <v>1686</v>
      </c>
      <c r="H260" s="548"/>
      <c r="I260" s="546">
        <v>1</v>
      </c>
      <c r="J260" s="546"/>
      <c r="K260" s="548" t="s">
        <v>1677</v>
      </c>
      <c r="L260" s="546"/>
      <c r="M260" s="546"/>
      <c r="N260" s="546"/>
      <c r="O260" s="546"/>
      <c r="P260" s="546"/>
      <c r="Q260" s="546"/>
      <c r="R260" s="546"/>
      <c r="S260" s="546"/>
      <c r="T260" s="546"/>
      <c r="U260" s="546"/>
      <c r="V260" s="546"/>
      <c r="W260" s="546"/>
      <c r="X260" s="546"/>
      <c r="Y260" s="546"/>
      <c r="Z260" s="546">
        <v>1</v>
      </c>
      <c r="AA260" s="548" t="s">
        <v>1677</v>
      </c>
      <c r="AB260" s="546"/>
      <c r="AC260" s="548" t="s">
        <v>84</v>
      </c>
      <c r="AD260" s="547">
        <v>46089</v>
      </c>
      <c r="AE260" s="546">
        <v>8</v>
      </c>
    </row>
    <row r="261" spans="1:31" ht="13.2">
      <c r="A261" s="541">
        <v>1973329311</v>
      </c>
      <c r="B261" s="543" t="s">
        <v>1341</v>
      </c>
      <c r="C261" s="543" t="s">
        <v>173</v>
      </c>
      <c r="D261" s="543" t="s">
        <v>344</v>
      </c>
      <c r="E261" s="543"/>
      <c r="F261" s="541">
        <v>2</v>
      </c>
      <c r="G261" s="543" t="s">
        <v>1686</v>
      </c>
      <c r="H261" s="543"/>
      <c r="I261" s="541">
        <v>1</v>
      </c>
      <c r="J261" s="541"/>
      <c r="K261" s="543" t="s">
        <v>1677</v>
      </c>
      <c r="L261" s="541"/>
      <c r="M261" s="541"/>
      <c r="N261" s="541"/>
      <c r="O261" s="541"/>
      <c r="P261" s="541"/>
      <c r="Q261" s="541"/>
      <c r="R261" s="541"/>
      <c r="S261" s="541"/>
      <c r="T261" s="541"/>
      <c r="U261" s="541"/>
      <c r="V261" s="541"/>
      <c r="W261" s="541"/>
      <c r="X261" s="541"/>
      <c r="Y261" s="541"/>
      <c r="Z261" s="541">
        <v>1</v>
      </c>
      <c r="AA261" s="543" t="s">
        <v>1677</v>
      </c>
      <c r="AB261" s="541"/>
      <c r="AC261" s="543" t="s">
        <v>84</v>
      </c>
      <c r="AD261" s="542">
        <v>46091</v>
      </c>
      <c r="AE261" s="541">
        <v>10</v>
      </c>
    </row>
    <row r="262" spans="1:31" ht="13.2">
      <c r="A262" s="546">
        <v>1973329311</v>
      </c>
      <c r="B262" s="548" t="s">
        <v>1341</v>
      </c>
      <c r="C262" s="548" t="s">
        <v>173</v>
      </c>
      <c r="D262" s="548" t="s">
        <v>344</v>
      </c>
      <c r="E262" s="548"/>
      <c r="F262" s="546">
        <v>170</v>
      </c>
      <c r="G262" s="548" t="s">
        <v>1681</v>
      </c>
      <c r="H262" s="548"/>
      <c r="I262" s="546">
        <v>1</v>
      </c>
      <c r="J262" s="546"/>
      <c r="K262" s="548" t="s">
        <v>1677</v>
      </c>
      <c r="L262" s="546"/>
      <c r="M262" s="546"/>
      <c r="N262" s="546"/>
      <c r="O262" s="546"/>
      <c r="P262" s="546"/>
      <c r="Q262" s="546"/>
      <c r="R262" s="546"/>
      <c r="S262" s="546"/>
      <c r="T262" s="546"/>
      <c r="U262" s="546"/>
      <c r="V262" s="546"/>
      <c r="W262" s="546"/>
      <c r="X262" s="546"/>
      <c r="Y262" s="546"/>
      <c r="Z262" s="546">
        <v>0</v>
      </c>
      <c r="AA262" s="548" t="s">
        <v>1679</v>
      </c>
      <c r="AB262" s="546"/>
      <c r="AC262" s="548" t="s">
        <v>84</v>
      </c>
      <c r="AD262" s="547">
        <v>46086</v>
      </c>
      <c r="AE262" s="546">
        <v>5</v>
      </c>
    </row>
    <row r="263" spans="1:31" ht="13.2">
      <c r="A263" s="541">
        <v>1973329311</v>
      </c>
      <c r="B263" s="543" t="s">
        <v>1341</v>
      </c>
      <c r="C263" s="543" t="s">
        <v>173</v>
      </c>
      <c r="D263" s="543" t="s">
        <v>344</v>
      </c>
      <c r="E263" s="543"/>
      <c r="F263" s="541">
        <v>170</v>
      </c>
      <c r="G263" s="543" t="s">
        <v>1681</v>
      </c>
      <c r="H263" s="543"/>
      <c r="I263" s="541">
        <v>1</v>
      </c>
      <c r="J263" s="541"/>
      <c r="K263" s="543" t="s">
        <v>1677</v>
      </c>
      <c r="L263" s="541"/>
      <c r="M263" s="541"/>
      <c r="N263" s="541"/>
      <c r="O263" s="541"/>
      <c r="P263" s="541"/>
      <c r="Q263" s="541"/>
      <c r="R263" s="541"/>
      <c r="S263" s="541"/>
      <c r="T263" s="541"/>
      <c r="U263" s="541"/>
      <c r="V263" s="541"/>
      <c r="W263" s="541"/>
      <c r="X263" s="541"/>
      <c r="Y263" s="541"/>
      <c r="Z263" s="541">
        <v>0</v>
      </c>
      <c r="AA263" s="543" t="s">
        <v>1679</v>
      </c>
      <c r="AB263" s="541"/>
      <c r="AC263" s="543" t="s">
        <v>84</v>
      </c>
      <c r="AD263" s="542">
        <v>46077</v>
      </c>
      <c r="AE263" s="541">
        <v>24</v>
      </c>
    </row>
    <row r="264" spans="1:31" ht="13.2">
      <c r="A264" s="546">
        <v>1973329311</v>
      </c>
      <c r="B264" s="548" t="s">
        <v>1341</v>
      </c>
      <c r="C264" s="548" t="s">
        <v>173</v>
      </c>
      <c r="D264" s="548" t="s">
        <v>344</v>
      </c>
      <c r="E264" s="548"/>
      <c r="F264" s="546">
        <v>2</v>
      </c>
      <c r="G264" s="548" t="s">
        <v>1686</v>
      </c>
      <c r="H264" s="548"/>
      <c r="I264" s="546">
        <v>1</v>
      </c>
      <c r="J264" s="546"/>
      <c r="K264" s="548" t="s">
        <v>1677</v>
      </c>
      <c r="L264" s="546"/>
      <c r="M264" s="546"/>
      <c r="N264" s="546"/>
      <c r="O264" s="546"/>
      <c r="P264" s="546"/>
      <c r="Q264" s="546"/>
      <c r="R264" s="546"/>
      <c r="S264" s="546"/>
      <c r="T264" s="546"/>
      <c r="U264" s="546"/>
      <c r="V264" s="546"/>
      <c r="W264" s="546"/>
      <c r="X264" s="546"/>
      <c r="Y264" s="546"/>
      <c r="Z264" s="546">
        <v>1</v>
      </c>
      <c r="AA264" s="548" t="s">
        <v>1677</v>
      </c>
      <c r="AB264" s="546"/>
      <c r="AC264" s="548" t="s">
        <v>84</v>
      </c>
      <c r="AD264" s="547">
        <v>46087</v>
      </c>
      <c r="AE264" s="546">
        <v>6</v>
      </c>
    </row>
    <row r="265" spans="1:31" ht="13.2">
      <c r="A265" s="541">
        <v>1973329311</v>
      </c>
      <c r="B265" s="543" t="s">
        <v>1341</v>
      </c>
      <c r="C265" s="543" t="s">
        <v>173</v>
      </c>
      <c r="D265" s="543" t="s">
        <v>1597</v>
      </c>
      <c r="E265" s="543" t="s">
        <v>1691</v>
      </c>
      <c r="F265" s="541">
        <v>150</v>
      </c>
      <c r="G265" s="543" t="s">
        <v>1692</v>
      </c>
      <c r="H265" s="543"/>
      <c r="I265" s="541">
        <v>0</v>
      </c>
      <c r="J265" s="541"/>
      <c r="K265" s="543" t="s">
        <v>1685</v>
      </c>
      <c r="L265" s="541"/>
      <c r="M265" s="541"/>
      <c r="N265" s="541"/>
      <c r="O265" s="541"/>
      <c r="P265" s="541"/>
      <c r="Q265" s="541"/>
      <c r="R265" s="541"/>
      <c r="S265" s="541"/>
      <c r="T265" s="541"/>
      <c r="U265" s="541"/>
      <c r="V265" s="541"/>
      <c r="W265" s="541"/>
      <c r="X265" s="541">
        <v>1</v>
      </c>
      <c r="Y265" s="541"/>
      <c r="Z265" s="541">
        <v>0</v>
      </c>
      <c r="AA265" s="543" t="s">
        <v>1685</v>
      </c>
      <c r="AB265" s="541"/>
      <c r="AC265" s="543" t="s">
        <v>84</v>
      </c>
      <c r="AD265" s="542">
        <v>45980</v>
      </c>
      <c r="AE265" s="541">
        <v>19</v>
      </c>
    </row>
    <row r="266" spans="1:31" ht="13.2">
      <c r="A266" s="546">
        <v>1973329311</v>
      </c>
      <c r="B266" s="548" t="s">
        <v>1341</v>
      </c>
      <c r="C266" s="548" t="s">
        <v>173</v>
      </c>
      <c r="D266" s="548" t="s">
        <v>1405</v>
      </c>
      <c r="E266" s="548" t="s">
        <v>1683</v>
      </c>
      <c r="F266" s="546">
        <v>5</v>
      </c>
      <c r="G266" s="548" t="s">
        <v>1687</v>
      </c>
      <c r="H266" s="548"/>
      <c r="I266" s="546">
        <v>0</v>
      </c>
      <c r="J266" s="546"/>
      <c r="K266" s="548" t="s">
        <v>1677</v>
      </c>
      <c r="L266" s="546"/>
      <c r="M266" s="546"/>
      <c r="N266" s="546"/>
      <c r="O266" s="546"/>
      <c r="P266" s="546"/>
      <c r="Q266" s="546"/>
      <c r="R266" s="546"/>
      <c r="S266" s="546"/>
      <c r="T266" s="546">
        <v>1</v>
      </c>
      <c r="U266" s="546"/>
      <c r="V266" s="546"/>
      <c r="W266" s="546"/>
      <c r="X266" s="546"/>
      <c r="Y266" s="546"/>
      <c r="Z266" s="546">
        <v>0</v>
      </c>
      <c r="AA266" s="548" t="s">
        <v>1679</v>
      </c>
      <c r="AB266" s="546"/>
      <c r="AC266" s="548" t="s">
        <v>84</v>
      </c>
      <c r="AD266" s="547">
        <v>45961</v>
      </c>
      <c r="AE266" s="546">
        <v>31</v>
      </c>
    </row>
    <row r="267" spans="1:31" ht="13.2">
      <c r="A267" s="541">
        <v>1973329311</v>
      </c>
      <c r="B267" s="543" t="s">
        <v>1341</v>
      </c>
      <c r="C267" s="543" t="s">
        <v>173</v>
      </c>
      <c r="D267" s="543" t="s">
        <v>344</v>
      </c>
      <c r="E267" s="543"/>
      <c r="F267" s="541">
        <v>7</v>
      </c>
      <c r="G267" s="543" t="s">
        <v>1678</v>
      </c>
      <c r="H267" s="543"/>
      <c r="I267" s="541">
        <v>0.33333333333333331</v>
      </c>
      <c r="J267" s="541"/>
      <c r="K267" s="543" t="s">
        <v>1677</v>
      </c>
      <c r="L267" s="541"/>
      <c r="M267" s="541"/>
      <c r="N267" s="541"/>
      <c r="O267" s="541"/>
      <c r="P267" s="541"/>
      <c r="Q267" s="541"/>
      <c r="R267" s="541"/>
      <c r="S267" s="541"/>
      <c r="T267" s="541"/>
      <c r="U267" s="541"/>
      <c r="V267" s="541"/>
      <c r="W267" s="541"/>
      <c r="X267" s="541"/>
      <c r="Y267" s="541"/>
      <c r="Z267" s="541">
        <v>0</v>
      </c>
      <c r="AA267" s="543" t="s">
        <v>1679</v>
      </c>
      <c r="AB267" s="541"/>
      <c r="AC267" s="543" t="s">
        <v>84</v>
      </c>
      <c r="AD267" s="542">
        <v>45928</v>
      </c>
      <c r="AE267" s="541">
        <v>28</v>
      </c>
    </row>
    <row r="268" spans="1:31" ht="13.2">
      <c r="A268" s="546">
        <v>1973329311</v>
      </c>
      <c r="B268" s="548" t="s">
        <v>1341</v>
      </c>
      <c r="C268" s="548" t="s">
        <v>173</v>
      </c>
      <c r="D268" s="548" t="s">
        <v>1597</v>
      </c>
      <c r="E268" s="548" t="s">
        <v>1691</v>
      </c>
      <c r="F268" s="546">
        <v>150</v>
      </c>
      <c r="G268" s="548" t="s">
        <v>1692</v>
      </c>
      <c r="H268" s="548"/>
      <c r="I268" s="546">
        <v>0</v>
      </c>
      <c r="J268" s="546"/>
      <c r="K268" s="548" t="s">
        <v>1685</v>
      </c>
      <c r="L268" s="546"/>
      <c r="M268" s="546"/>
      <c r="N268" s="546"/>
      <c r="O268" s="546"/>
      <c r="P268" s="546"/>
      <c r="Q268" s="546"/>
      <c r="R268" s="546"/>
      <c r="S268" s="546"/>
      <c r="T268" s="546"/>
      <c r="U268" s="546"/>
      <c r="V268" s="546"/>
      <c r="W268" s="546"/>
      <c r="X268" s="546">
        <v>1</v>
      </c>
      <c r="Y268" s="546"/>
      <c r="Z268" s="546">
        <v>0</v>
      </c>
      <c r="AA268" s="548" t="s">
        <v>1685</v>
      </c>
      <c r="AB268" s="546"/>
      <c r="AC268" s="548" t="s">
        <v>84</v>
      </c>
      <c r="AD268" s="547">
        <v>45990</v>
      </c>
      <c r="AE268" s="546">
        <v>29</v>
      </c>
    </row>
    <row r="269" spans="1:31" ht="13.2">
      <c r="A269" s="541">
        <v>1973329311</v>
      </c>
      <c r="B269" s="543" t="s">
        <v>1341</v>
      </c>
      <c r="C269" s="543" t="s">
        <v>173</v>
      </c>
      <c r="D269" s="543" t="s">
        <v>1597</v>
      </c>
      <c r="E269" s="543" t="s">
        <v>1691</v>
      </c>
      <c r="F269" s="541">
        <v>150</v>
      </c>
      <c r="G269" s="543" t="s">
        <v>1692</v>
      </c>
      <c r="H269" s="543"/>
      <c r="I269" s="541">
        <v>0</v>
      </c>
      <c r="J269" s="541"/>
      <c r="K269" s="543" t="s">
        <v>1685</v>
      </c>
      <c r="L269" s="541"/>
      <c r="M269" s="541"/>
      <c r="N269" s="541"/>
      <c r="O269" s="541"/>
      <c r="P269" s="541"/>
      <c r="Q269" s="541"/>
      <c r="R269" s="541"/>
      <c r="S269" s="541"/>
      <c r="T269" s="541"/>
      <c r="U269" s="541"/>
      <c r="V269" s="541"/>
      <c r="W269" s="541"/>
      <c r="X269" s="541">
        <v>1</v>
      </c>
      <c r="Y269" s="541"/>
      <c r="Z269" s="541">
        <v>0</v>
      </c>
      <c r="AA269" s="543" t="s">
        <v>1685</v>
      </c>
      <c r="AB269" s="541"/>
      <c r="AC269" s="543" t="s">
        <v>84</v>
      </c>
      <c r="AD269" s="542">
        <v>45993</v>
      </c>
      <c r="AE269" s="541">
        <v>2</v>
      </c>
    </row>
    <row r="270" spans="1:31" ht="13.2">
      <c r="A270" s="546">
        <v>1973329311</v>
      </c>
      <c r="B270" s="548" t="s">
        <v>1341</v>
      </c>
      <c r="C270" s="548" t="s">
        <v>173</v>
      </c>
      <c r="D270" s="548" t="s">
        <v>344</v>
      </c>
      <c r="E270" s="548"/>
      <c r="F270" s="546">
        <v>7</v>
      </c>
      <c r="G270" s="548" t="s">
        <v>1678</v>
      </c>
      <c r="H270" s="548"/>
      <c r="I270" s="546">
        <v>8.3333333333333329E-2</v>
      </c>
      <c r="J270" s="546"/>
      <c r="K270" s="548" t="s">
        <v>1677</v>
      </c>
      <c r="L270" s="546"/>
      <c r="M270" s="546"/>
      <c r="N270" s="546"/>
      <c r="O270" s="546"/>
      <c r="P270" s="546"/>
      <c r="Q270" s="546"/>
      <c r="R270" s="546"/>
      <c r="S270" s="546"/>
      <c r="T270" s="546"/>
      <c r="U270" s="546"/>
      <c r="V270" s="546"/>
      <c r="W270" s="546"/>
      <c r="X270" s="546"/>
      <c r="Y270" s="546"/>
      <c r="Z270" s="546">
        <v>0</v>
      </c>
      <c r="AA270" s="548" t="s">
        <v>1679</v>
      </c>
      <c r="AB270" s="546"/>
      <c r="AC270" s="548" t="s">
        <v>84</v>
      </c>
      <c r="AD270" s="547">
        <v>45947</v>
      </c>
      <c r="AE270" s="546">
        <v>17</v>
      </c>
    </row>
    <row r="271" spans="1:31" ht="13.2">
      <c r="A271" s="541">
        <v>1973329311</v>
      </c>
      <c r="B271" s="543" t="s">
        <v>1341</v>
      </c>
      <c r="C271" s="543" t="s">
        <v>173</v>
      </c>
      <c r="D271" s="543" t="s">
        <v>344</v>
      </c>
      <c r="E271" s="543"/>
      <c r="F271" s="541"/>
      <c r="G271" s="543"/>
      <c r="H271" s="543"/>
      <c r="I271" s="541">
        <v>0</v>
      </c>
      <c r="J271" s="541">
        <v>1</v>
      </c>
      <c r="K271" s="543" t="s">
        <v>1682</v>
      </c>
      <c r="L271" s="541"/>
      <c r="M271" s="541"/>
      <c r="N271" s="541"/>
      <c r="O271" s="541"/>
      <c r="P271" s="541"/>
      <c r="Q271" s="541"/>
      <c r="R271" s="541"/>
      <c r="S271" s="541"/>
      <c r="T271" s="541"/>
      <c r="U271" s="541"/>
      <c r="V271" s="541"/>
      <c r="W271" s="541"/>
      <c r="X271" s="541">
        <v>1</v>
      </c>
      <c r="Y271" s="541"/>
      <c r="Z271" s="541">
        <v>0</v>
      </c>
      <c r="AA271" s="543" t="s">
        <v>1685</v>
      </c>
      <c r="AB271" s="541"/>
      <c r="AC271" s="543" t="s">
        <v>84</v>
      </c>
      <c r="AD271" s="542">
        <v>45920</v>
      </c>
      <c r="AE271" s="541">
        <v>20</v>
      </c>
    </row>
    <row r="272" spans="1:31" ht="13.2">
      <c r="A272" s="546">
        <v>1973329311</v>
      </c>
      <c r="B272" s="548" t="s">
        <v>1341</v>
      </c>
      <c r="C272" s="548" t="s">
        <v>173</v>
      </c>
      <c r="D272" s="548" t="s">
        <v>344</v>
      </c>
      <c r="E272" s="548"/>
      <c r="F272" s="546">
        <v>155</v>
      </c>
      <c r="G272" s="548" t="s">
        <v>1689</v>
      </c>
      <c r="H272" s="548"/>
      <c r="I272" s="546">
        <v>0.125</v>
      </c>
      <c r="J272" s="546">
        <v>5</v>
      </c>
      <c r="K272" s="548" t="s">
        <v>1688</v>
      </c>
      <c r="L272" s="546">
        <v>8</v>
      </c>
      <c r="M272" s="546"/>
      <c r="N272" s="546"/>
      <c r="O272" s="546"/>
      <c r="P272" s="546"/>
      <c r="Q272" s="546"/>
      <c r="R272" s="546"/>
      <c r="S272" s="546"/>
      <c r="T272" s="546"/>
      <c r="U272" s="546"/>
      <c r="V272" s="546"/>
      <c r="W272" s="546"/>
      <c r="X272" s="546"/>
      <c r="Y272" s="546"/>
      <c r="Z272" s="546">
        <v>0.125</v>
      </c>
      <c r="AA272" s="548" t="s">
        <v>1677</v>
      </c>
      <c r="AB272" s="546"/>
      <c r="AC272" s="548" t="s">
        <v>84</v>
      </c>
      <c r="AD272" s="547">
        <v>45941</v>
      </c>
      <c r="AE272" s="546">
        <v>11</v>
      </c>
    </row>
    <row r="273" spans="1:31" ht="13.2">
      <c r="A273" s="541">
        <v>1973329311</v>
      </c>
      <c r="B273" s="543" t="s">
        <v>1341</v>
      </c>
      <c r="C273" s="543" t="s">
        <v>173</v>
      </c>
      <c r="D273" s="543" t="s">
        <v>344</v>
      </c>
      <c r="E273" s="543"/>
      <c r="F273" s="541">
        <v>7</v>
      </c>
      <c r="G273" s="543" t="s">
        <v>1678</v>
      </c>
      <c r="H273" s="543"/>
      <c r="I273" s="541">
        <v>0.33333333333333331</v>
      </c>
      <c r="J273" s="541"/>
      <c r="K273" s="543" t="s">
        <v>1677</v>
      </c>
      <c r="L273" s="541"/>
      <c r="M273" s="541"/>
      <c r="N273" s="541"/>
      <c r="O273" s="541"/>
      <c r="P273" s="541"/>
      <c r="Q273" s="541"/>
      <c r="R273" s="541"/>
      <c r="S273" s="541"/>
      <c r="T273" s="541"/>
      <c r="U273" s="541"/>
      <c r="V273" s="541"/>
      <c r="W273" s="541"/>
      <c r="X273" s="541"/>
      <c r="Y273" s="541"/>
      <c r="Z273" s="541">
        <v>0</v>
      </c>
      <c r="AA273" s="543" t="s">
        <v>1679</v>
      </c>
      <c r="AB273" s="541"/>
      <c r="AC273" s="543" t="s">
        <v>84</v>
      </c>
      <c r="AD273" s="542">
        <v>45931</v>
      </c>
      <c r="AE273" s="541">
        <v>1</v>
      </c>
    </row>
    <row r="274" spans="1:31" ht="13.2">
      <c r="A274" s="546">
        <v>1973329311</v>
      </c>
      <c r="B274" s="548" t="s">
        <v>1341</v>
      </c>
      <c r="C274" s="548" t="s">
        <v>173</v>
      </c>
      <c r="D274" s="548" t="s">
        <v>344</v>
      </c>
      <c r="E274" s="548"/>
      <c r="F274" s="546">
        <v>155</v>
      </c>
      <c r="G274" s="548" t="s">
        <v>1689</v>
      </c>
      <c r="H274" s="548"/>
      <c r="I274" s="546">
        <v>0.16666666666666666</v>
      </c>
      <c r="J274" s="546">
        <v>3</v>
      </c>
      <c r="K274" s="548" t="s">
        <v>1688</v>
      </c>
      <c r="L274" s="546">
        <v>6</v>
      </c>
      <c r="M274" s="546"/>
      <c r="N274" s="546"/>
      <c r="O274" s="546"/>
      <c r="P274" s="546"/>
      <c r="Q274" s="546"/>
      <c r="R274" s="546"/>
      <c r="S274" s="546"/>
      <c r="T274" s="546"/>
      <c r="U274" s="546"/>
      <c r="V274" s="546"/>
      <c r="W274" s="546"/>
      <c r="X274" s="546"/>
      <c r="Y274" s="546"/>
      <c r="Z274" s="546">
        <v>0.16666666666666666</v>
      </c>
      <c r="AA274" s="548" t="s">
        <v>1677</v>
      </c>
      <c r="AB274" s="546"/>
      <c r="AC274" s="548" t="s">
        <v>84</v>
      </c>
      <c r="AD274" s="547">
        <v>45940</v>
      </c>
      <c r="AE274" s="546">
        <v>10</v>
      </c>
    </row>
    <row r="275" spans="1:31" ht="13.2">
      <c r="A275" s="541">
        <v>1973329311</v>
      </c>
      <c r="B275" s="543" t="s">
        <v>1341</v>
      </c>
      <c r="C275" s="543" t="s">
        <v>173</v>
      </c>
      <c r="D275" s="543" t="s">
        <v>344</v>
      </c>
      <c r="E275" s="543"/>
      <c r="F275" s="541">
        <v>7</v>
      </c>
      <c r="G275" s="543" t="s">
        <v>1678</v>
      </c>
      <c r="H275" s="543"/>
      <c r="I275" s="541">
        <v>0.33333333333333331</v>
      </c>
      <c r="J275" s="541"/>
      <c r="K275" s="543" t="s">
        <v>1688</v>
      </c>
      <c r="L275" s="541">
        <v>3</v>
      </c>
      <c r="M275" s="541"/>
      <c r="N275" s="541"/>
      <c r="O275" s="541"/>
      <c r="P275" s="541"/>
      <c r="Q275" s="541"/>
      <c r="R275" s="541"/>
      <c r="S275" s="541"/>
      <c r="T275" s="541"/>
      <c r="U275" s="541"/>
      <c r="V275" s="541"/>
      <c r="W275" s="541"/>
      <c r="X275" s="541"/>
      <c r="Y275" s="541"/>
      <c r="Z275" s="541">
        <v>0</v>
      </c>
      <c r="AA275" s="543" t="s">
        <v>1679</v>
      </c>
      <c r="AB275" s="541"/>
      <c r="AC275" s="543" t="s">
        <v>84</v>
      </c>
      <c r="AD275" s="542">
        <v>45937</v>
      </c>
      <c r="AE275" s="541">
        <v>7</v>
      </c>
    </row>
    <row r="276" spans="1:31" ht="13.2">
      <c r="A276" s="546">
        <v>1973329311</v>
      </c>
      <c r="B276" s="548" t="s">
        <v>1341</v>
      </c>
      <c r="C276" s="548" t="s">
        <v>173</v>
      </c>
      <c r="D276" s="548" t="s">
        <v>344</v>
      </c>
      <c r="E276" s="548"/>
      <c r="F276" s="546">
        <v>149</v>
      </c>
      <c r="G276" s="548" t="s">
        <v>1676</v>
      </c>
      <c r="H276" s="548"/>
      <c r="I276" s="546">
        <v>2</v>
      </c>
      <c r="J276" s="546"/>
      <c r="K276" s="548" t="s">
        <v>1677</v>
      </c>
      <c r="L276" s="546"/>
      <c r="M276" s="546"/>
      <c r="N276" s="546"/>
      <c r="O276" s="546"/>
      <c r="P276" s="546"/>
      <c r="Q276" s="546"/>
      <c r="R276" s="546"/>
      <c r="S276" s="546"/>
      <c r="T276" s="546"/>
      <c r="U276" s="546"/>
      <c r="V276" s="546"/>
      <c r="W276" s="546"/>
      <c r="X276" s="546"/>
      <c r="Y276" s="546"/>
      <c r="Z276" s="546">
        <v>1</v>
      </c>
      <c r="AA276" s="548" t="s">
        <v>1677</v>
      </c>
      <c r="AB276" s="546"/>
      <c r="AC276" s="548" t="s">
        <v>84</v>
      </c>
      <c r="AD276" s="547">
        <v>46033</v>
      </c>
      <c r="AE276" s="546">
        <v>11</v>
      </c>
    </row>
    <row r="277" spans="1:31" ht="13.2">
      <c r="A277" s="541">
        <v>1973329311</v>
      </c>
      <c r="B277" s="543" t="s">
        <v>1341</v>
      </c>
      <c r="C277" s="543" t="s">
        <v>173</v>
      </c>
      <c r="D277" s="543" t="s">
        <v>1597</v>
      </c>
      <c r="E277" s="543" t="s">
        <v>1691</v>
      </c>
      <c r="F277" s="541">
        <v>150</v>
      </c>
      <c r="G277" s="543" t="s">
        <v>1692</v>
      </c>
      <c r="H277" s="543"/>
      <c r="I277" s="541">
        <v>0</v>
      </c>
      <c r="J277" s="541"/>
      <c r="K277" s="543" t="s">
        <v>1685</v>
      </c>
      <c r="L277" s="541"/>
      <c r="M277" s="541"/>
      <c r="N277" s="541"/>
      <c r="O277" s="541"/>
      <c r="P277" s="541"/>
      <c r="Q277" s="541"/>
      <c r="R277" s="541"/>
      <c r="S277" s="541"/>
      <c r="T277" s="541"/>
      <c r="U277" s="541"/>
      <c r="V277" s="541"/>
      <c r="W277" s="541"/>
      <c r="X277" s="541">
        <v>1</v>
      </c>
      <c r="Y277" s="541"/>
      <c r="Z277" s="541">
        <v>0</v>
      </c>
      <c r="AA277" s="543" t="s">
        <v>1685</v>
      </c>
      <c r="AB277" s="541"/>
      <c r="AC277" s="543" t="s">
        <v>84</v>
      </c>
      <c r="AD277" s="542">
        <v>45989</v>
      </c>
      <c r="AE277" s="541">
        <v>28</v>
      </c>
    </row>
    <row r="278" spans="1:31" ht="13.2">
      <c r="A278" s="546">
        <v>1973329311</v>
      </c>
      <c r="B278" s="548" t="s">
        <v>1341</v>
      </c>
      <c r="C278" s="548" t="s">
        <v>173</v>
      </c>
      <c r="D278" s="548" t="s">
        <v>344</v>
      </c>
      <c r="E278" s="548"/>
      <c r="F278" s="546">
        <v>170</v>
      </c>
      <c r="G278" s="548" t="s">
        <v>1681</v>
      </c>
      <c r="H278" s="548"/>
      <c r="I278" s="546">
        <v>0.66666666666666663</v>
      </c>
      <c r="J278" s="546"/>
      <c r="K278" s="548" t="s">
        <v>1677</v>
      </c>
      <c r="L278" s="546"/>
      <c r="M278" s="546"/>
      <c r="N278" s="546"/>
      <c r="O278" s="546"/>
      <c r="P278" s="546"/>
      <c r="Q278" s="546"/>
      <c r="R278" s="546"/>
      <c r="S278" s="546"/>
      <c r="T278" s="546"/>
      <c r="U278" s="546"/>
      <c r="V278" s="546"/>
      <c r="W278" s="546"/>
      <c r="X278" s="546"/>
      <c r="Y278" s="546"/>
      <c r="Z278" s="546">
        <v>0.33333333333333331</v>
      </c>
      <c r="AA278" s="548" t="s">
        <v>1677</v>
      </c>
      <c r="AB278" s="546"/>
      <c r="AC278" s="548" t="s">
        <v>84</v>
      </c>
      <c r="AD278" s="547">
        <v>46028</v>
      </c>
      <c r="AE278" s="546">
        <v>6</v>
      </c>
    </row>
    <row r="279" spans="1:31" ht="13.2">
      <c r="A279" s="541">
        <v>1973329311</v>
      </c>
      <c r="B279" s="543" t="s">
        <v>1341</v>
      </c>
      <c r="C279" s="543" t="s">
        <v>173</v>
      </c>
      <c r="D279" s="543" t="s">
        <v>1405</v>
      </c>
      <c r="E279" s="543" t="s">
        <v>1683</v>
      </c>
      <c r="F279" s="541">
        <v>5</v>
      </c>
      <c r="G279" s="543" t="s">
        <v>1687</v>
      </c>
      <c r="H279" s="543"/>
      <c r="I279" s="541">
        <v>0.33333333333333331</v>
      </c>
      <c r="J279" s="541"/>
      <c r="K279" s="543" t="s">
        <v>1677</v>
      </c>
      <c r="L279" s="541"/>
      <c r="M279" s="541"/>
      <c r="N279" s="541"/>
      <c r="O279" s="541"/>
      <c r="P279" s="541"/>
      <c r="Q279" s="541"/>
      <c r="R279" s="541"/>
      <c r="S279" s="541"/>
      <c r="T279" s="541"/>
      <c r="U279" s="541"/>
      <c r="V279" s="541"/>
      <c r="W279" s="541">
        <v>1</v>
      </c>
      <c r="X279" s="541"/>
      <c r="Y279" s="541"/>
      <c r="Z279" s="541">
        <v>0</v>
      </c>
      <c r="AA279" s="543" t="s">
        <v>1685</v>
      </c>
      <c r="AB279" s="541"/>
      <c r="AC279" s="543" t="s">
        <v>84</v>
      </c>
      <c r="AD279" s="542">
        <v>45933</v>
      </c>
      <c r="AE279" s="541">
        <v>3</v>
      </c>
    </row>
    <row r="280" spans="1:31" ht="13.2">
      <c r="A280" s="546">
        <v>1973329311</v>
      </c>
      <c r="B280" s="548" t="s">
        <v>1341</v>
      </c>
      <c r="C280" s="548" t="s">
        <v>173</v>
      </c>
      <c r="D280" s="548" t="s">
        <v>344</v>
      </c>
      <c r="E280" s="548"/>
      <c r="F280" s="546"/>
      <c r="G280" s="548"/>
      <c r="H280" s="548"/>
      <c r="I280" s="546">
        <v>0.33333333333333331</v>
      </c>
      <c r="J280" s="546"/>
      <c r="K280" s="548" t="s">
        <v>1677</v>
      </c>
      <c r="L280" s="546"/>
      <c r="M280" s="546"/>
      <c r="N280" s="546"/>
      <c r="O280" s="546"/>
      <c r="P280" s="546"/>
      <c r="Q280" s="546"/>
      <c r="R280" s="546"/>
      <c r="S280" s="546"/>
      <c r="T280" s="546"/>
      <c r="U280" s="546"/>
      <c r="V280" s="546"/>
      <c r="W280" s="546"/>
      <c r="X280" s="546">
        <v>1</v>
      </c>
      <c r="Y280" s="546"/>
      <c r="Z280" s="546">
        <v>0</v>
      </c>
      <c r="AA280" s="548" t="s">
        <v>1685</v>
      </c>
      <c r="AB280" s="546"/>
      <c r="AC280" s="548" t="s">
        <v>84</v>
      </c>
      <c r="AD280" s="547">
        <v>46013</v>
      </c>
      <c r="AE280" s="546">
        <v>22</v>
      </c>
    </row>
    <row r="281" spans="1:31" ht="13.2">
      <c r="A281" s="541">
        <v>1973329311</v>
      </c>
      <c r="B281" s="543" t="s">
        <v>1341</v>
      </c>
      <c r="C281" s="543" t="s">
        <v>173</v>
      </c>
      <c r="D281" s="543" t="s">
        <v>344</v>
      </c>
      <c r="E281" s="543"/>
      <c r="F281" s="541">
        <v>155</v>
      </c>
      <c r="G281" s="543" t="s">
        <v>1689</v>
      </c>
      <c r="H281" s="543"/>
      <c r="I281" s="541">
        <v>0.33333333333333331</v>
      </c>
      <c r="J281" s="541"/>
      <c r="K281" s="543" t="s">
        <v>1677</v>
      </c>
      <c r="L281" s="541"/>
      <c r="M281" s="541"/>
      <c r="N281" s="541"/>
      <c r="O281" s="541"/>
      <c r="P281" s="541"/>
      <c r="Q281" s="541"/>
      <c r="R281" s="541"/>
      <c r="S281" s="541"/>
      <c r="T281" s="541"/>
      <c r="U281" s="541"/>
      <c r="V281" s="541"/>
      <c r="W281" s="541"/>
      <c r="X281" s="541"/>
      <c r="Y281" s="541"/>
      <c r="Z281" s="541">
        <v>0.33333333333333331</v>
      </c>
      <c r="AA281" s="543" t="s">
        <v>1677</v>
      </c>
      <c r="AB281" s="541"/>
      <c r="AC281" s="543" t="s">
        <v>84</v>
      </c>
      <c r="AD281" s="542">
        <v>45929</v>
      </c>
      <c r="AE281" s="541">
        <v>29</v>
      </c>
    </row>
    <row r="282" spans="1:31" ht="13.2">
      <c r="A282" s="546">
        <v>1973329311</v>
      </c>
      <c r="B282" s="548" t="s">
        <v>1341</v>
      </c>
      <c r="C282" s="548" t="s">
        <v>173</v>
      </c>
      <c r="D282" s="548" t="s">
        <v>344</v>
      </c>
      <c r="E282" s="548"/>
      <c r="F282" s="546"/>
      <c r="G282" s="548"/>
      <c r="H282" s="548"/>
      <c r="I282" s="546">
        <v>0</v>
      </c>
      <c r="J282" s="546"/>
      <c r="K282" s="548" t="s">
        <v>1685</v>
      </c>
      <c r="L282" s="546"/>
      <c r="M282" s="546"/>
      <c r="N282" s="546"/>
      <c r="O282" s="546"/>
      <c r="P282" s="546"/>
      <c r="Q282" s="546"/>
      <c r="R282" s="546"/>
      <c r="S282" s="546"/>
      <c r="T282" s="546"/>
      <c r="U282" s="546"/>
      <c r="V282" s="546"/>
      <c r="W282" s="546"/>
      <c r="X282" s="546">
        <v>1</v>
      </c>
      <c r="Y282" s="546"/>
      <c r="Z282" s="546">
        <v>0</v>
      </c>
      <c r="AA282" s="548" t="s">
        <v>1685</v>
      </c>
      <c r="AB282" s="546"/>
      <c r="AC282" s="548" t="s">
        <v>84</v>
      </c>
      <c r="AD282" s="547">
        <v>46003</v>
      </c>
      <c r="AE282" s="546">
        <v>12</v>
      </c>
    </row>
    <row r="283" spans="1:31" ht="13.2">
      <c r="A283" s="541">
        <v>1973329311</v>
      </c>
      <c r="B283" s="543" t="s">
        <v>1341</v>
      </c>
      <c r="C283" s="543" t="s">
        <v>173</v>
      </c>
      <c r="D283" s="543" t="s">
        <v>344</v>
      </c>
      <c r="E283" s="543"/>
      <c r="F283" s="541">
        <v>7</v>
      </c>
      <c r="G283" s="543" t="s">
        <v>1678</v>
      </c>
      <c r="H283" s="543"/>
      <c r="I283" s="541">
        <v>9.0909090909090912E-2</v>
      </c>
      <c r="J283" s="541">
        <v>8</v>
      </c>
      <c r="K283" s="543" t="s">
        <v>1688</v>
      </c>
      <c r="L283" s="541">
        <v>11</v>
      </c>
      <c r="M283" s="541"/>
      <c r="N283" s="541"/>
      <c r="O283" s="541"/>
      <c r="P283" s="541"/>
      <c r="Q283" s="541"/>
      <c r="R283" s="541"/>
      <c r="S283" s="541"/>
      <c r="T283" s="541"/>
      <c r="U283" s="541"/>
      <c r="V283" s="541"/>
      <c r="W283" s="541"/>
      <c r="X283" s="541"/>
      <c r="Y283" s="541"/>
      <c r="Z283" s="541">
        <v>0</v>
      </c>
      <c r="AA283" s="543" t="s">
        <v>1679</v>
      </c>
      <c r="AB283" s="541"/>
      <c r="AC283" s="543" t="s">
        <v>84</v>
      </c>
      <c r="AD283" s="542">
        <v>45945</v>
      </c>
      <c r="AE283" s="541">
        <v>15</v>
      </c>
    </row>
    <row r="284" spans="1:31" ht="13.2">
      <c r="A284" s="546">
        <v>1973329311</v>
      </c>
      <c r="B284" s="548" t="s">
        <v>1341</v>
      </c>
      <c r="C284" s="548" t="s">
        <v>173</v>
      </c>
      <c r="D284" s="548" t="s">
        <v>344</v>
      </c>
      <c r="E284" s="548"/>
      <c r="F284" s="546">
        <v>149</v>
      </c>
      <c r="G284" s="548" t="s">
        <v>1676</v>
      </c>
      <c r="H284" s="548"/>
      <c r="I284" s="546">
        <v>0.66666666666666663</v>
      </c>
      <c r="J284" s="546"/>
      <c r="K284" s="548" t="s">
        <v>1677</v>
      </c>
      <c r="L284" s="546"/>
      <c r="M284" s="546"/>
      <c r="N284" s="546"/>
      <c r="O284" s="546"/>
      <c r="P284" s="546"/>
      <c r="Q284" s="546"/>
      <c r="R284" s="546"/>
      <c r="S284" s="546"/>
      <c r="T284" s="546"/>
      <c r="U284" s="546"/>
      <c r="V284" s="546"/>
      <c r="W284" s="546"/>
      <c r="X284" s="546"/>
      <c r="Y284" s="546"/>
      <c r="Z284" s="546">
        <v>0.33333333333333331</v>
      </c>
      <c r="AA284" s="548" t="s">
        <v>1677</v>
      </c>
      <c r="AB284" s="546"/>
      <c r="AC284" s="548" t="s">
        <v>84</v>
      </c>
      <c r="AD284" s="547">
        <v>46018</v>
      </c>
      <c r="AE284" s="546">
        <v>27</v>
      </c>
    </row>
    <row r="285" spans="1:31" ht="13.2">
      <c r="A285" s="541">
        <v>1973329311</v>
      </c>
      <c r="B285" s="543" t="s">
        <v>1341</v>
      </c>
      <c r="C285" s="543" t="s">
        <v>173</v>
      </c>
      <c r="D285" s="543" t="s">
        <v>1423</v>
      </c>
      <c r="E285" s="543" t="s">
        <v>1680</v>
      </c>
      <c r="F285" s="541">
        <v>170</v>
      </c>
      <c r="G285" s="543" t="s">
        <v>1681</v>
      </c>
      <c r="H285" s="543"/>
      <c r="I285" s="541">
        <v>0</v>
      </c>
      <c r="J285" s="541"/>
      <c r="K285" s="543" t="s">
        <v>1685</v>
      </c>
      <c r="L285" s="541"/>
      <c r="M285" s="541"/>
      <c r="N285" s="541">
        <v>1</v>
      </c>
      <c r="O285" s="541"/>
      <c r="P285" s="541"/>
      <c r="Q285" s="541"/>
      <c r="R285" s="541"/>
      <c r="S285" s="541"/>
      <c r="T285" s="541"/>
      <c r="U285" s="541"/>
      <c r="V285" s="541"/>
      <c r="W285" s="541"/>
      <c r="X285" s="541"/>
      <c r="Y285" s="541"/>
      <c r="Z285" s="541">
        <v>0</v>
      </c>
      <c r="AA285" s="543" t="s">
        <v>1685</v>
      </c>
      <c r="AB285" s="541"/>
      <c r="AC285" s="543" t="s">
        <v>84</v>
      </c>
      <c r="AD285" s="542">
        <v>46046</v>
      </c>
      <c r="AE285" s="541">
        <v>24</v>
      </c>
    </row>
    <row r="286" spans="1:31" ht="13.2">
      <c r="A286" s="546">
        <v>1973329311</v>
      </c>
      <c r="B286" s="548" t="s">
        <v>1341</v>
      </c>
      <c r="C286" s="548" t="s">
        <v>173</v>
      </c>
      <c r="D286" s="548" t="s">
        <v>344</v>
      </c>
      <c r="E286" s="548"/>
      <c r="F286" s="546"/>
      <c r="G286" s="548"/>
      <c r="H286" s="548"/>
      <c r="I286" s="546">
        <v>0</v>
      </c>
      <c r="J286" s="546"/>
      <c r="K286" s="548" t="s">
        <v>1685</v>
      </c>
      <c r="L286" s="546"/>
      <c r="M286" s="546"/>
      <c r="N286" s="546"/>
      <c r="O286" s="546"/>
      <c r="P286" s="546"/>
      <c r="Q286" s="546"/>
      <c r="R286" s="546"/>
      <c r="S286" s="546"/>
      <c r="T286" s="546"/>
      <c r="U286" s="546"/>
      <c r="V286" s="546"/>
      <c r="W286" s="546"/>
      <c r="X286" s="546">
        <v>1</v>
      </c>
      <c r="Y286" s="546"/>
      <c r="Z286" s="546">
        <v>0</v>
      </c>
      <c r="AA286" s="548" t="s">
        <v>1685</v>
      </c>
      <c r="AB286" s="546"/>
      <c r="AC286" s="548" t="s">
        <v>84</v>
      </c>
      <c r="AD286" s="547">
        <v>46000</v>
      </c>
      <c r="AE286" s="546">
        <v>9</v>
      </c>
    </row>
    <row r="287" spans="1:31" ht="13.2">
      <c r="A287" s="541">
        <v>1973329311</v>
      </c>
      <c r="B287" s="543" t="s">
        <v>1341</v>
      </c>
      <c r="C287" s="543" t="s">
        <v>173</v>
      </c>
      <c r="D287" s="543" t="s">
        <v>1423</v>
      </c>
      <c r="E287" s="543" t="s">
        <v>1680</v>
      </c>
      <c r="F287" s="541">
        <v>170</v>
      </c>
      <c r="G287" s="543" t="s">
        <v>1681</v>
      </c>
      <c r="H287" s="543"/>
      <c r="I287" s="541">
        <v>0</v>
      </c>
      <c r="J287" s="541"/>
      <c r="K287" s="543" t="s">
        <v>1685</v>
      </c>
      <c r="L287" s="541"/>
      <c r="M287" s="541"/>
      <c r="N287" s="541">
        <v>1</v>
      </c>
      <c r="O287" s="541"/>
      <c r="P287" s="541"/>
      <c r="Q287" s="541"/>
      <c r="R287" s="541"/>
      <c r="S287" s="541"/>
      <c r="T287" s="541"/>
      <c r="U287" s="541"/>
      <c r="V287" s="541"/>
      <c r="W287" s="541"/>
      <c r="X287" s="541"/>
      <c r="Y287" s="541"/>
      <c r="Z287" s="541">
        <v>0</v>
      </c>
      <c r="AA287" s="543" t="s">
        <v>1685</v>
      </c>
      <c r="AB287" s="541"/>
      <c r="AC287" s="543" t="s">
        <v>84</v>
      </c>
      <c r="AD287" s="542">
        <v>46036</v>
      </c>
      <c r="AE287" s="541">
        <v>14</v>
      </c>
    </row>
    <row r="288" spans="1:31" ht="13.2">
      <c r="A288" s="546">
        <v>1973329311</v>
      </c>
      <c r="B288" s="548" t="s">
        <v>1341</v>
      </c>
      <c r="C288" s="548" t="s">
        <v>173</v>
      </c>
      <c r="D288" s="548" t="s">
        <v>344</v>
      </c>
      <c r="E288" s="548"/>
      <c r="F288" s="546">
        <v>149</v>
      </c>
      <c r="G288" s="548" t="s">
        <v>1676</v>
      </c>
      <c r="H288" s="548"/>
      <c r="I288" s="546">
        <v>0.66666666666666663</v>
      </c>
      <c r="J288" s="546"/>
      <c r="K288" s="548" t="s">
        <v>1677</v>
      </c>
      <c r="L288" s="546"/>
      <c r="M288" s="546"/>
      <c r="N288" s="546"/>
      <c r="O288" s="546"/>
      <c r="P288" s="546"/>
      <c r="Q288" s="546"/>
      <c r="R288" s="546"/>
      <c r="S288" s="546"/>
      <c r="T288" s="546"/>
      <c r="U288" s="546"/>
      <c r="V288" s="546"/>
      <c r="W288" s="546"/>
      <c r="X288" s="546"/>
      <c r="Y288" s="546"/>
      <c r="Z288" s="546">
        <v>0.33333333333333331</v>
      </c>
      <c r="AA288" s="548" t="s">
        <v>1677</v>
      </c>
      <c r="AB288" s="546"/>
      <c r="AC288" s="548" t="s">
        <v>84</v>
      </c>
      <c r="AD288" s="547">
        <v>46026</v>
      </c>
      <c r="AE288" s="546">
        <v>4</v>
      </c>
    </row>
    <row r="289" spans="1:31" ht="13.2">
      <c r="A289" s="541">
        <v>1973329311</v>
      </c>
      <c r="B289" s="543" t="s">
        <v>1341</v>
      </c>
      <c r="C289" s="543" t="s">
        <v>173</v>
      </c>
      <c r="D289" s="543" t="s">
        <v>1405</v>
      </c>
      <c r="E289" s="543" t="s">
        <v>1683</v>
      </c>
      <c r="F289" s="541">
        <v>5</v>
      </c>
      <c r="G289" s="543" t="s">
        <v>1687</v>
      </c>
      <c r="H289" s="543"/>
      <c r="I289" s="541">
        <v>0</v>
      </c>
      <c r="J289" s="541"/>
      <c r="K289" s="543" t="s">
        <v>1677</v>
      </c>
      <c r="L289" s="541"/>
      <c r="M289" s="541"/>
      <c r="N289" s="541"/>
      <c r="O289" s="541"/>
      <c r="P289" s="541"/>
      <c r="Q289" s="541"/>
      <c r="R289" s="541"/>
      <c r="S289" s="541"/>
      <c r="T289" s="541">
        <v>1</v>
      </c>
      <c r="U289" s="541"/>
      <c r="V289" s="541"/>
      <c r="W289" s="541"/>
      <c r="X289" s="541"/>
      <c r="Y289" s="541"/>
      <c r="Z289" s="541">
        <v>0</v>
      </c>
      <c r="AA289" s="543" t="s">
        <v>1679</v>
      </c>
      <c r="AB289" s="541"/>
      <c r="AC289" s="543" t="s">
        <v>84</v>
      </c>
      <c r="AD289" s="542">
        <v>45954</v>
      </c>
      <c r="AE289" s="541">
        <v>24</v>
      </c>
    </row>
    <row r="290" spans="1:31" ht="13.2">
      <c r="A290" s="546">
        <v>1973329311</v>
      </c>
      <c r="B290" s="548" t="s">
        <v>1341</v>
      </c>
      <c r="C290" s="548" t="s">
        <v>173</v>
      </c>
      <c r="D290" s="548" t="s">
        <v>344</v>
      </c>
      <c r="E290" s="548"/>
      <c r="F290" s="546">
        <v>149</v>
      </c>
      <c r="G290" s="548" t="s">
        <v>1676</v>
      </c>
      <c r="H290" s="548"/>
      <c r="I290" s="546">
        <v>0.66666666666666663</v>
      </c>
      <c r="J290" s="546"/>
      <c r="K290" s="548" t="s">
        <v>1677</v>
      </c>
      <c r="L290" s="546"/>
      <c r="M290" s="546"/>
      <c r="N290" s="546"/>
      <c r="O290" s="546"/>
      <c r="P290" s="546"/>
      <c r="Q290" s="546"/>
      <c r="R290" s="546"/>
      <c r="S290" s="546"/>
      <c r="T290" s="546"/>
      <c r="U290" s="546"/>
      <c r="V290" s="546"/>
      <c r="W290" s="546"/>
      <c r="X290" s="546"/>
      <c r="Y290" s="546"/>
      <c r="Z290" s="546">
        <v>0.33333333333333331</v>
      </c>
      <c r="AA290" s="548" t="s">
        <v>1677</v>
      </c>
      <c r="AB290" s="546"/>
      <c r="AC290" s="548" t="s">
        <v>84</v>
      </c>
      <c r="AD290" s="547">
        <v>46020</v>
      </c>
      <c r="AE290" s="546">
        <v>29</v>
      </c>
    </row>
    <row r="291" spans="1:31" ht="13.2">
      <c r="A291" s="541">
        <v>1973329311</v>
      </c>
      <c r="B291" s="543" t="s">
        <v>1341</v>
      </c>
      <c r="C291" s="543" t="s">
        <v>173</v>
      </c>
      <c r="D291" s="543" t="s">
        <v>1405</v>
      </c>
      <c r="E291" s="543" t="s">
        <v>1683</v>
      </c>
      <c r="F291" s="541">
        <v>151</v>
      </c>
      <c r="G291" s="543" t="s">
        <v>1684</v>
      </c>
      <c r="H291" s="543"/>
      <c r="I291" s="541">
        <v>0</v>
      </c>
      <c r="J291" s="541"/>
      <c r="K291" s="543" t="s">
        <v>1677</v>
      </c>
      <c r="L291" s="541"/>
      <c r="M291" s="541"/>
      <c r="N291" s="541"/>
      <c r="O291" s="541"/>
      <c r="P291" s="541"/>
      <c r="Q291" s="541"/>
      <c r="R291" s="541"/>
      <c r="S291" s="541"/>
      <c r="T291" s="541">
        <v>1</v>
      </c>
      <c r="U291" s="541"/>
      <c r="V291" s="541"/>
      <c r="W291" s="541"/>
      <c r="X291" s="541"/>
      <c r="Y291" s="541"/>
      <c r="Z291" s="541">
        <v>0</v>
      </c>
      <c r="AA291" s="543" t="s">
        <v>1679</v>
      </c>
      <c r="AB291" s="541"/>
      <c r="AC291" s="543" t="s">
        <v>84</v>
      </c>
      <c r="AD291" s="542">
        <v>45968</v>
      </c>
      <c r="AE291" s="541">
        <v>7</v>
      </c>
    </row>
    <row r="292" spans="1:31" ht="13.2">
      <c r="A292" s="546">
        <v>1973329311</v>
      </c>
      <c r="B292" s="548" t="s">
        <v>1341</v>
      </c>
      <c r="C292" s="548" t="s">
        <v>173</v>
      </c>
      <c r="D292" s="548" t="s">
        <v>344</v>
      </c>
      <c r="E292" s="548"/>
      <c r="F292" s="546">
        <v>151</v>
      </c>
      <c r="G292" s="548" t="s">
        <v>1684</v>
      </c>
      <c r="H292" s="548"/>
      <c r="I292" s="546">
        <v>0.66666666666666663</v>
      </c>
      <c r="J292" s="546"/>
      <c r="K292" s="548" t="s">
        <v>1677</v>
      </c>
      <c r="L292" s="546"/>
      <c r="M292" s="546"/>
      <c r="N292" s="546"/>
      <c r="O292" s="546"/>
      <c r="P292" s="546"/>
      <c r="Q292" s="546"/>
      <c r="R292" s="546"/>
      <c r="S292" s="546"/>
      <c r="T292" s="546"/>
      <c r="U292" s="546"/>
      <c r="V292" s="546"/>
      <c r="W292" s="546"/>
      <c r="X292" s="546"/>
      <c r="Y292" s="546"/>
      <c r="Z292" s="546">
        <v>0</v>
      </c>
      <c r="AA292" s="548" t="s">
        <v>1679</v>
      </c>
      <c r="AB292" s="546"/>
      <c r="AC292" s="548" t="s">
        <v>84</v>
      </c>
      <c r="AD292" s="547">
        <v>46026</v>
      </c>
      <c r="AE292" s="546">
        <v>4</v>
      </c>
    </row>
    <row r="293" spans="1:31" ht="13.2">
      <c r="A293" s="541">
        <v>1973329311</v>
      </c>
      <c r="B293" s="543" t="s">
        <v>1341</v>
      </c>
      <c r="C293" s="543" t="s">
        <v>173</v>
      </c>
      <c r="D293" s="543" t="s">
        <v>344</v>
      </c>
      <c r="E293" s="543"/>
      <c r="F293" s="541">
        <v>151</v>
      </c>
      <c r="G293" s="543" t="s">
        <v>1684</v>
      </c>
      <c r="H293" s="543"/>
      <c r="I293" s="541">
        <v>0.33333333333333331</v>
      </c>
      <c r="J293" s="541"/>
      <c r="K293" s="543" t="s">
        <v>1677</v>
      </c>
      <c r="L293" s="541"/>
      <c r="M293" s="541"/>
      <c r="N293" s="541"/>
      <c r="O293" s="541"/>
      <c r="P293" s="541"/>
      <c r="Q293" s="541"/>
      <c r="R293" s="541"/>
      <c r="S293" s="541"/>
      <c r="T293" s="541"/>
      <c r="U293" s="541"/>
      <c r="V293" s="541"/>
      <c r="W293" s="541"/>
      <c r="X293" s="541"/>
      <c r="Y293" s="541"/>
      <c r="Z293" s="541">
        <v>0</v>
      </c>
      <c r="AA293" s="543" t="s">
        <v>1679</v>
      </c>
      <c r="AB293" s="541"/>
      <c r="AC293" s="543" t="s">
        <v>84</v>
      </c>
      <c r="AD293" s="542">
        <v>46007</v>
      </c>
      <c r="AE293" s="541">
        <v>16</v>
      </c>
    </row>
    <row r="294" spans="1:31" ht="13.2">
      <c r="A294" s="546">
        <v>1973329311</v>
      </c>
      <c r="B294" s="548" t="s">
        <v>1341</v>
      </c>
      <c r="C294" s="548" t="s">
        <v>173</v>
      </c>
      <c r="D294" s="548" t="s">
        <v>1405</v>
      </c>
      <c r="E294" s="548" t="s">
        <v>1683</v>
      </c>
      <c r="F294" s="546">
        <v>5</v>
      </c>
      <c r="G294" s="548" t="s">
        <v>1687</v>
      </c>
      <c r="H294" s="548"/>
      <c r="I294" s="546">
        <v>0.33333333333333331</v>
      </c>
      <c r="J294" s="546"/>
      <c r="K294" s="548" t="s">
        <v>1688</v>
      </c>
      <c r="L294" s="546">
        <v>3</v>
      </c>
      <c r="M294" s="546">
        <v>1</v>
      </c>
      <c r="N294" s="546"/>
      <c r="O294" s="546"/>
      <c r="P294" s="546"/>
      <c r="Q294" s="546"/>
      <c r="R294" s="546"/>
      <c r="S294" s="546"/>
      <c r="T294" s="546"/>
      <c r="U294" s="546"/>
      <c r="V294" s="546"/>
      <c r="W294" s="546"/>
      <c r="X294" s="546"/>
      <c r="Y294" s="546"/>
      <c r="Z294" s="546">
        <v>0</v>
      </c>
      <c r="AA294" s="548" t="s">
        <v>1685</v>
      </c>
      <c r="AB294" s="546"/>
      <c r="AC294" s="548" t="s">
        <v>84</v>
      </c>
      <c r="AD294" s="547">
        <v>45937</v>
      </c>
      <c r="AE294" s="546">
        <v>7</v>
      </c>
    </row>
    <row r="295" spans="1:31" ht="13.2">
      <c r="A295" s="541">
        <v>1973329311</v>
      </c>
      <c r="B295" s="543" t="s">
        <v>1341</v>
      </c>
      <c r="C295" s="543" t="s">
        <v>173</v>
      </c>
      <c r="D295" s="543" t="s">
        <v>1405</v>
      </c>
      <c r="E295" s="543" t="s">
        <v>1683</v>
      </c>
      <c r="F295" s="541">
        <v>151</v>
      </c>
      <c r="G295" s="543" t="s">
        <v>1684</v>
      </c>
      <c r="H295" s="543"/>
      <c r="I295" s="541">
        <v>0</v>
      </c>
      <c r="J295" s="541"/>
      <c r="K295" s="543" t="s">
        <v>1685</v>
      </c>
      <c r="L295" s="541"/>
      <c r="M295" s="541"/>
      <c r="N295" s="541"/>
      <c r="O295" s="541"/>
      <c r="P295" s="541"/>
      <c r="Q295" s="541"/>
      <c r="R295" s="541"/>
      <c r="S295" s="541"/>
      <c r="T295" s="541">
        <v>1</v>
      </c>
      <c r="U295" s="541"/>
      <c r="V295" s="541"/>
      <c r="W295" s="541"/>
      <c r="X295" s="541"/>
      <c r="Y295" s="541"/>
      <c r="Z295" s="541">
        <v>0</v>
      </c>
      <c r="AA295" s="543" t="s">
        <v>1685</v>
      </c>
      <c r="AB295" s="541"/>
      <c r="AC295" s="543" t="s">
        <v>84</v>
      </c>
      <c r="AD295" s="542">
        <v>46001</v>
      </c>
      <c r="AE295" s="541">
        <v>10</v>
      </c>
    </row>
    <row r="296" spans="1:31" ht="13.2">
      <c r="A296" s="546">
        <v>1973329311</v>
      </c>
      <c r="B296" s="548" t="s">
        <v>1341</v>
      </c>
      <c r="C296" s="548" t="s">
        <v>173</v>
      </c>
      <c r="D296" s="548" t="s">
        <v>344</v>
      </c>
      <c r="E296" s="548"/>
      <c r="F296" s="546"/>
      <c r="G296" s="548"/>
      <c r="H296" s="548"/>
      <c r="I296" s="546">
        <v>0.33333333333333331</v>
      </c>
      <c r="J296" s="546"/>
      <c r="K296" s="548" t="s">
        <v>1677</v>
      </c>
      <c r="L296" s="546"/>
      <c r="M296" s="546"/>
      <c r="N296" s="546"/>
      <c r="O296" s="546"/>
      <c r="P296" s="546"/>
      <c r="Q296" s="546"/>
      <c r="R296" s="546"/>
      <c r="S296" s="546"/>
      <c r="T296" s="546"/>
      <c r="U296" s="546"/>
      <c r="V296" s="546"/>
      <c r="W296" s="546"/>
      <c r="X296" s="546">
        <v>1</v>
      </c>
      <c r="Y296" s="546"/>
      <c r="Z296" s="546">
        <v>0</v>
      </c>
      <c r="AA296" s="548" t="s">
        <v>1685</v>
      </c>
      <c r="AB296" s="546"/>
      <c r="AC296" s="548" t="s">
        <v>84</v>
      </c>
      <c r="AD296" s="547">
        <v>46008</v>
      </c>
      <c r="AE296" s="546">
        <v>17</v>
      </c>
    </row>
    <row r="297" spans="1:31" ht="13.2">
      <c r="A297" s="541">
        <v>1973329311</v>
      </c>
      <c r="B297" s="543" t="s">
        <v>1341</v>
      </c>
      <c r="C297" s="543" t="s">
        <v>173</v>
      </c>
      <c r="D297" s="543" t="s">
        <v>344</v>
      </c>
      <c r="E297" s="543"/>
      <c r="F297" s="541">
        <v>170</v>
      </c>
      <c r="G297" s="543" t="s">
        <v>1681</v>
      </c>
      <c r="H297" s="543"/>
      <c r="I297" s="541">
        <v>0.66666666666666663</v>
      </c>
      <c r="J297" s="541"/>
      <c r="K297" s="543" t="s">
        <v>1677</v>
      </c>
      <c r="L297" s="541"/>
      <c r="M297" s="541"/>
      <c r="N297" s="541"/>
      <c r="O297" s="541"/>
      <c r="P297" s="541"/>
      <c r="Q297" s="541"/>
      <c r="R297" s="541"/>
      <c r="S297" s="541"/>
      <c r="T297" s="541"/>
      <c r="U297" s="541"/>
      <c r="V297" s="541"/>
      <c r="W297" s="541"/>
      <c r="X297" s="541"/>
      <c r="Y297" s="541"/>
      <c r="Z297" s="541">
        <v>0.33333333333333331</v>
      </c>
      <c r="AA297" s="543" t="s">
        <v>1677</v>
      </c>
      <c r="AB297" s="541"/>
      <c r="AC297" s="543" t="s">
        <v>84</v>
      </c>
      <c r="AD297" s="542">
        <v>46025</v>
      </c>
      <c r="AE297" s="541">
        <v>3</v>
      </c>
    </row>
    <row r="298" spans="1:31" ht="13.2">
      <c r="A298" s="546">
        <v>1973329311</v>
      </c>
      <c r="B298" s="548" t="s">
        <v>1341</v>
      </c>
      <c r="C298" s="548" t="s">
        <v>173</v>
      </c>
      <c r="D298" s="548" t="s">
        <v>344</v>
      </c>
      <c r="E298" s="548"/>
      <c r="F298" s="546">
        <v>155</v>
      </c>
      <c r="G298" s="548" t="s">
        <v>1689</v>
      </c>
      <c r="H298" s="548"/>
      <c r="I298" s="546">
        <v>0.33333333333333331</v>
      </c>
      <c r="J298" s="546"/>
      <c r="K298" s="548" t="s">
        <v>1677</v>
      </c>
      <c r="L298" s="546"/>
      <c r="M298" s="546"/>
      <c r="N298" s="546"/>
      <c r="O298" s="546"/>
      <c r="P298" s="546"/>
      <c r="Q298" s="546"/>
      <c r="R298" s="546"/>
      <c r="S298" s="546"/>
      <c r="T298" s="546"/>
      <c r="U298" s="546"/>
      <c r="V298" s="546"/>
      <c r="W298" s="546"/>
      <c r="X298" s="546"/>
      <c r="Y298" s="546"/>
      <c r="Z298" s="546">
        <v>0.33333333333333331</v>
      </c>
      <c r="AA298" s="548" t="s">
        <v>1677</v>
      </c>
      <c r="AB298" s="546"/>
      <c r="AC298" s="548" t="s">
        <v>84</v>
      </c>
      <c r="AD298" s="547">
        <v>45931</v>
      </c>
      <c r="AE298" s="546">
        <v>1</v>
      </c>
    </row>
    <row r="299" spans="1:31" ht="13.2">
      <c r="A299" s="541">
        <v>1973329311</v>
      </c>
      <c r="B299" s="543" t="s">
        <v>1341</v>
      </c>
      <c r="C299" s="543" t="s">
        <v>173</v>
      </c>
      <c r="D299" s="543" t="s">
        <v>1405</v>
      </c>
      <c r="E299" s="543" t="s">
        <v>1683</v>
      </c>
      <c r="F299" s="541">
        <v>151</v>
      </c>
      <c r="G299" s="543" t="s">
        <v>1684</v>
      </c>
      <c r="H299" s="543"/>
      <c r="I299" s="541">
        <v>0</v>
      </c>
      <c r="J299" s="541"/>
      <c r="K299" s="543" t="s">
        <v>1685</v>
      </c>
      <c r="L299" s="541"/>
      <c r="M299" s="541"/>
      <c r="N299" s="541"/>
      <c r="O299" s="541"/>
      <c r="P299" s="541"/>
      <c r="Q299" s="541"/>
      <c r="R299" s="541"/>
      <c r="S299" s="541"/>
      <c r="T299" s="541">
        <v>1</v>
      </c>
      <c r="U299" s="541"/>
      <c r="V299" s="541"/>
      <c r="W299" s="541"/>
      <c r="X299" s="541"/>
      <c r="Y299" s="541"/>
      <c r="Z299" s="541">
        <v>0</v>
      </c>
      <c r="AA299" s="543" t="s">
        <v>1685</v>
      </c>
      <c r="AB299" s="541"/>
      <c r="AC299" s="543" t="s">
        <v>84</v>
      </c>
      <c r="AD299" s="542">
        <v>45976</v>
      </c>
      <c r="AE299" s="541">
        <v>15</v>
      </c>
    </row>
    <row r="300" spans="1:31" ht="13.2">
      <c r="A300" s="546">
        <v>1973329311</v>
      </c>
      <c r="B300" s="548" t="s">
        <v>1341</v>
      </c>
      <c r="C300" s="548" t="s">
        <v>173</v>
      </c>
      <c r="D300" s="548" t="s">
        <v>1405</v>
      </c>
      <c r="E300" s="548" t="s">
        <v>1683</v>
      </c>
      <c r="F300" s="546">
        <v>151</v>
      </c>
      <c r="G300" s="548" t="s">
        <v>1684</v>
      </c>
      <c r="H300" s="548"/>
      <c r="I300" s="546">
        <v>0</v>
      </c>
      <c r="J300" s="546"/>
      <c r="K300" s="548" t="s">
        <v>1685</v>
      </c>
      <c r="L300" s="546"/>
      <c r="M300" s="546"/>
      <c r="N300" s="546"/>
      <c r="O300" s="546"/>
      <c r="P300" s="546"/>
      <c r="Q300" s="546"/>
      <c r="R300" s="546"/>
      <c r="S300" s="546"/>
      <c r="T300" s="546">
        <v>1</v>
      </c>
      <c r="U300" s="546"/>
      <c r="V300" s="546"/>
      <c r="W300" s="546"/>
      <c r="X300" s="546"/>
      <c r="Y300" s="546"/>
      <c r="Z300" s="546">
        <v>0</v>
      </c>
      <c r="AA300" s="548" t="s">
        <v>1685</v>
      </c>
      <c r="AB300" s="546"/>
      <c r="AC300" s="548" t="s">
        <v>84</v>
      </c>
      <c r="AD300" s="547">
        <v>45977</v>
      </c>
      <c r="AE300" s="546">
        <v>16</v>
      </c>
    </row>
    <row r="301" spans="1:31" ht="13.2">
      <c r="A301" s="541">
        <v>1973329311</v>
      </c>
      <c r="B301" s="543" t="s">
        <v>1341</v>
      </c>
      <c r="C301" s="543" t="s">
        <v>173</v>
      </c>
      <c r="D301" s="543" t="s">
        <v>344</v>
      </c>
      <c r="E301" s="543"/>
      <c r="F301" s="541"/>
      <c r="G301" s="543"/>
      <c r="H301" s="543"/>
      <c r="I301" s="541">
        <v>0</v>
      </c>
      <c r="J301" s="541"/>
      <c r="K301" s="543" t="s">
        <v>1685</v>
      </c>
      <c r="L301" s="541"/>
      <c r="M301" s="541"/>
      <c r="N301" s="541"/>
      <c r="O301" s="541"/>
      <c r="P301" s="541"/>
      <c r="Q301" s="541"/>
      <c r="R301" s="541"/>
      <c r="S301" s="541"/>
      <c r="T301" s="541"/>
      <c r="U301" s="541"/>
      <c r="V301" s="541"/>
      <c r="W301" s="541"/>
      <c r="X301" s="541">
        <v>1</v>
      </c>
      <c r="Y301" s="541"/>
      <c r="Z301" s="541">
        <v>0</v>
      </c>
      <c r="AA301" s="543" t="s">
        <v>1685</v>
      </c>
      <c r="AB301" s="541"/>
      <c r="AC301" s="543" t="s">
        <v>84</v>
      </c>
      <c r="AD301" s="542">
        <v>45995</v>
      </c>
      <c r="AE301" s="541">
        <v>4</v>
      </c>
    </row>
    <row r="302" spans="1:31" ht="13.2">
      <c r="A302" s="546">
        <v>1973329311</v>
      </c>
      <c r="B302" s="548" t="s">
        <v>1341</v>
      </c>
      <c r="C302" s="548" t="s">
        <v>173</v>
      </c>
      <c r="D302" s="548" t="s">
        <v>344</v>
      </c>
      <c r="E302" s="548"/>
      <c r="F302" s="546"/>
      <c r="G302" s="548"/>
      <c r="H302" s="548"/>
      <c r="I302" s="546">
        <v>0</v>
      </c>
      <c r="J302" s="546"/>
      <c r="K302" s="548" t="s">
        <v>1685</v>
      </c>
      <c r="L302" s="546"/>
      <c r="M302" s="546"/>
      <c r="N302" s="546"/>
      <c r="O302" s="546"/>
      <c r="P302" s="546"/>
      <c r="Q302" s="546"/>
      <c r="R302" s="546"/>
      <c r="S302" s="546"/>
      <c r="T302" s="546"/>
      <c r="U302" s="546"/>
      <c r="V302" s="546"/>
      <c r="W302" s="546"/>
      <c r="X302" s="546">
        <v>1</v>
      </c>
      <c r="Y302" s="546"/>
      <c r="Z302" s="546">
        <v>0</v>
      </c>
      <c r="AA302" s="548" t="s">
        <v>1685</v>
      </c>
      <c r="AB302" s="546"/>
      <c r="AC302" s="548" t="s">
        <v>84</v>
      </c>
      <c r="AD302" s="547">
        <v>45998</v>
      </c>
      <c r="AE302" s="546">
        <v>7</v>
      </c>
    </row>
    <row r="303" spans="1:31" ht="13.2">
      <c r="A303" s="541">
        <v>1973329311</v>
      </c>
      <c r="B303" s="543" t="s">
        <v>1341</v>
      </c>
      <c r="C303" s="543" t="s">
        <v>173</v>
      </c>
      <c r="D303" s="543" t="s">
        <v>1405</v>
      </c>
      <c r="E303" s="543" t="s">
        <v>1683</v>
      </c>
      <c r="F303" s="541">
        <v>151</v>
      </c>
      <c r="G303" s="543" t="s">
        <v>1684</v>
      </c>
      <c r="H303" s="543"/>
      <c r="I303" s="541">
        <v>0</v>
      </c>
      <c r="J303" s="541"/>
      <c r="K303" s="543" t="s">
        <v>1685</v>
      </c>
      <c r="L303" s="541"/>
      <c r="M303" s="541"/>
      <c r="N303" s="541"/>
      <c r="O303" s="541"/>
      <c r="P303" s="541"/>
      <c r="Q303" s="541"/>
      <c r="R303" s="541"/>
      <c r="S303" s="541"/>
      <c r="T303" s="541">
        <v>1</v>
      </c>
      <c r="U303" s="541"/>
      <c r="V303" s="541"/>
      <c r="W303" s="541"/>
      <c r="X303" s="541"/>
      <c r="Y303" s="541"/>
      <c r="Z303" s="541">
        <v>0</v>
      </c>
      <c r="AA303" s="543" t="s">
        <v>1685</v>
      </c>
      <c r="AB303" s="541"/>
      <c r="AC303" s="543" t="s">
        <v>84</v>
      </c>
      <c r="AD303" s="542">
        <v>45995</v>
      </c>
      <c r="AE303" s="541">
        <v>4</v>
      </c>
    </row>
    <row r="304" spans="1:31" ht="13.2">
      <c r="A304" s="546">
        <v>1973329311</v>
      </c>
      <c r="B304" s="548" t="s">
        <v>1341</v>
      </c>
      <c r="C304" s="548" t="s">
        <v>173</v>
      </c>
      <c r="D304" s="548" t="s">
        <v>1405</v>
      </c>
      <c r="E304" s="548" t="s">
        <v>1683</v>
      </c>
      <c r="F304" s="546">
        <v>151</v>
      </c>
      <c r="G304" s="548" t="s">
        <v>1684</v>
      </c>
      <c r="H304" s="548"/>
      <c r="I304" s="546">
        <v>0</v>
      </c>
      <c r="J304" s="546">
        <v>2</v>
      </c>
      <c r="K304" s="548" t="s">
        <v>1682</v>
      </c>
      <c r="L304" s="546"/>
      <c r="M304" s="546">
        <v>1</v>
      </c>
      <c r="N304" s="546"/>
      <c r="O304" s="546"/>
      <c r="P304" s="546"/>
      <c r="Q304" s="546"/>
      <c r="R304" s="546"/>
      <c r="S304" s="546"/>
      <c r="T304" s="546"/>
      <c r="U304" s="546"/>
      <c r="V304" s="546"/>
      <c r="W304" s="546"/>
      <c r="X304" s="546"/>
      <c r="Y304" s="546"/>
      <c r="Z304" s="546">
        <v>0</v>
      </c>
      <c r="AA304" s="548" t="s">
        <v>1682</v>
      </c>
      <c r="AB304" s="546">
        <v>2</v>
      </c>
      <c r="AC304" s="548" t="s">
        <v>84</v>
      </c>
      <c r="AD304" s="547">
        <v>46005</v>
      </c>
      <c r="AE304" s="546">
        <v>14</v>
      </c>
    </row>
    <row r="305" spans="1:31" ht="13.2">
      <c r="A305" s="541">
        <v>1973329311</v>
      </c>
      <c r="B305" s="543" t="s">
        <v>1341</v>
      </c>
      <c r="C305" s="543" t="s">
        <v>173</v>
      </c>
      <c r="D305" s="543" t="s">
        <v>344</v>
      </c>
      <c r="E305" s="543"/>
      <c r="F305" s="541">
        <v>149</v>
      </c>
      <c r="G305" s="543" t="s">
        <v>1676</v>
      </c>
      <c r="H305" s="543"/>
      <c r="I305" s="541">
        <v>0.66666666666666663</v>
      </c>
      <c r="J305" s="541"/>
      <c r="K305" s="543" t="s">
        <v>1677</v>
      </c>
      <c r="L305" s="541"/>
      <c r="M305" s="541"/>
      <c r="N305" s="541"/>
      <c r="O305" s="541"/>
      <c r="P305" s="541"/>
      <c r="Q305" s="541"/>
      <c r="R305" s="541"/>
      <c r="S305" s="541"/>
      <c r="T305" s="541"/>
      <c r="U305" s="541"/>
      <c r="V305" s="541"/>
      <c r="W305" s="541"/>
      <c r="X305" s="541"/>
      <c r="Y305" s="541"/>
      <c r="Z305" s="541">
        <v>0.33333333333333331</v>
      </c>
      <c r="AA305" s="543" t="s">
        <v>1677</v>
      </c>
      <c r="AB305" s="541"/>
      <c r="AC305" s="543" t="s">
        <v>84</v>
      </c>
      <c r="AD305" s="542">
        <v>46024</v>
      </c>
      <c r="AE305" s="541">
        <v>2</v>
      </c>
    </row>
    <row r="306" spans="1:31" ht="13.2">
      <c r="A306" s="546">
        <v>1973329311</v>
      </c>
      <c r="B306" s="548" t="s">
        <v>1341</v>
      </c>
      <c r="C306" s="548" t="s">
        <v>173</v>
      </c>
      <c r="D306" s="548" t="s">
        <v>1597</v>
      </c>
      <c r="E306" s="548" t="s">
        <v>1691</v>
      </c>
      <c r="F306" s="546">
        <v>150</v>
      </c>
      <c r="G306" s="548" t="s">
        <v>1692</v>
      </c>
      <c r="H306" s="548"/>
      <c r="I306" s="546">
        <v>0</v>
      </c>
      <c r="J306" s="546"/>
      <c r="K306" s="548" t="s">
        <v>1677</v>
      </c>
      <c r="L306" s="546"/>
      <c r="M306" s="546"/>
      <c r="N306" s="546"/>
      <c r="O306" s="546"/>
      <c r="P306" s="546"/>
      <c r="Q306" s="546"/>
      <c r="R306" s="546"/>
      <c r="S306" s="546"/>
      <c r="T306" s="546"/>
      <c r="U306" s="546"/>
      <c r="V306" s="546"/>
      <c r="W306" s="546">
        <v>1</v>
      </c>
      <c r="X306" s="546"/>
      <c r="Y306" s="546"/>
      <c r="Z306" s="546">
        <v>0</v>
      </c>
      <c r="AA306" s="548" t="s">
        <v>1685</v>
      </c>
      <c r="AB306" s="546"/>
      <c r="AC306" s="548" t="s">
        <v>84</v>
      </c>
      <c r="AD306" s="547">
        <v>45973</v>
      </c>
      <c r="AE306" s="546">
        <v>12</v>
      </c>
    </row>
    <row r="307" spans="1:31" ht="13.2">
      <c r="A307" s="541">
        <v>1973329311</v>
      </c>
      <c r="B307" s="543" t="s">
        <v>1341</v>
      </c>
      <c r="C307" s="543" t="s">
        <v>173</v>
      </c>
      <c r="D307" s="543" t="s">
        <v>1597</v>
      </c>
      <c r="E307" s="543" t="s">
        <v>1691</v>
      </c>
      <c r="F307" s="541">
        <v>150</v>
      </c>
      <c r="G307" s="543" t="s">
        <v>1692</v>
      </c>
      <c r="H307" s="543"/>
      <c r="I307" s="541">
        <v>0</v>
      </c>
      <c r="J307" s="541"/>
      <c r="K307" s="543" t="s">
        <v>1685</v>
      </c>
      <c r="L307" s="541"/>
      <c r="M307" s="541"/>
      <c r="N307" s="541"/>
      <c r="O307" s="541"/>
      <c r="P307" s="541"/>
      <c r="Q307" s="541"/>
      <c r="R307" s="541"/>
      <c r="S307" s="541"/>
      <c r="T307" s="541"/>
      <c r="U307" s="541"/>
      <c r="V307" s="541"/>
      <c r="W307" s="541"/>
      <c r="X307" s="541">
        <v>1</v>
      </c>
      <c r="Y307" s="541"/>
      <c r="Z307" s="541">
        <v>0</v>
      </c>
      <c r="AA307" s="543" t="s">
        <v>1685</v>
      </c>
      <c r="AB307" s="541"/>
      <c r="AC307" s="543" t="s">
        <v>84</v>
      </c>
      <c r="AD307" s="542">
        <v>45988</v>
      </c>
      <c r="AE307" s="541">
        <v>27</v>
      </c>
    </row>
    <row r="308" spans="1:31" ht="13.2">
      <c r="A308" s="546">
        <v>1973329311</v>
      </c>
      <c r="B308" s="548" t="s">
        <v>1341</v>
      </c>
      <c r="C308" s="548" t="s">
        <v>173</v>
      </c>
      <c r="D308" s="548" t="s">
        <v>1405</v>
      </c>
      <c r="E308" s="548" t="s">
        <v>1683</v>
      </c>
      <c r="F308" s="546">
        <v>151</v>
      </c>
      <c r="G308" s="548" t="s">
        <v>1684</v>
      </c>
      <c r="H308" s="548"/>
      <c r="I308" s="546">
        <v>0</v>
      </c>
      <c r="J308" s="546"/>
      <c r="K308" s="548" t="s">
        <v>1685</v>
      </c>
      <c r="L308" s="546"/>
      <c r="M308" s="546"/>
      <c r="N308" s="546"/>
      <c r="O308" s="546"/>
      <c r="P308" s="546"/>
      <c r="Q308" s="546"/>
      <c r="R308" s="546"/>
      <c r="S308" s="546"/>
      <c r="T308" s="546">
        <v>1</v>
      </c>
      <c r="U308" s="546"/>
      <c r="V308" s="546"/>
      <c r="W308" s="546"/>
      <c r="X308" s="546"/>
      <c r="Y308" s="546"/>
      <c r="Z308" s="546">
        <v>0</v>
      </c>
      <c r="AA308" s="548" t="s">
        <v>1685</v>
      </c>
      <c r="AB308" s="546"/>
      <c r="AC308" s="548" t="s">
        <v>84</v>
      </c>
      <c r="AD308" s="547">
        <v>45980</v>
      </c>
      <c r="AE308" s="546">
        <v>19</v>
      </c>
    </row>
    <row r="309" spans="1:31" ht="13.2">
      <c r="A309" s="541">
        <v>1973329311</v>
      </c>
      <c r="B309" s="543" t="s">
        <v>1341</v>
      </c>
      <c r="C309" s="543" t="s">
        <v>173</v>
      </c>
      <c r="D309" s="543" t="s">
        <v>344</v>
      </c>
      <c r="E309" s="543"/>
      <c r="F309" s="541">
        <v>170</v>
      </c>
      <c r="G309" s="543" t="s">
        <v>1681</v>
      </c>
      <c r="H309" s="543"/>
      <c r="I309" s="541">
        <v>0.66666666666666663</v>
      </c>
      <c r="J309" s="541"/>
      <c r="K309" s="543" t="s">
        <v>1677</v>
      </c>
      <c r="L309" s="541"/>
      <c r="M309" s="541"/>
      <c r="N309" s="541"/>
      <c r="O309" s="541"/>
      <c r="P309" s="541"/>
      <c r="Q309" s="541"/>
      <c r="R309" s="541"/>
      <c r="S309" s="541"/>
      <c r="T309" s="541"/>
      <c r="U309" s="541"/>
      <c r="V309" s="541"/>
      <c r="W309" s="541"/>
      <c r="X309" s="541"/>
      <c r="Y309" s="541"/>
      <c r="Z309" s="541">
        <v>0.33333333333333331</v>
      </c>
      <c r="AA309" s="543" t="s">
        <v>1677</v>
      </c>
      <c r="AB309" s="541"/>
      <c r="AC309" s="543" t="s">
        <v>84</v>
      </c>
      <c r="AD309" s="542">
        <v>46024</v>
      </c>
      <c r="AE309" s="541">
        <v>2</v>
      </c>
    </row>
    <row r="310" spans="1:31" ht="13.2">
      <c r="A310" s="546">
        <v>1973329311</v>
      </c>
      <c r="B310" s="548" t="s">
        <v>1341</v>
      </c>
      <c r="C310" s="548" t="s">
        <v>173</v>
      </c>
      <c r="D310" s="548" t="s">
        <v>344</v>
      </c>
      <c r="E310" s="548"/>
      <c r="F310" s="546">
        <v>155</v>
      </c>
      <c r="G310" s="548" t="s">
        <v>1689</v>
      </c>
      <c r="H310" s="548"/>
      <c r="I310" s="546">
        <v>0.33333333333333331</v>
      </c>
      <c r="J310" s="546"/>
      <c r="K310" s="548" t="s">
        <v>1677</v>
      </c>
      <c r="L310" s="546"/>
      <c r="M310" s="546"/>
      <c r="N310" s="546"/>
      <c r="O310" s="546"/>
      <c r="P310" s="546"/>
      <c r="Q310" s="546"/>
      <c r="R310" s="546"/>
      <c r="S310" s="546"/>
      <c r="T310" s="546"/>
      <c r="U310" s="546"/>
      <c r="V310" s="546"/>
      <c r="W310" s="546"/>
      <c r="X310" s="546"/>
      <c r="Y310" s="546"/>
      <c r="Z310" s="546">
        <v>0.33333333333333331</v>
      </c>
      <c r="AA310" s="548" t="s">
        <v>1677</v>
      </c>
      <c r="AB310" s="546"/>
      <c r="AC310" s="548" t="s">
        <v>84</v>
      </c>
      <c r="AD310" s="547">
        <v>45928</v>
      </c>
      <c r="AE310" s="546">
        <v>28</v>
      </c>
    </row>
    <row r="311" spans="1:31" ht="13.2">
      <c r="A311" s="541">
        <v>1973329311</v>
      </c>
      <c r="B311" s="543" t="s">
        <v>1341</v>
      </c>
      <c r="C311" s="543" t="s">
        <v>173</v>
      </c>
      <c r="D311" s="543" t="s">
        <v>344</v>
      </c>
      <c r="E311" s="543"/>
      <c r="F311" s="541">
        <v>155</v>
      </c>
      <c r="G311" s="543" t="s">
        <v>1689</v>
      </c>
      <c r="H311" s="543"/>
      <c r="I311" s="541">
        <v>0.33333333333333331</v>
      </c>
      <c r="J311" s="541"/>
      <c r="K311" s="543" t="s">
        <v>1677</v>
      </c>
      <c r="L311" s="541"/>
      <c r="M311" s="541"/>
      <c r="N311" s="541"/>
      <c r="O311" s="541"/>
      <c r="P311" s="541"/>
      <c r="Q311" s="541"/>
      <c r="R311" s="541"/>
      <c r="S311" s="541"/>
      <c r="T311" s="541"/>
      <c r="U311" s="541"/>
      <c r="V311" s="541"/>
      <c r="W311" s="541"/>
      <c r="X311" s="541"/>
      <c r="Y311" s="541"/>
      <c r="Z311" s="541">
        <v>0.33333333333333331</v>
      </c>
      <c r="AA311" s="543" t="s">
        <v>1677</v>
      </c>
      <c r="AB311" s="541"/>
      <c r="AC311" s="543" t="s">
        <v>84</v>
      </c>
      <c r="AD311" s="542">
        <v>45934</v>
      </c>
      <c r="AE311" s="541">
        <v>4</v>
      </c>
    </row>
    <row r="312" spans="1:31" ht="13.2">
      <c r="A312" s="546">
        <v>1973329311</v>
      </c>
      <c r="B312" s="548" t="s">
        <v>1341</v>
      </c>
      <c r="C312" s="548" t="s">
        <v>173</v>
      </c>
      <c r="D312" s="548" t="s">
        <v>344</v>
      </c>
      <c r="E312" s="548"/>
      <c r="F312" s="546">
        <v>149</v>
      </c>
      <c r="G312" s="548" t="s">
        <v>1676</v>
      </c>
      <c r="H312" s="548"/>
      <c r="I312" s="546">
        <v>0.66666666666666663</v>
      </c>
      <c r="J312" s="546"/>
      <c r="K312" s="548" t="s">
        <v>1677</v>
      </c>
      <c r="L312" s="546"/>
      <c r="M312" s="546"/>
      <c r="N312" s="546"/>
      <c r="O312" s="546"/>
      <c r="P312" s="546"/>
      <c r="Q312" s="546"/>
      <c r="R312" s="546"/>
      <c r="S312" s="546"/>
      <c r="T312" s="546"/>
      <c r="U312" s="546"/>
      <c r="V312" s="546"/>
      <c r="W312" s="546"/>
      <c r="X312" s="546"/>
      <c r="Y312" s="546"/>
      <c r="Z312" s="546">
        <v>0.33333333333333331</v>
      </c>
      <c r="AA312" s="548" t="s">
        <v>1677</v>
      </c>
      <c r="AB312" s="546"/>
      <c r="AC312" s="548" t="s">
        <v>84</v>
      </c>
      <c r="AD312" s="547">
        <v>46028</v>
      </c>
      <c r="AE312" s="546">
        <v>6</v>
      </c>
    </row>
    <row r="313" spans="1:31" ht="13.2">
      <c r="A313" s="541">
        <v>1973329311</v>
      </c>
      <c r="B313" s="543" t="s">
        <v>1341</v>
      </c>
      <c r="C313" s="543" t="s">
        <v>173</v>
      </c>
      <c r="D313" s="543" t="s">
        <v>344</v>
      </c>
      <c r="E313" s="543"/>
      <c r="F313" s="541">
        <v>155</v>
      </c>
      <c r="G313" s="543" t="s">
        <v>1689</v>
      </c>
      <c r="H313" s="543"/>
      <c r="I313" s="541">
        <v>0.33333333333333331</v>
      </c>
      <c r="J313" s="541"/>
      <c r="K313" s="543" t="s">
        <v>1677</v>
      </c>
      <c r="L313" s="541"/>
      <c r="M313" s="541"/>
      <c r="N313" s="541"/>
      <c r="O313" s="541"/>
      <c r="P313" s="541"/>
      <c r="Q313" s="541"/>
      <c r="R313" s="541"/>
      <c r="S313" s="541"/>
      <c r="T313" s="541"/>
      <c r="U313" s="541"/>
      <c r="V313" s="541"/>
      <c r="W313" s="541"/>
      <c r="X313" s="541"/>
      <c r="Y313" s="541"/>
      <c r="Z313" s="541">
        <v>0.33333333333333331</v>
      </c>
      <c r="AA313" s="543" t="s">
        <v>1677</v>
      </c>
      <c r="AB313" s="541"/>
      <c r="AC313" s="543" t="s">
        <v>84</v>
      </c>
      <c r="AD313" s="542">
        <v>45935</v>
      </c>
      <c r="AE313" s="541">
        <v>5</v>
      </c>
    </row>
    <row r="314" spans="1:31" ht="13.2">
      <c r="A314" s="546">
        <v>1973329311</v>
      </c>
      <c r="B314" s="548" t="s">
        <v>1341</v>
      </c>
      <c r="C314" s="548" t="s">
        <v>173</v>
      </c>
      <c r="D314" s="548" t="s">
        <v>1423</v>
      </c>
      <c r="E314" s="548" t="s">
        <v>1680</v>
      </c>
      <c r="F314" s="546">
        <v>170</v>
      </c>
      <c r="G314" s="548" t="s">
        <v>1681</v>
      </c>
      <c r="H314" s="548"/>
      <c r="I314" s="546">
        <v>0</v>
      </c>
      <c r="J314" s="546"/>
      <c r="K314" s="548" t="s">
        <v>1685</v>
      </c>
      <c r="L314" s="546"/>
      <c r="M314" s="546"/>
      <c r="N314" s="546">
        <v>1</v>
      </c>
      <c r="O314" s="546"/>
      <c r="P314" s="546"/>
      <c r="Q314" s="546"/>
      <c r="R314" s="546"/>
      <c r="S314" s="546"/>
      <c r="T314" s="546"/>
      <c r="U314" s="546"/>
      <c r="V314" s="546"/>
      <c r="W314" s="546"/>
      <c r="X314" s="546"/>
      <c r="Y314" s="546"/>
      <c r="Z314" s="546">
        <v>0</v>
      </c>
      <c r="AA314" s="548" t="s">
        <v>1685</v>
      </c>
      <c r="AB314" s="546"/>
      <c r="AC314" s="548" t="s">
        <v>84</v>
      </c>
      <c r="AD314" s="547">
        <v>46048</v>
      </c>
      <c r="AE314" s="546">
        <v>26</v>
      </c>
    </row>
    <row r="315" spans="1:31" ht="13.2">
      <c r="A315" s="541">
        <v>1973329311</v>
      </c>
      <c r="B315" s="543" t="s">
        <v>1341</v>
      </c>
      <c r="C315" s="543" t="s">
        <v>173</v>
      </c>
      <c r="D315" s="543" t="s">
        <v>1405</v>
      </c>
      <c r="E315" s="543" t="s">
        <v>1683</v>
      </c>
      <c r="F315" s="541">
        <v>5</v>
      </c>
      <c r="G315" s="543" t="s">
        <v>1687</v>
      </c>
      <c r="H315" s="543"/>
      <c r="I315" s="541">
        <v>8.3333333333333329E-2</v>
      </c>
      <c r="J315" s="541">
        <v>9</v>
      </c>
      <c r="K315" s="543" t="s">
        <v>1688</v>
      </c>
      <c r="L315" s="541">
        <v>12</v>
      </c>
      <c r="M315" s="541">
        <v>1</v>
      </c>
      <c r="N315" s="541"/>
      <c r="O315" s="541"/>
      <c r="P315" s="541"/>
      <c r="Q315" s="541"/>
      <c r="R315" s="541"/>
      <c r="S315" s="541"/>
      <c r="T315" s="541"/>
      <c r="U315" s="541"/>
      <c r="V315" s="541"/>
      <c r="W315" s="541"/>
      <c r="X315" s="541"/>
      <c r="Y315" s="541"/>
      <c r="Z315" s="541">
        <v>0</v>
      </c>
      <c r="AA315" s="543" t="s">
        <v>1682</v>
      </c>
      <c r="AB315" s="541">
        <v>9</v>
      </c>
      <c r="AC315" s="543" t="s">
        <v>84</v>
      </c>
      <c r="AD315" s="542">
        <v>45946</v>
      </c>
      <c r="AE315" s="541">
        <v>16</v>
      </c>
    </row>
    <row r="316" spans="1:31" ht="13.2">
      <c r="A316" s="546">
        <v>1973329311</v>
      </c>
      <c r="B316" s="548" t="s">
        <v>1341</v>
      </c>
      <c r="C316" s="548" t="s">
        <v>173</v>
      </c>
      <c r="D316" s="548" t="s">
        <v>344</v>
      </c>
      <c r="E316" s="548"/>
      <c r="F316" s="546">
        <v>155</v>
      </c>
      <c r="G316" s="548" t="s">
        <v>1689</v>
      </c>
      <c r="H316" s="548"/>
      <c r="I316" s="546">
        <v>0.33333333333333331</v>
      </c>
      <c r="J316" s="546"/>
      <c r="K316" s="548" t="s">
        <v>1688</v>
      </c>
      <c r="L316" s="546">
        <v>3</v>
      </c>
      <c r="M316" s="546"/>
      <c r="N316" s="546"/>
      <c r="O316" s="546"/>
      <c r="P316" s="546"/>
      <c r="Q316" s="546"/>
      <c r="R316" s="546"/>
      <c r="S316" s="546"/>
      <c r="T316" s="546"/>
      <c r="U316" s="546"/>
      <c r="V316" s="546"/>
      <c r="W316" s="546"/>
      <c r="X316" s="546"/>
      <c r="Y316" s="546"/>
      <c r="Z316" s="546">
        <v>0.33333333333333331</v>
      </c>
      <c r="AA316" s="548" t="s">
        <v>1677</v>
      </c>
      <c r="AB316" s="546"/>
      <c r="AC316" s="548" t="s">
        <v>84</v>
      </c>
      <c r="AD316" s="547">
        <v>45937</v>
      </c>
      <c r="AE316" s="546">
        <v>7</v>
      </c>
    </row>
    <row r="317" spans="1:31" ht="13.2">
      <c r="A317" s="541">
        <v>1973329311</v>
      </c>
      <c r="B317" s="543" t="s">
        <v>1341</v>
      </c>
      <c r="C317" s="543" t="s">
        <v>173</v>
      </c>
      <c r="D317" s="543" t="s">
        <v>344</v>
      </c>
      <c r="E317" s="543"/>
      <c r="F317" s="541">
        <v>170</v>
      </c>
      <c r="G317" s="543" t="s">
        <v>1681</v>
      </c>
      <c r="H317" s="543"/>
      <c r="I317" s="541">
        <v>0.66666666666666663</v>
      </c>
      <c r="J317" s="541"/>
      <c r="K317" s="543" t="s">
        <v>1677</v>
      </c>
      <c r="L317" s="541"/>
      <c r="M317" s="541"/>
      <c r="N317" s="541"/>
      <c r="O317" s="541"/>
      <c r="P317" s="541"/>
      <c r="Q317" s="541"/>
      <c r="R317" s="541"/>
      <c r="S317" s="541"/>
      <c r="T317" s="541"/>
      <c r="U317" s="541"/>
      <c r="V317" s="541"/>
      <c r="W317" s="541"/>
      <c r="X317" s="541"/>
      <c r="Y317" s="541"/>
      <c r="Z317" s="541">
        <v>0.33333333333333331</v>
      </c>
      <c r="AA317" s="543" t="s">
        <v>1677</v>
      </c>
      <c r="AB317" s="541"/>
      <c r="AC317" s="543" t="s">
        <v>84</v>
      </c>
      <c r="AD317" s="542">
        <v>46021</v>
      </c>
      <c r="AE317" s="541">
        <v>30</v>
      </c>
    </row>
    <row r="318" spans="1:31" ht="13.2">
      <c r="A318" s="546">
        <v>1973329311</v>
      </c>
      <c r="B318" s="548" t="s">
        <v>1341</v>
      </c>
      <c r="C318" s="548" t="s">
        <v>173</v>
      </c>
      <c r="D318" s="548" t="s">
        <v>1423</v>
      </c>
      <c r="E318" s="548" t="s">
        <v>1680</v>
      </c>
      <c r="F318" s="546">
        <v>170</v>
      </c>
      <c r="G318" s="548" t="s">
        <v>1681</v>
      </c>
      <c r="H318" s="548"/>
      <c r="I318" s="546">
        <v>0</v>
      </c>
      <c r="J318" s="546"/>
      <c r="K318" s="548" t="s">
        <v>1685</v>
      </c>
      <c r="L318" s="546"/>
      <c r="M318" s="546"/>
      <c r="N318" s="546">
        <v>1</v>
      </c>
      <c r="O318" s="546"/>
      <c r="P318" s="546"/>
      <c r="Q318" s="546"/>
      <c r="R318" s="546"/>
      <c r="S318" s="546"/>
      <c r="T318" s="546"/>
      <c r="U318" s="546"/>
      <c r="V318" s="546"/>
      <c r="W318" s="546"/>
      <c r="X318" s="546"/>
      <c r="Y318" s="546"/>
      <c r="Z318" s="546">
        <v>0</v>
      </c>
      <c r="AA318" s="548" t="s">
        <v>1685</v>
      </c>
      <c r="AB318" s="546"/>
      <c r="AC318" s="548" t="s">
        <v>84</v>
      </c>
      <c r="AD318" s="547">
        <v>46045</v>
      </c>
      <c r="AE318" s="546">
        <v>23</v>
      </c>
    </row>
    <row r="319" spans="1:31" ht="13.2">
      <c r="A319" s="541">
        <v>1973329311</v>
      </c>
      <c r="B319" s="543" t="s">
        <v>1341</v>
      </c>
      <c r="C319" s="543" t="s">
        <v>173</v>
      </c>
      <c r="D319" s="543" t="s">
        <v>1405</v>
      </c>
      <c r="E319" s="543" t="s">
        <v>1683</v>
      </c>
      <c r="F319" s="541">
        <v>151</v>
      </c>
      <c r="G319" s="543" t="s">
        <v>1684</v>
      </c>
      <c r="H319" s="543"/>
      <c r="I319" s="541">
        <v>0</v>
      </c>
      <c r="J319" s="541"/>
      <c r="K319" s="543" t="s">
        <v>1677</v>
      </c>
      <c r="L319" s="541"/>
      <c r="M319" s="541"/>
      <c r="N319" s="541"/>
      <c r="O319" s="541"/>
      <c r="P319" s="541"/>
      <c r="Q319" s="541"/>
      <c r="R319" s="541"/>
      <c r="S319" s="541"/>
      <c r="T319" s="541">
        <v>1</v>
      </c>
      <c r="U319" s="541"/>
      <c r="V319" s="541"/>
      <c r="W319" s="541"/>
      <c r="X319" s="541"/>
      <c r="Y319" s="541"/>
      <c r="Z319" s="541">
        <v>0</v>
      </c>
      <c r="AA319" s="543" t="s">
        <v>1679</v>
      </c>
      <c r="AB319" s="541"/>
      <c r="AC319" s="543" t="s">
        <v>84</v>
      </c>
      <c r="AD319" s="542">
        <v>45973</v>
      </c>
      <c r="AE319" s="541">
        <v>12</v>
      </c>
    </row>
    <row r="320" spans="1:31" ht="13.2">
      <c r="A320" s="546">
        <v>1973329311</v>
      </c>
      <c r="B320" s="548" t="s">
        <v>1341</v>
      </c>
      <c r="C320" s="548" t="s">
        <v>173</v>
      </c>
      <c r="D320" s="548" t="s">
        <v>1405</v>
      </c>
      <c r="E320" s="548" t="s">
        <v>1683</v>
      </c>
      <c r="F320" s="546">
        <v>5</v>
      </c>
      <c r="G320" s="548" t="s">
        <v>1687</v>
      </c>
      <c r="H320" s="548"/>
      <c r="I320" s="546">
        <v>0</v>
      </c>
      <c r="J320" s="546"/>
      <c r="K320" s="548" t="s">
        <v>1677</v>
      </c>
      <c r="L320" s="546"/>
      <c r="M320" s="546"/>
      <c r="N320" s="546"/>
      <c r="O320" s="546"/>
      <c r="P320" s="546"/>
      <c r="Q320" s="546"/>
      <c r="R320" s="546"/>
      <c r="S320" s="546"/>
      <c r="T320" s="546">
        <v>1</v>
      </c>
      <c r="U320" s="546"/>
      <c r="V320" s="546"/>
      <c r="W320" s="546"/>
      <c r="X320" s="546"/>
      <c r="Y320" s="546"/>
      <c r="Z320" s="546">
        <v>0</v>
      </c>
      <c r="AA320" s="548" t="s">
        <v>1679</v>
      </c>
      <c r="AB320" s="546"/>
      <c r="AC320" s="548" t="s">
        <v>84</v>
      </c>
      <c r="AD320" s="547">
        <v>45962</v>
      </c>
      <c r="AE320" s="546">
        <v>1</v>
      </c>
    </row>
    <row r="321" spans="1:31" ht="13.2">
      <c r="A321" s="541">
        <v>1973329311</v>
      </c>
      <c r="B321" s="543" t="s">
        <v>1341</v>
      </c>
      <c r="C321" s="543" t="s">
        <v>173</v>
      </c>
      <c r="D321" s="543" t="s">
        <v>344</v>
      </c>
      <c r="E321" s="543"/>
      <c r="F321" s="541">
        <v>170</v>
      </c>
      <c r="G321" s="543" t="s">
        <v>1681</v>
      </c>
      <c r="H321" s="543"/>
      <c r="I321" s="541">
        <v>1</v>
      </c>
      <c r="J321" s="541"/>
      <c r="K321" s="543" t="s">
        <v>1677</v>
      </c>
      <c r="L321" s="541"/>
      <c r="M321" s="541"/>
      <c r="N321" s="541"/>
      <c r="O321" s="541"/>
      <c r="P321" s="541"/>
      <c r="Q321" s="541"/>
      <c r="R321" s="541"/>
      <c r="S321" s="541"/>
      <c r="T321" s="541"/>
      <c r="U321" s="541"/>
      <c r="V321" s="541"/>
      <c r="W321" s="541"/>
      <c r="X321" s="541"/>
      <c r="Y321" s="541"/>
      <c r="Z321" s="541">
        <v>0</v>
      </c>
      <c r="AA321" s="543" t="s">
        <v>1679</v>
      </c>
      <c r="AB321" s="541"/>
      <c r="AC321" s="543" t="s">
        <v>84</v>
      </c>
      <c r="AD321" s="542">
        <v>46091</v>
      </c>
      <c r="AE321" s="541">
        <v>10</v>
      </c>
    </row>
    <row r="322" spans="1:31" ht="13.2">
      <c r="A322" s="546">
        <v>1973329311</v>
      </c>
      <c r="B322" s="548" t="s">
        <v>1341</v>
      </c>
      <c r="C322" s="548" t="s">
        <v>173</v>
      </c>
      <c r="D322" s="548" t="s">
        <v>344</v>
      </c>
      <c r="E322" s="548"/>
      <c r="F322" s="546">
        <v>2</v>
      </c>
      <c r="G322" s="548" t="s">
        <v>1686</v>
      </c>
      <c r="H322" s="548"/>
      <c r="I322" s="546">
        <v>1</v>
      </c>
      <c r="J322" s="546"/>
      <c r="K322" s="548" t="s">
        <v>1677</v>
      </c>
      <c r="L322" s="546"/>
      <c r="M322" s="546"/>
      <c r="N322" s="546"/>
      <c r="O322" s="546"/>
      <c r="P322" s="546"/>
      <c r="Q322" s="546"/>
      <c r="R322" s="546"/>
      <c r="S322" s="546"/>
      <c r="T322" s="546"/>
      <c r="U322" s="546"/>
      <c r="V322" s="546"/>
      <c r="W322" s="546"/>
      <c r="X322" s="546"/>
      <c r="Y322" s="546"/>
      <c r="Z322" s="546">
        <v>1</v>
      </c>
      <c r="AA322" s="548" t="s">
        <v>1677</v>
      </c>
      <c r="AB322" s="546"/>
      <c r="AC322" s="548" t="s">
        <v>84</v>
      </c>
      <c r="AD322" s="547">
        <v>46088</v>
      </c>
      <c r="AE322" s="546">
        <v>7</v>
      </c>
    </row>
    <row r="323" spans="1:31" ht="13.2">
      <c r="A323" s="541">
        <v>1973329311</v>
      </c>
      <c r="B323" s="543" t="s">
        <v>1341</v>
      </c>
      <c r="C323" s="543" t="s">
        <v>173</v>
      </c>
      <c r="D323" s="543" t="s">
        <v>344</v>
      </c>
      <c r="E323" s="543"/>
      <c r="F323" s="541">
        <v>170</v>
      </c>
      <c r="G323" s="543" t="s">
        <v>1681</v>
      </c>
      <c r="H323" s="543"/>
      <c r="I323" s="541">
        <v>1</v>
      </c>
      <c r="J323" s="541"/>
      <c r="K323" s="543" t="s">
        <v>1677</v>
      </c>
      <c r="L323" s="541"/>
      <c r="M323" s="541"/>
      <c r="N323" s="541"/>
      <c r="O323" s="541"/>
      <c r="P323" s="541"/>
      <c r="Q323" s="541"/>
      <c r="R323" s="541"/>
      <c r="S323" s="541"/>
      <c r="T323" s="541"/>
      <c r="U323" s="541"/>
      <c r="V323" s="541"/>
      <c r="W323" s="541"/>
      <c r="X323" s="541"/>
      <c r="Y323" s="541"/>
      <c r="Z323" s="541">
        <v>0</v>
      </c>
      <c r="AA323" s="543" t="s">
        <v>1679</v>
      </c>
      <c r="AB323" s="541"/>
      <c r="AC323" s="543" t="s">
        <v>84</v>
      </c>
      <c r="AD323" s="542">
        <v>46078</v>
      </c>
      <c r="AE323" s="541">
        <v>25</v>
      </c>
    </row>
    <row r="324" spans="1:31" ht="13.2">
      <c r="A324" s="546">
        <v>1973329311</v>
      </c>
      <c r="B324" s="548" t="s">
        <v>1341</v>
      </c>
      <c r="C324" s="548" t="s">
        <v>173</v>
      </c>
      <c r="D324" s="548" t="s">
        <v>344</v>
      </c>
      <c r="E324" s="548"/>
      <c r="F324" s="546">
        <v>170</v>
      </c>
      <c r="G324" s="548" t="s">
        <v>1681</v>
      </c>
      <c r="H324" s="548"/>
      <c r="I324" s="546">
        <v>1</v>
      </c>
      <c r="J324" s="546"/>
      <c r="K324" s="548" t="s">
        <v>1677</v>
      </c>
      <c r="L324" s="546"/>
      <c r="M324" s="546"/>
      <c r="N324" s="546"/>
      <c r="O324" s="546"/>
      <c r="P324" s="546"/>
      <c r="Q324" s="546"/>
      <c r="R324" s="546"/>
      <c r="S324" s="546"/>
      <c r="T324" s="546"/>
      <c r="U324" s="546"/>
      <c r="V324" s="546"/>
      <c r="W324" s="546"/>
      <c r="X324" s="546"/>
      <c r="Y324" s="546"/>
      <c r="Z324" s="546">
        <v>0</v>
      </c>
      <c r="AA324" s="548" t="s">
        <v>1679</v>
      </c>
      <c r="AB324" s="546"/>
      <c r="AC324" s="548" t="s">
        <v>84</v>
      </c>
      <c r="AD324" s="547">
        <v>46080</v>
      </c>
      <c r="AE324" s="546">
        <v>27</v>
      </c>
    </row>
    <row r="325" spans="1:31" ht="13.2">
      <c r="A325" s="541">
        <v>1771286425</v>
      </c>
      <c r="B325" s="543" t="s">
        <v>1697</v>
      </c>
      <c r="C325" s="543" t="s">
        <v>172</v>
      </c>
      <c r="D325" s="543" t="s">
        <v>1381</v>
      </c>
      <c r="E325" s="543" t="s">
        <v>1698</v>
      </c>
      <c r="F325" s="541">
        <v>148</v>
      </c>
      <c r="G325" s="543" t="s">
        <v>1699</v>
      </c>
      <c r="H325" s="543"/>
      <c r="I325" s="541">
        <v>0.5</v>
      </c>
      <c r="J325" s="541"/>
      <c r="K325" s="543" t="s">
        <v>1700</v>
      </c>
      <c r="L325" s="541">
        <v>392</v>
      </c>
      <c r="M325" s="541">
        <v>30</v>
      </c>
      <c r="N325" s="541"/>
      <c r="O325" s="541"/>
      <c r="P325" s="541"/>
      <c r="Q325" s="541"/>
      <c r="R325" s="541"/>
      <c r="S325" s="541"/>
      <c r="T325" s="541"/>
      <c r="U325" s="541"/>
      <c r="V325" s="541"/>
      <c r="W325" s="541"/>
      <c r="X325" s="541"/>
      <c r="Y325" s="541"/>
      <c r="Z325" s="541">
        <v>0</v>
      </c>
      <c r="AA325" s="543" t="s">
        <v>1682</v>
      </c>
      <c r="AB325" s="541">
        <v>1</v>
      </c>
      <c r="AC325" s="543" t="s">
        <v>84</v>
      </c>
      <c r="AD325" s="542">
        <v>45956</v>
      </c>
      <c r="AE325" s="541">
        <v>26</v>
      </c>
    </row>
    <row r="326" spans="1:31" ht="13.2">
      <c r="A326" s="546">
        <v>1771286425</v>
      </c>
      <c r="B326" s="548" t="s">
        <v>1697</v>
      </c>
      <c r="C326" s="548" t="s">
        <v>172</v>
      </c>
      <c r="D326" s="548" t="s">
        <v>344</v>
      </c>
      <c r="E326" s="548"/>
      <c r="F326" s="546">
        <v>149</v>
      </c>
      <c r="G326" s="548" t="s">
        <v>1676</v>
      </c>
      <c r="H326" s="548"/>
      <c r="I326" s="546">
        <v>0.5</v>
      </c>
      <c r="J326" s="546"/>
      <c r="K326" s="548" t="s">
        <v>1700</v>
      </c>
      <c r="L326" s="546">
        <v>392</v>
      </c>
      <c r="M326" s="546"/>
      <c r="N326" s="546"/>
      <c r="O326" s="546"/>
      <c r="P326" s="546"/>
      <c r="Q326" s="546"/>
      <c r="R326" s="546"/>
      <c r="S326" s="546"/>
      <c r="T326" s="546"/>
      <c r="U326" s="546"/>
      <c r="V326" s="546"/>
      <c r="W326" s="546"/>
      <c r="X326" s="546"/>
      <c r="Y326" s="546"/>
      <c r="Z326" s="546">
        <v>0.16666666666666666</v>
      </c>
      <c r="AA326" s="548" t="s">
        <v>1677</v>
      </c>
      <c r="AB326" s="546"/>
      <c r="AC326" s="548" t="s">
        <v>84</v>
      </c>
      <c r="AD326" s="547">
        <v>45956</v>
      </c>
      <c r="AE326" s="546">
        <v>26</v>
      </c>
    </row>
    <row r="327" spans="1:31" ht="13.2">
      <c r="A327" s="541">
        <v>1771286425</v>
      </c>
      <c r="B327" s="543" t="s">
        <v>1697</v>
      </c>
      <c r="C327" s="543" t="s">
        <v>172</v>
      </c>
      <c r="D327" s="543" t="s">
        <v>1394</v>
      </c>
      <c r="E327" s="543" t="s">
        <v>1701</v>
      </c>
      <c r="F327" s="541">
        <v>6</v>
      </c>
      <c r="G327" s="543" t="s">
        <v>1702</v>
      </c>
      <c r="H327" s="543"/>
      <c r="I327" s="541">
        <v>0.5</v>
      </c>
      <c r="J327" s="541"/>
      <c r="K327" s="543" t="s">
        <v>1700</v>
      </c>
      <c r="L327" s="541">
        <v>392</v>
      </c>
      <c r="M327" s="541"/>
      <c r="N327" s="541"/>
      <c r="O327" s="541"/>
      <c r="P327" s="541"/>
      <c r="Q327" s="541"/>
      <c r="R327" s="541"/>
      <c r="S327" s="541"/>
      <c r="T327" s="541"/>
      <c r="U327" s="541"/>
      <c r="V327" s="541">
        <v>20</v>
      </c>
      <c r="W327" s="541"/>
      <c r="X327" s="541"/>
      <c r="Y327" s="541"/>
      <c r="Z327" s="541">
        <v>0.16666666666666666</v>
      </c>
      <c r="AA327" s="543" t="s">
        <v>1677</v>
      </c>
      <c r="AB327" s="541"/>
      <c r="AC327" s="543" t="s">
        <v>84</v>
      </c>
      <c r="AD327" s="542">
        <v>45956</v>
      </c>
      <c r="AE327" s="541">
        <v>26</v>
      </c>
    </row>
    <row r="328" spans="1:31" ht="13.2">
      <c r="A328" s="546">
        <v>1771286425</v>
      </c>
      <c r="B328" s="548" t="s">
        <v>1697</v>
      </c>
      <c r="C328" s="548" t="s">
        <v>172</v>
      </c>
      <c r="D328" s="548" t="s">
        <v>1615</v>
      </c>
      <c r="E328" s="548" t="s">
        <v>1703</v>
      </c>
      <c r="F328" s="546">
        <v>2</v>
      </c>
      <c r="G328" s="548" t="s">
        <v>1686</v>
      </c>
      <c r="H328" s="548"/>
      <c r="I328" s="546">
        <v>0.5</v>
      </c>
      <c r="J328" s="546"/>
      <c r="K328" s="548" t="s">
        <v>1700</v>
      </c>
      <c r="L328" s="546">
        <v>392</v>
      </c>
      <c r="M328" s="546">
        <v>40</v>
      </c>
      <c r="N328" s="546"/>
      <c r="O328" s="546"/>
      <c r="P328" s="546"/>
      <c r="Q328" s="546"/>
      <c r="R328" s="546"/>
      <c r="S328" s="546"/>
      <c r="T328" s="546"/>
      <c r="U328" s="546"/>
      <c r="V328" s="546"/>
      <c r="W328" s="546"/>
      <c r="X328" s="546"/>
      <c r="Y328" s="546"/>
      <c r="Z328" s="546">
        <v>0</v>
      </c>
      <c r="AA328" s="548" t="s">
        <v>1682</v>
      </c>
      <c r="AB328" s="546">
        <v>3</v>
      </c>
      <c r="AC328" s="548" t="s">
        <v>84</v>
      </c>
      <c r="AD328" s="547">
        <v>45956</v>
      </c>
      <c r="AE328" s="546">
        <v>26</v>
      </c>
    </row>
    <row r="329" spans="1:31" ht="13.2">
      <c r="A329" s="541">
        <v>1771286425</v>
      </c>
      <c r="B329" s="543" t="s">
        <v>1697</v>
      </c>
      <c r="C329" s="543" t="s">
        <v>172</v>
      </c>
      <c r="D329" s="543" t="s">
        <v>1704</v>
      </c>
      <c r="E329" s="543" t="s">
        <v>1705</v>
      </c>
      <c r="F329" s="541">
        <v>153</v>
      </c>
      <c r="G329" s="543" t="s">
        <v>1706</v>
      </c>
      <c r="H329" s="543"/>
      <c r="I329" s="541">
        <v>0</v>
      </c>
      <c r="J329" s="541">
        <v>2</v>
      </c>
      <c r="K329" s="543" t="s">
        <v>1682</v>
      </c>
      <c r="L329" s="541"/>
      <c r="M329" s="541"/>
      <c r="N329" s="541"/>
      <c r="O329" s="541"/>
      <c r="P329" s="541"/>
      <c r="Q329" s="541"/>
      <c r="R329" s="541"/>
      <c r="S329" s="541"/>
      <c r="T329" s="541"/>
      <c r="U329" s="541"/>
      <c r="V329" s="541">
        <v>20</v>
      </c>
      <c r="W329" s="541"/>
      <c r="X329" s="541"/>
      <c r="Y329" s="541"/>
      <c r="Z329" s="541">
        <v>0</v>
      </c>
      <c r="AA329" s="543" t="s">
        <v>1685</v>
      </c>
      <c r="AB329" s="541"/>
      <c r="AC329" s="543" t="s">
        <v>84</v>
      </c>
      <c r="AD329" s="542">
        <v>45953</v>
      </c>
      <c r="AE329" s="541">
        <v>23</v>
      </c>
    </row>
    <row r="330" spans="1:31" ht="13.2">
      <c r="A330" s="546">
        <v>1771286425</v>
      </c>
      <c r="B330" s="548" t="s">
        <v>1697</v>
      </c>
      <c r="C330" s="548" t="s">
        <v>172</v>
      </c>
      <c r="D330" s="548" t="s">
        <v>1630</v>
      </c>
      <c r="E330" s="548" t="s">
        <v>1707</v>
      </c>
      <c r="F330" s="546">
        <v>5</v>
      </c>
      <c r="G330" s="548" t="s">
        <v>1687</v>
      </c>
      <c r="H330" s="548"/>
      <c r="I330" s="546">
        <v>0.5</v>
      </c>
      <c r="J330" s="546"/>
      <c r="K330" s="548" t="s">
        <v>1700</v>
      </c>
      <c r="L330" s="546">
        <v>334</v>
      </c>
      <c r="M330" s="546"/>
      <c r="N330" s="546"/>
      <c r="O330" s="546"/>
      <c r="P330" s="546"/>
      <c r="Q330" s="546"/>
      <c r="R330" s="546"/>
      <c r="S330" s="546"/>
      <c r="T330" s="546"/>
      <c r="U330" s="546"/>
      <c r="V330" s="546">
        <v>30</v>
      </c>
      <c r="W330" s="546"/>
      <c r="X330" s="546"/>
      <c r="Y330" s="546"/>
      <c r="Z330" s="546">
        <v>0.25</v>
      </c>
      <c r="AA330" s="548" t="s">
        <v>1677</v>
      </c>
      <c r="AB330" s="546"/>
      <c r="AC330" s="548" t="s">
        <v>84</v>
      </c>
      <c r="AD330" s="547">
        <v>45954</v>
      </c>
      <c r="AE330" s="546">
        <v>24</v>
      </c>
    </row>
    <row r="331" spans="1:31" ht="13.2">
      <c r="A331" s="541">
        <v>1771286425</v>
      </c>
      <c r="B331" s="543" t="s">
        <v>1697</v>
      </c>
      <c r="C331" s="543" t="s">
        <v>172</v>
      </c>
      <c r="D331" s="543" t="s">
        <v>1695</v>
      </c>
      <c r="E331" s="543" t="s">
        <v>1696</v>
      </c>
      <c r="F331" s="541">
        <v>7</v>
      </c>
      <c r="G331" s="543" t="s">
        <v>1678</v>
      </c>
      <c r="H331" s="543"/>
      <c r="I331" s="541">
        <v>0.4</v>
      </c>
      <c r="J331" s="541">
        <v>1</v>
      </c>
      <c r="K331" s="543" t="s">
        <v>1700</v>
      </c>
      <c r="L331" s="541">
        <v>417</v>
      </c>
      <c r="M331" s="541"/>
      <c r="N331" s="541"/>
      <c r="O331" s="541"/>
      <c r="P331" s="541"/>
      <c r="Q331" s="541"/>
      <c r="R331" s="541"/>
      <c r="S331" s="541"/>
      <c r="T331" s="541"/>
      <c r="U331" s="541"/>
      <c r="V331" s="541">
        <v>30</v>
      </c>
      <c r="W331" s="541"/>
      <c r="X331" s="541"/>
      <c r="Y331" s="541"/>
      <c r="Z331" s="541">
        <v>0</v>
      </c>
      <c r="AA331" s="543" t="s">
        <v>1685</v>
      </c>
      <c r="AB331" s="541"/>
      <c r="AC331" s="543" t="s">
        <v>84</v>
      </c>
      <c r="AD331" s="542">
        <v>45955</v>
      </c>
      <c r="AE331" s="541">
        <v>25</v>
      </c>
    </row>
    <row r="332" spans="1:31" ht="13.2">
      <c r="A332" s="546">
        <v>1771286425</v>
      </c>
      <c r="B332" s="548" t="s">
        <v>1697</v>
      </c>
      <c r="C332" s="548" t="s">
        <v>172</v>
      </c>
      <c r="D332" s="548" t="s">
        <v>1704</v>
      </c>
      <c r="E332" s="548" t="s">
        <v>1705</v>
      </c>
      <c r="F332" s="546">
        <v>153</v>
      </c>
      <c r="G332" s="548" t="s">
        <v>1706</v>
      </c>
      <c r="H332" s="548"/>
      <c r="I332" s="546">
        <v>0.4</v>
      </c>
      <c r="J332" s="546">
        <v>1</v>
      </c>
      <c r="K332" s="548" t="s">
        <v>1700</v>
      </c>
      <c r="L332" s="546">
        <v>417</v>
      </c>
      <c r="M332" s="546"/>
      <c r="N332" s="546"/>
      <c r="O332" s="546"/>
      <c r="P332" s="546"/>
      <c r="Q332" s="546"/>
      <c r="R332" s="546"/>
      <c r="S332" s="546"/>
      <c r="T332" s="546"/>
      <c r="U332" s="546"/>
      <c r="V332" s="546">
        <v>20</v>
      </c>
      <c r="W332" s="546"/>
      <c r="X332" s="546"/>
      <c r="Y332" s="546"/>
      <c r="Z332" s="546">
        <v>0</v>
      </c>
      <c r="AA332" s="548" t="s">
        <v>1685</v>
      </c>
      <c r="AB332" s="546"/>
      <c r="AC332" s="548" t="s">
        <v>84</v>
      </c>
      <c r="AD332" s="547">
        <v>45955</v>
      </c>
      <c r="AE332" s="546">
        <v>25</v>
      </c>
    </row>
    <row r="333" spans="1:31" ht="13.2">
      <c r="A333" s="541">
        <v>1771286425</v>
      </c>
      <c r="B333" s="543" t="s">
        <v>1697</v>
      </c>
      <c r="C333" s="543" t="s">
        <v>172</v>
      </c>
      <c r="D333" s="543" t="s">
        <v>1436</v>
      </c>
      <c r="E333" s="543" t="s">
        <v>1708</v>
      </c>
      <c r="F333" s="541">
        <v>154</v>
      </c>
      <c r="G333" s="543" t="s">
        <v>1694</v>
      </c>
      <c r="H333" s="543"/>
      <c r="I333" s="541">
        <v>0.4</v>
      </c>
      <c r="J333" s="541">
        <v>1</v>
      </c>
      <c r="K333" s="543" t="s">
        <v>1700</v>
      </c>
      <c r="L333" s="541">
        <v>417</v>
      </c>
      <c r="M333" s="541">
        <v>38</v>
      </c>
      <c r="N333" s="541"/>
      <c r="O333" s="541"/>
      <c r="P333" s="541"/>
      <c r="Q333" s="541"/>
      <c r="R333" s="541"/>
      <c r="S333" s="541"/>
      <c r="T333" s="541"/>
      <c r="U333" s="541"/>
      <c r="V333" s="541"/>
      <c r="W333" s="541"/>
      <c r="X333" s="541"/>
      <c r="Y333" s="541"/>
      <c r="Z333" s="541">
        <v>0</v>
      </c>
      <c r="AA333" s="543" t="s">
        <v>1682</v>
      </c>
      <c r="AB333" s="541">
        <v>5</v>
      </c>
      <c r="AC333" s="543" t="s">
        <v>84</v>
      </c>
      <c r="AD333" s="542">
        <v>45955</v>
      </c>
      <c r="AE333" s="541">
        <v>25</v>
      </c>
    </row>
    <row r="334" spans="1:31" ht="13.2">
      <c r="A334" s="546">
        <v>1771286425</v>
      </c>
      <c r="B334" s="548" t="s">
        <v>1697</v>
      </c>
      <c r="C334" s="548" t="s">
        <v>172</v>
      </c>
      <c r="D334" s="548" t="s">
        <v>1394</v>
      </c>
      <c r="E334" s="548" t="s">
        <v>1701</v>
      </c>
      <c r="F334" s="546">
        <v>6</v>
      </c>
      <c r="G334" s="548" t="s">
        <v>1702</v>
      </c>
      <c r="H334" s="548"/>
      <c r="I334" s="546">
        <v>0.4</v>
      </c>
      <c r="J334" s="546">
        <v>1</v>
      </c>
      <c r="K334" s="548" t="s">
        <v>1700</v>
      </c>
      <c r="L334" s="546">
        <v>417</v>
      </c>
      <c r="M334" s="546"/>
      <c r="N334" s="546"/>
      <c r="O334" s="546"/>
      <c r="P334" s="546"/>
      <c r="Q334" s="546"/>
      <c r="R334" s="546"/>
      <c r="S334" s="546"/>
      <c r="T334" s="546"/>
      <c r="U334" s="546"/>
      <c r="V334" s="546">
        <v>20</v>
      </c>
      <c r="W334" s="546"/>
      <c r="X334" s="546"/>
      <c r="Y334" s="546"/>
      <c r="Z334" s="546">
        <v>0</v>
      </c>
      <c r="AA334" s="548" t="s">
        <v>1685</v>
      </c>
      <c r="AB334" s="546"/>
      <c r="AC334" s="548" t="s">
        <v>84</v>
      </c>
      <c r="AD334" s="547">
        <v>45955</v>
      </c>
      <c r="AE334" s="546">
        <v>25</v>
      </c>
    </row>
    <row r="335" spans="1:31" ht="13.2">
      <c r="A335" s="541">
        <v>1771286425</v>
      </c>
      <c r="B335" s="543" t="s">
        <v>1697</v>
      </c>
      <c r="C335" s="543" t="s">
        <v>172</v>
      </c>
      <c r="D335" s="543" t="s">
        <v>1385</v>
      </c>
      <c r="E335" s="543" t="s">
        <v>1709</v>
      </c>
      <c r="F335" s="541">
        <v>109</v>
      </c>
      <c r="G335" s="543" t="s">
        <v>782</v>
      </c>
      <c r="H335" s="543"/>
      <c r="I335" s="541">
        <v>0</v>
      </c>
      <c r="J335" s="541">
        <v>2</v>
      </c>
      <c r="K335" s="543" t="s">
        <v>1682</v>
      </c>
      <c r="L335" s="541"/>
      <c r="M335" s="541"/>
      <c r="N335" s="541"/>
      <c r="O335" s="541"/>
      <c r="P335" s="541"/>
      <c r="Q335" s="541"/>
      <c r="R335" s="541"/>
      <c r="S335" s="541"/>
      <c r="T335" s="541"/>
      <c r="U335" s="541"/>
      <c r="V335" s="541">
        <v>30</v>
      </c>
      <c r="W335" s="541"/>
      <c r="X335" s="541"/>
      <c r="Y335" s="541"/>
      <c r="Z335" s="541">
        <v>0</v>
      </c>
      <c r="AA335" s="543" t="s">
        <v>1685</v>
      </c>
      <c r="AB335" s="541"/>
      <c r="AC335" s="543" t="s">
        <v>84</v>
      </c>
      <c r="AD335" s="542">
        <v>45953</v>
      </c>
      <c r="AE335" s="541">
        <v>23</v>
      </c>
    </row>
    <row r="336" spans="1:31" ht="13.2">
      <c r="A336" s="546">
        <v>1771286425</v>
      </c>
      <c r="B336" s="548" t="s">
        <v>1285</v>
      </c>
      <c r="C336" s="548" t="s">
        <v>172</v>
      </c>
      <c r="D336" s="548" t="s">
        <v>1704</v>
      </c>
      <c r="E336" s="548" t="s">
        <v>1705</v>
      </c>
      <c r="F336" s="546">
        <v>153</v>
      </c>
      <c r="G336" s="548" t="s">
        <v>1706</v>
      </c>
      <c r="H336" s="548"/>
      <c r="I336" s="546">
        <v>1.2</v>
      </c>
      <c r="J336" s="546"/>
      <c r="K336" s="548" t="s">
        <v>1700</v>
      </c>
      <c r="L336" s="546">
        <v>172</v>
      </c>
      <c r="M336" s="546"/>
      <c r="N336" s="546"/>
      <c r="O336" s="546"/>
      <c r="P336" s="546"/>
      <c r="Q336" s="546"/>
      <c r="R336" s="546"/>
      <c r="S336" s="546"/>
      <c r="T336" s="546"/>
      <c r="U336" s="546"/>
      <c r="V336" s="546">
        <v>20</v>
      </c>
      <c r="W336" s="546"/>
      <c r="X336" s="546"/>
      <c r="Y336" s="546"/>
      <c r="Z336" s="546">
        <v>0</v>
      </c>
      <c r="AA336" s="548" t="s">
        <v>1685</v>
      </c>
      <c r="AB336" s="546"/>
      <c r="AC336" s="548" t="s">
        <v>84</v>
      </c>
      <c r="AD336" s="547">
        <v>45960</v>
      </c>
      <c r="AE336" s="546">
        <v>30</v>
      </c>
    </row>
    <row r="337" spans="1:31" ht="13.2">
      <c r="A337" s="541">
        <v>1771286425</v>
      </c>
      <c r="B337" s="543" t="s">
        <v>1697</v>
      </c>
      <c r="C337" s="543" t="s">
        <v>172</v>
      </c>
      <c r="D337" s="543" t="s">
        <v>344</v>
      </c>
      <c r="E337" s="543"/>
      <c r="F337" s="541">
        <v>149</v>
      </c>
      <c r="G337" s="543" t="s">
        <v>1676</v>
      </c>
      <c r="H337" s="543"/>
      <c r="I337" s="541">
        <v>0.4</v>
      </c>
      <c r="J337" s="541">
        <v>1</v>
      </c>
      <c r="K337" s="543" t="s">
        <v>1700</v>
      </c>
      <c r="L337" s="541">
        <v>417</v>
      </c>
      <c r="M337" s="541"/>
      <c r="N337" s="541"/>
      <c r="O337" s="541"/>
      <c r="P337" s="541"/>
      <c r="Q337" s="541"/>
      <c r="R337" s="541"/>
      <c r="S337" s="541"/>
      <c r="T337" s="541"/>
      <c r="U337" s="541"/>
      <c r="V337" s="541"/>
      <c r="W337" s="541"/>
      <c r="X337" s="541"/>
      <c r="Y337" s="541"/>
      <c r="Z337" s="541">
        <v>0.2</v>
      </c>
      <c r="AA337" s="543" t="s">
        <v>1677</v>
      </c>
      <c r="AB337" s="541"/>
      <c r="AC337" s="543" t="s">
        <v>84</v>
      </c>
      <c r="AD337" s="542">
        <v>45955</v>
      </c>
      <c r="AE337" s="541">
        <v>25</v>
      </c>
    </row>
    <row r="338" spans="1:31" ht="13.2">
      <c r="A338" s="546">
        <v>1771286425</v>
      </c>
      <c r="B338" s="548" t="s">
        <v>1697</v>
      </c>
      <c r="C338" s="548" t="s">
        <v>172</v>
      </c>
      <c r="D338" s="548" t="s">
        <v>1394</v>
      </c>
      <c r="E338" s="548" t="s">
        <v>1701</v>
      </c>
      <c r="F338" s="546">
        <v>6</v>
      </c>
      <c r="G338" s="548" t="s">
        <v>1702</v>
      </c>
      <c r="H338" s="548"/>
      <c r="I338" s="546">
        <v>0.5</v>
      </c>
      <c r="J338" s="546"/>
      <c r="K338" s="548" t="s">
        <v>1700</v>
      </c>
      <c r="L338" s="546">
        <v>334</v>
      </c>
      <c r="M338" s="546"/>
      <c r="N338" s="546"/>
      <c r="O338" s="546"/>
      <c r="P338" s="546"/>
      <c r="Q338" s="546"/>
      <c r="R338" s="546"/>
      <c r="S338" s="546"/>
      <c r="T338" s="546"/>
      <c r="U338" s="546"/>
      <c r="V338" s="546">
        <v>20</v>
      </c>
      <c r="W338" s="546"/>
      <c r="X338" s="546"/>
      <c r="Y338" s="546"/>
      <c r="Z338" s="546">
        <v>0</v>
      </c>
      <c r="AA338" s="548" t="s">
        <v>1685</v>
      </c>
      <c r="AB338" s="546"/>
      <c r="AC338" s="548" t="s">
        <v>84</v>
      </c>
      <c r="AD338" s="547">
        <v>45954</v>
      </c>
      <c r="AE338" s="546">
        <v>24</v>
      </c>
    </row>
    <row r="339" spans="1:31" ht="13.2">
      <c r="A339" s="541">
        <v>1771286425</v>
      </c>
      <c r="B339" s="543" t="s">
        <v>1697</v>
      </c>
      <c r="C339" s="543" t="s">
        <v>172</v>
      </c>
      <c r="D339" s="543" t="s">
        <v>1704</v>
      </c>
      <c r="E339" s="543" t="s">
        <v>1705</v>
      </c>
      <c r="F339" s="541">
        <v>153</v>
      </c>
      <c r="G339" s="543" t="s">
        <v>1706</v>
      </c>
      <c r="H339" s="543"/>
      <c r="I339" s="541">
        <v>0</v>
      </c>
      <c r="J339" s="541">
        <v>1</v>
      </c>
      <c r="K339" s="543" t="s">
        <v>1682</v>
      </c>
      <c r="L339" s="541"/>
      <c r="M339" s="541"/>
      <c r="N339" s="541"/>
      <c r="O339" s="541"/>
      <c r="P339" s="541"/>
      <c r="Q339" s="541"/>
      <c r="R339" s="541"/>
      <c r="S339" s="541"/>
      <c r="T339" s="541"/>
      <c r="U339" s="541"/>
      <c r="V339" s="541">
        <v>20</v>
      </c>
      <c r="W339" s="541"/>
      <c r="X339" s="541"/>
      <c r="Y339" s="541"/>
      <c r="Z339" s="541">
        <v>0</v>
      </c>
      <c r="AA339" s="543" t="s">
        <v>1685</v>
      </c>
      <c r="AB339" s="541"/>
      <c r="AC339" s="543" t="s">
        <v>84</v>
      </c>
      <c r="AD339" s="542">
        <v>45952</v>
      </c>
      <c r="AE339" s="541">
        <v>22</v>
      </c>
    </row>
    <row r="340" spans="1:31" ht="13.2">
      <c r="A340" s="546">
        <v>1771286425</v>
      </c>
      <c r="B340" s="548" t="s">
        <v>1697</v>
      </c>
      <c r="C340" s="548" t="s">
        <v>172</v>
      </c>
      <c r="D340" s="548" t="s">
        <v>1381</v>
      </c>
      <c r="E340" s="548" t="s">
        <v>1698</v>
      </c>
      <c r="F340" s="546">
        <v>148</v>
      </c>
      <c r="G340" s="548" t="s">
        <v>1699</v>
      </c>
      <c r="H340" s="548"/>
      <c r="I340" s="546">
        <v>0</v>
      </c>
      <c r="J340" s="546">
        <v>1</v>
      </c>
      <c r="K340" s="548" t="s">
        <v>1682</v>
      </c>
      <c r="L340" s="546"/>
      <c r="M340" s="546"/>
      <c r="N340" s="546"/>
      <c r="O340" s="546"/>
      <c r="P340" s="546"/>
      <c r="Q340" s="546"/>
      <c r="R340" s="546"/>
      <c r="S340" s="546"/>
      <c r="T340" s="546"/>
      <c r="U340" s="546"/>
      <c r="V340" s="546">
        <v>30</v>
      </c>
      <c r="W340" s="546"/>
      <c r="X340" s="546"/>
      <c r="Y340" s="546"/>
      <c r="Z340" s="546">
        <v>0</v>
      </c>
      <c r="AA340" s="548" t="s">
        <v>1685</v>
      </c>
      <c r="AB340" s="546"/>
      <c r="AC340" s="548" t="s">
        <v>84</v>
      </c>
      <c r="AD340" s="547">
        <v>45952</v>
      </c>
      <c r="AE340" s="546">
        <v>22</v>
      </c>
    </row>
    <row r="341" spans="1:31" ht="13.2">
      <c r="A341" s="541">
        <v>1771286425</v>
      </c>
      <c r="B341" s="543" t="s">
        <v>1697</v>
      </c>
      <c r="C341" s="543" t="s">
        <v>172</v>
      </c>
      <c r="D341" s="543" t="s">
        <v>1630</v>
      </c>
      <c r="E341" s="543" t="s">
        <v>1707</v>
      </c>
      <c r="F341" s="541">
        <v>5</v>
      </c>
      <c r="G341" s="543" t="s">
        <v>1687</v>
      </c>
      <c r="H341" s="543"/>
      <c r="I341" s="541">
        <v>0.5</v>
      </c>
      <c r="J341" s="541"/>
      <c r="K341" s="543" t="s">
        <v>1700</v>
      </c>
      <c r="L341" s="541">
        <v>392</v>
      </c>
      <c r="M341" s="541"/>
      <c r="N341" s="541"/>
      <c r="O341" s="541"/>
      <c r="P341" s="541"/>
      <c r="Q341" s="541"/>
      <c r="R341" s="541"/>
      <c r="S341" s="541"/>
      <c r="T341" s="541"/>
      <c r="U341" s="541"/>
      <c r="V341" s="541">
        <v>30</v>
      </c>
      <c r="W341" s="541"/>
      <c r="X341" s="541"/>
      <c r="Y341" s="541"/>
      <c r="Z341" s="541">
        <v>0.16666666666666666</v>
      </c>
      <c r="AA341" s="543" t="s">
        <v>1677</v>
      </c>
      <c r="AB341" s="541"/>
      <c r="AC341" s="543" t="s">
        <v>84</v>
      </c>
      <c r="AD341" s="542">
        <v>45956</v>
      </c>
      <c r="AE341" s="541">
        <v>26</v>
      </c>
    </row>
    <row r="342" spans="1:31" ht="13.2">
      <c r="A342" s="546">
        <v>1771286425</v>
      </c>
      <c r="B342" s="548" t="s">
        <v>1697</v>
      </c>
      <c r="C342" s="548" t="s">
        <v>172</v>
      </c>
      <c r="D342" s="548" t="s">
        <v>1630</v>
      </c>
      <c r="E342" s="548" t="s">
        <v>1707</v>
      </c>
      <c r="F342" s="546">
        <v>5</v>
      </c>
      <c r="G342" s="548" t="s">
        <v>1687</v>
      </c>
      <c r="H342" s="548"/>
      <c r="I342" s="546">
        <v>0</v>
      </c>
      <c r="J342" s="546">
        <v>2</v>
      </c>
      <c r="K342" s="548" t="s">
        <v>1682</v>
      </c>
      <c r="L342" s="546"/>
      <c r="M342" s="546"/>
      <c r="N342" s="546"/>
      <c r="O342" s="546"/>
      <c r="P342" s="546"/>
      <c r="Q342" s="546"/>
      <c r="R342" s="546"/>
      <c r="S342" s="546"/>
      <c r="T342" s="546"/>
      <c r="U342" s="546"/>
      <c r="V342" s="546">
        <v>30</v>
      </c>
      <c r="W342" s="546"/>
      <c r="X342" s="546"/>
      <c r="Y342" s="546"/>
      <c r="Z342" s="546">
        <v>0</v>
      </c>
      <c r="AA342" s="548" t="s">
        <v>1685</v>
      </c>
      <c r="AB342" s="546"/>
      <c r="AC342" s="548" t="s">
        <v>84</v>
      </c>
      <c r="AD342" s="547">
        <v>45953</v>
      </c>
      <c r="AE342" s="546">
        <v>23</v>
      </c>
    </row>
    <row r="343" spans="1:31" ht="13.2">
      <c r="A343" s="541">
        <v>1771286425</v>
      </c>
      <c r="B343" s="543" t="s">
        <v>1697</v>
      </c>
      <c r="C343" s="543" t="s">
        <v>172</v>
      </c>
      <c r="D343" s="543" t="s">
        <v>1695</v>
      </c>
      <c r="E343" s="543" t="s">
        <v>1696</v>
      </c>
      <c r="F343" s="541">
        <v>7</v>
      </c>
      <c r="G343" s="543" t="s">
        <v>1678</v>
      </c>
      <c r="H343" s="543"/>
      <c r="I343" s="541">
        <v>0.5</v>
      </c>
      <c r="J343" s="541"/>
      <c r="K343" s="543" t="s">
        <v>1700</v>
      </c>
      <c r="L343" s="541">
        <v>334</v>
      </c>
      <c r="M343" s="541"/>
      <c r="N343" s="541"/>
      <c r="O343" s="541"/>
      <c r="P343" s="541"/>
      <c r="Q343" s="541"/>
      <c r="R343" s="541"/>
      <c r="S343" s="541"/>
      <c r="T343" s="541"/>
      <c r="U343" s="541"/>
      <c r="V343" s="541">
        <v>30</v>
      </c>
      <c r="W343" s="541"/>
      <c r="X343" s="541"/>
      <c r="Y343" s="541"/>
      <c r="Z343" s="541">
        <v>0</v>
      </c>
      <c r="AA343" s="543" t="s">
        <v>1685</v>
      </c>
      <c r="AB343" s="541"/>
      <c r="AC343" s="543" t="s">
        <v>84</v>
      </c>
      <c r="AD343" s="542">
        <v>45954</v>
      </c>
      <c r="AE343" s="541">
        <v>24</v>
      </c>
    </row>
    <row r="344" spans="1:31" ht="13.2">
      <c r="A344" s="546">
        <v>1771286425</v>
      </c>
      <c r="B344" s="548" t="s">
        <v>1697</v>
      </c>
      <c r="C344" s="548" t="s">
        <v>172</v>
      </c>
      <c r="D344" s="548" t="s">
        <v>1695</v>
      </c>
      <c r="E344" s="548" t="s">
        <v>1696</v>
      </c>
      <c r="F344" s="546">
        <v>7</v>
      </c>
      <c r="G344" s="548" t="s">
        <v>1678</v>
      </c>
      <c r="H344" s="548"/>
      <c r="I344" s="546">
        <v>0</v>
      </c>
      <c r="J344" s="546">
        <v>1</v>
      </c>
      <c r="K344" s="548" t="s">
        <v>1682</v>
      </c>
      <c r="L344" s="546"/>
      <c r="M344" s="546"/>
      <c r="N344" s="546"/>
      <c r="O344" s="546"/>
      <c r="P344" s="546"/>
      <c r="Q344" s="546"/>
      <c r="R344" s="546"/>
      <c r="S344" s="546"/>
      <c r="T344" s="546"/>
      <c r="U344" s="546"/>
      <c r="V344" s="546">
        <v>30</v>
      </c>
      <c r="W344" s="546"/>
      <c r="X344" s="546"/>
      <c r="Y344" s="546"/>
      <c r="Z344" s="546">
        <v>0</v>
      </c>
      <c r="AA344" s="548" t="s">
        <v>1685</v>
      </c>
      <c r="AB344" s="546"/>
      <c r="AC344" s="548" t="s">
        <v>84</v>
      </c>
      <c r="AD344" s="547">
        <v>45952</v>
      </c>
      <c r="AE344" s="546">
        <v>22</v>
      </c>
    </row>
    <row r="345" spans="1:31" ht="13.2">
      <c r="A345" s="541">
        <v>1771286425</v>
      </c>
      <c r="B345" s="543" t="s">
        <v>1595</v>
      </c>
      <c r="C345" s="543" t="s">
        <v>172</v>
      </c>
      <c r="D345" s="543" t="s">
        <v>1381</v>
      </c>
      <c r="E345" s="543" t="s">
        <v>1698</v>
      </c>
      <c r="F345" s="541">
        <v>148</v>
      </c>
      <c r="G345" s="543" t="s">
        <v>1699</v>
      </c>
      <c r="H345" s="543"/>
      <c r="I345" s="541">
        <v>0</v>
      </c>
      <c r="J345" s="541"/>
      <c r="K345" s="543" t="s">
        <v>1685</v>
      </c>
      <c r="L345" s="541"/>
      <c r="M345" s="541"/>
      <c r="N345" s="541"/>
      <c r="O345" s="541"/>
      <c r="P345" s="541"/>
      <c r="Q345" s="541"/>
      <c r="R345" s="541"/>
      <c r="S345" s="541"/>
      <c r="T345" s="541"/>
      <c r="U345" s="541"/>
      <c r="V345" s="541">
        <v>30</v>
      </c>
      <c r="W345" s="541"/>
      <c r="X345" s="541"/>
      <c r="Y345" s="541"/>
      <c r="Z345" s="541">
        <v>0</v>
      </c>
      <c r="AA345" s="543" t="s">
        <v>1685</v>
      </c>
      <c r="AB345" s="541"/>
      <c r="AC345" s="543" t="s">
        <v>84</v>
      </c>
      <c r="AD345" s="542">
        <v>45951</v>
      </c>
      <c r="AE345" s="541">
        <v>21</v>
      </c>
    </row>
    <row r="346" spans="1:31" ht="13.2">
      <c r="A346" s="546">
        <v>1771286425</v>
      </c>
      <c r="B346" s="548" t="s">
        <v>1697</v>
      </c>
      <c r="C346" s="548" t="s">
        <v>172</v>
      </c>
      <c r="D346" s="548" t="s">
        <v>1597</v>
      </c>
      <c r="E346" s="548" t="s">
        <v>1691</v>
      </c>
      <c r="F346" s="546">
        <v>150</v>
      </c>
      <c r="G346" s="548" t="s">
        <v>1692</v>
      </c>
      <c r="H346" s="548"/>
      <c r="I346" s="546">
        <v>0.5</v>
      </c>
      <c r="J346" s="546"/>
      <c r="K346" s="548" t="s">
        <v>1700</v>
      </c>
      <c r="L346" s="546">
        <v>334</v>
      </c>
      <c r="M346" s="546">
        <v>29</v>
      </c>
      <c r="N346" s="546"/>
      <c r="O346" s="546"/>
      <c r="P346" s="546"/>
      <c r="Q346" s="546"/>
      <c r="R346" s="546"/>
      <c r="S346" s="546"/>
      <c r="T346" s="546"/>
      <c r="U346" s="546"/>
      <c r="V346" s="546"/>
      <c r="W346" s="546"/>
      <c r="X346" s="546"/>
      <c r="Y346" s="546"/>
      <c r="Z346" s="546">
        <v>0</v>
      </c>
      <c r="AA346" s="548" t="s">
        <v>1682</v>
      </c>
      <c r="AB346" s="546">
        <v>2</v>
      </c>
      <c r="AC346" s="548" t="s">
        <v>84</v>
      </c>
      <c r="AD346" s="547">
        <v>45954</v>
      </c>
      <c r="AE346" s="546">
        <v>24</v>
      </c>
    </row>
    <row r="347" spans="1:31" ht="13.2">
      <c r="A347" s="541">
        <v>1771286425</v>
      </c>
      <c r="B347" s="543" t="s">
        <v>1697</v>
      </c>
      <c r="C347" s="543" t="s">
        <v>172</v>
      </c>
      <c r="D347" s="543" t="s">
        <v>1436</v>
      </c>
      <c r="E347" s="543" t="s">
        <v>1708</v>
      </c>
      <c r="F347" s="541">
        <v>154</v>
      </c>
      <c r="G347" s="543" t="s">
        <v>1694</v>
      </c>
      <c r="H347" s="543"/>
      <c r="I347" s="541">
        <v>0.5</v>
      </c>
      <c r="J347" s="541"/>
      <c r="K347" s="543" t="s">
        <v>1700</v>
      </c>
      <c r="L347" s="541">
        <v>334</v>
      </c>
      <c r="M347" s="541">
        <v>38</v>
      </c>
      <c r="N347" s="541"/>
      <c r="O347" s="541"/>
      <c r="P347" s="541"/>
      <c r="Q347" s="541"/>
      <c r="R347" s="541"/>
      <c r="S347" s="541"/>
      <c r="T347" s="541"/>
      <c r="U347" s="541"/>
      <c r="V347" s="541"/>
      <c r="W347" s="541"/>
      <c r="X347" s="541"/>
      <c r="Y347" s="541"/>
      <c r="Z347" s="541">
        <v>0</v>
      </c>
      <c r="AA347" s="543" t="s">
        <v>1682</v>
      </c>
      <c r="AB347" s="541">
        <v>4</v>
      </c>
      <c r="AC347" s="543" t="s">
        <v>84</v>
      </c>
      <c r="AD347" s="542">
        <v>45954</v>
      </c>
      <c r="AE347" s="541">
        <v>24</v>
      </c>
    </row>
    <row r="348" spans="1:31" ht="13.2">
      <c r="A348" s="546">
        <v>1771286425</v>
      </c>
      <c r="B348" s="548" t="s">
        <v>1595</v>
      </c>
      <c r="C348" s="548" t="s">
        <v>172</v>
      </c>
      <c r="D348" s="548" t="s">
        <v>1704</v>
      </c>
      <c r="E348" s="548" t="s">
        <v>1705</v>
      </c>
      <c r="F348" s="546">
        <v>153</v>
      </c>
      <c r="G348" s="548" t="s">
        <v>1706</v>
      </c>
      <c r="H348" s="548"/>
      <c r="I348" s="546">
        <v>0</v>
      </c>
      <c r="J348" s="546"/>
      <c r="K348" s="548" t="s">
        <v>1685</v>
      </c>
      <c r="L348" s="546"/>
      <c r="M348" s="546"/>
      <c r="N348" s="546"/>
      <c r="O348" s="546"/>
      <c r="P348" s="546"/>
      <c r="Q348" s="546"/>
      <c r="R348" s="546"/>
      <c r="S348" s="546"/>
      <c r="T348" s="546"/>
      <c r="U348" s="546"/>
      <c r="V348" s="546">
        <v>20</v>
      </c>
      <c r="W348" s="546"/>
      <c r="X348" s="546"/>
      <c r="Y348" s="546"/>
      <c r="Z348" s="546">
        <v>0</v>
      </c>
      <c r="AA348" s="548" t="s">
        <v>1685</v>
      </c>
      <c r="AB348" s="546"/>
      <c r="AC348" s="548" t="s">
        <v>84</v>
      </c>
      <c r="AD348" s="547">
        <v>45951</v>
      </c>
      <c r="AE348" s="546">
        <v>21</v>
      </c>
    </row>
    <row r="349" spans="1:31" ht="13.2">
      <c r="A349" s="541">
        <v>1771286425</v>
      </c>
      <c r="B349" s="543" t="s">
        <v>1697</v>
      </c>
      <c r="C349" s="543" t="s">
        <v>172</v>
      </c>
      <c r="D349" s="543" t="s">
        <v>1385</v>
      </c>
      <c r="E349" s="543" t="s">
        <v>1709</v>
      </c>
      <c r="F349" s="541">
        <v>109</v>
      </c>
      <c r="G349" s="543" t="s">
        <v>782</v>
      </c>
      <c r="H349" s="543"/>
      <c r="I349" s="541">
        <v>0</v>
      </c>
      <c r="J349" s="541">
        <v>1</v>
      </c>
      <c r="K349" s="543" t="s">
        <v>1682</v>
      </c>
      <c r="L349" s="541"/>
      <c r="M349" s="541"/>
      <c r="N349" s="541"/>
      <c r="O349" s="541"/>
      <c r="P349" s="541"/>
      <c r="Q349" s="541"/>
      <c r="R349" s="541"/>
      <c r="S349" s="541"/>
      <c r="T349" s="541"/>
      <c r="U349" s="541"/>
      <c r="V349" s="541">
        <v>30</v>
      </c>
      <c r="W349" s="541"/>
      <c r="X349" s="541"/>
      <c r="Y349" s="541"/>
      <c r="Z349" s="541">
        <v>0</v>
      </c>
      <c r="AA349" s="543" t="s">
        <v>1685</v>
      </c>
      <c r="AB349" s="541"/>
      <c r="AC349" s="543" t="s">
        <v>84</v>
      </c>
      <c r="AD349" s="542">
        <v>45952</v>
      </c>
      <c r="AE349" s="541">
        <v>22</v>
      </c>
    </row>
    <row r="350" spans="1:31" ht="13.2">
      <c r="A350" s="546">
        <v>1771286425</v>
      </c>
      <c r="B350" s="548" t="s">
        <v>1595</v>
      </c>
      <c r="C350" s="548" t="s">
        <v>172</v>
      </c>
      <c r="D350" s="548" t="s">
        <v>1609</v>
      </c>
      <c r="E350" s="548" t="s">
        <v>1710</v>
      </c>
      <c r="F350" s="546">
        <v>3</v>
      </c>
      <c r="G350" s="548" t="s">
        <v>1711</v>
      </c>
      <c r="H350" s="548"/>
      <c r="I350" s="546">
        <v>0</v>
      </c>
      <c r="J350" s="546"/>
      <c r="K350" s="548" t="s">
        <v>1685</v>
      </c>
      <c r="L350" s="546"/>
      <c r="M350" s="546"/>
      <c r="N350" s="546"/>
      <c r="O350" s="546"/>
      <c r="P350" s="546"/>
      <c r="Q350" s="546"/>
      <c r="R350" s="546"/>
      <c r="S350" s="546"/>
      <c r="T350" s="546"/>
      <c r="U350" s="546"/>
      <c r="V350" s="546">
        <v>30</v>
      </c>
      <c r="W350" s="546"/>
      <c r="X350" s="546"/>
      <c r="Y350" s="546"/>
      <c r="Z350" s="546">
        <v>0</v>
      </c>
      <c r="AA350" s="548" t="s">
        <v>1685</v>
      </c>
      <c r="AB350" s="546"/>
      <c r="AC350" s="548" t="s">
        <v>84</v>
      </c>
      <c r="AD350" s="547">
        <v>45951</v>
      </c>
      <c r="AE350" s="546">
        <v>21</v>
      </c>
    </row>
    <row r="351" spans="1:31" ht="13.2">
      <c r="A351" s="541">
        <v>1771286425</v>
      </c>
      <c r="B351" s="543" t="s">
        <v>1285</v>
      </c>
      <c r="C351" s="543" t="s">
        <v>172</v>
      </c>
      <c r="D351" s="543" t="s">
        <v>1385</v>
      </c>
      <c r="E351" s="543" t="s">
        <v>1709</v>
      </c>
      <c r="F351" s="541">
        <v>109</v>
      </c>
      <c r="G351" s="543" t="s">
        <v>782</v>
      </c>
      <c r="H351" s="543"/>
      <c r="I351" s="541">
        <v>1.2</v>
      </c>
      <c r="J351" s="541"/>
      <c r="K351" s="543" t="s">
        <v>1700</v>
      </c>
      <c r="L351" s="541">
        <v>172</v>
      </c>
      <c r="M351" s="541">
        <v>30</v>
      </c>
      <c r="N351" s="541"/>
      <c r="O351" s="541"/>
      <c r="P351" s="541"/>
      <c r="Q351" s="541"/>
      <c r="R351" s="541"/>
      <c r="S351" s="541"/>
      <c r="T351" s="541"/>
      <c r="U351" s="541"/>
      <c r="V351" s="541"/>
      <c r="W351" s="541"/>
      <c r="X351" s="541"/>
      <c r="Y351" s="541"/>
      <c r="Z351" s="541">
        <v>0</v>
      </c>
      <c r="AA351" s="543" t="s">
        <v>1682</v>
      </c>
      <c r="AB351" s="541">
        <v>8</v>
      </c>
      <c r="AC351" s="543" t="s">
        <v>84</v>
      </c>
      <c r="AD351" s="542">
        <v>45960</v>
      </c>
      <c r="AE351" s="541">
        <v>30</v>
      </c>
    </row>
    <row r="352" spans="1:31" ht="13.2">
      <c r="A352" s="546">
        <v>1771286425</v>
      </c>
      <c r="B352" s="548" t="s">
        <v>1697</v>
      </c>
      <c r="C352" s="548" t="s">
        <v>172</v>
      </c>
      <c r="D352" s="548" t="s">
        <v>1436</v>
      </c>
      <c r="E352" s="548" t="s">
        <v>1708</v>
      </c>
      <c r="F352" s="546">
        <v>154</v>
      </c>
      <c r="G352" s="548" t="s">
        <v>1694</v>
      </c>
      <c r="H352" s="548"/>
      <c r="I352" s="546">
        <v>0</v>
      </c>
      <c r="J352" s="546">
        <v>1</v>
      </c>
      <c r="K352" s="548" t="s">
        <v>1682</v>
      </c>
      <c r="L352" s="546"/>
      <c r="M352" s="546">
        <v>39</v>
      </c>
      <c r="N352" s="546"/>
      <c r="O352" s="546"/>
      <c r="P352" s="546"/>
      <c r="Q352" s="546"/>
      <c r="R352" s="546"/>
      <c r="S352" s="546"/>
      <c r="T352" s="546"/>
      <c r="U352" s="546"/>
      <c r="V352" s="546"/>
      <c r="W352" s="546"/>
      <c r="X352" s="546"/>
      <c r="Y352" s="546"/>
      <c r="Z352" s="546">
        <v>0</v>
      </c>
      <c r="AA352" s="548" t="s">
        <v>1682</v>
      </c>
      <c r="AB352" s="546">
        <v>1</v>
      </c>
      <c r="AC352" s="548" t="s">
        <v>84</v>
      </c>
      <c r="AD352" s="547">
        <v>45952</v>
      </c>
      <c r="AE352" s="546">
        <v>22</v>
      </c>
    </row>
    <row r="353" spans="1:31" ht="13.2">
      <c r="A353" s="541">
        <v>1771286425</v>
      </c>
      <c r="B353" s="543" t="s">
        <v>1595</v>
      </c>
      <c r="C353" s="543" t="s">
        <v>172</v>
      </c>
      <c r="D353" s="543" t="s">
        <v>1695</v>
      </c>
      <c r="E353" s="543" t="s">
        <v>1696</v>
      </c>
      <c r="F353" s="541">
        <v>7</v>
      </c>
      <c r="G353" s="543" t="s">
        <v>1678</v>
      </c>
      <c r="H353" s="543"/>
      <c r="I353" s="541">
        <v>0</v>
      </c>
      <c r="J353" s="541"/>
      <c r="K353" s="543" t="s">
        <v>1685</v>
      </c>
      <c r="L353" s="541"/>
      <c r="M353" s="541"/>
      <c r="N353" s="541"/>
      <c r="O353" s="541"/>
      <c r="P353" s="541"/>
      <c r="Q353" s="541"/>
      <c r="R353" s="541"/>
      <c r="S353" s="541"/>
      <c r="T353" s="541"/>
      <c r="U353" s="541"/>
      <c r="V353" s="541">
        <v>30</v>
      </c>
      <c r="W353" s="541"/>
      <c r="X353" s="541"/>
      <c r="Y353" s="541"/>
      <c r="Z353" s="541">
        <v>0</v>
      </c>
      <c r="AA353" s="543" t="s">
        <v>1685</v>
      </c>
      <c r="AB353" s="541"/>
      <c r="AC353" s="543" t="s">
        <v>84</v>
      </c>
      <c r="AD353" s="542">
        <v>45951</v>
      </c>
      <c r="AE353" s="541">
        <v>21</v>
      </c>
    </row>
    <row r="354" spans="1:31" ht="13.2">
      <c r="A354" s="546">
        <v>1771286425</v>
      </c>
      <c r="B354" s="548" t="s">
        <v>1595</v>
      </c>
      <c r="C354" s="548" t="s">
        <v>172</v>
      </c>
      <c r="D354" s="548" t="s">
        <v>1436</v>
      </c>
      <c r="E354" s="548" t="s">
        <v>1708</v>
      </c>
      <c r="F354" s="546">
        <v>154</v>
      </c>
      <c r="G354" s="548" t="s">
        <v>1694</v>
      </c>
      <c r="H354" s="548"/>
      <c r="I354" s="546">
        <v>0</v>
      </c>
      <c r="J354" s="546"/>
      <c r="K354" s="548" t="s">
        <v>1685</v>
      </c>
      <c r="L354" s="546"/>
      <c r="M354" s="546"/>
      <c r="N354" s="546"/>
      <c r="O354" s="546"/>
      <c r="P354" s="546"/>
      <c r="Q354" s="546"/>
      <c r="R354" s="546"/>
      <c r="S354" s="546"/>
      <c r="T354" s="546"/>
      <c r="U354" s="546"/>
      <c r="V354" s="546">
        <v>40</v>
      </c>
      <c r="W354" s="546"/>
      <c r="X354" s="546"/>
      <c r="Y354" s="546"/>
      <c r="Z354" s="546">
        <v>0</v>
      </c>
      <c r="AA354" s="548" t="s">
        <v>1685</v>
      </c>
      <c r="AB354" s="546"/>
      <c r="AC354" s="548" t="s">
        <v>84</v>
      </c>
      <c r="AD354" s="547">
        <v>45951</v>
      </c>
      <c r="AE354" s="546">
        <v>21</v>
      </c>
    </row>
    <row r="355" spans="1:31" ht="13.2">
      <c r="A355" s="541">
        <v>1771286425</v>
      </c>
      <c r="B355" s="543" t="s">
        <v>1697</v>
      </c>
      <c r="C355" s="543" t="s">
        <v>172</v>
      </c>
      <c r="D355" s="543" t="s">
        <v>1381</v>
      </c>
      <c r="E355" s="543" t="s">
        <v>1698</v>
      </c>
      <c r="F355" s="541">
        <v>148</v>
      </c>
      <c r="G355" s="543" t="s">
        <v>1699</v>
      </c>
      <c r="H355" s="543"/>
      <c r="I355" s="541">
        <v>0.5</v>
      </c>
      <c r="J355" s="541"/>
      <c r="K355" s="543" t="s">
        <v>1700</v>
      </c>
      <c r="L355" s="541">
        <v>334</v>
      </c>
      <c r="M355" s="541"/>
      <c r="N355" s="541"/>
      <c r="O355" s="541"/>
      <c r="P355" s="541"/>
      <c r="Q355" s="541"/>
      <c r="R355" s="541"/>
      <c r="S355" s="541"/>
      <c r="T355" s="541"/>
      <c r="U355" s="541"/>
      <c r="V355" s="541">
        <v>30</v>
      </c>
      <c r="W355" s="541"/>
      <c r="X355" s="541"/>
      <c r="Y355" s="541"/>
      <c r="Z355" s="541">
        <v>0</v>
      </c>
      <c r="AA355" s="543" t="s">
        <v>1685</v>
      </c>
      <c r="AB355" s="541"/>
      <c r="AC355" s="543" t="s">
        <v>84</v>
      </c>
      <c r="AD355" s="542">
        <v>45954</v>
      </c>
      <c r="AE355" s="541">
        <v>24</v>
      </c>
    </row>
    <row r="356" spans="1:31" ht="13.2">
      <c r="A356" s="546">
        <v>1771286425</v>
      </c>
      <c r="B356" s="548" t="s">
        <v>1697</v>
      </c>
      <c r="C356" s="548" t="s">
        <v>172</v>
      </c>
      <c r="D356" s="548" t="s">
        <v>1385</v>
      </c>
      <c r="E356" s="548" t="s">
        <v>1709</v>
      </c>
      <c r="F356" s="546">
        <v>109</v>
      </c>
      <c r="G356" s="548" t="s">
        <v>782</v>
      </c>
      <c r="H356" s="548"/>
      <c r="I356" s="546">
        <v>0.5</v>
      </c>
      <c r="J356" s="546"/>
      <c r="K356" s="548" t="s">
        <v>1700</v>
      </c>
      <c r="L356" s="546">
        <v>334</v>
      </c>
      <c r="M356" s="546">
        <v>30</v>
      </c>
      <c r="N356" s="546"/>
      <c r="O356" s="546"/>
      <c r="P356" s="546"/>
      <c r="Q356" s="546"/>
      <c r="R356" s="546"/>
      <c r="S356" s="546"/>
      <c r="T356" s="546"/>
      <c r="U356" s="546"/>
      <c r="V356" s="546"/>
      <c r="W356" s="546"/>
      <c r="X356" s="546"/>
      <c r="Y356" s="546"/>
      <c r="Z356" s="546">
        <v>0</v>
      </c>
      <c r="AA356" s="548" t="s">
        <v>1682</v>
      </c>
      <c r="AB356" s="546">
        <v>2</v>
      </c>
      <c r="AC356" s="548" t="s">
        <v>84</v>
      </c>
      <c r="AD356" s="547">
        <v>45954</v>
      </c>
      <c r="AE356" s="546">
        <v>24</v>
      </c>
    </row>
    <row r="357" spans="1:31" ht="13.2">
      <c r="A357" s="541">
        <v>1771286425</v>
      </c>
      <c r="B357" s="543" t="s">
        <v>1595</v>
      </c>
      <c r="C357" s="543" t="s">
        <v>172</v>
      </c>
      <c r="D357" s="543" t="s">
        <v>1597</v>
      </c>
      <c r="E357" s="543" t="s">
        <v>1691</v>
      </c>
      <c r="F357" s="541">
        <v>150</v>
      </c>
      <c r="G357" s="543" t="s">
        <v>1692</v>
      </c>
      <c r="H357" s="543"/>
      <c r="I357" s="541">
        <v>0</v>
      </c>
      <c r="J357" s="541"/>
      <c r="K357" s="543" t="s">
        <v>1685</v>
      </c>
      <c r="L357" s="541"/>
      <c r="M357" s="541"/>
      <c r="N357" s="541"/>
      <c r="O357" s="541"/>
      <c r="P357" s="541"/>
      <c r="Q357" s="541"/>
      <c r="R357" s="541"/>
      <c r="S357" s="541"/>
      <c r="T357" s="541"/>
      <c r="U357" s="541"/>
      <c r="V357" s="541">
        <v>30</v>
      </c>
      <c r="W357" s="541"/>
      <c r="X357" s="541"/>
      <c r="Y357" s="541"/>
      <c r="Z357" s="541">
        <v>0</v>
      </c>
      <c r="AA357" s="543" t="s">
        <v>1685</v>
      </c>
      <c r="AB357" s="541"/>
      <c r="AC357" s="543" t="s">
        <v>84</v>
      </c>
      <c r="AD357" s="542">
        <v>45951</v>
      </c>
      <c r="AE357" s="541">
        <v>21</v>
      </c>
    </row>
    <row r="358" spans="1:31" ht="13.2">
      <c r="A358" s="546">
        <v>1771286425</v>
      </c>
      <c r="B358" s="548" t="s">
        <v>1697</v>
      </c>
      <c r="C358" s="548" t="s">
        <v>172</v>
      </c>
      <c r="D358" s="548" t="s">
        <v>1385</v>
      </c>
      <c r="E358" s="548" t="s">
        <v>1709</v>
      </c>
      <c r="F358" s="546">
        <v>109</v>
      </c>
      <c r="G358" s="548" t="s">
        <v>782</v>
      </c>
      <c r="H358" s="548"/>
      <c r="I358" s="546">
        <v>0.4</v>
      </c>
      <c r="J358" s="546">
        <v>1</v>
      </c>
      <c r="K358" s="548" t="s">
        <v>1700</v>
      </c>
      <c r="L358" s="546">
        <v>417</v>
      </c>
      <c r="M358" s="546">
        <v>30</v>
      </c>
      <c r="N358" s="546"/>
      <c r="O358" s="546"/>
      <c r="P358" s="546"/>
      <c r="Q358" s="546"/>
      <c r="R358" s="546"/>
      <c r="S358" s="546"/>
      <c r="T358" s="546"/>
      <c r="U358" s="546"/>
      <c r="V358" s="546"/>
      <c r="W358" s="546"/>
      <c r="X358" s="546"/>
      <c r="Y358" s="546"/>
      <c r="Z358" s="546">
        <v>0</v>
      </c>
      <c r="AA358" s="548" t="s">
        <v>1682</v>
      </c>
      <c r="AB358" s="546">
        <v>3</v>
      </c>
      <c r="AC358" s="548" t="s">
        <v>84</v>
      </c>
      <c r="AD358" s="547">
        <v>45955</v>
      </c>
      <c r="AE358" s="546">
        <v>25</v>
      </c>
    </row>
    <row r="359" spans="1:31" ht="13.2">
      <c r="A359" s="541">
        <v>1771286425</v>
      </c>
      <c r="B359" s="543" t="s">
        <v>1595</v>
      </c>
      <c r="C359" s="543" t="s">
        <v>172</v>
      </c>
      <c r="D359" s="543" t="s">
        <v>1630</v>
      </c>
      <c r="E359" s="543" t="s">
        <v>1707</v>
      </c>
      <c r="F359" s="541">
        <v>5</v>
      </c>
      <c r="G359" s="543" t="s">
        <v>1687</v>
      </c>
      <c r="H359" s="543"/>
      <c r="I359" s="541">
        <v>0</v>
      </c>
      <c r="J359" s="541"/>
      <c r="K359" s="543" t="s">
        <v>1685</v>
      </c>
      <c r="L359" s="541"/>
      <c r="M359" s="541"/>
      <c r="N359" s="541"/>
      <c r="O359" s="541"/>
      <c r="P359" s="541"/>
      <c r="Q359" s="541"/>
      <c r="R359" s="541"/>
      <c r="S359" s="541"/>
      <c r="T359" s="541"/>
      <c r="U359" s="541"/>
      <c r="V359" s="541">
        <v>30</v>
      </c>
      <c r="W359" s="541"/>
      <c r="X359" s="541"/>
      <c r="Y359" s="541"/>
      <c r="Z359" s="541">
        <v>0</v>
      </c>
      <c r="AA359" s="543" t="s">
        <v>1685</v>
      </c>
      <c r="AB359" s="541"/>
      <c r="AC359" s="543" t="s">
        <v>84</v>
      </c>
      <c r="AD359" s="542">
        <v>45951</v>
      </c>
      <c r="AE359" s="541">
        <v>21</v>
      </c>
    </row>
    <row r="360" spans="1:31" ht="13.2">
      <c r="A360" s="546">
        <v>1771286425</v>
      </c>
      <c r="B360" s="548" t="s">
        <v>1595</v>
      </c>
      <c r="C360" s="548" t="s">
        <v>172</v>
      </c>
      <c r="D360" s="548" t="s">
        <v>1394</v>
      </c>
      <c r="E360" s="548" t="s">
        <v>1701</v>
      </c>
      <c r="F360" s="546">
        <v>6</v>
      </c>
      <c r="G360" s="548" t="s">
        <v>1702</v>
      </c>
      <c r="H360" s="548"/>
      <c r="I360" s="546">
        <v>0</v>
      </c>
      <c r="J360" s="546"/>
      <c r="K360" s="548" t="s">
        <v>1685</v>
      </c>
      <c r="L360" s="546"/>
      <c r="M360" s="546"/>
      <c r="N360" s="546"/>
      <c r="O360" s="546"/>
      <c r="P360" s="546"/>
      <c r="Q360" s="546"/>
      <c r="R360" s="546"/>
      <c r="S360" s="546"/>
      <c r="T360" s="546"/>
      <c r="U360" s="546"/>
      <c r="V360" s="546">
        <v>20</v>
      </c>
      <c r="W360" s="546"/>
      <c r="X360" s="546"/>
      <c r="Y360" s="546"/>
      <c r="Z360" s="546">
        <v>0</v>
      </c>
      <c r="AA360" s="548" t="s">
        <v>1685</v>
      </c>
      <c r="AB360" s="546"/>
      <c r="AC360" s="548" t="s">
        <v>84</v>
      </c>
      <c r="AD360" s="547">
        <v>45951</v>
      </c>
      <c r="AE360" s="546">
        <v>21</v>
      </c>
    </row>
    <row r="361" spans="1:31" ht="13.2">
      <c r="A361" s="541">
        <v>1771286425</v>
      </c>
      <c r="B361" s="543" t="s">
        <v>1595</v>
      </c>
      <c r="C361" s="543" t="s">
        <v>172</v>
      </c>
      <c r="D361" s="543" t="s">
        <v>1385</v>
      </c>
      <c r="E361" s="543" t="s">
        <v>1709</v>
      </c>
      <c r="F361" s="541">
        <v>109</v>
      </c>
      <c r="G361" s="543" t="s">
        <v>782</v>
      </c>
      <c r="H361" s="543"/>
      <c r="I361" s="541">
        <v>0</v>
      </c>
      <c r="J361" s="541"/>
      <c r="K361" s="543" t="s">
        <v>1685</v>
      </c>
      <c r="L361" s="541"/>
      <c r="M361" s="541"/>
      <c r="N361" s="541"/>
      <c r="O361" s="541"/>
      <c r="P361" s="541"/>
      <c r="Q361" s="541"/>
      <c r="R361" s="541"/>
      <c r="S361" s="541"/>
      <c r="T361" s="541"/>
      <c r="U361" s="541"/>
      <c r="V361" s="541">
        <v>30</v>
      </c>
      <c r="W361" s="541"/>
      <c r="X361" s="541"/>
      <c r="Y361" s="541"/>
      <c r="Z361" s="541">
        <v>0</v>
      </c>
      <c r="AA361" s="543" t="s">
        <v>1685</v>
      </c>
      <c r="AB361" s="541"/>
      <c r="AC361" s="543" t="s">
        <v>84</v>
      </c>
      <c r="AD361" s="542">
        <v>45951</v>
      </c>
      <c r="AE361" s="541">
        <v>21</v>
      </c>
    </row>
    <row r="362" spans="1:31" ht="13.2">
      <c r="A362" s="546">
        <v>1771286425</v>
      </c>
      <c r="B362" s="548" t="s">
        <v>1697</v>
      </c>
      <c r="C362" s="548" t="s">
        <v>172</v>
      </c>
      <c r="D362" s="548" t="s">
        <v>1615</v>
      </c>
      <c r="E362" s="548" t="s">
        <v>1703</v>
      </c>
      <c r="F362" s="546">
        <v>2</v>
      </c>
      <c r="G362" s="548" t="s">
        <v>1686</v>
      </c>
      <c r="H362" s="548"/>
      <c r="I362" s="546">
        <v>0.5</v>
      </c>
      <c r="J362" s="546"/>
      <c r="K362" s="548" t="s">
        <v>1700</v>
      </c>
      <c r="L362" s="546">
        <v>334</v>
      </c>
      <c r="M362" s="546">
        <v>40</v>
      </c>
      <c r="N362" s="546"/>
      <c r="O362" s="546"/>
      <c r="P362" s="546"/>
      <c r="Q362" s="546"/>
      <c r="R362" s="546"/>
      <c r="S362" s="546"/>
      <c r="T362" s="546"/>
      <c r="U362" s="546"/>
      <c r="V362" s="546"/>
      <c r="W362" s="546"/>
      <c r="X362" s="546"/>
      <c r="Y362" s="546"/>
      <c r="Z362" s="546">
        <v>0</v>
      </c>
      <c r="AA362" s="548" t="s">
        <v>1682</v>
      </c>
      <c r="AB362" s="546">
        <v>1</v>
      </c>
      <c r="AC362" s="548" t="s">
        <v>84</v>
      </c>
      <c r="AD362" s="547">
        <v>45954</v>
      </c>
      <c r="AE362" s="546">
        <v>24</v>
      </c>
    </row>
    <row r="363" spans="1:31" ht="13.2">
      <c r="A363" s="541">
        <v>1771286425</v>
      </c>
      <c r="B363" s="543" t="s">
        <v>1697</v>
      </c>
      <c r="C363" s="543" t="s">
        <v>172</v>
      </c>
      <c r="D363" s="543" t="s">
        <v>1609</v>
      </c>
      <c r="E363" s="543" t="s">
        <v>1710</v>
      </c>
      <c r="F363" s="541">
        <v>3</v>
      </c>
      <c r="G363" s="543" t="s">
        <v>1711</v>
      </c>
      <c r="H363" s="543"/>
      <c r="I363" s="541">
        <v>0.5</v>
      </c>
      <c r="J363" s="541"/>
      <c r="K363" s="543" t="s">
        <v>1700</v>
      </c>
      <c r="L363" s="541">
        <v>334</v>
      </c>
      <c r="M363" s="541">
        <v>30</v>
      </c>
      <c r="N363" s="541"/>
      <c r="O363" s="541"/>
      <c r="P363" s="541"/>
      <c r="Q363" s="541"/>
      <c r="R363" s="541"/>
      <c r="S363" s="541"/>
      <c r="T363" s="541"/>
      <c r="U363" s="541"/>
      <c r="V363" s="541"/>
      <c r="W363" s="541"/>
      <c r="X363" s="541"/>
      <c r="Y363" s="541"/>
      <c r="Z363" s="541">
        <v>0</v>
      </c>
      <c r="AA363" s="543" t="s">
        <v>1682</v>
      </c>
      <c r="AB363" s="541">
        <v>1</v>
      </c>
      <c r="AC363" s="543" t="s">
        <v>84</v>
      </c>
      <c r="AD363" s="542">
        <v>45954</v>
      </c>
      <c r="AE363" s="541">
        <v>24</v>
      </c>
    </row>
    <row r="364" spans="1:31" ht="13.2">
      <c r="A364" s="546">
        <v>1771286425</v>
      </c>
      <c r="B364" s="548" t="s">
        <v>1697</v>
      </c>
      <c r="C364" s="548" t="s">
        <v>172</v>
      </c>
      <c r="D364" s="548" t="s">
        <v>1597</v>
      </c>
      <c r="E364" s="548" t="s">
        <v>1691</v>
      </c>
      <c r="F364" s="546">
        <v>150</v>
      </c>
      <c r="G364" s="548" t="s">
        <v>1692</v>
      </c>
      <c r="H364" s="548"/>
      <c r="I364" s="546">
        <v>0</v>
      </c>
      <c r="J364" s="546">
        <v>1</v>
      </c>
      <c r="K364" s="548" t="s">
        <v>1682</v>
      </c>
      <c r="L364" s="546"/>
      <c r="M364" s="546"/>
      <c r="N364" s="546"/>
      <c r="O364" s="546"/>
      <c r="P364" s="546"/>
      <c r="Q364" s="546"/>
      <c r="R364" s="546"/>
      <c r="S364" s="546"/>
      <c r="T364" s="546"/>
      <c r="U364" s="546"/>
      <c r="V364" s="546">
        <v>30</v>
      </c>
      <c r="W364" s="546"/>
      <c r="X364" s="546"/>
      <c r="Y364" s="546"/>
      <c r="Z364" s="546">
        <v>0</v>
      </c>
      <c r="AA364" s="548" t="s">
        <v>1685</v>
      </c>
      <c r="AB364" s="546"/>
      <c r="AC364" s="548" t="s">
        <v>84</v>
      </c>
      <c r="AD364" s="547">
        <v>45952</v>
      </c>
      <c r="AE364" s="546">
        <v>22</v>
      </c>
    </row>
    <row r="365" spans="1:31" ht="13.2">
      <c r="A365" s="541">
        <v>1771286425</v>
      </c>
      <c r="B365" s="543" t="s">
        <v>1697</v>
      </c>
      <c r="C365" s="543" t="s">
        <v>172</v>
      </c>
      <c r="D365" s="543" t="s">
        <v>1436</v>
      </c>
      <c r="E365" s="543" t="s">
        <v>1708</v>
      </c>
      <c r="F365" s="541">
        <v>154</v>
      </c>
      <c r="G365" s="543" t="s">
        <v>1694</v>
      </c>
      <c r="H365" s="543"/>
      <c r="I365" s="541">
        <v>0</v>
      </c>
      <c r="J365" s="541">
        <v>2</v>
      </c>
      <c r="K365" s="543" t="s">
        <v>1682</v>
      </c>
      <c r="L365" s="541"/>
      <c r="M365" s="541">
        <v>39</v>
      </c>
      <c r="N365" s="541"/>
      <c r="O365" s="541"/>
      <c r="P365" s="541"/>
      <c r="Q365" s="541"/>
      <c r="R365" s="541"/>
      <c r="S365" s="541"/>
      <c r="T365" s="541"/>
      <c r="U365" s="541"/>
      <c r="V365" s="541"/>
      <c r="W365" s="541"/>
      <c r="X365" s="541"/>
      <c r="Y365" s="541"/>
      <c r="Z365" s="541">
        <v>0</v>
      </c>
      <c r="AA365" s="543" t="s">
        <v>1682</v>
      </c>
      <c r="AB365" s="541">
        <v>2</v>
      </c>
      <c r="AC365" s="543" t="s">
        <v>84</v>
      </c>
      <c r="AD365" s="542">
        <v>45953</v>
      </c>
      <c r="AE365" s="541">
        <v>23</v>
      </c>
    </row>
    <row r="366" spans="1:31" ht="13.2">
      <c r="A366" s="546">
        <v>1771286425</v>
      </c>
      <c r="B366" s="548" t="s">
        <v>1697</v>
      </c>
      <c r="C366" s="548" t="s">
        <v>172</v>
      </c>
      <c r="D366" s="548" t="s">
        <v>1630</v>
      </c>
      <c r="E366" s="548" t="s">
        <v>1707</v>
      </c>
      <c r="F366" s="546">
        <v>5</v>
      </c>
      <c r="G366" s="548" t="s">
        <v>1687</v>
      </c>
      <c r="H366" s="548"/>
      <c r="I366" s="546">
        <v>0</v>
      </c>
      <c r="J366" s="546">
        <v>1</v>
      </c>
      <c r="K366" s="548" t="s">
        <v>1682</v>
      </c>
      <c r="L366" s="546"/>
      <c r="M366" s="546"/>
      <c r="N366" s="546"/>
      <c r="O366" s="546"/>
      <c r="P366" s="546"/>
      <c r="Q366" s="546"/>
      <c r="R366" s="546"/>
      <c r="S366" s="546"/>
      <c r="T366" s="546"/>
      <c r="U366" s="546"/>
      <c r="V366" s="546">
        <v>30</v>
      </c>
      <c r="W366" s="546"/>
      <c r="X366" s="546"/>
      <c r="Y366" s="546"/>
      <c r="Z366" s="546">
        <v>0</v>
      </c>
      <c r="AA366" s="548" t="s">
        <v>1685</v>
      </c>
      <c r="AB366" s="546"/>
      <c r="AC366" s="548" t="s">
        <v>84</v>
      </c>
      <c r="AD366" s="547">
        <v>45952</v>
      </c>
      <c r="AE366" s="546">
        <v>22</v>
      </c>
    </row>
    <row r="367" spans="1:31" ht="13.2">
      <c r="A367" s="541">
        <v>1771286425</v>
      </c>
      <c r="B367" s="543" t="s">
        <v>1697</v>
      </c>
      <c r="C367" s="543" t="s">
        <v>172</v>
      </c>
      <c r="D367" s="543" t="s">
        <v>1394</v>
      </c>
      <c r="E367" s="543" t="s">
        <v>1701</v>
      </c>
      <c r="F367" s="541">
        <v>6</v>
      </c>
      <c r="G367" s="543" t="s">
        <v>1702</v>
      </c>
      <c r="H367" s="543"/>
      <c r="I367" s="541">
        <v>0</v>
      </c>
      <c r="J367" s="541">
        <v>1</v>
      </c>
      <c r="K367" s="543" t="s">
        <v>1682</v>
      </c>
      <c r="L367" s="541"/>
      <c r="M367" s="541"/>
      <c r="N367" s="541"/>
      <c r="O367" s="541"/>
      <c r="P367" s="541"/>
      <c r="Q367" s="541"/>
      <c r="R367" s="541"/>
      <c r="S367" s="541"/>
      <c r="T367" s="541"/>
      <c r="U367" s="541"/>
      <c r="V367" s="541">
        <v>20</v>
      </c>
      <c r="W367" s="541"/>
      <c r="X367" s="541"/>
      <c r="Y367" s="541"/>
      <c r="Z367" s="541">
        <v>0</v>
      </c>
      <c r="AA367" s="543" t="s">
        <v>1685</v>
      </c>
      <c r="AB367" s="541"/>
      <c r="AC367" s="543" t="s">
        <v>84</v>
      </c>
      <c r="AD367" s="542">
        <v>45952</v>
      </c>
      <c r="AE367" s="541">
        <v>22</v>
      </c>
    </row>
    <row r="368" spans="1:31" ht="13.2">
      <c r="A368" s="546">
        <v>1771286425</v>
      </c>
      <c r="B368" s="548" t="s">
        <v>1697</v>
      </c>
      <c r="C368" s="548" t="s">
        <v>172</v>
      </c>
      <c r="D368" s="548" t="s">
        <v>1609</v>
      </c>
      <c r="E368" s="548" t="s">
        <v>1710</v>
      </c>
      <c r="F368" s="546">
        <v>3</v>
      </c>
      <c r="G368" s="548" t="s">
        <v>1711</v>
      </c>
      <c r="H368" s="548"/>
      <c r="I368" s="546">
        <v>0</v>
      </c>
      <c r="J368" s="546">
        <v>1</v>
      </c>
      <c r="K368" s="548" t="s">
        <v>1682</v>
      </c>
      <c r="L368" s="546"/>
      <c r="M368" s="546"/>
      <c r="N368" s="546"/>
      <c r="O368" s="546"/>
      <c r="P368" s="546"/>
      <c r="Q368" s="546"/>
      <c r="R368" s="546"/>
      <c r="S368" s="546"/>
      <c r="T368" s="546"/>
      <c r="U368" s="546"/>
      <c r="V368" s="546">
        <v>30</v>
      </c>
      <c r="W368" s="546"/>
      <c r="X368" s="546"/>
      <c r="Y368" s="546"/>
      <c r="Z368" s="546">
        <v>0</v>
      </c>
      <c r="AA368" s="548" t="s">
        <v>1685</v>
      </c>
      <c r="AB368" s="546"/>
      <c r="AC368" s="548" t="s">
        <v>84</v>
      </c>
      <c r="AD368" s="547">
        <v>45952</v>
      </c>
      <c r="AE368" s="546">
        <v>22</v>
      </c>
    </row>
    <row r="369" spans="1:31" ht="13.2">
      <c r="A369" s="541">
        <v>1771286425</v>
      </c>
      <c r="B369" s="543" t="s">
        <v>1697</v>
      </c>
      <c r="C369" s="543" t="s">
        <v>172</v>
      </c>
      <c r="D369" s="543" t="s">
        <v>1704</v>
      </c>
      <c r="E369" s="543" t="s">
        <v>1705</v>
      </c>
      <c r="F369" s="541">
        <v>153</v>
      </c>
      <c r="G369" s="543" t="s">
        <v>1706</v>
      </c>
      <c r="H369" s="543"/>
      <c r="I369" s="541">
        <v>0.5</v>
      </c>
      <c r="J369" s="541"/>
      <c r="K369" s="543" t="s">
        <v>1700</v>
      </c>
      <c r="L369" s="541">
        <v>334</v>
      </c>
      <c r="M369" s="541"/>
      <c r="N369" s="541"/>
      <c r="O369" s="541"/>
      <c r="P369" s="541"/>
      <c r="Q369" s="541"/>
      <c r="R369" s="541"/>
      <c r="S369" s="541"/>
      <c r="T369" s="541"/>
      <c r="U369" s="541"/>
      <c r="V369" s="541">
        <v>20</v>
      </c>
      <c r="W369" s="541"/>
      <c r="X369" s="541"/>
      <c r="Y369" s="541"/>
      <c r="Z369" s="541">
        <v>0</v>
      </c>
      <c r="AA369" s="543" t="s">
        <v>1685</v>
      </c>
      <c r="AB369" s="541"/>
      <c r="AC369" s="543" t="s">
        <v>84</v>
      </c>
      <c r="AD369" s="542">
        <v>45954</v>
      </c>
      <c r="AE369" s="541">
        <v>24</v>
      </c>
    </row>
    <row r="370" spans="1:31" ht="13.2">
      <c r="A370" s="546">
        <v>1771286425</v>
      </c>
      <c r="B370" s="548" t="s">
        <v>1697</v>
      </c>
      <c r="C370" s="548" t="s">
        <v>172</v>
      </c>
      <c r="D370" s="548" t="s">
        <v>1597</v>
      </c>
      <c r="E370" s="548" t="s">
        <v>1691</v>
      </c>
      <c r="F370" s="546">
        <v>150</v>
      </c>
      <c r="G370" s="548" t="s">
        <v>1692</v>
      </c>
      <c r="H370" s="548"/>
      <c r="I370" s="546">
        <v>0</v>
      </c>
      <c r="J370" s="546">
        <v>2</v>
      </c>
      <c r="K370" s="548" t="s">
        <v>1682</v>
      </c>
      <c r="L370" s="546"/>
      <c r="M370" s="546"/>
      <c r="N370" s="546"/>
      <c r="O370" s="546"/>
      <c r="P370" s="546"/>
      <c r="Q370" s="546"/>
      <c r="R370" s="546"/>
      <c r="S370" s="546"/>
      <c r="T370" s="546"/>
      <c r="U370" s="546"/>
      <c r="V370" s="546">
        <v>30</v>
      </c>
      <c r="W370" s="546"/>
      <c r="X370" s="546"/>
      <c r="Y370" s="546"/>
      <c r="Z370" s="546">
        <v>0</v>
      </c>
      <c r="AA370" s="548" t="s">
        <v>1685</v>
      </c>
      <c r="AB370" s="546"/>
      <c r="AC370" s="548" t="s">
        <v>84</v>
      </c>
      <c r="AD370" s="547">
        <v>45953</v>
      </c>
      <c r="AE370" s="546">
        <v>23</v>
      </c>
    </row>
    <row r="371" spans="1:31" ht="13.2">
      <c r="A371" s="541">
        <v>1771286425</v>
      </c>
      <c r="B371" s="543" t="s">
        <v>1595</v>
      </c>
      <c r="C371" s="543" t="s">
        <v>172</v>
      </c>
      <c r="D371" s="543" t="s">
        <v>1615</v>
      </c>
      <c r="E371" s="543" t="s">
        <v>1703</v>
      </c>
      <c r="F371" s="541">
        <v>2</v>
      </c>
      <c r="G371" s="543" t="s">
        <v>1686</v>
      </c>
      <c r="H371" s="543"/>
      <c r="I371" s="541">
        <v>0</v>
      </c>
      <c r="J371" s="541"/>
      <c r="K371" s="543" t="s">
        <v>1685</v>
      </c>
      <c r="L371" s="541"/>
      <c r="M371" s="541"/>
      <c r="N371" s="541"/>
      <c r="O371" s="541"/>
      <c r="P371" s="541"/>
      <c r="Q371" s="541"/>
      <c r="R371" s="541"/>
      <c r="S371" s="541"/>
      <c r="T371" s="541"/>
      <c r="U371" s="541"/>
      <c r="V371" s="541">
        <v>40</v>
      </c>
      <c r="W371" s="541"/>
      <c r="X371" s="541"/>
      <c r="Y371" s="541"/>
      <c r="Z371" s="541">
        <v>0</v>
      </c>
      <c r="AA371" s="543" t="s">
        <v>1685</v>
      </c>
      <c r="AB371" s="541"/>
      <c r="AC371" s="543" t="s">
        <v>84</v>
      </c>
      <c r="AD371" s="542">
        <v>45951</v>
      </c>
      <c r="AE371" s="541">
        <v>21</v>
      </c>
    </row>
    <row r="372" spans="1:31" ht="13.2">
      <c r="A372" s="546">
        <v>1771286425</v>
      </c>
      <c r="B372" s="548" t="s">
        <v>1697</v>
      </c>
      <c r="C372" s="548" t="s">
        <v>172</v>
      </c>
      <c r="D372" s="548" t="s">
        <v>1615</v>
      </c>
      <c r="E372" s="548" t="s">
        <v>1703</v>
      </c>
      <c r="F372" s="546">
        <v>2</v>
      </c>
      <c r="G372" s="548" t="s">
        <v>1686</v>
      </c>
      <c r="H372" s="548"/>
      <c r="I372" s="546">
        <v>0</v>
      </c>
      <c r="J372" s="546">
        <v>1</v>
      </c>
      <c r="K372" s="548" t="s">
        <v>1682</v>
      </c>
      <c r="L372" s="546"/>
      <c r="M372" s="546"/>
      <c r="N372" s="546"/>
      <c r="O372" s="546"/>
      <c r="P372" s="546"/>
      <c r="Q372" s="546"/>
      <c r="R372" s="546"/>
      <c r="S372" s="546"/>
      <c r="T372" s="546"/>
      <c r="U372" s="546"/>
      <c r="V372" s="546">
        <v>40</v>
      </c>
      <c r="W372" s="546"/>
      <c r="X372" s="546"/>
      <c r="Y372" s="546"/>
      <c r="Z372" s="546">
        <v>0</v>
      </c>
      <c r="AA372" s="548" t="s">
        <v>1685</v>
      </c>
      <c r="AB372" s="546"/>
      <c r="AC372" s="548" t="s">
        <v>84</v>
      </c>
      <c r="AD372" s="547">
        <v>45952</v>
      </c>
      <c r="AE372" s="546">
        <v>22</v>
      </c>
    </row>
    <row r="373" spans="1:31" ht="13.2">
      <c r="A373" s="541">
        <v>1771286425</v>
      </c>
      <c r="B373" s="543" t="s">
        <v>1697</v>
      </c>
      <c r="C373" s="543" t="s">
        <v>172</v>
      </c>
      <c r="D373" s="543" t="s">
        <v>1615</v>
      </c>
      <c r="E373" s="543" t="s">
        <v>1703</v>
      </c>
      <c r="F373" s="541">
        <v>2</v>
      </c>
      <c r="G373" s="543" t="s">
        <v>1686</v>
      </c>
      <c r="H373" s="543"/>
      <c r="I373" s="541">
        <v>0</v>
      </c>
      <c r="J373" s="541">
        <v>2</v>
      </c>
      <c r="K373" s="543" t="s">
        <v>1682</v>
      </c>
      <c r="L373" s="541"/>
      <c r="M373" s="541"/>
      <c r="N373" s="541"/>
      <c r="O373" s="541"/>
      <c r="P373" s="541"/>
      <c r="Q373" s="541"/>
      <c r="R373" s="541"/>
      <c r="S373" s="541"/>
      <c r="T373" s="541"/>
      <c r="U373" s="541"/>
      <c r="V373" s="541">
        <v>40</v>
      </c>
      <c r="W373" s="541"/>
      <c r="X373" s="541"/>
      <c r="Y373" s="541"/>
      <c r="Z373" s="541">
        <v>0</v>
      </c>
      <c r="AA373" s="543" t="s">
        <v>1685</v>
      </c>
      <c r="AB373" s="541"/>
      <c r="AC373" s="543" t="s">
        <v>84</v>
      </c>
      <c r="AD373" s="542">
        <v>45953</v>
      </c>
      <c r="AE373" s="541">
        <v>23</v>
      </c>
    </row>
    <row r="374" spans="1:31" ht="13.2">
      <c r="A374" s="546">
        <v>1771286425</v>
      </c>
      <c r="B374" s="548" t="s">
        <v>1697</v>
      </c>
      <c r="C374" s="548" t="s">
        <v>172</v>
      </c>
      <c r="D374" s="548" t="s">
        <v>1381</v>
      </c>
      <c r="E374" s="548" t="s">
        <v>1698</v>
      </c>
      <c r="F374" s="546">
        <v>148</v>
      </c>
      <c r="G374" s="548" t="s">
        <v>1699</v>
      </c>
      <c r="H374" s="548"/>
      <c r="I374" s="546">
        <v>0</v>
      </c>
      <c r="J374" s="546">
        <v>2</v>
      </c>
      <c r="K374" s="548" t="s">
        <v>1682</v>
      </c>
      <c r="L374" s="546"/>
      <c r="M374" s="546"/>
      <c r="N374" s="546"/>
      <c r="O374" s="546"/>
      <c r="P374" s="546"/>
      <c r="Q374" s="546"/>
      <c r="R374" s="546"/>
      <c r="S374" s="546"/>
      <c r="T374" s="546"/>
      <c r="U374" s="546"/>
      <c r="V374" s="546">
        <v>30</v>
      </c>
      <c r="W374" s="546"/>
      <c r="X374" s="546"/>
      <c r="Y374" s="546"/>
      <c r="Z374" s="546">
        <v>0</v>
      </c>
      <c r="AA374" s="548" t="s">
        <v>1685</v>
      </c>
      <c r="AB374" s="546"/>
      <c r="AC374" s="548" t="s">
        <v>84</v>
      </c>
      <c r="AD374" s="547">
        <v>45953</v>
      </c>
      <c r="AE374" s="546">
        <v>23</v>
      </c>
    </row>
    <row r="375" spans="1:31" ht="13.2">
      <c r="A375" s="541">
        <v>1771286425</v>
      </c>
      <c r="B375" s="543" t="s">
        <v>1697</v>
      </c>
      <c r="C375" s="543" t="s">
        <v>172</v>
      </c>
      <c r="D375" s="543" t="s">
        <v>1695</v>
      </c>
      <c r="E375" s="543" t="s">
        <v>1696</v>
      </c>
      <c r="F375" s="541">
        <v>7</v>
      </c>
      <c r="G375" s="543" t="s">
        <v>1678</v>
      </c>
      <c r="H375" s="543"/>
      <c r="I375" s="541">
        <v>0</v>
      </c>
      <c r="J375" s="541">
        <v>2</v>
      </c>
      <c r="K375" s="543" t="s">
        <v>1682</v>
      </c>
      <c r="L375" s="541"/>
      <c r="M375" s="541"/>
      <c r="N375" s="541"/>
      <c r="O375" s="541"/>
      <c r="P375" s="541"/>
      <c r="Q375" s="541"/>
      <c r="R375" s="541"/>
      <c r="S375" s="541"/>
      <c r="T375" s="541"/>
      <c r="U375" s="541"/>
      <c r="V375" s="541">
        <v>30</v>
      </c>
      <c r="W375" s="541"/>
      <c r="X375" s="541"/>
      <c r="Y375" s="541"/>
      <c r="Z375" s="541">
        <v>0</v>
      </c>
      <c r="AA375" s="543" t="s">
        <v>1685</v>
      </c>
      <c r="AB375" s="541"/>
      <c r="AC375" s="543" t="s">
        <v>84</v>
      </c>
      <c r="AD375" s="542">
        <v>45953</v>
      </c>
      <c r="AE375" s="541">
        <v>23</v>
      </c>
    </row>
    <row r="376" spans="1:31" ht="13.2">
      <c r="A376" s="546">
        <v>1771286425</v>
      </c>
      <c r="B376" s="548" t="s">
        <v>1697</v>
      </c>
      <c r="C376" s="548" t="s">
        <v>172</v>
      </c>
      <c r="D376" s="548" t="s">
        <v>1597</v>
      </c>
      <c r="E376" s="548" t="s">
        <v>1691</v>
      </c>
      <c r="F376" s="546">
        <v>150</v>
      </c>
      <c r="G376" s="548" t="s">
        <v>1692</v>
      </c>
      <c r="H376" s="548"/>
      <c r="I376" s="546">
        <v>0.4</v>
      </c>
      <c r="J376" s="546">
        <v>1</v>
      </c>
      <c r="K376" s="548" t="s">
        <v>1700</v>
      </c>
      <c r="L376" s="546">
        <v>417</v>
      </c>
      <c r="M376" s="546">
        <v>29</v>
      </c>
      <c r="N376" s="546"/>
      <c r="O376" s="546"/>
      <c r="P376" s="546"/>
      <c r="Q376" s="546"/>
      <c r="R376" s="546"/>
      <c r="S376" s="546"/>
      <c r="T376" s="546"/>
      <c r="U376" s="546"/>
      <c r="V376" s="546"/>
      <c r="W376" s="546"/>
      <c r="X376" s="546"/>
      <c r="Y376" s="546"/>
      <c r="Z376" s="546">
        <v>0</v>
      </c>
      <c r="AA376" s="548" t="s">
        <v>1682</v>
      </c>
      <c r="AB376" s="546">
        <v>3</v>
      </c>
      <c r="AC376" s="548" t="s">
        <v>84</v>
      </c>
      <c r="AD376" s="547">
        <v>45955</v>
      </c>
      <c r="AE376" s="546">
        <v>25</v>
      </c>
    </row>
    <row r="377" spans="1:31" ht="13.2">
      <c r="A377" s="541">
        <v>1771286425</v>
      </c>
      <c r="B377" s="543" t="s">
        <v>1697</v>
      </c>
      <c r="C377" s="543" t="s">
        <v>172</v>
      </c>
      <c r="D377" s="543" t="s">
        <v>1630</v>
      </c>
      <c r="E377" s="543" t="s">
        <v>1707</v>
      </c>
      <c r="F377" s="541">
        <v>5</v>
      </c>
      <c r="G377" s="543" t="s">
        <v>1687</v>
      </c>
      <c r="H377" s="543"/>
      <c r="I377" s="541">
        <v>0.4</v>
      </c>
      <c r="J377" s="541">
        <v>1</v>
      </c>
      <c r="K377" s="543" t="s">
        <v>1700</v>
      </c>
      <c r="L377" s="541">
        <v>417</v>
      </c>
      <c r="M377" s="541"/>
      <c r="N377" s="541"/>
      <c r="O377" s="541"/>
      <c r="P377" s="541"/>
      <c r="Q377" s="541"/>
      <c r="R377" s="541"/>
      <c r="S377" s="541"/>
      <c r="T377" s="541"/>
      <c r="U377" s="541"/>
      <c r="V377" s="541">
        <v>30</v>
      </c>
      <c r="W377" s="541"/>
      <c r="X377" s="541"/>
      <c r="Y377" s="541"/>
      <c r="Z377" s="541">
        <v>0.2</v>
      </c>
      <c r="AA377" s="543" t="s">
        <v>1677</v>
      </c>
      <c r="AB377" s="541"/>
      <c r="AC377" s="543" t="s">
        <v>84</v>
      </c>
      <c r="AD377" s="542">
        <v>45955</v>
      </c>
      <c r="AE377" s="541">
        <v>25</v>
      </c>
    </row>
    <row r="378" spans="1:31" ht="13.2">
      <c r="A378" s="546">
        <v>1771286425</v>
      </c>
      <c r="B378" s="548" t="s">
        <v>1697</v>
      </c>
      <c r="C378" s="548" t="s">
        <v>172</v>
      </c>
      <c r="D378" s="548" t="s">
        <v>1381</v>
      </c>
      <c r="E378" s="548" t="s">
        <v>1698</v>
      </c>
      <c r="F378" s="546">
        <v>148</v>
      </c>
      <c r="G378" s="548" t="s">
        <v>1699</v>
      </c>
      <c r="H378" s="548"/>
      <c r="I378" s="546">
        <v>0.4</v>
      </c>
      <c r="J378" s="546">
        <v>1</v>
      </c>
      <c r="K378" s="548" t="s">
        <v>1700</v>
      </c>
      <c r="L378" s="546">
        <v>417</v>
      </c>
      <c r="M378" s="546"/>
      <c r="N378" s="546"/>
      <c r="O378" s="546"/>
      <c r="P378" s="546"/>
      <c r="Q378" s="546"/>
      <c r="R378" s="546"/>
      <c r="S378" s="546"/>
      <c r="T378" s="546"/>
      <c r="U378" s="546"/>
      <c r="V378" s="546">
        <v>30</v>
      </c>
      <c r="W378" s="546"/>
      <c r="X378" s="546"/>
      <c r="Y378" s="546"/>
      <c r="Z378" s="546">
        <v>0</v>
      </c>
      <c r="AA378" s="548" t="s">
        <v>1685</v>
      </c>
      <c r="AB378" s="546"/>
      <c r="AC378" s="548" t="s">
        <v>84</v>
      </c>
      <c r="AD378" s="547">
        <v>45955</v>
      </c>
      <c r="AE378" s="546">
        <v>25</v>
      </c>
    </row>
    <row r="379" spans="1:31" ht="13.2">
      <c r="A379" s="541">
        <v>1771286425</v>
      </c>
      <c r="B379" s="543" t="s">
        <v>1697</v>
      </c>
      <c r="C379" s="543" t="s">
        <v>172</v>
      </c>
      <c r="D379" s="543" t="s">
        <v>1609</v>
      </c>
      <c r="E379" s="543" t="s">
        <v>1710</v>
      </c>
      <c r="F379" s="541">
        <v>3</v>
      </c>
      <c r="G379" s="543" t="s">
        <v>1711</v>
      </c>
      <c r="H379" s="543"/>
      <c r="I379" s="541">
        <v>0.4</v>
      </c>
      <c r="J379" s="541">
        <v>1</v>
      </c>
      <c r="K379" s="543" t="s">
        <v>1700</v>
      </c>
      <c r="L379" s="541">
        <v>417</v>
      </c>
      <c r="M379" s="541">
        <v>30</v>
      </c>
      <c r="N379" s="541"/>
      <c r="O379" s="541"/>
      <c r="P379" s="541"/>
      <c r="Q379" s="541"/>
      <c r="R379" s="541"/>
      <c r="S379" s="541"/>
      <c r="T379" s="541"/>
      <c r="U379" s="541"/>
      <c r="V379" s="541"/>
      <c r="W379" s="541"/>
      <c r="X379" s="541"/>
      <c r="Y379" s="541"/>
      <c r="Z379" s="541">
        <v>0</v>
      </c>
      <c r="AA379" s="543" t="s">
        <v>1682</v>
      </c>
      <c r="AB379" s="541">
        <v>2</v>
      </c>
      <c r="AC379" s="543" t="s">
        <v>84</v>
      </c>
      <c r="AD379" s="542">
        <v>45955</v>
      </c>
      <c r="AE379" s="541">
        <v>25</v>
      </c>
    </row>
    <row r="380" spans="1:31" ht="13.2">
      <c r="A380" s="546">
        <v>1771286425</v>
      </c>
      <c r="B380" s="548" t="s">
        <v>1697</v>
      </c>
      <c r="C380" s="548" t="s">
        <v>172</v>
      </c>
      <c r="D380" s="548" t="s">
        <v>1615</v>
      </c>
      <c r="E380" s="548" t="s">
        <v>1703</v>
      </c>
      <c r="F380" s="546">
        <v>2</v>
      </c>
      <c r="G380" s="548" t="s">
        <v>1686</v>
      </c>
      <c r="H380" s="548"/>
      <c r="I380" s="546">
        <v>0.4</v>
      </c>
      <c r="J380" s="546">
        <v>1</v>
      </c>
      <c r="K380" s="548" t="s">
        <v>1700</v>
      </c>
      <c r="L380" s="546">
        <v>417</v>
      </c>
      <c r="M380" s="546">
        <v>40</v>
      </c>
      <c r="N380" s="546"/>
      <c r="O380" s="546"/>
      <c r="P380" s="546"/>
      <c r="Q380" s="546"/>
      <c r="R380" s="546"/>
      <c r="S380" s="546"/>
      <c r="T380" s="546"/>
      <c r="U380" s="546"/>
      <c r="V380" s="546"/>
      <c r="W380" s="546"/>
      <c r="X380" s="546"/>
      <c r="Y380" s="546"/>
      <c r="Z380" s="546">
        <v>0</v>
      </c>
      <c r="AA380" s="548" t="s">
        <v>1682</v>
      </c>
      <c r="AB380" s="546">
        <v>2</v>
      </c>
      <c r="AC380" s="548" t="s">
        <v>84</v>
      </c>
      <c r="AD380" s="547">
        <v>45955</v>
      </c>
      <c r="AE380" s="546">
        <v>25</v>
      </c>
    </row>
    <row r="381" spans="1:31" ht="13.2">
      <c r="A381" s="541">
        <v>1771286425</v>
      </c>
      <c r="B381" s="543" t="s">
        <v>1697</v>
      </c>
      <c r="C381" s="543" t="s">
        <v>172</v>
      </c>
      <c r="D381" s="543" t="s">
        <v>1436</v>
      </c>
      <c r="E381" s="543" t="s">
        <v>1708</v>
      </c>
      <c r="F381" s="541">
        <v>154</v>
      </c>
      <c r="G381" s="543" t="s">
        <v>1694</v>
      </c>
      <c r="H381" s="543"/>
      <c r="I381" s="541">
        <v>0.5</v>
      </c>
      <c r="J381" s="541"/>
      <c r="K381" s="543" t="s">
        <v>1700</v>
      </c>
      <c r="L381" s="541">
        <v>392</v>
      </c>
      <c r="M381" s="541">
        <v>37</v>
      </c>
      <c r="N381" s="541"/>
      <c r="O381" s="541"/>
      <c r="P381" s="541"/>
      <c r="Q381" s="541"/>
      <c r="R381" s="541"/>
      <c r="S381" s="541"/>
      <c r="T381" s="541"/>
      <c r="U381" s="541"/>
      <c r="V381" s="541"/>
      <c r="W381" s="541"/>
      <c r="X381" s="541"/>
      <c r="Y381" s="541"/>
      <c r="Z381" s="541">
        <v>0</v>
      </c>
      <c r="AA381" s="543" t="s">
        <v>1682</v>
      </c>
      <c r="AB381" s="541">
        <v>6</v>
      </c>
      <c r="AC381" s="543" t="s">
        <v>84</v>
      </c>
      <c r="AD381" s="542">
        <v>45956</v>
      </c>
      <c r="AE381" s="541">
        <v>26</v>
      </c>
    </row>
    <row r="382" spans="1:31" ht="13.2">
      <c r="A382" s="546">
        <v>1771286425</v>
      </c>
      <c r="B382" s="548" t="s">
        <v>1697</v>
      </c>
      <c r="C382" s="548" t="s">
        <v>172</v>
      </c>
      <c r="D382" s="548" t="s">
        <v>1597</v>
      </c>
      <c r="E382" s="548" t="s">
        <v>1691</v>
      </c>
      <c r="F382" s="546">
        <v>150</v>
      </c>
      <c r="G382" s="548" t="s">
        <v>1692</v>
      </c>
      <c r="H382" s="548"/>
      <c r="I382" s="546">
        <v>0.5</v>
      </c>
      <c r="J382" s="546"/>
      <c r="K382" s="548" t="s">
        <v>1700</v>
      </c>
      <c r="L382" s="546">
        <v>392</v>
      </c>
      <c r="M382" s="546">
        <v>29</v>
      </c>
      <c r="N382" s="546"/>
      <c r="O382" s="546"/>
      <c r="P382" s="546"/>
      <c r="Q382" s="546"/>
      <c r="R382" s="546"/>
      <c r="S382" s="546"/>
      <c r="T382" s="546"/>
      <c r="U382" s="546"/>
      <c r="V382" s="546"/>
      <c r="W382" s="546"/>
      <c r="X382" s="546"/>
      <c r="Y382" s="546"/>
      <c r="Z382" s="546">
        <v>0</v>
      </c>
      <c r="AA382" s="548" t="s">
        <v>1682</v>
      </c>
      <c r="AB382" s="546">
        <v>4</v>
      </c>
      <c r="AC382" s="548" t="s">
        <v>84</v>
      </c>
      <c r="AD382" s="547">
        <v>45956</v>
      </c>
      <c r="AE382" s="546">
        <v>26</v>
      </c>
    </row>
    <row r="383" spans="1:31" ht="13.2">
      <c r="A383" s="541">
        <v>1771286425</v>
      </c>
      <c r="B383" s="543" t="s">
        <v>1697</v>
      </c>
      <c r="C383" s="543" t="s">
        <v>172</v>
      </c>
      <c r="D383" s="543" t="s">
        <v>1695</v>
      </c>
      <c r="E383" s="543" t="s">
        <v>1696</v>
      </c>
      <c r="F383" s="541">
        <v>7</v>
      </c>
      <c r="G383" s="543" t="s">
        <v>1678</v>
      </c>
      <c r="H383" s="543"/>
      <c r="I383" s="541">
        <v>0.5</v>
      </c>
      <c r="J383" s="541"/>
      <c r="K383" s="543" t="s">
        <v>1700</v>
      </c>
      <c r="L383" s="541">
        <v>392</v>
      </c>
      <c r="M383" s="541"/>
      <c r="N383" s="541"/>
      <c r="O383" s="541"/>
      <c r="P383" s="541"/>
      <c r="Q383" s="541"/>
      <c r="R383" s="541"/>
      <c r="S383" s="541"/>
      <c r="T383" s="541"/>
      <c r="U383" s="541"/>
      <c r="V383" s="541">
        <v>30</v>
      </c>
      <c r="W383" s="541"/>
      <c r="X383" s="541"/>
      <c r="Y383" s="541"/>
      <c r="Z383" s="541">
        <v>0</v>
      </c>
      <c r="AA383" s="543" t="s">
        <v>1685</v>
      </c>
      <c r="AB383" s="541"/>
      <c r="AC383" s="543" t="s">
        <v>84</v>
      </c>
      <c r="AD383" s="542">
        <v>45956</v>
      </c>
      <c r="AE383" s="541">
        <v>26</v>
      </c>
    </row>
    <row r="384" spans="1:31" ht="13.2">
      <c r="A384" s="546">
        <v>1771286425</v>
      </c>
      <c r="B384" s="548" t="s">
        <v>1697</v>
      </c>
      <c r="C384" s="548" t="s">
        <v>172</v>
      </c>
      <c r="D384" s="548" t="s">
        <v>1609</v>
      </c>
      <c r="E384" s="548" t="s">
        <v>1710</v>
      </c>
      <c r="F384" s="546">
        <v>3</v>
      </c>
      <c r="G384" s="548" t="s">
        <v>1711</v>
      </c>
      <c r="H384" s="548"/>
      <c r="I384" s="546">
        <v>0.5</v>
      </c>
      <c r="J384" s="546"/>
      <c r="K384" s="548" t="s">
        <v>1700</v>
      </c>
      <c r="L384" s="546">
        <v>392</v>
      </c>
      <c r="M384" s="546">
        <v>30</v>
      </c>
      <c r="N384" s="546"/>
      <c r="O384" s="546"/>
      <c r="P384" s="546"/>
      <c r="Q384" s="546"/>
      <c r="R384" s="546"/>
      <c r="S384" s="546"/>
      <c r="T384" s="546"/>
      <c r="U384" s="546"/>
      <c r="V384" s="546"/>
      <c r="W384" s="546"/>
      <c r="X384" s="546"/>
      <c r="Y384" s="546"/>
      <c r="Z384" s="546">
        <v>0</v>
      </c>
      <c r="AA384" s="548" t="s">
        <v>1682</v>
      </c>
      <c r="AB384" s="546">
        <v>3</v>
      </c>
      <c r="AC384" s="548" t="s">
        <v>84</v>
      </c>
      <c r="AD384" s="547">
        <v>45956</v>
      </c>
      <c r="AE384" s="546">
        <v>26</v>
      </c>
    </row>
    <row r="385" spans="1:31" ht="13.2">
      <c r="A385" s="541">
        <v>1771286425</v>
      </c>
      <c r="B385" s="543" t="s">
        <v>1697</v>
      </c>
      <c r="C385" s="543" t="s">
        <v>172</v>
      </c>
      <c r="D385" s="543" t="s">
        <v>1385</v>
      </c>
      <c r="E385" s="543" t="s">
        <v>1709</v>
      </c>
      <c r="F385" s="541">
        <v>109</v>
      </c>
      <c r="G385" s="543" t="s">
        <v>782</v>
      </c>
      <c r="H385" s="543"/>
      <c r="I385" s="541">
        <v>0.5</v>
      </c>
      <c r="J385" s="541"/>
      <c r="K385" s="543" t="s">
        <v>1700</v>
      </c>
      <c r="L385" s="541">
        <v>392</v>
      </c>
      <c r="M385" s="541">
        <v>30</v>
      </c>
      <c r="N385" s="541"/>
      <c r="O385" s="541"/>
      <c r="P385" s="541"/>
      <c r="Q385" s="541"/>
      <c r="R385" s="541"/>
      <c r="S385" s="541"/>
      <c r="T385" s="541"/>
      <c r="U385" s="541"/>
      <c r="V385" s="541"/>
      <c r="W385" s="541"/>
      <c r="X385" s="541"/>
      <c r="Y385" s="541"/>
      <c r="Z385" s="541">
        <v>0</v>
      </c>
      <c r="AA385" s="543" t="s">
        <v>1682</v>
      </c>
      <c r="AB385" s="541">
        <v>4</v>
      </c>
      <c r="AC385" s="543" t="s">
        <v>84</v>
      </c>
      <c r="AD385" s="542">
        <v>45956</v>
      </c>
      <c r="AE385" s="541">
        <v>26</v>
      </c>
    </row>
    <row r="386" spans="1:31" ht="13.2">
      <c r="A386" s="546">
        <v>1771286425</v>
      </c>
      <c r="B386" s="548" t="s">
        <v>1697</v>
      </c>
      <c r="C386" s="548" t="s">
        <v>172</v>
      </c>
      <c r="D386" s="548" t="s">
        <v>1394</v>
      </c>
      <c r="E386" s="548" t="s">
        <v>1701</v>
      </c>
      <c r="F386" s="546">
        <v>6</v>
      </c>
      <c r="G386" s="548" t="s">
        <v>1702</v>
      </c>
      <c r="H386" s="548"/>
      <c r="I386" s="546">
        <v>1</v>
      </c>
      <c r="J386" s="546"/>
      <c r="K386" s="548" t="s">
        <v>1700</v>
      </c>
      <c r="L386" s="546">
        <v>210</v>
      </c>
      <c r="M386" s="546">
        <v>20</v>
      </c>
      <c r="N386" s="546"/>
      <c r="O386" s="546"/>
      <c r="P386" s="546"/>
      <c r="Q386" s="546"/>
      <c r="R386" s="546"/>
      <c r="S386" s="546"/>
      <c r="T386" s="546"/>
      <c r="U386" s="546"/>
      <c r="V386" s="546"/>
      <c r="W386" s="546"/>
      <c r="X386" s="546"/>
      <c r="Y386" s="546">
        <v>80</v>
      </c>
      <c r="Z386" s="546">
        <v>0.25</v>
      </c>
      <c r="AA386" s="548" t="s">
        <v>1712</v>
      </c>
      <c r="AB386" s="546">
        <v>1</v>
      </c>
      <c r="AC386" s="548" t="s">
        <v>84</v>
      </c>
      <c r="AD386" s="547">
        <v>45958</v>
      </c>
      <c r="AE386" s="546">
        <v>28</v>
      </c>
    </row>
    <row r="387" spans="1:31" ht="13.2">
      <c r="A387" s="541">
        <v>1771286425</v>
      </c>
      <c r="B387" s="543" t="s">
        <v>1697</v>
      </c>
      <c r="C387" s="543" t="s">
        <v>172</v>
      </c>
      <c r="D387" s="543" t="s">
        <v>1609</v>
      </c>
      <c r="E387" s="543" t="s">
        <v>1710</v>
      </c>
      <c r="F387" s="541">
        <v>3</v>
      </c>
      <c r="G387" s="543" t="s">
        <v>1711</v>
      </c>
      <c r="H387" s="543"/>
      <c r="I387" s="541">
        <v>0</v>
      </c>
      <c r="J387" s="541">
        <v>2</v>
      </c>
      <c r="K387" s="543" t="s">
        <v>1682</v>
      </c>
      <c r="L387" s="541"/>
      <c r="M387" s="541"/>
      <c r="N387" s="541"/>
      <c r="O387" s="541"/>
      <c r="P387" s="541"/>
      <c r="Q387" s="541"/>
      <c r="R387" s="541"/>
      <c r="S387" s="541"/>
      <c r="T387" s="541"/>
      <c r="U387" s="541"/>
      <c r="V387" s="541">
        <v>30</v>
      </c>
      <c r="W387" s="541"/>
      <c r="X387" s="541"/>
      <c r="Y387" s="541"/>
      <c r="Z387" s="541">
        <v>0</v>
      </c>
      <c r="AA387" s="543" t="s">
        <v>1685</v>
      </c>
      <c r="AB387" s="541"/>
      <c r="AC387" s="543" t="s">
        <v>84</v>
      </c>
      <c r="AD387" s="542">
        <v>45953</v>
      </c>
      <c r="AE387" s="541">
        <v>23</v>
      </c>
    </row>
    <row r="388" spans="1:31" ht="13.2">
      <c r="A388" s="546">
        <v>1771286425</v>
      </c>
      <c r="B388" s="548" t="s">
        <v>1697</v>
      </c>
      <c r="C388" s="548" t="s">
        <v>172</v>
      </c>
      <c r="D388" s="548" t="s">
        <v>1704</v>
      </c>
      <c r="E388" s="548" t="s">
        <v>1705</v>
      </c>
      <c r="F388" s="546">
        <v>153</v>
      </c>
      <c r="G388" s="548" t="s">
        <v>1706</v>
      </c>
      <c r="H388" s="548"/>
      <c r="I388" s="546">
        <v>0.5</v>
      </c>
      <c r="J388" s="546"/>
      <c r="K388" s="548" t="s">
        <v>1700</v>
      </c>
      <c r="L388" s="546">
        <v>392</v>
      </c>
      <c r="M388" s="546"/>
      <c r="N388" s="546"/>
      <c r="O388" s="546"/>
      <c r="P388" s="546"/>
      <c r="Q388" s="546"/>
      <c r="R388" s="546"/>
      <c r="S388" s="546"/>
      <c r="T388" s="546"/>
      <c r="U388" s="546"/>
      <c r="V388" s="546">
        <v>20</v>
      </c>
      <c r="W388" s="546"/>
      <c r="X388" s="546"/>
      <c r="Y388" s="546"/>
      <c r="Z388" s="546">
        <v>0</v>
      </c>
      <c r="AA388" s="548" t="s">
        <v>1685</v>
      </c>
      <c r="AB388" s="546"/>
      <c r="AC388" s="548" t="s">
        <v>84</v>
      </c>
      <c r="AD388" s="547">
        <v>45956</v>
      </c>
      <c r="AE388" s="546">
        <v>26</v>
      </c>
    </row>
    <row r="389" spans="1:31" ht="13.2">
      <c r="A389" s="541">
        <v>1771286425</v>
      </c>
      <c r="B389" s="543" t="s">
        <v>1285</v>
      </c>
      <c r="C389" s="543" t="s">
        <v>172</v>
      </c>
      <c r="D389" s="543" t="s">
        <v>1394</v>
      </c>
      <c r="E389" s="543" t="s">
        <v>1701</v>
      </c>
      <c r="F389" s="541">
        <v>6</v>
      </c>
      <c r="G389" s="543" t="s">
        <v>1702</v>
      </c>
      <c r="H389" s="543"/>
      <c r="I389" s="541">
        <v>1.2222222222222223</v>
      </c>
      <c r="J389" s="541"/>
      <c r="K389" s="543" t="s">
        <v>1700</v>
      </c>
      <c r="L389" s="541">
        <v>170</v>
      </c>
      <c r="M389" s="541">
        <v>20</v>
      </c>
      <c r="N389" s="541"/>
      <c r="O389" s="541"/>
      <c r="P389" s="541"/>
      <c r="Q389" s="541"/>
      <c r="R389" s="541"/>
      <c r="S389" s="541"/>
      <c r="T389" s="541"/>
      <c r="U389" s="541"/>
      <c r="V389" s="541"/>
      <c r="W389" s="541"/>
      <c r="X389" s="541"/>
      <c r="Y389" s="541">
        <v>90</v>
      </c>
      <c r="Z389" s="541">
        <v>0.22222222222222221</v>
      </c>
      <c r="AA389" s="543" t="s">
        <v>1712</v>
      </c>
      <c r="AB389" s="541">
        <v>2</v>
      </c>
      <c r="AC389" s="543" t="s">
        <v>84</v>
      </c>
      <c r="AD389" s="542">
        <v>45959</v>
      </c>
      <c r="AE389" s="541">
        <v>29</v>
      </c>
    </row>
    <row r="390" spans="1:31" ht="13.2">
      <c r="A390" s="546">
        <v>1771286425</v>
      </c>
      <c r="B390" s="548" t="s">
        <v>1285</v>
      </c>
      <c r="C390" s="548" t="s">
        <v>172</v>
      </c>
      <c r="D390" s="548" t="s">
        <v>1597</v>
      </c>
      <c r="E390" s="548" t="s">
        <v>1691</v>
      </c>
      <c r="F390" s="546">
        <v>150</v>
      </c>
      <c r="G390" s="548" t="s">
        <v>1692</v>
      </c>
      <c r="H390" s="548"/>
      <c r="I390" s="546">
        <v>1.2222222222222223</v>
      </c>
      <c r="J390" s="546"/>
      <c r="K390" s="548" t="s">
        <v>1700</v>
      </c>
      <c r="L390" s="546">
        <v>170</v>
      </c>
      <c r="M390" s="546">
        <v>27</v>
      </c>
      <c r="N390" s="546"/>
      <c r="O390" s="546"/>
      <c r="P390" s="546"/>
      <c r="Q390" s="546"/>
      <c r="R390" s="546"/>
      <c r="S390" s="546"/>
      <c r="T390" s="546"/>
      <c r="U390" s="546"/>
      <c r="V390" s="546"/>
      <c r="W390" s="546"/>
      <c r="X390" s="546"/>
      <c r="Y390" s="546"/>
      <c r="Z390" s="546">
        <v>0</v>
      </c>
      <c r="AA390" s="548" t="s">
        <v>1682</v>
      </c>
      <c r="AB390" s="546">
        <v>7</v>
      </c>
      <c r="AC390" s="548" t="s">
        <v>84</v>
      </c>
      <c r="AD390" s="547">
        <v>45959</v>
      </c>
      <c r="AE390" s="546">
        <v>29</v>
      </c>
    </row>
    <row r="391" spans="1:31" ht="13.2">
      <c r="A391" s="541">
        <v>1771286425</v>
      </c>
      <c r="B391" s="543" t="s">
        <v>1285</v>
      </c>
      <c r="C391" s="543" t="s">
        <v>172</v>
      </c>
      <c r="D391" s="543" t="s">
        <v>1381</v>
      </c>
      <c r="E391" s="543" t="s">
        <v>1698</v>
      </c>
      <c r="F391" s="541">
        <v>148</v>
      </c>
      <c r="G391" s="543" t="s">
        <v>1699</v>
      </c>
      <c r="H391" s="543"/>
      <c r="I391" s="541">
        <v>1.2222222222222223</v>
      </c>
      <c r="J391" s="541"/>
      <c r="K391" s="543" t="s">
        <v>1700</v>
      </c>
      <c r="L391" s="541">
        <v>170</v>
      </c>
      <c r="M391" s="541">
        <v>30</v>
      </c>
      <c r="N391" s="541"/>
      <c r="O391" s="541"/>
      <c r="P391" s="541"/>
      <c r="Q391" s="541"/>
      <c r="R391" s="541"/>
      <c r="S391" s="541"/>
      <c r="T391" s="541"/>
      <c r="U391" s="541"/>
      <c r="V391" s="541"/>
      <c r="W391" s="541"/>
      <c r="X391" s="541"/>
      <c r="Y391" s="541"/>
      <c r="Z391" s="541">
        <v>0</v>
      </c>
      <c r="AA391" s="543" t="s">
        <v>1682</v>
      </c>
      <c r="AB391" s="541">
        <v>4</v>
      </c>
      <c r="AC391" s="543" t="s">
        <v>84</v>
      </c>
      <c r="AD391" s="542">
        <v>45959</v>
      </c>
      <c r="AE391" s="541">
        <v>29</v>
      </c>
    </row>
    <row r="392" spans="1:31" ht="13.2">
      <c r="A392" s="546">
        <v>1771286425</v>
      </c>
      <c r="B392" s="548" t="s">
        <v>1285</v>
      </c>
      <c r="C392" s="548" t="s">
        <v>172</v>
      </c>
      <c r="D392" s="548" t="s">
        <v>1436</v>
      </c>
      <c r="E392" s="548" t="s">
        <v>1708</v>
      </c>
      <c r="F392" s="546">
        <v>154</v>
      </c>
      <c r="G392" s="548" t="s">
        <v>1694</v>
      </c>
      <c r="H392" s="548"/>
      <c r="I392" s="546">
        <v>1.2</v>
      </c>
      <c r="J392" s="546"/>
      <c r="K392" s="548" t="s">
        <v>1700</v>
      </c>
      <c r="L392" s="546">
        <v>172</v>
      </c>
      <c r="M392" s="546">
        <v>33</v>
      </c>
      <c r="N392" s="546"/>
      <c r="O392" s="546"/>
      <c r="P392" s="546"/>
      <c r="Q392" s="546"/>
      <c r="R392" s="546"/>
      <c r="S392" s="546"/>
      <c r="T392" s="546"/>
      <c r="U392" s="546"/>
      <c r="V392" s="546"/>
      <c r="W392" s="546"/>
      <c r="X392" s="546"/>
      <c r="Y392" s="546">
        <v>110</v>
      </c>
      <c r="Z392" s="546">
        <v>0.3</v>
      </c>
      <c r="AA392" s="548" t="s">
        <v>1712</v>
      </c>
      <c r="AB392" s="546"/>
      <c r="AC392" s="548" t="s">
        <v>84</v>
      </c>
      <c r="AD392" s="547">
        <v>45960</v>
      </c>
      <c r="AE392" s="546">
        <v>30</v>
      </c>
    </row>
    <row r="393" spans="1:31" ht="13.2">
      <c r="A393" s="541">
        <v>1771286425</v>
      </c>
      <c r="B393" s="543" t="s">
        <v>1697</v>
      </c>
      <c r="C393" s="543" t="s">
        <v>172</v>
      </c>
      <c r="D393" s="543" t="s">
        <v>1597</v>
      </c>
      <c r="E393" s="543" t="s">
        <v>1691</v>
      </c>
      <c r="F393" s="541">
        <v>150</v>
      </c>
      <c r="G393" s="543" t="s">
        <v>1692</v>
      </c>
      <c r="H393" s="543"/>
      <c r="I393" s="541">
        <v>1</v>
      </c>
      <c r="J393" s="541"/>
      <c r="K393" s="543" t="s">
        <v>1700</v>
      </c>
      <c r="L393" s="541">
        <v>210</v>
      </c>
      <c r="M393" s="541">
        <v>28</v>
      </c>
      <c r="N393" s="541"/>
      <c r="O393" s="541"/>
      <c r="P393" s="541"/>
      <c r="Q393" s="541"/>
      <c r="R393" s="541"/>
      <c r="S393" s="541"/>
      <c r="T393" s="541"/>
      <c r="U393" s="541"/>
      <c r="V393" s="541"/>
      <c r="W393" s="541"/>
      <c r="X393" s="541"/>
      <c r="Y393" s="541"/>
      <c r="Z393" s="541">
        <v>0</v>
      </c>
      <c r="AA393" s="543" t="s">
        <v>1682</v>
      </c>
      <c r="AB393" s="541">
        <v>6</v>
      </c>
      <c r="AC393" s="543" t="s">
        <v>84</v>
      </c>
      <c r="AD393" s="542">
        <v>45958</v>
      </c>
      <c r="AE393" s="541">
        <v>28</v>
      </c>
    </row>
    <row r="394" spans="1:31" ht="13.2">
      <c r="A394" s="546">
        <v>1771286425</v>
      </c>
      <c r="B394" s="548" t="s">
        <v>1697</v>
      </c>
      <c r="C394" s="548" t="s">
        <v>172</v>
      </c>
      <c r="D394" s="548" t="s">
        <v>1609</v>
      </c>
      <c r="E394" s="548" t="s">
        <v>1710</v>
      </c>
      <c r="F394" s="546">
        <v>3</v>
      </c>
      <c r="G394" s="548" t="s">
        <v>1711</v>
      </c>
      <c r="H394" s="548"/>
      <c r="I394" s="546">
        <v>1</v>
      </c>
      <c r="J394" s="546"/>
      <c r="K394" s="548" t="s">
        <v>1700</v>
      </c>
      <c r="L394" s="546">
        <v>210</v>
      </c>
      <c r="M394" s="546">
        <v>30</v>
      </c>
      <c r="N394" s="546"/>
      <c r="O394" s="546"/>
      <c r="P394" s="546"/>
      <c r="Q394" s="546"/>
      <c r="R394" s="546"/>
      <c r="S394" s="546"/>
      <c r="T394" s="546"/>
      <c r="U394" s="546"/>
      <c r="V394" s="546"/>
      <c r="W394" s="546"/>
      <c r="X394" s="546"/>
      <c r="Y394" s="546"/>
      <c r="Z394" s="546">
        <v>0</v>
      </c>
      <c r="AA394" s="548" t="s">
        <v>1682</v>
      </c>
      <c r="AB394" s="546">
        <v>5</v>
      </c>
      <c r="AC394" s="548" t="s">
        <v>84</v>
      </c>
      <c r="AD394" s="547">
        <v>45958</v>
      </c>
      <c r="AE394" s="546">
        <v>28</v>
      </c>
    </row>
    <row r="395" spans="1:31" ht="13.2">
      <c r="A395" s="541">
        <v>1771286425</v>
      </c>
      <c r="B395" s="543" t="s">
        <v>1697</v>
      </c>
      <c r="C395" s="543" t="s">
        <v>172</v>
      </c>
      <c r="D395" s="543" t="s">
        <v>1615</v>
      </c>
      <c r="E395" s="543" t="s">
        <v>1703</v>
      </c>
      <c r="F395" s="541">
        <v>2</v>
      </c>
      <c r="G395" s="543" t="s">
        <v>1686</v>
      </c>
      <c r="H395" s="543"/>
      <c r="I395" s="541">
        <v>1</v>
      </c>
      <c r="J395" s="541"/>
      <c r="K395" s="543" t="s">
        <v>1700</v>
      </c>
      <c r="L395" s="541">
        <v>210</v>
      </c>
      <c r="M395" s="541">
        <v>38</v>
      </c>
      <c r="N395" s="541"/>
      <c r="O395" s="541"/>
      <c r="P395" s="541"/>
      <c r="Q395" s="541"/>
      <c r="R395" s="541"/>
      <c r="S395" s="541"/>
      <c r="T395" s="541"/>
      <c r="U395" s="541"/>
      <c r="V395" s="541"/>
      <c r="W395" s="541"/>
      <c r="X395" s="541"/>
      <c r="Y395" s="541"/>
      <c r="Z395" s="541">
        <v>0</v>
      </c>
      <c r="AA395" s="543" t="s">
        <v>1682</v>
      </c>
      <c r="AB395" s="541">
        <v>5</v>
      </c>
      <c r="AC395" s="543" t="s">
        <v>84</v>
      </c>
      <c r="AD395" s="542">
        <v>45958</v>
      </c>
      <c r="AE395" s="541">
        <v>28</v>
      </c>
    </row>
    <row r="396" spans="1:31" ht="13.2">
      <c r="A396" s="546">
        <v>1771286425</v>
      </c>
      <c r="B396" s="548" t="s">
        <v>1285</v>
      </c>
      <c r="C396" s="548" t="s">
        <v>172</v>
      </c>
      <c r="D396" s="548" t="s">
        <v>1609</v>
      </c>
      <c r="E396" s="548" t="s">
        <v>1710</v>
      </c>
      <c r="F396" s="546">
        <v>3</v>
      </c>
      <c r="G396" s="548" t="s">
        <v>1711</v>
      </c>
      <c r="H396" s="548"/>
      <c r="I396" s="546">
        <v>1.2222222222222223</v>
      </c>
      <c r="J396" s="546"/>
      <c r="K396" s="548" t="s">
        <v>1700</v>
      </c>
      <c r="L396" s="546">
        <v>170</v>
      </c>
      <c r="M396" s="546">
        <v>30</v>
      </c>
      <c r="N396" s="546"/>
      <c r="O396" s="546"/>
      <c r="P396" s="546"/>
      <c r="Q396" s="546"/>
      <c r="R396" s="546"/>
      <c r="S396" s="546"/>
      <c r="T396" s="546"/>
      <c r="U396" s="546"/>
      <c r="V396" s="546"/>
      <c r="W396" s="546"/>
      <c r="X396" s="546"/>
      <c r="Y396" s="546"/>
      <c r="Z396" s="546">
        <v>0</v>
      </c>
      <c r="AA396" s="548" t="s">
        <v>1682</v>
      </c>
      <c r="AB396" s="546">
        <v>6</v>
      </c>
      <c r="AC396" s="548" t="s">
        <v>84</v>
      </c>
      <c r="AD396" s="547">
        <v>45959</v>
      </c>
      <c r="AE396" s="546">
        <v>29</v>
      </c>
    </row>
    <row r="397" spans="1:31" ht="13.2">
      <c r="A397" s="541">
        <v>1771286425</v>
      </c>
      <c r="B397" s="543" t="s">
        <v>1285</v>
      </c>
      <c r="C397" s="543" t="s">
        <v>172</v>
      </c>
      <c r="D397" s="543" t="s">
        <v>1615</v>
      </c>
      <c r="E397" s="543" t="s">
        <v>1703</v>
      </c>
      <c r="F397" s="541">
        <v>2</v>
      </c>
      <c r="G397" s="543" t="s">
        <v>1686</v>
      </c>
      <c r="H397" s="543"/>
      <c r="I397" s="541">
        <v>1.2222222222222223</v>
      </c>
      <c r="J397" s="541"/>
      <c r="K397" s="543" t="s">
        <v>1700</v>
      </c>
      <c r="L397" s="541">
        <v>170</v>
      </c>
      <c r="M397" s="541">
        <v>37</v>
      </c>
      <c r="N397" s="541"/>
      <c r="O397" s="541"/>
      <c r="P397" s="541"/>
      <c r="Q397" s="541"/>
      <c r="R397" s="541"/>
      <c r="S397" s="541"/>
      <c r="T397" s="541"/>
      <c r="U397" s="541"/>
      <c r="V397" s="541"/>
      <c r="W397" s="541"/>
      <c r="X397" s="541"/>
      <c r="Y397" s="541">
        <v>333</v>
      </c>
      <c r="Z397" s="541">
        <v>0.1111111111111111</v>
      </c>
      <c r="AA397" s="543" t="s">
        <v>1700</v>
      </c>
      <c r="AB397" s="541"/>
      <c r="AC397" s="543" t="s">
        <v>84</v>
      </c>
      <c r="AD397" s="542">
        <v>45959</v>
      </c>
      <c r="AE397" s="541">
        <v>29</v>
      </c>
    </row>
    <row r="398" spans="1:31" ht="13.2">
      <c r="A398" s="546">
        <v>1771286425</v>
      </c>
      <c r="B398" s="548" t="s">
        <v>1697</v>
      </c>
      <c r="C398" s="548" t="s">
        <v>172</v>
      </c>
      <c r="D398" s="548" t="s">
        <v>1385</v>
      </c>
      <c r="E398" s="548" t="s">
        <v>1709</v>
      </c>
      <c r="F398" s="546">
        <v>109</v>
      </c>
      <c r="G398" s="548" t="s">
        <v>782</v>
      </c>
      <c r="H398" s="548"/>
      <c r="I398" s="546">
        <v>1</v>
      </c>
      <c r="J398" s="546"/>
      <c r="K398" s="548" t="s">
        <v>1700</v>
      </c>
      <c r="L398" s="546">
        <v>210</v>
      </c>
      <c r="M398" s="546">
        <v>30</v>
      </c>
      <c r="N398" s="546"/>
      <c r="O398" s="546"/>
      <c r="P398" s="546"/>
      <c r="Q398" s="546"/>
      <c r="R398" s="546"/>
      <c r="S398" s="546"/>
      <c r="T398" s="546"/>
      <c r="U398" s="546"/>
      <c r="V398" s="546"/>
      <c r="W398" s="546"/>
      <c r="X398" s="546"/>
      <c r="Y398" s="546"/>
      <c r="Z398" s="546">
        <v>0</v>
      </c>
      <c r="AA398" s="548" t="s">
        <v>1682</v>
      </c>
      <c r="AB398" s="546">
        <v>6</v>
      </c>
      <c r="AC398" s="548" t="s">
        <v>84</v>
      </c>
      <c r="AD398" s="547">
        <v>45958</v>
      </c>
      <c r="AE398" s="546">
        <v>28</v>
      </c>
    </row>
    <row r="399" spans="1:31" ht="13.2">
      <c r="A399" s="541">
        <v>1771286425</v>
      </c>
      <c r="B399" s="543" t="s">
        <v>1285</v>
      </c>
      <c r="C399" s="543" t="s">
        <v>172</v>
      </c>
      <c r="D399" s="543" t="s">
        <v>344</v>
      </c>
      <c r="E399" s="543"/>
      <c r="F399" s="541">
        <v>149</v>
      </c>
      <c r="G399" s="543" t="s">
        <v>1676</v>
      </c>
      <c r="H399" s="543"/>
      <c r="I399" s="541">
        <v>1.2</v>
      </c>
      <c r="J399" s="541"/>
      <c r="K399" s="543" t="s">
        <v>1700</v>
      </c>
      <c r="L399" s="541">
        <v>172</v>
      </c>
      <c r="M399" s="541"/>
      <c r="N399" s="541"/>
      <c r="O399" s="541"/>
      <c r="P399" s="541"/>
      <c r="Q399" s="541"/>
      <c r="R399" s="541"/>
      <c r="S399" s="541"/>
      <c r="T399" s="541"/>
      <c r="U399" s="541"/>
      <c r="V399" s="541"/>
      <c r="W399" s="541"/>
      <c r="X399" s="541"/>
      <c r="Y399" s="541"/>
      <c r="Z399" s="541">
        <v>0.1</v>
      </c>
      <c r="AA399" s="543" t="s">
        <v>1677</v>
      </c>
      <c r="AB399" s="541"/>
      <c r="AC399" s="543" t="s">
        <v>84</v>
      </c>
      <c r="AD399" s="542">
        <v>45960</v>
      </c>
      <c r="AE399" s="541">
        <v>30</v>
      </c>
    </row>
    <row r="400" spans="1:31" ht="13.2">
      <c r="A400" s="546">
        <v>1771286425</v>
      </c>
      <c r="B400" s="548" t="s">
        <v>1697</v>
      </c>
      <c r="C400" s="548" t="s">
        <v>172</v>
      </c>
      <c r="D400" s="548" t="s">
        <v>1436</v>
      </c>
      <c r="E400" s="548" t="s">
        <v>1708</v>
      </c>
      <c r="F400" s="546">
        <v>154</v>
      </c>
      <c r="G400" s="548" t="s">
        <v>1694</v>
      </c>
      <c r="H400" s="548"/>
      <c r="I400" s="546">
        <v>1</v>
      </c>
      <c r="J400" s="546"/>
      <c r="K400" s="548" t="s">
        <v>1700</v>
      </c>
      <c r="L400" s="546">
        <v>210</v>
      </c>
      <c r="M400" s="546">
        <v>34</v>
      </c>
      <c r="N400" s="546">
        <v>1</v>
      </c>
      <c r="O400" s="546"/>
      <c r="P400" s="546"/>
      <c r="Q400" s="546"/>
      <c r="R400" s="546"/>
      <c r="S400" s="546"/>
      <c r="T400" s="546"/>
      <c r="U400" s="546"/>
      <c r="V400" s="546"/>
      <c r="W400" s="546"/>
      <c r="X400" s="546"/>
      <c r="Y400" s="546">
        <v>272</v>
      </c>
      <c r="Z400" s="546">
        <v>0.125</v>
      </c>
      <c r="AA400" s="548" t="s">
        <v>1700</v>
      </c>
      <c r="AB400" s="546"/>
      <c r="AC400" s="548" t="s">
        <v>84</v>
      </c>
      <c r="AD400" s="547">
        <v>45958</v>
      </c>
      <c r="AE400" s="546">
        <v>28</v>
      </c>
    </row>
    <row r="401" spans="1:31" ht="13.2">
      <c r="A401" s="541">
        <v>1771286425</v>
      </c>
      <c r="B401" s="543" t="s">
        <v>1285</v>
      </c>
      <c r="C401" s="543" t="s">
        <v>172</v>
      </c>
      <c r="D401" s="543" t="s">
        <v>1704</v>
      </c>
      <c r="E401" s="543" t="s">
        <v>1705</v>
      </c>
      <c r="F401" s="541">
        <v>153</v>
      </c>
      <c r="G401" s="543" t="s">
        <v>1706</v>
      </c>
      <c r="H401" s="543"/>
      <c r="I401" s="541">
        <v>1.2222222222222223</v>
      </c>
      <c r="J401" s="541"/>
      <c r="K401" s="543" t="s">
        <v>1700</v>
      </c>
      <c r="L401" s="541">
        <v>170</v>
      </c>
      <c r="M401" s="541"/>
      <c r="N401" s="541"/>
      <c r="O401" s="541"/>
      <c r="P401" s="541"/>
      <c r="Q401" s="541"/>
      <c r="R401" s="541"/>
      <c r="S401" s="541"/>
      <c r="T401" s="541"/>
      <c r="U401" s="541"/>
      <c r="V401" s="541">
        <v>20</v>
      </c>
      <c r="W401" s="541"/>
      <c r="X401" s="541"/>
      <c r="Y401" s="541"/>
      <c r="Z401" s="541">
        <v>0</v>
      </c>
      <c r="AA401" s="543" t="s">
        <v>1685</v>
      </c>
      <c r="AB401" s="541"/>
      <c r="AC401" s="543" t="s">
        <v>84</v>
      </c>
      <c r="AD401" s="542">
        <v>45959</v>
      </c>
      <c r="AE401" s="541">
        <v>29</v>
      </c>
    </row>
    <row r="402" spans="1:31" ht="13.2">
      <c r="A402" s="546">
        <v>1771286425</v>
      </c>
      <c r="B402" s="548" t="s">
        <v>1697</v>
      </c>
      <c r="C402" s="548" t="s">
        <v>172</v>
      </c>
      <c r="D402" s="548" t="s">
        <v>344</v>
      </c>
      <c r="E402" s="548"/>
      <c r="F402" s="546">
        <v>149</v>
      </c>
      <c r="G402" s="548" t="s">
        <v>1676</v>
      </c>
      <c r="H402" s="548"/>
      <c r="I402" s="546">
        <v>0.5</v>
      </c>
      <c r="J402" s="546"/>
      <c r="K402" s="548" t="s">
        <v>1700</v>
      </c>
      <c r="L402" s="546">
        <v>334</v>
      </c>
      <c r="M402" s="546"/>
      <c r="N402" s="546"/>
      <c r="O402" s="546"/>
      <c r="P402" s="546"/>
      <c r="Q402" s="546"/>
      <c r="R402" s="546"/>
      <c r="S402" s="546"/>
      <c r="T402" s="546"/>
      <c r="U402" s="546"/>
      <c r="V402" s="546"/>
      <c r="W402" s="546"/>
      <c r="X402" s="546"/>
      <c r="Y402" s="546"/>
      <c r="Z402" s="546">
        <v>0.25</v>
      </c>
      <c r="AA402" s="548" t="s">
        <v>1677</v>
      </c>
      <c r="AB402" s="546"/>
      <c r="AC402" s="548" t="s">
        <v>84</v>
      </c>
      <c r="AD402" s="547">
        <v>45954</v>
      </c>
      <c r="AE402" s="546">
        <v>24</v>
      </c>
    </row>
    <row r="403" spans="1:31" ht="13.2">
      <c r="A403" s="541">
        <v>1771286425</v>
      </c>
      <c r="B403" s="543" t="s">
        <v>1697</v>
      </c>
      <c r="C403" s="543" t="s">
        <v>172</v>
      </c>
      <c r="D403" s="543" t="s">
        <v>1381</v>
      </c>
      <c r="E403" s="543" t="s">
        <v>1698</v>
      </c>
      <c r="F403" s="541">
        <v>148</v>
      </c>
      <c r="G403" s="543" t="s">
        <v>1699</v>
      </c>
      <c r="H403" s="543"/>
      <c r="I403" s="541">
        <v>1</v>
      </c>
      <c r="J403" s="541"/>
      <c r="K403" s="543" t="s">
        <v>1700</v>
      </c>
      <c r="L403" s="541">
        <v>210</v>
      </c>
      <c r="M403" s="541">
        <v>30</v>
      </c>
      <c r="N403" s="541"/>
      <c r="O403" s="541"/>
      <c r="P403" s="541"/>
      <c r="Q403" s="541"/>
      <c r="R403" s="541"/>
      <c r="S403" s="541"/>
      <c r="T403" s="541"/>
      <c r="U403" s="541"/>
      <c r="V403" s="541"/>
      <c r="W403" s="541"/>
      <c r="X403" s="541"/>
      <c r="Y403" s="541"/>
      <c r="Z403" s="541">
        <v>0</v>
      </c>
      <c r="AA403" s="543" t="s">
        <v>1682</v>
      </c>
      <c r="AB403" s="541">
        <v>3</v>
      </c>
      <c r="AC403" s="543" t="s">
        <v>84</v>
      </c>
      <c r="AD403" s="542">
        <v>45958</v>
      </c>
      <c r="AE403" s="541">
        <v>28</v>
      </c>
    </row>
    <row r="404" spans="1:31" ht="13.2">
      <c r="A404" s="546">
        <v>1771286425</v>
      </c>
      <c r="B404" s="548" t="s">
        <v>1285</v>
      </c>
      <c r="C404" s="548" t="s">
        <v>172</v>
      </c>
      <c r="D404" s="548" t="s">
        <v>1630</v>
      </c>
      <c r="E404" s="548" t="s">
        <v>1707</v>
      </c>
      <c r="F404" s="546">
        <v>5</v>
      </c>
      <c r="G404" s="548" t="s">
        <v>1687</v>
      </c>
      <c r="H404" s="548"/>
      <c r="I404" s="546">
        <v>1.2222222222222223</v>
      </c>
      <c r="J404" s="546"/>
      <c r="K404" s="548" t="s">
        <v>1700</v>
      </c>
      <c r="L404" s="546">
        <v>170</v>
      </c>
      <c r="M404" s="546"/>
      <c r="N404" s="546"/>
      <c r="O404" s="546"/>
      <c r="P404" s="546"/>
      <c r="Q404" s="546"/>
      <c r="R404" s="546"/>
      <c r="S404" s="546"/>
      <c r="T404" s="546"/>
      <c r="U404" s="546"/>
      <c r="V404" s="546">
        <v>30</v>
      </c>
      <c r="W404" s="546"/>
      <c r="X404" s="546"/>
      <c r="Y404" s="546"/>
      <c r="Z404" s="546">
        <v>0.1111111111111111</v>
      </c>
      <c r="AA404" s="548" t="s">
        <v>1677</v>
      </c>
      <c r="AB404" s="546"/>
      <c r="AC404" s="548" t="s">
        <v>84</v>
      </c>
      <c r="AD404" s="547">
        <v>45959</v>
      </c>
      <c r="AE404" s="546">
        <v>29</v>
      </c>
    </row>
    <row r="405" spans="1:31" ht="13.2">
      <c r="A405" s="541">
        <v>1771286425</v>
      </c>
      <c r="B405" s="543" t="s">
        <v>1697</v>
      </c>
      <c r="C405" s="543" t="s">
        <v>172</v>
      </c>
      <c r="D405" s="543" t="s">
        <v>1704</v>
      </c>
      <c r="E405" s="543" t="s">
        <v>1705</v>
      </c>
      <c r="F405" s="541">
        <v>153</v>
      </c>
      <c r="G405" s="543" t="s">
        <v>1706</v>
      </c>
      <c r="H405" s="543"/>
      <c r="I405" s="541">
        <v>1</v>
      </c>
      <c r="J405" s="541"/>
      <c r="K405" s="543" t="s">
        <v>1700</v>
      </c>
      <c r="L405" s="541">
        <v>210</v>
      </c>
      <c r="M405" s="541"/>
      <c r="N405" s="541"/>
      <c r="O405" s="541"/>
      <c r="P405" s="541"/>
      <c r="Q405" s="541"/>
      <c r="R405" s="541"/>
      <c r="S405" s="541"/>
      <c r="T405" s="541"/>
      <c r="U405" s="541"/>
      <c r="V405" s="541">
        <v>20</v>
      </c>
      <c r="W405" s="541"/>
      <c r="X405" s="541"/>
      <c r="Y405" s="541"/>
      <c r="Z405" s="541">
        <v>0</v>
      </c>
      <c r="AA405" s="543" t="s">
        <v>1685</v>
      </c>
      <c r="AB405" s="541"/>
      <c r="AC405" s="543" t="s">
        <v>84</v>
      </c>
      <c r="AD405" s="542">
        <v>45958</v>
      </c>
      <c r="AE405" s="541">
        <v>28</v>
      </c>
    </row>
    <row r="406" spans="1:31" ht="13.2">
      <c r="A406" s="546">
        <v>1771286425</v>
      </c>
      <c r="B406" s="548" t="s">
        <v>1285</v>
      </c>
      <c r="C406" s="548" t="s">
        <v>172</v>
      </c>
      <c r="D406" s="548" t="s">
        <v>344</v>
      </c>
      <c r="E406" s="548"/>
      <c r="F406" s="546">
        <v>170</v>
      </c>
      <c r="G406" s="548" t="s">
        <v>1681</v>
      </c>
      <c r="H406" s="548"/>
      <c r="I406" s="546">
        <v>1.2222222222222223</v>
      </c>
      <c r="J406" s="546"/>
      <c r="K406" s="548" t="s">
        <v>1700</v>
      </c>
      <c r="L406" s="546">
        <v>170</v>
      </c>
      <c r="M406" s="546"/>
      <c r="N406" s="546"/>
      <c r="O406" s="546"/>
      <c r="P406" s="546"/>
      <c r="Q406" s="546"/>
      <c r="R406" s="546"/>
      <c r="S406" s="546"/>
      <c r="T406" s="546"/>
      <c r="U406" s="546"/>
      <c r="V406" s="546"/>
      <c r="W406" s="546"/>
      <c r="X406" s="546"/>
      <c r="Y406" s="546"/>
      <c r="Z406" s="546">
        <v>0.22222222222222221</v>
      </c>
      <c r="AA406" s="548" t="s">
        <v>1677</v>
      </c>
      <c r="AB406" s="546"/>
      <c r="AC406" s="548" t="s">
        <v>84</v>
      </c>
      <c r="AD406" s="547">
        <v>45959</v>
      </c>
      <c r="AE406" s="546">
        <v>29</v>
      </c>
    </row>
    <row r="407" spans="1:31" ht="13.2">
      <c r="A407" s="541">
        <v>1771286425</v>
      </c>
      <c r="B407" s="543" t="s">
        <v>1285</v>
      </c>
      <c r="C407" s="543" t="s">
        <v>172</v>
      </c>
      <c r="D407" s="543" t="s">
        <v>1609</v>
      </c>
      <c r="E407" s="543" t="s">
        <v>1710</v>
      </c>
      <c r="F407" s="541">
        <v>3</v>
      </c>
      <c r="G407" s="543" t="s">
        <v>1711</v>
      </c>
      <c r="H407" s="543"/>
      <c r="I407" s="541">
        <v>1.2</v>
      </c>
      <c r="J407" s="541"/>
      <c r="K407" s="543" t="s">
        <v>1700</v>
      </c>
      <c r="L407" s="541">
        <v>172</v>
      </c>
      <c r="M407" s="541">
        <v>30</v>
      </c>
      <c r="N407" s="541"/>
      <c r="O407" s="541"/>
      <c r="P407" s="541"/>
      <c r="Q407" s="541"/>
      <c r="R407" s="541"/>
      <c r="S407" s="541"/>
      <c r="T407" s="541"/>
      <c r="U407" s="541"/>
      <c r="V407" s="541"/>
      <c r="W407" s="541"/>
      <c r="X407" s="541"/>
      <c r="Y407" s="541"/>
      <c r="Z407" s="541">
        <v>0</v>
      </c>
      <c r="AA407" s="543" t="s">
        <v>1682</v>
      </c>
      <c r="AB407" s="541">
        <v>7</v>
      </c>
      <c r="AC407" s="543" t="s">
        <v>84</v>
      </c>
      <c r="AD407" s="542">
        <v>45960</v>
      </c>
      <c r="AE407" s="541">
        <v>30</v>
      </c>
    </row>
    <row r="408" spans="1:31" ht="13.2">
      <c r="A408" s="546">
        <v>1771286425</v>
      </c>
      <c r="B408" s="548" t="s">
        <v>1285</v>
      </c>
      <c r="C408" s="548" t="s">
        <v>172</v>
      </c>
      <c r="D408" s="548" t="s">
        <v>1630</v>
      </c>
      <c r="E408" s="548" t="s">
        <v>1707</v>
      </c>
      <c r="F408" s="546">
        <v>5</v>
      </c>
      <c r="G408" s="548" t="s">
        <v>1687</v>
      </c>
      <c r="H408" s="548"/>
      <c r="I408" s="546">
        <v>1.2</v>
      </c>
      <c r="J408" s="546"/>
      <c r="K408" s="548" t="s">
        <v>1700</v>
      </c>
      <c r="L408" s="546">
        <v>172</v>
      </c>
      <c r="M408" s="546"/>
      <c r="N408" s="546"/>
      <c r="O408" s="546"/>
      <c r="P408" s="546"/>
      <c r="Q408" s="546"/>
      <c r="R408" s="546"/>
      <c r="S408" s="546"/>
      <c r="T408" s="546"/>
      <c r="U408" s="546"/>
      <c r="V408" s="546">
        <v>30</v>
      </c>
      <c r="W408" s="546"/>
      <c r="X408" s="546"/>
      <c r="Y408" s="546"/>
      <c r="Z408" s="546">
        <v>0.1</v>
      </c>
      <c r="AA408" s="548" t="s">
        <v>1677</v>
      </c>
      <c r="AB408" s="546"/>
      <c r="AC408" s="548" t="s">
        <v>84</v>
      </c>
      <c r="AD408" s="547">
        <v>45960</v>
      </c>
      <c r="AE408" s="546">
        <v>30</v>
      </c>
    </row>
    <row r="409" spans="1:31" ht="13.2">
      <c r="A409" s="541">
        <v>1771286425</v>
      </c>
      <c r="B409" s="543" t="s">
        <v>1285</v>
      </c>
      <c r="C409" s="543" t="s">
        <v>172</v>
      </c>
      <c r="D409" s="543" t="s">
        <v>1394</v>
      </c>
      <c r="E409" s="543" t="s">
        <v>1701</v>
      </c>
      <c r="F409" s="541">
        <v>6</v>
      </c>
      <c r="G409" s="543" t="s">
        <v>1702</v>
      </c>
      <c r="H409" s="543"/>
      <c r="I409" s="541">
        <v>1.2</v>
      </c>
      <c r="J409" s="541"/>
      <c r="K409" s="543" t="s">
        <v>1700</v>
      </c>
      <c r="L409" s="541">
        <v>172</v>
      </c>
      <c r="M409" s="541">
        <v>20</v>
      </c>
      <c r="N409" s="541"/>
      <c r="O409" s="541"/>
      <c r="P409" s="541"/>
      <c r="Q409" s="541"/>
      <c r="R409" s="541"/>
      <c r="S409" s="541"/>
      <c r="T409" s="541"/>
      <c r="U409" s="541"/>
      <c r="V409" s="541"/>
      <c r="W409" s="541"/>
      <c r="X409" s="541"/>
      <c r="Y409" s="541">
        <v>100</v>
      </c>
      <c r="Z409" s="541">
        <v>0.2</v>
      </c>
      <c r="AA409" s="543" t="s">
        <v>1712</v>
      </c>
      <c r="AB409" s="541">
        <v>3</v>
      </c>
      <c r="AC409" s="543" t="s">
        <v>84</v>
      </c>
      <c r="AD409" s="542">
        <v>45960</v>
      </c>
      <c r="AE409" s="541">
        <v>30</v>
      </c>
    </row>
    <row r="410" spans="1:31" ht="13.2">
      <c r="A410" s="546">
        <v>1771286425</v>
      </c>
      <c r="B410" s="548" t="s">
        <v>1285</v>
      </c>
      <c r="C410" s="548" t="s">
        <v>172</v>
      </c>
      <c r="D410" s="548" t="s">
        <v>1597</v>
      </c>
      <c r="E410" s="548" t="s">
        <v>1691</v>
      </c>
      <c r="F410" s="546">
        <v>150</v>
      </c>
      <c r="G410" s="548" t="s">
        <v>1692</v>
      </c>
      <c r="H410" s="548"/>
      <c r="I410" s="546">
        <v>1.2</v>
      </c>
      <c r="J410" s="546"/>
      <c r="K410" s="548" t="s">
        <v>1700</v>
      </c>
      <c r="L410" s="546">
        <v>172</v>
      </c>
      <c r="M410" s="546">
        <v>27</v>
      </c>
      <c r="N410" s="546"/>
      <c r="O410" s="546"/>
      <c r="P410" s="546"/>
      <c r="Q410" s="546"/>
      <c r="R410" s="546"/>
      <c r="S410" s="546"/>
      <c r="T410" s="546"/>
      <c r="U410" s="546"/>
      <c r="V410" s="546"/>
      <c r="W410" s="546"/>
      <c r="X410" s="546"/>
      <c r="Y410" s="546"/>
      <c r="Z410" s="546">
        <v>0</v>
      </c>
      <c r="AA410" s="548" t="s">
        <v>1682</v>
      </c>
      <c r="AB410" s="546">
        <v>8</v>
      </c>
      <c r="AC410" s="548" t="s">
        <v>84</v>
      </c>
      <c r="AD410" s="547">
        <v>45960</v>
      </c>
      <c r="AE410" s="546">
        <v>30</v>
      </c>
    </row>
    <row r="411" spans="1:31" ht="13.2">
      <c r="A411" s="541">
        <v>1771286425</v>
      </c>
      <c r="B411" s="543" t="s">
        <v>1697</v>
      </c>
      <c r="C411" s="543" t="s">
        <v>172</v>
      </c>
      <c r="D411" s="543" t="s">
        <v>1630</v>
      </c>
      <c r="E411" s="543" t="s">
        <v>1707</v>
      </c>
      <c r="F411" s="541">
        <v>5</v>
      </c>
      <c r="G411" s="543" t="s">
        <v>1687</v>
      </c>
      <c r="H411" s="543"/>
      <c r="I411" s="541">
        <v>1</v>
      </c>
      <c r="J411" s="541"/>
      <c r="K411" s="543" t="s">
        <v>1700</v>
      </c>
      <c r="L411" s="541">
        <v>210</v>
      </c>
      <c r="M411" s="541"/>
      <c r="N411" s="541"/>
      <c r="O411" s="541"/>
      <c r="P411" s="541"/>
      <c r="Q411" s="541"/>
      <c r="R411" s="541"/>
      <c r="S411" s="541"/>
      <c r="T411" s="541"/>
      <c r="U411" s="541"/>
      <c r="V411" s="541">
        <v>30</v>
      </c>
      <c r="W411" s="541"/>
      <c r="X411" s="541"/>
      <c r="Y411" s="541"/>
      <c r="Z411" s="541">
        <v>0.125</v>
      </c>
      <c r="AA411" s="543" t="s">
        <v>1677</v>
      </c>
      <c r="AB411" s="541"/>
      <c r="AC411" s="543" t="s">
        <v>84</v>
      </c>
      <c r="AD411" s="542">
        <v>45958</v>
      </c>
      <c r="AE411" s="541">
        <v>28</v>
      </c>
    </row>
    <row r="412" spans="1:31" ht="13.2">
      <c r="A412" s="546">
        <v>1771286425</v>
      </c>
      <c r="B412" s="548" t="s">
        <v>1285</v>
      </c>
      <c r="C412" s="548" t="s">
        <v>172</v>
      </c>
      <c r="D412" s="548" t="s">
        <v>1381</v>
      </c>
      <c r="E412" s="548" t="s">
        <v>1698</v>
      </c>
      <c r="F412" s="546">
        <v>148</v>
      </c>
      <c r="G412" s="548" t="s">
        <v>1699</v>
      </c>
      <c r="H412" s="548"/>
      <c r="I412" s="546">
        <v>1.2</v>
      </c>
      <c r="J412" s="546"/>
      <c r="K412" s="548" t="s">
        <v>1700</v>
      </c>
      <c r="L412" s="546">
        <v>172</v>
      </c>
      <c r="M412" s="546">
        <v>30</v>
      </c>
      <c r="N412" s="546"/>
      <c r="O412" s="546"/>
      <c r="P412" s="546"/>
      <c r="Q412" s="546"/>
      <c r="R412" s="546"/>
      <c r="S412" s="546"/>
      <c r="T412" s="546"/>
      <c r="U412" s="546"/>
      <c r="V412" s="546"/>
      <c r="W412" s="546"/>
      <c r="X412" s="546"/>
      <c r="Y412" s="546"/>
      <c r="Z412" s="546">
        <v>0</v>
      </c>
      <c r="AA412" s="548" t="s">
        <v>1682</v>
      </c>
      <c r="AB412" s="546">
        <v>5</v>
      </c>
      <c r="AC412" s="548" t="s">
        <v>84</v>
      </c>
      <c r="AD412" s="547">
        <v>45960</v>
      </c>
      <c r="AE412" s="546">
        <v>30</v>
      </c>
    </row>
    <row r="413" spans="1:31" ht="13.2">
      <c r="A413" s="541">
        <v>1771286425</v>
      </c>
      <c r="B413" s="543" t="s">
        <v>1285</v>
      </c>
      <c r="C413" s="543" t="s">
        <v>172</v>
      </c>
      <c r="D413" s="543" t="s">
        <v>1615</v>
      </c>
      <c r="E413" s="543" t="s">
        <v>1703</v>
      </c>
      <c r="F413" s="541">
        <v>2</v>
      </c>
      <c r="G413" s="543" t="s">
        <v>1686</v>
      </c>
      <c r="H413" s="543"/>
      <c r="I413" s="541">
        <v>1.2</v>
      </c>
      <c r="J413" s="541"/>
      <c r="K413" s="543" t="s">
        <v>1700</v>
      </c>
      <c r="L413" s="541">
        <v>172</v>
      </c>
      <c r="M413" s="541">
        <v>37</v>
      </c>
      <c r="N413" s="541"/>
      <c r="O413" s="541"/>
      <c r="P413" s="541"/>
      <c r="Q413" s="541"/>
      <c r="R413" s="541"/>
      <c r="S413" s="541"/>
      <c r="T413" s="541"/>
      <c r="U413" s="541"/>
      <c r="V413" s="541"/>
      <c r="W413" s="541"/>
      <c r="X413" s="541"/>
      <c r="Y413" s="541">
        <v>370</v>
      </c>
      <c r="Z413" s="541">
        <v>0.1</v>
      </c>
      <c r="AA413" s="543" t="s">
        <v>1700</v>
      </c>
      <c r="AB413" s="541">
        <v>1</v>
      </c>
      <c r="AC413" s="543" t="s">
        <v>84</v>
      </c>
      <c r="AD413" s="542">
        <v>45960</v>
      </c>
      <c r="AE413" s="541">
        <v>30</v>
      </c>
    </row>
    <row r="414" spans="1:31" ht="13.2">
      <c r="A414" s="546">
        <v>1771286425</v>
      </c>
      <c r="B414" s="548" t="s">
        <v>1285</v>
      </c>
      <c r="C414" s="548" t="s">
        <v>172</v>
      </c>
      <c r="D414" s="548" t="s">
        <v>1695</v>
      </c>
      <c r="E414" s="548" t="s">
        <v>1696</v>
      </c>
      <c r="F414" s="546">
        <v>7</v>
      </c>
      <c r="G414" s="548" t="s">
        <v>1678</v>
      </c>
      <c r="H414" s="548"/>
      <c r="I414" s="546">
        <v>1.2222222222222223</v>
      </c>
      <c r="J414" s="546"/>
      <c r="K414" s="548" t="s">
        <v>1700</v>
      </c>
      <c r="L414" s="546">
        <v>170</v>
      </c>
      <c r="M414" s="546"/>
      <c r="N414" s="546"/>
      <c r="O414" s="546"/>
      <c r="P414" s="546"/>
      <c r="Q414" s="546"/>
      <c r="R414" s="546"/>
      <c r="S414" s="546"/>
      <c r="T414" s="546"/>
      <c r="U414" s="546"/>
      <c r="V414" s="546">
        <v>30</v>
      </c>
      <c r="W414" s="546"/>
      <c r="X414" s="546"/>
      <c r="Y414" s="546"/>
      <c r="Z414" s="546">
        <v>0.22222222222222221</v>
      </c>
      <c r="AA414" s="548" t="s">
        <v>1677</v>
      </c>
      <c r="AB414" s="546"/>
      <c r="AC414" s="548" t="s">
        <v>84</v>
      </c>
      <c r="AD414" s="547">
        <v>45959</v>
      </c>
      <c r="AE414" s="546">
        <v>29</v>
      </c>
    </row>
    <row r="415" spans="1:31" ht="13.2">
      <c r="A415" s="541">
        <v>1771286425</v>
      </c>
      <c r="B415" s="543" t="s">
        <v>1697</v>
      </c>
      <c r="C415" s="543" t="s">
        <v>172</v>
      </c>
      <c r="D415" s="543" t="s">
        <v>1695</v>
      </c>
      <c r="E415" s="543" t="s">
        <v>1696</v>
      </c>
      <c r="F415" s="541">
        <v>7</v>
      </c>
      <c r="G415" s="543" t="s">
        <v>1678</v>
      </c>
      <c r="H415" s="543"/>
      <c r="I415" s="541">
        <v>1</v>
      </c>
      <c r="J415" s="541"/>
      <c r="K415" s="543" t="s">
        <v>1700</v>
      </c>
      <c r="L415" s="541">
        <v>210</v>
      </c>
      <c r="M415" s="541"/>
      <c r="N415" s="541"/>
      <c r="O415" s="541"/>
      <c r="P415" s="541"/>
      <c r="Q415" s="541"/>
      <c r="R415" s="541"/>
      <c r="S415" s="541"/>
      <c r="T415" s="541"/>
      <c r="U415" s="541"/>
      <c r="V415" s="541">
        <v>30</v>
      </c>
      <c r="W415" s="541"/>
      <c r="X415" s="541"/>
      <c r="Y415" s="541"/>
      <c r="Z415" s="541">
        <v>0.125</v>
      </c>
      <c r="AA415" s="543" t="s">
        <v>1677</v>
      </c>
      <c r="AB415" s="541"/>
      <c r="AC415" s="543" t="s">
        <v>84</v>
      </c>
      <c r="AD415" s="542">
        <v>45958</v>
      </c>
      <c r="AE415" s="541">
        <v>28</v>
      </c>
    </row>
    <row r="416" spans="1:31" ht="13.2">
      <c r="A416" s="546">
        <v>1771286425</v>
      </c>
      <c r="B416" s="548" t="s">
        <v>1285</v>
      </c>
      <c r="C416" s="548" t="s">
        <v>172</v>
      </c>
      <c r="D416" s="548" t="s">
        <v>344</v>
      </c>
      <c r="E416" s="548"/>
      <c r="F416" s="546">
        <v>170</v>
      </c>
      <c r="G416" s="548" t="s">
        <v>1681</v>
      </c>
      <c r="H416" s="548"/>
      <c r="I416" s="546">
        <v>1.2</v>
      </c>
      <c r="J416" s="546"/>
      <c r="K416" s="548" t="s">
        <v>1700</v>
      </c>
      <c r="L416" s="546">
        <v>172</v>
      </c>
      <c r="M416" s="546"/>
      <c r="N416" s="546"/>
      <c r="O416" s="546"/>
      <c r="P416" s="546"/>
      <c r="Q416" s="546"/>
      <c r="R416" s="546"/>
      <c r="S416" s="546"/>
      <c r="T416" s="546"/>
      <c r="U416" s="546"/>
      <c r="V416" s="546"/>
      <c r="W416" s="546"/>
      <c r="X416" s="546"/>
      <c r="Y416" s="546"/>
      <c r="Z416" s="546">
        <v>0.2</v>
      </c>
      <c r="AA416" s="548" t="s">
        <v>1677</v>
      </c>
      <c r="AB416" s="546"/>
      <c r="AC416" s="548" t="s">
        <v>84</v>
      </c>
      <c r="AD416" s="547">
        <v>45960</v>
      </c>
      <c r="AE416" s="546">
        <v>30</v>
      </c>
    </row>
    <row r="417" spans="1:31" ht="13.2">
      <c r="A417" s="541">
        <v>1771286425</v>
      </c>
      <c r="B417" s="543" t="s">
        <v>1697</v>
      </c>
      <c r="C417" s="543" t="s">
        <v>172</v>
      </c>
      <c r="D417" s="543" t="s">
        <v>1394</v>
      </c>
      <c r="E417" s="543" t="s">
        <v>1701</v>
      </c>
      <c r="F417" s="541">
        <v>6</v>
      </c>
      <c r="G417" s="543" t="s">
        <v>1702</v>
      </c>
      <c r="H417" s="543"/>
      <c r="I417" s="541">
        <v>0</v>
      </c>
      <c r="J417" s="541">
        <v>2</v>
      </c>
      <c r="K417" s="543" t="s">
        <v>1682</v>
      </c>
      <c r="L417" s="541"/>
      <c r="M417" s="541"/>
      <c r="N417" s="541"/>
      <c r="O417" s="541"/>
      <c r="P417" s="541"/>
      <c r="Q417" s="541"/>
      <c r="R417" s="541"/>
      <c r="S417" s="541"/>
      <c r="T417" s="541"/>
      <c r="U417" s="541"/>
      <c r="V417" s="541">
        <v>20</v>
      </c>
      <c r="W417" s="541"/>
      <c r="X417" s="541"/>
      <c r="Y417" s="541"/>
      <c r="Z417" s="541">
        <v>0</v>
      </c>
      <c r="AA417" s="543" t="s">
        <v>1685</v>
      </c>
      <c r="AB417" s="541"/>
      <c r="AC417" s="543" t="s">
        <v>84</v>
      </c>
      <c r="AD417" s="542">
        <v>45953</v>
      </c>
      <c r="AE417" s="541">
        <v>23</v>
      </c>
    </row>
    <row r="418" spans="1:31" ht="13.2">
      <c r="A418" s="546">
        <v>1771286425</v>
      </c>
      <c r="B418" s="548" t="s">
        <v>1285</v>
      </c>
      <c r="C418" s="548" t="s">
        <v>172</v>
      </c>
      <c r="D418" s="548" t="s">
        <v>344</v>
      </c>
      <c r="E418" s="548"/>
      <c r="F418" s="546">
        <v>149</v>
      </c>
      <c r="G418" s="548" t="s">
        <v>1676</v>
      </c>
      <c r="H418" s="548"/>
      <c r="I418" s="546">
        <v>1.2222222222222223</v>
      </c>
      <c r="J418" s="546"/>
      <c r="K418" s="548" t="s">
        <v>1700</v>
      </c>
      <c r="L418" s="546">
        <v>170</v>
      </c>
      <c r="M418" s="546"/>
      <c r="N418" s="546"/>
      <c r="O418" s="546"/>
      <c r="P418" s="546"/>
      <c r="Q418" s="546"/>
      <c r="R418" s="546"/>
      <c r="S418" s="546"/>
      <c r="T418" s="546"/>
      <c r="U418" s="546"/>
      <c r="V418" s="546"/>
      <c r="W418" s="546"/>
      <c r="X418" s="546"/>
      <c r="Y418" s="546"/>
      <c r="Z418" s="546">
        <v>0.1111111111111111</v>
      </c>
      <c r="AA418" s="548" t="s">
        <v>1677</v>
      </c>
      <c r="AB418" s="546"/>
      <c r="AC418" s="548" t="s">
        <v>84</v>
      </c>
      <c r="AD418" s="547">
        <v>45959</v>
      </c>
      <c r="AE418" s="546">
        <v>29</v>
      </c>
    </row>
    <row r="419" spans="1:31" ht="13.2">
      <c r="A419" s="541">
        <v>1771286425</v>
      </c>
      <c r="B419" s="543" t="s">
        <v>1697</v>
      </c>
      <c r="C419" s="543" t="s">
        <v>172</v>
      </c>
      <c r="D419" s="543" t="s">
        <v>344</v>
      </c>
      <c r="E419" s="543"/>
      <c r="F419" s="541">
        <v>149</v>
      </c>
      <c r="G419" s="543" t="s">
        <v>1676</v>
      </c>
      <c r="H419" s="543"/>
      <c r="I419" s="541">
        <v>1</v>
      </c>
      <c r="J419" s="541"/>
      <c r="K419" s="543" t="s">
        <v>1700</v>
      </c>
      <c r="L419" s="541">
        <v>210</v>
      </c>
      <c r="M419" s="541"/>
      <c r="N419" s="541"/>
      <c r="O419" s="541"/>
      <c r="P419" s="541"/>
      <c r="Q419" s="541"/>
      <c r="R419" s="541"/>
      <c r="S419" s="541"/>
      <c r="T419" s="541"/>
      <c r="U419" s="541"/>
      <c r="V419" s="541"/>
      <c r="W419" s="541"/>
      <c r="X419" s="541"/>
      <c r="Y419" s="541"/>
      <c r="Z419" s="541">
        <v>0.125</v>
      </c>
      <c r="AA419" s="543" t="s">
        <v>1677</v>
      </c>
      <c r="AB419" s="541"/>
      <c r="AC419" s="543" t="s">
        <v>84</v>
      </c>
      <c r="AD419" s="542">
        <v>45958</v>
      </c>
      <c r="AE419" s="541">
        <v>28</v>
      </c>
    </row>
    <row r="420" spans="1:31" ht="13.2">
      <c r="A420" s="546">
        <v>1771286425</v>
      </c>
      <c r="B420" s="548" t="s">
        <v>1285</v>
      </c>
      <c r="C420" s="548" t="s">
        <v>172</v>
      </c>
      <c r="D420" s="548" t="s">
        <v>1695</v>
      </c>
      <c r="E420" s="548" t="s">
        <v>1696</v>
      </c>
      <c r="F420" s="546">
        <v>7</v>
      </c>
      <c r="G420" s="548" t="s">
        <v>1678</v>
      </c>
      <c r="H420" s="548"/>
      <c r="I420" s="546">
        <v>1.2</v>
      </c>
      <c r="J420" s="546"/>
      <c r="K420" s="548" t="s">
        <v>1700</v>
      </c>
      <c r="L420" s="546">
        <v>172</v>
      </c>
      <c r="M420" s="546"/>
      <c r="N420" s="546"/>
      <c r="O420" s="546"/>
      <c r="P420" s="546"/>
      <c r="Q420" s="546"/>
      <c r="R420" s="546"/>
      <c r="S420" s="546"/>
      <c r="T420" s="546"/>
      <c r="U420" s="546"/>
      <c r="V420" s="546">
        <v>30</v>
      </c>
      <c r="W420" s="546"/>
      <c r="X420" s="546"/>
      <c r="Y420" s="546"/>
      <c r="Z420" s="546">
        <v>0.2</v>
      </c>
      <c r="AA420" s="548" t="s">
        <v>1677</v>
      </c>
      <c r="AB420" s="546"/>
      <c r="AC420" s="548" t="s">
        <v>84</v>
      </c>
      <c r="AD420" s="547">
        <v>45960</v>
      </c>
      <c r="AE420" s="546">
        <v>30</v>
      </c>
    </row>
    <row r="421" spans="1:31" ht="13.2">
      <c r="A421" s="541">
        <v>1771286425</v>
      </c>
      <c r="B421" s="543" t="s">
        <v>1697</v>
      </c>
      <c r="C421" s="543" t="s">
        <v>172</v>
      </c>
      <c r="D421" s="543" t="s">
        <v>344</v>
      </c>
      <c r="E421" s="543"/>
      <c r="F421" s="541">
        <v>170</v>
      </c>
      <c r="G421" s="543" t="s">
        <v>1681</v>
      </c>
      <c r="H421" s="543"/>
      <c r="I421" s="541">
        <v>1</v>
      </c>
      <c r="J421" s="541"/>
      <c r="K421" s="543" t="s">
        <v>1700</v>
      </c>
      <c r="L421" s="541">
        <v>210</v>
      </c>
      <c r="M421" s="541"/>
      <c r="N421" s="541"/>
      <c r="O421" s="541"/>
      <c r="P421" s="541"/>
      <c r="Q421" s="541"/>
      <c r="R421" s="541"/>
      <c r="S421" s="541"/>
      <c r="T421" s="541"/>
      <c r="U421" s="541"/>
      <c r="V421" s="541"/>
      <c r="W421" s="541"/>
      <c r="X421" s="541"/>
      <c r="Y421" s="541"/>
      <c r="Z421" s="541">
        <v>0.25</v>
      </c>
      <c r="AA421" s="543" t="s">
        <v>1677</v>
      </c>
      <c r="AB421" s="541"/>
      <c r="AC421" s="543" t="s">
        <v>84</v>
      </c>
      <c r="AD421" s="542">
        <v>45958</v>
      </c>
      <c r="AE421" s="541">
        <v>28</v>
      </c>
    </row>
    <row r="422" spans="1:31" ht="13.2">
      <c r="A422" s="546">
        <v>1771286425</v>
      </c>
      <c r="B422" s="548" t="s">
        <v>1285</v>
      </c>
      <c r="C422" s="548" t="s">
        <v>172</v>
      </c>
      <c r="D422" s="548" t="s">
        <v>1385</v>
      </c>
      <c r="E422" s="548" t="s">
        <v>1709</v>
      </c>
      <c r="F422" s="546">
        <v>109</v>
      </c>
      <c r="G422" s="548" t="s">
        <v>782</v>
      </c>
      <c r="H422" s="548"/>
      <c r="I422" s="546">
        <v>1.2222222222222223</v>
      </c>
      <c r="J422" s="546"/>
      <c r="K422" s="548" t="s">
        <v>1700</v>
      </c>
      <c r="L422" s="546">
        <v>170</v>
      </c>
      <c r="M422" s="546">
        <v>30</v>
      </c>
      <c r="N422" s="546"/>
      <c r="O422" s="546"/>
      <c r="P422" s="546"/>
      <c r="Q422" s="546"/>
      <c r="R422" s="546"/>
      <c r="S422" s="546"/>
      <c r="T422" s="546"/>
      <c r="U422" s="546"/>
      <c r="V422" s="546"/>
      <c r="W422" s="546"/>
      <c r="X422" s="546"/>
      <c r="Y422" s="546"/>
      <c r="Z422" s="546">
        <v>0</v>
      </c>
      <c r="AA422" s="548" t="s">
        <v>1682</v>
      </c>
      <c r="AB422" s="546">
        <v>7</v>
      </c>
      <c r="AC422" s="548" t="s">
        <v>84</v>
      </c>
      <c r="AD422" s="547">
        <v>45959</v>
      </c>
      <c r="AE422" s="546">
        <v>29</v>
      </c>
    </row>
    <row r="423" spans="1:31" ht="13.2">
      <c r="A423" s="541">
        <v>1771286425</v>
      </c>
      <c r="B423" s="543" t="s">
        <v>1285</v>
      </c>
      <c r="C423" s="543" t="s">
        <v>172</v>
      </c>
      <c r="D423" s="543" t="s">
        <v>1436</v>
      </c>
      <c r="E423" s="543" t="s">
        <v>1708</v>
      </c>
      <c r="F423" s="541">
        <v>154</v>
      </c>
      <c r="G423" s="543" t="s">
        <v>1694</v>
      </c>
      <c r="H423" s="543"/>
      <c r="I423" s="541">
        <v>1.2222222222222223</v>
      </c>
      <c r="J423" s="541"/>
      <c r="K423" s="543" t="s">
        <v>1700</v>
      </c>
      <c r="L423" s="541">
        <v>170</v>
      </c>
      <c r="M423" s="541">
        <v>34</v>
      </c>
      <c r="N423" s="541"/>
      <c r="O423" s="541"/>
      <c r="P423" s="541"/>
      <c r="Q423" s="541"/>
      <c r="R423" s="541"/>
      <c r="S423" s="541"/>
      <c r="T423" s="541"/>
      <c r="U423" s="541"/>
      <c r="V423" s="541"/>
      <c r="W423" s="541"/>
      <c r="X423" s="541"/>
      <c r="Y423" s="541">
        <v>153</v>
      </c>
      <c r="Z423" s="541">
        <v>0.22222222222222221</v>
      </c>
      <c r="AA423" s="543" t="s">
        <v>1700</v>
      </c>
      <c r="AB423" s="541"/>
      <c r="AC423" s="543" t="s">
        <v>84</v>
      </c>
      <c r="AD423" s="542">
        <v>45959</v>
      </c>
      <c r="AE423" s="541">
        <v>29</v>
      </c>
    </row>
    <row r="424" spans="1:31" ht="13.2">
      <c r="A424" s="546">
        <v>2783034012</v>
      </c>
      <c r="B424" s="548" t="s">
        <v>1301</v>
      </c>
      <c r="C424" s="548" t="s">
        <v>182</v>
      </c>
      <c r="D424" s="548" t="s">
        <v>1713</v>
      </c>
      <c r="E424" s="548" t="s">
        <v>1714</v>
      </c>
      <c r="F424" s="546">
        <v>154</v>
      </c>
      <c r="G424" s="548" t="s">
        <v>1694</v>
      </c>
      <c r="H424" s="548"/>
      <c r="I424" s="546">
        <v>0.5357142857142857</v>
      </c>
      <c r="J424" s="546">
        <v>1</v>
      </c>
      <c r="K424" s="548" t="s">
        <v>1712</v>
      </c>
      <c r="L424" s="546">
        <v>95</v>
      </c>
      <c r="M424" s="546"/>
      <c r="N424" s="546"/>
      <c r="O424" s="546"/>
      <c r="P424" s="546"/>
      <c r="Q424" s="546"/>
      <c r="R424" s="546"/>
      <c r="S424" s="546"/>
      <c r="T424" s="546"/>
      <c r="U424" s="546"/>
      <c r="V424" s="546"/>
      <c r="W424" s="546">
        <v>1</v>
      </c>
      <c r="X424" s="546"/>
      <c r="Y424" s="546">
        <v>112</v>
      </c>
      <c r="Z424" s="546">
        <v>0.10714285714285714</v>
      </c>
      <c r="AA424" s="548" t="s">
        <v>1712</v>
      </c>
      <c r="AB424" s="546">
        <v>14</v>
      </c>
      <c r="AC424" s="548" t="s">
        <v>84</v>
      </c>
      <c r="AD424" s="547">
        <v>46070</v>
      </c>
      <c r="AE424" s="546">
        <v>17</v>
      </c>
    </row>
    <row r="425" spans="1:31" ht="13.2">
      <c r="A425" s="541">
        <v>2783034012</v>
      </c>
      <c r="B425" s="543" t="s">
        <v>1301</v>
      </c>
      <c r="C425" s="543" t="s">
        <v>182</v>
      </c>
      <c r="D425" s="543" t="s">
        <v>1374</v>
      </c>
      <c r="E425" s="543" t="s">
        <v>1715</v>
      </c>
      <c r="F425" s="541">
        <v>154</v>
      </c>
      <c r="G425" s="543" t="s">
        <v>1694</v>
      </c>
      <c r="H425" s="543"/>
      <c r="I425" s="541">
        <v>0.5714285714285714</v>
      </c>
      <c r="J425" s="541">
        <v>3</v>
      </c>
      <c r="K425" s="543" t="s">
        <v>1712</v>
      </c>
      <c r="L425" s="541">
        <v>92</v>
      </c>
      <c r="M425" s="541">
        <v>1</v>
      </c>
      <c r="N425" s="541"/>
      <c r="O425" s="541"/>
      <c r="P425" s="541"/>
      <c r="Q425" s="541"/>
      <c r="R425" s="541"/>
      <c r="S425" s="541"/>
      <c r="T425" s="541"/>
      <c r="U425" s="541"/>
      <c r="V425" s="541"/>
      <c r="W425" s="541"/>
      <c r="X425" s="541"/>
      <c r="Y425" s="541">
        <v>84</v>
      </c>
      <c r="Z425" s="541">
        <v>0.14285714285714285</v>
      </c>
      <c r="AA425" s="543" t="s">
        <v>1712</v>
      </c>
      <c r="AB425" s="541">
        <v>9</v>
      </c>
      <c r="AC425" s="543" t="s">
        <v>84</v>
      </c>
      <c r="AD425" s="542">
        <v>46065</v>
      </c>
      <c r="AE425" s="541">
        <v>12</v>
      </c>
    </row>
    <row r="426" spans="1:31" ht="13.2">
      <c r="A426" s="546">
        <v>2783034012</v>
      </c>
      <c r="B426" s="548" t="s">
        <v>1301</v>
      </c>
      <c r="C426" s="548" t="s">
        <v>182</v>
      </c>
      <c r="D426" s="548" t="s">
        <v>1423</v>
      </c>
      <c r="E426" s="548" t="s">
        <v>1680</v>
      </c>
      <c r="F426" s="546">
        <v>170</v>
      </c>
      <c r="G426" s="548" t="s">
        <v>1681</v>
      </c>
      <c r="H426" s="548"/>
      <c r="I426" s="546">
        <v>0.6071428571428571</v>
      </c>
      <c r="J426" s="546">
        <v>1</v>
      </c>
      <c r="K426" s="548" t="s">
        <v>1712</v>
      </c>
      <c r="L426" s="546">
        <v>87</v>
      </c>
      <c r="M426" s="546">
        <v>1</v>
      </c>
      <c r="N426" s="546"/>
      <c r="O426" s="546"/>
      <c r="P426" s="546"/>
      <c r="Q426" s="546"/>
      <c r="R426" s="546"/>
      <c r="S426" s="546"/>
      <c r="T426" s="546"/>
      <c r="U426" s="546"/>
      <c r="V426" s="546"/>
      <c r="W426" s="546"/>
      <c r="X426" s="546"/>
      <c r="Y426" s="546"/>
      <c r="Z426" s="546">
        <v>0</v>
      </c>
      <c r="AA426" s="548" t="s">
        <v>1682</v>
      </c>
      <c r="AB426" s="546">
        <v>42</v>
      </c>
      <c r="AC426" s="548" t="s">
        <v>84</v>
      </c>
      <c r="AD426" s="547">
        <v>46063</v>
      </c>
      <c r="AE426" s="546">
        <v>10</v>
      </c>
    </row>
    <row r="427" spans="1:31" ht="13.2">
      <c r="A427" s="541">
        <v>2783034012</v>
      </c>
      <c r="B427" s="543" t="s">
        <v>1301</v>
      </c>
      <c r="C427" s="543" t="s">
        <v>182</v>
      </c>
      <c r="D427" s="543" t="s">
        <v>1592</v>
      </c>
      <c r="E427" s="543" t="s">
        <v>1716</v>
      </c>
      <c r="F427" s="541">
        <v>155</v>
      </c>
      <c r="G427" s="543" t="s">
        <v>1689</v>
      </c>
      <c r="H427" s="543"/>
      <c r="I427" s="541">
        <v>0.6785714285714286</v>
      </c>
      <c r="J427" s="541"/>
      <c r="K427" s="543" t="s">
        <v>1712</v>
      </c>
      <c r="L427" s="541">
        <v>81</v>
      </c>
      <c r="M427" s="541">
        <v>5</v>
      </c>
      <c r="N427" s="541"/>
      <c r="O427" s="541"/>
      <c r="P427" s="541"/>
      <c r="Q427" s="541"/>
      <c r="R427" s="541"/>
      <c r="S427" s="541"/>
      <c r="T427" s="541"/>
      <c r="U427" s="541"/>
      <c r="V427" s="541"/>
      <c r="W427" s="541"/>
      <c r="X427" s="541"/>
      <c r="Y427" s="541">
        <v>140</v>
      </c>
      <c r="Z427" s="541">
        <v>3.5714285714285712E-2</v>
      </c>
      <c r="AA427" s="543" t="s">
        <v>1700</v>
      </c>
      <c r="AB427" s="541">
        <v>3</v>
      </c>
      <c r="AC427" s="543" t="s">
        <v>84</v>
      </c>
      <c r="AD427" s="542">
        <v>46057</v>
      </c>
      <c r="AE427" s="541">
        <v>4</v>
      </c>
    </row>
    <row r="428" spans="1:31" ht="13.2">
      <c r="A428" s="546">
        <v>2783034012</v>
      </c>
      <c r="B428" s="548" t="s">
        <v>1301</v>
      </c>
      <c r="C428" s="548" t="s">
        <v>182</v>
      </c>
      <c r="D428" s="548" t="s">
        <v>1615</v>
      </c>
      <c r="E428" s="548" t="s">
        <v>1703</v>
      </c>
      <c r="F428" s="546">
        <v>2</v>
      </c>
      <c r="G428" s="548" t="s">
        <v>1686</v>
      </c>
      <c r="H428" s="548"/>
      <c r="I428" s="546">
        <v>0.5714285714285714</v>
      </c>
      <c r="J428" s="546">
        <v>3</v>
      </c>
      <c r="K428" s="548" t="s">
        <v>1712</v>
      </c>
      <c r="L428" s="546">
        <v>92</v>
      </c>
      <c r="M428" s="546">
        <v>1</v>
      </c>
      <c r="N428" s="546"/>
      <c r="O428" s="546"/>
      <c r="P428" s="546"/>
      <c r="Q428" s="546"/>
      <c r="R428" s="546"/>
      <c r="S428" s="546"/>
      <c r="T428" s="546"/>
      <c r="U428" s="546"/>
      <c r="V428" s="546"/>
      <c r="W428" s="546"/>
      <c r="X428" s="546"/>
      <c r="Y428" s="546"/>
      <c r="Z428" s="546">
        <v>0</v>
      </c>
      <c r="AA428" s="548" t="s">
        <v>1682</v>
      </c>
      <c r="AB428" s="546">
        <v>30</v>
      </c>
      <c r="AC428" s="548" t="s">
        <v>84</v>
      </c>
      <c r="AD428" s="547">
        <v>46065</v>
      </c>
      <c r="AE428" s="546">
        <v>12</v>
      </c>
    </row>
    <row r="429" spans="1:31" ht="13.2">
      <c r="A429" s="541">
        <v>2783034012</v>
      </c>
      <c r="B429" s="543" t="s">
        <v>1301</v>
      </c>
      <c r="C429" s="543" t="s">
        <v>182</v>
      </c>
      <c r="D429" s="543" t="s">
        <v>1590</v>
      </c>
      <c r="E429" s="543" t="s">
        <v>1717</v>
      </c>
      <c r="F429" s="541">
        <v>176</v>
      </c>
      <c r="G429" s="543" t="s">
        <v>1718</v>
      </c>
      <c r="H429" s="543"/>
      <c r="I429" s="541">
        <v>0.6071428571428571</v>
      </c>
      <c r="J429" s="541">
        <v>1</v>
      </c>
      <c r="K429" s="543" t="s">
        <v>1712</v>
      </c>
      <c r="L429" s="541">
        <v>80</v>
      </c>
      <c r="M429" s="541">
        <v>10</v>
      </c>
      <c r="N429" s="541"/>
      <c r="O429" s="541"/>
      <c r="P429" s="541"/>
      <c r="Q429" s="541"/>
      <c r="R429" s="541"/>
      <c r="S429" s="541"/>
      <c r="T429" s="541"/>
      <c r="U429" s="541"/>
      <c r="V429" s="541"/>
      <c r="W429" s="541"/>
      <c r="X429" s="541"/>
      <c r="Y429" s="541"/>
      <c r="Z429" s="541">
        <v>0</v>
      </c>
      <c r="AA429" s="543" t="s">
        <v>1682</v>
      </c>
      <c r="AB429" s="541">
        <v>44</v>
      </c>
      <c r="AC429" s="543" t="s">
        <v>84</v>
      </c>
      <c r="AD429" s="542">
        <v>46073</v>
      </c>
      <c r="AE429" s="541">
        <v>20</v>
      </c>
    </row>
    <row r="430" spans="1:31" ht="13.2">
      <c r="A430" s="546">
        <v>2783034012</v>
      </c>
      <c r="B430" s="548" t="s">
        <v>1301</v>
      </c>
      <c r="C430" s="548" t="s">
        <v>182</v>
      </c>
      <c r="D430" s="548" t="s">
        <v>1381</v>
      </c>
      <c r="E430" s="548" t="s">
        <v>1698</v>
      </c>
      <c r="F430" s="546">
        <v>179</v>
      </c>
      <c r="G430" s="548" t="s">
        <v>1719</v>
      </c>
      <c r="H430" s="548"/>
      <c r="I430" s="546">
        <v>0.5357142857142857</v>
      </c>
      <c r="J430" s="546">
        <v>2</v>
      </c>
      <c r="K430" s="548" t="s">
        <v>1712</v>
      </c>
      <c r="L430" s="546">
        <v>89</v>
      </c>
      <c r="M430" s="546">
        <v>4</v>
      </c>
      <c r="N430" s="546"/>
      <c r="O430" s="546"/>
      <c r="P430" s="546"/>
      <c r="Q430" s="546"/>
      <c r="R430" s="546"/>
      <c r="S430" s="546"/>
      <c r="T430" s="546"/>
      <c r="U430" s="546"/>
      <c r="V430" s="546"/>
      <c r="W430" s="546"/>
      <c r="X430" s="546"/>
      <c r="Y430" s="546"/>
      <c r="Z430" s="546">
        <v>0</v>
      </c>
      <c r="AA430" s="548" t="s">
        <v>1682</v>
      </c>
      <c r="AB430" s="546">
        <v>19</v>
      </c>
      <c r="AC430" s="548" t="s">
        <v>84</v>
      </c>
      <c r="AD430" s="547">
        <v>46071</v>
      </c>
      <c r="AE430" s="546">
        <v>18</v>
      </c>
    </row>
    <row r="431" spans="1:31" ht="13.2">
      <c r="A431" s="541">
        <v>2783034012</v>
      </c>
      <c r="B431" s="543" t="s">
        <v>1301</v>
      </c>
      <c r="C431" s="543" t="s">
        <v>182</v>
      </c>
      <c r="D431" s="543" t="s">
        <v>1594</v>
      </c>
      <c r="E431" s="543" t="s">
        <v>1720</v>
      </c>
      <c r="F431" s="541">
        <v>154</v>
      </c>
      <c r="G431" s="543" t="s">
        <v>1694</v>
      </c>
      <c r="H431" s="543"/>
      <c r="I431" s="541">
        <v>0.5714285714285714</v>
      </c>
      <c r="J431" s="541"/>
      <c r="K431" s="543" t="s">
        <v>1712</v>
      </c>
      <c r="L431" s="541">
        <v>89</v>
      </c>
      <c r="M431" s="541"/>
      <c r="N431" s="541"/>
      <c r="O431" s="541"/>
      <c r="P431" s="541"/>
      <c r="Q431" s="541"/>
      <c r="R431" s="541"/>
      <c r="S431" s="541"/>
      <c r="T431" s="541"/>
      <c r="U431" s="541"/>
      <c r="V431" s="541"/>
      <c r="W431" s="541"/>
      <c r="X431" s="541">
        <v>1</v>
      </c>
      <c r="Y431" s="541">
        <v>112</v>
      </c>
      <c r="Z431" s="541">
        <v>0.10714285714285714</v>
      </c>
      <c r="AA431" s="543" t="s">
        <v>1712</v>
      </c>
      <c r="AB431" s="541">
        <v>13</v>
      </c>
      <c r="AC431" s="543" t="s">
        <v>84</v>
      </c>
      <c r="AD431" s="542">
        <v>46069</v>
      </c>
      <c r="AE431" s="541">
        <v>16</v>
      </c>
    </row>
    <row r="432" spans="1:31" ht="13.2">
      <c r="A432" s="546">
        <v>2783034012</v>
      </c>
      <c r="B432" s="548" t="s">
        <v>1301</v>
      </c>
      <c r="C432" s="548" t="s">
        <v>182</v>
      </c>
      <c r="D432" s="548" t="s">
        <v>1721</v>
      </c>
      <c r="E432" s="548" t="s">
        <v>1722</v>
      </c>
      <c r="F432" s="546">
        <v>12</v>
      </c>
      <c r="G432" s="548" t="s">
        <v>1723</v>
      </c>
      <c r="H432" s="548"/>
      <c r="I432" s="546">
        <v>0.6071428571428571</v>
      </c>
      <c r="J432" s="546">
        <v>2</v>
      </c>
      <c r="K432" s="548" t="s">
        <v>1712</v>
      </c>
      <c r="L432" s="546">
        <v>80</v>
      </c>
      <c r="M432" s="546"/>
      <c r="N432" s="546"/>
      <c r="O432" s="546"/>
      <c r="P432" s="546"/>
      <c r="Q432" s="546"/>
      <c r="R432" s="546"/>
      <c r="S432" s="546"/>
      <c r="T432" s="546">
        <v>1</v>
      </c>
      <c r="U432" s="546"/>
      <c r="V432" s="546"/>
      <c r="W432" s="546"/>
      <c r="X432" s="546"/>
      <c r="Y432" s="546"/>
      <c r="Z432" s="546"/>
      <c r="AA432" s="548" t="s">
        <v>1685</v>
      </c>
      <c r="AB432" s="546"/>
      <c r="AC432" s="548" t="s">
        <v>84</v>
      </c>
      <c r="AD432" s="547">
        <v>46074</v>
      </c>
      <c r="AE432" s="546">
        <v>21</v>
      </c>
    </row>
    <row r="433" spans="1:31" ht="13.2">
      <c r="A433" s="541">
        <v>2783034012</v>
      </c>
      <c r="B433" s="543" t="s">
        <v>1301</v>
      </c>
      <c r="C433" s="543" t="s">
        <v>182</v>
      </c>
      <c r="D433" s="543" t="s">
        <v>344</v>
      </c>
      <c r="E433" s="543"/>
      <c r="F433" s="541">
        <v>151</v>
      </c>
      <c r="G433" s="543" t="s">
        <v>1684</v>
      </c>
      <c r="H433" s="543"/>
      <c r="I433" s="541">
        <v>0.6428571428571429</v>
      </c>
      <c r="J433" s="541"/>
      <c r="K433" s="543" t="s">
        <v>1712</v>
      </c>
      <c r="L433" s="541">
        <v>84</v>
      </c>
      <c r="M433" s="541"/>
      <c r="N433" s="541"/>
      <c r="O433" s="541"/>
      <c r="P433" s="541"/>
      <c r="Q433" s="541"/>
      <c r="R433" s="541"/>
      <c r="S433" s="541"/>
      <c r="T433" s="541"/>
      <c r="U433" s="541"/>
      <c r="V433" s="541"/>
      <c r="W433" s="541"/>
      <c r="X433" s="541"/>
      <c r="Y433" s="541"/>
      <c r="Z433" s="541">
        <v>7.1428571428571425E-2</v>
      </c>
      <c r="AA433" s="543" t="s">
        <v>1677</v>
      </c>
      <c r="AB433" s="541"/>
      <c r="AC433" s="543" t="s">
        <v>84</v>
      </c>
      <c r="AD433" s="542">
        <v>46061</v>
      </c>
      <c r="AE433" s="541">
        <v>8</v>
      </c>
    </row>
    <row r="434" spans="1:31" ht="13.2">
      <c r="A434" s="546">
        <v>2783034012</v>
      </c>
      <c r="B434" s="548" t="s">
        <v>1301</v>
      </c>
      <c r="C434" s="548" t="s">
        <v>182</v>
      </c>
      <c r="D434" s="548" t="s">
        <v>344</v>
      </c>
      <c r="E434" s="548"/>
      <c r="F434" s="546">
        <v>174</v>
      </c>
      <c r="G434" s="548" t="s">
        <v>1724</v>
      </c>
      <c r="H434" s="548"/>
      <c r="I434" s="546">
        <v>0.5714285714285714</v>
      </c>
      <c r="J434" s="546">
        <v>3</v>
      </c>
      <c r="K434" s="548" t="s">
        <v>1712</v>
      </c>
      <c r="L434" s="546">
        <v>92</v>
      </c>
      <c r="M434" s="546"/>
      <c r="N434" s="546"/>
      <c r="O434" s="546"/>
      <c r="P434" s="546"/>
      <c r="Q434" s="546"/>
      <c r="R434" s="546"/>
      <c r="S434" s="546"/>
      <c r="T434" s="546"/>
      <c r="U434" s="546"/>
      <c r="V434" s="546"/>
      <c r="W434" s="546"/>
      <c r="X434" s="546"/>
      <c r="Y434" s="546"/>
      <c r="Z434" s="546">
        <v>3.5714285714285712E-2</v>
      </c>
      <c r="AA434" s="548" t="s">
        <v>1677</v>
      </c>
      <c r="AB434" s="546"/>
      <c r="AC434" s="548" t="s">
        <v>84</v>
      </c>
      <c r="AD434" s="547">
        <v>46065</v>
      </c>
      <c r="AE434" s="546">
        <v>12</v>
      </c>
    </row>
    <row r="435" spans="1:31" ht="13.2">
      <c r="A435" s="541">
        <v>2783034012</v>
      </c>
      <c r="B435" s="543" t="s">
        <v>1301</v>
      </c>
      <c r="C435" s="543" t="s">
        <v>182</v>
      </c>
      <c r="D435" s="543" t="s">
        <v>1590</v>
      </c>
      <c r="E435" s="543" t="s">
        <v>1717</v>
      </c>
      <c r="F435" s="541">
        <v>176</v>
      </c>
      <c r="G435" s="543" t="s">
        <v>1718</v>
      </c>
      <c r="H435" s="543"/>
      <c r="I435" s="541">
        <v>0.5714285714285714</v>
      </c>
      <c r="J435" s="541">
        <v>3</v>
      </c>
      <c r="K435" s="543" t="s">
        <v>1712</v>
      </c>
      <c r="L435" s="541">
        <v>92</v>
      </c>
      <c r="M435" s="541">
        <v>10</v>
      </c>
      <c r="N435" s="541"/>
      <c r="O435" s="541"/>
      <c r="P435" s="541"/>
      <c r="Q435" s="541"/>
      <c r="R435" s="541"/>
      <c r="S435" s="541"/>
      <c r="T435" s="541"/>
      <c r="U435" s="541"/>
      <c r="V435" s="541"/>
      <c r="W435" s="541"/>
      <c r="X435" s="541"/>
      <c r="Y435" s="541"/>
      <c r="Z435" s="541">
        <v>0</v>
      </c>
      <c r="AA435" s="543" t="s">
        <v>1682</v>
      </c>
      <c r="AB435" s="541">
        <v>36</v>
      </c>
      <c r="AC435" s="543" t="s">
        <v>84</v>
      </c>
      <c r="AD435" s="542">
        <v>46065</v>
      </c>
      <c r="AE435" s="541">
        <v>12</v>
      </c>
    </row>
    <row r="436" spans="1:31" ht="13.2">
      <c r="A436" s="546">
        <v>2783034012</v>
      </c>
      <c r="B436" s="548" t="s">
        <v>1301</v>
      </c>
      <c r="C436" s="548" t="s">
        <v>182</v>
      </c>
      <c r="D436" s="548" t="s">
        <v>1606</v>
      </c>
      <c r="E436" s="548" t="s">
        <v>1725</v>
      </c>
      <c r="F436" s="546">
        <v>191</v>
      </c>
      <c r="G436" s="548" t="s">
        <v>1726</v>
      </c>
      <c r="H436" s="548"/>
      <c r="I436" s="546">
        <v>0.6071428571428571</v>
      </c>
      <c r="J436" s="546">
        <v>1</v>
      </c>
      <c r="K436" s="548" t="s">
        <v>1712</v>
      </c>
      <c r="L436" s="546">
        <v>80</v>
      </c>
      <c r="M436" s="546">
        <v>2</v>
      </c>
      <c r="N436" s="546"/>
      <c r="O436" s="546"/>
      <c r="P436" s="546"/>
      <c r="Q436" s="546"/>
      <c r="R436" s="546"/>
      <c r="S436" s="546"/>
      <c r="T436" s="546"/>
      <c r="U436" s="546"/>
      <c r="V436" s="546"/>
      <c r="W436" s="546"/>
      <c r="X436" s="546"/>
      <c r="Y436" s="546"/>
      <c r="Z436" s="546">
        <v>0</v>
      </c>
      <c r="AA436" s="548" t="s">
        <v>1682</v>
      </c>
      <c r="AB436" s="546">
        <v>57</v>
      </c>
      <c r="AC436" s="548" t="s">
        <v>84</v>
      </c>
      <c r="AD436" s="547">
        <v>46073</v>
      </c>
      <c r="AE436" s="546">
        <v>20</v>
      </c>
    </row>
    <row r="437" spans="1:31" ht="13.2">
      <c r="A437" s="541">
        <v>2783034012</v>
      </c>
      <c r="B437" s="543" t="s">
        <v>1301</v>
      </c>
      <c r="C437" s="543" t="s">
        <v>182</v>
      </c>
      <c r="D437" s="543" t="s">
        <v>1381</v>
      </c>
      <c r="E437" s="543" t="s">
        <v>1698</v>
      </c>
      <c r="F437" s="541">
        <v>179</v>
      </c>
      <c r="G437" s="543" t="s">
        <v>1719</v>
      </c>
      <c r="H437" s="543"/>
      <c r="I437" s="541">
        <v>0.6071428571428571</v>
      </c>
      <c r="J437" s="541"/>
      <c r="K437" s="543" t="s">
        <v>1712</v>
      </c>
      <c r="L437" s="541">
        <v>80</v>
      </c>
      <c r="M437" s="541">
        <v>4</v>
      </c>
      <c r="N437" s="541"/>
      <c r="O437" s="541"/>
      <c r="P437" s="541"/>
      <c r="Q437" s="541"/>
      <c r="R437" s="541"/>
      <c r="S437" s="541"/>
      <c r="T437" s="541"/>
      <c r="U437" s="541"/>
      <c r="V437" s="541"/>
      <c r="W437" s="541"/>
      <c r="X437" s="541"/>
      <c r="Y437" s="541"/>
      <c r="Z437" s="541">
        <v>0</v>
      </c>
      <c r="AA437" s="543" t="s">
        <v>1682</v>
      </c>
      <c r="AB437" s="541">
        <v>20</v>
      </c>
      <c r="AC437" s="543" t="s">
        <v>84</v>
      </c>
      <c r="AD437" s="542">
        <v>46072</v>
      </c>
      <c r="AE437" s="541">
        <v>19</v>
      </c>
    </row>
    <row r="438" spans="1:31" ht="13.2">
      <c r="A438" s="546">
        <v>2783034012</v>
      </c>
      <c r="B438" s="548" t="s">
        <v>1301</v>
      </c>
      <c r="C438" s="548" t="s">
        <v>182</v>
      </c>
      <c r="D438" s="548" t="s">
        <v>1609</v>
      </c>
      <c r="E438" s="548" t="s">
        <v>1710</v>
      </c>
      <c r="F438" s="546">
        <v>180</v>
      </c>
      <c r="G438" s="548" t="s">
        <v>1727</v>
      </c>
      <c r="H438" s="548"/>
      <c r="I438" s="546">
        <v>0.39285714285714285</v>
      </c>
      <c r="J438" s="546"/>
      <c r="K438" s="548" t="s">
        <v>1712</v>
      </c>
      <c r="L438" s="546">
        <v>71</v>
      </c>
      <c r="M438" s="546">
        <v>1</v>
      </c>
      <c r="N438" s="546"/>
      <c r="O438" s="546"/>
      <c r="P438" s="546"/>
      <c r="Q438" s="546"/>
      <c r="R438" s="546"/>
      <c r="S438" s="546"/>
      <c r="T438" s="546"/>
      <c r="U438" s="546"/>
      <c r="V438" s="546"/>
      <c r="W438" s="546"/>
      <c r="X438" s="546"/>
      <c r="Y438" s="546">
        <v>28</v>
      </c>
      <c r="Z438" s="546">
        <v>3.5714285714285712E-2</v>
      </c>
      <c r="AA438" s="548" t="s">
        <v>1688</v>
      </c>
      <c r="AB438" s="546">
        <v>17</v>
      </c>
      <c r="AC438" s="548" t="s">
        <v>84</v>
      </c>
      <c r="AD438" s="547">
        <v>46140</v>
      </c>
      <c r="AE438" s="546">
        <v>28</v>
      </c>
    </row>
    <row r="439" spans="1:31" ht="13.2">
      <c r="A439" s="541">
        <v>2783034012</v>
      </c>
      <c r="B439" s="543" t="s">
        <v>1301</v>
      </c>
      <c r="C439" s="543" t="s">
        <v>182</v>
      </c>
      <c r="D439" s="543" t="s">
        <v>1434</v>
      </c>
      <c r="E439" s="543" t="s">
        <v>1728</v>
      </c>
      <c r="F439" s="541">
        <v>17</v>
      </c>
      <c r="G439" s="543" t="s">
        <v>1729</v>
      </c>
      <c r="H439" s="543"/>
      <c r="I439" s="541">
        <v>0.6071428571428571</v>
      </c>
      <c r="J439" s="541">
        <v>2</v>
      </c>
      <c r="K439" s="543" t="s">
        <v>1712</v>
      </c>
      <c r="L439" s="541">
        <v>80</v>
      </c>
      <c r="M439" s="541">
        <v>4</v>
      </c>
      <c r="N439" s="541"/>
      <c r="O439" s="541"/>
      <c r="P439" s="541"/>
      <c r="Q439" s="541"/>
      <c r="R439" s="541"/>
      <c r="S439" s="541"/>
      <c r="T439" s="541"/>
      <c r="U439" s="541"/>
      <c r="V439" s="541"/>
      <c r="W439" s="541"/>
      <c r="X439" s="541"/>
      <c r="Y439" s="541"/>
      <c r="Z439" s="541">
        <v>0</v>
      </c>
      <c r="AA439" s="543" t="s">
        <v>1682</v>
      </c>
      <c r="AB439" s="541">
        <v>36</v>
      </c>
      <c r="AC439" s="543" t="s">
        <v>84</v>
      </c>
      <c r="AD439" s="542">
        <v>46074</v>
      </c>
      <c r="AE439" s="541">
        <v>21</v>
      </c>
    </row>
    <row r="440" spans="1:31" ht="13.2">
      <c r="A440" s="546">
        <v>2783034012</v>
      </c>
      <c r="B440" s="548" t="s">
        <v>1301</v>
      </c>
      <c r="C440" s="548" t="s">
        <v>182</v>
      </c>
      <c r="D440" s="548" t="s">
        <v>1730</v>
      </c>
      <c r="E440" s="548" t="s">
        <v>1731</v>
      </c>
      <c r="F440" s="546">
        <v>154</v>
      </c>
      <c r="G440" s="548" t="s">
        <v>1694</v>
      </c>
      <c r="H440" s="548"/>
      <c r="I440" s="546">
        <v>0.6071428571428571</v>
      </c>
      <c r="J440" s="546">
        <v>1</v>
      </c>
      <c r="K440" s="548" t="s">
        <v>1712</v>
      </c>
      <c r="L440" s="546">
        <v>80</v>
      </c>
      <c r="M440" s="546">
        <v>2</v>
      </c>
      <c r="N440" s="546"/>
      <c r="O440" s="546"/>
      <c r="P440" s="546"/>
      <c r="Q440" s="546"/>
      <c r="R440" s="546"/>
      <c r="S440" s="546"/>
      <c r="T440" s="546"/>
      <c r="U440" s="546"/>
      <c r="V440" s="546"/>
      <c r="W440" s="546"/>
      <c r="X440" s="546"/>
      <c r="Y440" s="546">
        <v>102</v>
      </c>
      <c r="Z440" s="546">
        <v>0.10714285714285714</v>
      </c>
      <c r="AA440" s="548" t="s">
        <v>1712</v>
      </c>
      <c r="AB440" s="546">
        <v>17</v>
      </c>
      <c r="AC440" s="548" t="s">
        <v>84</v>
      </c>
      <c r="AD440" s="547">
        <v>46073</v>
      </c>
      <c r="AE440" s="546">
        <v>20</v>
      </c>
    </row>
    <row r="441" spans="1:31" ht="13.2">
      <c r="A441" s="541">
        <v>2783034012</v>
      </c>
      <c r="B441" s="543" t="s">
        <v>1301</v>
      </c>
      <c r="C441" s="543" t="s">
        <v>182</v>
      </c>
      <c r="D441" s="543" t="s">
        <v>344</v>
      </c>
      <c r="E441" s="543"/>
      <c r="F441" s="541">
        <v>151</v>
      </c>
      <c r="G441" s="543" t="s">
        <v>1684</v>
      </c>
      <c r="H441" s="543"/>
      <c r="I441" s="541">
        <v>0.5</v>
      </c>
      <c r="J441" s="541"/>
      <c r="K441" s="543" t="s">
        <v>1712</v>
      </c>
      <c r="L441" s="541">
        <v>102</v>
      </c>
      <c r="M441" s="541"/>
      <c r="N441" s="541"/>
      <c r="O441" s="541"/>
      <c r="P441" s="541"/>
      <c r="Q441" s="541"/>
      <c r="R441" s="541"/>
      <c r="S441" s="541"/>
      <c r="T441" s="541"/>
      <c r="U441" s="541"/>
      <c r="V441" s="541"/>
      <c r="W441" s="541"/>
      <c r="X441" s="541"/>
      <c r="Y441" s="541"/>
      <c r="Z441" s="541">
        <v>7.1428571428571425E-2</v>
      </c>
      <c r="AA441" s="543" t="s">
        <v>1677</v>
      </c>
      <c r="AB441" s="541"/>
      <c r="AC441" s="543" t="s">
        <v>84</v>
      </c>
      <c r="AD441" s="542">
        <v>46067</v>
      </c>
      <c r="AE441" s="541">
        <v>14</v>
      </c>
    </row>
    <row r="442" spans="1:31" ht="13.2">
      <c r="A442" s="546">
        <v>2783034012</v>
      </c>
      <c r="B442" s="548" t="s">
        <v>1301</v>
      </c>
      <c r="C442" s="548" t="s">
        <v>182</v>
      </c>
      <c r="D442" s="548" t="s">
        <v>1606</v>
      </c>
      <c r="E442" s="548" t="s">
        <v>1725</v>
      </c>
      <c r="F442" s="546">
        <v>191</v>
      </c>
      <c r="G442" s="548" t="s">
        <v>1726</v>
      </c>
      <c r="H442" s="548"/>
      <c r="I442" s="546">
        <v>0.6071428571428571</v>
      </c>
      <c r="J442" s="546"/>
      <c r="K442" s="548" t="s">
        <v>1712</v>
      </c>
      <c r="L442" s="546">
        <v>80</v>
      </c>
      <c r="M442" s="546">
        <v>2</v>
      </c>
      <c r="N442" s="546"/>
      <c r="O442" s="546"/>
      <c r="P442" s="546"/>
      <c r="Q442" s="546"/>
      <c r="R442" s="546"/>
      <c r="S442" s="546"/>
      <c r="T442" s="546"/>
      <c r="U442" s="546"/>
      <c r="V442" s="546"/>
      <c r="W442" s="546"/>
      <c r="X442" s="546"/>
      <c r="Y442" s="546"/>
      <c r="Z442" s="546">
        <v>0</v>
      </c>
      <c r="AA442" s="548" t="s">
        <v>1682</v>
      </c>
      <c r="AB442" s="546">
        <v>56</v>
      </c>
      <c r="AC442" s="548" t="s">
        <v>84</v>
      </c>
      <c r="AD442" s="547">
        <v>46072</v>
      </c>
      <c r="AE442" s="546">
        <v>19</v>
      </c>
    </row>
    <row r="443" spans="1:31" ht="13.2">
      <c r="A443" s="541">
        <v>2783034012</v>
      </c>
      <c r="B443" s="543" t="s">
        <v>1301</v>
      </c>
      <c r="C443" s="543" t="s">
        <v>182</v>
      </c>
      <c r="D443" s="543" t="s">
        <v>1713</v>
      </c>
      <c r="E443" s="543" t="s">
        <v>1714</v>
      </c>
      <c r="F443" s="541">
        <v>154</v>
      </c>
      <c r="G443" s="543" t="s">
        <v>1694</v>
      </c>
      <c r="H443" s="543"/>
      <c r="I443" s="541">
        <v>0.6071428571428571</v>
      </c>
      <c r="J443" s="541">
        <v>1</v>
      </c>
      <c r="K443" s="543" t="s">
        <v>1712</v>
      </c>
      <c r="L443" s="541">
        <v>80</v>
      </c>
      <c r="M443" s="541"/>
      <c r="N443" s="541"/>
      <c r="O443" s="541"/>
      <c r="P443" s="541"/>
      <c r="Q443" s="541"/>
      <c r="R443" s="541"/>
      <c r="S443" s="541"/>
      <c r="T443" s="541"/>
      <c r="U443" s="541"/>
      <c r="V443" s="541"/>
      <c r="W443" s="541">
        <v>1</v>
      </c>
      <c r="X443" s="541"/>
      <c r="Y443" s="541">
        <v>102</v>
      </c>
      <c r="Z443" s="541">
        <v>0.10714285714285714</v>
      </c>
      <c r="AA443" s="543" t="s">
        <v>1712</v>
      </c>
      <c r="AB443" s="541">
        <v>17</v>
      </c>
      <c r="AC443" s="543" t="s">
        <v>84</v>
      </c>
      <c r="AD443" s="542">
        <v>46073</v>
      </c>
      <c r="AE443" s="541">
        <v>20</v>
      </c>
    </row>
    <row r="444" spans="1:31" ht="13.2">
      <c r="A444" s="546">
        <v>2783034012</v>
      </c>
      <c r="B444" s="548" t="s">
        <v>1301</v>
      </c>
      <c r="C444" s="548" t="s">
        <v>182</v>
      </c>
      <c r="D444" s="548" t="s">
        <v>1594</v>
      </c>
      <c r="E444" s="548" t="s">
        <v>1720</v>
      </c>
      <c r="F444" s="546">
        <v>154</v>
      </c>
      <c r="G444" s="548" t="s">
        <v>1694</v>
      </c>
      <c r="H444" s="548"/>
      <c r="I444" s="546">
        <v>0.6071428571428571</v>
      </c>
      <c r="J444" s="546"/>
      <c r="K444" s="548" t="s">
        <v>1712</v>
      </c>
      <c r="L444" s="546">
        <v>80</v>
      </c>
      <c r="M444" s="546"/>
      <c r="N444" s="546"/>
      <c r="O444" s="546"/>
      <c r="P444" s="546"/>
      <c r="Q444" s="546"/>
      <c r="R444" s="546"/>
      <c r="S444" s="546"/>
      <c r="T444" s="546"/>
      <c r="U444" s="546"/>
      <c r="V444" s="546"/>
      <c r="W444" s="546"/>
      <c r="X444" s="546">
        <v>1</v>
      </c>
      <c r="Y444" s="546">
        <v>102</v>
      </c>
      <c r="Z444" s="546">
        <v>0.10714285714285714</v>
      </c>
      <c r="AA444" s="548" t="s">
        <v>1712</v>
      </c>
      <c r="AB444" s="546">
        <v>16</v>
      </c>
      <c r="AC444" s="548" t="s">
        <v>84</v>
      </c>
      <c r="AD444" s="547">
        <v>46072</v>
      </c>
      <c r="AE444" s="546">
        <v>19</v>
      </c>
    </row>
    <row r="445" spans="1:31" ht="13.2">
      <c r="A445" s="541">
        <v>2783034012</v>
      </c>
      <c r="B445" s="543" t="s">
        <v>1301</v>
      </c>
      <c r="C445" s="543" t="s">
        <v>182</v>
      </c>
      <c r="D445" s="543" t="s">
        <v>344</v>
      </c>
      <c r="E445" s="543"/>
      <c r="F445" s="541">
        <v>171</v>
      </c>
      <c r="G445" s="543" t="s">
        <v>1732</v>
      </c>
      <c r="H445" s="543"/>
      <c r="I445" s="541">
        <v>0.42857142857142855</v>
      </c>
      <c r="J445" s="541"/>
      <c r="K445" s="543" t="s">
        <v>1712</v>
      </c>
      <c r="L445" s="541">
        <v>63</v>
      </c>
      <c r="M445" s="541"/>
      <c r="N445" s="541"/>
      <c r="O445" s="541"/>
      <c r="P445" s="541"/>
      <c r="Q445" s="541"/>
      <c r="R445" s="541"/>
      <c r="S445" s="541"/>
      <c r="T445" s="541"/>
      <c r="U445" s="541"/>
      <c r="V445" s="541"/>
      <c r="W445" s="541"/>
      <c r="X445" s="541"/>
      <c r="Y445" s="541"/>
      <c r="Z445" s="541">
        <v>3.5714285714285712E-2</v>
      </c>
      <c r="AA445" s="543" t="s">
        <v>1677</v>
      </c>
      <c r="AB445" s="541"/>
      <c r="AC445" s="543" t="s">
        <v>84</v>
      </c>
      <c r="AD445" s="542">
        <v>46142</v>
      </c>
      <c r="AE445" s="541">
        <v>30</v>
      </c>
    </row>
    <row r="446" spans="1:31" ht="13.2">
      <c r="A446" s="546">
        <v>2783034012</v>
      </c>
      <c r="B446" s="548" t="s">
        <v>1301</v>
      </c>
      <c r="C446" s="548" t="s">
        <v>182</v>
      </c>
      <c r="D446" s="548" t="s">
        <v>1391</v>
      </c>
      <c r="E446" s="548" t="s">
        <v>1733</v>
      </c>
      <c r="F446" s="546">
        <v>174</v>
      </c>
      <c r="G446" s="548" t="s">
        <v>1724</v>
      </c>
      <c r="H446" s="548"/>
      <c r="I446" s="546">
        <v>0.6071428571428571</v>
      </c>
      <c r="J446" s="546">
        <v>2</v>
      </c>
      <c r="K446" s="548" t="s">
        <v>1712</v>
      </c>
      <c r="L446" s="546">
        <v>80</v>
      </c>
      <c r="M446" s="546"/>
      <c r="N446" s="546"/>
      <c r="O446" s="546"/>
      <c r="P446" s="546"/>
      <c r="Q446" s="546"/>
      <c r="R446" s="546"/>
      <c r="S446" s="546"/>
      <c r="T446" s="546"/>
      <c r="U446" s="546"/>
      <c r="V446" s="546"/>
      <c r="W446" s="546">
        <v>2</v>
      </c>
      <c r="X446" s="546"/>
      <c r="Y446" s="546"/>
      <c r="Z446" s="546">
        <v>7.1428571428571425E-2</v>
      </c>
      <c r="AA446" s="548" t="s">
        <v>1677</v>
      </c>
      <c r="AB446" s="546"/>
      <c r="AC446" s="548" t="s">
        <v>84</v>
      </c>
      <c r="AD446" s="547">
        <v>46074</v>
      </c>
      <c r="AE446" s="546">
        <v>21</v>
      </c>
    </row>
    <row r="447" spans="1:31" ht="13.2">
      <c r="A447" s="541">
        <v>2783034012</v>
      </c>
      <c r="B447" s="543" t="s">
        <v>1301</v>
      </c>
      <c r="C447" s="543" t="s">
        <v>182</v>
      </c>
      <c r="D447" s="543" t="s">
        <v>1695</v>
      </c>
      <c r="E447" s="543" t="s">
        <v>1696</v>
      </c>
      <c r="F447" s="541">
        <v>7</v>
      </c>
      <c r="G447" s="543" t="s">
        <v>1678</v>
      </c>
      <c r="H447" s="543"/>
      <c r="I447" s="541">
        <v>0.6071428571428571</v>
      </c>
      <c r="J447" s="541">
        <v>1</v>
      </c>
      <c r="K447" s="543" t="s">
        <v>1712</v>
      </c>
      <c r="L447" s="541">
        <v>80</v>
      </c>
      <c r="M447" s="541">
        <v>1</v>
      </c>
      <c r="N447" s="541"/>
      <c r="O447" s="541"/>
      <c r="P447" s="541"/>
      <c r="Q447" s="541"/>
      <c r="R447" s="541"/>
      <c r="S447" s="541"/>
      <c r="T447" s="541"/>
      <c r="U447" s="541"/>
      <c r="V447" s="541"/>
      <c r="W447" s="541"/>
      <c r="X447" s="541"/>
      <c r="Y447" s="541"/>
      <c r="Z447" s="541">
        <v>0</v>
      </c>
      <c r="AA447" s="543" t="s">
        <v>1682</v>
      </c>
      <c r="AB447" s="541">
        <v>40</v>
      </c>
      <c r="AC447" s="543" t="s">
        <v>84</v>
      </c>
      <c r="AD447" s="542">
        <v>46073</v>
      </c>
      <c r="AE447" s="541">
        <v>20</v>
      </c>
    </row>
    <row r="448" spans="1:31" ht="13.2">
      <c r="A448" s="546">
        <v>2783034012</v>
      </c>
      <c r="B448" s="548" t="s">
        <v>1301</v>
      </c>
      <c r="C448" s="548" t="s">
        <v>182</v>
      </c>
      <c r="D448" s="548" t="s">
        <v>1734</v>
      </c>
      <c r="E448" s="548" t="s">
        <v>1735</v>
      </c>
      <c r="F448" s="546">
        <v>144</v>
      </c>
      <c r="G448" s="548" t="s">
        <v>1736</v>
      </c>
      <c r="H448" s="548"/>
      <c r="I448" s="546">
        <v>0.5714285714285714</v>
      </c>
      <c r="J448" s="546"/>
      <c r="K448" s="548" t="s">
        <v>1712</v>
      </c>
      <c r="L448" s="546">
        <v>89</v>
      </c>
      <c r="M448" s="546">
        <v>3</v>
      </c>
      <c r="N448" s="546"/>
      <c r="O448" s="546"/>
      <c r="P448" s="546"/>
      <c r="Q448" s="546"/>
      <c r="R448" s="546"/>
      <c r="S448" s="546"/>
      <c r="T448" s="546"/>
      <c r="U448" s="546"/>
      <c r="V448" s="546"/>
      <c r="W448" s="546"/>
      <c r="X448" s="546"/>
      <c r="Y448" s="546"/>
      <c r="Z448" s="546">
        <v>0</v>
      </c>
      <c r="AA448" s="548" t="s">
        <v>1682</v>
      </c>
      <c r="AB448" s="546">
        <v>40</v>
      </c>
      <c r="AC448" s="548" t="s">
        <v>84</v>
      </c>
      <c r="AD448" s="547">
        <v>46069</v>
      </c>
      <c r="AE448" s="546">
        <v>16</v>
      </c>
    </row>
    <row r="449" spans="1:31" ht="13.2">
      <c r="A449" s="541">
        <v>2783034012</v>
      </c>
      <c r="B449" s="543" t="s">
        <v>1301</v>
      </c>
      <c r="C449" s="543" t="s">
        <v>182</v>
      </c>
      <c r="D449" s="543" t="s">
        <v>1606</v>
      </c>
      <c r="E449" s="543" t="s">
        <v>1725</v>
      </c>
      <c r="F449" s="541">
        <v>191</v>
      </c>
      <c r="G449" s="543" t="s">
        <v>1726</v>
      </c>
      <c r="H449" s="543"/>
      <c r="I449" s="541">
        <v>0.5357142857142857</v>
      </c>
      <c r="J449" s="541">
        <v>2</v>
      </c>
      <c r="K449" s="543" t="s">
        <v>1712</v>
      </c>
      <c r="L449" s="541">
        <v>89</v>
      </c>
      <c r="M449" s="541">
        <v>2</v>
      </c>
      <c r="N449" s="541"/>
      <c r="O449" s="541"/>
      <c r="P449" s="541"/>
      <c r="Q449" s="541"/>
      <c r="R449" s="541"/>
      <c r="S449" s="541"/>
      <c r="T449" s="541"/>
      <c r="U449" s="541"/>
      <c r="V449" s="541"/>
      <c r="W449" s="541"/>
      <c r="X449" s="541"/>
      <c r="Y449" s="541"/>
      <c r="Z449" s="541">
        <v>0</v>
      </c>
      <c r="AA449" s="543" t="s">
        <v>1682</v>
      </c>
      <c r="AB449" s="541">
        <v>55</v>
      </c>
      <c r="AC449" s="543" t="s">
        <v>84</v>
      </c>
      <c r="AD449" s="542">
        <v>46071</v>
      </c>
      <c r="AE449" s="541">
        <v>18</v>
      </c>
    </row>
    <row r="450" spans="1:31" ht="13.2">
      <c r="A450" s="546">
        <v>2783034012</v>
      </c>
      <c r="B450" s="548" t="s">
        <v>1301</v>
      </c>
      <c r="C450" s="548" t="s">
        <v>182</v>
      </c>
      <c r="D450" s="548" t="s">
        <v>344</v>
      </c>
      <c r="E450" s="548"/>
      <c r="F450" s="546">
        <v>174</v>
      </c>
      <c r="G450" s="548" t="s">
        <v>1724</v>
      </c>
      <c r="H450" s="548"/>
      <c r="I450" s="546">
        <v>0.6071428571428571</v>
      </c>
      <c r="J450" s="546"/>
      <c r="K450" s="548" t="s">
        <v>1712</v>
      </c>
      <c r="L450" s="546">
        <v>80</v>
      </c>
      <c r="M450" s="546"/>
      <c r="N450" s="546"/>
      <c r="O450" s="546"/>
      <c r="P450" s="546"/>
      <c r="Q450" s="546"/>
      <c r="R450" s="546"/>
      <c r="S450" s="546"/>
      <c r="T450" s="546"/>
      <c r="U450" s="546"/>
      <c r="V450" s="546"/>
      <c r="W450" s="546"/>
      <c r="X450" s="546"/>
      <c r="Y450" s="546"/>
      <c r="Z450" s="546">
        <v>7.1428571428571425E-2</v>
      </c>
      <c r="AA450" s="548" t="s">
        <v>1677</v>
      </c>
      <c r="AB450" s="546"/>
      <c r="AC450" s="548" t="s">
        <v>84</v>
      </c>
      <c r="AD450" s="547">
        <v>46072</v>
      </c>
      <c r="AE450" s="546">
        <v>19</v>
      </c>
    </row>
    <row r="451" spans="1:31" ht="13.2">
      <c r="A451" s="541">
        <v>2783034012</v>
      </c>
      <c r="B451" s="543" t="s">
        <v>1301</v>
      </c>
      <c r="C451" s="543" t="s">
        <v>182</v>
      </c>
      <c r="D451" s="543" t="s">
        <v>1421</v>
      </c>
      <c r="E451" s="543" t="s">
        <v>1737</v>
      </c>
      <c r="F451" s="541">
        <v>171</v>
      </c>
      <c r="G451" s="543" t="s">
        <v>1732</v>
      </c>
      <c r="H451" s="543"/>
      <c r="I451" s="541">
        <v>0.7857142857142857</v>
      </c>
      <c r="J451" s="541"/>
      <c r="K451" s="543" t="s">
        <v>1712</v>
      </c>
      <c r="L451" s="541">
        <v>68</v>
      </c>
      <c r="M451" s="541">
        <v>1</v>
      </c>
      <c r="N451" s="541"/>
      <c r="O451" s="541"/>
      <c r="P451" s="541"/>
      <c r="Q451" s="541"/>
      <c r="R451" s="541"/>
      <c r="S451" s="541"/>
      <c r="T451" s="541"/>
      <c r="U451" s="541"/>
      <c r="V451" s="541"/>
      <c r="W451" s="541"/>
      <c r="X451" s="541"/>
      <c r="Y451" s="541">
        <v>28</v>
      </c>
      <c r="Z451" s="541">
        <v>3.5714285714285712E-2</v>
      </c>
      <c r="AA451" s="543" t="s">
        <v>1688</v>
      </c>
      <c r="AB451" s="541">
        <v>7</v>
      </c>
      <c r="AC451" s="543" t="s">
        <v>84</v>
      </c>
      <c r="AD451" s="542">
        <v>46056</v>
      </c>
      <c r="AE451" s="541">
        <v>3</v>
      </c>
    </row>
    <row r="452" spans="1:31" ht="13.2">
      <c r="A452" s="546">
        <v>2783034012</v>
      </c>
      <c r="B452" s="548" t="s">
        <v>1301</v>
      </c>
      <c r="C452" s="548" t="s">
        <v>182</v>
      </c>
      <c r="D452" s="548" t="s">
        <v>1590</v>
      </c>
      <c r="E452" s="548" t="s">
        <v>1717</v>
      </c>
      <c r="F452" s="546">
        <v>176</v>
      </c>
      <c r="G452" s="548" t="s">
        <v>1718</v>
      </c>
      <c r="H452" s="548"/>
      <c r="I452" s="546">
        <v>0.5</v>
      </c>
      <c r="J452" s="546"/>
      <c r="K452" s="548" t="s">
        <v>1712</v>
      </c>
      <c r="L452" s="546">
        <v>102</v>
      </c>
      <c r="M452" s="546">
        <v>10</v>
      </c>
      <c r="N452" s="546"/>
      <c r="O452" s="546"/>
      <c r="P452" s="546"/>
      <c r="Q452" s="546"/>
      <c r="R452" s="546"/>
      <c r="S452" s="546"/>
      <c r="T452" s="546"/>
      <c r="U452" s="546"/>
      <c r="V452" s="546"/>
      <c r="W452" s="546"/>
      <c r="X452" s="546"/>
      <c r="Y452" s="546"/>
      <c r="Z452" s="546">
        <v>0</v>
      </c>
      <c r="AA452" s="548" t="s">
        <v>1682</v>
      </c>
      <c r="AB452" s="546">
        <v>38</v>
      </c>
      <c r="AC452" s="548" t="s">
        <v>84</v>
      </c>
      <c r="AD452" s="547">
        <v>46067</v>
      </c>
      <c r="AE452" s="546">
        <v>14</v>
      </c>
    </row>
    <row r="453" spans="1:31" ht="13.2">
      <c r="A453" s="541">
        <v>2783034012</v>
      </c>
      <c r="B453" s="543" t="s">
        <v>1301</v>
      </c>
      <c r="C453" s="543" t="s">
        <v>182</v>
      </c>
      <c r="D453" s="543" t="s">
        <v>344</v>
      </c>
      <c r="E453" s="543"/>
      <c r="F453" s="541">
        <v>149</v>
      </c>
      <c r="G453" s="543" t="s">
        <v>1676</v>
      </c>
      <c r="H453" s="543"/>
      <c r="I453" s="541">
        <v>0.6071428571428571</v>
      </c>
      <c r="J453" s="541">
        <v>1</v>
      </c>
      <c r="K453" s="543" t="s">
        <v>1712</v>
      </c>
      <c r="L453" s="541">
        <v>90</v>
      </c>
      <c r="M453" s="541"/>
      <c r="N453" s="541"/>
      <c r="O453" s="541"/>
      <c r="P453" s="541"/>
      <c r="Q453" s="541"/>
      <c r="R453" s="541"/>
      <c r="S453" s="541"/>
      <c r="T453" s="541"/>
      <c r="U453" s="541"/>
      <c r="V453" s="541"/>
      <c r="W453" s="541"/>
      <c r="X453" s="541"/>
      <c r="Y453" s="541"/>
      <c r="Z453" s="541">
        <v>7.1428571428571425E-2</v>
      </c>
      <c r="AA453" s="543" t="s">
        <v>1677</v>
      </c>
      <c r="AB453" s="541"/>
      <c r="AC453" s="543" t="s">
        <v>84</v>
      </c>
      <c r="AD453" s="542">
        <v>46058</v>
      </c>
      <c r="AE453" s="541">
        <v>5</v>
      </c>
    </row>
    <row r="454" spans="1:31" ht="13.2">
      <c r="A454" s="546">
        <v>2783034012</v>
      </c>
      <c r="B454" s="548" t="s">
        <v>1301</v>
      </c>
      <c r="C454" s="548" t="s">
        <v>182</v>
      </c>
      <c r="D454" s="548" t="s">
        <v>344</v>
      </c>
      <c r="E454" s="548"/>
      <c r="F454" s="546">
        <v>191</v>
      </c>
      <c r="G454" s="548" t="s">
        <v>1726</v>
      </c>
      <c r="H454" s="548"/>
      <c r="I454" s="546">
        <v>0.42857142857142855</v>
      </c>
      <c r="J454" s="546"/>
      <c r="K454" s="548" t="s">
        <v>1712</v>
      </c>
      <c r="L454" s="546">
        <v>63</v>
      </c>
      <c r="M454" s="546"/>
      <c r="N454" s="546"/>
      <c r="O454" s="546"/>
      <c r="P454" s="546"/>
      <c r="Q454" s="546"/>
      <c r="R454" s="546"/>
      <c r="S454" s="546"/>
      <c r="T454" s="546"/>
      <c r="U454" s="546"/>
      <c r="V454" s="546"/>
      <c r="W454" s="546"/>
      <c r="X454" s="546"/>
      <c r="Y454" s="546"/>
      <c r="Z454" s="546">
        <v>7.1428571428571425E-2</v>
      </c>
      <c r="AA454" s="548" t="s">
        <v>1677</v>
      </c>
      <c r="AB454" s="546"/>
      <c r="AC454" s="548" t="s">
        <v>84</v>
      </c>
      <c r="AD454" s="547">
        <v>46142</v>
      </c>
      <c r="AE454" s="546">
        <v>30</v>
      </c>
    </row>
    <row r="455" spans="1:31" ht="13.2">
      <c r="A455" s="541">
        <v>2783034012</v>
      </c>
      <c r="B455" s="543" t="s">
        <v>1301</v>
      </c>
      <c r="C455" s="543" t="s">
        <v>182</v>
      </c>
      <c r="D455" s="543" t="s">
        <v>1374</v>
      </c>
      <c r="E455" s="543" t="s">
        <v>1715</v>
      </c>
      <c r="F455" s="541">
        <v>154</v>
      </c>
      <c r="G455" s="543" t="s">
        <v>1694</v>
      </c>
      <c r="H455" s="543"/>
      <c r="I455" s="541">
        <v>0.6071428571428571</v>
      </c>
      <c r="J455" s="541"/>
      <c r="K455" s="543" t="s">
        <v>1712</v>
      </c>
      <c r="L455" s="541">
        <v>80</v>
      </c>
      <c r="M455" s="541">
        <v>1</v>
      </c>
      <c r="N455" s="541"/>
      <c r="O455" s="541"/>
      <c r="P455" s="541"/>
      <c r="Q455" s="541"/>
      <c r="R455" s="541"/>
      <c r="S455" s="541"/>
      <c r="T455" s="541"/>
      <c r="U455" s="541"/>
      <c r="V455" s="541"/>
      <c r="W455" s="541"/>
      <c r="X455" s="541"/>
      <c r="Y455" s="541">
        <v>102</v>
      </c>
      <c r="Z455" s="541">
        <v>0.10714285714285714</v>
      </c>
      <c r="AA455" s="543" t="s">
        <v>1712</v>
      </c>
      <c r="AB455" s="541">
        <v>16</v>
      </c>
      <c r="AC455" s="543" t="s">
        <v>84</v>
      </c>
      <c r="AD455" s="542">
        <v>46072</v>
      </c>
      <c r="AE455" s="541">
        <v>19</v>
      </c>
    </row>
    <row r="456" spans="1:31" ht="13.2">
      <c r="A456" s="546">
        <v>2783034012</v>
      </c>
      <c r="B456" s="548" t="s">
        <v>1301</v>
      </c>
      <c r="C456" s="548" t="s">
        <v>182</v>
      </c>
      <c r="D456" s="548" t="s">
        <v>344</v>
      </c>
      <c r="E456" s="548"/>
      <c r="F456" s="546">
        <v>109</v>
      </c>
      <c r="G456" s="548" t="s">
        <v>782</v>
      </c>
      <c r="H456" s="548"/>
      <c r="I456" s="546">
        <v>0.6428571428571429</v>
      </c>
      <c r="J456" s="546"/>
      <c r="K456" s="548" t="s">
        <v>1712</v>
      </c>
      <c r="L456" s="546">
        <v>82</v>
      </c>
      <c r="M456" s="546"/>
      <c r="N456" s="546"/>
      <c r="O456" s="546"/>
      <c r="P456" s="546"/>
      <c r="Q456" s="546"/>
      <c r="R456" s="546"/>
      <c r="S456" s="546"/>
      <c r="T456" s="546"/>
      <c r="U456" s="546"/>
      <c r="V456" s="546"/>
      <c r="W456" s="546"/>
      <c r="X456" s="546"/>
      <c r="Y456" s="546"/>
      <c r="Z456" s="546">
        <v>3.5714285714285712E-2</v>
      </c>
      <c r="AA456" s="548" t="s">
        <v>1677</v>
      </c>
      <c r="AB456" s="546"/>
      <c r="AC456" s="548" t="s">
        <v>84</v>
      </c>
      <c r="AD456" s="547">
        <v>46062</v>
      </c>
      <c r="AE456" s="546">
        <v>9</v>
      </c>
    </row>
    <row r="457" spans="1:31" ht="13.2">
      <c r="A457" s="541">
        <v>2783034012</v>
      </c>
      <c r="B457" s="543" t="s">
        <v>1301</v>
      </c>
      <c r="C457" s="543" t="s">
        <v>182</v>
      </c>
      <c r="D457" s="543" t="s">
        <v>344</v>
      </c>
      <c r="E457" s="543"/>
      <c r="F457" s="541"/>
      <c r="G457" s="543"/>
      <c r="H457" s="543"/>
      <c r="I457" s="541">
        <v>0.6428571428571429</v>
      </c>
      <c r="J457" s="541"/>
      <c r="K457" s="543" t="s">
        <v>1712</v>
      </c>
      <c r="L457" s="541">
        <v>84</v>
      </c>
      <c r="M457" s="541"/>
      <c r="N457" s="541"/>
      <c r="O457" s="541"/>
      <c r="P457" s="541"/>
      <c r="Q457" s="541"/>
      <c r="R457" s="541"/>
      <c r="S457" s="541"/>
      <c r="T457" s="541"/>
      <c r="U457" s="541"/>
      <c r="V457" s="541"/>
      <c r="W457" s="541"/>
      <c r="X457" s="541">
        <v>1</v>
      </c>
      <c r="Y457" s="541"/>
      <c r="Z457" s="541">
        <v>0</v>
      </c>
      <c r="AA457" s="543" t="s">
        <v>1685</v>
      </c>
      <c r="AB457" s="541"/>
      <c r="AC457" s="543" t="s">
        <v>84</v>
      </c>
      <c r="AD457" s="542">
        <v>46061</v>
      </c>
      <c r="AE457" s="541">
        <v>8</v>
      </c>
    </row>
    <row r="458" spans="1:31" ht="13.2">
      <c r="A458" s="546">
        <v>2783034012</v>
      </c>
      <c r="B458" s="548" t="s">
        <v>1301</v>
      </c>
      <c r="C458" s="548" t="s">
        <v>182</v>
      </c>
      <c r="D458" s="548" t="s">
        <v>1434</v>
      </c>
      <c r="E458" s="548" t="s">
        <v>1728</v>
      </c>
      <c r="F458" s="546">
        <v>17</v>
      </c>
      <c r="G458" s="548" t="s">
        <v>1729</v>
      </c>
      <c r="H458" s="548"/>
      <c r="I458" s="546">
        <v>0.6071428571428571</v>
      </c>
      <c r="J458" s="546">
        <v>1</v>
      </c>
      <c r="K458" s="548" t="s">
        <v>1712</v>
      </c>
      <c r="L458" s="546">
        <v>90</v>
      </c>
      <c r="M458" s="546">
        <v>6</v>
      </c>
      <c r="N458" s="546"/>
      <c r="O458" s="546"/>
      <c r="P458" s="546"/>
      <c r="Q458" s="546"/>
      <c r="R458" s="546"/>
      <c r="S458" s="546"/>
      <c r="T458" s="546"/>
      <c r="U458" s="546"/>
      <c r="V458" s="546"/>
      <c r="W458" s="546"/>
      <c r="X458" s="546"/>
      <c r="Y458" s="546">
        <v>196</v>
      </c>
      <c r="Z458" s="546">
        <v>3.5714285714285712E-2</v>
      </c>
      <c r="AA458" s="548" t="s">
        <v>1700</v>
      </c>
      <c r="AB458" s="546">
        <v>20</v>
      </c>
      <c r="AC458" s="548" t="s">
        <v>84</v>
      </c>
      <c r="AD458" s="547">
        <v>46058</v>
      </c>
      <c r="AE458" s="546">
        <v>5</v>
      </c>
    </row>
    <row r="459" spans="1:31" ht="13.2">
      <c r="A459" s="541">
        <v>2783034012</v>
      </c>
      <c r="B459" s="543" t="s">
        <v>1301</v>
      </c>
      <c r="C459" s="543" t="s">
        <v>182</v>
      </c>
      <c r="D459" s="543" t="s">
        <v>344</v>
      </c>
      <c r="E459" s="543"/>
      <c r="F459" s="541">
        <v>109</v>
      </c>
      <c r="G459" s="543" t="s">
        <v>782</v>
      </c>
      <c r="H459" s="543"/>
      <c r="I459" s="541">
        <v>0.6071428571428571</v>
      </c>
      <c r="J459" s="541">
        <v>2</v>
      </c>
      <c r="K459" s="543" t="s">
        <v>1712</v>
      </c>
      <c r="L459" s="541">
        <v>80</v>
      </c>
      <c r="M459" s="541"/>
      <c r="N459" s="541"/>
      <c r="O459" s="541"/>
      <c r="P459" s="541"/>
      <c r="Q459" s="541"/>
      <c r="R459" s="541"/>
      <c r="S459" s="541"/>
      <c r="T459" s="541"/>
      <c r="U459" s="541"/>
      <c r="V459" s="541"/>
      <c r="W459" s="541"/>
      <c r="X459" s="541"/>
      <c r="Y459" s="541"/>
      <c r="Z459" s="541">
        <v>3.5714285714285712E-2</v>
      </c>
      <c r="AA459" s="543" t="s">
        <v>1677</v>
      </c>
      <c r="AB459" s="541"/>
      <c r="AC459" s="543" t="s">
        <v>84</v>
      </c>
      <c r="AD459" s="542">
        <v>46074</v>
      </c>
      <c r="AE459" s="541">
        <v>21</v>
      </c>
    </row>
    <row r="460" spans="1:31" ht="13.2">
      <c r="A460" s="546">
        <v>2783034012</v>
      </c>
      <c r="B460" s="548" t="s">
        <v>1301</v>
      </c>
      <c r="C460" s="548" t="s">
        <v>182</v>
      </c>
      <c r="D460" s="548" t="s">
        <v>1590</v>
      </c>
      <c r="E460" s="548" t="s">
        <v>1717</v>
      </c>
      <c r="F460" s="546">
        <v>176</v>
      </c>
      <c r="G460" s="548" t="s">
        <v>1718</v>
      </c>
      <c r="H460" s="548"/>
      <c r="I460" s="546">
        <v>0.6428571428571429</v>
      </c>
      <c r="J460" s="546"/>
      <c r="K460" s="548" t="s">
        <v>1712</v>
      </c>
      <c r="L460" s="546">
        <v>84</v>
      </c>
      <c r="M460" s="546">
        <v>10</v>
      </c>
      <c r="N460" s="546"/>
      <c r="O460" s="546"/>
      <c r="P460" s="546"/>
      <c r="Q460" s="546"/>
      <c r="R460" s="546"/>
      <c r="S460" s="546"/>
      <c r="T460" s="546"/>
      <c r="U460" s="546"/>
      <c r="V460" s="546"/>
      <c r="W460" s="546"/>
      <c r="X460" s="546"/>
      <c r="Y460" s="546"/>
      <c r="Z460" s="546">
        <v>0</v>
      </c>
      <c r="AA460" s="548" t="s">
        <v>1682</v>
      </c>
      <c r="AB460" s="546">
        <v>32</v>
      </c>
      <c r="AC460" s="548" t="s">
        <v>84</v>
      </c>
      <c r="AD460" s="547">
        <v>46061</v>
      </c>
      <c r="AE460" s="546">
        <v>8</v>
      </c>
    </row>
    <row r="461" spans="1:31" ht="13.2">
      <c r="A461" s="541">
        <v>2783034012</v>
      </c>
      <c r="B461" s="543" t="s">
        <v>1301</v>
      </c>
      <c r="C461" s="543" t="s">
        <v>182</v>
      </c>
      <c r="D461" s="543" t="s">
        <v>344</v>
      </c>
      <c r="E461" s="543"/>
      <c r="F461" s="541">
        <v>147</v>
      </c>
      <c r="G461" s="543" t="s">
        <v>1738</v>
      </c>
      <c r="H461" s="543"/>
      <c r="I461" s="541">
        <v>0.5</v>
      </c>
      <c r="J461" s="541">
        <v>4</v>
      </c>
      <c r="K461" s="543" t="s">
        <v>1712</v>
      </c>
      <c r="L461" s="541">
        <v>104</v>
      </c>
      <c r="M461" s="541"/>
      <c r="N461" s="541"/>
      <c r="O461" s="541"/>
      <c r="P461" s="541"/>
      <c r="Q461" s="541"/>
      <c r="R461" s="541"/>
      <c r="S461" s="541"/>
      <c r="T461" s="541"/>
      <c r="U461" s="541"/>
      <c r="V461" s="541"/>
      <c r="W461" s="541"/>
      <c r="X461" s="541"/>
      <c r="Y461" s="541"/>
      <c r="Z461" s="541">
        <v>0.10714285714285714</v>
      </c>
      <c r="AA461" s="543" t="s">
        <v>1739</v>
      </c>
      <c r="AB461" s="541"/>
      <c r="AC461" s="543" t="s">
        <v>84</v>
      </c>
      <c r="AD461" s="542">
        <v>46066</v>
      </c>
      <c r="AE461" s="541">
        <v>13</v>
      </c>
    </row>
    <row r="462" spans="1:31" ht="13.2">
      <c r="A462" s="546">
        <v>2783034012</v>
      </c>
      <c r="B462" s="548" t="s">
        <v>1301</v>
      </c>
      <c r="C462" s="548" t="s">
        <v>182</v>
      </c>
      <c r="D462" s="548" t="s">
        <v>1713</v>
      </c>
      <c r="E462" s="548" t="s">
        <v>1714</v>
      </c>
      <c r="F462" s="546">
        <v>154</v>
      </c>
      <c r="G462" s="548" t="s">
        <v>1694</v>
      </c>
      <c r="H462" s="548"/>
      <c r="I462" s="546">
        <v>0.6428571428571429</v>
      </c>
      <c r="J462" s="546"/>
      <c r="K462" s="548" t="s">
        <v>1712</v>
      </c>
      <c r="L462" s="546">
        <v>84</v>
      </c>
      <c r="M462" s="546"/>
      <c r="N462" s="546"/>
      <c r="O462" s="546"/>
      <c r="P462" s="546"/>
      <c r="Q462" s="546"/>
      <c r="R462" s="546"/>
      <c r="S462" s="546"/>
      <c r="T462" s="546"/>
      <c r="U462" s="546"/>
      <c r="V462" s="546"/>
      <c r="W462" s="546">
        <v>1</v>
      </c>
      <c r="X462" s="546"/>
      <c r="Y462" s="546">
        <v>67</v>
      </c>
      <c r="Z462" s="546">
        <v>0.17857142857142858</v>
      </c>
      <c r="AA462" s="548" t="s">
        <v>1712</v>
      </c>
      <c r="AB462" s="546">
        <v>5</v>
      </c>
      <c r="AC462" s="548" t="s">
        <v>84</v>
      </c>
      <c r="AD462" s="547">
        <v>46061</v>
      </c>
      <c r="AE462" s="546">
        <v>8</v>
      </c>
    </row>
    <row r="463" spans="1:31" ht="13.2">
      <c r="A463" s="541">
        <v>2783034012</v>
      </c>
      <c r="B463" s="543" t="s">
        <v>1301</v>
      </c>
      <c r="C463" s="543" t="s">
        <v>182</v>
      </c>
      <c r="D463" s="543" t="s">
        <v>1381</v>
      </c>
      <c r="E463" s="543" t="s">
        <v>1698</v>
      </c>
      <c r="F463" s="541">
        <v>179</v>
      </c>
      <c r="G463" s="543" t="s">
        <v>1719</v>
      </c>
      <c r="H463" s="543"/>
      <c r="I463" s="541">
        <v>0.6071428571428571</v>
      </c>
      <c r="J463" s="541">
        <v>1</v>
      </c>
      <c r="K463" s="543" t="s">
        <v>1712</v>
      </c>
      <c r="L463" s="541">
        <v>80</v>
      </c>
      <c r="M463" s="541">
        <v>4</v>
      </c>
      <c r="N463" s="541"/>
      <c r="O463" s="541"/>
      <c r="P463" s="541"/>
      <c r="Q463" s="541"/>
      <c r="R463" s="541"/>
      <c r="S463" s="541"/>
      <c r="T463" s="541"/>
      <c r="U463" s="541"/>
      <c r="V463" s="541"/>
      <c r="W463" s="541"/>
      <c r="X463" s="541"/>
      <c r="Y463" s="541"/>
      <c r="Z463" s="541">
        <v>0</v>
      </c>
      <c r="AA463" s="543" t="s">
        <v>1682</v>
      </c>
      <c r="AB463" s="541">
        <v>21</v>
      </c>
      <c r="AC463" s="543" t="s">
        <v>84</v>
      </c>
      <c r="AD463" s="542">
        <v>46073</v>
      </c>
      <c r="AE463" s="541">
        <v>20</v>
      </c>
    </row>
    <row r="464" spans="1:31" ht="13.2">
      <c r="A464" s="546">
        <v>2783034012</v>
      </c>
      <c r="B464" s="548" t="s">
        <v>1301</v>
      </c>
      <c r="C464" s="548" t="s">
        <v>182</v>
      </c>
      <c r="D464" s="548" t="s">
        <v>1592</v>
      </c>
      <c r="E464" s="548" t="s">
        <v>1716</v>
      </c>
      <c r="F464" s="546">
        <v>155</v>
      </c>
      <c r="G464" s="548" t="s">
        <v>1689</v>
      </c>
      <c r="H464" s="548"/>
      <c r="I464" s="546">
        <v>0.5357142857142857</v>
      </c>
      <c r="J464" s="546">
        <v>2</v>
      </c>
      <c r="K464" s="548" t="s">
        <v>1712</v>
      </c>
      <c r="L464" s="546">
        <v>89</v>
      </c>
      <c r="M464" s="546">
        <v>3</v>
      </c>
      <c r="N464" s="546"/>
      <c r="O464" s="546"/>
      <c r="P464" s="546"/>
      <c r="Q464" s="546"/>
      <c r="R464" s="546"/>
      <c r="S464" s="546"/>
      <c r="T464" s="546"/>
      <c r="U464" s="546"/>
      <c r="V464" s="546"/>
      <c r="W464" s="546"/>
      <c r="X464" s="546"/>
      <c r="Y464" s="546">
        <v>28</v>
      </c>
      <c r="Z464" s="546">
        <v>0.10714285714285714</v>
      </c>
      <c r="AA464" s="548" t="s">
        <v>1688</v>
      </c>
      <c r="AB464" s="546">
        <v>4</v>
      </c>
      <c r="AC464" s="548" t="s">
        <v>84</v>
      </c>
      <c r="AD464" s="547">
        <v>46071</v>
      </c>
      <c r="AE464" s="546">
        <v>18</v>
      </c>
    </row>
    <row r="465" spans="1:31" ht="13.2">
      <c r="A465" s="541">
        <v>2783034012</v>
      </c>
      <c r="B465" s="543" t="s">
        <v>1301</v>
      </c>
      <c r="C465" s="543" t="s">
        <v>182</v>
      </c>
      <c r="D465" s="543" t="s">
        <v>344</v>
      </c>
      <c r="E465" s="543"/>
      <c r="F465" s="541">
        <v>171</v>
      </c>
      <c r="G465" s="543" t="s">
        <v>1732</v>
      </c>
      <c r="H465" s="543"/>
      <c r="I465" s="541">
        <v>0.6428571428571429</v>
      </c>
      <c r="J465" s="541"/>
      <c r="K465" s="543" t="s">
        <v>1712</v>
      </c>
      <c r="L465" s="541">
        <v>82</v>
      </c>
      <c r="M465" s="541"/>
      <c r="N465" s="541"/>
      <c r="O465" s="541"/>
      <c r="P465" s="541"/>
      <c r="Q465" s="541"/>
      <c r="R465" s="541"/>
      <c r="S465" s="541"/>
      <c r="T465" s="541"/>
      <c r="U465" s="541"/>
      <c r="V465" s="541"/>
      <c r="W465" s="541"/>
      <c r="X465" s="541"/>
      <c r="Y465" s="541"/>
      <c r="Z465" s="541">
        <v>7.1428571428571425E-2</v>
      </c>
      <c r="AA465" s="543" t="s">
        <v>1677</v>
      </c>
      <c r="AB465" s="541"/>
      <c r="AC465" s="543" t="s">
        <v>84</v>
      </c>
      <c r="AD465" s="542">
        <v>46062</v>
      </c>
      <c r="AE465" s="541">
        <v>9</v>
      </c>
    </row>
    <row r="466" spans="1:31" ht="13.2">
      <c r="A466" s="546">
        <v>2783034012</v>
      </c>
      <c r="B466" s="548" t="s">
        <v>1301</v>
      </c>
      <c r="C466" s="548" t="s">
        <v>182</v>
      </c>
      <c r="D466" s="548" t="s">
        <v>1721</v>
      </c>
      <c r="E466" s="548" t="s">
        <v>1722</v>
      </c>
      <c r="F466" s="546">
        <v>12</v>
      </c>
      <c r="G466" s="548" t="s">
        <v>1723</v>
      </c>
      <c r="H466" s="548"/>
      <c r="I466" s="546">
        <v>0.5</v>
      </c>
      <c r="J466" s="546"/>
      <c r="K466" s="548" t="s">
        <v>1712</v>
      </c>
      <c r="L466" s="546">
        <v>102</v>
      </c>
      <c r="M466" s="546"/>
      <c r="N466" s="546"/>
      <c r="O466" s="546"/>
      <c r="P466" s="546"/>
      <c r="Q466" s="546"/>
      <c r="R466" s="546"/>
      <c r="S466" s="546"/>
      <c r="T466" s="546">
        <v>1</v>
      </c>
      <c r="U466" s="546"/>
      <c r="V466" s="546"/>
      <c r="W466" s="546"/>
      <c r="X466" s="546"/>
      <c r="Y466" s="546"/>
      <c r="Z466" s="546"/>
      <c r="AA466" s="548" t="s">
        <v>1685</v>
      </c>
      <c r="AB466" s="546"/>
      <c r="AC466" s="548" t="s">
        <v>84</v>
      </c>
      <c r="AD466" s="547">
        <v>46067</v>
      </c>
      <c r="AE466" s="546">
        <v>14</v>
      </c>
    </row>
    <row r="467" spans="1:31" ht="13.2">
      <c r="A467" s="541">
        <v>2783034012</v>
      </c>
      <c r="B467" s="543" t="s">
        <v>1301</v>
      </c>
      <c r="C467" s="543" t="s">
        <v>182</v>
      </c>
      <c r="D467" s="543" t="s">
        <v>1603</v>
      </c>
      <c r="E467" s="543" t="s">
        <v>1740</v>
      </c>
      <c r="F467" s="541">
        <v>2</v>
      </c>
      <c r="G467" s="543" t="s">
        <v>1686</v>
      </c>
      <c r="H467" s="543"/>
      <c r="I467" s="541">
        <v>0.6428571428571429</v>
      </c>
      <c r="J467" s="541"/>
      <c r="K467" s="543" t="s">
        <v>1712</v>
      </c>
      <c r="L467" s="541">
        <v>84</v>
      </c>
      <c r="M467" s="541">
        <v>5</v>
      </c>
      <c r="N467" s="541">
        <v>1</v>
      </c>
      <c r="O467" s="541"/>
      <c r="P467" s="541"/>
      <c r="Q467" s="541"/>
      <c r="R467" s="541"/>
      <c r="S467" s="541"/>
      <c r="T467" s="541"/>
      <c r="U467" s="541"/>
      <c r="V467" s="541"/>
      <c r="W467" s="541"/>
      <c r="X467" s="541"/>
      <c r="Y467" s="541"/>
      <c r="Z467" s="541">
        <v>0</v>
      </c>
      <c r="AA467" s="543" t="s">
        <v>1682</v>
      </c>
      <c r="AB467" s="541">
        <v>26</v>
      </c>
      <c r="AC467" s="543" t="s">
        <v>84</v>
      </c>
      <c r="AD467" s="542">
        <v>46061</v>
      </c>
      <c r="AE467" s="541">
        <v>8</v>
      </c>
    </row>
    <row r="468" spans="1:31" ht="13.2">
      <c r="A468" s="546">
        <v>2783034012</v>
      </c>
      <c r="B468" s="548" t="s">
        <v>1301</v>
      </c>
      <c r="C468" s="548" t="s">
        <v>182</v>
      </c>
      <c r="D468" s="548" t="s">
        <v>1741</v>
      </c>
      <c r="E468" s="548" t="s">
        <v>1742</v>
      </c>
      <c r="F468" s="546">
        <v>16</v>
      </c>
      <c r="G468" s="548" t="s">
        <v>1743</v>
      </c>
      <c r="H468" s="548"/>
      <c r="I468" s="546">
        <v>0.6071428571428571</v>
      </c>
      <c r="J468" s="546">
        <v>1</v>
      </c>
      <c r="K468" s="548" t="s">
        <v>1712</v>
      </c>
      <c r="L468" s="546">
        <v>90</v>
      </c>
      <c r="M468" s="546">
        <v>5</v>
      </c>
      <c r="N468" s="546"/>
      <c r="O468" s="546"/>
      <c r="P468" s="546"/>
      <c r="Q468" s="546"/>
      <c r="R468" s="546"/>
      <c r="S468" s="546"/>
      <c r="T468" s="546"/>
      <c r="U468" s="546"/>
      <c r="V468" s="546"/>
      <c r="W468" s="546"/>
      <c r="X468" s="546"/>
      <c r="Y468" s="546"/>
      <c r="Z468" s="546">
        <v>0</v>
      </c>
      <c r="AA468" s="548" t="s">
        <v>1682</v>
      </c>
      <c r="AB468" s="546">
        <v>15</v>
      </c>
      <c r="AC468" s="548" t="s">
        <v>84</v>
      </c>
      <c r="AD468" s="547">
        <v>46058</v>
      </c>
      <c r="AE468" s="546">
        <v>5</v>
      </c>
    </row>
    <row r="469" spans="1:31" ht="13.2">
      <c r="A469" s="541">
        <v>2783034012</v>
      </c>
      <c r="B469" s="543" t="s">
        <v>1301</v>
      </c>
      <c r="C469" s="543" t="s">
        <v>182</v>
      </c>
      <c r="D469" s="543" t="s">
        <v>1721</v>
      </c>
      <c r="E469" s="543" t="s">
        <v>1722</v>
      </c>
      <c r="F469" s="541">
        <v>12</v>
      </c>
      <c r="G469" s="543" t="s">
        <v>1723</v>
      </c>
      <c r="H469" s="543"/>
      <c r="I469" s="541">
        <v>0.6071428571428571</v>
      </c>
      <c r="J469" s="541">
        <v>1</v>
      </c>
      <c r="K469" s="543" t="s">
        <v>1712</v>
      </c>
      <c r="L469" s="541">
        <v>87</v>
      </c>
      <c r="M469" s="541"/>
      <c r="N469" s="541"/>
      <c r="O469" s="541"/>
      <c r="P469" s="541"/>
      <c r="Q469" s="541"/>
      <c r="R469" s="541"/>
      <c r="S469" s="541"/>
      <c r="T469" s="541">
        <v>1</v>
      </c>
      <c r="U469" s="541"/>
      <c r="V469" s="541"/>
      <c r="W469" s="541"/>
      <c r="X469" s="541"/>
      <c r="Y469" s="541"/>
      <c r="Z469" s="541">
        <v>0</v>
      </c>
      <c r="AA469" s="543" t="s">
        <v>1685</v>
      </c>
      <c r="AB469" s="541"/>
      <c r="AC469" s="543" t="s">
        <v>84</v>
      </c>
      <c r="AD469" s="542">
        <v>46063</v>
      </c>
      <c r="AE469" s="541">
        <v>10</v>
      </c>
    </row>
    <row r="470" spans="1:31" ht="13.2">
      <c r="A470" s="546">
        <v>2783034012</v>
      </c>
      <c r="B470" s="548" t="s">
        <v>1301</v>
      </c>
      <c r="C470" s="548" t="s">
        <v>182</v>
      </c>
      <c r="D470" s="548" t="s">
        <v>1734</v>
      </c>
      <c r="E470" s="548" t="s">
        <v>1735</v>
      </c>
      <c r="F470" s="546">
        <v>144</v>
      </c>
      <c r="G470" s="548" t="s">
        <v>1736</v>
      </c>
      <c r="H470" s="548"/>
      <c r="I470" s="546">
        <v>0.5</v>
      </c>
      <c r="J470" s="546"/>
      <c r="K470" s="548" t="s">
        <v>1712</v>
      </c>
      <c r="L470" s="546">
        <v>102</v>
      </c>
      <c r="M470" s="546">
        <v>3</v>
      </c>
      <c r="N470" s="546"/>
      <c r="O470" s="546"/>
      <c r="P470" s="546"/>
      <c r="Q470" s="546"/>
      <c r="R470" s="546"/>
      <c r="S470" s="546"/>
      <c r="T470" s="546"/>
      <c r="U470" s="546"/>
      <c r="V470" s="546"/>
      <c r="W470" s="546"/>
      <c r="X470" s="546"/>
      <c r="Y470" s="546"/>
      <c r="Z470" s="546">
        <v>0</v>
      </c>
      <c r="AA470" s="548" t="s">
        <v>1682</v>
      </c>
      <c r="AB470" s="546">
        <v>38</v>
      </c>
      <c r="AC470" s="548" t="s">
        <v>84</v>
      </c>
      <c r="AD470" s="547">
        <v>46067</v>
      </c>
      <c r="AE470" s="546">
        <v>14</v>
      </c>
    </row>
    <row r="471" spans="1:31" ht="13.2">
      <c r="A471" s="541">
        <v>2783034012</v>
      </c>
      <c r="B471" s="543" t="s">
        <v>1301</v>
      </c>
      <c r="C471" s="543" t="s">
        <v>182</v>
      </c>
      <c r="D471" s="543" t="s">
        <v>1734</v>
      </c>
      <c r="E471" s="543" t="s">
        <v>1735</v>
      </c>
      <c r="F471" s="541">
        <v>144</v>
      </c>
      <c r="G471" s="543" t="s">
        <v>1736</v>
      </c>
      <c r="H471" s="543"/>
      <c r="I471" s="541">
        <v>0.5714285714285714</v>
      </c>
      <c r="J471" s="541">
        <v>3</v>
      </c>
      <c r="K471" s="543" t="s">
        <v>1712</v>
      </c>
      <c r="L471" s="541">
        <v>92</v>
      </c>
      <c r="M471" s="541">
        <v>3</v>
      </c>
      <c r="N471" s="541"/>
      <c r="O471" s="541"/>
      <c r="P471" s="541"/>
      <c r="Q471" s="541"/>
      <c r="R471" s="541"/>
      <c r="S471" s="541"/>
      <c r="T471" s="541"/>
      <c r="U471" s="541"/>
      <c r="V471" s="541"/>
      <c r="W471" s="541"/>
      <c r="X471" s="541"/>
      <c r="Y471" s="541"/>
      <c r="Z471" s="541">
        <v>0</v>
      </c>
      <c r="AA471" s="543" t="s">
        <v>1682</v>
      </c>
      <c r="AB471" s="541">
        <v>36</v>
      </c>
      <c r="AC471" s="543" t="s">
        <v>84</v>
      </c>
      <c r="AD471" s="542">
        <v>46065</v>
      </c>
      <c r="AE471" s="541">
        <v>12</v>
      </c>
    </row>
    <row r="472" spans="1:31" ht="13.2">
      <c r="A472" s="546">
        <v>2783034012</v>
      </c>
      <c r="B472" s="548" t="s">
        <v>1301</v>
      </c>
      <c r="C472" s="548" t="s">
        <v>182</v>
      </c>
      <c r="D472" s="548" t="s">
        <v>1721</v>
      </c>
      <c r="E472" s="548" t="s">
        <v>1722</v>
      </c>
      <c r="F472" s="546">
        <v>12</v>
      </c>
      <c r="G472" s="548" t="s">
        <v>1723</v>
      </c>
      <c r="H472" s="548"/>
      <c r="I472" s="546">
        <v>0.5</v>
      </c>
      <c r="J472" s="546">
        <v>4</v>
      </c>
      <c r="K472" s="548" t="s">
        <v>1712</v>
      </c>
      <c r="L472" s="546">
        <v>104</v>
      </c>
      <c r="M472" s="546"/>
      <c r="N472" s="546"/>
      <c r="O472" s="546"/>
      <c r="P472" s="546"/>
      <c r="Q472" s="546"/>
      <c r="R472" s="546"/>
      <c r="S472" s="546"/>
      <c r="T472" s="546">
        <v>1</v>
      </c>
      <c r="U472" s="546"/>
      <c r="V472" s="546"/>
      <c r="W472" s="546"/>
      <c r="X472" s="546"/>
      <c r="Y472" s="546"/>
      <c r="Z472" s="546"/>
      <c r="AA472" s="548" t="s">
        <v>1685</v>
      </c>
      <c r="AB472" s="546"/>
      <c r="AC472" s="548" t="s">
        <v>84</v>
      </c>
      <c r="AD472" s="547">
        <v>46066</v>
      </c>
      <c r="AE472" s="546">
        <v>13</v>
      </c>
    </row>
    <row r="473" spans="1:31" ht="13.2">
      <c r="A473" s="541">
        <v>2783034012</v>
      </c>
      <c r="B473" s="543" t="s">
        <v>1301</v>
      </c>
      <c r="C473" s="543" t="s">
        <v>182</v>
      </c>
      <c r="D473" s="543" t="s">
        <v>1594</v>
      </c>
      <c r="E473" s="543" t="s">
        <v>1720</v>
      </c>
      <c r="F473" s="541">
        <v>154</v>
      </c>
      <c r="G473" s="543" t="s">
        <v>1694</v>
      </c>
      <c r="H473" s="543"/>
      <c r="I473" s="541">
        <v>0.6071428571428571</v>
      </c>
      <c r="J473" s="541">
        <v>1</v>
      </c>
      <c r="K473" s="543" t="s">
        <v>1712</v>
      </c>
      <c r="L473" s="541">
        <v>90</v>
      </c>
      <c r="M473" s="541"/>
      <c r="N473" s="541"/>
      <c r="O473" s="541"/>
      <c r="P473" s="541"/>
      <c r="Q473" s="541"/>
      <c r="R473" s="541"/>
      <c r="S473" s="541"/>
      <c r="T473" s="541"/>
      <c r="U473" s="541"/>
      <c r="V473" s="541"/>
      <c r="W473" s="541"/>
      <c r="X473" s="541">
        <v>1</v>
      </c>
      <c r="Y473" s="541">
        <v>46</v>
      </c>
      <c r="Z473" s="541">
        <v>0.21428571428571427</v>
      </c>
      <c r="AA473" s="543" t="s">
        <v>1744</v>
      </c>
      <c r="AB473" s="541">
        <v>2</v>
      </c>
      <c r="AC473" s="543" t="s">
        <v>84</v>
      </c>
      <c r="AD473" s="542">
        <v>46058</v>
      </c>
      <c r="AE473" s="541">
        <v>5</v>
      </c>
    </row>
    <row r="474" spans="1:31" ht="13.2">
      <c r="A474" s="546">
        <v>2783034012</v>
      </c>
      <c r="B474" s="548" t="s">
        <v>1301</v>
      </c>
      <c r="C474" s="548" t="s">
        <v>182</v>
      </c>
      <c r="D474" s="548" t="s">
        <v>1741</v>
      </c>
      <c r="E474" s="548" t="s">
        <v>1742</v>
      </c>
      <c r="F474" s="546">
        <v>16</v>
      </c>
      <c r="G474" s="548" t="s">
        <v>1743</v>
      </c>
      <c r="H474" s="548"/>
      <c r="I474" s="546">
        <v>0.6071428571428571</v>
      </c>
      <c r="J474" s="546">
        <v>1</v>
      </c>
      <c r="K474" s="548" t="s">
        <v>1712</v>
      </c>
      <c r="L474" s="546">
        <v>87</v>
      </c>
      <c r="M474" s="546">
        <v>5</v>
      </c>
      <c r="N474" s="546"/>
      <c r="O474" s="546"/>
      <c r="P474" s="546"/>
      <c r="Q474" s="546"/>
      <c r="R474" s="546"/>
      <c r="S474" s="546"/>
      <c r="T474" s="546"/>
      <c r="U474" s="546"/>
      <c r="V474" s="546"/>
      <c r="W474" s="546"/>
      <c r="X474" s="546"/>
      <c r="Y474" s="546"/>
      <c r="Z474" s="546">
        <v>0</v>
      </c>
      <c r="AA474" s="548" t="s">
        <v>1682</v>
      </c>
      <c r="AB474" s="546">
        <v>20</v>
      </c>
      <c r="AC474" s="548" t="s">
        <v>84</v>
      </c>
      <c r="AD474" s="547">
        <v>46063</v>
      </c>
      <c r="AE474" s="546">
        <v>10</v>
      </c>
    </row>
    <row r="475" spans="1:31" ht="13.2">
      <c r="A475" s="541">
        <v>2783034012</v>
      </c>
      <c r="B475" s="543" t="s">
        <v>1301</v>
      </c>
      <c r="C475" s="543" t="s">
        <v>182</v>
      </c>
      <c r="D475" s="543" t="s">
        <v>1713</v>
      </c>
      <c r="E475" s="543" t="s">
        <v>1714</v>
      </c>
      <c r="F475" s="541">
        <v>154</v>
      </c>
      <c r="G475" s="543" t="s">
        <v>1694</v>
      </c>
      <c r="H475" s="543"/>
      <c r="I475" s="541">
        <v>0.5357142857142857</v>
      </c>
      <c r="J475" s="541"/>
      <c r="K475" s="543" t="s">
        <v>1712</v>
      </c>
      <c r="L475" s="541">
        <v>95</v>
      </c>
      <c r="M475" s="541"/>
      <c r="N475" s="541"/>
      <c r="O475" s="541"/>
      <c r="P475" s="541"/>
      <c r="Q475" s="541"/>
      <c r="R475" s="541"/>
      <c r="S475" s="541"/>
      <c r="T475" s="541"/>
      <c r="U475" s="541"/>
      <c r="V475" s="541"/>
      <c r="W475" s="541">
        <v>1</v>
      </c>
      <c r="X475" s="541"/>
      <c r="Y475" s="541">
        <v>112</v>
      </c>
      <c r="Z475" s="541">
        <v>0.10714285714285714</v>
      </c>
      <c r="AA475" s="543" t="s">
        <v>1712</v>
      </c>
      <c r="AB475" s="541">
        <v>12</v>
      </c>
      <c r="AC475" s="543" t="s">
        <v>84</v>
      </c>
      <c r="AD475" s="542">
        <v>46068</v>
      </c>
      <c r="AE475" s="541">
        <v>15</v>
      </c>
    </row>
    <row r="476" spans="1:31" ht="13.2">
      <c r="A476" s="546">
        <v>2783034012</v>
      </c>
      <c r="B476" s="548" t="s">
        <v>1301</v>
      </c>
      <c r="C476" s="548" t="s">
        <v>182</v>
      </c>
      <c r="D476" s="548" t="s">
        <v>344</v>
      </c>
      <c r="E476" s="548"/>
      <c r="F476" s="546">
        <v>147</v>
      </c>
      <c r="G476" s="548" t="s">
        <v>1738</v>
      </c>
      <c r="H476" s="548"/>
      <c r="I476" s="546">
        <v>0.6071428571428571</v>
      </c>
      <c r="J476" s="546">
        <v>1</v>
      </c>
      <c r="K476" s="548" t="s">
        <v>1712</v>
      </c>
      <c r="L476" s="546">
        <v>90</v>
      </c>
      <c r="M476" s="546"/>
      <c r="N476" s="546"/>
      <c r="O476" s="546"/>
      <c r="P476" s="546"/>
      <c r="Q476" s="546"/>
      <c r="R476" s="546"/>
      <c r="S476" s="546"/>
      <c r="T476" s="546"/>
      <c r="U476" s="546"/>
      <c r="V476" s="546"/>
      <c r="W476" s="546"/>
      <c r="X476" s="546"/>
      <c r="Y476" s="546"/>
      <c r="Z476" s="546">
        <v>7.1428571428571425E-2</v>
      </c>
      <c r="AA476" s="548" t="s">
        <v>1745</v>
      </c>
      <c r="AB476" s="546"/>
      <c r="AC476" s="548" t="s">
        <v>84</v>
      </c>
      <c r="AD476" s="547">
        <v>46058</v>
      </c>
      <c r="AE476" s="546">
        <v>5</v>
      </c>
    </row>
    <row r="477" spans="1:31" ht="13.2">
      <c r="A477" s="541">
        <v>2783034012</v>
      </c>
      <c r="B477" s="543" t="s">
        <v>1301</v>
      </c>
      <c r="C477" s="543" t="s">
        <v>182</v>
      </c>
      <c r="D477" s="543" t="s">
        <v>1434</v>
      </c>
      <c r="E477" s="543" t="s">
        <v>1728</v>
      </c>
      <c r="F477" s="541">
        <v>17</v>
      </c>
      <c r="G477" s="543" t="s">
        <v>1729</v>
      </c>
      <c r="H477" s="543"/>
      <c r="I477" s="541">
        <v>0.6428571428571429</v>
      </c>
      <c r="J477" s="541"/>
      <c r="K477" s="543" t="s">
        <v>1712</v>
      </c>
      <c r="L477" s="541">
        <v>82</v>
      </c>
      <c r="M477" s="541">
        <v>4</v>
      </c>
      <c r="N477" s="541"/>
      <c r="O477" s="541"/>
      <c r="P477" s="541"/>
      <c r="Q477" s="541"/>
      <c r="R477" s="541"/>
      <c r="S477" s="541"/>
      <c r="T477" s="541"/>
      <c r="U477" s="541"/>
      <c r="V477" s="541"/>
      <c r="W477" s="541"/>
      <c r="X477" s="541"/>
      <c r="Y477" s="541"/>
      <c r="Z477" s="541">
        <v>0</v>
      </c>
      <c r="AA477" s="543" t="s">
        <v>1682</v>
      </c>
      <c r="AB477" s="541">
        <v>24</v>
      </c>
      <c r="AC477" s="543" t="s">
        <v>84</v>
      </c>
      <c r="AD477" s="542">
        <v>46062</v>
      </c>
      <c r="AE477" s="541">
        <v>9</v>
      </c>
    </row>
    <row r="478" spans="1:31" ht="13.2">
      <c r="A478" s="546">
        <v>2783034012</v>
      </c>
      <c r="B478" s="548" t="s">
        <v>1301</v>
      </c>
      <c r="C478" s="548" t="s">
        <v>182</v>
      </c>
      <c r="D478" s="548" t="s">
        <v>1734</v>
      </c>
      <c r="E478" s="548" t="s">
        <v>1735</v>
      </c>
      <c r="F478" s="546">
        <v>144</v>
      </c>
      <c r="G478" s="548" t="s">
        <v>1736</v>
      </c>
      <c r="H478" s="548"/>
      <c r="I478" s="546">
        <v>0.6428571428571429</v>
      </c>
      <c r="J478" s="546"/>
      <c r="K478" s="548" t="s">
        <v>1712</v>
      </c>
      <c r="L478" s="546">
        <v>84</v>
      </c>
      <c r="M478" s="546">
        <v>3</v>
      </c>
      <c r="N478" s="546"/>
      <c r="O478" s="546"/>
      <c r="P478" s="546"/>
      <c r="Q478" s="546"/>
      <c r="R478" s="546"/>
      <c r="S478" s="546"/>
      <c r="T478" s="546"/>
      <c r="U478" s="546"/>
      <c r="V478" s="546"/>
      <c r="W478" s="546"/>
      <c r="X478" s="546"/>
      <c r="Y478" s="546"/>
      <c r="Z478" s="546">
        <v>0</v>
      </c>
      <c r="AA478" s="548" t="s">
        <v>1682</v>
      </c>
      <c r="AB478" s="546">
        <v>32</v>
      </c>
      <c r="AC478" s="548" t="s">
        <v>84</v>
      </c>
      <c r="AD478" s="547">
        <v>46061</v>
      </c>
      <c r="AE478" s="546">
        <v>8</v>
      </c>
    </row>
    <row r="479" spans="1:31" ht="13.2">
      <c r="A479" s="541">
        <v>2783034012</v>
      </c>
      <c r="B479" s="543" t="s">
        <v>1301</v>
      </c>
      <c r="C479" s="543" t="s">
        <v>182</v>
      </c>
      <c r="D479" s="543" t="s">
        <v>1615</v>
      </c>
      <c r="E479" s="543" t="s">
        <v>1703</v>
      </c>
      <c r="F479" s="541">
        <v>2</v>
      </c>
      <c r="G479" s="543" t="s">
        <v>1686</v>
      </c>
      <c r="H479" s="543"/>
      <c r="I479" s="541">
        <v>0.6071428571428571</v>
      </c>
      <c r="J479" s="541">
        <v>2</v>
      </c>
      <c r="K479" s="543" t="s">
        <v>1712</v>
      </c>
      <c r="L479" s="541">
        <v>87</v>
      </c>
      <c r="M479" s="541">
        <v>1</v>
      </c>
      <c r="N479" s="541"/>
      <c r="O479" s="541"/>
      <c r="P479" s="541"/>
      <c r="Q479" s="541"/>
      <c r="R479" s="541"/>
      <c r="S479" s="541"/>
      <c r="T479" s="541"/>
      <c r="U479" s="541"/>
      <c r="V479" s="541"/>
      <c r="W479" s="541"/>
      <c r="X479" s="541"/>
      <c r="Y479" s="541"/>
      <c r="Z479" s="541">
        <v>0</v>
      </c>
      <c r="AA479" s="543" t="s">
        <v>1682</v>
      </c>
      <c r="AB479" s="541">
        <v>29</v>
      </c>
      <c r="AC479" s="543" t="s">
        <v>84</v>
      </c>
      <c r="AD479" s="542">
        <v>46064</v>
      </c>
      <c r="AE479" s="541">
        <v>11</v>
      </c>
    </row>
    <row r="480" spans="1:31" ht="13.2">
      <c r="A480" s="546">
        <v>2783034012</v>
      </c>
      <c r="B480" s="548" t="s">
        <v>1301</v>
      </c>
      <c r="C480" s="548" t="s">
        <v>182</v>
      </c>
      <c r="D480" s="548" t="s">
        <v>1721</v>
      </c>
      <c r="E480" s="548" t="s">
        <v>1722</v>
      </c>
      <c r="F480" s="546">
        <v>12</v>
      </c>
      <c r="G480" s="548" t="s">
        <v>1723</v>
      </c>
      <c r="H480" s="548"/>
      <c r="I480" s="546">
        <v>0.6428571428571429</v>
      </c>
      <c r="J480" s="546"/>
      <c r="K480" s="548" t="s">
        <v>1712</v>
      </c>
      <c r="L480" s="546">
        <v>84</v>
      </c>
      <c r="M480" s="546"/>
      <c r="N480" s="546"/>
      <c r="O480" s="546"/>
      <c r="P480" s="546"/>
      <c r="Q480" s="546"/>
      <c r="R480" s="546"/>
      <c r="S480" s="546"/>
      <c r="T480" s="546">
        <v>1</v>
      </c>
      <c r="U480" s="546"/>
      <c r="V480" s="546"/>
      <c r="W480" s="546"/>
      <c r="X480" s="546"/>
      <c r="Y480" s="546"/>
      <c r="Z480" s="546">
        <v>0</v>
      </c>
      <c r="AA480" s="548" t="s">
        <v>1685</v>
      </c>
      <c r="AB480" s="546"/>
      <c r="AC480" s="548" t="s">
        <v>84</v>
      </c>
      <c r="AD480" s="547">
        <v>46061</v>
      </c>
      <c r="AE480" s="546">
        <v>8</v>
      </c>
    </row>
    <row r="481" spans="1:31" ht="13.2">
      <c r="A481" s="541">
        <v>2783034012</v>
      </c>
      <c r="B481" s="543" t="s">
        <v>1301</v>
      </c>
      <c r="C481" s="543" t="s">
        <v>182</v>
      </c>
      <c r="D481" s="543" t="s">
        <v>1606</v>
      </c>
      <c r="E481" s="543" t="s">
        <v>1725</v>
      </c>
      <c r="F481" s="541">
        <v>191</v>
      </c>
      <c r="G481" s="543" t="s">
        <v>1726</v>
      </c>
      <c r="H481" s="543"/>
      <c r="I481" s="541">
        <v>0.5714285714285714</v>
      </c>
      <c r="J481" s="541"/>
      <c r="K481" s="543" t="s">
        <v>1712</v>
      </c>
      <c r="L481" s="541">
        <v>89</v>
      </c>
      <c r="M481" s="541">
        <v>2</v>
      </c>
      <c r="N481" s="541"/>
      <c r="O481" s="541"/>
      <c r="P481" s="541"/>
      <c r="Q481" s="541"/>
      <c r="R481" s="541"/>
      <c r="S481" s="541"/>
      <c r="T481" s="541"/>
      <c r="U481" s="541"/>
      <c r="V481" s="541"/>
      <c r="W481" s="541"/>
      <c r="X481" s="541"/>
      <c r="Y481" s="541"/>
      <c r="Z481" s="541">
        <v>0</v>
      </c>
      <c r="AA481" s="543" t="s">
        <v>1682</v>
      </c>
      <c r="AB481" s="541">
        <v>53</v>
      </c>
      <c r="AC481" s="543" t="s">
        <v>84</v>
      </c>
      <c r="AD481" s="542">
        <v>46069</v>
      </c>
      <c r="AE481" s="541">
        <v>16</v>
      </c>
    </row>
    <row r="482" spans="1:31" ht="13.2">
      <c r="A482" s="546">
        <v>2783034012</v>
      </c>
      <c r="B482" s="548" t="s">
        <v>1301</v>
      </c>
      <c r="C482" s="548" t="s">
        <v>182</v>
      </c>
      <c r="D482" s="548" t="s">
        <v>1741</v>
      </c>
      <c r="E482" s="548" t="s">
        <v>1742</v>
      </c>
      <c r="F482" s="546">
        <v>16</v>
      </c>
      <c r="G482" s="548" t="s">
        <v>1743</v>
      </c>
      <c r="H482" s="548"/>
      <c r="I482" s="546">
        <v>0.5714285714285714</v>
      </c>
      <c r="J482" s="546">
        <v>3</v>
      </c>
      <c r="K482" s="548" t="s">
        <v>1712</v>
      </c>
      <c r="L482" s="546">
        <v>92</v>
      </c>
      <c r="M482" s="546">
        <v>5</v>
      </c>
      <c r="N482" s="546"/>
      <c r="O482" s="546"/>
      <c r="P482" s="546"/>
      <c r="Q482" s="546"/>
      <c r="R482" s="546"/>
      <c r="S482" s="546"/>
      <c r="T482" s="546"/>
      <c r="U482" s="546"/>
      <c r="V482" s="546"/>
      <c r="W482" s="546"/>
      <c r="X482" s="546"/>
      <c r="Y482" s="546"/>
      <c r="Z482" s="546">
        <v>0</v>
      </c>
      <c r="AA482" s="548" t="s">
        <v>1682</v>
      </c>
      <c r="AB482" s="546">
        <v>22</v>
      </c>
      <c r="AC482" s="548" t="s">
        <v>84</v>
      </c>
      <c r="AD482" s="547">
        <v>46065</v>
      </c>
      <c r="AE482" s="546">
        <v>12</v>
      </c>
    </row>
    <row r="483" spans="1:31" ht="13.2">
      <c r="A483" s="541">
        <v>2783034012</v>
      </c>
      <c r="B483" s="543" t="s">
        <v>1301</v>
      </c>
      <c r="C483" s="543" t="s">
        <v>182</v>
      </c>
      <c r="D483" s="543" t="s">
        <v>344</v>
      </c>
      <c r="E483" s="543"/>
      <c r="F483" s="541">
        <v>151</v>
      </c>
      <c r="G483" s="543" t="s">
        <v>1684</v>
      </c>
      <c r="H483" s="543"/>
      <c r="I483" s="541">
        <v>0.6071428571428571</v>
      </c>
      <c r="J483" s="541">
        <v>1</v>
      </c>
      <c r="K483" s="543" t="s">
        <v>1712</v>
      </c>
      <c r="L483" s="541">
        <v>87</v>
      </c>
      <c r="M483" s="541"/>
      <c r="N483" s="541"/>
      <c r="O483" s="541"/>
      <c r="P483" s="541"/>
      <c r="Q483" s="541"/>
      <c r="R483" s="541"/>
      <c r="S483" s="541"/>
      <c r="T483" s="541"/>
      <c r="U483" s="541"/>
      <c r="V483" s="541"/>
      <c r="W483" s="541"/>
      <c r="X483" s="541"/>
      <c r="Y483" s="541"/>
      <c r="Z483" s="541">
        <v>7.1428571428571425E-2</v>
      </c>
      <c r="AA483" s="543" t="s">
        <v>1677</v>
      </c>
      <c r="AB483" s="541"/>
      <c r="AC483" s="543" t="s">
        <v>84</v>
      </c>
      <c r="AD483" s="542">
        <v>46063</v>
      </c>
      <c r="AE483" s="541">
        <v>10</v>
      </c>
    </row>
    <row r="484" spans="1:31" ht="13.2">
      <c r="A484" s="546">
        <v>2783034012</v>
      </c>
      <c r="B484" s="548" t="s">
        <v>1301</v>
      </c>
      <c r="C484" s="548" t="s">
        <v>182</v>
      </c>
      <c r="D484" s="548" t="s">
        <v>1381</v>
      </c>
      <c r="E484" s="548" t="s">
        <v>1698</v>
      </c>
      <c r="F484" s="546">
        <v>179</v>
      </c>
      <c r="G484" s="548" t="s">
        <v>1719</v>
      </c>
      <c r="H484" s="548"/>
      <c r="I484" s="546">
        <v>0.6428571428571429</v>
      </c>
      <c r="J484" s="546"/>
      <c r="K484" s="548" t="s">
        <v>1712</v>
      </c>
      <c r="L484" s="546">
        <v>84</v>
      </c>
      <c r="M484" s="546">
        <v>4</v>
      </c>
      <c r="N484" s="546"/>
      <c r="O484" s="546"/>
      <c r="P484" s="546"/>
      <c r="Q484" s="546"/>
      <c r="R484" s="546"/>
      <c r="S484" s="546"/>
      <c r="T484" s="546"/>
      <c r="U484" s="546"/>
      <c r="V484" s="546"/>
      <c r="W484" s="546"/>
      <c r="X484" s="546"/>
      <c r="Y484" s="546"/>
      <c r="Z484" s="546">
        <v>0</v>
      </c>
      <c r="AA484" s="548" t="s">
        <v>1682</v>
      </c>
      <c r="AB484" s="546">
        <v>9</v>
      </c>
      <c r="AC484" s="548" t="s">
        <v>84</v>
      </c>
      <c r="AD484" s="547">
        <v>46061</v>
      </c>
      <c r="AE484" s="546">
        <v>8</v>
      </c>
    </row>
    <row r="485" spans="1:31" ht="13.2">
      <c r="A485" s="541">
        <v>2783034012</v>
      </c>
      <c r="B485" s="543" t="s">
        <v>1301</v>
      </c>
      <c r="C485" s="543" t="s">
        <v>182</v>
      </c>
      <c r="D485" s="543" t="s">
        <v>1695</v>
      </c>
      <c r="E485" s="543" t="s">
        <v>1696</v>
      </c>
      <c r="F485" s="541">
        <v>7</v>
      </c>
      <c r="G485" s="543" t="s">
        <v>1678</v>
      </c>
      <c r="H485" s="543"/>
      <c r="I485" s="541">
        <v>0.6428571428571429</v>
      </c>
      <c r="J485" s="541"/>
      <c r="K485" s="543" t="s">
        <v>1712</v>
      </c>
      <c r="L485" s="541">
        <v>82</v>
      </c>
      <c r="M485" s="541">
        <v>1</v>
      </c>
      <c r="N485" s="541"/>
      <c r="O485" s="541"/>
      <c r="P485" s="541"/>
      <c r="Q485" s="541"/>
      <c r="R485" s="541"/>
      <c r="S485" s="541"/>
      <c r="T485" s="541"/>
      <c r="U485" s="541"/>
      <c r="V485" s="541"/>
      <c r="W485" s="541"/>
      <c r="X485" s="541"/>
      <c r="Y485" s="541"/>
      <c r="Z485" s="541">
        <v>0</v>
      </c>
      <c r="AA485" s="543" t="s">
        <v>1682</v>
      </c>
      <c r="AB485" s="541">
        <v>30</v>
      </c>
      <c r="AC485" s="543" t="s">
        <v>84</v>
      </c>
      <c r="AD485" s="542">
        <v>46062</v>
      </c>
      <c r="AE485" s="541">
        <v>9</v>
      </c>
    </row>
    <row r="486" spans="1:31" ht="13.2">
      <c r="A486" s="546">
        <v>2783034012</v>
      </c>
      <c r="B486" s="548" t="s">
        <v>1301</v>
      </c>
      <c r="C486" s="548" t="s">
        <v>182</v>
      </c>
      <c r="D486" s="548" t="s">
        <v>344</v>
      </c>
      <c r="E486" s="548"/>
      <c r="F486" s="546">
        <v>149</v>
      </c>
      <c r="G486" s="548" t="s">
        <v>1676</v>
      </c>
      <c r="H486" s="548"/>
      <c r="I486" s="546">
        <v>0.6785714285714286</v>
      </c>
      <c r="J486" s="546"/>
      <c r="K486" s="548" t="s">
        <v>1712</v>
      </c>
      <c r="L486" s="546">
        <v>81</v>
      </c>
      <c r="M486" s="546"/>
      <c r="N486" s="546"/>
      <c r="O486" s="546"/>
      <c r="P486" s="546"/>
      <c r="Q486" s="546"/>
      <c r="R486" s="546"/>
      <c r="S486" s="546"/>
      <c r="T486" s="546"/>
      <c r="U486" s="546"/>
      <c r="V486" s="546"/>
      <c r="W486" s="546"/>
      <c r="X486" s="546"/>
      <c r="Y486" s="546"/>
      <c r="Z486" s="546">
        <v>7.1428571428571425E-2</v>
      </c>
      <c r="AA486" s="548" t="s">
        <v>1677</v>
      </c>
      <c r="AB486" s="546"/>
      <c r="AC486" s="548" t="s">
        <v>84</v>
      </c>
      <c r="AD486" s="547">
        <v>46057</v>
      </c>
      <c r="AE486" s="546">
        <v>4</v>
      </c>
    </row>
    <row r="487" spans="1:31" ht="13.2">
      <c r="A487" s="541">
        <v>2783034012</v>
      </c>
      <c r="B487" s="543" t="s">
        <v>1301</v>
      </c>
      <c r="C487" s="543" t="s">
        <v>182</v>
      </c>
      <c r="D487" s="543" t="s">
        <v>1734</v>
      </c>
      <c r="E487" s="543" t="s">
        <v>1735</v>
      </c>
      <c r="F487" s="541">
        <v>144</v>
      </c>
      <c r="G487" s="543" t="s">
        <v>1736</v>
      </c>
      <c r="H487" s="543"/>
      <c r="I487" s="541">
        <v>0.6071428571428571</v>
      </c>
      <c r="J487" s="541">
        <v>1</v>
      </c>
      <c r="K487" s="543" t="s">
        <v>1712</v>
      </c>
      <c r="L487" s="541">
        <v>87</v>
      </c>
      <c r="M487" s="541">
        <v>3</v>
      </c>
      <c r="N487" s="541"/>
      <c r="O487" s="541"/>
      <c r="P487" s="541"/>
      <c r="Q487" s="541"/>
      <c r="R487" s="541"/>
      <c r="S487" s="541"/>
      <c r="T487" s="541"/>
      <c r="U487" s="541"/>
      <c r="V487" s="541"/>
      <c r="W487" s="541"/>
      <c r="X487" s="541"/>
      <c r="Y487" s="541"/>
      <c r="Z487" s="541">
        <v>0</v>
      </c>
      <c r="AA487" s="543" t="s">
        <v>1682</v>
      </c>
      <c r="AB487" s="541">
        <v>34</v>
      </c>
      <c r="AC487" s="543" t="s">
        <v>84</v>
      </c>
      <c r="AD487" s="542">
        <v>46063</v>
      </c>
      <c r="AE487" s="541">
        <v>10</v>
      </c>
    </row>
    <row r="488" spans="1:31" ht="13.2">
      <c r="A488" s="546">
        <v>2783034012</v>
      </c>
      <c r="B488" s="548" t="s">
        <v>1301</v>
      </c>
      <c r="C488" s="548" t="s">
        <v>182</v>
      </c>
      <c r="D488" s="548" t="s">
        <v>344</v>
      </c>
      <c r="E488" s="548"/>
      <c r="F488" s="546">
        <v>147</v>
      </c>
      <c r="G488" s="548" t="s">
        <v>1738</v>
      </c>
      <c r="H488" s="548"/>
      <c r="I488" s="546">
        <v>0.6428571428571429</v>
      </c>
      <c r="J488" s="546"/>
      <c r="K488" s="548" t="s">
        <v>1712</v>
      </c>
      <c r="L488" s="546">
        <v>84</v>
      </c>
      <c r="M488" s="546"/>
      <c r="N488" s="546"/>
      <c r="O488" s="546"/>
      <c r="P488" s="546"/>
      <c r="Q488" s="546"/>
      <c r="R488" s="546"/>
      <c r="S488" s="546"/>
      <c r="T488" s="546"/>
      <c r="U488" s="546"/>
      <c r="V488" s="546"/>
      <c r="W488" s="546"/>
      <c r="X488" s="546"/>
      <c r="Y488" s="546"/>
      <c r="Z488" s="546">
        <v>7.1428571428571425E-2</v>
      </c>
      <c r="AA488" s="548" t="s">
        <v>1745</v>
      </c>
      <c r="AB488" s="546"/>
      <c r="AC488" s="548" t="s">
        <v>84</v>
      </c>
      <c r="AD488" s="547">
        <v>46061</v>
      </c>
      <c r="AE488" s="546">
        <v>8</v>
      </c>
    </row>
    <row r="489" spans="1:31" ht="13.2">
      <c r="A489" s="541">
        <v>2783034012</v>
      </c>
      <c r="B489" s="543" t="s">
        <v>1301</v>
      </c>
      <c r="C489" s="543" t="s">
        <v>182</v>
      </c>
      <c r="D489" s="543" t="s">
        <v>1381</v>
      </c>
      <c r="E489" s="543" t="s">
        <v>1698</v>
      </c>
      <c r="F489" s="541">
        <v>179</v>
      </c>
      <c r="G489" s="543" t="s">
        <v>1719</v>
      </c>
      <c r="H489" s="543"/>
      <c r="I489" s="541">
        <v>0.5714285714285714</v>
      </c>
      <c r="J489" s="541"/>
      <c r="K489" s="543" t="s">
        <v>1712</v>
      </c>
      <c r="L489" s="541">
        <v>89</v>
      </c>
      <c r="M489" s="541">
        <v>4</v>
      </c>
      <c r="N489" s="541"/>
      <c r="O489" s="541"/>
      <c r="P489" s="541"/>
      <c r="Q489" s="541"/>
      <c r="R489" s="541"/>
      <c r="S489" s="541"/>
      <c r="T489" s="541"/>
      <c r="U489" s="541"/>
      <c r="V489" s="541"/>
      <c r="W489" s="541"/>
      <c r="X489" s="541"/>
      <c r="Y489" s="541"/>
      <c r="Z489" s="541">
        <v>0</v>
      </c>
      <c r="AA489" s="543" t="s">
        <v>1682</v>
      </c>
      <c r="AB489" s="541">
        <v>17</v>
      </c>
      <c r="AC489" s="543" t="s">
        <v>84</v>
      </c>
      <c r="AD489" s="542">
        <v>46069</v>
      </c>
      <c r="AE489" s="541">
        <v>16</v>
      </c>
    </row>
    <row r="490" spans="1:31" ht="13.2">
      <c r="A490" s="546">
        <v>2783034012</v>
      </c>
      <c r="B490" s="548" t="s">
        <v>1301</v>
      </c>
      <c r="C490" s="548" t="s">
        <v>182</v>
      </c>
      <c r="D490" s="548" t="s">
        <v>1374</v>
      </c>
      <c r="E490" s="548" t="s">
        <v>1715</v>
      </c>
      <c r="F490" s="546">
        <v>154</v>
      </c>
      <c r="G490" s="548" t="s">
        <v>1694</v>
      </c>
      <c r="H490" s="548"/>
      <c r="I490" s="546">
        <v>0.6071428571428571</v>
      </c>
      <c r="J490" s="546"/>
      <c r="K490" s="548" t="s">
        <v>1712</v>
      </c>
      <c r="L490" s="546">
        <v>85</v>
      </c>
      <c r="M490" s="546">
        <v>1</v>
      </c>
      <c r="N490" s="546"/>
      <c r="O490" s="546"/>
      <c r="P490" s="546"/>
      <c r="Q490" s="546"/>
      <c r="R490" s="546"/>
      <c r="S490" s="546"/>
      <c r="T490" s="546"/>
      <c r="U490" s="546"/>
      <c r="V490" s="546"/>
      <c r="W490" s="546"/>
      <c r="X490" s="546"/>
      <c r="Y490" s="546">
        <v>56</v>
      </c>
      <c r="Z490" s="546">
        <v>0.17857142857142858</v>
      </c>
      <c r="AA490" s="548" t="s">
        <v>1744</v>
      </c>
      <c r="AB490" s="546">
        <v>4</v>
      </c>
      <c r="AC490" s="548" t="s">
        <v>84</v>
      </c>
      <c r="AD490" s="547">
        <v>46060</v>
      </c>
      <c r="AE490" s="546">
        <v>7</v>
      </c>
    </row>
    <row r="491" spans="1:31" ht="13.2">
      <c r="A491" s="541">
        <v>2783034012</v>
      </c>
      <c r="B491" s="543" t="s">
        <v>1301</v>
      </c>
      <c r="C491" s="543" t="s">
        <v>182</v>
      </c>
      <c r="D491" s="543" t="s">
        <v>1423</v>
      </c>
      <c r="E491" s="543" t="s">
        <v>1680</v>
      </c>
      <c r="F491" s="541">
        <v>170</v>
      </c>
      <c r="G491" s="543" t="s">
        <v>1681</v>
      </c>
      <c r="H491" s="543"/>
      <c r="I491" s="541">
        <v>0.5714285714285714</v>
      </c>
      <c r="J491" s="541">
        <v>3</v>
      </c>
      <c r="K491" s="543" t="s">
        <v>1712</v>
      </c>
      <c r="L491" s="541">
        <v>92</v>
      </c>
      <c r="M491" s="541">
        <v>1</v>
      </c>
      <c r="N491" s="541"/>
      <c r="O491" s="541"/>
      <c r="P491" s="541"/>
      <c r="Q491" s="541"/>
      <c r="R491" s="541"/>
      <c r="S491" s="541"/>
      <c r="T491" s="541"/>
      <c r="U491" s="541"/>
      <c r="V491" s="541"/>
      <c r="W491" s="541"/>
      <c r="X491" s="541"/>
      <c r="Y491" s="541"/>
      <c r="Z491" s="541">
        <v>0</v>
      </c>
      <c r="AA491" s="543" t="s">
        <v>1682</v>
      </c>
      <c r="AB491" s="541">
        <v>44</v>
      </c>
      <c r="AC491" s="543" t="s">
        <v>84</v>
      </c>
      <c r="AD491" s="542">
        <v>46065</v>
      </c>
      <c r="AE491" s="541">
        <v>12</v>
      </c>
    </row>
    <row r="492" spans="1:31" ht="13.2">
      <c r="A492" s="546">
        <v>2783034012</v>
      </c>
      <c r="B492" s="548" t="s">
        <v>1301</v>
      </c>
      <c r="C492" s="548" t="s">
        <v>182</v>
      </c>
      <c r="D492" s="548" t="s">
        <v>1590</v>
      </c>
      <c r="E492" s="548" t="s">
        <v>1717</v>
      </c>
      <c r="F492" s="546">
        <v>176</v>
      </c>
      <c r="G492" s="548" t="s">
        <v>1718</v>
      </c>
      <c r="H492" s="548"/>
      <c r="I492" s="546">
        <v>0.5714285714285714</v>
      </c>
      <c r="J492" s="546"/>
      <c r="K492" s="548" t="s">
        <v>1712</v>
      </c>
      <c r="L492" s="546">
        <v>92</v>
      </c>
      <c r="M492" s="546">
        <v>10</v>
      </c>
      <c r="N492" s="546"/>
      <c r="O492" s="546"/>
      <c r="P492" s="546"/>
      <c r="Q492" s="546"/>
      <c r="R492" s="546"/>
      <c r="S492" s="546"/>
      <c r="T492" s="546"/>
      <c r="U492" s="546"/>
      <c r="V492" s="546"/>
      <c r="W492" s="546"/>
      <c r="X492" s="546"/>
      <c r="Y492" s="546"/>
      <c r="Z492" s="546">
        <v>0</v>
      </c>
      <c r="AA492" s="548" t="s">
        <v>1682</v>
      </c>
      <c r="AB492" s="546">
        <v>30</v>
      </c>
      <c r="AC492" s="548" t="s">
        <v>84</v>
      </c>
      <c r="AD492" s="547">
        <v>46059</v>
      </c>
      <c r="AE492" s="546">
        <v>6</v>
      </c>
    </row>
    <row r="493" spans="1:31" ht="13.2">
      <c r="A493" s="541">
        <v>2783034012</v>
      </c>
      <c r="B493" s="543" t="s">
        <v>1301</v>
      </c>
      <c r="C493" s="543" t="s">
        <v>182</v>
      </c>
      <c r="D493" s="543" t="s">
        <v>1695</v>
      </c>
      <c r="E493" s="543" t="s">
        <v>1696</v>
      </c>
      <c r="F493" s="541">
        <v>7</v>
      </c>
      <c r="G493" s="543" t="s">
        <v>1678</v>
      </c>
      <c r="H493" s="543"/>
      <c r="I493" s="541">
        <v>0.6071428571428571</v>
      </c>
      <c r="J493" s="541"/>
      <c r="K493" s="543" t="s">
        <v>1712</v>
      </c>
      <c r="L493" s="541">
        <v>80</v>
      </c>
      <c r="M493" s="541">
        <v>1</v>
      </c>
      <c r="N493" s="541"/>
      <c r="O493" s="541"/>
      <c r="P493" s="541"/>
      <c r="Q493" s="541"/>
      <c r="R493" s="541"/>
      <c r="S493" s="541"/>
      <c r="T493" s="541"/>
      <c r="U493" s="541"/>
      <c r="V493" s="541"/>
      <c r="W493" s="541"/>
      <c r="X493" s="541"/>
      <c r="Y493" s="541"/>
      <c r="Z493" s="541">
        <v>0</v>
      </c>
      <c r="AA493" s="543" t="s">
        <v>1682</v>
      </c>
      <c r="AB493" s="541"/>
      <c r="AC493" s="543" t="s">
        <v>84</v>
      </c>
      <c r="AD493" s="542">
        <v>46072</v>
      </c>
      <c r="AE493" s="541">
        <v>19</v>
      </c>
    </row>
    <row r="494" spans="1:31" ht="13.2">
      <c r="A494" s="546">
        <v>2783034012</v>
      </c>
      <c r="B494" s="548" t="s">
        <v>1301</v>
      </c>
      <c r="C494" s="548" t="s">
        <v>182</v>
      </c>
      <c r="D494" s="548" t="s">
        <v>344</v>
      </c>
      <c r="E494" s="548"/>
      <c r="F494" s="546">
        <v>174</v>
      </c>
      <c r="G494" s="548" t="s">
        <v>1724</v>
      </c>
      <c r="H494" s="548"/>
      <c r="I494" s="546">
        <v>0.5357142857142857</v>
      </c>
      <c r="J494" s="546">
        <v>1</v>
      </c>
      <c r="K494" s="548" t="s">
        <v>1712</v>
      </c>
      <c r="L494" s="546">
        <v>95</v>
      </c>
      <c r="M494" s="546"/>
      <c r="N494" s="546"/>
      <c r="O494" s="546"/>
      <c r="P494" s="546"/>
      <c r="Q494" s="546"/>
      <c r="R494" s="546"/>
      <c r="S494" s="546"/>
      <c r="T494" s="546"/>
      <c r="U494" s="546"/>
      <c r="V494" s="546"/>
      <c r="W494" s="546"/>
      <c r="X494" s="546"/>
      <c r="Y494" s="546"/>
      <c r="Z494" s="546">
        <v>3.5714285714285712E-2</v>
      </c>
      <c r="AA494" s="548" t="s">
        <v>1677</v>
      </c>
      <c r="AB494" s="546"/>
      <c r="AC494" s="548" t="s">
        <v>84</v>
      </c>
      <c r="AD494" s="547">
        <v>46070</v>
      </c>
      <c r="AE494" s="546">
        <v>17</v>
      </c>
    </row>
    <row r="495" spans="1:31" ht="13.2">
      <c r="A495" s="541">
        <v>2783034012</v>
      </c>
      <c r="B495" s="543" t="s">
        <v>1301</v>
      </c>
      <c r="C495" s="543" t="s">
        <v>182</v>
      </c>
      <c r="D495" s="543" t="s">
        <v>344</v>
      </c>
      <c r="E495" s="543"/>
      <c r="F495" s="541">
        <v>174</v>
      </c>
      <c r="G495" s="543" t="s">
        <v>1724</v>
      </c>
      <c r="H495" s="543"/>
      <c r="I495" s="541">
        <v>0.6071428571428571</v>
      </c>
      <c r="J495" s="541">
        <v>1</v>
      </c>
      <c r="K495" s="543" t="s">
        <v>1712</v>
      </c>
      <c r="L495" s="541">
        <v>87</v>
      </c>
      <c r="M495" s="541"/>
      <c r="N495" s="541"/>
      <c r="O495" s="541"/>
      <c r="P495" s="541"/>
      <c r="Q495" s="541"/>
      <c r="R495" s="541"/>
      <c r="S495" s="541"/>
      <c r="T495" s="541"/>
      <c r="U495" s="541"/>
      <c r="V495" s="541"/>
      <c r="W495" s="541"/>
      <c r="X495" s="541"/>
      <c r="Y495" s="541"/>
      <c r="Z495" s="541">
        <v>3.5714285714285712E-2</v>
      </c>
      <c r="AA495" s="543" t="s">
        <v>1677</v>
      </c>
      <c r="AB495" s="541"/>
      <c r="AC495" s="543" t="s">
        <v>84</v>
      </c>
      <c r="AD495" s="542">
        <v>46063</v>
      </c>
      <c r="AE495" s="541">
        <v>10</v>
      </c>
    </row>
    <row r="496" spans="1:31" ht="13.2">
      <c r="A496" s="546">
        <v>2783034012</v>
      </c>
      <c r="B496" s="548" t="s">
        <v>1301</v>
      </c>
      <c r="C496" s="548" t="s">
        <v>182</v>
      </c>
      <c r="D496" s="548" t="s">
        <v>1741</v>
      </c>
      <c r="E496" s="548" t="s">
        <v>1742</v>
      </c>
      <c r="F496" s="546">
        <v>16</v>
      </c>
      <c r="G496" s="548" t="s">
        <v>1743</v>
      </c>
      <c r="H496" s="548"/>
      <c r="I496" s="546">
        <v>0.6071428571428571</v>
      </c>
      <c r="J496" s="546"/>
      <c r="K496" s="548" t="s">
        <v>1712</v>
      </c>
      <c r="L496" s="546">
        <v>80</v>
      </c>
      <c r="M496" s="546">
        <v>5</v>
      </c>
      <c r="N496" s="546"/>
      <c r="O496" s="546"/>
      <c r="P496" s="546"/>
      <c r="Q496" s="546"/>
      <c r="R496" s="546"/>
      <c r="S496" s="546"/>
      <c r="T496" s="546"/>
      <c r="U496" s="546"/>
      <c r="V496" s="546"/>
      <c r="W496" s="546"/>
      <c r="X496" s="546"/>
      <c r="Y496" s="546"/>
      <c r="Z496" s="546">
        <v>0</v>
      </c>
      <c r="AA496" s="548" t="s">
        <v>1682</v>
      </c>
      <c r="AB496" s="546">
        <v>29</v>
      </c>
      <c r="AC496" s="548" t="s">
        <v>84</v>
      </c>
      <c r="AD496" s="547">
        <v>46072</v>
      </c>
      <c r="AE496" s="546">
        <v>19</v>
      </c>
    </row>
    <row r="497" spans="1:31" ht="13.2">
      <c r="A497" s="541">
        <v>2783034012</v>
      </c>
      <c r="B497" s="543" t="s">
        <v>1301</v>
      </c>
      <c r="C497" s="543" t="s">
        <v>182</v>
      </c>
      <c r="D497" s="543" t="s">
        <v>1594</v>
      </c>
      <c r="E497" s="543" t="s">
        <v>1720</v>
      </c>
      <c r="F497" s="541">
        <v>154</v>
      </c>
      <c r="G497" s="543" t="s">
        <v>1694</v>
      </c>
      <c r="H497" s="543"/>
      <c r="I497" s="541">
        <v>0.6428571428571429</v>
      </c>
      <c r="J497" s="541"/>
      <c r="K497" s="543" t="s">
        <v>1712</v>
      </c>
      <c r="L497" s="541">
        <v>82</v>
      </c>
      <c r="M497" s="541"/>
      <c r="N497" s="541"/>
      <c r="O497" s="541"/>
      <c r="P497" s="541"/>
      <c r="Q497" s="541"/>
      <c r="R497" s="541"/>
      <c r="S497" s="541"/>
      <c r="T497" s="541"/>
      <c r="U497" s="541"/>
      <c r="V497" s="541"/>
      <c r="W497" s="541"/>
      <c r="X497" s="541">
        <v>1</v>
      </c>
      <c r="Y497" s="541">
        <v>67</v>
      </c>
      <c r="Z497" s="541">
        <v>0.17857142857142858</v>
      </c>
      <c r="AA497" s="543" t="s">
        <v>1712</v>
      </c>
      <c r="AB497" s="541">
        <v>6</v>
      </c>
      <c r="AC497" s="543" t="s">
        <v>84</v>
      </c>
      <c r="AD497" s="542">
        <v>46062</v>
      </c>
      <c r="AE497" s="541">
        <v>9</v>
      </c>
    </row>
    <row r="498" spans="1:31" ht="13.2">
      <c r="A498" s="546">
        <v>2783034012</v>
      </c>
      <c r="B498" s="548" t="s">
        <v>1301</v>
      </c>
      <c r="C498" s="548" t="s">
        <v>182</v>
      </c>
      <c r="D498" s="548" t="s">
        <v>1695</v>
      </c>
      <c r="E498" s="548" t="s">
        <v>1696</v>
      </c>
      <c r="F498" s="546">
        <v>7</v>
      </c>
      <c r="G498" s="548" t="s">
        <v>1678</v>
      </c>
      <c r="H498" s="548"/>
      <c r="I498" s="546">
        <v>0.6071428571428571</v>
      </c>
      <c r="J498" s="546">
        <v>1</v>
      </c>
      <c r="K498" s="548" t="s">
        <v>1712</v>
      </c>
      <c r="L498" s="546">
        <v>87</v>
      </c>
      <c r="M498" s="546">
        <v>1</v>
      </c>
      <c r="N498" s="546"/>
      <c r="O498" s="546"/>
      <c r="P498" s="546"/>
      <c r="Q498" s="546"/>
      <c r="R498" s="546"/>
      <c r="S498" s="546"/>
      <c r="T498" s="546"/>
      <c r="U498" s="546"/>
      <c r="V498" s="546"/>
      <c r="W498" s="546"/>
      <c r="X498" s="546"/>
      <c r="Y498" s="546"/>
      <c r="Z498" s="546">
        <v>0</v>
      </c>
      <c r="AA498" s="548" t="s">
        <v>1682</v>
      </c>
      <c r="AB498" s="546">
        <v>31</v>
      </c>
      <c r="AC498" s="548" t="s">
        <v>84</v>
      </c>
      <c r="AD498" s="547">
        <v>46063</v>
      </c>
      <c r="AE498" s="546">
        <v>10</v>
      </c>
    </row>
    <row r="499" spans="1:31" ht="13.2">
      <c r="A499" s="541">
        <v>2783034012</v>
      </c>
      <c r="B499" s="543" t="s">
        <v>1301</v>
      </c>
      <c r="C499" s="543" t="s">
        <v>182</v>
      </c>
      <c r="D499" s="543" t="s">
        <v>344</v>
      </c>
      <c r="E499" s="543"/>
      <c r="F499" s="541">
        <v>109</v>
      </c>
      <c r="G499" s="543" t="s">
        <v>782</v>
      </c>
      <c r="H499" s="543"/>
      <c r="I499" s="541">
        <v>0.6071428571428571</v>
      </c>
      <c r="J499" s="541">
        <v>1</v>
      </c>
      <c r="K499" s="543" t="s">
        <v>1712</v>
      </c>
      <c r="L499" s="541">
        <v>87</v>
      </c>
      <c r="M499" s="541"/>
      <c r="N499" s="541"/>
      <c r="O499" s="541"/>
      <c r="P499" s="541"/>
      <c r="Q499" s="541"/>
      <c r="R499" s="541"/>
      <c r="S499" s="541"/>
      <c r="T499" s="541"/>
      <c r="U499" s="541"/>
      <c r="V499" s="541"/>
      <c r="W499" s="541"/>
      <c r="X499" s="541"/>
      <c r="Y499" s="541"/>
      <c r="Z499" s="541">
        <v>3.5714285714285712E-2</v>
      </c>
      <c r="AA499" s="543" t="s">
        <v>1677</v>
      </c>
      <c r="AB499" s="541"/>
      <c r="AC499" s="543" t="s">
        <v>84</v>
      </c>
      <c r="AD499" s="542">
        <v>46063</v>
      </c>
      <c r="AE499" s="541">
        <v>10</v>
      </c>
    </row>
    <row r="500" spans="1:31" ht="13.2">
      <c r="A500" s="546">
        <v>2783034012</v>
      </c>
      <c r="B500" s="548" t="s">
        <v>1301</v>
      </c>
      <c r="C500" s="548" t="s">
        <v>182</v>
      </c>
      <c r="D500" s="548" t="s">
        <v>344</v>
      </c>
      <c r="E500" s="548"/>
      <c r="F500" s="546">
        <v>149</v>
      </c>
      <c r="G500" s="548" t="s">
        <v>1676</v>
      </c>
      <c r="H500" s="548"/>
      <c r="I500" s="546">
        <v>0.5714285714285714</v>
      </c>
      <c r="J500" s="546">
        <v>3</v>
      </c>
      <c r="K500" s="548" t="s">
        <v>1712</v>
      </c>
      <c r="L500" s="546">
        <v>92</v>
      </c>
      <c r="M500" s="546"/>
      <c r="N500" s="546"/>
      <c r="O500" s="546"/>
      <c r="P500" s="546"/>
      <c r="Q500" s="546"/>
      <c r="R500" s="546"/>
      <c r="S500" s="546"/>
      <c r="T500" s="546"/>
      <c r="U500" s="546"/>
      <c r="V500" s="546"/>
      <c r="W500" s="546"/>
      <c r="X500" s="546"/>
      <c r="Y500" s="546"/>
      <c r="Z500" s="546">
        <v>7.1428571428571425E-2</v>
      </c>
      <c r="AA500" s="548" t="s">
        <v>1677</v>
      </c>
      <c r="AB500" s="546"/>
      <c r="AC500" s="548" t="s">
        <v>84</v>
      </c>
      <c r="AD500" s="547">
        <v>46065</v>
      </c>
      <c r="AE500" s="546">
        <v>12</v>
      </c>
    </row>
    <row r="501" spans="1:31" ht="13.2">
      <c r="A501" s="541">
        <v>2783034012</v>
      </c>
      <c r="B501" s="543" t="s">
        <v>1301</v>
      </c>
      <c r="C501" s="543" t="s">
        <v>182</v>
      </c>
      <c r="D501" s="543" t="s">
        <v>1713</v>
      </c>
      <c r="E501" s="543" t="s">
        <v>1714</v>
      </c>
      <c r="F501" s="541">
        <v>154</v>
      </c>
      <c r="G501" s="543" t="s">
        <v>1694</v>
      </c>
      <c r="H501" s="543"/>
      <c r="I501" s="541">
        <v>0.6071428571428571</v>
      </c>
      <c r="J501" s="541">
        <v>1</v>
      </c>
      <c r="K501" s="543" t="s">
        <v>1712</v>
      </c>
      <c r="L501" s="541">
        <v>90</v>
      </c>
      <c r="M501" s="541"/>
      <c r="N501" s="541"/>
      <c r="O501" s="541"/>
      <c r="P501" s="541"/>
      <c r="Q501" s="541"/>
      <c r="R501" s="541"/>
      <c r="S501" s="541"/>
      <c r="T501" s="541"/>
      <c r="U501" s="541"/>
      <c r="V501" s="541"/>
      <c r="W501" s="541">
        <v>1</v>
      </c>
      <c r="X501" s="541"/>
      <c r="Y501" s="541">
        <v>46</v>
      </c>
      <c r="Z501" s="541">
        <v>0.21428571428571427</v>
      </c>
      <c r="AA501" s="543" t="s">
        <v>1744</v>
      </c>
      <c r="AB501" s="541">
        <v>2</v>
      </c>
      <c r="AC501" s="543" t="s">
        <v>84</v>
      </c>
      <c r="AD501" s="542">
        <v>46058</v>
      </c>
      <c r="AE501" s="541">
        <v>5</v>
      </c>
    </row>
    <row r="502" spans="1:31" ht="13.2">
      <c r="A502" s="546">
        <v>2783034012</v>
      </c>
      <c r="B502" s="548" t="s">
        <v>1301</v>
      </c>
      <c r="C502" s="548" t="s">
        <v>182</v>
      </c>
      <c r="D502" s="548" t="s">
        <v>1746</v>
      </c>
      <c r="E502" s="548" t="s">
        <v>1747</v>
      </c>
      <c r="F502" s="546">
        <v>17</v>
      </c>
      <c r="G502" s="548" t="s">
        <v>1729</v>
      </c>
      <c r="H502" s="548"/>
      <c r="I502" s="546">
        <v>0.6428571428571429</v>
      </c>
      <c r="J502" s="546"/>
      <c r="K502" s="548" t="s">
        <v>1712</v>
      </c>
      <c r="L502" s="546">
        <v>82</v>
      </c>
      <c r="M502" s="546">
        <v>1</v>
      </c>
      <c r="N502" s="546"/>
      <c r="O502" s="546"/>
      <c r="P502" s="546"/>
      <c r="Q502" s="546"/>
      <c r="R502" s="546"/>
      <c r="S502" s="546"/>
      <c r="T502" s="546"/>
      <c r="U502" s="546"/>
      <c r="V502" s="546"/>
      <c r="W502" s="546"/>
      <c r="X502" s="546"/>
      <c r="Y502" s="546"/>
      <c r="Z502" s="546">
        <v>0</v>
      </c>
      <c r="AA502" s="548" t="s">
        <v>1682</v>
      </c>
      <c r="AB502" s="546">
        <v>24</v>
      </c>
      <c r="AC502" s="548" t="s">
        <v>84</v>
      </c>
      <c r="AD502" s="547">
        <v>46062</v>
      </c>
      <c r="AE502" s="546">
        <v>9</v>
      </c>
    </row>
  </sheetData>
  <autoFilter ref="A2:AE502">
    <sortState ref="A2:AE502">
      <sortCondition descending="1" ref="C2:C502"/>
    </sortState>
  </autoFilter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2378"/>
  <sheetViews>
    <sheetView showGridLines="0" workbookViewId="0">
      <selection activeCell="A2" sqref="A2:H111"/>
    </sheetView>
  </sheetViews>
  <sheetFormatPr defaultColWidth="12.6640625" defaultRowHeight="15.75" customHeight="1"/>
  <cols>
    <col min="3" max="3" width="34.88671875" customWidth="1"/>
    <col min="4" max="4" width="14.88671875" customWidth="1"/>
    <col min="5" max="5" width="18.6640625" customWidth="1"/>
    <col min="7" max="7" width="19" customWidth="1"/>
    <col min="8" max="8" width="14.44140625" customWidth="1"/>
  </cols>
  <sheetData>
    <row r="1" spans="1:9">
      <c r="A1" s="432" t="s">
        <v>316</v>
      </c>
      <c r="B1" s="432" t="s">
        <v>315</v>
      </c>
      <c r="C1" s="432" t="s">
        <v>1347</v>
      </c>
      <c r="D1" s="432" t="s">
        <v>1348</v>
      </c>
      <c r="E1" s="432" t="s">
        <v>1349</v>
      </c>
      <c r="F1" s="417" t="s">
        <v>21</v>
      </c>
      <c r="G1" s="417" t="s">
        <v>1754</v>
      </c>
      <c r="H1" s="417" t="s">
        <v>1755</v>
      </c>
      <c r="I1" s="573"/>
    </row>
    <row r="2" spans="1:9">
      <c r="A2" s="574"/>
      <c r="B2" s="432"/>
      <c r="C2" s="432"/>
      <c r="D2" s="562"/>
      <c r="E2" s="562"/>
      <c r="F2" s="417"/>
      <c r="G2" s="417"/>
      <c r="H2" s="261"/>
    </row>
    <row r="3" spans="1:9">
      <c r="A3" s="574"/>
      <c r="B3" s="432"/>
      <c r="C3" s="432"/>
      <c r="D3" s="562"/>
      <c r="E3" s="562"/>
      <c r="F3" s="417"/>
      <c r="G3" s="417"/>
      <c r="H3" s="261"/>
    </row>
    <row r="4" spans="1:9">
      <c r="A4" s="574"/>
      <c r="B4" s="432"/>
      <c r="C4" s="432"/>
      <c r="D4" s="562"/>
      <c r="E4" s="562"/>
      <c r="F4" s="417"/>
      <c r="G4" s="417"/>
      <c r="H4" s="261"/>
    </row>
    <row r="5" spans="1:9">
      <c r="A5" s="574"/>
      <c r="B5" s="432"/>
      <c r="C5" s="432"/>
      <c r="D5" s="562"/>
      <c r="E5" s="562"/>
      <c r="F5" s="417"/>
      <c r="G5" s="417"/>
      <c r="H5" s="261"/>
    </row>
    <row r="6" spans="1:9">
      <c r="A6" s="574"/>
      <c r="B6" s="432"/>
      <c r="C6" s="432"/>
      <c r="D6" s="562"/>
      <c r="E6" s="562"/>
      <c r="F6" s="417"/>
      <c r="G6" s="417"/>
      <c r="H6" s="261"/>
    </row>
    <row r="7" spans="1:9">
      <c r="A7" s="574"/>
      <c r="B7" s="432"/>
      <c r="C7" s="432"/>
      <c r="D7" s="562"/>
      <c r="E7" s="562"/>
      <c r="F7" s="417"/>
      <c r="G7" s="417"/>
      <c r="H7" s="261"/>
    </row>
    <row r="8" spans="1:9">
      <c r="A8" s="574"/>
      <c r="B8" s="432"/>
      <c r="C8" s="432"/>
      <c r="D8" s="562"/>
      <c r="E8" s="562"/>
      <c r="F8" s="417"/>
      <c r="G8" s="417"/>
      <c r="H8" s="261"/>
    </row>
    <row r="9" spans="1:9">
      <c r="A9" s="574"/>
      <c r="B9" s="432"/>
      <c r="C9" s="432"/>
      <c r="D9" s="562"/>
      <c r="E9" s="562"/>
      <c r="F9" s="417"/>
      <c r="G9" s="417"/>
      <c r="H9" s="261"/>
    </row>
    <row r="10" spans="1:9">
      <c r="A10" s="574"/>
      <c r="B10" s="432"/>
      <c r="C10" s="432"/>
      <c r="D10" s="562"/>
      <c r="E10" s="562"/>
      <c r="F10" s="417"/>
      <c r="G10" s="417"/>
      <c r="H10" s="261"/>
    </row>
    <row r="11" spans="1:9">
      <c r="A11" s="574"/>
      <c r="B11" s="432"/>
      <c r="C11" s="432"/>
      <c r="D11" s="562"/>
      <c r="E11" s="562"/>
      <c r="F11" s="417"/>
      <c r="G11" s="417"/>
      <c r="H11" s="261"/>
    </row>
    <row r="12" spans="1:9">
      <c r="A12" s="574"/>
      <c r="B12" s="432"/>
      <c r="C12" s="432"/>
      <c r="D12" s="562"/>
      <c r="E12" s="562"/>
      <c r="F12" s="417"/>
      <c r="G12" s="417"/>
      <c r="H12" s="261"/>
    </row>
    <row r="13" spans="1:9">
      <c r="A13" s="574"/>
      <c r="B13" s="432"/>
      <c r="C13" s="432"/>
      <c r="D13" s="562"/>
      <c r="E13" s="562"/>
      <c r="F13" s="417"/>
      <c r="G13" s="417"/>
      <c r="H13" s="261"/>
    </row>
    <row r="14" spans="1:9">
      <c r="A14" s="574"/>
      <c r="B14" s="432"/>
      <c r="C14" s="432"/>
      <c r="D14" s="562"/>
      <c r="E14" s="562"/>
      <c r="F14" s="417"/>
      <c r="G14" s="417"/>
      <c r="H14" s="261"/>
    </row>
    <row r="15" spans="1:9">
      <c r="A15" s="574"/>
      <c r="B15" s="432"/>
      <c r="C15" s="432"/>
      <c r="D15" s="562"/>
      <c r="E15" s="562"/>
      <c r="F15" s="417"/>
      <c r="G15" s="417"/>
      <c r="H15" s="261"/>
    </row>
    <row r="16" spans="1:9">
      <c r="A16" s="574"/>
      <c r="B16" s="432"/>
      <c r="C16" s="432"/>
      <c r="D16" s="562"/>
      <c r="E16" s="562"/>
      <c r="F16" s="417"/>
      <c r="G16" s="417"/>
      <c r="H16" s="261"/>
    </row>
    <row r="17" spans="1:8">
      <c r="A17" s="574"/>
      <c r="B17" s="432"/>
      <c r="C17" s="432"/>
      <c r="D17" s="562"/>
      <c r="E17" s="562"/>
      <c r="F17" s="417"/>
      <c r="G17" s="417"/>
      <c r="H17" s="261"/>
    </row>
    <row r="18" spans="1:8">
      <c r="A18" s="574"/>
      <c r="B18" s="432"/>
      <c r="C18" s="432"/>
      <c r="D18" s="562"/>
      <c r="E18" s="562"/>
      <c r="F18" s="417"/>
      <c r="G18" s="417"/>
      <c r="H18" s="261"/>
    </row>
    <row r="19" spans="1:8">
      <c r="A19" s="574"/>
      <c r="B19" s="432"/>
      <c r="C19" s="432"/>
      <c r="D19" s="562"/>
      <c r="E19" s="562"/>
      <c r="F19" s="417"/>
      <c r="G19" s="417"/>
      <c r="H19" s="261"/>
    </row>
    <row r="20" spans="1:8">
      <c r="A20" s="574"/>
      <c r="B20" s="432"/>
      <c r="C20" s="432"/>
      <c r="D20" s="562"/>
      <c r="E20" s="562"/>
      <c r="F20" s="417"/>
      <c r="G20" s="417"/>
      <c r="H20" s="261"/>
    </row>
    <row r="21" spans="1:8">
      <c r="A21" s="574"/>
      <c r="B21" s="432"/>
      <c r="C21" s="432"/>
      <c r="D21" s="562"/>
      <c r="E21" s="562"/>
      <c r="F21" s="417"/>
      <c r="G21" s="417"/>
      <c r="H21" s="261"/>
    </row>
    <row r="22" spans="1:8">
      <c r="A22" s="574"/>
      <c r="B22" s="432"/>
      <c r="C22" s="432"/>
      <c r="D22" s="562"/>
      <c r="E22" s="562"/>
      <c r="F22" s="417"/>
      <c r="G22" s="417"/>
      <c r="H22" s="261"/>
    </row>
    <row r="23" spans="1:8">
      <c r="A23" s="574"/>
      <c r="B23" s="432"/>
      <c r="C23" s="432"/>
      <c r="D23" s="562"/>
      <c r="E23" s="562"/>
      <c r="F23" s="417"/>
      <c r="G23" s="417"/>
      <c r="H23" s="261"/>
    </row>
    <row r="24" spans="1:8">
      <c r="A24" s="574"/>
      <c r="B24" s="432"/>
      <c r="C24" s="432"/>
      <c r="D24" s="562"/>
      <c r="E24" s="562"/>
      <c r="F24" s="417"/>
      <c r="G24" s="417"/>
      <c r="H24" s="261"/>
    </row>
    <row r="25" spans="1:8">
      <c r="A25" s="574"/>
      <c r="B25" s="432"/>
      <c r="C25" s="432"/>
      <c r="D25" s="562"/>
      <c r="E25" s="562"/>
      <c r="F25" s="417"/>
      <c r="G25" s="417"/>
      <c r="H25" s="261"/>
    </row>
    <row r="26" spans="1:8">
      <c r="A26" s="574"/>
      <c r="B26" s="432"/>
      <c r="C26" s="432"/>
      <c r="D26" s="562"/>
      <c r="E26" s="562"/>
      <c r="F26" s="417"/>
      <c r="G26" s="417"/>
      <c r="H26" s="261"/>
    </row>
    <row r="27" spans="1:8">
      <c r="A27" s="574"/>
      <c r="B27" s="432"/>
      <c r="C27" s="432"/>
      <c r="D27" s="562"/>
      <c r="E27" s="562"/>
      <c r="F27" s="417"/>
      <c r="G27" s="417"/>
      <c r="H27" s="261"/>
    </row>
    <row r="28" spans="1:8">
      <c r="A28" s="574"/>
      <c r="B28" s="432"/>
      <c r="C28" s="432"/>
      <c r="D28" s="562"/>
      <c r="E28" s="562"/>
      <c r="F28" s="417"/>
      <c r="G28" s="417"/>
      <c r="H28" s="261"/>
    </row>
    <row r="29" spans="1:8">
      <c r="A29" s="574"/>
      <c r="B29" s="432"/>
      <c r="C29" s="432"/>
      <c r="D29" s="562"/>
      <c r="E29" s="562"/>
      <c r="F29" s="417"/>
      <c r="G29" s="417"/>
      <c r="H29" s="261"/>
    </row>
    <row r="30" spans="1:8">
      <c r="A30" s="574"/>
      <c r="B30" s="432"/>
      <c r="C30" s="432"/>
      <c r="D30" s="562"/>
      <c r="E30" s="562"/>
      <c r="F30" s="417"/>
      <c r="G30" s="417"/>
      <c r="H30" s="261"/>
    </row>
    <row r="31" spans="1:8">
      <c r="A31" s="574"/>
      <c r="B31" s="432"/>
      <c r="C31" s="432"/>
      <c r="D31" s="562"/>
      <c r="E31" s="562"/>
      <c r="F31" s="417"/>
      <c r="G31" s="417"/>
      <c r="H31" s="261"/>
    </row>
    <row r="32" spans="1:8">
      <c r="A32" s="574"/>
      <c r="B32" s="432"/>
      <c r="C32" s="432"/>
      <c r="D32" s="562"/>
      <c r="E32" s="562"/>
      <c r="F32" s="417"/>
      <c r="G32" s="417"/>
      <c r="H32" s="261"/>
    </row>
    <row r="33" spans="1:8">
      <c r="A33" s="574"/>
      <c r="B33" s="432"/>
      <c r="C33" s="432"/>
      <c r="D33" s="562"/>
      <c r="E33" s="562"/>
      <c r="F33" s="417"/>
      <c r="G33" s="417"/>
      <c r="H33" s="261"/>
    </row>
    <row r="34" spans="1:8">
      <c r="A34" s="574"/>
      <c r="B34" s="432"/>
      <c r="C34" s="432"/>
      <c r="D34" s="562"/>
      <c r="E34" s="562"/>
      <c r="F34" s="417"/>
      <c r="G34" s="417"/>
      <c r="H34" s="261"/>
    </row>
    <row r="35" spans="1:8">
      <c r="A35" s="574"/>
      <c r="B35" s="432"/>
      <c r="C35" s="432"/>
      <c r="D35" s="562"/>
      <c r="E35" s="562"/>
      <c r="F35" s="417"/>
      <c r="G35" s="417"/>
      <c r="H35" s="261"/>
    </row>
    <row r="36" spans="1:8">
      <c r="A36" s="574"/>
      <c r="B36" s="432"/>
      <c r="C36" s="432"/>
      <c r="D36" s="562"/>
      <c r="E36" s="562"/>
      <c r="F36" s="417"/>
      <c r="G36" s="417"/>
      <c r="H36" s="261"/>
    </row>
    <row r="37" spans="1:8">
      <c r="A37" s="574"/>
      <c r="B37" s="432"/>
      <c r="C37" s="432"/>
      <c r="D37" s="562"/>
      <c r="E37" s="562"/>
      <c r="F37" s="417"/>
      <c r="G37" s="417"/>
      <c r="H37" s="261"/>
    </row>
    <row r="38" spans="1:8">
      <c r="A38" s="574"/>
      <c r="B38" s="432"/>
      <c r="C38" s="432"/>
      <c r="D38" s="562"/>
      <c r="E38" s="562"/>
      <c r="F38" s="417"/>
      <c r="G38" s="417"/>
      <c r="H38" s="261"/>
    </row>
    <row r="39" spans="1:8">
      <c r="A39" s="574"/>
      <c r="B39" s="432"/>
      <c r="C39" s="432"/>
      <c r="D39" s="562"/>
      <c r="E39" s="562"/>
      <c r="F39" s="417"/>
      <c r="G39" s="417"/>
      <c r="H39" s="261"/>
    </row>
    <row r="40" spans="1:8">
      <c r="A40" s="574"/>
      <c r="B40" s="432"/>
      <c r="C40" s="432"/>
      <c r="D40" s="562"/>
      <c r="E40" s="562"/>
      <c r="F40" s="417"/>
      <c r="G40" s="417"/>
      <c r="H40" s="261"/>
    </row>
    <row r="41" spans="1:8">
      <c r="A41" s="574"/>
      <c r="B41" s="432"/>
      <c r="C41" s="432"/>
      <c r="D41" s="562"/>
      <c r="E41" s="562"/>
      <c r="F41" s="417"/>
      <c r="G41" s="417"/>
      <c r="H41" s="261"/>
    </row>
    <row r="42" spans="1:8">
      <c r="A42" s="574"/>
      <c r="B42" s="432"/>
      <c r="C42" s="432"/>
      <c r="D42" s="562"/>
      <c r="E42" s="562"/>
      <c r="F42" s="417"/>
      <c r="G42" s="417"/>
      <c r="H42" s="261"/>
    </row>
    <row r="43" spans="1:8">
      <c r="A43" s="574"/>
      <c r="B43" s="432"/>
      <c r="C43" s="432"/>
      <c r="D43" s="562"/>
      <c r="E43" s="562"/>
      <c r="F43" s="417"/>
      <c r="G43" s="417"/>
      <c r="H43" s="261"/>
    </row>
    <row r="44" spans="1:8">
      <c r="A44" s="574"/>
      <c r="B44" s="432"/>
      <c r="C44" s="432"/>
      <c r="D44" s="562"/>
      <c r="E44" s="562"/>
      <c r="F44" s="417"/>
      <c r="G44" s="417"/>
      <c r="H44" s="261"/>
    </row>
    <row r="45" spans="1:8">
      <c r="A45" s="574"/>
      <c r="B45" s="432"/>
      <c r="C45" s="432"/>
      <c r="D45" s="562"/>
      <c r="E45" s="562"/>
      <c r="F45" s="417"/>
      <c r="G45" s="417"/>
      <c r="H45" s="261"/>
    </row>
    <row r="46" spans="1:8">
      <c r="A46" s="574"/>
      <c r="B46" s="432"/>
      <c r="C46" s="432"/>
      <c r="D46" s="562"/>
      <c r="E46" s="562"/>
      <c r="F46" s="417"/>
      <c r="G46" s="417"/>
      <c r="H46" s="261"/>
    </row>
    <row r="47" spans="1:8">
      <c r="A47" s="574"/>
      <c r="B47" s="432"/>
      <c r="C47" s="432"/>
      <c r="D47" s="562"/>
      <c r="E47" s="562"/>
      <c r="F47" s="417"/>
      <c r="G47" s="417"/>
      <c r="H47" s="261"/>
    </row>
    <row r="48" spans="1:8">
      <c r="A48" s="574"/>
      <c r="B48" s="432"/>
      <c r="C48" s="432"/>
      <c r="D48" s="562"/>
      <c r="E48" s="562"/>
      <c r="F48" s="417"/>
      <c r="G48" s="417"/>
      <c r="H48" s="261"/>
    </row>
    <row r="49" spans="1:8">
      <c r="A49" s="574"/>
      <c r="B49" s="432"/>
      <c r="C49" s="432"/>
      <c r="D49" s="562"/>
      <c r="E49" s="562"/>
      <c r="F49" s="417"/>
      <c r="G49" s="417"/>
      <c r="H49" s="261"/>
    </row>
    <row r="50" spans="1:8">
      <c r="A50" s="574"/>
      <c r="B50" s="432"/>
      <c r="C50" s="432"/>
      <c r="D50" s="562"/>
      <c r="E50" s="562"/>
      <c r="F50" s="417"/>
      <c r="G50" s="417"/>
      <c r="H50" s="261"/>
    </row>
    <row r="51" spans="1:8">
      <c r="A51" s="574"/>
      <c r="B51" s="432"/>
      <c r="C51" s="432"/>
      <c r="D51" s="562"/>
      <c r="E51" s="562"/>
      <c r="F51" s="417"/>
      <c r="G51" s="417"/>
      <c r="H51" s="261"/>
    </row>
    <row r="52" spans="1:8">
      <c r="A52" s="574"/>
      <c r="B52" s="432"/>
      <c r="C52" s="432"/>
      <c r="D52" s="562"/>
      <c r="E52" s="562"/>
      <c r="F52" s="417"/>
      <c r="G52" s="417"/>
      <c r="H52" s="261"/>
    </row>
    <row r="53" spans="1:8">
      <c r="A53" s="574"/>
      <c r="B53" s="432"/>
      <c r="C53" s="432"/>
      <c r="D53" s="562"/>
      <c r="E53" s="562"/>
      <c r="F53" s="417"/>
      <c r="G53" s="417"/>
      <c r="H53" s="261"/>
    </row>
    <row r="54" spans="1:8">
      <c r="A54" s="574"/>
      <c r="B54" s="432"/>
      <c r="C54" s="432"/>
      <c r="D54" s="562"/>
      <c r="E54" s="562"/>
      <c r="F54" s="417"/>
      <c r="G54" s="417"/>
      <c r="H54" s="261"/>
    </row>
    <row r="55" spans="1:8">
      <c r="A55" s="574"/>
      <c r="B55" s="432"/>
      <c r="C55" s="432"/>
      <c r="D55" s="562"/>
      <c r="E55" s="562"/>
      <c r="F55" s="417"/>
      <c r="G55" s="417"/>
      <c r="H55" s="261"/>
    </row>
    <row r="56" spans="1:8">
      <c r="A56" s="574"/>
      <c r="B56" s="432"/>
      <c r="C56" s="432"/>
      <c r="D56" s="562"/>
      <c r="E56" s="562"/>
      <c r="F56" s="417"/>
      <c r="G56" s="417"/>
      <c r="H56" s="261"/>
    </row>
    <row r="57" spans="1:8">
      <c r="A57" s="574"/>
      <c r="B57" s="432"/>
      <c r="C57" s="432"/>
      <c r="D57" s="562"/>
      <c r="E57" s="562"/>
      <c r="F57" s="417"/>
      <c r="G57" s="417"/>
      <c r="H57" s="261"/>
    </row>
    <row r="58" spans="1:8">
      <c r="A58" s="574"/>
      <c r="B58" s="432"/>
      <c r="C58" s="432"/>
      <c r="D58" s="562"/>
      <c r="E58" s="562"/>
      <c r="F58" s="417"/>
      <c r="G58" s="417"/>
      <c r="H58" s="261"/>
    </row>
    <row r="59" spans="1:8">
      <c r="A59" s="574"/>
      <c r="B59" s="432"/>
      <c r="C59" s="432"/>
      <c r="D59" s="562"/>
      <c r="E59" s="562"/>
      <c r="F59" s="417"/>
      <c r="G59" s="417"/>
      <c r="H59" s="261"/>
    </row>
    <row r="60" spans="1:8">
      <c r="A60" s="574"/>
      <c r="B60" s="432"/>
      <c r="C60" s="432"/>
      <c r="D60" s="562"/>
      <c r="E60" s="562"/>
      <c r="F60" s="417"/>
      <c r="G60" s="417"/>
      <c r="H60" s="261"/>
    </row>
    <row r="61" spans="1:8">
      <c r="A61" s="574"/>
      <c r="B61" s="432"/>
      <c r="C61" s="432"/>
      <c r="D61" s="562"/>
      <c r="E61" s="562"/>
      <c r="F61" s="417"/>
      <c r="G61" s="417"/>
      <c r="H61" s="261"/>
    </row>
    <row r="62" spans="1:8">
      <c r="A62" s="574"/>
      <c r="B62" s="432"/>
      <c r="C62" s="432"/>
      <c r="D62" s="562"/>
      <c r="E62" s="562"/>
      <c r="F62" s="417"/>
      <c r="G62" s="417"/>
      <c r="H62" s="261"/>
    </row>
    <row r="63" spans="1:8">
      <c r="A63" s="574"/>
      <c r="B63" s="432"/>
      <c r="C63" s="432"/>
      <c r="D63" s="562"/>
      <c r="E63" s="562"/>
      <c r="F63" s="417"/>
      <c r="G63" s="417"/>
      <c r="H63" s="261"/>
    </row>
    <row r="64" spans="1:8">
      <c r="A64" s="574"/>
      <c r="B64" s="432"/>
      <c r="C64" s="432"/>
      <c r="D64" s="562"/>
      <c r="E64" s="562"/>
      <c r="F64" s="417"/>
      <c r="G64" s="417"/>
      <c r="H64" s="261"/>
    </row>
    <row r="65" spans="1:8">
      <c r="A65" s="574"/>
      <c r="B65" s="432"/>
      <c r="C65" s="432"/>
      <c r="D65" s="562"/>
      <c r="E65" s="562"/>
      <c r="F65" s="417"/>
      <c r="G65" s="417"/>
      <c r="H65" s="261"/>
    </row>
    <row r="66" spans="1:8">
      <c r="A66" s="574"/>
      <c r="B66" s="432"/>
      <c r="C66" s="432"/>
      <c r="D66" s="562"/>
      <c r="E66" s="562"/>
      <c r="F66" s="417"/>
      <c r="G66" s="417"/>
      <c r="H66" s="261"/>
    </row>
    <row r="67" spans="1:8">
      <c r="A67" s="574"/>
      <c r="B67" s="432"/>
      <c r="C67" s="432"/>
      <c r="D67" s="562"/>
      <c r="E67" s="562"/>
      <c r="F67" s="417"/>
      <c r="G67" s="417"/>
      <c r="H67" s="261"/>
    </row>
    <row r="68" spans="1:8">
      <c r="A68" s="574"/>
      <c r="B68" s="432"/>
      <c r="C68" s="432"/>
      <c r="D68" s="562"/>
      <c r="E68" s="562"/>
      <c r="F68" s="417"/>
      <c r="G68" s="417"/>
      <c r="H68" s="261"/>
    </row>
    <row r="69" spans="1:8">
      <c r="A69" s="574"/>
      <c r="B69" s="432"/>
      <c r="C69" s="432"/>
      <c r="D69" s="562"/>
      <c r="E69" s="562"/>
      <c r="F69" s="417"/>
      <c r="G69" s="417"/>
      <c r="H69" s="261"/>
    </row>
    <row r="70" spans="1:8">
      <c r="A70" s="574"/>
      <c r="B70" s="432"/>
      <c r="C70" s="432"/>
      <c r="D70" s="562"/>
      <c r="E70" s="562"/>
      <c r="F70" s="417"/>
      <c r="G70" s="417"/>
      <c r="H70" s="261"/>
    </row>
    <row r="71" spans="1:8">
      <c r="A71" s="574"/>
      <c r="B71" s="432"/>
      <c r="C71" s="432"/>
      <c r="D71" s="562"/>
      <c r="E71" s="562"/>
      <c r="F71" s="417"/>
      <c r="G71" s="417"/>
      <c r="H71" s="261"/>
    </row>
    <row r="72" spans="1:8">
      <c r="A72" s="574"/>
      <c r="B72" s="432"/>
      <c r="C72" s="432"/>
      <c r="D72" s="562"/>
      <c r="E72" s="562"/>
      <c r="F72" s="417"/>
      <c r="G72" s="417"/>
      <c r="H72" s="261"/>
    </row>
    <row r="73" spans="1:8">
      <c r="A73" s="574"/>
      <c r="B73" s="432"/>
      <c r="C73" s="432"/>
      <c r="D73" s="562"/>
      <c r="E73" s="562"/>
      <c r="F73" s="417"/>
      <c r="G73" s="417"/>
      <c r="H73" s="261"/>
    </row>
    <row r="74" spans="1:8">
      <c r="A74" s="574"/>
      <c r="B74" s="432"/>
      <c r="C74" s="432"/>
      <c r="D74" s="562"/>
      <c r="E74" s="562"/>
      <c r="F74" s="417"/>
      <c r="G74" s="417"/>
      <c r="H74" s="261"/>
    </row>
    <row r="75" spans="1:8">
      <c r="A75" s="574"/>
      <c r="B75" s="432"/>
      <c r="C75" s="432"/>
      <c r="D75" s="562"/>
      <c r="E75" s="562"/>
      <c r="F75" s="417"/>
      <c r="G75" s="417"/>
      <c r="H75" s="261"/>
    </row>
    <row r="76" spans="1:8">
      <c r="A76" s="574"/>
      <c r="B76" s="432"/>
      <c r="C76" s="432"/>
      <c r="D76" s="562"/>
      <c r="E76" s="562"/>
      <c r="F76" s="417"/>
      <c r="G76" s="417"/>
      <c r="H76" s="261"/>
    </row>
    <row r="77" spans="1:8">
      <c r="A77" s="574"/>
      <c r="B77" s="432"/>
      <c r="C77" s="432"/>
      <c r="D77" s="562"/>
      <c r="E77" s="562"/>
      <c r="F77" s="417"/>
      <c r="G77" s="417"/>
      <c r="H77" s="261"/>
    </row>
    <row r="78" spans="1:8">
      <c r="A78" s="574"/>
      <c r="B78" s="432"/>
      <c r="C78" s="432"/>
      <c r="D78" s="562"/>
      <c r="E78" s="562"/>
      <c r="F78" s="417"/>
      <c r="G78" s="417"/>
      <c r="H78" s="261"/>
    </row>
    <row r="79" spans="1:8">
      <c r="A79" s="574"/>
      <c r="B79" s="432"/>
      <c r="C79" s="432"/>
      <c r="D79" s="562"/>
      <c r="E79" s="562"/>
      <c r="F79" s="417"/>
      <c r="G79" s="417"/>
      <c r="H79" s="261"/>
    </row>
    <row r="80" spans="1:8">
      <c r="A80" s="574"/>
      <c r="B80" s="432"/>
      <c r="C80" s="432"/>
      <c r="D80" s="562"/>
      <c r="E80" s="562"/>
      <c r="F80" s="417"/>
      <c r="G80" s="417"/>
      <c r="H80" s="261"/>
    </row>
    <row r="81" spans="1:8">
      <c r="A81" s="574"/>
      <c r="B81" s="432"/>
      <c r="C81" s="432"/>
      <c r="D81" s="562"/>
      <c r="E81" s="562"/>
      <c r="F81" s="417"/>
      <c r="G81" s="417"/>
      <c r="H81" s="261"/>
    </row>
    <row r="82" spans="1:8">
      <c r="A82" s="574"/>
      <c r="B82" s="432"/>
      <c r="C82" s="432"/>
      <c r="D82" s="562"/>
      <c r="E82" s="562"/>
      <c r="F82" s="417"/>
      <c r="G82" s="417"/>
      <c r="H82" s="261"/>
    </row>
    <row r="83" spans="1:8">
      <c r="A83" s="574"/>
      <c r="B83" s="432"/>
      <c r="C83" s="432"/>
      <c r="D83" s="562"/>
      <c r="E83" s="562"/>
      <c r="F83" s="417"/>
      <c r="G83" s="417"/>
      <c r="H83" s="261"/>
    </row>
    <row r="84" spans="1:8">
      <c r="A84" s="574"/>
      <c r="B84" s="432"/>
      <c r="C84" s="432"/>
      <c r="D84" s="562"/>
      <c r="E84" s="562"/>
      <c r="F84" s="417"/>
      <c r="G84" s="417"/>
      <c r="H84" s="261"/>
    </row>
    <row r="85" spans="1:8">
      <c r="A85" s="574"/>
      <c r="B85" s="432"/>
      <c r="C85" s="432"/>
      <c r="D85" s="562"/>
      <c r="E85" s="562"/>
      <c r="F85" s="417"/>
      <c r="G85" s="417"/>
      <c r="H85" s="261"/>
    </row>
    <row r="86" spans="1:8">
      <c r="A86" s="574"/>
      <c r="B86" s="432"/>
      <c r="C86" s="432"/>
      <c r="D86" s="562"/>
      <c r="E86" s="562"/>
      <c r="F86" s="417"/>
      <c r="G86" s="417"/>
      <c r="H86" s="261"/>
    </row>
    <row r="87" spans="1:8">
      <c r="A87" s="574"/>
      <c r="B87" s="432"/>
      <c r="C87" s="432"/>
      <c r="D87" s="562"/>
      <c r="E87" s="562"/>
      <c r="F87" s="417"/>
      <c r="G87" s="417"/>
      <c r="H87" s="261"/>
    </row>
    <row r="88" spans="1:8">
      <c r="A88" s="574"/>
      <c r="B88" s="432"/>
      <c r="C88" s="432"/>
      <c r="D88" s="562"/>
      <c r="E88" s="562"/>
      <c r="F88" s="417"/>
      <c r="G88" s="417"/>
      <c r="H88" s="261"/>
    </row>
    <row r="89" spans="1:8">
      <c r="A89" s="574"/>
      <c r="B89" s="432"/>
      <c r="C89" s="432"/>
      <c r="D89" s="562"/>
      <c r="E89" s="562"/>
      <c r="F89" s="417"/>
      <c r="G89" s="417"/>
      <c r="H89" s="261"/>
    </row>
    <row r="90" spans="1:8">
      <c r="A90" s="574"/>
      <c r="B90" s="432"/>
      <c r="C90" s="432"/>
      <c r="D90" s="562"/>
      <c r="E90" s="562"/>
      <c r="F90" s="417"/>
      <c r="G90" s="417"/>
      <c r="H90" s="261"/>
    </row>
    <row r="91" spans="1:8">
      <c r="A91" s="574"/>
      <c r="B91" s="432"/>
      <c r="C91" s="432"/>
      <c r="D91" s="562"/>
      <c r="E91" s="562"/>
      <c r="F91" s="417"/>
      <c r="G91" s="417"/>
      <c r="H91" s="261"/>
    </row>
    <row r="92" spans="1:8">
      <c r="A92" s="574"/>
      <c r="B92" s="432"/>
      <c r="C92" s="432"/>
      <c r="D92" s="562"/>
      <c r="E92" s="562"/>
      <c r="F92" s="417"/>
      <c r="G92" s="417"/>
      <c r="H92" s="261"/>
    </row>
    <row r="93" spans="1:8">
      <c r="A93" s="574"/>
      <c r="B93" s="432"/>
      <c r="C93" s="432"/>
      <c r="D93" s="562"/>
      <c r="E93" s="562"/>
      <c r="F93" s="417"/>
      <c r="G93" s="417"/>
      <c r="H93" s="261"/>
    </row>
    <row r="94" spans="1:8">
      <c r="A94" s="574"/>
      <c r="B94" s="432"/>
      <c r="C94" s="432"/>
      <c r="D94" s="562"/>
      <c r="E94" s="562"/>
      <c r="F94" s="417"/>
      <c r="G94" s="417"/>
      <c r="H94" s="261"/>
    </row>
    <row r="95" spans="1:8">
      <c r="A95" s="574"/>
      <c r="B95" s="432"/>
      <c r="C95" s="432"/>
      <c r="D95" s="562"/>
      <c r="E95" s="562"/>
      <c r="F95" s="417"/>
      <c r="G95" s="417"/>
      <c r="H95" s="261"/>
    </row>
    <row r="96" spans="1:8">
      <c r="A96" s="574"/>
      <c r="B96" s="432"/>
      <c r="C96" s="432"/>
      <c r="D96" s="562"/>
      <c r="E96" s="562"/>
      <c r="F96" s="417"/>
      <c r="G96" s="417"/>
      <c r="H96" s="261"/>
    </row>
    <row r="97" spans="1:8">
      <c r="A97" s="574"/>
      <c r="B97" s="432"/>
      <c r="C97" s="432"/>
      <c r="D97" s="562"/>
      <c r="E97" s="562"/>
      <c r="F97" s="417"/>
      <c r="G97" s="417"/>
      <c r="H97" s="261"/>
    </row>
    <row r="98" spans="1:8">
      <c r="A98" s="574"/>
      <c r="B98" s="432"/>
      <c r="C98" s="432"/>
      <c r="D98" s="562"/>
      <c r="E98" s="562"/>
      <c r="F98" s="417"/>
      <c r="G98" s="417"/>
      <c r="H98" s="261"/>
    </row>
    <row r="99" spans="1:8">
      <c r="A99" s="574"/>
      <c r="B99" s="432"/>
      <c r="C99" s="432"/>
      <c r="D99" s="562"/>
      <c r="E99" s="562"/>
      <c r="F99" s="417"/>
      <c r="G99" s="417"/>
      <c r="H99" s="261"/>
    </row>
    <row r="100" spans="1:8">
      <c r="A100" s="574"/>
      <c r="B100" s="432"/>
      <c r="C100" s="432"/>
      <c r="D100" s="562"/>
      <c r="E100" s="562"/>
      <c r="F100" s="417"/>
      <c r="G100" s="417"/>
      <c r="H100" s="261"/>
    </row>
    <row r="101" spans="1:8">
      <c r="A101" s="574"/>
      <c r="B101" s="432"/>
      <c r="C101" s="432"/>
      <c r="D101" s="562"/>
      <c r="E101" s="562"/>
      <c r="F101" s="417"/>
      <c r="G101" s="417"/>
      <c r="H101" s="261"/>
    </row>
    <row r="102" spans="1:8">
      <c r="A102" s="574"/>
      <c r="B102" s="432"/>
      <c r="C102" s="432"/>
      <c r="D102" s="562"/>
      <c r="E102" s="562"/>
      <c r="F102" s="417"/>
      <c r="G102" s="417"/>
      <c r="H102" s="261"/>
    </row>
    <row r="103" spans="1:8">
      <c r="A103" s="574"/>
      <c r="B103" s="432"/>
      <c r="C103" s="432"/>
      <c r="D103" s="562"/>
      <c r="E103" s="562"/>
      <c r="F103" s="417"/>
      <c r="G103" s="417"/>
      <c r="H103" s="261"/>
    </row>
    <row r="104" spans="1:8">
      <c r="A104" s="574"/>
      <c r="B104" s="432"/>
      <c r="C104" s="432"/>
      <c r="D104" s="562"/>
      <c r="E104" s="562"/>
      <c r="F104" s="417"/>
      <c r="G104" s="417"/>
      <c r="H104" s="261"/>
    </row>
    <row r="105" spans="1:8">
      <c r="A105" s="574"/>
      <c r="B105" s="432"/>
      <c r="C105" s="432"/>
      <c r="D105" s="562"/>
      <c r="E105" s="562"/>
      <c r="F105" s="417"/>
      <c r="G105" s="417"/>
      <c r="H105" s="261"/>
    </row>
    <row r="106" spans="1:8">
      <c r="A106" s="574"/>
      <c r="B106" s="432"/>
      <c r="C106" s="432"/>
      <c r="D106" s="562"/>
      <c r="E106" s="562"/>
      <c r="F106" s="417"/>
      <c r="G106" s="417"/>
      <c r="H106" s="261"/>
    </row>
    <row r="107" spans="1:8">
      <c r="A107" s="574"/>
      <c r="B107" s="432"/>
      <c r="C107" s="432"/>
      <c r="D107" s="562"/>
      <c r="E107" s="562"/>
      <c r="F107" s="417"/>
      <c r="G107" s="417"/>
      <c r="H107" s="261"/>
    </row>
    <row r="108" spans="1:8">
      <c r="A108" s="574"/>
      <c r="B108" s="432"/>
      <c r="C108" s="432"/>
      <c r="D108" s="562"/>
      <c r="E108" s="562"/>
      <c r="F108" s="417"/>
      <c r="G108" s="417"/>
      <c r="H108" s="261"/>
    </row>
    <row r="109" spans="1:8">
      <c r="A109" s="574"/>
      <c r="B109" s="432"/>
      <c r="C109" s="432"/>
      <c r="D109" s="562"/>
      <c r="E109" s="562"/>
      <c r="F109" s="417"/>
      <c r="G109" s="417"/>
      <c r="H109" s="261"/>
    </row>
    <row r="110" spans="1:8">
      <c r="A110" s="574"/>
      <c r="B110" s="432"/>
      <c r="C110" s="432"/>
      <c r="D110" s="562"/>
      <c r="E110" s="562"/>
      <c r="F110" s="417"/>
      <c r="G110" s="417"/>
      <c r="H110" s="261"/>
    </row>
    <row r="111" spans="1:8">
      <c r="A111" s="574"/>
      <c r="B111" s="432"/>
      <c r="C111" s="432"/>
      <c r="D111" s="562"/>
      <c r="E111" s="562"/>
      <c r="F111" s="417"/>
      <c r="G111" s="417"/>
      <c r="H111" s="261"/>
    </row>
    <row r="112" spans="1:8">
      <c r="F112" s="417"/>
      <c r="G112" s="417">
        <v>0</v>
      </c>
      <c r="H112" s="261">
        <v>0</v>
      </c>
    </row>
    <row r="113" spans="6:8">
      <c r="F113" s="417"/>
      <c r="G113" s="417">
        <v>0</v>
      </c>
      <c r="H113" s="261">
        <v>0</v>
      </c>
    </row>
    <row r="114" spans="6:8">
      <c r="F114" s="417"/>
      <c r="G114" s="417">
        <v>0</v>
      </c>
      <c r="H114" s="261">
        <v>0</v>
      </c>
    </row>
    <row r="115" spans="6:8">
      <c r="F115" s="417"/>
      <c r="G115" s="417">
        <v>0</v>
      </c>
      <c r="H115" s="261">
        <v>0</v>
      </c>
    </row>
    <row r="116" spans="6:8">
      <c r="F116" s="417"/>
      <c r="G116" s="417">
        <v>0</v>
      </c>
      <c r="H116" s="261">
        <v>0</v>
      </c>
    </row>
    <row r="117" spans="6:8">
      <c r="F117" s="417"/>
      <c r="G117" s="417">
        <v>0</v>
      </c>
      <c r="H117" s="261">
        <v>0</v>
      </c>
    </row>
    <row r="118" spans="6:8">
      <c r="F118" s="417"/>
      <c r="G118" s="417">
        <v>0</v>
      </c>
      <c r="H118" s="261">
        <v>0</v>
      </c>
    </row>
    <row r="119" spans="6:8">
      <c r="F119" s="417"/>
      <c r="G119" s="417">
        <v>0</v>
      </c>
      <c r="H119" s="261">
        <v>0</v>
      </c>
    </row>
    <row r="120" spans="6:8">
      <c r="F120" s="417"/>
      <c r="G120" s="417">
        <v>0</v>
      </c>
      <c r="H120" s="261">
        <v>0</v>
      </c>
    </row>
    <row r="121" spans="6:8">
      <c r="F121" s="417"/>
      <c r="G121" s="417">
        <v>0</v>
      </c>
      <c r="H121" s="261">
        <v>0</v>
      </c>
    </row>
    <row r="122" spans="6:8">
      <c r="F122" s="417"/>
      <c r="G122" s="417">
        <v>0</v>
      </c>
      <c r="H122" s="261">
        <v>0</v>
      </c>
    </row>
    <row r="123" spans="6:8">
      <c r="F123" s="417"/>
      <c r="G123" s="417">
        <v>0</v>
      </c>
      <c r="H123" s="261">
        <v>0</v>
      </c>
    </row>
    <row r="124" spans="6:8">
      <c r="F124" s="417"/>
      <c r="G124" s="417">
        <v>0</v>
      </c>
      <c r="H124" s="261">
        <v>0</v>
      </c>
    </row>
    <row r="125" spans="6:8">
      <c r="F125" s="417"/>
      <c r="G125" s="417">
        <v>0</v>
      </c>
      <c r="H125" s="261">
        <v>0</v>
      </c>
    </row>
    <row r="126" spans="6:8">
      <c r="F126" s="417"/>
      <c r="G126" s="417">
        <v>0</v>
      </c>
      <c r="H126" s="261">
        <v>0</v>
      </c>
    </row>
    <row r="127" spans="6:8">
      <c r="F127" s="417"/>
      <c r="G127" s="417">
        <v>0</v>
      </c>
      <c r="H127" s="261">
        <v>0</v>
      </c>
    </row>
    <row r="128" spans="6:8">
      <c r="F128" s="417"/>
      <c r="G128" s="417">
        <v>0</v>
      </c>
      <c r="H128" s="261">
        <v>0</v>
      </c>
    </row>
    <row r="129" spans="6:8">
      <c r="F129" s="417"/>
      <c r="G129" s="417">
        <v>0</v>
      </c>
      <c r="H129" s="261">
        <v>0</v>
      </c>
    </row>
    <row r="130" spans="6:8">
      <c r="F130" s="417"/>
      <c r="G130" s="417">
        <v>0</v>
      </c>
      <c r="H130" s="261">
        <v>0</v>
      </c>
    </row>
    <row r="131" spans="6:8">
      <c r="F131" s="417"/>
      <c r="G131" s="417">
        <v>0</v>
      </c>
      <c r="H131" s="261">
        <v>0</v>
      </c>
    </row>
    <row r="132" spans="6:8">
      <c r="F132" s="417"/>
      <c r="G132" s="417">
        <v>0</v>
      </c>
      <c r="H132" s="261">
        <v>0</v>
      </c>
    </row>
    <row r="133" spans="6:8">
      <c r="F133" s="417"/>
      <c r="G133" s="417">
        <v>0</v>
      </c>
      <c r="H133" s="261">
        <v>0</v>
      </c>
    </row>
    <row r="134" spans="6:8">
      <c r="F134" s="417"/>
      <c r="G134" s="417">
        <v>0</v>
      </c>
      <c r="H134" s="261">
        <v>0</v>
      </c>
    </row>
    <row r="135" spans="6:8">
      <c r="F135" s="417"/>
      <c r="G135" s="417">
        <v>0</v>
      </c>
      <c r="H135" s="261">
        <v>0</v>
      </c>
    </row>
    <row r="136" spans="6:8">
      <c r="F136" s="417"/>
      <c r="G136" s="417">
        <v>0</v>
      </c>
      <c r="H136" s="261">
        <v>0</v>
      </c>
    </row>
    <row r="137" spans="6:8">
      <c r="F137" s="417"/>
      <c r="G137" s="417">
        <v>0</v>
      </c>
      <c r="H137" s="261">
        <v>0</v>
      </c>
    </row>
    <row r="138" spans="6:8">
      <c r="F138" s="417"/>
      <c r="G138" s="417">
        <v>0</v>
      </c>
      <c r="H138" s="261">
        <v>0</v>
      </c>
    </row>
    <row r="139" spans="6:8">
      <c r="F139" s="417"/>
      <c r="G139" s="417">
        <v>0</v>
      </c>
      <c r="H139" s="261">
        <v>0</v>
      </c>
    </row>
    <row r="140" spans="6:8">
      <c r="F140" s="417"/>
      <c r="G140" s="417">
        <v>0</v>
      </c>
      <c r="H140" s="261">
        <v>0</v>
      </c>
    </row>
    <row r="141" spans="6:8">
      <c r="F141" s="417"/>
      <c r="G141" s="417">
        <v>0</v>
      </c>
      <c r="H141" s="261">
        <v>0</v>
      </c>
    </row>
    <row r="142" spans="6:8">
      <c r="F142" s="417"/>
      <c r="G142" s="417">
        <v>0</v>
      </c>
      <c r="H142" s="261">
        <v>0</v>
      </c>
    </row>
    <row r="143" spans="6:8">
      <c r="F143" s="417"/>
      <c r="G143" s="417">
        <v>0</v>
      </c>
      <c r="H143" s="261">
        <v>0</v>
      </c>
    </row>
    <row r="144" spans="6:8">
      <c r="F144" s="417"/>
      <c r="G144" s="417">
        <v>0</v>
      </c>
      <c r="H144" s="261">
        <v>0</v>
      </c>
    </row>
    <row r="145" spans="6:8">
      <c r="F145" s="417"/>
      <c r="G145" s="417">
        <v>0</v>
      </c>
      <c r="H145" s="261">
        <v>0</v>
      </c>
    </row>
    <row r="146" spans="6:8">
      <c r="F146" s="417"/>
      <c r="G146" s="417">
        <v>0</v>
      </c>
      <c r="H146" s="261">
        <v>0</v>
      </c>
    </row>
    <row r="147" spans="6:8">
      <c r="F147" s="417"/>
      <c r="G147" s="417">
        <v>0</v>
      </c>
      <c r="H147" s="261">
        <v>0</v>
      </c>
    </row>
    <row r="148" spans="6:8">
      <c r="F148" s="417"/>
      <c r="G148" s="417">
        <v>0</v>
      </c>
      <c r="H148" s="261">
        <v>0</v>
      </c>
    </row>
    <row r="149" spans="6:8">
      <c r="F149" s="417"/>
      <c r="G149" s="417">
        <v>0</v>
      </c>
      <c r="H149" s="261">
        <v>0</v>
      </c>
    </row>
    <row r="150" spans="6:8">
      <c r="F150" s="417"/>
      <c r="G150" s="417">
        <v>0</v>
      </c>
      <c r="H150" s="261">
        <v>0</v>
      </c>
    </row>
    <row r="151" spans="6:8">
      <c r="F151" s="417"/>
      <c r="G151" s="417">
        <v>0</v>
      </c>
      <c r="H151" s="261">
        <v>0</v>
      </c>
    </row>
    <row r="152" spans="6:8">
      <c r="F152" s="417"/>
      <c r="G152" s="417">
        <v>0</v>
      </c>
      <c r="H152" s="261">
        <v>0</v>
      </c>
    </row>
    <row r="153" spans="6:8">
      <c r="F153" s="417"/>
      <c r="G153" s="417">
        <v>0</v>
      </c>
      <c r="H153" s="261">
        <v>0</v>
      </c>
    </row>
    <row r="154" spans="6:8">
      <c r="F154" s="417"/>
      <c r="G154" s="417">
        <v>0</v>
      </c>
      <c r="H154" s="261">
        <v>0</v>
      </c>
    </row>
    <row r="155" spans="6:8">
      <c r="F155" s="417"/>
      <c r="G155" s="417">
        <v>0</v>
      </c>
      <c r="H155" s="261">
        <v>0</v>
      </c>
    </row>
    <row r="156" spans="6:8">
      <c r="F156" s="417"/>
      <c r="G156" s="417">
        <v>0</v>
      </c>
      <c r="H156" s="261">
        <v>0</v>
      </c>
    </row>
    <row r="157" spans="6:8">
      <c r="F157" s="417"/>
      <c r="G157" s="417">
        <v>0</v>
      </c>
      <c r="H157" s="261">
        <v>0</v>
      </c>
    </row>
    <row r="158" spans="6:8">
      <c r="F158" s="417"/>
      <c r="G158" s="417">
        <v>0</v>
      </c>
      <c r="H158" s="261">
        <v>0</v>
      </c>
    </row>
    <row r="159" spans="6:8">
      <c r="F159" s="417"/>
      <c r="G159" s="417">
        <v>0</v>
      </c>
      <c r="H159" s="261">
        <v>0</v>
      </c>
    </row>
    <row r="160" spans="6:8">
      <c r="F160" s="417"/>
      <c r="G160" s="417">
        <v>0</v>
      </c>
      <c r="H160" s="261">
        <v>0</v>
      </c>
    </row>
    <row r="161" spans="6:8">
      <c r="F161" s="417"/>
      <c r="G161" s="417">
        <v>0</v>
      </c>
      <c r="H161" s="261">
        <v>0</v>
      </c>
    </row>
    <row r="162" spans="6:8">
      <c r="F162" s="417"/>
      <c r="G162" s="417">
        <v>0</v>
      </c>
      <c r="H162" s="261">
        <v>0</v>
      </c>
    </row>
    <row r="163" spans="6:8">
      <c r="F163" s="417"/>
      <c r="G163" s="417">
        <v>0</v>
      </c>
      <c r="H163" s="261">
        <v>0</v>
      </c>
    </row>
    <row r="164" spans="6:8">
      <c r="F164" s="417"/>
      <c r="G164" s="417">
        <v>0</v>
      </c>
      <c r="H164" s="261">
        <v>0</v>
      </c>
    </row>
    <row r="165" spans="6:8">
      <c r="F165" s="417"/>
      <c r="G165" s="417">
        <v>0</v>
      </c>
      <c r="H165" s="261">
        <v>0</v>
      </c>
    </row>
    <row r="166" spans="6:8">
      <c r="F166" s="417"/>
      <c r="G166" s="417">
        <v>0</v>
      </c>
      <c r="H166" s="261">
        <v>0</v>
      </c>
    </row>
    <row r="167" spans="6:8">
      <c r="F167" s="417"/>
      <c r="G167" s="417">
        <v>0</v>
      </c>
      <c r="H167" s="261">
        <v>0</v>
      </c>
    </row>
    <row r="168" spans="6:8">
      <c r="F168" s="417"/>
      <c r="G168" s="417">
        <v>0</v>
      </c>
      <c r="H168" s="261">
        <v>0</v>
      </c>
    </row>
    <row r="169" spans="6:8">
      <c r="F169" s="417"/>
      <c r="G169" s="417">
        <v>0</v>
      </c>
      <c r="H169" s="261">
        <v>0</v>
      </c>
    </row>
    <row r="170" spans="6:8">
      <c r="F170" s="417"/>
      <c r="G170" s="417">
        <v>0</v>
      </c>
      <c r="H170" s="261">
        <v>0</v>
      </c>
    </row>
    <row r="171" spans="6:8">
      <c r="F171" s="417"/>
      <c r="G171" s="417">
        <v>0</v>
      </c>
      <c r="H171" s="261">
        <v>0</v>
      </c>
    </row>
    <row r="172" spans="6:8">
      <c r="F172" s="417"/>
      <c r="G172" s="417">
        <v>0</v>
      </c>
      <c r="H172" s="261">
        <v>0</v>
      </c>
    </row>
    <row r="173" spans="6:8">
      <c r="F173" s="417"/>
      <c r="G173" s="417">
        <v>0</v>
      </c>
      <c r="H173" s="261">
        <v>0</v>
      </c>
    </row>
    <row r="174" spans="6:8">
      <c r="F174" s="417"/>
      <c r="G174" s="417">
        <v>0</v>
      </c>
      <c r="H174" s="261">
        <v>0</v>
      </c>
    </row>
    <row r="175" spans="6:8">
      <c r="F175" s="417"/>
      <c r="G175" s="417">
        <v>0</v>
      </c>
      <c r="H175" s="261">
        <v>0</v>
      </c>
    </row>
    <row r="176" spans="6:8">
      <c r="F176" s="417"/>
      <c r="G176" s="417">
        <v>0</v>
      </c>
      <c r="H176" s="261">
        <v>0</v>
      </c>
    </row>
    <row r="177" spans="6:8">
      <c r="F177" s="417"/>
      <c r="G177" s="417">
        <v>0</v>
      </c>
      <c r="H177" s="261">
        <v>0</v>
      </c>
    </row>
    <row r="178" spans="6:8">
      <c r="F178" s="417"/>
      <c r="G178" s="417">
        <v>0</v>
      </c>
      <c r="H178" s="261">
        <v>0</v>
      </c>
    </row>
    <row r="179" spans="6:8">
      <c r="F179" s="417"/>
      <c r="G179" s="417">
        <v>0</v>
      </c>
      <c r="H179" s="261">
        <v>0</v>
      </c>
    </row>
    <row r="180" spans="6:8">
      <c r="F180" s="417"/>
      <c r="G180" s="417">
        <v>0</v>
      </c>
      <c r="H180" s="261">
        <v>0</v>
      </c>
    </row>
    <row r="181" spans="6:8">
      <c r="F181" s="417"/>
      <c r="G181" s="417">
        <v>0</v>
      </c>
      <c r="H181" s="261">
        <v>0</v>
      </c>
    </row>
    <row r="182" spans="6:8">
      <c r="F182" s="417"/>
      <c r="G182" s="417">
        <v>0</v>
      </c>
      <c r="H182" s="261">
        <v>0</v>
      </c>
    </row>
    <row r="183" spans="6:8">
      <c r="F183" s="417"/>
      <c r="G183" s="417">
        <v>0</v>
      </c>
      <c r="H183" s="261">
        <v>0</v>
      </c>
    </row>
    <row r="184" spans="6:8">
      <c r="F184" s="417"/>
      <c r="G184" s="417">
        <v>0</v>
      </c>
      <c r="H184" s="261">
        <v>0</v>
      </c>
    </row>
    <row r="185" spans="6:8">
      <c r="F185" s="417"/>
      <c r="G185" s="417">
        <v>0</v>
      </c>
      <c r="H185" s="261">
        <v>0</v>
      </c>
    </row>
    <row r="186" spans="6:8">
      <c r="F186" s="417"/>
      <c r="G186" s="417">
        <v>0</v>
      </c>
      <c r="H186" s="261">
        <v>0</v>
      </c>
    </row>
    <row r="187" spans="6:8">
      <c r="F187" s="417"/>
      <c r="G187" s="417">
        <v>0</v>
      </c>
      <c r="H187" s="261">
        <v>0</v>
      </c>
    </row>
    <row r="188" spans="6:8">
      <c r="F188" s="417"/>
      <c r="G188" s="417">
        <v>0</v>
      </c>
      <c r="H188" s="261">
        <v>0</v>
      </c>
    </row>
    <row r="189" spans="6:8">
      <c r="F189" s="417"/>
      <c r="G189" s="417">
        <v>0</v>
      </c>
      <c r="H189" s="261">
        <v>0</v>
      </c>
    </row>
    <row r="190" spans="6:8">
      <c r="F190" s="417"/>
      <c r="G190" s="417">
        <v>0</v>
      </c>
      <c r="H190" s="261">
        <v>0</v>
      </c>
    </row>
    <row r="191" spans="6:8">
      <c r="F191" s="417"/>
      <c r="G191" s="417">
        <v>0</v>
      </c>
      <c r="H191" s="261">
        <v>0</v>
      </c>
    </row>
    <row r="192" spans="6:8">
      <c r="F192" s="417"/>
      <c r="G192" s="417">
        <v>0</v>
      </c>
      <c r="H192" s="261">
        <v>0</v>
      </c>
    </row>
    <row r="193" spans="6:8">
      <c r="F193" s="417"/>
      <c r="G193" s="417">
        <v>0</v>
      </c>
      <c r="H193" s="261">
        <v>0</v>
      </c>
    </row>
    <row r="194" spans="6:8">
      <c r="F194" s="417"/>
      <c r="G194" s="417">
        <v>0</v>
      </c>
      <c r="H194" s="261">
        <v>0</v>
      </c>
    </row>
    <row r="195" spans="6:8">
      <c r="F195" s="417"/>
      <c r="G195" s="417">
        <v>0</v>
      </c>
      <c r="H195" s="261">
        <v>0</v>
      </c>
    </row>
    <row r="196" spans="6:8">
      <c r="F196" s="417"/>
      <c r="G196" s="417">
        <v>0</v>
      </c>
      <c r="H196" s="261">
        <v>0</v>
      </c>
    </row>
    <row r="197" spans="6:8">
      <c r="F197" s="417"/>
      <c r="G197" s="417">
        <v>0</v>
      </c>
      <c r="H197" s="261">
        <v>0</v>
      </c>
    </row>
    <row r="198" spans="6:8">
      <c r="F198" s="417"/>
      <c r="G198" s="417">
        <v>0</v>
      </c>
      <c r="H198" s="261">
        <v>0</v>
      </c>
    </row>
    <row r="199" spans="6:8">
      <c r="F199" s="417"/>
      <c r="G199" s="417">
        <v>0</v>
      </c>
      <c r="H199" s="261">
        <v>0</v>
      </c>
    </row>
    <row r="200" spans="6:8">
      <c r="F200" s="417"/>
      <c r="G200" s="417">
        <v>0</v>
      </c>
      <c r="H200" s="261">
        <v>0</v>
      </c>
    </row>
    <row r="201" spans="6:8">
      <c r="F201" s="417"/>
      <c r="G201" s="417">
        <v>0</v>
      </c>
      <c r="H201" s="261">
        <v>0</v>
      </c>
    </row>
    <row r="202" spans="6:8">
      <c r="F202" s="417"/>
      <c r="G202" s="417">
        <v>0</v>
      </c>
      <c r="H202" s="261">
        <v>0</v>
      </c>
    </row>
    <row r="203" spans="6:8">
      <c r="F203" s="417"/>
      <c r="G203" s="417">
        <v>0</v>
      </c>
      <c r="H203" s="261">
        <v>0</v>
      </c>
    </row>
    <row r="204" spans="6:8">
      <c r="F204" s="417"/>
      <c r="G204" s="417">
        <v>0</v>
      </c>
      <c r="H204" s="261">
        <v>0</v>
      </c>
    </row>
    <row r="205" spans="6:8">
      <c r="F205" s="417"/>
      <c r="G205" s="417">
        <v>0</v>
      </c>
      <c r="H205" s="261">
        <v>0</v>
      </c>
    </row>
    <row r="206" spans="6:8">
      <c r="F206" s="417"/>
      <c r="G206" s="417">
        <v>0</v>
      </c>
      <c r="H206" s="261">
        <v>0</v>
      </c>
    </row>
    <row r="207" spans="6:8">
      <c r="F207" s="417"/>
      <c r="G207" s="417">
        <v>0</v>
      </c>
      <c r="H207" s="261">
        <v>0</v>
      </c>
    </row>
    <row r="208" spans="6:8">
      <c r="F208" s="417"/>
      <c r="G208" s="417">
        <v>0</v>
      </c>
      <c r="H208" s="261">
        <v>0</v>
      </c>
    </row>
    <row r="209" spans="6:8">
      <c r="F209" s="417"/>
      <c r="G209" s="417">
        <v>0</v>
      </c>
      <c r="H209" s="261">
        <v>0</v>
      </c>
    </row>
    <row r="210" spans="6:8">
      <c r="F210" s="417"/>
      <c r="G210" s="417">
        <v>0</v>
      </c>
      <c r="H210" s="261">
        <v>0</v>
      </c>
    </row>
    <row r="211" spans="6:8">
      <c r="F211" s="417"/>
      <c r="G211" s="417">
        <v>0</v>
      </c>
      <c r="H211" s="261">
        <v>0</v>
      </c>
    </row>
    <row r="212" spans="6:8">
      <c r="F212" s="417"/>
      <c r="G212" s="417">
        <v>0</v>
      </c>
      <c r="H212" s="261">
        <v>0</v>
      </c>
    </row>
    <row r="213" spans="6:8">
      <c r="F213" s="417"/>
      <c r="G213" s="417">
        <v>0</v>
      </c>
      <c r="H213" s="261">
        <v>0</v>
      </c>
    </row>
    <row r="214" spans="6:8">
      <c r="F214" s="417"/>
      <c r="G214" s="417">
        <v>0</v>
      </c>
      <c r="H214" s="261">
        <v>0</v>
      </c>
    </row>
    <row r="215" spans="6:8">
      <c r="F215" s="417"/>
      <c r="G215" s="417">
        <v>0</v>
      </c>
      <c r="H215" s="261">
        <v>0</v>
      </c>
    </row>
    <row r="216" spans="6:8">
      <c r="F216" s="417"/>
      <c r="G216" s="417">
        <v>0</v>
      </c>
      <c r="H216" s="261">
        <v>0</v>
      </c>
    </row>
    <row r="217" spans="6:8">
      <c r="F217" s="417"/>
      <c r="G217" s="417">
        <v>0</v>
      </c>
      <c r="H217" s="261">
        <v>0</v>
      </c>
    </row>
    <row r="218" spans="6:8">
      <c r="F218" s="417"/>
      <c r="G218" s="417">
        <v>0</v>
      </c>
      <c r="H218" s="261">
        <v>0</v>
      </c>
    </row>
    <row r="219" spans="6:8">
      <c r="F219" s="417"/>
      <c r="G219" s="417">
        <v>0</v>
      </c>
      <c r="H219" s="261">
        <v>0</v>
      </c>
    </row>
    <row r="220" spans="6:8">
      <c r="F220" s="417"/>
      <c r="G220" s="417">
        <v>0</v>
      </c>
      <c r="H220" s="261">
        <v>0</v>
      </c>
    </row>
    <row r="221" spans="6:8">
      <c r="F221" s="417"/>
      <c r="G221" s="417">
        <v>0</v>
      </c>
      <c r="H221" s="261">
        <v>0</v>
      </c>
    </row>
    <row r="222" spans="6:8">
      <c r="F222" s="417"/>
      <c r="G222" s="417">
        <v>0</v>
      </c>
      <c r="H222" s="261">
        <v>0</v>
      </c>
    </row>
    <row r="223" spans="6:8">
      <c r="F223" s="417"/>
      <c r="G223" s="417">
        <v>0</v>
      </c>
      <c r="H223" s="261">
        <v>0</v>
      </c>
    </row>
    <row r="224" spans="6:8">
      <c r="F224" s="417"/>
      <c r="G224" s="417">
        <v>0</v>
      </c>
      <c r="H224" s="261">
        <v>0</v>
      </c>
    </row>
    <row r="225" spans="6:8">
      <c r="F225" s="417"/>
      <c r="G225" s="417">
        <v>0</v>
      </c>
      <c r="H225" s="261">
        <v>0</v>
      </c>
    </row>
    <row r="226" spans="6:8">
      <c r="F226" s="417"/>
      <c r="G226" s="417">
        <v>0</v>
      </c>
      <c r="H226" s="261">
        <v>0</v>
      </c>
    </row>
    <row r="227" spans="6:8">
      <c r="F227" s="417"/>
      <c r="G227" s="417">
        <v>0</v>
      </c>
      <c r="H227" s="261">
        <v>0</v>
      </c>
    </row>
    <row r="228" spans="6:8">
      <c r="F228" s="417"/>
      <c r="G228" s="417">
        <v>0</v>
      </c>
      <c r="H228" s="261">
        <v>0</v>
      </c>
    </row>
    <row r="229" spans="6:8">
      <c r="F229" s="417"/>
      <c r="G229" s="417">
        <v>0</v>
      </c>
      <c r="H229" s="261">
        <v>0</v>
      </c>
    </row>
    <row r="230" spans="6:8">
      <c r="F230" s="417"/>
      <c r="G230" s="417">
        <v>0</v>
      </c>
      <c r="H230" s="261">
        <v>0</v>
      </c>
    </row>
    <row r="231" spans="6:8">
      <c r="F231" s="417"/>
      <c r="G231" s="417">
        <v>0</v>
      </c>
      <c r="H231" s="261">
        <v>0</v>
      </c>
    </row>
    <row r="232" spans="6:8">
      <c r="F232" s="417"/>
      <c r="G232" s="417">
        <v>0</v>
      </c>
      <c r="H232" s="261">
        <v>0</v>
      </c>
    </row>
    <row r="233" spans="6:8">
      <c r="F233" s="417"/>
      <c r="G233" s="417">
        <v>0</v>
      </c>
      <c r="H233" s="261">
        <v>0</v>
      </c>
    </row>
    <row r="234" spans="6:8">
      <c r="F234" s="417"/>
      <c r="G234" s="417">
        <v>0</v>
      </c>
      <c r="H234" s="261">
        <v>0</v>
      </c>
    </row>
    <row r="235" spans="6:8">
      <c r="F235" s="417"/>
      <c r="G235" s="417">
        <v>0</v>
      </c>
      <c r="H235" s="261">
        <v>0</v>
      </c>
    </row>
    <row r="236" spans="6:8">
      <c r="F236" s="417"/>
      <c r="G236" s="417">
        <v>0</v>
      </c>
      <c r="H236" s="261">
        <v>0</v>
      </c>
    </row>
    <row r="237" spans="6:8">
      <c r="F237" s="417"/>
      <c r="G237" s="417">
        <v>0</v>
      </c>
      <c r="H237" s="261">
        <v>0</v>
      </c>
    </row>
    <row r="238" spans="6:8">
      <c r="F238" s="417"/>
      <c r="G238" s="417">
        <v>0</v>
      </c>
      <c r="H238" s="261">
        <v>0</v>
      </c>
    </row>
    <row r="239" spans="6:8">
      <c r="F239" s="417"/>
      <c r="G239" s="417">
        <v>0</v>
      </c>
      <c r="H239" s="261">
        <v>0</v>
      </c>
    </row>
    <row r="240" spans="6:8">
      <c r="F240" s="417"/>
      <c r="G240" s="417">
        <v>0</v>
      </c>
      <c r="H240" s="261">
        <v>0</v>
      </c>
    </row>
    <row r="241" spans="6:8">
      <c r="F241" s="417"/>
      <c r="G241" s="417">
        <v>0</v>
      </c>
      <c r="H241" s="261">
        <v>0</v>
      </c>
    </row>
    <row r="242" spans="6:8">
      <c r="F242" s="417"/>
      <c r="G242" s="417">
        <v>0</v>
      </c>
      <c r="H242" s="261">
        <v>0</v>
      </c>
    </row>
    <row r="243" spans="6:8">
      <c r="F243" s="417"/>
      <c r="G243" s="417">
        <v>0</v>
      </c>
      <c r="H243" s="261">
        <v>0</v>
      </c>
    </row>
    <row r="244" spans="6:8">
      <c r="F244" s="417"/>
      <c r="G244" s="417">
        <v>0</v>
      </c>
      <c r="H244" s="261">
        <v>0</v>
      </c>
    </row>
    <row r="245" spans="6:8">
      <c r="F245" s="417"/>
      <c r="G245" s="417">
        <v>0</v>
      </c>
      <c r="H245" s="261">
        <v>0</v>
      </c>
    </row>
    <row r="246" spans="6:8">
      <c r="F246" s="417"/>
      <c r="G246" s="417">
        <v>0</v>
      </c>
      <c r="H246" s="261">
        <v>0</v>
      </c>
    </row>
    <row r="247" spans="6:8">
      <c r="F247" s="417"/>
      <c r="G247" s="417">
        <v>0</v>
      </c>
      <c r="H247" s="261">
        <v>0</v>
      </c>
    </row>
    <row r="248" spans="6:8">
      <c r="F248" s="417"/>
      <c r="G248" s="417">
        <v>0</v>
      </c>
      <c r="H248" s="261">
        <v>0</v>
      </c>
    </row>
    <row r="249" spans="6:8">
      <c r="F249" s="417"/>
      <c r="G249" s="417">
        <v>0</v>
      </c>
      <c r="H249" s="261">
        <v>0</v>
      </c>
    </row>
    <row r="250" spans="6:8">
      <c r="F250" s="417"/>
      <c r="G250" s="417">
        <v>0</v>
      </c>
      <c r="H250" s="261">
        <v>0</v>
      </c>
    </row>
    <row r="251" spans="6:8">
      <c r="F251" s="417"/>
      <c r="G251" s="417">
        <v>0</v>
      </c>
      <c r="H251" s="261">
        <v>0</v>
      </c>
    </row>
    <row r="252" spans="6:8">
      <c r="F252" s="417"/>
      <c r="G252" s="417">
        <v>0</v>
      </c>
      <c r="H252" s="261">
        <v>0</v>
      </c>
    </row>
    <row r="253" spans="6:8">
      <c r="F253" s="417"/>
      <c r="G253" s="417">
        <v>0</v>
      </c>
      <c r="H253" s="261">
        <v>0</v>
      </c>
    </row>
    <row r="254" spans="6:8">
      <c r="F254" s="417"/>
      <c r="G254" s="417">
        <v>0</v>
      </c>
      <c r="H254" s="261">
        <v>0</v>
      </c>
    </row>
    <row r="255" spans="6:8">
      <c r="F255" s="417"/>
      <c r="G255" s="417">
        <v>0</v>
      </c>
      <c r="H255" s="261">
        <v>0</v>
      </c>
    </row>
    <row r="256" spans="6:8">
      <c r="F256" s="417"/>
      <c r="G256" s="417">
        <v>0</v>
      </c>
      <c r="H256" s="261">
        <v>0</v>
      </c>
    </row>
    <row r="257" spans="6:8">
      <c r="F257" s="417"/>
      <c r="G257" s="417">
        <v>0</v>
      </c>
      <c r="H257" s="261">
        <v>0</v>
      </c>
    </row>
    <row r="258" spans="6:8">
      <c r="F258" s="417"/>
      <c r="G258" s="417">
        <v>0</v>
      </c>
      <c r="H258" s="261">
        <v>0</v>
      </c>
    </row>
    <row r="259" spans="6:8">
      <c r="F259" s="417"/>
      <c r="G259" s="417">
        <v>0</v>
      </c>
      <c r="H259" s="261">
        <v>0</v>
      </c>
    </row>
    <row r="260" spans="6:8">
      <c r="F260" s="417"/>
      <c r="G260" s="417">
        <v>0</v>
      </c>
      <c r="H260" s="261">
        <v>0</v>
      </c>
    </row>
    <row r="261" spans="6:8">
      <c r="F261" s="417"/>
      <c r="G261" s="417">
        <v>0</v>
      </c>
      <c r="H261" s="261">
        <v>0</v>
      </c>
    </row>
    <row r="262" spans="6:8">
      <c r="F262" s="417"/>
      <c r="G262" s="417">
        <v>0</v>
      </c>
      <c r="H262" s="261">
        <v>0</v>
      </c>
    </row>
    <row r="263" spans="6:8">
      <c r="F263" s="417"/>
      <c r="G263" s="417">
        <v>0</v>
      </c>
      <c r="H263" s="261">
        <v>0</v>
      </c>
    </row>
    <row r="264" spans="6:8">
      <c r="F264" s="417"/>
      <c r="G264" s="417">
        <v>0</v>
      </c>
      <c r="H264" s="261">
        <v>0</v>
      </c>
    </row>
    <row r="265" spans="6:8">
      <c r="F265" s="417"/>
      <c r="G265" s="417">
        <v>0</v>
      </c>
      <c r="H265" s="261">
        <v>0</v>
      </c>
    </row>
    <row r="266" spans="6:8">
      <c r="F266" s="417"/>
      <c r="G266" s="417">
        <v>0</v>
      </c>
      <c r="H266" s="261">
        <v>0</v>
      </c>
    </row>
    <row r="267" spans="6:8">
      <c r="F267" s="417"/>
      <c r="G267" s="417">
        <v>0</v>
      </c>
      <c r="H267" s="261">
        <v>0</v>
      </c>
    </row>
    <row r="268" spans="6:8">
      <c r="F268" s="417"/>
      <c r="G268" s="417">
        <v>0</v>
      </c>
      <c r="H268" s="261">
        <v>0</v>
      </c>
    </row>
    <row r="269" spans="6:8">
      <c r="F269" s="417"/>
      <c r="G269" s="417">
        <v>0</v>
      </c>
      <c r="H269" s="261">
        <v>0</v>
      </c>
    </row>
    <row r="270" spans="6:8">
      <c r="F270" s="417"/>
      <c r="G270" s="417">
        <v>0</v>
      </c>
      <c r="H270" s="261">
        <v>0</v>
      </c>
    </row>
    <row r="271" spans="6:8">
      <c r="F271" s="417"/>
      <c r="G271" s="417">
        <v>0</v>
      </c>
      <c r="H271" s="261">
        <v>0</v>
      </c>
    </row>
    <row r="272" spans="6:8">
      <c r="F272" s="417"/>
      <c r="G272" s="417">
        <v>0</v>
      </c>
      <c r="H272" s="261">
        <v>0</v>
      </c>
    </row>
    <row r="273" spans="6:8">
      <c r="F273" s="417"/>
      <c r="G273" s="417">
        <v>0</v>
      </c>
      <c r="H273" s="261">
        <v>0</v>
      </c>
    </row>
    <row r="274" spans="6:8">
      <c r="F274" s="417"/>
      <c r="G274" s="417">
        <v>0</v>
      </c>
      <c r="H274" s="261">
        <v>0</v>
      </c>
    </row>
    <row r="275" spans="6:8">
      <c r="F275" s="417"/>
      <c r="G275" s="417">
        <v>0</v>
      </c>
      <c r="H275" s="261">
        <v>0</v>
      </c>
    </row>
    <row r="276" spans="6:8">
      <c r="F276" s="417"/>
      <c r="G276" s="417">
        <v>0</v>
      </c>
      <c r="H276" s="261">
        <v>0</v>
      </c>
    </row>
    <row r="277" spans="6:8">
      <c r="F277" s="417"/>
      <c r="G277" s="417">
        <v>0</v>
      </c>
      <c r="H277" s="261">
        <v>0</v>
      </c>
    </row>
    <row r="278" spans="6:8">
      <c r="F278" s="417"/>
      <c r="G278" s="417">
        <v>0</v>
      </c>
      <c r="H278" s="261">
        <v>0</v>
      </c>
    </row>
    <row r="279" spans="6:8">
      <c r="F279" s="417"/>
      <c r="G279" s="417">
        <v>0</v>
      </c>
      <c r="H279" s="261">
        <v>0</v>
      </c>
    </row>
    <row r="280" spans="6:8">
      <c r="F280" s="417"/>
      <c r="G280" s="417">
        <v>0</v>
      </c>
      <c r="H280" s="261">
        <v>0</v>
      </c>
    </row>
    <row r="281" spans="6:8">
      <c r="F281" s="417"/>
      <c r="G281" s="417">
        <v>0</v>
      </c>
      <c r="H281" s="261">
        <v>0</v>
      </c>
    </row>
    <row r="282" spans="6:8">
      <c r="F282" s="417"/>
      <c r="G282" s="417">
        <v>0</v>
      </c>
      <c r="H282" s="261">
        <v>0</v>
      </c>
    </row>
    <row r="283" spans="6:8">
      <c r="F283" s="417"/>
      <c r="G283" s="417">
        <v>0</v>
      </c>
      <c r="H283" s="261">
        <v>0</v>
      </c>
    </row>
    <row r="284" spans="6:8">
      <c r="F284" s="417"/>
      <c r="G284" s="417">
        <v>0</v>
      </c>
      <c r="H284" s="261">
        <v>0</v>
      </c>
    </row>
    <row r="285" spans="6:8">
      <c r="F285" s="417"/>
      <c r="G285" s="417">
        <v>0</v>
      </c>
      <c r="H285" s="261">
        <v>0</v>
      </c>
    </row>
    <row r="286" spans="6:8">
      <c r="F286" s="417"/>
      <c r="G286" s="417">
        <v>0</v>
      </c>
      <c r="H286" s="261">
        <v>0</v>
      </c>
    </row>
    <row r="287" spans="6:8">
      <c r="F287" s="417"/>
      <c r="G287" s="417">
        <v>0</v>
      </c>
      <c r="H287" s="261">
        <v>0</v>
      </c>
    </row>
    <row r="288" spans="6:8">
      <c r="F288" s="417"/>
      <c r="G288" s="417">
        <v>0</v>
      </c>
      <c r="H288" s="261">
        <v>0</v>
      </c>
    </row>
    <row r="289" spans="6:8">
      <c r="F289" s="417"/>
      <c r="G289" s="417">
        <v>0</v>
      </c>
      <c r="H289" s="261">
        <v>0</v>
      </c>
    </row>
    <row r="290" spans="6:8">
      <c r="F290" s="417"/>
      <c r="G290" s="417">
        <v>0</v>
      </c>
      <c r="H290" s="261">
        <v>0</v>
      </c>
    </row>
    <row r="291" spans="6:8">
      <c r="F291" s="417"/>
      <c r="G291" s="417">
        <v>0</v>
      </c>
      <c r="H291" s="261">
        <v>0</v>
      </c>
    </row>
    <row r="292" spans="6:8">
      <c r="F292" s="417"/>
      <c r="G292" s="417">
        <v>0</v>
      </c>
      <c r="H292" s="261">
        <v>0</v>
      </c>
    </row>
    <row r="293" spans="6:8">
      <c r="F293" s="417"/>
      <c r="G293" s="417">
        <v>0</v>
      </c>
      <c r="H293" s="261">
        <v>0</v>
      </c>
    </row>
    <row r="294" spans="6:8">
      <c r="F294" s="417"/>
      <c r="G294" s="417">
        <v>0</v>
      </c>
      <c r="H294" s="261">
        <v>0</v>
      </c>
    </row>
    <row r="295" spans="6:8">
      <c r="F295" s="417"/>
      <c r="G295" s="417">
        <v>0</v>
      </c>
      <c r="H295" s="261">
        <v>0</v>
      </c>
    </row>
    <row r="296" spans="6:8">
      <c r="F296" s="417"/>
      <c r="G296" s="417">
        <v>0</v>
      </c>
      <c r="H296" s="261">
        <v>0</v>
      </c>
    </row>
    <row r="297" spans="6:8">
      <c r="F297" s="417"/>
      <c r="G297" s="417">
        <v>0</v>
      </c>
      <c r="H297" s="261">
        <v>0</v>
      </c>
    </row>
    <row r="298" spans="6:8">
      <c r="F298" s="417"/>
      <c r="G298" s="417">
        <v>0</v>
      </c>
      <c r="H298" s="261">
        <v>0</v>
      </c>
    </row>
    <row r="299" spans="6:8">
      <c r="F299" s="417"/>
      <c r="G299" s="417">
        <v>0</v>
      </c>
      <c r="H299" s="261">
        <v>0</v>
      </c>
    </row>
    <row r="300" spans="6:8">
      <c r="F300" s="417"/>
      <c r="G300" s="417">
        <v>0</v>
      </c>
      <c r="H300" s="261">
        <v>0</v>
      </c>
    </row>
    <row r="301" spans="6:8">
      <c r="F301" s="417"/>
      <c r="G301" s="417">
        <v>0</v>
      </c>
      <c r="H301" s="261">
        <v>0</v>
      </c>
    </row>
    <row r="302" spans="6:8">
      <c r="F302" s="417"/>
      <c r="G302" s="417">
        <v>0</v>
      </c>
      <c r="H302" s="261">
        <v>0</v>
      </c>
    </row>
    <row r="303" spans="6:8">
      <c r="F303" s="417"/>
      <c r="G303" s="417">
        <v>0</v>
      </c>
      <c r="H303" s="261">
        <v>0</v>
      </c>
    </row>
    <row r="304" spans="6:8">
      <c r="F304" s="417"/>
      <c r="G304" s="417">
        <v>0</v>
      </c>
      <c r="H304" s="261">
        <v>0</v>
      </c>
    </row>
    <row r="305" spans="6:8">
      <c r="F305" s="417"/>
      <c r="G305" s="417">
        <v>0</v>
      </c>
      <c r="H305" s="261">
        <v>0</v>
      </c>
    </row>
    <row r="306" spans="6:8">
      <c r="F306" s="417"/>
      <c r="G306" s="417">
        <v>0</v>
      </c>
      <c r="H306" s="261">
        <v>0</v>
      </c>
    </row>
    <row r="307" spans="6:8">
      <c r="F307" s="417"/>
      <c r="G307" s="417">
        <v>0</v>
      </c>
      <c r="H307" s="261">
        <v>0</v>
      </c>
    </row>
    <row r="308" spans="6:8">
      <c r="F308" s="417"/>
      <c r="G308" s="417">
        <v>0</v>
      </c>
      <c r="H308" s="261">
        <v>0</v>
      </c>
    </row>
    <row r="309" spans="6:8">
      <c r="F309" s="417"/>
      <c r="G309" s="417">
        <v>0</v>
      </c>
      <c r="H309" s="261">
        <v>0</v>
      </c>
    </row>
    <row r="310" spans="6:8">
      <c r="F310" s="417"/>
      <c r="G310" s="417">
        <v>0</v>
      </c>
      <c r="H310" s="261">
        <v>0</v>
      </c>
    </row>
    <row r="311" spans="6:8">
      <c r="F311" s="417"/>
      <c r="G311" s="417">
        <v>0</v>
      </c>
      <c r="H311" s="261">
        <v>0</v>
      </c>
    </row>
    <row r="312" spans="6:8">
      <c r="F312" s="417"/>
      <c r="G312" s="417">
        <v>0</v>
      </c>
      <c r="H312" s="261">
        <v>0</v>
      </c>
    </row>
    <row r="313" spans="6:8">
      <c r="F313" s="417"/>
      <c r="G313" s="417">
        <v>0</v>
      </c>
      <c r="H313" s="261">
        <v>0</v>
      </c>
    </row>
    <row r="314" spans="6:8">
      <c r="F314" s="417"/>
      <c r="G314" s="417">
        <v>0</v>
      </c>
      <c r="H314" s="261">
        <v>0</v>
      </c>
    </row>
    <row r="315" spans="6:8">
      <c r="F315" s="417"/>
      <c r="G315" s="417">
        <v>0</v>
      </c>
      <c r="H315" s="261">
        <v>0</v>
      </c>
    </row>
    <row r="316" spans="6:8">
      <c r="F316" s="417"/>
      <c r="G316" s="417">
        <v>0</v>
      </c>
      <c r="H316" s="261">
        <v>0</v>
      </c>
    </row>
    <row r="317" spans="6:8">
      <c r="F317" s="417"/>
      <c r="G317" s="417">
        <v>0</v>
      </c>
      <c r="H317" s="261">
        <v>0</v>
      </c>
    </row>
    <row r="318" spans="6:8">
      <c r="F318" s="417"/>
      <c r="G318" s="417">
        <v>0</v>
      </c>
      <c r="H318" s="261">
        <v>0</v>
      </c>
    </row>
    <row r="319" spans="6:8">
      <c r="F319" s="417"/>
      <c r="G319" s="417">
        <v>0</v>
      </c>
      <c r="H319" s="261">
        <v>0</v>
      </c>
    </row>
    <row r="320" spans="6:8">
      <c r="F320" s="417"/>
      <c r="G320" s="417">
        <v>0</v>
      </c>
      <c r="H320" s="261">
        <v>0</v>
      </c>
    </row>
    <row r="321" spans="6:8">
      <c r="F321" s="417"/>
      <c r="G321" s="417">
        <v>0</v>
      </c>
      <c r="H321" s="261">
        <v>0</v>
      </c>
    </row>
    <row r="322" spans="6:8">
      <c r="F322" s="417"/>
      <c r="G322" s="417">
        <v>0</v>
      </c>
      <c r="H322" s="261">
        <v>0</v>
      </c>
    </row>
    <row r="323" spans="6:8">
      <c r="F323" s="417"/>
      <c r="G323" s="417">
        <v>0</v>
      </c>
      <c r="H323" s="261">
        <v>0</v>
      </c>
    </row>
    <row r="324" spans="6:8">
      <c r="F324" s="417"/>
      <c r="G324" s="417">
        <v>0</v>
      </c>
      <c r="H324" s="261">
        <v>0</v>
      </c>
    </row>
    <row r="325" spans="6:8">
      <c r="F325" s="417"/>
      <c r="G325" s="417">
        <v>0</v>
      </c>
      <c r="H325" s="261">
        <v>0</v>
      </c>
    </row>
    <row r="326" spans="6:8">
      <c r="F326" s="417"/>
      <c r="G326" s="417">
        <v>0</v>
      </c>
      <c r="H326" s="261">
        <v>0</v>
      </c>
    </row>
    <row r="327" spans="6:8">
      <c r="F327" s="417"/>
      <c r="G327" s="417">
        <v>0</v>
      </c>
      <c r="H327" s="261">
        <v>0</v>
      </c>
    </row>
    <row r="328" spans="6:8">
      <c r="F328" s="417"/>
      <c r="G328" s="417">
        <v>0</v>
      </c>
      <c r="H328" s="261">
        <v>0</v>
      </c>
    </row>
    <row r="329" spans="6:8">
      <c r="F329" s="417"/>
      <c r="G329" s="417">
        <v>0</v>
      </c>
      <c r="H329" s="261">
        <v>0</v>
      </c>
    </row>
    <row r="330" spans="6:8">
      <c r="F330" s="417"/>
      <c r="G330" s="417">
        <v>0</v>
      </c>
      <c r="H330" s="261">
        <v>0</v>
      </c>
    </row>
    <row r="331" spans="6:8">
      <c r="F331" s="417"/>
      <c r="G331" s="417">
        <v>0</v>
      </c>
      <c r="H331" s="261">
        <v>0</v>
      </c>
    </row>
    <row r="332" spans="6:8">
      <c r="F332" s="417"/>
      <c r="G332" s="417">
        <v>0</v>
      </c>
      <c r="H332" s="261">
        <v>0</v>
      </c>
    </row>
    <row r="333" spans="6:8">
      <c r="F333" s="417"/>
      <c r="G333" s="417">
        <v>0</v>
      </c>
      <c r="H333" s="261">
        <v>0</v>
      </c>
    </row>
    <row r="334" spans="6:8">
      <c r="F334" s="417"/>
      <c r="G334" s="417">
        <v>0</v>
      </c>
      <c r="H334" s="261">
        <v>0</v>
      </c>
    </row>
    <row r="335" spans="6:8">
      <c r="F335" s="417"/>
      <c r="G335" s="417">
        <v>0</v>
      </c>
      <c r="H335" s="261">
        <v>0</v>
      </c>
    </row>
    <row r="336" spans="6:8">
      <c r="F336" s="417"/>
      <c r="G336" s="417">
        <v>0</v>
      </c>
      <c r="H336" s="261">
        <v>0</v>
      </c>
    </row>
    <row r="337" spans="6:8">
      <c r="F337" s="417"/>
      <c r="G337" s="417">
        <v>0</v>
      </c>
      <c r="H337" s="261">
        <v>0</v>
      </c>
    </row>
    <row r="338" spans="6:8">
      <c r="F338" s="417"/>
      <c r="G338" s="417">
        <v>0</v>
      </c>
      <c r="H338" s="261">
        <v>0</v>
      </c>
    </row>
    <row r="339" spans="6:8">
      <c r="F339" s="417"/>
      <c r="G339" s="417">
        <v>0</v>
      </c>
      <c r="H339" s="261">
        <v>0</v>
      </c>
    </row>
    <row r="340" spans="6:8">
      <c r="F340" s="417"/>
      <c r="G340" s="417">
        <v>0</v>
      </c>
      <c r="H340" s="261">
        <v>0</v>
      </c>
    </row>
    <row r="341" spans="6:8">
      <c r="F341" s="417"/>
      <c r="G341" s="417">
        <v>0</v>
      </c>
      <c r="H341" s="261">
        <v>0</v>
      </c>
    </row>
    <row r="342" spans="6:8">
      <c r="F342" s="417"/>
      <c r="G342" s="417">
        <v>0</v>
      </c>
      <c r="H342" s="261">
        <v>0</v>
      </c>
    </row>
    <row r="343" spans="6:8">
      <c r="F343" s="417"/>
      <c r="G343" s="417">
        <v>0</v>
      </c>
      <c r="H343" s="261">
        <v>0</v>
      </c>
    </row>
    <row r="344" spans="6:8">
      <c r="F344" s="417"/>
      <c r="G344" s="417">
        <v>0</v>
      </c>
      <c r="H344" s="261">
        <v>0</v>
      </c>
    </row>
    <row r="345" spans="6:8">
      <c r="F345" s="417"/>
      <c r="G345" s="417">
        <v>0</v>
      </c>
      <c r="H345" s="261">
        <v>0</v>
      </c>
    </row>
    <row r="346" spans="6:8">
      <c r="F346" s="417"/>
      <c r="G346" s="417">
        <v>0</v>
      </c>
      <c r="H346" s="261">
        <v>0</v>
      </c>
    </row>
    <row r="347" spans="6:8">
      <c r="F347" s="417"/>
      <c r="G347" s="417">
        <v>0</v>
      </c>
      <c r="H347" s="261">
        <v>0</v>
      </c>
    </row>
    <row r="348" spans="6:8">
      <c r="F348" s="417"/>
      <c r="G348" s="417">
        <v>0</v>
      </c>
      <c r="H348" s="261">
        <v>0</v>
      </c>
    </row>
    <row r="349" spans="6:8">
      <c r="F349" s="417"/>
      <c r="G349" s="417">
        <v>0</v>
      </c>
      <c r="H349" s="261">
        <v>0</v>
      </c>
    </row>
    <row r="350" spans="6:8">
      <c r="F350" s="417"/>
      <c r="G350" s="417">
        <v>0</v>
      </c>
      <c r="H350" s="261">
        <v>0</v>
      </c>
    </row>
    <row r="351" spans="6:8">
      <c r="F351" s="417"/>
      <c r="G351" s="417">
        <v>0</v>
      </c>
      <c r="H351" s="261">
        <v>0</v>
      </c>
    </row>
    <row r="352" spans="6:8">
      <c r="F352" s="417"/>
      <c r="G352" s="417">
        <v>0</v>
      </c>
      <c r="H352" s="261">
        <v>0</v>
      </c>
    </row>
    <row r="353" spans="6:8">
      <c r="F353" s="417"/>
      <c r="G353" s="417">
        <v>0</v>
      </c>
      <c r="H353" s="261">
        <v>0</v>
      </c>
    </row>
    <row r="354" spans="6:8">
      <c r="F354" s="417"/>
      <c r="G354" s="417">
        <v>0</v>
      </c>
      <c r="H354" s="261">
        <v>0</v>
      </c>
    </row>
    <row r="355" spans="6:8">
      <c r="F355" s="417"/>
      <c r="G355" s="417">
        <v>0</v>
      </c>
      <c r="H355" s="261">
        <v>0</v>
      </c>
    </row>
    <row r="356" spans="6:8">
      <c r="F356" s="417"/>
      <c r="G356" s="417">
        <v>0</v>
      </c>
      <c r="H356" s="261">
        <v>0</v>
      </c>
    </row>
    <row r="357" spans="6:8">
      <c r="F357" s="417"/>
      <c r="G357" s="417">
        <v>0</v>
      </c>
      <c r="H357" s="261">
        <v>0</v>
      </c>
    </row>
    <row r="358" spans="6:8">
      <c r="F358" s="417"/>
      <c r="G358" s="417">
        <v>0</v>
      </c>
      <c r="H358" s="261">
        <v>0</v>
      </c>
    </row>
    <row r="359" spans="6:8">
      <c r="F359" s="417"/>
      <c r="G359" s="417">
        <v>0</v>
      </c>
      <c r="H359" s="261">
        <v>0</v>
      </c>
    </row>
    <row r="360" spans="6:8">
      <c r="F360" s="417"/>
      <c r="G360" s="417">
        <v>0</v>
      </c>
      <c r="H360" s="261">
        <v>0</v>
      </c>
    </row>
    <row r="361" spans="6:8">
      <c r="F361" s="417"/>
      <c r="G361" s="417">
        <v>0</v>
      </c>
      <c r="H361" s="261">
        <v>0</v>
      </c>
    </row>
    <row r="362" spans="6:8">
      <c r="F362" s="417"/>
      <c r="G362" s="417">
        <v>0</v>
      </c>
      <c r="H362" s="261">
        <v>0</v>
      </c>
    </row>
    <row r="363" spans="6:8">
      <c r="F363" s="417"/>
      <c r="G363" s="417">
        <v>0</v>
      </c>
      <c r="H363" s="261">
        <v>0</v>
      </c>
    </row>
    <row r="364" spans="6:8">
      <c r="F364" s="417"/>
      <c r="G364" s="417">
        <v>0</v>
      </c>
      <c r="H364" s="261">
        <v>0</v>
      </c>
    </row>
    <row r="365" spans="6:8">
      <c r="F365" s="417"/>
      <c r="G365" s="417">
        <v>0</v>
      </c>
      <c r="H365" s="261">
        <v>0</v>
      </c>
    </row>
    <row r="366" spans="6:8">
      <c r="F366" s="417"/>
      <c r="G366" s="417">
        <v>0</v>
      </c>
      <c r="H366" s="261">
        <v>0</v>
      </c>
    </row>
    <row r="367" spans="6:8">
      <c r="F367" s="417"/>
      <c r="G367" s="417">
        <v>0</v>
      </c>
      <c r="H367" s="261">
        <v>0</v>
      </c>
    </row>
    <row r="368" spans="6:8">
      <c r="F368" s="417"/>
      <c r="G368" s="417">
        <v>0</v>
      </c>
      <c r="H368" s="261">
        <v>0</v>
      </c>
    </row>
    <row r="369" spans="6:8">
      <c r="F369" s="417"/>
      <c r="G369" s="417">
        <v>0</v>
      </c>
      <c r="H369" s="261">
        <v>0</v>
      </c>
    </row>
    <row r="370" spans="6:8">
      <c r="F370" s="417"/>
      <c r="G370" s="417">
        <v>0</v>
      </c>
      <c r="H370" s="261">
        <v>0</v>
      </c>
    </row>
    <row r="371" spans="6:8">
      <c r="F371" s="417"/>
      <c r="G371" s="417">
        <v>0</v>
      </c>
      <c r="H371" s="261">
        <v>0</v>
      </c>
    </row>
    <row r="372" spans="6:8">
      <c r="F372" s="417"/>
      <c r="G372" s="417">
        <v>0</v>
      </c>
      <c r="H372" s="261">
        <v>0</v>
      </c>
    </row>
    <row r="373" spans="6:8">
      <c r="F373" s="417"/>
      <c r="G373" s="417">
        <v>0</v>
      </c>
      <c r="H373" s="261">
        <v>0</v>
      </c>
    </row>
    <row r="374" spans="6:8">
      <c r="F374" s="417"/>
      <c r="G374" s="417">
        <v>0</v>
      </c>
      <c r="H374" s="261">
        <v>0</v>
      </c>
    </row>
    <row r="375" spans="6:8">
      <c r="F375" s="417"/>
      <c r="G375" s="417">
        <v>0</v>
      </c>
      <c r="H375" s="261">
        <v>0</v>
      </c>
    </row>
    <row r="376" spans="6:8">
      <c r="F376" s="417"/>
      <c r="G376" s="417">
        <v>0</v>
      </c>
      <c r="H376" s="261">
        <v>0</v>
      </c>
    </row>
    <row r="377" spans="6:8">
      <c r="F377" s="417"/>
      <c r="G377" s="417">
        <v>0</v>
      </c>
      <c r="H377" s="261">
        <v>0</v>
      </c>
    </row>
    <row r="378" spans="6:8">
      <c r="F378" s="417"/>
      <c r="G378" s="417">
        <v>0</v>
      </c>
      <c r="H378" s="261">
        <v>0</v>
      </c>
    </row>
    <row r="379" spans="6:8">
      <c r="F379" s="417"/>
      <c r="G379" s="417">
        <v>0</v>
      </c>
      <c r="H379" s="261">
        <v>0</v>
      </c>
    </row>
    <row r="380" spans="6:8">
      <c r="F380" s="417"/>
      <c r="G380" s="417">
        <v>0</v>
      </c>
      <c r="H380" s="261">
        <v>0</v>
      </c>
    </row>
    <row r="381" spans="6:8">
      <c r="F381" s="417"/>
      <c r="G381" s="417">
        <v>0</v>
      </c>
      <c r="H381" s="261">
        <v>0</v>
      </c>
    </row>
    <row r="382" spans="6:8">
      <c r="F382" s="417"/>
      <c r="G382" s="417">
        <v>0</v>
      </c>
      <c r="H382" s="261">
        <v>0</v>
      </c>
    </row>
    <row r="383" spans="6:8">
      <c r="F383" s="417"/>
      <c r="G383" s="417">
        <v>0</v>
      </c>
      <c r="H383" s="261">
        <v>0</v>
      </c>
    </row>
    <row r="384" spans="6:8">
      <c r="F384" s="417"/>
      <c r="G384" s="417">
        <v>0</v>
      </c>
      <c r="H384" s="261">
        <v>0</v>
      </c>
    </row>
    <row r="385" spans="6:8">
      <c r="F385" s="417"/>
      <c r="G385" s="417">
        <v>0</v>
      </c>
      <c r="H385" s="261">
        <v>0</v>
      </c>
    </row>
    <row r="386" spans="6:8">
      <c r="F386" s="417"/>
      <c r="G386" s="417">
        <v>0</v>
      </c>
      <c r="H386" s="261">
        <v>0</v>
      </c>
    </row>
    <row r="387" spans="6:8">
      <c r="F387" s="417"/>
      <c r="G387" s="417">
        <v>0</v>
      </c>
      <c r="H387" s="261">
        <v>0</v>
      </c>
    </row>
    <row r="388" spans="6:8">
      <c r="F388" s="417"/>
      <c r="G388" s="417">
        <v>0</v>
      </c>
      <c r="H388" s="261">
        <v>0</v>
      </c>
    </row>
    <row r="389" spans="6:8">
      <c r="F389" s="417"/>
      <c r="G389" s="417">
        <v>0</v>
      </c>
      <c r="H389" s="261">
        <v>0</v>
      </c>
    </row>
    <row r="390" spans="6:8">
      <c r="F390" s="417"/>
      <c r="G390" s="417">
        <v>0</v>
      </c>
      <c r="H390" s="261">
        <v>0</v>
      </c>
    </row>
    <row r="391" spans="6:8">
      <c r="F391" s="417"/>
      <c r="G391" s="417">
        <v>0</v>
      </c>
      <c r="H391" s="261">
        <v>0</v>
      </c>
    </row>
    <row r="392" spans="6:8">
      <c r="F392" s="417"/>
      <c r="G392" s="417">
        <v>0</v>
      </c>
      <c r="H392" s="261">
        <v>0</v>
      </c>
    </row>
    <row r="393" spans="6:8">
      <c r="F393" s="417"/>
      <c r="G393" s="417">
        <v>0</v>
      </c>
      <c r="H393" s="261">
        <v>0</v>
      </c>
    </row>
    <row r="394" spans="6:8">
      <c r="F394" s="417"/>
      <c r="G394" s="417">
        <v>0</v>
      </c>
      <c r="H394" s="261">
        <v>0</v>
      </c>
    </row>
    <row r="395" spans="6:8">
      <c r="F395" s="417"/>
      <c r="G395" s="417">
        <v>0</v>
      </c>
      <c r="H395" s="261">
        <v>0</v>
      </c>
    </row>
    <row r="396" spans="6:8">
      <c r="F396" s="417"/>
      <c r="G396" s="417">
        <v>0</v>
      </c>
      <c r="H396" s="261">
        <v>0</v>
      </c>
    </row>
    <row r="397" spans="6:8">
      <c r="F397" s="417"/>
      <c r="G397" s="417">
        <v>0</v>
      </c>
      <c r="H397" s="261">
        <v>0</v>
      </c>
    </row>
    <row r="398" spans="6:8">
      <c r="F398" s="417"/>
      <c r="G398" s="417">
        <v>0</v>
      </c>
      <c r="H398" s="261">
        <v>0</v>
      </c>
    </row>
    <row r="399" spans="6:8">
      <c r="F399" s="417"/>
      <c r="G399" s="417">
        <v>0</v>
      </c>
      <c r="H399" s="261">
        <v>0</v>
      </c>
    </row>
    <row r="400" spans="6:8">
      <c r="F400" s="417"/>
      <c r="G400" s="417">
        <v>0</v>
      </c>
      <c r="H400" s="261">
        <v>0</v>
      </c>
    </row>
    <row r="401" spans="6:8">
      <c r="F401" s="417"/>
      <c r="G401" s="417">
        <v>0</v>
      </c>
      <c r="H401" s="261">
        <v>0</v>
      </c>
    </row>
    <row r="402" spans="6:8">
      <c r="F402" s="417"/>
      <c r="G402" s="417">
        <v>0</v>
      </c>
      <c r="H402" s="261">
        <v>0</v>
      </c>
    </row>
    <row r="403" spans="6:8">
      <c r="F403" s="417"/>
      <c r="G403" s="417">
        <v>0</v>
      </c>
      <c r="H403" s="261">
        <v>0</v>
      </c>
    </row>
    <row r="404" spans="6:8">
      <c r="F404" s="417"/>
      <c r="G404" s="417">
        <v>0</v>
      </c>
      <c r="H404" s="261">
        <v>0</v>
      </c>
    </row>
    <row r="405" spans="6:8">
      <c r="F405" s="417"/>
      <c r="G405" s="417">
        <v>0</v>
      </c>
      <c r="H405" s="261">
        <v>0</v>
      </c>
    </row>
    <row r="406" spans="6:8">
      <c r="F406" s="417"/>
      <c r="G406" s="417">
        <v>0</v>
      </c>
      <c r="H406" s="261">
        <v>0</v>
      </c>
    </row>
    <row r="407" spans="6:8">
      <c r="F407" s="417"/>
      <c r="G407" s="417">
        <v>0</v>
      </c>
      <c r="H407" s="261">
        <v>0</v>
      </c>
    </row>
    <row r="408" spans="6:8">
      <c r="F408" s="417"/>
      <c r="G408" s="417">
        <v>0</v>
      </c>
      <c r="H408" s="261">
        <v>0</v>
      </c>
    </row>
    <row r="409" spans="6:8">
      <c r="F409" s="417"/>
      <c r="G409" s="417">
        <v>0</v>
      </c>
      <c r="H409" s="261">
        <v>0</v>
      </c>
    </row>
    <row r="410" spans="6:8">
      <c r="F410" s="417"/>
      <c r="G410" s="417">
        <v>0</v>
      </c>
      <c r="H410" s="261">
        <v>0</v>
      </c>
    </row>
    <row r="411" spans="6:8">
      <c r="F411" s="417"/>
      <c r="G411" s="417">
        <v>0</v>
      </c>
      <c r="H411" s="261">
        <v>0</v>
      </c>
    </row>
    <row r="412" spans="6:8">
      <c r="F412" s="417"/>
      <c r="G412" s="417">
        <v>0</v>
      </c>
      <c r="H412" s="261">
        <v>0</v>
      </c>
    </row>
    <row r="413" spans="6:8">
      <c r="F413" s="417"/>
      <c r="G413" s="417">
        <v>0</v>
      </c>
      <c r="H413" s="261">
        <v>0</v>
      </c>
    </row>
    <row r="414" spans="6:8">
      <c r="F414" s="417"/>
      <c r="G414" s="417">
        <v>0</v>
      </c>
      <c r="H414" s="261">
        <v>0</v>
      </c>
    </row>
    <row r="415" spans="6:8">
      <c r="F415" s="417"/>
      <c r="G415" s="417">
        <v>0</v>
      </c>
      <c r="H415" s="261">
        <v>0</v>
      </c>
    </row>
    <row r="416" spans="6:8">
      <c r="F416" s="417"/>
      <c r="G416" s="417">
        <v>0</v>
      </c>
      <c r="H416" s="261">
        <v>0</v>
      </c>
    </row>
    <row r="417" spans="6:8">
      <c r="F417" s="417"/>
      <c r="G417" s="417">
        <v>0</v>
      </c>
      <c r="H417" s="261">
        <v>0</v>
      </c>
    </row>
    <row r="418" spans="6:8">
      <c r="F418" s="417"/>
      <c r="G418" s="417">
        <v>0</v>
      </c>
      <c r="H418" s="261">
        <v>0</v>
      </c>
    </row>
    <row r="419" spans="6:8">
      <c r="F419" s="417"/>
      <c r="G419" s="417">
        <v>0</v>
      </c>
      <c r="H419" s="261">
        <v>0</v>
      </c>
    </row>
    <row r="420" spans="6:8">
      <c r="F420" s="417"/>
      <c r="G420" s="417">
        <v>0</v>
      </c>
      <c r="H420" s="261">
        <v>0</v>
      </c>
    </row>
    <row r="421" spans="6:8">
      <c r="F421" s="417"/>
      <c r="G421" s="417">
        <v>0</v>
      </c>
      <c r="H421" s="261">
        <v>0</v>
      </c>
    </row>
    <row r="422" spans="6:8">
      <c r="F422" s="417"/>
      <c r="G422" s="417">
        <v>0</v>
      </c>
      <c r="H422" s="261">
        <v>0</v>
      </c>
    </row>
    <row r="423" spans="6:8">
      <c r="F423" s="417"/>
      <c r="G423" s="417">
        <v>0</v>
      </c>
      <c r="H423" s="261">
        <v>0</v>
      </c>
    </row>
    <row r="424" spans="6:8">
      <c r="F424" s="417"/>
      <c r="G424" s="417">
        <v>0</v>
      </c>
      <c r="H424" s="261">
        <v>0</v>
      </c>
    </row>
    <row r="425" spans="6:8">
      <c r="F425" s="417"/>
      <c r="G425" s="417">
        <v>0</v>
      </c>
      <c r="H425" s="261">
        <v>0</v>
      </c>
    </row>
    <row r="426" spans="6:8">
      <c r="F426" s="417"/>
      <c r="G426" s="417">
        <v>0</v>
      </c>
      <c r="H426" s="261">
        <v>0</v>
      </c>
    </row>
    <row r="427" spans="6:8">
      <c r="F427" s="417"/>
      <c r="G427" s="417">
        <v>0</v>
      </c>
      <c r="H427" s="261">
        <v>0</v>
      </c>
    </row>
    <row r="428" spans="6:8">
      <c r="F428" s="417"/>
      <c r="G428" s="417">
        <v>0</v>
      </c>
      <c r="H428" s="261">
        <v>0</v>
      </c>
    </row>
    <row r="429" spans="6:8">
      <c r="F429" s="417"/>
      <c r="G429" s="417">
        <v>0</v>
      </c>
      <c r="H429" s="261">
        <v>0</v>
      </c>
    </row>
    <row r="430" spans="6:8">
      <c r="F430" s="417"/>
      <c r="G430" s="417">
        <v>0</v>
      </c>
      <c r="H430" s="261">
        <v>0</v>
      </c>
    </row>
    <row r="431" spans="6:8">
      <c r="F431" s="417"/>
      <c r="G431" s="417">
        <v>0</v>
      </c>
      <c r="H431" s="261">
        <v>0</v>
      </c>
    </row>
    <row r="432" spans="6:8">
      <c r="F432" s="417"/>
      <c r="G432" s="417">
        <v>0</v>
      </c>
      <c r="H432" s="261">
        <v>0</v>
      </c>
    </row>
    <row r="433" spans="6:8">
      <c r="F433" s="417"/>
      <c r="G433" s="417">
        <v>0</v>
      </c>
      <c r="H433" s="261">
        <v>0</v>
      </c>
    </row>
    <row r="434" spans="6:8">
      <c r="F434" s="417"/>
      <c r="G434" s="417">
        <v>0</v>
      </c>
      <c r="H434" s="261">
        <v>0</v>
      </c>
    </row>
    <row r="435" spans="6:8">
      <c r="F435" s="417"/>
      <c r="G435" s="417">
        <v>0</v>
      </c>
      <c r="H435" s="261">
        <v>0</v>
      </c>
    </row>
    <row r="436" spans="6:8">
      <c r="F436" s="417"/>
      <c r="G436" s="417">
        <v>0</v>
      </c>
      <c r="H436" s="261">
        <v>0</v>
      </c>
    </row>
    <row r="437" spans="6:8">
      <c r="F437" s="417"/>
      <c r="G437" s="417">
        <v>0</v>
      </c>
      <c r="H437" s="261">
        <v>0</v>
      </c>
    </row>
    <row r="438" spans="6:8">
      <c r="F438" s="417"/>
      <c r="G438" s="417">
        <v>0</v>
      </c>
      <c r="H438" s="261">
        <v>0</v>
      </c>
    </row>
    <row r="439" spans="6:8">
      <c r="F439" s="417"/>
      <c r="G439" s="417">
        <v>0</v>
      </c>
      <c r="H439" s="261">
        <v>0</v>
      </c>
    </row>
    <row r="440" spans="6:8">
      <c r="F440" s="417"/>
      <c r="G440" s="417">
        <v>0</v>
      </c>
      <c r="H440" s="261">
        <v>0</v>
      </c>
    </row>
    <row r="441" spans="6:8">
      <c r="F441" s="417"/>
      <c r="G441" s="417">
        <v>0</v>
      </c>
      <c r="H441" s="261">
        <v>0</v>
      </c>
    </row>
    <row r="442" spans="6:8">
      <c r="F442" s="417"/>
      <c r="G442" s="417">
        <v>0</v>
      </c>
      <c r="H442" s="261">
        <v>0</v>
      </c>
    </row>
    <row r="443" spans="6:8">
      <c r="F443" s="417"/>
      <c r="G443" s="417">
        <v>0</v>
      </c>
      <c r="H443" s="261">
        <v>0</v>
      </c>
    </row>
    <row r="444" spans="6:8">
      <c r="F444" s="417"/>
      <c r="G444" s="417">
        <v>0</v>
      </c>
      <c r="H444" s="261">
        <v>0</v>
      </c>
    </row>
    <row r="445" spans="6:8">
      <c r="F445" s="417"/>
      <c r="G445" s="417">
        <v>0</v>
      </c>
      <c r="H445" s="261">
        <v>0</v>
      </c>
    </row>
    <row r="446" spans="6:8">
      <c r="F446" s="417"/>
      <c r="G446" s="417">
        <v>0</v>
      </c>
      <c r="H446" s="261">
        <v>0</v>
      </c>
    </row>
    <row r="447" spans="6:8">
      <c r="F447" s="417"/>
      <c r="G447" s="417">
        <v>0</v>
      </c>
      <c r="H447" s="261">
        <v>0</v>
      </c>
    </row>
    <row r="448" spans="6:8">
      <c r="F448" s="417"/>
      <c r="G448" s="417">
        <v>0</v>
      </c>
      <c r="H448" s="261">
        <v>0</v>
      </c>
    </row>
    <row r="449" spans="6:8">
      <c r="F449" s="417"/>
      <c r="G449" s="417">
        <v>0</v>
      </c>
      <c r="H449" s="261">
        <v>0</v>
      </c>
    </row>
    <row r="450" spans="6:8">
      <c r="F450" s="417"/>
      <c r="G450" s="417">
        <v>0</v>
      </c>
      <c r="H450" s="261">
        <v>0</v>
      </c>
    </row>
    <row r="451" spans="6:8">
      <c r="F451" s="417"/>
      <c r="G451" s="417">
        <v>0</v>
      </c>
      <c r="H451" s="261">
        <v>0</v>
      </c>
    </row>
    <row r="452" spans="6:8">
      <c r="F452" s="417"/>
      <c r="G452" s="417">
        <v>0</v>
      </c>
      <c r="H452" s="261">
        <v>0</v>
      </c>
    </row>
    <row r="453" spans="6:8">
      <c r="F453" s="417"/>
      <c r="G453" s="417">
        <v>0</v>
      </c>
      <c r="H453" s="261">
        <v>0</v>
      </c>
    </row>
    <row r="454" spans="6:8">
      <c r="F454" s="417"/>
      <c r="G454" s="417">
        <v>0</v>
      </c>
      <c r="H454" s="261">
        <v>0</v>
      </c>
    </row>
    <row r="455" spans="6:8">
      <c r="F455" s="417"/>
      <c r="G455" s="417">
        <v>0</v>
      </c>
      <c r="H455" s="261">
        <v>0</v>
      </c>
    </row>
    <row r="456" spans="6:8">
      <c r="F456" s="417"/>
      <c r="G456" s="417">
        <v>0</v>
      </c>
      <c r="H456" s="261">
        <v>0</v>
      </c>
    </row>
    <row r="457" spans="6:8">
      <c r="F457" s="417"/>
      <c r="G457" s="417">
        <v>0</v>
      </c>
      <c r="H457" s="261">
        <v>0</v>
      </c>
    </row>
    <row r="458" spans="6:8">
      <c r="F458" s="417"/>
      <c r="G458" s="417">
        <v>0</v>
      </c>
      <c r="H458" s="261">
        <v>0</v>
      </c>
    </row>
    <row r="459" spans="6:8">
      <c r="F459" s="417"/>
      <c r="G459" s="417">
        <v>0</v>
      </c>
      <c r="H459" s="261">
        <v>0</v>
      </c>
    </row>
    <row r="460" spans="6:8">
      <c r="F460" s="417"/>
      <c r="G460" s="417">
        <v>0</v>
      </c>
      <c r="H460" s="261">
        <v>0</v>
      </c>
    </row>
    <row r="461" spans="6:8">
      <c r="F461" s="417"/>
      <c r="G461" s="417">
        <v>0</v>
      </c>
      <c r="H461" s="261">
        <v>0</v>
      </c>
    </row>
    <row r="462" spans="6:8">
      <c r="F462" s="417"/>
      <c r="G462" s="417">
        <v>0</v>
      </c>
      <c r="H462" s="261">
        <v>0</v>
      </c>
    </row>
    <row r="463" spans="6:8">
      <c r="F463" s="417"/>
      <c r="G463" s="417">
        <v>0</v>
      </c>
      <c r="H463" s="261">
        <v>0</v>
      </c>
    </row>
    <row r="464" spans="6:8">
      <c r="F464" s="417"/>
      <c r="G464" s="417">
        <v>0</v>
      </c>
      <c r="H464" s="261">
        <v>0</v>
      </c>
    </row>
    <row r="465" spans="6:8">
      <c r="F465" s="417"/>
      <c r="G465" s="417">
        <v>0</v>
      </c>
      <c r="H465" s="261">
        <v>0</v>
      </c>
    </row>
    <row r="466" spans="6:8">
      <c r="F466" s="417"/>
      <c r="G466" s="417">
        <v>0</v>
      </c>
      <c r="H466" s="261">
        <v>0</v>
      </c>
    </row>
    <row r="467" spans="6:8">
      <c r="F467" s="417"/>
      <c r="G467" s="417">
        <v>0</v>
      </c>
      <c r="H467" s="261">
        <v>0</v>
      </c>
    </row>
    <row r="468" spans="6:8">
      <c r="F468" s="417"/>
      <c r="G468" s="417">
        <v>0</v>
      </c>
      <c r="H468" s="261">
        <v>0</v>
      </c>
    </row>
    <row r="469" spans="6:8">
      <c r="F469" s="417"/>
      <c r="G469" s="417">
        <v>0</v>
      </c>
      <c r="H469" s="261">
        <v>0</v>
      </c>
    </row>
    <row r="470" spans="6:8">
      <c r="F470" s="417"/>
      <c r="G470" s="417">
        <v>0</v>
      </c>
      <c r="H470" s="261">
        <v>0</v>
      </c>
    </row>
    <row r="471" spans="6:8">
      <c r="F471" s="417"/>
      <c r="G471" s="417">
        <v>0</v>
      </c>
      <c r="H471" s="261">
        <v>0</v>
      </c>
    </row>
    <row r="472" spans="6:8">
      <c r="F472" s="417"/>
      <c r="G472" s="417">
        <v>0</v>
      </c>
      <c r="H472" s="261">
        <v>0</v>
      </c>
    </row>
    <row r="473" spans="6:8">
      <c r="F473" s="417"/>
      <c r="G473" s="417">
        <v>0</v>
      </c>
      <c r="H473" s="261">
        <v>0</v>
      </c>
    </row>
    <row r="474" spans="6:8">
      <c r="F474" s="417"/>
      <c r="G474" s="417">
        <v>0</v>
      </c>
      <c r="H474" s="261">
        <v>0</v>
      </c>
    </row>
    <row r="475" spans="6:8">
      <c r="F475" s="417"/>
      <c r="G475" s="417">
        <v>0</v>
      </c>
      <c r="H475" s="261">
        <v>0</v>
      </c>
    </row>
    <row r="476" spans="6:8">
      <c r="F476" s="417"/>
      <c r="G476" s="417">
        <v>0</v>
      </c>
      <c r="H476" s="261">
        <v>0</v>
      </c>
    </row>
    <row r="477" spans="6:8">
      <c r="F477" s="417"/>
      <c r="G477" s="417">
        <v>0</v>
      </c>
      <c r="H477" s="261">
        <v>0</v>
      </c>
    </row>
    <row r="478" spans="6:8">
      <c r="F478" s="417"/>
      <c r="G478" s="417">
        <v>0</v>
      </c>
      <c r="H478" s="261">
        <v>0</v>
      </c>
    </row>
    <row r="479" spans="6:8">
      <c r="F479" s="417"/>
      <c r="G479" s="417">
        <v>0</v>
      </c>
      <c r="H479" s="261">
        <v>0</v>
      </c>
    </row>
    <row r="480" spans="6:8">
      <c r="F480" s="417"/>
      <c r="G480" s="417">
        <v>0</v>
      </c>
      <c r="H480" s="261">
        <v>0</v>
      </c>
    </row>
    <row r="481" spans="6:8">
      <c r="F481" s="417"/>
      <c r="G481" s="417">
        <v>0</v>
      </c>
      <c r="H481" s="261">
        <v>0</v>
      </c>
    </row>
    <row r="482" spans="6:8">
      <c r="F482" s="417"/>
      <c r="G482" s="417">
        <v>0</v>
      </c>
      <c r="H482" s="261">
        <v>0</v>
      </c>
    </row>
    <row r="483" spans="6:8">
      <c r="F483" s="417"/>
      <c r="G483" s="417">
        <v>0</v>
      </c>
      <c r="H483" s="261">
        <v>0</v>
      </c>
    </row>
    <row r="484" spans="6:8">
      <c r="F484" s="417"/>
      <c r="G484" s="417">
        <v>0</v>
      </c>
      <c r="H484" s="261">
        <v>0</v>
      </c>
    </row>
    <row r="485" spans="6:8">
      <c r="F485" s="417"/>
      <c r="G485" s="417">
        <v>0</v>
      </c>
      <c r="H485" s="261">
        <v>0</v>
      </c>
    </row>
    <row r="486" spans="6:8">
      <c r="F486" s="417"/>
      <c r="G486" s="417">
        <v>0</v>
      </c>
      <c r="H486" s="261">
        <v>0</v>
      </c>
    </row>
    <row r="487" spans="6:8">
      <c r="F487" s="417"/>
      <c r="G487" s="417">
        <v>0</v>
      </c>
      <c r="H487" s="261">
        <v>0</v>
      </c>
    </row>
    <row r="488" spans="6:8">
      <c r="F488" s="417"/>
      <c r="G488" s="417">
        <v>0</v>
      </c>
      <c r="H488" s="261">
        <v>0</v>
      </c>
    </row>
    <row r="489" spans="6:8">
      <c r="F489" s="417"/>
      <c r="G489" s="417">
        <v>0</v>
      </c>
      <c r="H489" s="261">
        <v>0</v>
      </c>
    </row>
    <row r="490" spans="6:8">
      <c r="F490" s="417"/>
      <c r="G490" s="417">
        <v>0</v>
      </c>
      <c r="H490" s="261">
        <v>0</v>
      </c>
    </row>
    <row r="491" spans="6:8">
      <c r="F491" s="417"/>
      <c r="G491" s="417">
        <v>0</v>
      </c>
      <c r="H491" s="261">
        <v>0</v>
      </c>
    </row>
    <row r="492" spans="6:8">
      <c r="F492" s="417"/>
      <c r="G492" s="417">
        <v>0</v>
      </c>
      <c r="H492" s="261">
        <v>0</v>
      </c>
    </row>
    <row r="493" spans="6:8">
      <c r="F493" s="417"/>
      <c r="G493" s="417">
        <v>0</v>
      </c>
      <c r="H493" s="261">
        <v>0</v>
      </c>
    </row>
    <row r="494" spans="6:8">
      <c r="F494" s="417"/>
      <c r="G494" s="417">
        <v>0</v>
      </c>
      <c r="H494" s="261">
        <v>0</v>
      </c>
    </row>
    <row r="495" spans="6:8">
      <c r="F495" s="417"/>
      <c r="G495" s="417">
        <v>0</v>
      </c>
      <c r="H495" s="261">
        <v>0</v>
      </c>
    </row>
    <row r="496" spans="6:8">
      <c r="F496" s="417"/>
      <c r="G496" s="417">
        <v>0</v>
      </c>
      <c r="H496" s="261">
        <v>0</v>
      </c>
    </row>
    <row r="497" spans="6:8">
      <c r="F497" s="417"/>
      <c r="G497" s="417">
        <v>0</v>
      </c>
      <c r="H497" s="261">
        <v>0</v>
      </c>
    </row>
    <row r="498" spans="6:8">
      <c r="F498" s="417"/>
      <c r="G498" s="417">
        <v>0</v>
      </c>
      <c r="H498" s="261">
        <v>0</v>
      </c>
    </row>
    <row r="499" spans="6:8">
      <c r="F499" s="417"/>
      <c r="G499" s="417">
        <v>0</v>
      </c>
      <c r="H499" s="261">
        <v>0</v>
      </c>
    </row>
    <row r="500" spans="6:8">
      <c r="F500" s="417"/>
      <c r="G500" s="417">
        <v>0</v>
      </c>
      <c r="H500" s="261">
        <v>0</v>
      </c>
    </row>
    <row r="501" spans="6:8">
      <c r="F501" s="417"/>
      <c r="G501" s="417">
        <v>0</v>
      </c>
      <c r="H501" s="261">
        <v>0</v>
      </c>
    </row>
    <row r="502" spans="6:8">
      <c r="F502" s="417"/>
      <c r="G502" s="417">
        <v>0</v>
      </c>
      <c r="H502" s="261">
        <v>0</v>
      </c>
    </row>
    <row r="503" spans="6:8">
      <c r="F503" s="417"/>
      <c r="G503" s="417">
        <v>0</v>
      </c>
      <c r="H503" s="261">
        <v>0</v>
      </c>
    </row>
    <row r="504" spans="6:8">
      <c r="F504" s="417"/>
      <c r="G504" s="417">
        <v>0</v>
      </c>
      <c r="H504" s="261">
        <v>0</v>
      </c>
    </row>
    <row r="505" spans="6:8">
      <c r="F505" s="417"/>
      <c r="G505" s="417">
        <v>0</v>
      </c>
      <c r="H505" s="261">
        <v>0</v>
      </c>
    </row>
    <row r="506" spans="6:8">
      <c r="F506" s="417"/>
      <c r="G506" s="417">
        <v>0</v>
      </c>
      <c r="H506" s="261">
        <v>0</v>
      </c>
    </row>
    <row r="507" spans="6:8">
      <c r="F507" s="417"/>
      <c r="G507" s="417">
        <v>0</v>
      </c>
      <c r="H507" s="261">
        <v>0</v>
      </c>
    </row>
    <row r="508" spans="6:8">
      <c r="F508" s="417"/>
      <c r="G508" s="417">
        <v>0</v>
      </c>
      <c r="H508" s="261">
        <v>0</v>
      </c>
    </row>
    <row r="509" spans="6:8">
      <c r="F509" s="417"/>
      <c r="G509" s="417">
        <v>0</v>
      </c>
      <c r="H509" s="261">
        <v>0</v>
      </c>
    </row>
    <row r="510" spans="6:8">
      <c r="F510" s="417"/>
      <c r="G510" s="417">
        <v>0</v>
      </c>
      <c r="H510" s="261">
        <v>0</v>
      </c>
    </row>
    <row r="511" spans="6:8">
      <c r="F511" s="417"/>
      <c r="G511" s="417">
        <v>0</v>
      </c>
      <c r="H511" s="261">
        <v>0</v>
      </c>
    </row>
    <row r="512" spans="6:8">
      <c r="F512" s="417"/>
      <c r="G512" s="417">
        <v>0</v>
      </c>
      <c r="H512" s="261">
        <v>0</v>
      </c>
    </row>
    <row r="513" spans="6:8">
      <c r="F513" s="417"/>
      <c r="G513" s="417">
        <v>0</v>
      </c>
      <c r="H513" s="261">
        <v>0</v>
      </c>
    </row>
    <row r="514" spans="6:8">
      <c r="F514" s="417"/>
      <c r="G514" s="417">
        <v>0</v>
      </c>
      <c r="H514" s="261">
        <v>0</v>
      </c>
    </row>
    <row r="515" spans="6:8">
      <c r="F515" s="417"/>
      <c r="G515" s="417">
        <v>0</v>
      </c>
      <c r="H515" s="261">
        <v>0</v>
      </c>
    </row>
    <row r="516" spans="6:8">
      <c r="F516" s="417"/>
      <c r="G516" s="417">
        <v>0</v>
      </c>
      <c r="H516" s="261">
        <v>0</v>
      </c>
    </row>
    <row r="517" spans="6:8">
      <c r="F517" s="417"/>
      <c r="G517" s="417">
        <v>0</v>
      </c>
      <c r="H517" s="261">
        <v>0</v>
      </c>
    </row>
    <row r="518" spans="6:8">
      <c r="F518" s="417"/>
      <c r="G518" s="417">
        <v>0</v>
      </c>
      <c r="H518" s="261">
        <v>0</v>
      </c>
    </row>
    <row r="519" spans="6:8">
      <c r="F519" s="417"/>
      <c r="G519" s="417">
        <v>0</v>
      </c>
      <c r="H519" s="261">
        <v>0</v>
      </c>
    </row>
    <row r="520" spans="6:8">
      <c r="F520" s="417"/>
      <c r="G520" s="417">
        <v>0</v>
      </c>
      <c r="H520" s="261">
        <v>0</v>
      </c>
    </row>
    <row r="521" spans="6:8">
      <c r="F521" s="417"/>
      <c r="G521" s="417">
        <v>0</v>
      </c>
      <c r="H521" s="261">
        <v>0</v>
      </c>
    </row>
    <row r="522" spans="6:8">
      <c r="F522" s="417"/>
      <c r="G522" s="417">
        <v>0</v>
      </c>
      <c r="H522" s="261">
        <v>0</v>
      </c>
    </row>
    <row r="523" spans="6:8">
      <c r="F523" s="417"/>
      <c r="G523" s="417">
        <v>0</v>
      </c>
      <c r="H523" s="261">
        <v>0</v>
      </c>
    </row>
    <row r="524" spans="6:8">
      <c r="F524" s="417"/>
      <c r="G524" s="417">
        <v>0</v>
      </c>
      <c r="H524" s="261">
        <v>0</v>
      </c>
    </row>
    <row r="525" spans="6:8">
      <c r="F525" s="417"/>
      <c r="G525" s="417">
        <v>0</v>
      </c>
      <c r="H525" s="261">
        <v>0</v>
      </c>
    </row>
    <row r="526" spans="6:8">
      <c r="F526" s="417"/>
      <c r="G526" s="417">
        <v>0</v>
      </c>
      <c r="H526" s="261">
        <v>0</v>
      </c>
    </row>
    <row r="527" spans="6:8">
      <c r="F527" s="417"/>
      <c r="G527" s="417">
        <v>0</v>
      </c>
      <c r="H527" s="261">
        <v>0</v>
      </c>
    </row>
    <row r="528" spans="6:8">
      <c r="F528" s="417"/>
      <c r="G528" s="417">
        <v>0</v>
      </c>
      <c r="H528" s="261">
        <v>0</v>
      </c>
    </row>
    <row r="529" spans="6:8">
      <c r="F529" s="417"/>
      <c r="G529" s="417">
        <v>0</v>
      </c>
      <c r="H529" s="261">
        <v>0</v>
      </c>
    </row>
    <row r="530" spans="6:8">
      <c r="F530" s="417"/>
      <c r="G530" s="417">
        <v>0</v>
      </c>
      <c r="H530" s="261">
        <v>0</v>
      </c>
    </row>
    <row r="531" spans="6:8">
      <c r="F531" s="417"/>
      <c r="G531" s="417">
        <v>0</v>
      </c>
      <c r="H531" s="261">
        <v>0</v>
      </c>
    </row>
    <row r="532" spans="6:8">
      <c r="F532" s="417"/>
      <c r="G532" s="417">
        <v>0</v>
      </c>
      <c r="H532" s="261">
        <v>0</v>
      </c>
    </row>
    <row r="533" spans="6:8">
      <c r="F533" s="417"/>
      <c r="G533" s="417">
        <v>0</v>
      </c>
      <c r="H533" s="261">
        <v>0</v>
      </c>
    </row>
    <row r="534" spans="6:8">
      <c r="F534" s="417"/>
      <c r="G534" s="417">
        <v>0</v>
      </c>
      <c r="H534" s="261">
        <v>0</v>
      </c>
    </row>
    <row r="535" spans="6:8">
      <c r="F535" s="417"/>
      <c r="G535" s="417">
        <v>0</v>
      </c>
      <c r="H535" s="261">
        <v>0</v>
      </c>
    </row>
    <row r="536" spans="6:8">
      <c r="F536" s="417"/>
      <c r="G536" s="417">
        <v>0</v>
      </c>
      <c r="H536" s="261">
        <v>0</v>
      </c>
    </row>
    <row r="537" spans="6:8">
      <c r="F537" s="417"/>
      <c r="G537" s="417">
        <v>0</v>
      </c>
      <c r="H537" s="261">
        <v>0</v>
      </c>
    </row>
    <row r="538" spans="6:8">
      <c r="F538" s="417"/>
      <c r="G538" s="417">
        <v>0</v>
      </c>
      <c r="H538" s="261">
        <v>0</v>
      </c>
    </row>
    <row r="539" spans="6:8">
      <c r="F539" s="417"/>
      <c r="G539" s="417">
        <v>0</v>
      </c>
      <c r="H539" s="261">
        <v>0</v>
      </c>
    </row>
    <row r="540" spans="6:8">
      <c r="F540" s="417"/>
      <c r="G540" s="417">
        <v>0</v>
      </c>
      <c r="H540" s="261">
        <v>0</v>
      </c>
    </row>
    <row r="541" spans="6:8">
      <c r="F541" s="417"/>
      <c r="G541" s="417">
        <v>0</v>
      </c>
      <c r="H541" s="261">
        <v>0</v>
      </c>
    </row>
    <row r="542" spans="6:8">
      <c r="F542" s="417"/>
      <c r="G542" s="417">
        <v>0</v>
      </c>
      <c r="H542" s="261">
        <v>0</v>
      </c>
    </row>
    <row r="543" spans="6:8">
      <c r="F543" s="417"/>
      <c r="G543" s="417">
        <v>0</v>
      </c>
      <c r="H543" s="261">
        <v>0</v>
      </c>
    </row>
    <row r="544" spans="6:8">
      <c r="F544" s="417"/>
      <c r="G544" s="417">
        <v>0</v>
      </c>
      <c r="H544" s="261">
        <v>0</v>
      </c>
    </row>
    <row r="545" spans="6:8">
      <c r="F545" s="417"/>
      <c r="G545" s="417">
        <v>0</v>
      </c>
      <c r="H545" s="261">
        <v>0</v>
      </c>
    </row>
    <row r="546" spans="6:8">
      <c r="F546" s="417"/>
      <c r="G546" s="417">
        <v>0</v>
      </c>
      <c r="H546" s="261">
        <v>0</v>
      </c>
    </row>
    <row r="547" spans="6:8">
      <c r="F547" s="417"/>
      <c r="G547" s="417">
        <v>0</v>
      </c>
      <c r="H547" s="261">
        <v>0</v>
      </c>
    </row>
    <row r="548" spans="6:8">
      <c r="F548" s="417"/>
      <c r="G548" s="417">
        <v>0</v>
      </c>
      <c r="H548" s="261">
        <v>0</v>
      </c>
    </row>
    <row r="549" spans="6:8">
      <c r="F549" s="417"/>
      <c r="G549" s="417">
        <v>0</v>
      </c>
      <c r="H549" s="261">
        <v>0</v>
      </c>
    </row>
    <row r="550" spans="6:8">
      <c r="F550" s="417"/>
      <c r="G550" s="417">
        <v>0</v>
      </c>
      <c r="H550" s="261">
        <v>0</v>
      </c>
    </row>
    <row r="551" spans="6:8">
      <c r="F551" s="417"/>
      <c r="G551" s="417">
        <v>0</v>
      </c>
      <c r="H551" s="261">
        <v>0</v>
      </c>
    </row>
    <row r="552" spans="6:8">
      <c r="F552" s="417"/>
      <c r="G552" s="417">
        <v>0</v>
      </c>
      <c r="H552" s="261">
        <v>0</v>
      </c>
    </row>
    <row r="553" spans="6:8">
      <c r="F553" s="417"/>
      <c r="G553" s="417">
        <v>0</v>
      </c>
      <c r="H553" s="261">
        <v>0</v>
      </c>
    </row>
    <row r="554" spans="6:8">
      <c r="F554" s="417"/>
      <c r="G554" s="417">
        <v>0</v>
      </c>
      <c r="H554" s="261">
        <v>0</v>
      </c>
    </row>
    <row r="555" spans="6:8">
      <c r="F555" s="417"/>
      <c r="G555" s="417">
        <v>0</v>
      </c>
      <c r="H555" s="261">
        <v>0</v>
      </c>
    </row>
    <row r="556" spans="6:8">
      <c r="F556" s="417"/>
      <c r="G556" s="417">
        <v>0</v>
      </c>
      <c r="H556" s="261">
        <v>0</v>
      </c>
    </row>
    <row r="557" spans="6:8">
      <c r="F557" s="417"/>
      <c r="G557" s="417">
        <v>0</v>
      </c>
      <c r="H557" s="261">
        <v>0</v>
      </c>
    </row>
    <row r="558" spans="6:8">
      <c r="F558" s="417"/>
      <c r="G558" s="417">
        <v>0</v>
      </c>
      <c r="H558" s="261">
        <v>0</v>
      </c>
    </row>
    <row r="559" spans="6:8">
      <c r="F559" s="417"/>
      <c r="G559" s="417">
        <v>0</v>
      </c>
      <c r="H559" s="261">
        <v>0</v>
      </c>
    </row>
    <row r="560" spans="6:8">
      <c r="F560" s="417"/>
      <c r="G560" s="417">
        <v>0</v>
      </c>
      <c r="H560" s="261">
        <v>0</v>
      </c>
    </row>
    <row r="561" spans="6:8">
      <c r="F561" s="417"/>
      <c r="G561" s="417">
        <v>0</v>
      </c>
      <c r="H561" s="261">
        <v>0</v>
      </c>
    </row>
    <row r="562" spans="6:8">
      <c r="F562" s="417"/>
      <c r="G562" s="417">
        <v>0</v>
      </c>
      <c r="H562" s="261">
        <v>0</v>
      </c>
    </row>
    <row r="563" spans="6:8">
      <c r="F563" s="417"/>
      <c r="G563" s="417">
        <v>0</v>
      </c>
      <c r="H563" s="261">
        <v>0</v>
      </c>
    </row>
    <row r="564" spans="6:8">
      <c r="F564" s="417"/>
      <c r="G564" s="417">
        <v>0</v>
      </c>
      <c r="H564" s="261">
        <v>0</v>
      </c>
    </row>
    <row r="565" spans="6:8">
      <c r="F565" s="417"/>
      <c r="G565" s="417">
        <v>0</v>
      </c>
      <c r="H565" s="261">
        <v>0</v>
      </c>
    </row>
    <row r="566" spans="6:8">
      <c r="F566" s="417"/>
      <c r="G566" s="417">
        <v>0</v>
      </c>
      <c r="H566" s="261">
        <v>0</v>
      </c>
    </row>
    <row r="567" spans="6:8">
      <c r="F567" s="417"/>
      <c r="G567" s="417">
        <v>0</v>
      </c>
      <c r="H567" s="261">
        <v>0</v>
      </c>
    </row>
    <row r="568" spans="6:8">
      <c r="F568" s="417"/>
      <c r="G568" s="417">
        <v>0</v>
      </c>
      <c r="H568" s="261">
        <v>0</v>
      </c>
    </row>
    <row r="569" spans="6:8">
      <c r="F569" s="417"/>
      <c r="G569" s="417">
        <v>0</v>
      </c>
      <c r="H569" s="261">
        <v>0</v>
      </c>
    </row>
    <row r="570" spans="6:8">
      <c r="F570" s="417"/>
      <c r="G570" s="417">
        <v>0</v>
      </c>
      <c r="H570" s="261">
        <v>0</v>
      </c>
    </row>
    <row r="571" spans="6:8">
      <c r="F571" s="417"/>
      <c r="G571" s="417">
        <v>0</v>
      </c>
      <c r="H571" s="261">
        <v>0</v>
      </c>
    </row>
    <row r="572" spans="6:8">
      <c r="F572" s="417"/>
      <c r="G572" s="417">
        <v>0</v>
      </c>
      <c r="H572" s="261">
        <v>0</v>
      </c>
    </row>
    <row r="573" spans="6:8">
      <c r="F573" s="417"/>
      <c r="G573" s="417">
        <v>0</v>
      </c>
      <c r="H573" s="261">
        <v>0</v>
      </c>
    </row>
    <row r="574" spans="6:8">
      <c r="F574" s="417"/>
      <c r="G574" s="417">
        <v>0</v>
      </c>
      <c r="H574" s="261">
        <v>0</v>
      </c>
    </row>
    <row r="575" spans="6:8">
      <c r="F575" s="417"/>
      <c r="G575" s="417">
        <v>0</v>
      </c>
      <c r="H575" s="261">
        <v>0</v>
      </c>
    </row>
    <row r="576" spans="6:8">
      <c r="F576" s="417"/>
      <c r="G576" s="417">
        <v>0</v>
      </c>
      <c r="H576" s="261">
        <v>0</v>
      </c>
    </row>
    <row r="577" spans="6:8">
      <c r="F577" s="417"/>
      <c r="G577" s="417">
        <v>0</v>
      </c>
      <c r="H577" s="261">
        <v>0</v>
      </c>
    </row>
    <row r="578" spans="6:8">
      <c r="F578" s="417"/>
      <c r="G578" s="417">
        <v>0</v>
      </c>
      <c r="H578" s="261">
        <v>0</v>
      </c>
    </row>
    <row r="579" spans="6:8">
      <c r="F579" s="417"/>
      <c r="G579" s="417">
        <v>0</v>
      </c>
      <c r="H579" s="261">
        <v>0</v>
      </c>
    </row>
    <row r="580" spans="6:8">
      <c r="F580" s="417"/>
      <c r="G580" s="417">
        <v>0</v>
      </c>
      <c r="H580" s="261">
        <v>0</v>
      </c>
    </row>
    <row r="581" spans="6:8">
      <c r="F581" s="417"/>
      <c r="G581" s="417">
        <v>0</v>
      </c>
      <c r="H581" s="261">
        <v>0</v>
      </c>
    </row>
    <row r="582" spans="6:8">
      <c r="F582" s="417"/>
      <c r="G582" s="417">
        <v>0</v>
      </c>
      <c r="H582" s="261">
        <v>0</v>
      </c>
    </row>
    <row r="583" spans="6:8">
      <c r="F583" s="417"/>
      <c r="G583" s="417">
        <v>0</v>
      </c>
      <c r="H583" s="261">
        <v>0</v>
      </c>
    </row>
    <row r="584" spans="6:8">
      <c r="F584" s="417"/>
      <c r="G584" s="417">
        <v>0</v>
      </c>
      <c r="H584" s="261">
        <v>0</v>
      </c>
    </row>
    <row r="585" spans="6:8">
      <c r="F585" s="417"/>
      <c r="G585" s="417">
        <v>0</v>
      </c>
      <c r="H585" s="261">
        <v>0</v>
      </c>
    </row>
    <row r="586" spans="6:8">
      <c r="F586" s="417"/>
      <c r="G586" s="417">
        <v>0</v>
      </c>
      <c r="H586" s="261">
        <v>0</v>
      </c>
    </row>
    <row r="587" spans="6:8">
      <c r="F587" s="417"/>
      <c r="G587" s="417">
        <v>0</v>
      </c>
      <c r="H587" s="261">
        <v>0</v>
      </c>
    </row>
    <row r="588" spans="6:8">
      <c r="F588" s="417"/>
      <c r="G588" s="417">
        <v>0</v>
      </c>
      <c r="H588" s="261">
        <v>0</v>
      </c>
    </row>
    <row r="589" spans="6:8">
      <c r="F589" s="417"/>
      <c r="G589" s="417">
        <v>0</v>
      </c>
      <c r="H589" s="261">
        <v>0</v>
      </c>
    </row>
    <row r="590" spans="6:8">
      <c r="F590" s="417"/>
      <c r="G590" s="417">
        <v>0</v>
      </c>
      <c r="H590" s="261">
        <v>0</v>
      </c>
    </row>
    <row r="591" spans="6:8">
      <c r="F591" s="417"/>
      <c r="G591" s="417">
        <v>0</v>
      </c>
      <c r="H591" s="261">
        <v>0</v>
      </c>
    </row>
    <row r="592" spans="6:8">
      <c r="F592" s="417"/>
      <c r="G592" s="417">
        <v>0</v>
      </c>
      <c r="H592" s="261">
        <v>0</v>
      </c>
    </row>
    <row r="593" spans="6:8">
      <c r="F593" s="417"/>
      <c r="G593" s="417">
        <v>0</v>
      </c>
      <c r="H593" s="261">
        <v>0</v>
      </c>
    </row>
    <row r="594" spans="6:8">
      <c r="F594" s="417"/>
      <c r="G594" s="417">
        <v>0</v>
      </c>
      <c r="H594" s="261">
        <v>0</v>
      </c>
    </row>
    <row r="595" spans="6:8">
      <c r="F595" s="417"/>
      <c r="G595" s="417">
        <v>0</v>
      </c>
      <c r="H595" s="261">
        <v>0</v>
      </c>
    </row>
    <row r="596" spans="6:8">
      <c r="F596" s="417"/>
      <c r="G596" s="417">
        <v>0</v>
      </c>
      <c r="H596" s="261">
        <v>0</v>
      </c>
    </row>
    <row r="597" spans="6:8">
      <c r="F597" s="417"/>
      <c r="G597" s="417">
        <v>0</v>
      </c>
      <c r="H597" s="261">
        <v>0</v>
      </c>
    </row>
    <row r="598" spans="6:8">
      <c r="F598" s="417"/>
      <c r="G598" s="417">
        <v>0</v>
      </c>
      <c r="H598" s="261">
        <v>0</v>
      </c>
    </row>
    <row r="599" spans="6:8">
      <c r="F599" s="417"/>
      <c r="G599" s="417">
        <v>0</v>
      </c>
      <c r="H599" s="261">
        <v>0</v>
      </c>
    </row>
    <row r="600" spans="6:8">
      <c r="F600" s="417"/>
      <c r="G600" s="417">
        <v>0</v>
      </c>
      <c r="H600" s="261">
        <v>0</v>
      </c>
    </row>
    <row r="601" spans="6:8">
      <c r="F601" s="417"/>
      <c r="G601" s="417">
        <v>0</v>
      </c>
      <c r="H601" s="261">
        <v>0</v>
      </c>
    </row>
    <row r="602" spans="6:8">
      <c r="F602" s="417"/>
      <c r="G602" s="417">
        <v>0</v>
      </c>
      <c r="H602" s="261">
        <v>0</v>
      </c>
    </row>
    <row r="603" spans="6:8">
      <c r="F603" s="417"/>
      <c r="G603" s="417">
        <v>0</v>
      </c>
      <c r="H603" s="261">
        <v>0</v>
      </c>
    </row>
    <row r="604" spans="6:8">
      <c r="F604" s="417"/>
      <c r="G604" s="417">
        <v>0</v>
      </c>
      <c r="H604" s="261">
        <v>0</v>
      </c>
    </row>
    <row r="605" spans="6:8">
      <c r="F605" s="417"/>
      <c r="G605" s="417">
        <v>0</v>
      </c>
      <c r="H605" s="261">
        <v>0</v>
      </c>
    </row>
    <row r="606" spans="6:8">
      <c r="F606" s="417"/>
      <c r="G606" s="417">
        <v>0</v>
      </c>
      <c r="H606" s="261">
        <v>0</v>
      </c>
    </row>
    <row r="607" spans="6:8">
      <c r="F607" s="417"/>
      <c r="G607" s="417">
        <v>0</v>
      </c>
      <c r="H607" s="261">
        <v>0</v>
      </c>
    </row>
    <row r="608" spans="6:8">
      <c r="F608" s="417"/>
      <c r="G608" s="417">
        <v>0</v>
      </c>
      <c r="H608" s="261">
        <v>0</v>
      </c>
    </row>
    <row r="609" spans="6:8">
      <c r="F609" s="417"/>
      <c r="G609" s="417">
        <v>0</v>
      </c>
      <c r="H609" s="261">
        <v>0</v>
      </c>
    </row>
    <row r="610" spans="6:8">
      <c r="F610" s="417"/>
      <c r="G610" s="417">
        <v>0</v>
      </c>
      <c r="H610" s="261">
        <v>0</v>
      </c>
    </row>
    <row r="611" spans="6:8">
      <c r="F611" s="417"/>
      <c r="G611" s="417">
        <v>0</v>
      </c>
      <c r="H611" s="261">
        <v>0</v>
      </c>
    </row>
    <row r="612" spans="6:8">
      <c r="F612" s="417"/>
      <c r="G612" s="417">
        <v>0</v>
      </c>
      <c r="H612" s="261">
        <v>0</v>
      </c>
    </row>
    <row r="613" spans="6:8">
      <c r="F613" s="417"/>
      <c r="G613" s="417">
        <v>0</v>
      </c>
      <c r="H613" s="261">
        <v>0</v>
      </c>
    </row>
    <row r="614" spans="6:8">
      <c r="F614" s="417"/>
      <c r="G614" s="417">
        <v>0</v>
      </c>
      <c r="H614" s="261">
        <v>0</v>
      </c>
    </row>
    <row r="615" spans="6:8">
      <c r="F615" s="417"/>
      <c r="G615" s="417">
        <v>0</v>
      </c>
      <c r="H615" s="261">
        <v>0</v>
      </c>
    </row>
    <row r="616" spans="6:8">
      <c r="F616" s="417"/>
      <c r="G616" s="417">
        <v>0</v>
      </c>
      <c r="H616" s="261">
        <v>0</v>
      </c>
    </row>
    <row r="617" spans="6:8">
      <c r="F617" s="417"/>
      <c r="G617" s="417">
        <v>0</v>
      </c>
      <c r="H617" s="261">
        <v>0</v>
      </c>
    </row>
    <row r="618" spans="6:8">
      <c r="F618" s="417"/>
      <c r="G618" s="417">
        <v>0</v>
      </c>
      <c r="H618" s="261">
        <v>0</v>
      </c>
    </row>
    <row r="619" spans="6:8">
      <c r="F619" s="417"/>
      <c r="G619" s="417">
        <v>0</v>
      </c>
      <c r="H619" s="261">
        <v>0</v>
      </c>
    </row>
    <row r="620" spans="6:8">
      <c r="F620" s="417"/>
      <c r="G620" s="417">
        <v>0</v>
      </c>
      <c r="H620" s="261">
        <v>0</v>
      </c>
    </row>
    <row r="621" spans="6:8">
      <c r="F621" s="417"/>
      <c r="G621" s="417">
        <v>0</v>
      </c>
      <c r="H621" s="261">
        <v>0</v>
      </c>
    </row>
    <row r="622" spans="6:8">
      <c r="F622" s="417"/>
      <c r="G622" s="417">
        <v>0</v>
      </c>
      <c r="H622" s="261">
        <v>0</v>
      </c>
    </row>
    <row r="623" spans="6:8">
      <c r="F623" s="417"/>
      <c r="G623" s="417">
        <v>0</v>
      </c>
      <c r="H623" s="261">
        <v>0</v>
      </c>
    </row>
    <row r="624" spans="6:8">
      <c r="F624" s="417"/>
      <c r="G624" s="417">
        <v>0</v>
      </c>
      <c r="H624" s="261">
        <v>0</v>
      </c>
    </row>
    <row r="625" spans="6:8">
      <c r="F625" s="417"/>
      <c r="G625" s="417">
        <v>0</v>
      </c>
      <c r="H625" s="261">
        <v>0</v>
      </c>
    </row>
    <row r="626" spans="6:8">
      <c r="F626" s="417"/>
      <c r="G626" s="417">
        <v>0</v>
      </c>
      <c r="H626" s="261">
        <v>0</v>
      </c>
    </row>
    <row r="627" spans="6:8">
      <c r="F627" s="417"/>
      <c r="G627" s="417">
        <v>0</v>
      </c>
      <c r="H627" s="261">
        <v>0</v>
      </c>
    </row>
    <row r="628" spans="6:8">
      <c r="F628" s="417"/>
      <c r="G628" s="417">
        <v>0</v>
      </c>
      <c r="H628" s="261">
        <v>0</v>
      </c>
    </row>
    <row r="629" spans="6:8">
      <c r="F629" s="417"/>
      <c r="G629" s="417">
        <v>0</v>
      </c>
      <c r="H629" s="261">
        <v>0</v>
      </c>
    </row>
    <row r="630" spans="6:8">
      <c r="F630" s="417"/>
      <c r="G630" s="417">
        <v>0</v>
      </c>
      <c r="H630" s="261">
        <v>0</v>
      </c>
    </row>
    <row r="631" spans="6:8">
      <c r="F631" s="417"/>
      <c r="G631" s="417">
        <v>0</v>
      </c>
      <c r="H631" s="261">
        <v>0</v>
      </c>
    </row>
    <row r="632" spans="6:8">
      <c r="F632" s="417"/>
      <c r="G632" s="417">
        <v>0</v>
      </c>
      <c r="H632" s="261">
        <v>0</v>
      </c>
    </row>
    <row r="633" spans="6:8">
      <c r="F633" s="417"/>
      <c r="G633" s="417">
        <v>0</v>
      </c>
      <c r="H633" s="261">
        <v>0</v>
      </c>
    </row>
    <row r="634" spans="6:8">
      <c r="F634" s="417"/>
      <c r="G634" s="417">
        <v>0</v>
      </c>
      <c r="H634" s="261">
        <v>0</v>
      </c>
    </row>
    <row r="635" spans="6:8">
      <c r="F635" s="417"/>
      <c r="G635" s="417">
        <v>0</v>
      </c>
      <c r="H635" s="261">
        <v>0</v>
      </c>
    </row>
    <row r="636" spans="6:8">
      <c r="F636" s="417"/>
      <c r="G636" s="417">
        <v>0</v>
      </c>
      <c r="H636" s="261">
        <v>0</v>
      </c>
    </row>
    <row r="637" spans="6:8">
      <c r="F637" s="417"/>
      <c r="G637" s="417">
        <v>0</v>
      </c>
      <c r="H637" s="261">
        <v>0</v>
      </c>
    </row>
    <row r="638" spans="6:8">
      <c r="F638" s="417"/>
      <c r="G638" s="417">
        <v>0</v>
      </c>
      <c r="H638" s="261">
        <v>0</v>
      </c>
    </row>
    <row r="639" spans="6:8">
      <c r="F639" s="417"/>
      <c r="G639" s="417">
        <v>0</v>
      </c>
      <c r="H639" s="261">
        <v>0</v>
      </c>
    </row>
    <row r="640" spans="6:8">
      <c r="F640" s="417"/>
      <c r="G640" s="417">
        <v>0</v>
      </c>
      <c r="H640" s="261">
        <v>0</v>
      </c>
    </row>
    <row r="641" spans="6:8">
      <c r="F641" s="417"/>
      <c r="G641" s="417">
        <v>0</v>
      </c>
      <c r="H641" s="261">
        <v>0</v>
      </c>
    </row>
    <row r="642" spans="6:8">
      <c r="F642" s="417"/>
      <c r="G642" s="417">
        <v>0</v>
      </c>
      <c r="H642" s="261">
        <v>0</v>
      </c>
    </row>
    <row r="643" spans="6:8">
      <c r="F643" s="417"/>
      <c r="G643" s="417">
        <v>0</v>
      </c>
      <c r="H643" s="261">
        <v>0</v>
      </c>
    </row>
    <row r="644" spans="6:8">
      <c r="F644" s="417"/>
      <c r="G644" s="417">
        <v>0</v>
      </c>
      <c r="H644" s="261">
        <v>0</v>
      </c>
    </row>
    <row r="645" spans="6:8">
      <c r="F645" s="417"/>
      <c r="G645" s="417">
        <v>0</v>
      </c>
      <c r="H645" s="261">
        <v>0</v>
      </c>
    </row>
    <row r="646" spans="6:8">
      <c r="F646" s="417"/>
      <c r="G646" s="417">
        <v>0</v>
      </c>
      <c r="H646" s="261">
        <v>0</v>
      </c>
    </row>
    <row r="647" spans="6:8">
      <c r="F647" s="417"/>
      <c r="G647" s="417">
        <v>0</v>
      </c>
      <c r="H647" s="261">
        <v>0</v>
      </c>
    </row>
    <row r="648" spans="6:8">
      <c r="F648" s="417"/>
      <c r="G648" s="417">
        <v>0</v>
      </c>
      <c r="H648" s="261">
        <v>0</v>
      </c>
    </row>
    <row r="649" spans="6:8">
      <c r="F649" s="417"/>
      <c r="G649" s="417">
        <v>0</v>
      </c>
      <c r="H649" s="261">
        <v>0</v>
      </c>
    </row>
    <row r="650" spans="6:8">
      <c r="F650" s="417"/>
      <c r="G650" s="417">
        <v>0</v>
      </c>
      <c r="H650" s="261">
        <v>0</v>
      </c>
    </row>
    <row r="651" spans="6:8">
      <c r="F651" s="417"/>
      <c r="G651" s="417">
        <v>0</v>
      </c>
      <c r="H651" s="261">
        <v>0</v>
      </c>
    </row>
    <row r="652" spans="6:8">
      <c r="F652" s="417"/>
      <c r="G652" s="417">
        <v>0</v>
      </c>
      <c r="H652" s="261">
        <v>0</v>
      </c>
    </row>
    <row r="653" spans="6:8">
      <c r="F653" s="417"/>
      <c r="G653" s="417">
        <v>0</v>
      </c>
      <c r="H653" s="261">
        <v>0</v>
      </c>
    </row>
    <row r="654" spans="6:8">
      <c r="F654" s="417"/>
      <c r="G654" s="417">
        <v>0</v>
      </c>
      <c r="H654" s="261">
        <v>0</v>
      </c>
    </row>
    <row r="655" spans="6:8">
      <c r="F655" s="417"/>
      <c r="G655" s="417">
        <v>0</v>
      </c>
      <c r="H655" s="261">
        <v>0</v>
      </c>
    </row>
    <row r="656" spans="6:8">
      <c r="F656" s="417"/>
      <c r="G656" s="417">
        <v>0</v>
      </c>
      <c r="H656" s="261">
        <v>0</v>
      </c>
    </row>
    <row r="657" spans="6:8">
      <c r="F657" s="417"/>
      <c r="G657" s="417">
        <v>0</v>
      </c>
      <c r="H657" s="261">
        <v>0</v>
      </c>
    </row>
    <row r="658" spans="6:8">
      <c r="F658" s="417"/>
      <c r="G658" s="417">
        <v>0</v>
      </c>
      <c r="H658" s="261">
        <v>0</v>
      </c>
    </row>
    <row r="659" spans="6:8">
      <c r="F659" s="417"/>
      <c r="G659" s="417">
        <v>0</v>
      </c>
      <c r="H659" s="261">
        <v>0</v>
      </c>
    </row>
    <row r="660" spans="6:8">
      <c r="F660" s="417"/>
      <c r="G660" s="417">
        <v>0</v>
      </c>
      <c r="H660" s="261">
        <v>0</v>
      </c>
    </row>
    <row r="661" spans="6:8">
      <c r="F661" s="417"/>
      <c r="G661" s="417">
        <v>0</v>
      </c>
      <c r="H661" s="261">
        <v>0</v>
      </c>
    </row>
    <row r="662" spans="6:8">
      <c r="F662" s="417"/>
      <c r="G662" s="417">
        <v>0</v>
      </c>
      <c r="H662" s="261">
        <v>0</v>
      </c>
    </row>
    <row r="663" spans="6:8">
      <c r="F663" s="417"/>
      <c r="G663" s="417">
        <v>0</v>
      </c>
      <c r="H663" s="261">
        <v>0</v>
      </c>
    </row>
    <row r="664" spans="6:8">
      <c r="F664" s="417"/>
      <c r="G664" s="417">
        <v>0</v>
      </c>
      <c r="H664" s="261">
        <v>0</v>
      </c>
    </row>
    <row r="665" spans="6:8">
      <c r="F665" s="417"/>
      <c r="G665" s="417">
        <v>0</v>
      </c>
      <c r="H665" s="261">
        <v>0</v>
      </c>
    </row>
    <row r="666" spans="6:8">
      <c r="F666" s="417"/>
      <c r="G666" s="417">
        <v>0</v>
      </c>
      <c r="H666" s="261">
        <v>0</v>
      </c>
    </row>
    <row r="667" spans="6:8">
      <c r="F667" s="417"/>
      <c r="G667" s="417">
        <v>0</v>
      </c>
      <c r="H667" s="261">
        <v>0</v>
      </c>
    </row>
    <row r="668" spans="6:8">
      <c r="F668" s="417"/>
      <c r="G668" s="417">
        <v>0</v>
      </c>
      <c r="H668" s="261">
        <v>0</v>
      </c>
    </row>
    <row r="669" spans="6:8">
      <c r="F669" s="417"/>
      <c r="G669" s="417">
        <v>0</v>
      </c>
      <c r="H669" s="261">
        <v>0</v>
      </c>
    </row>
    <row r="670" spans="6:8">
      <c r="F670" s="417"/>
      <c r="G670" s="417">
        <v>0</v>
      </c>
      <c r="H670" s="261">
        <v>0</v>
      </c>
    </row>
    <row r="671" spans="6:8">
      <c r="F671" s="417"/>
      <c r="G671" s="417">
        <v>0</v>
      </c>
      <c r="H671" s="261">
        <v>0</v>
      </c>
    </row>
    <row r="672" spans="6:8">
      <c r="F672" s="417"/>
      <c r="G672" s="417">
        <v>0</v>
      </c>
      <c r="H672" s="261">
        <v>0</v>
      </c>
    </row>
    <row r="673" spans="6:8">
      <c r="F673" s="417"/>
      <c r="G673" s="417">
        <v>0</v>
      </c>
      <c r="H673" s="261">
        <v>0</v>
      </c>
    </row>
    <row r="674" spans="6:8">
      <c r="F674" s="417"/>
      <c r="G674" s="417">
        <v>0</v>
      </c>
      <c r="H674" s="261">
        <v>0</v>
      </c>
    </row>
    <row r="675" spans="6:8">
      <c r="F675" s="417"/>
      <c r="G675" s="417">
        <v>0</v>
      </c>
      <c r="H675" s="261">
        <v>0</v>
      </c>
    </row>
    <row r="676" spans="6:8">
      <c r="F676" s="417"/>
      <c r="G676" s="417">
        <v>0</v>
      </c>
      <c r="H676" s="261">
        <v>0</v>
      </c>
    </row>
    <row r="677" spans="6:8">
      <c r="F677" s="417"/>
      <c r="G677" s="417">
        <v>0</v>
      </c>
      <c r="H677" s="261">
        <v>0</v>
      </c>
    </row>
    <row r="678" spans="6:8">
      <c r="F678" s="417"/>
      <c r="G678" s="417">
        <v>0</v>
      </c>
      <c r="H678" s="261">
        <v>0</v>
      </c>
    </row>
    <row r="679" spans="6:8">
      <c r="F679" s="417"/>
      <c r="G679" s="417">
        <v>0</v>
      </c>
      <c r="H679" s="261">
        <v>0</v>
      </c>
    </row>
    <row r="680" spans="6:8">
      <c r="F680" s="417"/>
      <c r="G680" s="417">
        <v>0</v>
      </c>
      <c r="H680" s="261">
        <v>0</v>
      </c>
    </row>
    <row r="681" spans="6:8">
      <c r="F681" s="417"/>
      <c r="G681" s="417">
        <v>0</v>
      </c>
      <c r="H681" s="261">
        <v>0</v>
      </c>
    </row>
    <row r="682" spans="6:8">
      <c r="F682" s="417"/>
      <c r="G682" s="417">
        <v>0</v>
      </c>
      <c r="H682" s="261">
        <v>0</v>
      </c>
    </row>
    <row r="683" spans="6:8">
      <c r="F683" s="417"/>
      <c r="G683" s="417">
        <v>0</v>
      </c>
      <c r="H683" s="261">
        <v>0</v>
      </c>
    </row>
    <row r="684" spans="6:8">
      <c r="F684" s="417"/>
      <c r="G684" s="417">
        <v>0</v>
      </c>
      <c r="H684" s="261">
        <v>0</v>
      </c>
    </row>
    <row r="685" spans="6:8">
      <c r="F685" s="417"/>
      <c r="G685" s="417">
        <v>0</v>
      </c>
      <c r="H685" s="261">
        <v>0</v>
      </c>
    </row>
    <row r="686" spans="6:8">
      <c r="F686" s="417"/>
      <c r="G686" s="417">
        <v>0</v>
      </c>
      <c r="H686" s="261">
        <v>0</v>
      </c>
    </row>
    <row r="687" spans="6:8">
      <c r="F687" s="417"/>
      <c r="G687" s="417">
        <v>0</v>
      </c>
      <c r="H687" s="261">
        <v>0</v>
      </c>
    </row>
    <row r="688" spans="6:8">
      <c r="F688" s="417"/>
      <c r="G688" s="417">
        <v>0</v>
      </c>
      <c r="H688" s="261">
        <v>0</v>
      </c>
    </row>
    <row r="689" spans="6:8">
      <c r="F689" s="417"/>
      <c r="G689" s="417">
        <v>0</v>
      </c>
      <c r="H689" s="261">
        <v>0</v>
      </c>
    </row>
    <row r="690" spans="6:8">
      <c r="F690" s="417"/>
      <c r="G690" s="417">
        <v>0</v>
      </c>
      <c r="H690" s="261">
        <v>0</v>
      </c>
    </row>
    <row r="691" spans="6:8">
      <c r="F691" s="417"/>
      <c r="G691" s="417">
        <v>0</v>
      </c>
      <c r="H691" s="261">
        <v>0</v>
      </c>
    </row>
    <row r="692" spans="6:8">
      <c r="F692" s="417"/>
      <c r="G692" s="417">
        <v>0</v>
      </c>
      <c r="H692" s="261">
        <v>0</v>
      </c>
    </row>
    <row r="693" spans="6:8">
      <c r="F693" s="417"/>
      <c r="G693" s="417">
        <v>0</v>
      </c>
      <c r="H693" s="261">
        <v>0</v>
      </c>
    </row>
    <row r="694" spans="6:8">
      <c r="F694" s="417"/>
      <c r="G694" s="417">
        <v>0</v>
      </c>
      <c r="H694" s="261">
        <v>0</v>
      </c>
    </row>
    <row r="695" spans="6:8">
      <c r="F695" s="417"/>
      <c r="G695" s="417">
        <v>0</v>
      </c>
      <c r="H695" s="261">
        <v>0</v>
      </c>
    </row>
    <row r="696" spans="6:8">
      <c r="F696" s="417"/>
      <c r="G696" s="417">
        <v>0</v>
      </c>
      <c r="H696" s="261">
        <v>0</v>
      </c>
    </row>
    <row r="697" spans="6:8">
      <c r="F697" s="417"/>
      <c r="G697" s="417">
        <v>0</v>
      </c>
      <c r="H697" s="261">
        <v>0</v>
      </c>
    </row>
    <row r="698" spans="6:8">
      <c r="F698" s="417"/>
      <c r="G698" s="417">
        <v>0</v>
      </c>
      <c r="H698" s="261">
        <v>0</v>
      </c>
    </row>
    <row r="699" spans="6:8">
      <c r="F699" s="417"/>
      <c r="G699" s="417">
        <v>0</v>
      </c>
      <c r="H699" s="261">
        <v>0</v>
      </c>
    </row>
    <row r="700" spans="6:8">
      <c r="F700" s="417"/>
      <c r="G700" s="417">
        <v>0</v>
      </c>
      <c r="H700" s="261">
        <v>0</v>
      </c>
    </row>
    <row r="701" spans="6:8">
      <c r="F701" s="417"/>
      <c r="G701" s="417">
        <v>0</v>
      </c>
      <c r="H701" s="261">
        <v>0</v>
      </c>
    </row>
    <row r="702" spans="6:8">
      <c r="F702" s="417"/>
      <c r="G702" s="417">
        <v>0</v>
      </c>
      <c r="H702" s="261">
        <v>0</v>
      </c>
    </row>
    <row r="703" spans="6:8">
      <c r="F703" s="417"/>
      <c r="G703" s="417">
        <v>0</v>
      </c>
      <c r="H703" s="261">
        <v>0</v>
      </c>
    </row>
    <row r="704" spans="6:8">
      <c r="F704" s="417"/>
      <c r="G704" s="417">
        <v>0</v>
      </c>
      <c r="H704" s="261">
        <v>0</v>
      </c>
    </row>
    <row r="705" spans="6:8">
      <c r="F705" s="417"/>
      <c r="G705" s="417">
        <v>0</v>
      </c>
      <c r="H705" s="261">
        <v>0</v>
      </c>
    </row>
    <row r="706" spans="6:8">
      <c r="F706" s="417"/>
      <c r="G706" s="417">
        <v>0</v>
      </c>
      <c r="H706" s="261">
        <v>0</v>
      </c>
    </row>
    <row r="707" spans="6:8">
      <c r="F707" s="417"/>
      <c r="G707" s="417">
        <v>0</v>
      </c>
      <c r="H707" s="261">
        <v>0</v>
      </c>
    </row>
    <row r="708" spans="6:8">
      <c r="F708" s="417"/>
      <c r="G708" s="417">
        <v>0</v>
      </c>
      <c r="H708" s="261">
        <v>0</v>
      </c>
    </row>
    <row r="709" spans="6:8">
      <c r="F709" s="417"/>
      <c r="G709" s="417">
        <v>0</v>
      </c>
      <c r="H709" s="261">
        <v>0</v>
      </c>
    </row>
    <row r="710" spans="6:8">
      <c r="F710" s="417"/>
      <c r="G710" s="417">
        <v>0</v>
      </c>
      <c r="H710" s="261">
        <v>0</v>
      </c>
    </row>
    <row r="711" spans="6:8">
      <c r="F711" s="417"/>
      <c r="G711" s="417">
        <v>0</v>
      </c>
      <c r="H711" s="261">
        <v>0</v>
      </c>
    </row>
    <row r="712" spans="6:8">
      <c r="F712" s="417"/>
      <c r="G712" s="417">
        <v>0</v>
      </c>
      <c r="H712" s="261">
        <v>0</v>
      </c>
    </row>
    <row r="713" spans="6:8">
      <c r="F713" s="417"/>
      <c r="G713" s="417">
        <v>0</v>
      </c>
      <c r="H713" s="261">
        <v>0</v>
      </c>
    </row>
    <row r="714" spans="6:8">
      <c r="F714" s="417"/>
      <c r="G714" s="417">
        <v>0</v>
      </c>
      <c r="H714" s="261">
        <v>0</v>
      </c>
    </row>
    <row r="715" spans="6:8">
      <c r="F715" s="417"/>
      <c r="G715" s="417">
        <v>0</v>
      </c>
      <c r="H715" s="261">
        <v>0</v>
      </c>
    </row>
    <row r="716" spans="6:8">
      <c r="F716" s="417"/>
      <c r="G716" s="417">
        <v>0</v>
      </c>
      <c r="H716" s="261">
        <v>0</v>
      </c>
    </row>
    <row r="717" spans="6:8">
      <c r="F717" s="417"/>
      <c r="G717" s="417">
        <v>0</v>
      </c>
      <c r="H717" s="261">
        <v>0</v>
      </c>
    </row>
    <row r="718" spans="6:8">
      <c r="F718" s="417"/>
      <c r="G718" s="417">
        <v>0</v>
      </c>
      <c r="H718" s="261">
        <v>0</v>
      </c>
    </row>
    <row r="719" spans="6:8">
      <c r="F719" s="417"/>
      <c r="G719" s="417">
        <v>0</v>
      </c>
      <c r="H719" s="261">
        <v>0</v>
      </c>
    </row>
    <row r="720" spans="6:8">
      <c r="F720" s="417"/>
      <c r="G720" s="417">
        <v>0</v>
      </c>
      <c r="H720" s="261">
        <v>0</v>
      </c>
    </row>
    <row r="721" spans="6:8">
      <c r="F721" s="417"/>
      <c r="G721" s="417">
        <v>0</v>
      </c>
      <c r="H721" s="261">
        <v>0</v>
      </c>
    </row>
    <row r="722" spans="6:8">
      <c r="F722" s="417"/>
      <c r="G722" s="417">
        <v>0</v>
      </c>
      <c r="H722" s="261">
        <v>0</v>
      </c>
    </row>
    <row r="723" spans="6:8">
      <c r="F723" s="417"/>
      <c r="G723" s="417">
        <v>0</v>
      </c>
      <c r="H723" s="261">
        <v>0</v>
      </c>
    </row>
    <row r="724" spans="6:8">
      <c r="F724" s="417"/>
      <c r="G724" s="417">
        <v>0</v>
      </c>
      <c r="H724" s="261">
        <v>0</v>
      </c>
    </row>
    <row r="725" spans="6:8">
      <c r="F725" s="417"/>
      <c r="G725" s="417">
        <v>0</v>
      </c>
      <c r="H725" s="261">
        <v>0</v>
      </c>
    </row>
    <row r="726" spans="6:8">
      <c r="F726" s="417"/>
      <c r="G726" s="417">
        <v>0</v>
      </c>
      <c r="H726" s="261">
        <v>0</v>
      </c>
    </row>
    <row r="727" spans="6:8">
      <c r="F727" s="417"/>
      <c r="G727" s="417">
        <v>0</v>
      </c>
      <c r="H727" s="261">
        <v>0</v>
      </c>
    </row>
    <row r="728" spans="6:8">
      <c r="F728" s="417"/>
      <c r="G728" s="417">
        <v>0</v>
      </c>
      <c r="H728" s="261">
        <v>0</v>
      </c>
    </row>
    <row r="729" spans="6:8">
      <c r="F729" s="417"/>
      <c r="G729" s="417">
        <v>0</v>
      </c>
      <c r="H729" s="261">
        <v>0</v>
      </c>
    </row>
    <row r="730" spans="6:8">
      <c r="F730" s="417"/>
      <c r="G730" s="417">
        <v>0</v>
      </c>
      <c r="H730" s="261">
        <v>0</v>
      </c>
    </row>
    <row r="731" spans="6:8">
      <c r="F731" s="417"/>
      <c r="G731" s="417">
        <v>0</v>
      </c>
      <c r="H731" s="261">
        <v>0</v>
      </c>
    </row>
    <row r="732" spans="6:8">
      <c r="F732" s="417"/>
      <c r="G732" s="417">
        <v>0</v>
      </c>
      <c r="H732" s="261">
        <v>0</v>
      </c>
    </row>
    <row r="733" spans="6:8">
      <c r="F733" s="417"/>
      <c r="G733" s="417">
        <v>0</v>
      </c>
      <c r="H733" s="261">
        <v>0</v>
      </c>
    </row>
    <row r="734" spans="6:8">
      <c r="F734" s="417"/>
      <c r="G734" s="417">
        <v>0</v>
      </c>
      <c r="H734" s="261">
        <v>0</v>
      </c>
    </row>
    <row r="735" spans="6:8">
      <c r="F735" s="417"/>
      <c r="G735" s="417">
        <v>0</v>
      </c>
      <c r="H735" s="261">
        <v>0</v>
      </c>
    </row>
    <row r="736" spans="6:8">
      <c r="F736" s="417"/>
      <c r="G736" s="417">
        <v>0</v>
      </c>
      <c r="H736" s="261">
        <v>0</v>
      </c>
    </row>
    <row r="737" spans="6:8">
      <c r="F737" s="417"/>
      <c r="G737" s="417">
        <v>0</v>
      </c>
      <c r="H737" s="261">
        <v>0</v>
      </c>
    </row>
    <row r="738" spans="6:8">
      <c r="F738" s="417"/>
      <c r="G738" s="417">
        <v>0</v>
      </c>
      <c r="H738" s="261">
        <v>0</v>
      </c>
    </row>
    <row r="739" spans="6:8">
      <c r="F739" s="417"/>
      <c r="G739" s="417">
        <v>0</v>
      </c>
      <c r="H739" s="261">
        <v>0</v>
      </c>
    </row>
    <row r="740" spans="6:8">
      <c r="F740" s="417"/>
      <c r="G740" s="417">
        <v>0</v>
      </c>
      <c r="H740" s="261">
        <v>0</v>
      </c>
    </row>
    <row r="741" spans="6:8">
      <c r="F741" s="417"/>
      <c r="G741" s="417">
        <v>0</v>
      </c>
      <c r="H741" s="261">
        <v>0</v>
      </c>
    </row>
    <row r="742" spans="6:8">
      <c r="F742" s="417"/>
      <c r="G742" s="417">
        <v>0</v>
      </c>
      <c r="H742" s="261">
        <v>0</v>
      </c>
    </row>
    <row r="743" spans="6:8">
      <c r="F743" s="417"/>
      <c r="G743" s="417">
        <v>0</v>
      </c>
      <c r="H743" s="261">
        <v>0</v>
      </c>
    </row>
    <row r="744" spans="6:8">
      <c r="F744" s="417"/>
      <c r="G744" s="417">
        <v>0</v>
      </c>
      <c r="H744" s="261">
        <v>0</v>
      </c>
    </row>
    <row r="745" spans="6:8">
      <c r="F745" s="417"/>
      <c r="G745" s="417">
        <v>0</v>
      </c>
      <c r="H745" s="261">
        <v>0</v>
      </c>
    </row>
    <row r="746" spans="6:8">
      <c r="F746" s="417"/>
      <c r="G746" s="417">
        <v>0</v>
      </c>
      <c r="H746" s="261">
        <v>0</v>
      </c>
    </row>
    <row r="747" spans="6:8">
      <c r="F747" s="417"/>
      <c r="G747" s="417">
        <v>0</v>
      </c>
      <c r="H747" s="261">
        <v>0</v>
      </c>
    </row>
    <row r="748" spans="6:8">
      <c r="F748" s="417"/>
      <c r="G748" s="417">
        <v>0</v>
      </c>
      <c r="H748" s="261">
        <v>0</v>
      </c>
    </row>
    <row r="749" spans="6:8">
      <c r="F749" s="417"/>
      <c r="G749" s="417">
        <v>0</v>
      </c>
      <c r="H749" s="261">
        <v>0</v>
      </c>
    </row>
    <row r="750" spans="6:8">
      <c r="F750" s="417"/>
      <c r="G750" s="417">
        <v>0</v>
      </c>
      <c r="H750" s="261">
        <v>0</v>
      </c>
    </row>
    <row r="751" spans="6:8">
      <c r="F751" s="417"/>
      <c r="G751" s="417">
        <v>0</v>
      </c>
      <c r="H751" s="261">
        <v>0</v>
      </c>
    </row>
    <row r="752" spans="6:8">
      <c r="F752" s="417"/>
      <c r="G752" s="417">
        <v>0</v>
      </c>
      <c r="H752" s="261">
        <v>0</v>
      </c>
    </row>
    <row r="753" spans="6:8">
      <c r="F753" s="417"/>
      <c r="G753" s="417">
        <v>0</v>
      </c>
      <c r="H753" s="261">
        <v>0</v>
      </c>
    </row>
    <row r="754" spans="6:8">
      <c r="F754" s="417"/>
      <c r="G754" s="417">
        <v>0</v>
      </c>
      <c r="H754" s="261">
        <v>0</v>
      </c>
    </row>
    <row r="755" spans="6:8">
      <c r="F755" s="417"/>
      <c r="G755" s="417">
        <v>0</v>
      </c>
      <c r="H755" s="261">
        <v>0</v>
      </c>
    </row>
    <row r="756" spans="6:8">
      <c r="F756" s="417"/>
      <c r="G756" s="417">
        <v>0</v>
      </c>
      <c r="H756" s="261">
        <v>0</v>
      </c>
    </row>
    <row r="757" spans="6:8">
      <c r="F757" s="417"/>
      <c r="G757" s="417">
        <v>0</v>
      </c>
      <c r="H757" s="261">
        <v>0</v>
      </c>
    </row>
    <row r="758" spans="6:8">
      <c r="F758" s="417"/>
      <c r="G758" s="417">
        <v>0</v>
      </c>
      <c r="H758" s="261">
        <v>0</v>
      </c>
    </row>
    <row r="759" spans="6:8">
      <c r="F759" s="417"/>
      <c r="G759" s="417">
        <v>0</v>
      </c>
      <c r="H759" s="261">
        <v>0</v>
      </c>
    </row>
    <row r="760" spans="6:8">
      <c r="F760" s="417"/>
      <c r="G760" s="417">
        <v>0</v>
      </c>
      <c r="H760" s="261">
        <v>0</v>
      </c>
    </row>
    <row r="761" spans="6:8">
      <c r="F761" s="417"/>
      <c r="G761" s="417">
        <v>0</v>
      </c>
      <c r="H761" s="261">
        <v>0</v>
      </c>
    </row>
    <row r="762" spans="6:8">
      <c r="F762" s="417"/>
      <c r="G762" s="417">
        <v>0</v>
      </c>
      <c r="H762" s="261">
        <v>0</v>
      </c>
    </row>
    <row r="763" spans="6:8">
      <c r="F763" s="417"/>
      <c r="G763" s="417">
        <v>0</v>
      </c>
      <c r="H763" s="261">
        <v>0</v>
      </c>
    </row>
    <row r="764" spans="6:8">
      <c r="F764" s="417"/>
      <c r="G764" s="417">
        <v>0</v>
      </c>
      <c r="H764" s="261">
        <v>0</v>
      </c>
    </row>
    <row r="765" spans="6:8">
      <c r="F765" s="417"/>
      <c r="G765" s="417">
        <v>0</v>
      </c>
      <c r="H765" s="261">
        <v>0</v>
      </c>
    </row>
    <row r="766" spans="6:8">
      <c r="F766" s="417"/>
      <c r="G766" s="417">
        <v>0</v>
      </c>
      <c r="H766" s="261">
        <v>0</v>
      </c>
    </row>
    <row r="767" spans="6:8">
      <c r="F767" s="417"/>
      <c r="G767" s="417">
        <v>0</v>
      </c>
      <c r="H767" s="261">
        <v>0</v>
      </c>
    </row>
    <row r="768" spans="6:8">
      <c r="F768" s="417"/>
      <c r="G768" s="417">
        <v>0</v>
      </c>
      <c r="H768" s="261">
        <v>0</v>
      </c>
    </row>
    <row r="769" spans="6:8">
      <c r="F769" s="417"/>
      <c r="G769" s="417">
        <v>0</v>
      </c>
      <c r="H769" s="261">
        <v>0</v>
      </c>
    </row>
    <row r="770" spans="6:8">
      <c r="F770" s="417"/>
      <c r="G770" s="417">
        <v>0</v>
      </c>
      <c r="H770" s="261">
        <v>0</v>
      </c>
    </row>
    <row r="771" spans="6:8">
      <c r="F771" s="417"/>
      <c r="G771" s="417">
        <v>0</v>
      </c>
      <c r="H771" s="261">
        <v>0</v>
      </c>
    </row>
    <row r="772" spans="6:8">
      <c r="F772" s="417"/>
      <c r="G772" s="417">
        <v>0</v>
      </c>
      <c r="H772" s="261">
        <v>0</v>
      </c>
    </row>
    <row r="773" spans="6:8">
      <c r="F773" s="417"/>
      <c r="G773" s="417">
        <v>0</v>
      </c>
      <c r="H773" s="261">
        <v>0</v>
      </c>
    </row>
    <row r="774" spans="6:8">
      <c r="F774" s="417"/>
      <c r="G774" s="417">
        <v>0</v>
      </c>
      <c r="H774" s="261">
        <v>0</v>
      </c>
    </row>
    <row r="775" spans="6:8">
      <c r="F775" s="417"/>
      <c r="G775" s="417">
        <v>0</v>
      </c>
      <c r="H775" s="261">
        <v>0</v>
      </c>
    </row>
    <row r="776" spans="6:8">
      <c r="F776" s="417"/>
      <c r="G776" s="417">
        <v>0</v>
      </c>
      <c r="H776" s="261">
        <v>0</v>
      </c>
    </row>
    <row r="777" spans="6:8">
      <c r="F777" s="417"/>
      <c r="G777" s="417">
        <v>0</v>
      </c>
      <c r="H777" s="261">
        <v>0</v>
      </c>
    </row>
    <row r="778" spans="6:8">
      <c r="F778" s="417"/>
      <c r="G778" s="417">
        <v>0</v>
      </c>
      <c r="H778" s="261">
        <v>0</v>
      </c>
    </row>
    <row r="779" spans="6:8">
      <c r="F779" s="417"/>
      <c r="G779" s="417">
        <v>0</v>
      </c>
      <c r="H779" s="261">
        <v>0</v>
      </c>
    </row>
    <row r="780" spans="6:8">
      <c r="F780" s="417"/>
      <c r="G780" s="417">
        <v>0</v>
      </c>
      <c r="H780" s="261">
        <v>0</v>
      </c>
    </row>
    <row r="781" spans="6:8">
      <c r="F781" s="417"/>
      <c r="G781" s="417">
        <v>0</v>
      </c>
      <c r="H781" s="261">
        <v>0</v>
      </c>
    </row>
    <row r="782" spans="6:8">
      <c r="F782" s="417"/>
      <c r="G782" s="417">
        <v>0</v>
      </c>
      <c r="H782" s="261">
        <v>0</v>
      </c>
    </row>
    <row r="783" spans="6:8">
      <c r="F783" s="417"/>
      <c r="G783" s="417">
        <v>0</v>
      </c>
      <c r="H783" s="261">
        <v>0</v>
      </c>
    </row>
    <row r="784" spans="6:8">
      <c r="F784" s="417"/>
      <c r="G784" s="417">
        <v>0</v>
      </c>
      <c r="H784" s="261">
        <v>0</v>
      </c>
    </row>
    <row r="785" spans="6:8">
      <c r="F785" s="417"/>
      <c r="G785" s="417">
        <v>0</v>
      </c>
      <c r="H785" s="261">
        <v>0</v>
      </c>
    </row>
    <row r="786" spans="6:8">
      <c r="F786" s="417"/>
      <c r="G786" s="417">
        <v>0</v>
      </c>
      <c r="H786" s="261">
        <v>0</v>
      </c>
    </row>
    <row r="787" spans="6:8">
      <c r="F787" s="417"/>
      <c r="G787" s="417">
        <v>0</v>
      </c>
      <c r="H787" s="261">
        <v>0</v>
      </c>
    </row>
    <row r="788" spans="6:8">
      <c r="F788" s="417"/>
      <c r="G788" s="417">
        <v>0</v>
      </c>
      <c r="H788" s="261">
        <v>0</v>
      </c>
    </row>
    <row r="789" spans="6:8">
      <c r="F789" s="417"/>
      <c r="G789" s="417">
        <v>0</v>
      </c>
      <c r="H789" s="261">
        <v>0</v>
      </c>
    </row>
    <row r="790" spans="6:8">
      <c r="F790" s="417"/>
      <c r="G790" s="417">
        <v>0</v>
      </c>
      <c r="H790" s="261">
        <v>0</v>
      </c>
    </row>
    <row r="791" spans="6:8">
      <c r="F791" s="417"/>
      <c r="G791" s="417">
        <v>0</v>
      </c>
      <c r="H791" s="261">
        <v>0</v>
      </c>
    </row>
    <row r="792" spans="6:8">
      <c r="F792" s="417"/>
      <c r="G792" s="417">
        <v>0</v>
      </c>
      <c r="H792" s="261">
        <v>0</v>
      </c>
    </row>
    <row r="793" spans="6:8">
      <c r="F793" s="417"/>
      <c r="G793" s="417">
        <v>0</v>
      </c>
      <c r="H793" s="261">
        <v>0</v>
      </c>
    </row>
    <row r="794" spans="6:8">
      <c r="F794" s="417"/>
      <c r="G794" s="417">
        <v>0</v>
      </c>
      <c r="H794" s="261">
        <v>0</v>
      </c>
    </row>
    <row r="795" spans="6:8">
      <c r="F795" s="417"/>
      <c r="G795" s="417">
        <v>0</v>
      </c>
      <c r="H795" s="261">
        <v>0</v>
      </c>
    </row>
    <row r="796" spans="6:8">
      <c r="F796" s="417"/>
      <c r="G796" s="417">
        <v>0</v>
      </c>
      <c r="H796" s="261">
        <v>0</v>
      </c>
    </row>
    <row r="797" spans="6:8">
      <c r="F797" s="417"/>
      <c r="G797" s="417">
        <v>0</v>
      </c>
      <c r="H797" s="261">
        <v>0</v>
      </c>
    </row>
    <row r="798" spans="6:8">
      <c r="F798" s="417"/>
      <c r="G798" s="417">
        <v>0</v>
      </c>
      <c r="H798" s="261">
        <v>0</v>
      </c>
    </row>
    <row r="799" spans="6:8">
      <c r="F799" s="417"/>
      <c r="G799" s="417">
        <v>0</v>
      </c>
      <c r="H799" s="261">
        <v>0</v>
      </c>
    </row>
    <row r="800" spans="6:8">
      <c r="F800" s="417"/>
      <c r="G800" s="417">
        <v>0</v>
      </c>
      <c r="H800" s="261">
        <v>0</v>
      </c>
    </row>
    <row r="801" spans="6:8">
      <c r="F801" s="417"/>
      <c r="G801" s="417">
        <v>0</v>
      </c>
      <c r="H801" s="261">
        <v>0</v>
      </c>
    </row>
    <row r="802" spans="6:8">
      <c r="F802" s="417"/>
      <c r="G802" s="417">
        <v>0</v>
      </c>
      <c r="H802" s="261">
        <v>0</v>
      </c>
    </row>
    <row r="803" spans="6:8">
      <c r="F803" s="417"/>
      <c r="G803" s="417">
        <v>0</v>
      </c>
      <c r="H803" s="261">
        <v>0</v>
      </c>
    </row>
    <row r="804" spans="6:8">
      <c r="F804" s="417"/>
      <c r="G804" s="417">
        <v>0</v>
      </c>
      <c r="H804" s="261">
        <v>0</v>
      </c>
    </row>
    <row r="805" spans="6:8">
      <c r="F805" s="417"/>
      <c r="G805" s="417">
        <v>0</v>
      </c>
      <c r="H805" s="261">
        <v>0</v>
      </c>
    </row>
    <row r="806" spans="6:8">
      <c r="F806" s="417"/>
      <c r="G806" s="417">
        <v>0</v>
      </c>
      <c r="H806" s="261">
        <v>0</v>
      </c>
    </row>
    <row r="807" spans="6:8">
      <c r="F807" s="417"/>
      <c r="G807" s="417">
        <v>0</v>
      </c>
      <c r="H807" s="261">
        <v>0</v>
      </c>
    </row>
    <row r="808" spans="6:8">
      <c r="F808" s="417"/>
      <c r="G808" s="417">
        <v>0</v>
      </c>
      <c r="H808" s="261">
        <v>0</v>
      </c>
    </row>
    <row r="809" spans="6:8">
      <c r="F809" s="417"/>
      <c r="G809" s="417">
        <v>0</v>
      </c>
      <c r="H809" s="261">
        <v>0</v>
      </c>
    </row>
    <row r="810" spans="6:8">
      <c r="F810" s="417"/>
      <c r="G810" s="417">
        <v>0</v>
      </c>
      <c r="H810" s="261">
        <v>0</v>
      </c>
    </row>
    <row r="811" spans="6:8">
      <c r="F811" s="417"/>
      <c r="G811" s="417">
        <v>0</v>
      </c>
      <c r="H811" s="261">
        <v>0</v>
      </c>
    </row>
    <row r="812" spans="6:8">
      <c r="F812" s="417"/>
      <c r="G812" s="417">
        <v>0</v>
      </c>
      <c r="H812" s="261">
        <v>0</v>
      </c>
    </row>
    <row r="813" spans="6:8">
      <c r="F813" s="417"/>
      <c r="G813" s="417">
        <v>0</v>
      </c>
      <c r="H813" s="261">
        <v>0</v>
      </c>
    </row>
    <row r="814" spans="6:8">
      <c r="F814" s="417"/>
      <c r="G814" s="417">
        <v>0</v>
      </c>
      <c r="H814" s="261">
        <v>0</v>
      </c>
    </row>
    <row r="815" spans="6:8">
      <c r="F815" s="417"/>
      <c r="G815" s="417">
        <v>0</v>
      </c>
      <c r="H815" s="261">
        <v>0</v>
      </c>
    </row>
    <row r="816" spans="6:8">
      <c r="F816" s="417"/>
      <c r="G816" s="417">
        <v>0</v>
      </c>
      <c r="H816" s="261">
        <v>0</v>
      </c>
    </row>
    <row r="817" spans="6:8">
      <c r="F817" s="417"/>
      <c r="G817" s="417">
        <v>0</v>
      </c>
      <c r="H817" s="261">
        <v>0</v>
      </c>
    </row>
    <row r="818" spans="6:8">
      <c r="F818" s="417"/>
      <c r="G818" s="417">
        <v>0</v>
      </c>
      <c r="H818" s="261">
        <v>0</v>
      </c>
    </row>
    <row r="819" spans="6:8">
      <c r="F819" s="417"/>
      <c r="G819" s="417">
        <v>0</v>
      </c>
      <c r="H819" s="261">
        <v>0</v>
      </c>
    </row>
    <row r="820" spans="6:8">
      <c r="F820" s="417"/>
      <c r="G820" s="417">
        <v>0</v>
      </c>
      <c r="H820" s="261">
        <v>0</v>
      </c>
    </row>
    <row r="821" spans="6:8">
      <c r="F821" s="417"/>
      <c r="G821" s="417">
        <v>0</v>
      </c>
      <c r="H821" s="261">
        <v>0</v>
      </c>
    </row>
    <row r="822" spans="6:8">
      <c r="F822" s="417"/>
      <c r="G822" s="417">
        <v>0</v>
      </c>
      <c r="H822" s="261">
        <v>0</v>
      </c>
    </row>
    <row r="823" spans="6:8">
      <c r="F823" s="417"/>
      <c r="G823" s="417">
        <v>0</v>
      </c>
      <c r="H823" s="261">
        <v>0</v>
      </c>
    </row>
    <row r="824" spans="6:8">
      <c r="F824" s="417"/>
      <c r="G824" s="417">
        <v>0</v>
      </c>
      <c r="H824" s="261">
        <v>0</v>
      </c>
    </row>
    <row r="825" spans="6:8">
      <c r="F825" s="417"/>
      <c r="G825" s="417">
        <v>0</v>
      </c>
      <c r="H825" s="261">
        <v>0</v>
      </c>
    </row>
    <row r="826" spans="6:8">
      <c r="F826" s="417"/>
      <c r="G826" s="417">
        <v>0</v>
      </c>
      <c r="H826" s="261">
        <v>0</v>
      </c>
    </row>
    <row r="827" spans="6:8">
      <c r="F827" s="417"/>
      <c r="G827" s="417">
        <v>0</v>
      </c>
      <c r="H827" s="261">
        <v>0</v>
      </c>
    </row>
    <row r="828" spans="6:8">
      <c r="F828" s="417"/>
      <c r="G828" s="417">
        <v>0</v>
      </c>
      <c r="H828" s="261">
        <v>0</v>
      </c>
    </row>
    <row r="829" spans="6:8">
      <c r="F829" s="417"/>
      <c r="G829" s="417">
        <v>0</v>
      </c>
      <c r="H829" s="261">
        <v>0</v>
      </c>
    </row>
    <row r="830" spans="6:8">
      <c r="F830" s="417"/>
      <c r="G830" s="417">
        <v>0</v>
      </c>
      <c r="H830" s="261">
        <v>0</v>
      </c>
    </row>
    <row r="831" spans="6:8">
      <c r="F831" s="417"/>
      <c r="G831" s="417">
        <v>0</v>
      </c>
      <c r="H831" s="261">
        <v>0</v>
      </c>
    </row>
    <row r="832" spans="6:8">
      <c r="F832" s="417"/>
      <c r="G832" s="417">
        <v>0</v>
      </c>
      <c r="H832" s="261">
        <v>0</v>
      </c>
    </row>
    <row r="833" spans="6:8">
      <c r="F833" s="417"/>
      <c r="G833" s="417">
        <v>0</v>
      </c>
      <c r="H833" s="261">
        <v>0</v>
      </c>
    </row>
    <row r="834" spans="6:8">
      <c r="F834" s="417"/>
      <c r="G834" s="417">
        <v>0</v>
      </c>
      <c r="H834" s="261">
        <v>0</v>
      </c>
    </row>
    <row r="835" spans="6:8">
      <c r="F835" s="417"/>
      <c r="G835" s="417">
        <v>0</v>
      </c>
      <c r="H835" s="261">
        <v>0</v>
      </c>
    </row>
    <row r="836" spans="6:8">
      <c r="F836" s="417"/>
      <c r="G836" s="417">
        <v>0</v>
      </c>
      <c r="H836" s="261">
        <v>0</v>
      </c>
    </row>
    <row r="837" spans="6:8">
      <c r="F837" s="417"/>
      <c r="G837" s="417">
        <v>0</v>
      </c>
      <c r="H837" s="261">
        <v>0</v>
      </c>
    </row>
    <row r="838" spans="6:8">
      <c r="F838" s="417"/>
      <c r="G838" s="417">
        <v>0</v>
      </c>
      <c r="H838" s="261">
        <v>0</v>
      </c>
    </row>
    <row r="839" spans="6:8">
      <c r="F839" s="417"/>
      <c r="G839" s="417">
        <v>0</v>
      </c>
      <c r="H839" s="261">
        <v>0</v>
      </c>
    </row>
    <row r="840" spans="6:8">
      <c r="F840" s="417"/>
      <c r="G840" s="417">
        <v>0</v>
      </c>
      <c r="H840" s="261">
        <v>0</v>
      </c>
    </row>
    <row r="841" spans="6:8">
      <c r="F841" s="417"/>
      <c r="G841" s="417">
        <v>0</v>
      </c>
      <c r="H841" s="261">
        <v>0</v>
      </c>
    </row>
    <row r="842" spans="6:8">
      <c r="F842" s="417"/>
      <c r="G842" s="417">
        <v>0</v>
      </c>
      <c r="H842" s="261">
        <v>0</v>
      </c>
    </row>
    <row r="843" spans="6:8">
      <c r="F843" s="417"/>
      <c r="G843" s="417">
        <v>0</v>
      </c>
      <c r="H843" s="261">
        <v>0</v>
      </c>
    </row>
    <row r="844" spans="6:8">
      <c r="F844" s="417"/>
      <c r="G844" s="417">
        <v>0</v>
      </c>
      <c r="H844" s="261">
        <v>0</v>
      </c>
    </row>
    <row r="845" spans="6:8">
      <c r="F845" s="417"/>
      <c r="G845" s="417">
        <v>0</v>
      </c>
      <c r="H845" s="261">
        <v>0</v>
      </c>
    </row>
    <row r="846" spans="6:8">
      <c r="F846" s="417"/>
      <c r="G846" s="417">
        <v>0</v>
      </c>
      <c r="H846" s="261">
        <v>0</v>
      </c>
    </row>
    <row r="847" spans="6:8">
      <c r="F847" s="417"/>
      <c r="G847" s="417">
        <v>0</v>
      </c>
      <c r="H847" s="261">
        <v>0</v>
      </c>
    </row>
    <row r="848" spans="6:8">
      <c r="F848" s="417"/>
      <c r="G848" s="417">
        <v>0</v>
      </c>
      <c r="H848" s="261">
        <v>0</v>
      </c>
    </row>
    <row r="849" spans="6:8">
      <c r="F849" s="417"/>
      <c r="G849" s="417">
        <v>0</v>
      </c>
      <c r="H849" s="261">
        <v>0</v>
      </c>
    </row>
    <row r="850" spans="6:8">
      <c r="F850" s="417"/>
      <c r="G850" s="417">
        <v>0</v>
      </c>
      <c r="H850" s="261">
        <v>0</v>
      </c>
    </row>
    <row r="851" spans="6:8">
      <c r="F851" s="417"/>
      <c r="G851" s="417">
        <v>0</v>
      </c>
      <c r="H851" s="261">
        <v>0</v>
      </c>
    </row>
    <row r="852" spans="6:8">
      <c r="F852" s="417"/>
      <c r="G852" s="417">
        <v>0</v>
      </c>
      <c r="H852" s="261">
        <v>0</v>
      </c>
    </row>
    <row r="853" spans="6:8">
      <c r="F853" s="417"/>
      <c r="G853" s="417">
        <v>0</v>
      </c>
      <c r="H853" s="261">
        <v>0</v>
      </c>
    </row>
    <row r="854" spans="6:8">
      <c r="F854" s="417"/>
      <c r="G854" s="417">
        <v>0</v>
      </c>
      <c r="H854" s="261">
        <v>0</v>
      </c>
    </row>
    <row r="855" spans="6:8">
      <c r="F855" s="417"/>
      <c r="G855" s="417">
        <v>0</v>
      </c>
      <c r="H855" s="261">
        <v>0</v>
      </c>
    </row>
    <row r="856" spans="6:8">
      <c r="F856" s="417"/>
      <c r="G856" s="417">
        <v>0</v>
      </c>
      <c r="H856" s="261">
        <v>0</v>
      </c>
    </row>
    <row r="857" spans="6:8">
      <c r="F857" s="417"/>
      <c r="G857" s="417">
        <v>0</v>
      </c>
      <c r="H857" s="261">
        <v>0</v>
      </c>
    </row>
    <row r="858" spans="6:8">
      <c r="F858" s="417"/>
      <c r="G858" s="417">
        <v>0</v>
      </c>
      <c r="H858" s="261">
        <v>0</v>
      </c>
    </row>
    <row r="859" spans="6:8">
      <c r="F859" s="417"/>
      <c r="G859" s="417">
        <v>0</v>
      </c>
      <c r="H859" s="261">
        <v>0</v>
      </c>
    </row>
    <row r="860" spans="6:8">
      <c r="F860" s="417"/>
      <c r="G860" s="417">
        <v>0</v>
      </c>
      <c r="H860" s="261">
        <v>0</v>
      </c>
    </row>
    <row r="861" spans="6:8">
      <c r="F861" s="417"/>
      <c r="G861" s="417">
        <v>0</v>
      </c>
      <c r="H861" s="261">
        <v>0</v>
      </c>
    </row>
    <row r="862" spans="6:8">
      <c r="F862" s="417"/>
      <c r="G862" s="417">
        <v>0</v>
      </c>
      <c r="H862" s="261">
        <v>0</v>
      </c>
    </row>
    <row r="863" spans="6:8">
      <c r="F863" s="417"/>
      <c r="G863" s="417">
        <v>0</v>
      </c>
      <c r="H863" s="261">
        <v>0</v>
      </c>
    </row>
    <row r="864" spans="6:8">
      <c r="F864" s="417"/>
      <c r="G864" s="417">
        <v>0</v>
      </c>
      <c r="H864" s="261">
        <v>0</v>
      </c>
    </row>
    <row r="865" spans="6:8">
      <c r="F865" s="417"/>
      <c r="G865" s="417">
        <v>0</v>
      </c>
      <c r="H865" s="261">
        <v>0</v>
      </c>
    </row>
    <row r="866" spans="6:8">
      <c r="F866" s="417"/>
      <c r="G866" s="417">
        <v>0</v>
      </c>
      <c r="H866" s="261">
        <v>0</v>
      </c>
    </row>
    <row r="867" spans="6:8">
      <c r="F867" s="417"/>
      <c r="G867" s="417">
        <v>0</v>
      </c>
      <c r="H867" s="261">
        <v>0</v>
      </c>
    </row>
    <row r="868" spans="6:8">
      <c r="F868" s="417"/>
      <c r="G868" s="417">
        <v>0</v>
      </c>
      <c r="H868" s="261">
        <v>0</v>
      </c>
    </row>
    <row r="869" spans="6:8">
      <c r="F869" s="417"/>
      <c r="G869" s="417">
        <v>0</v>
      </c>
      <c r="H869" s="261">
        <v>0</v>
      </c>
    </row>
    <row r="870" spans="6:8">
      <c r="F870" s="417"/>
      <c r="G870" s="417">
        <v>0</v>
      </c>
      <c r="H870" s="261">
        <v>0</v>
      </c>
    </row>
    <row r="871" spans="6:8">
      <c r="F871" s="417"/>
      <c r="G871" s="417">
        <v>0</v>
      </c>
      <c r="H871" s="261">
        <v>0</v>
      </c>
    </row>
    <row r="872" spans="6:8">
      <c r="F872" s="417"/>
      <c r="G872" s="417">
        <v>0</v>
      </c>
      <c r="H872" s="261">
        <v>0</v>
      </c>
    </row>
    <row r="873" spans="6:8">
      <c r="F873" s="417"/>
      <c r="G873" s="417">
        <v>0</v>
      </c>
      <c r="H873" s="261">
        <v>0</v>
      </c>
    </row>
    <row r="874" spans="6:8">
      <c r="F874" s="417"/>
      <c r="G874" s="417">
        <v>0</v>
      </c>
      <c r="H874" s="261">
        <v>0</v>
      </c>
    </row>
    <row r="875" spans="6:8">
      <c r="F875" s="417"/>
      <c r="G875" s="417">
        <v>0</v>
      </c>
      <c r="H875" s="261">
        <v>0</v>
      </c>
    </row>
    <row r="876" spans="6:8">
      <c r="F876" s="417"/>
      <c r="G876" s="417">
        <v>0</v>
      </c>
      <c r="H876" s="261">
        <v>0</v>
      </c>
    </row>
    <row r="877" spans="6:8">
      <c r="F877" s="417"/>
      <c r="G877" s="417">
        <v>0</v>
      </c>
      <c r="H877" s="261">
        <v>0</v>
      </c>
    </row>
    <row r="878" spans="6:8">
      <c r="F878" s="417"/>
      <c r="G878" s="417">
        <v>0</v>
      </c>
      <c r="H878" s="261">
        <v>0</v>
      </c>
    </row>
    <row r="879" spans="6:8">
      <c r="F879" s="417"/>
      <c r="G879" s="417">
        <v>0</v>
      </c>
      <c r="H879" s="261">
        <v>0</v>
      </c>
    </row>
    <row r="880" spans="6:8">
      <c r="F880" s="417"/>
      <c r="G880" s="417">
        <v>0</v>
      </c>
      <c r="H880" s="261">
        <v>0</v>
      </c>
    </row>
    <row r="881" spans="6:8">
      <c r="F881" s="417"/>
      <c r="G881" s="417">
        <v>0</v>
      </c>
      <c r="H881" s="261">
        <v>0</v>
      </c>
    </row>
    <row r="882" spans="6:8">
      <c r="F882" s="417"/>
      <c r="G882" s="417">
        <v>0</v>
      </c>
      <c r="H882" s="261">
        <v>0</v>
      </c>
    </row>
    <row r="883" spans="6:8">
      <c r="F883" s="417"/>
      <c r="G883" s="417">
        <v>0</v>
      </c>
      <c r="H883" s="261">
        <v>0</v>
      </c>
    </row>
    <row r="884" spans="6:8">
      <c r="F884" s="417"/>
      <c r="G884" s="417">
        <v>0</v>
      </c>
      <c r="H884" s="261">
        <v>0</v>
      </c>
    </row>
    <row r="885" spans="6:8">
      <c r="F885" s="417"/>
      <c r="G885" s="417">
        <v>0</v>
      </c>
      <c r="H885" s="261">
        <v>0</v>
      </c>
    </row>
    <row r="886" spans="6:8">
      <c r="F886" s="417"/>
      <c r="G886" s="417">
        <v>0</v>
      </c>
      <c r="H886" s="261">
        <v>0</v>
      </c>
    </row>
    <row r="887" spans="6:8">
      <c r="F887" s="417"/>
      <c r="G887" s="417">
        <v>0</v>
      </c>
      <c r="H887" s="261">
        <v>0</v>
      </c>
    </row>
    <row r="888" spans="6:8">
      <c r="F888" s="417"/>
      <c r="G888" s="417">
        <v>0</v>
      </c>
      <c r="H888" s="261">
        <v>0</v>
      </c>
    </row>
    <row r="889" spans="6:8">
      <c r="F889" s="417"/>
      <c r="G889" s="417">
        <v>0</v>
      </c>
      <c r="H889" s="261">
        <v>0</v>
      </c>
    </row>
    <row r="890" spans="6:8">
      <c r="F890" s="417"/>
      <c r="G890" s="417">
        <v>0</v>
      </c>
      <c r="H890" s="261">
        <v>0</v>
      </c>
    </row>
    <row r="891" spans="6:8">
      <c r="F891" s="417"/>
      <c r="G891" s="417">
        <v>0</v>
      </c>
      <c r="H891" s="261">
        <v>0</v>
      </c>
    </row>
    <row r="892" spans="6:8">
      <c r="F892" s="417"/>
      <c r="G892" s="417">
        <v>0</v>
      </c>
      <c r="H892" s="261">
        <v>0</v>
      </c>
    </row>
    <row r="893" spans="6:8">
      <c r="F893" s="417"/>
      <c r="G893" s="417">
        <v>0</v>
      </c>
      <c r="H893" s="261">
        <v>0</v>
      </c>
    </row>
    <row r="894" spans="6:8">
      <c r="F894" s="417"/>
      <c r="G894" s="417">
        <v>0</v>
      </c>
      <c r="H894" s="261">
        <v>0</v>
      </c>
    </row>
    <row r="895" spans="6:8">
      <c r="F895" s="417"/>
      <c r="G895" s="417">
        <v>0</v>
      </c>
      <c r="H895" s="261">
        <v>0</v>
      </c>
    </row>
    <row r="896" spans="6:8">
      <c r="F896" s="417"/>
      <c r="G896" s="417">
        <v>0</v>
      </c>
      <c r="H896" s="261">
        <v>0</v>
      </c>
    </row>
    <row r="897" spans="6:8">
      <c r="F897" s="417"/>
      <c r="G897" s="417">
        <v>0</v>
      </c>
      <c r="H897" s="261">
        <v>0</v>
      </c>
    </row>
    <row r="898" spans="6:8">
      <c r="F898" s="417"/>
      <c r="G898" s="417">
        <v>0</v>
      </c>
      <c r="H898" s="261">
        <v>0</v>
      </c>
    </row>
    <row r="899" spans="6:8">
      <c r="F899" s="417"/>
      <c r="G899" s="417">
        <v>0</v>
      </c>
      <c r="H899" s="261">
        <v>0</v>
      </c>
    </row>
    <row r="900" spans="6:8">
      <c r="F900" s="417"/>
      <c r="G900" s="417">
        <v>0</v>
      </c>
      <c r="H900" s="261">
        <v>0</v>
      </c>
    </row>
    <row r="901" spans="6:8">
      <c r="F901" s="417"/>
      <c r="G901" s="417">
        <v>0</v>
      </c>
      <c r="H901" s="261">
        <v>0</v>
      </c>
    </row>
    <row r="902" spans="6:8">
      <c r="F902" s="417"/>
      <c r="G902" s="417">
        <v>0</v>
      </c>
      <c r="H902" s="261">
        <v>0</v>
      </c>
    </row>
    <row r="903" spans="6:8">
      <c r="F903" s="417"/>
      <c r="G903" s="417">
        <v>0</v>
      </c>
      <c r="H903" s="261">
        <v>0</v>
      </c>
    </row>
    <row r="904" spans="6:8">
      <c r="F904" s="417"/>
      <c r="G904" s="417">
        <v>0</v>
      </c>
      <c r="H904" s="261">
        <v>0</v>
      </c>
    </row>
    <row r="905" spans="6:8">
      <c r="F905" s="417"/>
      <c r="G905" s="417">
        <v>0</v>
      </c>
      <c r="H905" s="261">
        <v>0</v>
      </c>
    </row>
    <row r="906" spans="6:8">
      <c r="F906" s="417"/>
      <c r="G906" s="417">
        <v>0</v>
      </c>
      <c r="H906" s="261">
        <v>0</v>
      </c>
    </row>
    <row r="907" spans="6:8">
      <c r="F907" s="417"/>
      <c r="G907" s="417">
        <v>0</v>
      </c>
      <c r="H907" s="261">
        <v>0</v>
      </c>
    </row>
    <row r="908" spans="6:8">
      <c r="F908" s="417"/>
      <c r="G908" s="417">
        <v>0</v>
      </c>
      <c r="H908" s="261">
        <v>0</v>
      </c>
    </row>
    <row r="909" spans="6:8">
      <c r="F909" s="417"/>
      <c r="G909" s="417">
        <v>0</v>
      </c>
      <c r="H909" s="261">
        <v>0</v>
      </c>
    </row>
    <row r="910" spans="6:8">
      <c r="F910" s="417"/>
      <c r="G910" s="417">
        <v>0</v>
      </c>
      <c r="H910" s="261">
        <v>0</v>
      </c>
    </row>
    <row r="911" spans="6:8">
      <c r="F911" s="417"/>
      <c r="G911" s="417">
        <v>0</v>
      </c>
      <c r="H911" s="261">
        <v>0</v>
      </c>
    </row>
    <row r="912" spans="6:8">
      <c r="F912" s="417"/>
      <c r="G912" s="417">
        <v>0</v>
      </c>
      <c r="H912" s="261">
        <v>0</v>
      </c>
    </row>
    <row r="913" spans="6:8">
      <c r="F913" s="417"/>
      <c r="G913" s="417">
        <v>0</v>
      </c>
      <c r="H913" s="261">
        <v>0</v>
      </c>
    </row>
    <row r="914" spans="6:8">
      <c r="F914" s="417"/>
      <c r="G914" s="417">
        <v>0</v>
      </c>
      <c r="H914" s="261">
        <v>0</v>
      </c>
    </row>
    <row r="915" spans="6:8">
      <c r="F915" s="417"/>
      <c r="G915" s="417">
        <v>0</v>
      </c>
      <c r="H915" s="261">
        <v>0</v>
      </c>
    </row>
    <row r="916" spans="6:8">
      <c r="F916" s="417"/>
      <c r="G916" s="417">
        <v>0</v>
      </c>
      <c r="H916" s="261">
        <v>0</v>
      </c>
    </row>
    <row r="917" spans="6:8">
      <c r="F917" s="417"/>
      <c r="G917" s="417">
        <v>0</v>
      </c>
      <c r="H917" s="261">
        <v>0</v>
      </c>
    </row>
    <row r="918" spans="6:8">
      <c r="F918" s="417"/>
      <c r="G918" s="417">
        <v>0</v>
      </c>
      <c r="H918" s="261">
        <v>0</v>
      </c>
    </row>
    <row r="919" spans="6:8">
      <c r="F919" s="417"/>
      <c r="G919" s="417">
        <v>0</v>
      </c>
      <c r="H919" s="261">
        <v>0</v>
      </c>
    </row>
    <row r="920" spans="6:8">
      <c r="F920" s="417"/>
      <c r="G920" s="417">
        <v>0</v>
      </c>
      <c r="H920" s="261">
        <v>0</v>
      </c>
    </row>
    <row r="921" spans="6:8">
      <c r="F921" s="417"/>
      <c r="G921" s="417">
        <v>0</v>
      </c>
      <c r="H921" s="261">
        <v>0</v>
      </c>
    </row>
    <row r="922" spans="6:8">
      <c r="F922" s="417"/>
      <c r="G922" s="417">
        <v>0</v>
      </c>
      <c r="H922" s="261">
        <v>0</v>
      </c>
    </row>
    <row r="923" spans="6:8">
      <c r="F923" s="417"/>
      <c r="G923" s="417">
        <v>0</v>
      </c>
      <c r="H923" s="261">
        <v>0</v>
      </c>
    </row>
    <row r="924" spans="6:8">
      <c r="F924" s="417"/>
      <c r="G924" s="417">
        <v>0</v>
      </c>
      <c r="H924" s="261">
        <v>0</v>
      </c>
    </row>
    <row r="925" spans="6:8">
      <c r="F925" s="417"/>
      <c r="G925" s="417">
        <v>0</v>
      </c>
      <c r="H925" s="261">
        <v>0</v>
      </c>
    </row>
    <row r="926" spans="6:8">
      <c r="F926" s="417"/>
      <c r="G926" s="417">
        <v>0</v>
      </c>
      <c r="H926" s="261">
        <v>0</v>
      </c>
    </row>
    <row r="927" spans="6:8">
      <c r="F927" s="417"/>
      <c r="G927" s="417">
        <v>0</v>
      </c>
      <c r="H927" s="261">
        <v>0</v>
      </c>
    </row>
    <row r="928" spans="6:8">
      <c r="F928" s="417"/>
      <c r="G928" s="417">
        <v>0</v>
      </c>
      <c r="H928" s="261">
        <v>0</v>
      </c>
    </row>
    <row r="929" spans="6:8">
      <c r="F929" s="417"/>
      <c r="G929" s="417">
        <v>0</v>
      </c>
      <c r="H929" s="261">
        <v>0</v>
      </c>
    </row>
    <row r="930" spans="6:8">
      <c r="F930" s="417"/>
      <c r="G930" s="417">
        <v>0</v>
      </c>
      <c r="H930" s="261">
        <v>0</v>
      </c>
    </row>
    <row r="931" spans="6:8">
      <c r="F931" s="417"/>
      <c r="G931" s="417">
        <v>0</v>
      </c>
      <c r="H931" s="261">
        <v>0</v>
      </c>
    </row>
    <row r="932" spans="6:8">
      <c r="F932" s="417"/>
      <c r="G932" s="417">
        <v>0</v>
      </c>
      <c r="H932" s="261">
        <v>0</v>
      </c>
    </row>
    <row r="933" spans="6:8">
      <c r="F933" s="417"/>
      <c r="G933" s="417">
        <v>0</v>
      </c>
      <c r="H933" s="261">
        <v>0</v>
      </c>
    </row>
    <row r="934" spans="6:8">
      <c r="F934" s="417"/>
      <c r="G934" s="417">
        <v>0</v>
      </c>
      <c r="H934" s="261">
        <v>0</v>
      </c>
    </row>
    <row r="935" spans="6:8">
      <c r="F935" s="417"/>
      <c r="G935" s="417">
        <v>0</v>
      </c>
      <c r="H935" s="261">
        <v>0</v>
      </c>
    </row>
    <row r="936" spans="6:8">
      <c r="F936" s="417"/>
      <c r="G936" s="417">
        <v>0</v>
      </c>
      <c r="H936" s="261">
        <v>0</v>
      </c>
    </row>
    <row r="937" spans="6:8">
      <c r="F937" s="417"/>
      <c r="G937" s="417">
        <v>0</v>
      </c>
      <c r="H937" s="261">
        <v>0</v>
      </c>
    </row>
    <row r="938" spans="6:8">
      <c r="F938" s="417"/>
      <c r="G938" s="417">
        <v>0</v>
      </c>
      <c r="H938" s="261">
        <v>0</v>
      </c>
    </row>
    <row r="939" spans="6:8">
      <c r="F939" s="417"/>
      <c r="G939" s="417">
        <v>0</v>
      </c>
      <c r="H939" s="261">
        <v>0</v>
      </c>
    </row>
    <row r="940" spans="6:8">
      <c r="F940" s="417"/>
      <c r="G940" s="417">
        <v>0</v>
      </c>
      <c r="H940" s="261">
        <v>0</v>
      </c>
    </row>
    <row r="941" spans="6:8">
      <c r="F941" s="417"/>
      <c r="G941" s="417">
        <v>0</v>
      </c>
      <c r="H941" s="261">
        <v>0</v>
      </c>
    </row>
    <row r="942" spans="6:8">
      <c r="F942" s="417"/>
      <c r="G942" s="417">
        <v>0</v>
      </c>
      <c r="H942" s="261">
        <v>0</v>
      </c>
    </row>
    <row r="943" spans="6:8">
      <c r="F943" s="417"/>
      <c r="G943" s="417">
        <v>0</v>
      </c>
      <c r="H943" s="261">
        <v>0</v>
      </c>
    </row>
    <row r="944" spans="6:8">
      <c r="F944" s="417"/>
      <c r="G944" s="417">
        <v>0</v>
      </c>
      <c r="H944" s="261">
        <v>0</v>
      </c>
    </row>
    <row r="945" spans="6:8">
      <c r="F945" s="417"/>
      <c r="G945" s="417">
        <v>0</v>
      </c>
      <c r="H945" s="261">
        <v>0</v>
      </c>
    </row>
    <row r="946" spans="6:8">
      <c r="F946" s="417"/>
      <c r="G946" s="417">
        <v>0</v>
      </c>
      <c r="H946" s="261">
        <v>0</v>
      </c>
    </row>
    <row r="947" spans="6:8">
      <c r="F947" s="417"/>
      <c r="G947" s="417">
        <v>0</v>
      </c>
      <c r="H947" s="261">
        <v>0</v>
      </c>
    </row>
    <row r="948" spans="6:8">
      <c r="F948" s="417"/>
      <c r="G948" s="417">
        <v>0</v>
      </c>
      <c r="H948" s="261">
        <v>0</v>
      </c>
    </row>
    <row r="949" spans="6:8">
      <c r="F949" s="417"/>
      <c r="G949" s="417">
        <v>0</v>
      </c>
      <c r="H949" s="261">
        <v>0</v>
      </c>
    </row>
    <row r="950" spans="6:8">
      <c r="F950" s="417"/>
      <c r="G950" s="417">
        <v>0</v>
      </c>
      <c r="H950" s="261">
        <v>0</v>
      </c>
    </row>
    <row r="951" spans="6:8">
      <c r="F951" s="417"/>
      <c r="G951" s="417">
        <v>0</v>
      </c>
      <c r="H951" s="261">
        <v>0</v>
      </c>
    </row>
    <row r="952" spans="6:8">
      <c r="F952" s="417"/>
      <c r="G952" s="417">
        <v>0</v>
      </c>
      <c r="H952" s="261">
        <v>0</v>
      </c>
    </row>
    <row r="953" spans="6:8">
      <c r="F953" s="417"/>
      <c r="G953" s="417">
        <v>0</v>
      </c>
      <c r="H953" s="261">
        <v>0</v>
      </c>
    </row>
    <row r="954" spans="6:8">
      <c r="F954" s="417"/>
      <c r="G954" s="417">
        <v>0</v>
      </c>
      <c r="H954" s="261">
        <v>0</v>
      </c>
    </row>
    <row r="955" spans="6:8">
      <c r="F955" s="417"/>
      <c r="G955" s="417">
        <v>0</v>
      </c>
      <c r="H955" s="261">
        <v>0</v>
      </c>
    </row>
    <row r="956" spans="6:8">
      <c r="F956" s="417"/>
      <c r="G956" s="417">
        <v>0</v>
      </c>
      <c r="H956" s="261">
        <v>0</v>
      </c>
    </row>
    <row r="957" spans="6:8">
      <c r="F957" s="417"/>
      <c r="G957" s="417">
        <v>0</v>
      </c>
      <c r="H957" s="261">
        <v>0</v>
      </c>
    </row>
    <row r="958" spans="6:8">
      <c r="F958" s="417"/>
      <c r="G958" s="417">
        <v>0</v>
      </c>
      <c r="H958" s="261">
        <v>0</v>
      </c>
    </row>
    <row r="959" spans="6:8">
      <c r="F959" s="417"/>
      <c r="G959" s="417">
        <v>0</v>
      </c>
      <c r="H959" s="261">
        <v>0</v>
      </c>
    </row>
    <row r="960" spans="6:8">
      <c r="F960" s="417"/>
      <c r="G960" s="417">
        <v>0</v>
      </c>
      <c r="H960" s="261">
        <v>0</v>
      </c>
    </row>
    <row r="961" spans="6:8">
      <c r="F961" s="417"/>
      <c r="G961" s="417">
        <v>0</v>
      </c>
      <c r="H961" s="261">
        <v>0</v>
      </c>
    </row>
    <row r="962" spans="6:8">
      <c r="F962" s="417"/>
      <c r="G962" s="417">
        <v>0</v>
      </c>
      <c r="H962" s="261">
        <v>0</v>
      </c>
    </row>
    <row r="963" spans="6:8">
      <c r="F963" s="417"/>
      <c r="G963" s="417">
        <v>0</v>
      </c>
      <c r="H963" s="261">
        <v>0</v>
      </c>
    </row>
    <row r="964" spans="6:8">
      <c r="F964" s="417"/>
      <c r="G964" s="417">
        <v>0</v>
      </c>
      <c r="H964" s="261">
        <v>0</v>
      </c>
    </row>
    <row r="965" spans="6:8">
      <c r="F965" s="417"/>
      <c r="G965" s="417">
        <v>0</v>
      </c>
      <c r="H965" s="261">
        <v>0</v>
      </c>
    </row>
    <row r="966" spans="6:8">
      <c r="F966" s="417"/>
      <c r="G966" s="417">
        <v>0</v>
      </c>
      <c r="H966" s="261">
        <v>0</v>
      </c>
    </row>
    <row r="967" spans="6:8">
      <c r="F967" s="417"/>
      <c r="G967" s="417">
        <v>0</v>
      </c>
      <c r="H967" s="261">
        <v>0</v>
      </c>
    </row>
    <row r="968" spans="6:8">
      <c r="F968" s="417"/>
      <c r="G968" s="417">
        <v>0</v>
      </c>
      <c r="H968" s="261">
        <v>0</v>
      </c>
    </row>
    <row r="969" spans="6:8">
      <c r="F969" s="417"/>
      <c r="G969" s="417">
        <v>0</v>
      </c>
      <c r="H969" s="261">
        <v>0</v>
      </c>
    </row>
    <row r="970" spans="6:8">
      <c r="F970" s="417"/>
      <c r="G970" s="417">
        <v>0</v>
      </c>
      <c r="H970" s="261">
        <v>0</v>
      </c>
    </row>
    <row r="971" spans="6:8">
      <c r="F971" s="417"/>
      <c r="G971" s="417">
        <v>0</v>
      </c>
      <c r="H971" s="261">
        <v>0</v>
      </c>
    </row>
    <row r="972" spans="6:8">
      <c r="F972" s="417"/>
      <c r="G972" s="417">
        <v>0</v>
      </c>
      <c r="H972" s="261">
        <v>0</v>
      </c>
    </row>
    <row r="973" spans="6:8">
      <c r="F973" s="417"/>
      <c r="G973" s="417">
        <v>0</v>
      </c>
      <c r="H973" s="261">
        <v>0</v>
      </c>
    </row>
    <row r="974" spans="6:8">
      <c r="F974" s="417"/>
      <c r="G974" s="417">
        <v>0</v>
      </c>
      <c r="H974" s="261">
        <v>0</v>
      </c>
    </row>
    <row r="975" spans="6:8">
      <c r="F975" s="417"/>
      <c r="G975" s="417">
        <v>0</v>
      </c>
      <c r="H975" s="261">
        <v>0</v>
      </c>
    </row>
    <row r="976" spans="6:8">
      <c r="F976" s="417"/>
      <c r="G976" s="417">
        <v>0</v>
      </c>
      <c r="H976" s="261">
        <v>0</v>
      </c>
    </row>
    <row r="977" spans="6:8">
      <c r="F977" s="417"/>
      <c r="G977" s="417">
        <v>0</v>
      </c>
      <c r="H977" s="261">
        <v>0</v>
      </c>
    </row>
    <row r="978" spans="6:8">
      <c r="F978" s="417"/>
      <c r="G978" s="417">
        <v>0</v>
      </c>
      <c r="H978" s="261">
        <v>0</v>
      </c>
    </row>
    <row r="979" spans="6:8">
      <c r="F979" s="417"/>
      <c r="G979" s="417">
        <v>0</v>
      </c>
      <c r="H979" s="261">
        <v>0</v>
      </c>
    </row>
    <row r="980" spans="6:8">
      <c r="F980" s="417"/>
      <c r="G980" s="417">
        <v>0</v>
      </c>
      <c r="H980" s="261">
        <v>0</v>
      </c>
    </row>
    <row r="981" spans="6:8">
      <c r="F981" s="417"/>
      <c r="G981" s="417">
        <v>0</v>
      </c>
      <c r="H981" s="261">
        <v>0</v>
      </c>
    </row>
    <row r="982" spans="6:8">
      <c r="F982" s="417"/>
      <c r="G982" s="417">
        <v>0</v>
      </c>
      <c r="H982" s="261">
        <v>0</v>
      </c>
    </row>
    <row r="983" spans="6:8">
      <c r="F983" s="417"/>
      <c r="G983" s="417">
        <v>0</v>
      </c>
      <c r="H983" s="261">
        <v>0</v>
      </c>
    </row>
    <row r="984" spans="6:8">
      <c r="F984" s="417"/>
      <c r="G984" s="417">
        <v>0</v>
      </c>
      <c r="H984" s="261">
        <v>0</v>
      </c>
    </row>
    <row r="985" spans="6:8">
      <c r="F985" s="417"/>
      <c r="G985" s="417">
        <v>0</v>
      </c>
      <c r="H985" s="261">
        <v>0</v>
      </c>
    </row>
    <row r="986" spans="6:8">
      <c r="F986" s="417"/>
      <c r="G986" s="417">
        <v>0</v>
      </c>
      <c r="H986" s="261">
        <v>0</v>
      </c>
    </row>
    <row r="987" spans="6:8">
      <c r="F987" s="417"/>
      <c r="G987" s="417">
        <v>0</v>
      </c>
      <c r="H987" s="261">
        <v>0</v>
      </c>
    </row>
    <row r="988" spans="6:8">
      <c r="F988" s="417"/>
      <c r="G988" s="417">
        <v>0</v>
      </c>
      <c r="H988" s="261">
        <v>0</v>
      </c>
    </row>
    <row r="989" spans="6:8">
      <c r="F989" s="417"/>
      <c r="G989" s="417">
        <v>0</v>
      </c>
      <c r="H989" s="261">
        <v>0</v>
      </c>
    </row>
    <row r="990" spans="6:8">
      <c r="F990" s="417"/>
      <c r="G990" s="417">
        <v>0</v>
      </c>
      <c r="H990" s="261">
        <v>0</v>
      </c>
    </row>
    <row r="991" spans="6:8">
      <c r="F991" s="417"/>
      <c r="G991" s="417">
        <v>0</v>
      </c>
      <c r="H991" s="261">
        <v>0</v>
      </c>
    </row>
    <row r="992" spans="6:8">
      <c r="F992" s="417"/>
      <c r="G992" s="417">
        <v>0</v>
      </c>
      <c r="H992" s="261">
        <v>0</v>
      </c>
    </row>
    <row r="993" spans="6:8">
      <c r="F993" s="417"/>
      <c r="G993" s="417">
        <v>0</v>
      </c>
      <c r="H993" s="261">
        <v>0</v>
      </c>
    </row>
    <row r="994" spans="6:8">
      <c r="F994" s="417"/>
      <c r="G994" s="417">
        <v>0</v>
      </c>
      <c r="H994" s="261">
        <v>0</v>
      </c>
    </row>
    <row r="995" spans="6:8">
      <c r="F995" s="417"/>
      <c r="G995" s="417">
        <v>0</v>
      </c>
      <c r="H995" s="261">
        <v>0</v>
      </c>
    </row>
    <row r="996" spans="6:8">
      <c r="F996" s="417"/>
      <c r="G996" s="417">
        <v>0</v>
      </c>
      <c r="H996" s="261">
        <v>0</v>
      </c>
    </row>
    <row r="997" spans="6:8">
      <c r="F997" s="417"/>
      <c r="G997" s="417">
        <v>0</v>
      </c>
      <c r="H997" s="261">
        <v>0</v>
      </c>
    </row>
    <row r="998" spans="6:8">
      <c r="F998" s="417"/>
      <c r="G998" s="417">
        <v>0</v>
      </c>
      <c r="H998" s="261">
        <v>0</v>
      </c>
    </row>
    <row r="999" spans="6:8">
      <c r="F999" s="417"/>
      <c r="G999" s="417">
        <v>0</v>
      </c>
      <c r="H999" s="261">
        <v>0</v>
      </c>
    </row>
    <row r="1000" spans="6:8">
      <c r="F1000" s="417"/>
      <c r="G1000" s="417">
        <v>0</v>
      </c>
      <c r="H1000" s="261">
        <v>0</v>
      </c>
    </row>
    <row r="1001" spans="6:8">
      <c r="F1001" s="417"/>
      <c r="G1001" s="417">
        <v>0</v>
      </c>
      <c r="H1001" s="261">
        <v>0</v>
      </c>
    </row>
    <row r="1002" spans="6:8">
      <c r="F1002" s="417"/>
      <c r="G1002" s="417">
        <v>0</v>
      </c>
      <c r="H1002" s="261">
        <v>0</v>
      </c>
    </row>
    <row r="1003" spans="6:8">
      <c r="F1003" s="417"/>
      <c r="G1003" s="417">
        <v>0</v>
      </c>
      <c r="H1003" s="261">
        <v>0</v>
      </c>
    </row>
    <row r="1004" spans="6:8">
      <c r="F1004" s="417"/>
      <c r="G1004" s="417">
        <v>0</v>
      </c>
      <c r="H1004" s="261">
        <v>0</v>
      </c>
    </row>
    <row r="1005" spans="6:8">
      <c r="F1005" s="417"/>
      <c r="G1005" s="417">
        <v>0</v>
      </c>
      <c r="H1005" s="261">
        <v>0</v>
      </c>
    </row>
    <row r="1006" spans="6:8">
      <c r="F1006" s="417"/>
      <c r="G1006" s="417">
        <v>0</v>
      </c>
      <c r="H1006" s="261">
        <v>0</v>
      </c>
    </row>
    <row r="1007" spans="6:8">
      <c r="F1007" s="417"/>
      <c r="G1007" s="417">
        <v>0</v>
      </c>
      <c r="H1007" s="261">
        <v>0</v>
      </c>
    </row>
    <row r="1008" spans="6:8">
      <c r="F1008" s="417"/>
      <c r="G1008" s="417">
        <v>0</v>
      </c>
      <c r="H1008" s="261">
        <v>0</v>
      </c>
    </row>
    <row r="1009" spans="6:8">
      <c r="F1009" s="417"/>
      <c r="G1009" s="417">
        <v>0</v>
      </c>
      <c r="H1009" s="261">
        <v>0</v>
      </c>
    </row>
    <row r="1010" spans="6:8">
      <c r="F1010" s="417"/>
      <c r="G1010" s="417">
        <v>0</v>
      </c>
      <c r="H1010" s="261">
        <v>0</v>
      </c>
    </row>
    <row r="1011" spans="6:8">
      <c r="F1011" s="417"/>
      <c r="G1011" s="417">
        <v>0</v>
      </c>
      <c r="H1011" s="261">
        <v>0</v>
      </c>
    </row>
    <row r="1012" spans="6:8">
      <c r="F1012" s="417"/>
      <c r="G1012" s="417">
        <v>0</v>
      </c>
      <c r="H1012" s="261">
        <v>0</v>
      </c>
    </row>
    <row r="1013" spans="6:8">
      <c r="F1013" s="417"/>
      <c r="G1013" s="417">
        <v>0</v>
      </c>
      <c r="H1013" s="261">
        <v>0</v>
      </c>
    </row>
    <row r="1014" spans="6:8">
      <c r="F1014" s="417"/>
      <c r="G1014" s="417">
        <v>0</v>
      </c>
      <c r="H1014" s="261">
        <v>0</v>
      </c>
    </row>
    <row r="1015" spans="6:8">
      <c r="F1015" s="417"/>
      <c r="G1015" s="417">
        <v>0</v>
      </c>
      <c r="H1015" s="261">
        <v>0</v>
      </c>
    </row>
    <row r="1016" spans="6:8">
      <c r="F1016" s="417"/>
      <c r="G1016" s="417">
        <v>0</v>
      </c>
      <c r="H1016" s="261">
        <v>0</v>
      </c>
    </row>
    <row r="1017" spans="6:8">
      <c r="F1017" s="417"/>
      <c r="G1017" s="417">
        <v>0</v>
      </c>
      <c r="H1017" s="261">
        <v>0</v>
      </c>
    </row>
    <row r="1018" spans="6:8">
      <c r="F1018" s="417"/>
      <c r="G1018" s="417">
        <v>0</v>
      </c>
      <c r="H1018" s="261">
        <v>0</v>
      </c>
    </row>
    <row r="1019" spans="6:8">
      <c r="F1019" s="417"/>
      <c r="G1019" s="417">
        <v>0</v>
      </c>
      <c r="H1019" s="261">
        <v>0</v>
      </c>
    </row>
    <row r="1020" spans="6:8">
      <c r="F1020" s="417"/>
      <c r="G1020" s="417">
        <v>0</v>
      </c>
      <c r="H1020" s="261">
        <v>0</v>
      </c>
    </row>
    <row r="1021" spans="6:8">
      <c r="F1021" s="417"/>
      <c r="G1021" s="417">
        <v>0</v>
      </c>
      <c r="H1021" s="261">
        <v>0</v>
      </c>
    </row>
    <row r="1022" spans="6:8">
      <c r="F1022" s="417"/>
      <c r="G1022" s="417">
        <v>0</v>
      </c>
      <c r="H1022" s="261">
        <v>0</v>
      </c>
    </row>
    <row r="1023" spans="6:8">
      <c r="F1023" s="417"/>
      <c r="G1023" s="417">
        <v>0</v>
      </c>
      <c r="H1023" s="261">
        <v>0</v>
      </c>
    </row>
    <row r="1024" spans="6:8">
      <c r="F1024" s="417"/>
      <c r="G1024" s="417">
        <v>0</v>
      </c>
      <c r="H1024" s="261">
        <v>0</v>
      </c>
    </row>
    <row r="1025" spans="6:8">
      <c r="F1025" s="417"/>
      <c r="G1025" s="417">
        <v>0</v>
      </c>
      <c r="H1025" s="261">
        <v>0</v>
      </c>
    </row>
    <row r="1026" spans="6:8">
      <c r="F1026" s="417"/>
      <c r="G1026" s="417">
        <v>0</v>
      </c>
      <c r="H1026" s="261">
        <v>0</v>
      </c>
    </row>
    <row r="1027" spans="6:8">
      <c r="F1027" s="417"/>
      <c r="G1027" s="417">
        <v>0</v>
      </c>
      <c r="H1027" s="261">
        <v>0</v>
      </c>
    </row>
    <row r="1028" spans="6:8">
      <c r="F1028" s="417"/>
      <c r="G1028" s="417">
        <v>0</v>
      </c>
      <c r="H1028" s="261">
        <v>0</v>
      </c>
    </row>
    <row r="1029" spans="6:8">
      <c r="F1029" s="417"/>
      <c r="G1029" s="417">
        <v>0</v>
      </c>
      <c r="H1029" s="261">
        <v>0</v>
      </c>
    </row>
    <row r="1030" spans="6:8">
      <c r="F1030" s="417"/>
      <c r="G1030" s="417">
        <v>0</v>
      </c>
      <c r="H1030" s="261">
        <v>0</v>
      </c>
    </row>
    <row r="1031" spans="6:8">
      <c r="F1031" s="417"/>
      <c r="G1031" s="417">
        <v>0</v>
      </c>
      <c r="H1031" s="261">
        <v>0</v>
      </c>
    </row>
    <row r="1032" spans="6:8">
      <c r="F1032" s="417"/>
      <c r="G1032" s="417">
        <v>0</v>
      </c>
      <c r="H1032" s="261">
        <v>0</v>
      </c>
    </row>
    <row r="1033" spans="6:8">
      <c r="F1033" s="417"/>
      <c r="G1033" s="417">
        <v>0</v>
      </c>
      <c r="H1033" s="261">
        <v>0</v>
      </c>
    </row>
    <row r="1034" spans="6:8">
      <c r="F1034" s="417"/>
      <c r="G1034" s="417">
        <v>0</v>
      </c>
      <c r="H1034" s="261">
        <v>0</v>
      </c>
    </row>
    <row r="1035" spans="6:8">
      <c r="F1035" s="417"/>
      <c r="G1035" s="417">
        <v>0</v>
      </c>
      <c r="H1035" s="261">
        <v>0</v>
      </c>
    </row>
    <row r="1036" spans="6:8">
      <c r="F1036" s="417"/>
      <c r="G1036" s="417">
        <v>0</v>
      </c>
      <c r="H1036" s="261">
        <v>0</v>
      </c>
    </row>
    <row r="1037" spans="6:8">
      <c r="F1037" s="417"/>
      <c r="G1037" s="417">
        <v>0</v>
      </c>
      <c r="H1037" s="261">
        <v>0</v>
      </c>
    </row>
    <row r="1038" spans="6:8">
      <c r="F1038" s="417"/>
      <c r="G1038" s="417">
        <v>0</v>
      </c>
      <c r="H1038" s="261">
        <v>0</v>
      </c>
    </row>
    <row r="1039" spans="6:8">
      <c r="F1039" s="417"/>
      <c r="G1039" s="417">
        <v>0</v>
      </c>
      <c r="H1039" s="261">
        <v>0</v>
      </c>
    </row>
    <row r="1040" spans="6:8">
      <c r="F1040" s="417"/>
      <c r="G1040" s="417">
        <v>0</v>
      </c>
      <c r="H1040" s="261">
        <v>0</v>
      </c>
    </row>
    <row r="1041" spans="6:8">
      <c r="F1041" s="417"/>
      <c r="G1041" s="417">
        <v>0</v>
      </c>
      <c r="H1041" s="261">
        <v>0</v>
      </c>
    </row>
    <row r="1042" spans="6:8">
      <c r="F1042" s="417"/>
      <c r="G1042" s="417">
        <v>0</v>
      </c>
      <c r="H1042" s="261">
        <v>0</v>
      </c>
    </row>
    <row r="1043" spans="6:8">
      <c r="F1043" s="417"/>
      <c r="G1043" s="417">
        <v>0</v>
      </c>
      <c r="H1043" s="261">
        <v>0</v>
      </c>
    </row>
    <row r="1044" spans="6:8">
      <c r="F1044" s="417"/>
      <c r="G1044" s="417">
        <v>0</v>
      </c>
      <c r="H1044" s="261">
        <v>0</v>
      </c>
    </row>
    <row r="1045" spans="6:8">
      <c r="F1045" s="417"/>
      <c r="G1045" s="417">
        <v>0</v>
      </c>
      <c r="H1045" s="261">
        <v>0</v>
      </c>
    </row>
    <row r="1046" spans="6:8">
      <c r="F1046" s="417"/>
      <c r="G1046" s="417">
        <v>0</v>
      </c>
      <c r="H1046" s="261">
        <v>0</v>
      </c>
    </row>
    <row r="1047" spans="6:8">
      <c r="F1047" s="417"/>
      <c r="G1047" s="417">
        <v>0</v>
      </c>
      <c r="H1047" s="261">
        <v>0</v>
      </c>
    </row>
    <row r="1048" spans="6:8">
      <c r="F1048" s="417"/>
      <c r="G1048" s="417">
        <v>0</v>
      </c>
      <c r="H1048" s="261">
        <v>0</v>
      </c>
    </row>
    <row r="1049" spans="6:8">
      <c r="F1049" s="417"/>
      <c r="G1049" s="417">
        <v>0</v>
      </c>
      <c r="H1049" s="261">
        <v>0</v>
      </c>
    </row>
    <row r="1050" spans="6:8">
      <c r="F1050" s="417"/>
      <c r="G1050" s="417">
        <v>0</v>
      </c>
      <c r="H1050" s="261">
        <v>0</v>
      </c>
    </row>
    <row r="1051" spans="6:8">
      <c r="F1051" s="417"/>
      <c r="G1051" s="417">
        <v>0</v>
      </c>
      <c r="H1051" s="261">
        <v>0</v>
      </c>
    </row>
    <row r="1052" spans="6:8">
      <c r="F1052" s="417"/>
      <c r="G1052" s="417">
        <v>0</v>
      </c>
      <c r="H1052" s="261">
        <v>0</v>
      </c>
    </row>
    <row r="1053" spans="6:8">
      <c r="F1053" s="417"/>
      <c r="G1053" s="417">
        <v>0</v>
      </c>
      <c r="H1053" s="261">
        <v>0</v>
      </c>
    </row>
    <row r="1054" spans="6:8">
      <c r="F1054" s="417"/>
      <c r="G1054" s="417">
        <v>0</v>
      </c>
      <c r="H1054" s="261">
        <v>0</v>
      </c>
    </row>
    <row r="1055" spans="6:8">
      <c r="F1055" s="417"/>
      <c r="G1055" s="417">
        <v>0</v>
      </c>
      <c r="H1055" s="261">
        <v>0</v>
      </c>
    </row>
    <row r="1056" spans="6:8">
      <c r="F1056" s="417"/>
      <c r="G1056" s="417">
        <v>0</v>
      </c>
      <c r="H1056" s="261">
        <v>0</v>
      </c>
    </row>
    <row r="1057" spans="6:8">
      <c r="F1057" s="417"/>
      <c r="G1057" s="417">
        <v>0</v>
      </c>
      <c r="H1057" s="261">
        <v>0</v>
      </c>
    </row>
    <row r="1058" spans="6:8">
      <c r="F1058" s="417"/>
      <c r="G1058" s="417">
        <v>0</v>
      </c>
      <c r="H1058" s="261">
        <v>0</v>
      </c>
    </row>
    <row r="1059" spans="6:8">
      <c r="F1059" s="417"/>
      <c r="G1059" s="417">
        <v>0</v>
      </c>
      <c r="H1059" s="261">
        <v>0</v>
      </c>
    </row>
    <row r="1060" spans="6:8">
      <c r="F1060" s="417"/>
      <c r="G1060" s="417">
        <v>0</v>
      </c>
      <c r="H1060" s="261">
        <v>0</v>
      </c>
    </row>
    <row r="1061" spans="6:8">
      <c r="F1061" s="417"/>
      <c r="G1061" s="417">
        <v>0</v>
      </c>
      <c r="H1061" s="261">
        <v>0</v>
      </c>
    </row>
    <row r="1062" spans="6:8">
      <c r="F1062" s="417"/>
      <c r="G1062" s="417">
        <v>0</v>
      </c>
      <c r="H1062" s="261">
        <v>0</v>
      </c>
    </row>
    <row r="1063" spans="6:8">
      <c r="F1063" s="417"/>
      <c r="G1063" s="417">
        <v>0</v>
      </c>
      <c r="H1063" s="261">
        <v>0</v>
      </c>
    </row>
    <row r="1064" spans="6:8">
      <c r="F1064" s="417"/>
      <c r="G1064" s="417">
        <v>0</v>
      </c>
      <c r="H1064" s="261">
        <v>0</v>
      </c>
    </row>
    <row r="1065" spans="6:8">
      <c r="F1065" s="417"/>
      <c r="G1065" s="417">
        <v>0</v>
      </c>
      <c r="H1065" s="261">
        <v>0</v>
      </c>
    </row>
    <row r="1066" spans="6:8">
      <c r="F1066" s="417"/>
      <c r="G1066" s="417">
        <v>0</v>
      </c>
      <c r="H1066" s="261">
        <v>0</v>
      </c>
    </row>
    <row r="1067" spans="6:8">
      <c r="F1067" s="417"/>
      <c r="G1067" s="417">
        <v>0</v>
      </c>
      <c r="H1067" s="261">
        <v>0</v>
      </c>
    </row>
    <row r="1068" spans="6:8">
      <c r="F1068" s="417"/>
      <c r="G1068" s="417">
        <v>0</v>
      </c>
      <c r="H1068" s="261">
        <v>0</v>
      </c>
    </row>
    <row r="1069" spans="6:8">
      <c r="F1069" s="417"/>
      <c r="G1069" s="417">
        <v>0</v>
      </c>
      <c r="H1069" s="261">
        <v>0</v>
      </c>
    </row>
    <row r="1070" spans="6:8">
      <c r="F1070" s="417"/>
      <c r="G1070" s="417">
        <v>0</v>
      </c>
      <c r="H1070" s="261">
        <v>0</v>
      </c>
    </row>
    <row r="1071" spans="6:8">
      <c r="F1071" s="417"/>
      <c r="G1071" s="417">
        <v>0</v>
      </c>
      <c r="H1071" s="261">
        <v>0</v>
      </c>
    </row>
    <row r="1072" spans="6:8">
      <c r="F1072" s="417"/>
      <c r="G1072" s="417">
        <v>0</v>
      </c>
      <c r="H1072" s="261">
        <v>0</v>
      </c>
    </row>
    <row r="1073" spans="6:8">
      <c r="F1073" s="417"/>
      <c r="G1073" s="417">
        <v>0</v>
      </c>
      <c r="H1073" s="261">
        <v>0</v>
      </c>
    </row>
    <row r="1074" spans="6:8">
      <c r="F1074" s="417"/>
      <c r="G1074" s="417">
        <v>0</v>
      </c>
      <c r="H1074" s="261">
        <v>0</v>
      </c>
    </row>
    <row r="1075" spans="6:8">
      <c r="F1075" s="417"/>
      <c r="G1075" s="417">
        <v>0</v>
      </c>
      <c r="H1075" s="261">
        <v>0</v>
      </c>
    </row>
    <row r="1076" spans="6:8">
      <c r="F1076" s="417"/>
      <c r="G1076" s="417">
        <v>0</v>
      </c>
      <c r="H1076" s="261">
        <v>0</v>
      </c>
    </row>
    <row r="1077" spans="6:8">
      <c r="F1077" s="417"/>
      <c r="G1077" s="417">
        <v>0</v>
      </c>
      <c r="H1077" s="261">
        <v>0</v>
      </c>
    </row>
    <row r="1078" spans="6:8">
      <c r="F1078" s="417"/>
      <c r="G1078" s="417">
        <v>0</v>
      </c>
      <c r="H1078" s="261">
        <v>0</v>
      </c>
    </row>
    <row r="1079" spans="6:8">
      <c r="F1079" s="417"/>
      <c r="G1079" s="417">
        <v>0</v>
      </c>
      <c r="H1079" s="261">
        <v>0</v>
      </c>
    </row>
    <row r="1080" spans="6:8">
      <c r="F1080" s="417"/>
      <c r="G1080" s="417">
        <v>0</v>
      </c>
      <c r="H1080" s="261">
        <v>0</v>
      </c>
    </row>
    <row r="1081" spans="6:8">
      <c r="F1081" s="417"/>
      <c r="G1081" s="417">
        <v>0</v>
      </c>
      <c r="H1081" s="261">
        <v>0</v>
      </c>
    </row>
    <row r="1082" spans="6:8">
      <c r="F1082" s="417"/>
      <c r="G1082" s="417">
        <v>0</v>
      </c>
      <c r="H1082" s="261">
        <v>0</v>
      </c>
    </row>
    <row r="1083" spans="6:8">
      <c r="F1083" s="417"/>
      <c r="G1083" s="417">
        <v>0</v>
      </c>
      <c r="H1083" s="261">
        <v>0</v>
      </c>
    </row>
    <row r="1084" spans="6:8">
      <c r="F1084" s="417"/>
      <c r="G1084" s="417">
        <v>0</v>
      </c>
      <c r="H1084" s="261">
        <v>0</v>
      </c>
    </row>
    <row r="1085" spans="6:8">
      <c r="F1085" s="417"/>
      <c r="G1085" s="417">
        <v>0</v>
      </c>
      <c r="H1085" s="261">
        <v>0</v>
      </c>
    </row>
    <row r="1086" spans="6:8">
      <c r="F1086" s="417"/>
      <c r="G1086" s="417">
        <v>0</v>
      </c>
      <c r="H1086" s="261">
        <v>0</v>
      </c>
    </row>
    <row r="1087" spans="6:8">
      <c r="F1087" s="417"/>
      <c r="G1087" s="417">
        <v>0</v>
      </c>
      <c r="H1087" s="261">
        <v>0</v>
      </c>
    </row>
    <row r="1088" spans="6:8">
      <c r="F1088" s="417"/>
      <c r="G1088" s="417">
        <v>0</v>
      </c>
      <c r="H1088" s="261">
        <v>0</v>
      </c>
    </row>
    <row r="1089" spans="6:8">
      <c r="F1089" s="417"/>
      <c r="G1089" s="417">
        <v>0</v>
      </c>
      <c r="H1089" s="261">
        <v>0</v>
      </c>
    </row>
    <row r="1090" spans="6:8">
      <c r="F1090" s="417"/>
      <c r="G1090" s="417">
        <v>0</v>
      </c>
      <c r="H1090" s="261">
        <v>0</v>
      </c>
    </row>
    <row r="1091" spans="6:8">
      <c r="F1091" s="417"/>
      <c r="G1091" s="417">
        <v>0</v>
      </c>
      <c r="H1091" s="261">
        <v>0</v>
      </c>
    </row>
    <row r="1092" spans="6:8">
      <c r="F1092" s="417"/>
      <c r="G1092" s="417">
        <v>0</v>
      </c>
      <c r="H1092" s="261">
        <v>0</v>
      </c>
    </row>
    <row r="1093" spans="6:8">
      <c r="F1093" s="417"/>
      <c r="G1093" s="417">
        <v>0</v>
      </c>
      <c r="H1093" s="261">
        <v>0</v>
      </c>
    </row>
    <row r="1094" spans="6:8">
      <c r="F1094" s="417"/>
      <c r="G1094" s="417">
        <v>0</v>
      </c>
      <c r="H1094" s="261">
        <v>0</v>
      </c>
    </row>
    <row r="1095" spans="6:8">
      <c r="F1095" s="417"/>
      <c r="G1095" s="417">
        <v>0</v>
      </c>
      <c r="H1095" s="261">
        <v>0</v>
      </c>
    </row>
    <row r="1096" spans="6:8">
      <c r="F1096" s="417"/>
      <c r="G1096" s="417">
        <v>0</v>
      </c>
      <c r="H1096" s="261">
        <v>0</v>
      </c>
    </row>
    <row r="1097" spans="6:8">
      <c r="F1097" s="417"/>
      <c r="G1097" s="417">
        <v>0</v>
      </c>
      <c r="H1097" s="261">
        <v>0</v>
      </c>
    </row>
    <row r="1098" spans="6:8">
      <c r="F1098" s="417"/>
      <c r="G1098" s="417">
        <v>0</v>
      </c>
      <c r="H1098" s="261">
        <v>0</v>
      </c>
    </row>
    <row r="1099" spans="6:8">
      <c r="F1099" s="417"/>
      <c r="G1099" s="417">
        <v>0</v>
      </c>
      <c r="H1099" s="261">
        <v>0</v>
      </c>
    </row>
    <row r="1100" spans="6:8">
      <c r="F1100" s="417"/>
      <c r="G1100" s="417">
        <v>0</v>
      </c>
      <c r="H1100" s="261">
        <v>0</v>
      </c>
    </row>
    <row r="1101" spans="6:8">
      <c r="F1101" s="417"/>
      <c r="G1101" s="417">
        <v>0</v>
      </c>
      <c r="H1101" s="261">
        <v>0</v>
      </c>
    </row>
    <row r="1102" spans="6:8">
      <c r="F1102" s="417"/>
      <c r="G1102" s="417">
        <v>0</v>
      </c>
      <c r="H1102" s="261">
        <v>0</v>
      </c>
    </row>
    <row r="1103" spans="6:8">
      <c r="F1103" s="417"/>
      <c r="G1103" s="417">
        <v>0</v>
      </c>
      <c r="H1103" s="261">
        <v>0</v>
      </c>
    </row>
    <row r="1104" spans="6:8">
      <c r="F1104" s="417"/>
      <c r="G1104" s="417">
        <v>0</v>
      </c>
      <c r="H1104" s="261">
        <v>0</v>
      </c>
    </row>
    <row r="1105" spans="6:8">
      <c r="F1105" s="417"/>
      <c r="G1105" s="417">
        <v>0</v>
      </c>
      <c r="H1105" s="261">
        <v>0</v>
      </c>
    </row>
    <row r="1106" spans="6:8">
      <c r="F1106" s="417"/>
      <c r="G1106" s="417">
        <v>0</v>
      </c>
      <c r="H1106" s="261">
        <v>0</v>
      </c>
    </row>
    <row r="1107" spans="6:8">
      <c r="F1107" s="417"/>
      <c r="G1107" s="417">
        <v>0</v>
      </c>
      <c r="H1107" s="261">
        <v>0</v>
      </c>
    </row>
    <row r="1108" spans="6:8">
      <c r="F1108" s="417"/>
      <c r="G1108" s="417">
        <v>0</v>
      </c>
      <c r="H1108" s="261">
        <v>0</v>
      </c>
    </row>
    <row r="1109" spans="6:8">
      <c r="F1109" s="417"/>
      <c r="G1109" s="417">
        <v>0</v>
      </c>
      <c r="H1109" s="261">
        <v>0</v>
      </c>
    </row>
    <row r="1110" spans="6:8">
      <c r="F1110" s="417"/>
      <c r="G1110" s="417">
        <v>0</v>
      </c>
      <c r="H1110" s="261">
        <v>0</v>
      </c>
    </row>
    <row r="1111" spans="6:8">
      <c r="F1111" s="417"/>
      <c r="G1111" s="417">
        <v>0</v>
      </c>
      <c r="H1111" s="261">
        <v>0</v>
      </c>
    </row>
    <row r="1112" spans="6:8">
      <c r="F1112" s="417"/>
      <c r="G1112" s="417">
        <v>0</v>
      </c>
      <c r="H1112" s="261">
        <v>0</v>
      </c>
    </row>
    <row r="1113" spans="6:8">
      <c r="F1113" s="417"/>
      <c r="G1113" s="417">
        <v>0</v>
      </c>
      <c r="H1113" s="261">
        <v>0</v>
      </c>
    </row>
    <row r="1114" spans="6:8">
      <c r="F1114" s="417"/>
      <c r="G1114" s="417">
        <v>0</v>
      </c>
      <c r="H1114" s="261">
        <v>0</v>
      </c>
    </row>
    <row r="1115" spans="6:8">
      <c r="F1115" s="417"/>
      <c r="G1115" s="417">
        <v>0</v>
      </c>
      <c r="H1115" s="261">
        <v>0</v>
      </c>
    </row>
    <row r="1116" spans="6:8">
      <c r="F1116" s="417"/>
      <c r="G1116" s="417">
        <v>0</v>
      </c>
      <c r="H1116" s="261">
        <v>0</v>
      </c>
    </row>
    <row r="1117" spans="6:8">
      <c r="F1117" s="417"/>
      <c r="G1117" s="417">
        <v>0</v>
      </c>
      <c r="H1117" s="261">
        <v>0</v>
      </c>
    </row>
    <row r="1118" spans="6:8">
      <c r="F1118" s="417"/>
      <c r="G1118" s="417">
        <v>0</v>
      </c>
      <c r="H1118" s="261">
        <v>0</v>
      </c>
    </row>
    <row r="1119" spans="6:8">
      <c r="F1119" s="417"/>
      <c r="G1119" s="417">
        <v>0</v>
      </c>
      <c r="H1119" s="261">
        <v>0</v>
      </c>
    </row>
    <row r="1120" spans="6:8">
      <c r="F1120" s="417"/>
      <c r="G1120" s="417">
        <v>0</v>
      </c>
      <c r="H1120" s="261">
        <v>0</v>
      </c>
    </row>
    <row r="1121" spans="6:8">
      <c r="F1121" s="417"/>
      <c r="G1121" s="417">
        <v>0</v>
      </c>
      <c r="H1121" s="261">
        <v>0</v>
      </c>
    </row>
    <row r="1122" spans="6:8">
      <c r="F1122" s="417"/>
      <c r="G1122" s="417">
        <v>0</v>
      </c>
      <c r="H1122" s="261">
        <v>0</v>
      </c>
    </row>
    <row r="1123" spans="6:8">
      <c r="F1123" s="417"/>
      <c r="G1123" s="417">
        <v>0</v>
      </c>
      <c r="H1123" s="261">
        <v>0</v>
      </c>
    </row>
    <row r="1124" spans="6:8">
      <c r="F1124" s="417"/>
      <c r="G1124" s="417">
        <v>0</v>
      </c>
      <c r="H1124" s="261">
        <v>0</v>
      </c>
    </row>
    <row r="1125" spans="6:8">
      <c r="F1125" s="417"/>
      <c r="G1125" s="417">
        <v>0</v>
      </c>
      <c r="H1125" s="261">
        <v>0</v>
      </c>
    </row>
    <row r="1126" spans="6:8">
      <c r="F1126" s="417"/>
      <c r="G1126" s="417">
        <v>0</v>
      </c>
      <c r="H1126" s="261">
        <v>0</v>
      </c>
    </row>
    <row r="1127" spans="6:8">
      <c r="F1127" s="417"/>
      <c r="G1127" s="417">
        <v>0</v>
      </c>
      <c r="H1127" s="261">
        <v>0</v>
      </c>
    </row>
    <row r="1128" spans="6:8">
      <c r="F1128" s="417"/>
      <c r="G1128" s="417">
        <v>0</v>
      </c>
      <c r="H1128" s="261">
        <v>0</v>
      </c>
    </row>
    <row r="1129" spans="6:8">
      <c r="F1129" s="417"/>
      <c r="G1129" s="417">
        <v>0</v>
      </c>
      <c r="H1129" s="261">
        <v>0</v>
      </c>
    </row>
    <row r="1130" spans="6:8">
      <c r="F1130" s="417"/>
      <c r="G1130" s="417">
        <v>0</v>
      </c>
      <c r="H1130" s="261">
        <v>0</v>
      </c>
    </row>
    <row r="1131" spans="6:8">
      <c r="F1131" s="417"/>
      <c r="G1131" s="417">
        <v>0</v>
      </c>
      <c r="H1131" s="261">
        <v>0</v>
      </c>
    </row>
    <row r="1132" spans="6:8">
      <c r="F1132" s="417"/>
      <c r="G1132" s="417">
        <v>0</v>
      </c>
      <c r="H1132" s="261">
        <v>0</v>
      </c>
    </row>
    <row r="1133" spans="6:8">
      <c r="F1133" s="417"/>
      <c r="G1133" s="417">
        <v>0</v>
      </c>
      <c r="H1133" s="261">
        <v>0</v>
      </c>
    </row>
    <row r="1134" spans="6:8">
      <c r="F1134" s="417"/>
      <c r="G1134" s="417">
        <v>0</v>
      </c>
      <c r="H1134" s="261">
        <v>0</v>
      </c>
    </row>
    <row r="1135" spans="6:8">
      <c r="F1135" s="417"/>
      <c r="G1135" s="417">
        <v>0</v>
      </c>
      <c r="H1135" s="261">
        <v>0</v>
      </c>
    </row>
    <row r="1136" spans="6:8">
      <c r="F1136" s="417"/>
      <c r="G1136" s="417">
        <v>0</v>
      </c>
      <c r="H1136" s="261">
        <v>0</v>
      </c>
    </row>
    <row r="1137" spans="6:8">
      <c r="F1137" s="417"/>
      <c r="G1137" s="417">
        <v>0</v>
      </c>
      <c r="H1137" s="261">
        <v>0</v>
      </c>
    </row>
    <row r="1138" spans="6:8">
      <c r="F1138" s="417"/>
      <c r="G1138" s="417">
        <v>0</v>
      </c>
      <c r="H1138" s="261">
        <v>0</v>
      </c>
    </row>
    <row r="1139" spans="6:8">
      <c r="F1139" s="417"/>
      <c r="G1139" s="417">
        <v>0</v>
      </c>
      <c r="H1139" s="261">
        <v>0</v>
      </c>
    </row>
    <row r="1140" spans="6:8">
      <c r="F1140" s="417"/>
      <c r="G1140" s="417">
        <v>0</v>
      </c>
      <c r="H1140" s="261">
        <v>0</v>
      </c>
    </row>
    <row r="1141" spans="6:8">
      <c r="F1141" s="417"/>
      <c r="G1141" s="417">
        <v>0</v>
      </c>
      <c r="H1141" s="261">
        <v>0</v>
      </c>
    </row>
    <row r="1142" spans="6:8">
      <c r="F1142" s="417"/>
      <c r="G1142" s="417">
        <v>0</v>
      </c>
      <c r="H1142" s="261">
        <v>0</v>
      </c>
    </row>
    <row r="1143" spans="6:8">
      <c r="F1143" s="417"/>
      <c r="G1143" s="417">
        <v>0</v>
      </c>
      <c r="H1143" s="261">
        <v>0</v>
      </c>
    </row>
    <row r="1144" spans="6:8">
      <c r="F1144" s="417"/>
      <c r="G1144" s="417">
        <v>0</v>
      </c>
      <c r="H1144" s="261">
        <v>0</v>
      </c>
    </row>
    <row r="1145" spans="6:8">
      <c r="F1145" s="417"/>
      <c r="G1145" s="417">
        <v>0</v>
      </c>
      <c r="H1145" s="261">
        <v>0</v>
      </c>
    </row>
    <row r="1146" spans="6:8">
      <c r="F1146" s="417"/>
      <c r="G1146" s="417">
        <v>0</v>
      </c>
      <c r="H1146" s="261">
        <v>0</v>
      </c>
    </row>
    <row r="1147" spans="6:8">
      <c r="F1147" s="417"/>
      <c r="G1147" s="417">
        <v>0</v>
      </c>
      <c r="H1147" s="261">
        <v>0</v>
      </c>
    </row>
    <row r="1148" spans="6:8">
      <c r="F1148" s="417"/>
      <c r="G1148" s="417">
        <v>0</v>
      </c>
      <c r="H1148" s="261">
        <v>0</v>
      </c>
    </row>
    <row r="1149" spans="6:8">
      <c r="F1149" s="417"/>
      <c r="G1149" s="417">
        <v>0</v>
      </c>
      <c r="H1149" s="261">
        <v>0</v>
      </c>
    </row>
    <row r="1150" spans="6:8">
      <c r="F1150" s="417"/>
      <c r="G1150" s="417">
        <v>0</v>
      </c>
      <c r="H1150" s="261">
        <v>0</v>
      </c>
    </row>
    <row r="1151" spans="6:8">
      <c r="F1151" s="417"/>
      <c r="G1151" s="417">
        <v>0</v>
      </c>
      <c r="H1151" s="261">
        <v>0</v>
      </c>
    </row>
    <row r="1152" spans="6:8">
      <c r="F1152" s="417"/>
      <c r="G1152" s="417">
        <v>0</v>
      </c>
      <c r="H1152" s="261">
        <v>0</v>
      </c>
    </row>
    <row r="1153" spans="6:8">
      <c r="F1153" s="417"/>
      <c r="G1153" s="417">
        <v>0</v>
      </c>
      <c r="H1153" s="261">
        <v>0</v>
      </c>
    </row>
    <row r="1154" spans="6:8">
      <c r="F1154" s="417"/>
      <c r="G1154" s="417">
        <v>0</v>
      </c>
      <c r="H1154" s="261">
        <v>0</v>
      </c>
    </row>
    <row r="1155" spans="6:8">
      <c r="F1155" s="417"/>
      <c r="G1155" s="417">
        <v>0</v>
      </c>
      <c r="H1155" s="261">
        <v>0</v>
      </c>
    </row>
    <row r="1156" spans="6:8">
      <c r="F1156" s="417"/>
      <c r="G1156" s="417">
        <v>0</v>
      </c>
      <c r="H1156" s="261">
        <v>0</v>
      </c>
    </row>
    <row r="1157" spans="6:8">
      <c r="F1157" s="417"/>
      <c r="G1157" s="417">
        <v>0</v>
      </c>
      <c r="H1157" s="261">
        <v>0</v>
      </c>
    </row>
    <row r="1158" spans="6:8">
      <c r="F1158" s="417"/>
      <c r="G1158" s="417">
        <v>0</v>
      </c>
      <c r="H1158" s="261">
        <v>0</v>
      </c>
    </row>
    <row r="1159" spans="6:8">
      <c r="F1159" s="417"/>
      <c r="G1159" s="417">
        <v>0</v>
      </c>
      <c r="H1159" s="261">
        <v>0</v>
      </c>
    </row>
    <row r="1160" spans="6:8">
      <c r="F1160" s="417"/>
      <c r="G1160" s="417">
        <v>0</v>
      </c>
      <c r="H1160" s="261">
        <v>0</v>
      </c>
    </row>
    <row r="1161" spans="6:8">
      <c r="F1161" s="417"/>
      <c r="G1161" s="417">
        <v>0</v>
      </c>
      <c r="H1161" s="261">
        <v>0</v>
      </c>
    </row>
    <row r="1162" spans="6:8">
      <c r="F1162" s="417"/>
      <c r="G1162" s="417">
        <v>0</v>
      </c>
      <c r="H1162" s="261">
        <v>0</v>
      </c>
    </row>
    <row r="1163" spans="6:8">
      <c r="F1163" s="417"/>
      <c r="G1163" s="417">
        <v>0</v>
      </c>
      <c r="H1163" s="261">
        <v>0</v>
      </c>
    </row>
    <row r="1164" spans="6:8">
      <c r="F1164" s="417"/>
      <c r="G1164" s="417">
        <v>0</v>
      </c>
      <c r="H1164" s="261">
        <v>0</v>
      </c>
    </row>
    <row r="1165" spans="6:8">
      <c r="F1165" s="417"/>
      <c r="G1165" s="417">
        <v>0</v>
      </c>
      <c r="H1165" s="261">
        <v>0</v>
      </c>
    </row>
    <row r="1166" spans="6:8">
      <c r="F1166" s="417"/>
      <c r="G1166" s="417">
        <v>0</v>
      </c>
      <c r="H1166" s="261">
        <v>0</v>
      </c>
    </row>
    <row r="1167" spans="6:8">
      <c r="F1167" s="417"/>
      <c r="G1167" s="417">
        <v>0</v>
      </c>
      <c r="H1167" s="261">
        <v>0</v>
      </c>
    </row>
    <row r="1168" spans="6:8">
      <c r="F1168" s="417"/>
      <c r="G1168" s="417">
        <v>0</v>
      </c>
      <c r="H1168" s="261">
        <v>0</v>
      </c>
    </row>
    <row r="1169" spans="6:8">
      <c r="F1169" s="417"/>
      <c r="G1169" s="417">
        <v>0</v>
      </c>
      <c r="H1169" s="261">
        <v>0</v>
      </c>
    </row>
    <row r="1170" spans="6:8">
      <c r="F1170" s="417"/>
      <c r="G1170" s="417">
        <v>0</v>
      </c>
      <c r="H1170" s="261">
        <v>0</v>
      </c>
    </row>
    <row r="1171" spans="6:8">
      <c r="F1171" s="417"/>
      <c r="G1171" s="417">
        <v>0</v>
      </c>
      <c r="H1171" s="261">
        <v>0</v>
      </c>
    </row>
    <row r="1172" spans="6:8">
      <c r="F1172" s="417"/>
      <c r="G1172" s="417">
        <v>0</v>
      </c>
      <c r="H1172" s="261">
        <v>0</v>
      </c>
    </row>
    <row r="1173" spans="6:8">
      <c r="F1173" s="417"/>
      <c r="G1173" s="417">
        <v>0</v>
      </c>
      <c r="H1173" s="261">
        <v>0</v>
      </c>
    </row>
    <row r="1174" spans="6:8">
      <c r="F1174" s="417"/>
      <c r="G1174" s="417">
        <v>0</v>
      </c>
      <c r="H1174" s="261">
        <v>0</v>
      </c>
    </row>
    <row r="1175" spans="6:8">
      <c r="F1175" s="417"/>
      <c r="G1175" s="417">
        <v>0</v>
      </c>
      <c r="H1175" s="261">
        <v>0</v>
      </c>
    </row>
    <row r="1176" spans="6:8">
      <c r="F1176" s="417"/>
      <c r="G1176" s="417">
        <v>0</v>
      </c>
      <c r="H1176" s="261">
        <v>0</v>
      </c>
    </row>
    <row r="1177" spans="6:8">
      <c r="F1177" s="417"/>
      <c r="G1177" s="417">
        <v>0</v>
      </c>
      <c r="H1177" s="261">
        <v>0</v>
      </c>
    </row>
    <row r="1178" spans="6:8">
      <c r="F1178" s="417"/>
      <c r="G1178" s="417">
        <v>0</v>
      </c>
      <c r="H1178" s="261">
        <v>0</v>
      </c>
    </row>
    <row r="1179" spans="6:8">
      <c r="F1179" s="417"/>
      <c r="G1179" s="417">
        <v>0</v>
      </c>
      <c r="H1179" s="261">
        <v>0</v>
      </c>
    </row>
    <row r="1180" spans="6:8">
      <c r="F1180" s="417"/>
      <c r="G1180" s="417">
        <v>0</v>
      </c>
      <c r="H1180" s="261">
        <v>0</v>
      </c>
    </row>
    <row r="1181" spans="6:8">
      <c r="F1181" s="417"/>
      <c r="G1181" s="417">
        <v>0</v>
      </c>
      <c r="H1181" s="261">
        <v>0</v>
      </c>
    </row>
    <row r="1182" spans="6:8">
      <c r="F1182" s="417"/>
      <c r="G1182" s="417">
        <v>0</v>
      </c>
      <c r="H1182" s="261">
        <v>0</v>
      </c>
    </row>
    <row r="1183" spans="6:8">
      <c r="F1183" s="417"/>
      <c r="G1183" s="417">
        <v>0</v>
      </c>
      <c r="H1183" s="261">
        <v>0</v>
      </c>
    </row>
    <row r="1184" spans="6:8">
      <c r="F1184" s="417"/>
      <c r="G1184" s="417">
        <v>0</v>
      </c>
      <c r="H1184" s="261">
        <v>0</v>
      </c>
    </row>
    <row r="1185" spans="6:8">
      <c r="F1185" s="417"/>
      <c r="G1185" s="417">
        <v>0</v>
      </c>
      <c r="H1185" s="261">
        <v>0</v>
      </c>
    </row>
    <row r="1186" spans="6:8">
      <c r="F1186" s="417"/>
      <c r="G1186" s="417">
        <v>0</v>
      </c>
      <c r="H1186" s="261">
        <v>0</v>
      </c>
    </row>
    <row r="1187" spans="6:8">
      <c r="F1187" s="417"/>
      <c r="G1187" s="417">
        <v>0</v>
      </c>
      <c r="H1187" s="261">
        <v>0</v>
      </c>
    </row>
    <row r="1188" spans="6:8">
      <c r="F1188" s="417"/>
      <c r="G1188" s="417">
        <v>0</v>
      </c>
      <c r="H1188" s="261">
        <v>0</v>
      </c>
    </row>
    <row r="1189" spans="6:8">
      <c r="F1189" s="417"/>
      <c r="G1189" s="417">
        <v>0</v>
      </c>
      <c r="H1189" s="261">
        <v>0</v>
      </c>
    </row>
    <row r="1190" spans="6:8">
      <c r="F1190" s="417"/>
      <c r="G1190" s="417">
        <v>0</v>
      </c>
      <c r="H1190" s="261">
        <v>0</v>
      </c>
    </row>
    <row r="1191" spans="6:8">
      <c r="F1191" s="417"/>
      <c r="G1191" s="417">
        <v>0</v>
      </c>
      <c r="H1191" s="261">
        <v>0</v>
      </c>
    </row>
    <row r="1192" spans="6:8">
      <c r="F1192" s="417"/>
      <c r="G1192" s="417">
        <v>0</v>
      </c>
      <c r="H1192" s="261">
        <v>0</v>
      </c>
    </row>
    <row r="1193" spans="6:8">
      <c r="F1193" s="417"/>
      <c r="G1193" s="417">
        <v>0</v>
      </c>
      <c r="H1193" s="261">
        <v>0</v>
      </c>
    </row>
    <row r="1194" spans="6:8">
      <c r="F1194" s="417"/>
      <c r="G1194" s="417">
        <v>0</v>
      </c>
      <c r="H1194" s="261">
        <v>0</v>
      </c>
    </row>
    <row r="1195" spans="6:8">
      <c r="F1195" s="417"/>
      <c r="G1195" s="417">
        <v>0</v>
      </c>
      <c r="H1195" s="261">
        <v>0</v>
      </c>
    </row>
    <row r="1196" spans="6:8">
      <c r="F1196" s="417"/>
      <c r="G1196" s="417">
        <v>0</v>
      </c>
      <c r="H1196" s="261">
        <v>0</v>
      </c>
    </row>
    <row r="1197" spans="6:8">
      <c r="F1197" s="417"/>
      <c r="G1197" s="417">
        <v>0</v>
      </c>
      <c r="H1197" s="261">
        <v>0</v>
      </c>
    </row>
    <row r="1198" spans="6:8">
      <c r="F1198" s="417"/>
      <c r="G1198" s="417">
        <v>0</v>
      </c>
      <c r="H1198" s="261">
        <v>0</v>
      </c>
    </row>
    <row r="1199" spans="6:8">
      <c r="F1199" s="417"/>
      <c r="G1199" s="417">
        <v>0</v>
      </c>
      <c r="H1199" s="261">
        <v>0</v>
      </c>
    </row>
    <row r="1200" spans="6:8">
      <c r="F1200" s="417"/>
      <c r="G1200" s="417">
        <v>0</v>
      </c>
      <c r="H1200" s="261">
        <v>0</v>
      </c>
    </row>
    <row r="1201" spans="6:8">
      <c r="F1201" s="417"/>
      <c r="G1201" s="417">
        <v>0</v>
      </c>
      <c r="H1201" s="261">
        <v>0</v>
      </c>
    </row>
    <row r="1202" spans="6:8">
      <c r="F1202" s="417"/>
      <c r="G1202" s="417">
        <v>0</v>
      </c>
      <c r="H1202" s="261">
        <v>0</v>
      </c>
    </row>
    <row r="1203" spans="6:8">
      <c r="F1203" s="417"/>
      <c r="G1203" s="417">
        <v>0</v>
      </c>
      <c r="H1203" s="261">
        <v>0</v>
      </c>
    </row>
    <row r="1204" spans="6:8">
      <c r="F1204" s="417"/>
      <c r="G1204" s="417">
        <v>0</v>
      </c>
      <c r="H1204" s="261">
        <v>0</v>
      </c>
    </row>
    <row r="1205" spans="6:8">
      <c r="F1205" s="417"/>
      <c r="G1205" s="417">
        <v>0</v>
      </c>
      <c r="H1205" s="261">
        <v>0</v>
      </c>
    </row>
    <row r="1206" spans="6:8">
      <c r="F1206" s="417"/>
      <c r="G1206" s="417">
        <v>0</v>
      </c>
      <c r="H1206" s="261">
        <v>0</v>
      </c>
    </row>
    <row r="1207" spans="6:8">
      <c r="F1207" s="417"/>
      <c r="G1207" s="417">
        <v>0</v>
      </c>
      <c r="H1207" s="261">
        <v>0</v>
      </c>
    </row>
    <row r="1208" spans="6:8">
      <c r="F1208" s="417"/>
      <c r="G1208" s="417">
        <v>0</v>
      </c>
      <c r="H1208" s="261">
        <v>0</v>
      </c>
    </row>
    <row r="1209" spans="6:8">
      <c r="F1209" s="417"/>
      <c r="G1209" s="417">
        <v>0</v>
      </c>
      <c r="H1209" s="261">
        <v>0</v>
      </c>
    </row>
    <row r="1210" spans="6:8">
      <c r="F1210" s="417"/>
      <c r="G1210" s="417">
        <v>0</v>
      </c>
      <c r="H1210" s="261">
        <v>0</v>
      </c>
    </row>
    <row r="1211" spans="6:8">
      <c r="F1211" s="417"/>
      <c r="G1211" s="417">
        <v>0</v>
      </c>
      <c r="H1211" s="261">
        <v>0</v>
      </c>
    </row>
    <row r="1212" spans="6:8">
      <c r="F1212" s="417"/>
      <c r="G1212" s="417">
        <v>0</v>
      </c>
      <c r="H1212" s="261">
        <v>0</v>
      </c>
    </row>
    <row r="1213" spans="6:8">
      <c r="F1213" s="417"/>
      <c r="G1213" s="417">
        <v>0</v>
      </c>
      <c r="H1213" s="261">
        <v>0</v>
      </c>
    </row>
    <row r="1214" spans="6:8">
      <c r="F1214" s="417"/>
      <c r="G1214" s="417">
        <v>0</v>
      </c>
      <c r="H1214" s="261">
        <v>0</v>
      </c>
    </row>
    <row r="1215" spans="6:8">
      <c r="F1215" s="417"/>
      <c r="G1215" s="417">
        <v>0</v>
      </c>
      <c r="H1215" s="261">
        <v>0</v>
      </c>
    </row>
    <row r="1216" spans="6:8">
      <c r="F1216" s="417"/>
      <c r="G1216" s="417">
        <v>0</v>
      </c>
      <c r="H1216" s="261">
        <v>0</v>
      </c>
    </row>
    <row r="1217" spans="6:8">
      <c r="F1217" s="417"/>
      <c r="G1217" s="417">
        <v>0</v>
      </c>
      <c r="H1217" s="261">
        <v>0</v>
      </c>
    </row>
    <row r="1218" spans="6:8">
      <c r="F1218" s="417"/>
      <c r="G1218" s="417">
        <v>0</v>
      </c>
      <c r="H1218" s="261">
        <v>0</v>
      </c>
    </row>
    <row r="1219" spans="6:8">
      <c r="F1219" s="417"/>
      <c r="G1219" s="417">
        <v>0</v>
      </c>
      <c r="H1219" s="261">
        <v>0</v>
      </c>
    </row>
    <row r="1220" spans="6:8">
      <c r="F1220" s="417"/>
      <c r="G1220" s="417">
        <v>0</v>
      </c>
      <c r="H1220" s="261">
        <v>0</v>
      </c>
    </row>
    <row r="1221" spans="6:8">
      <c r="F1221" s="417"/>
      <c r="G1221" s="417">
        <v>0</v>
      </c>
      <c r="H1221" s="261">
        <v>0</v>
      </c>
    </row>
    <row r="1222" spans="6:8">
      <c r="F1222" s="417"/>
      <c r="G1222" s="417">
        <v>0</v>
      </c>
      <c r="H1222" s="261">
        <v>0</v>
      </c>
    </row>
    <row r="1223" spans="6:8">
      <c r="F1223" s="417"/>
      <c r="G1223" s="417">
        <v>0</v>
      </c>
      <c r="H1223" s="261">
        <v>0</v>
      </c>
    </row>
    <row r="1224" spans="6:8">
      <c r="F1224" s="417"/>
      <c r="G1224" s="417">
        <v>0</v>
      </c>
      <c r="H1224" s="261">
        <v>0</v>
      </c>
    </row>
    <row r="1225" spans="6:8">
      <c r="F1225" s="417"/>
      <c r="G1225" s="417">
        <v>0</v>
      </c>
      <c r="H1225" s="261">
        <v>0</v>
      </c>
    </row>
    <row r="1226" spans="6:8">
      <c r="F1226" s="417"/>
      <c r="G1226" s="417">
        <v>0</v>
      </c>
      <c r="H1226" s="261">
        <v>0</v>
      </c>
    </row>
    <row r="1227" spans="6:8">
      <c r="F1227" s="417"/>
      <c r="G1227" s="417">
        <v>0</v>
      </c>
      <c r="H1227" s="261">
        <v>0</v>
      </c>
    </row>
    <row r="1228" spans="6:8">
      <c r="F1228" s="417"/>
      <c r="G1228" s="417">
        <v>0</v>
      </c>
      <c r="H1228" s="261">
        <v>0</v>
      </c>
    </row>
    <row r="1229" spans="6:8">
      <c r="F1229" s="417"/>
      <c r="G1229" s="417">
        <v>0</v>
      </c>
      <c r="H1229" s="261">
        <v>0</v>
      </c>
    </row>
    <row r="1230" spans="6:8">
      <c r="F1230" s="417"/>
      <c r="G1230" s="417">
        <v>0</v>
      </c>
      <c r="H1230" s="261">
        <v>0</v>
      </c>
    </row>
    <row r="1231" spans="6:8">
      <c r="F1231" s="417"/>
      <c r="G1231" s="417">
        <v>0</v>
      </c>
      <c r="H1231" s="261">
        <v>0</v>
      </c>
    </row>
    <row r="1232" spans="6:8">
      <c r="F1232" s="417"/>
      <c r="G1232" s="417">
        <v>0</v>
      </c>
      <c r="H1232" s="261">
        <v>0</v>
      </c>
    </row>
    <row r="1233" spans="6:8">
      <c r="F1233" s="417"/>
      <c r="G1233" s="417">
        <v>0</v>
      </c>
      <c r="H1233" s="261">
        <v>0</v>
      </c>
    </row>
    <row r="1234" spans="6:8">
      <c r="F1234" s="417"/>
      <c r="G1234" s="417">
        <v>0</v>
      </c>
      <c r="H1234" s="261">
        <v>0</v>
      </c>
    </row>
    <row r="1235" spans="6:8">
      <c r="F1235" s="417"/>
      <c r="G1235" s="417">
        <v>0</v>
      </c>
      <c r="H1235" s="261">
        <v>0</v>
      </c>
    </row>
    <row r="1236" spans="6:8">
      <c r="F1236" s="417"/>
      <c r="G1236" s="417">
        <v>0</v>
      </c>
      <c r="H1236" s="261">
        <v>0</v>
      </c>
    </row>
    <row r="1237" spans="6:8">
      <c r="F1237" s="417"/>
      <c r="G1237" s="417">
        <v>0</v>
      </c>
      <c r="H1237" s="261">
        <v>0</v>
      </c>
    </row>
    <row r="1238" spans="6:8">
      <c r="F1238" s="417"/>
      <c r="G1238" s="417">
        <v>0</v>
      </c>
      <c r="H1238" s="261">
        <v>0</v>
      </c>
    </row>
    <row r="1239" spans="6:8">
      <c r="F1239" s="417"/>
      <c r="G1239" s="417">
        <v>0</v>
      </c>
      <c r="H1239" s="261">
        <v>0</v>
      </c>
    </row>
    <row r="1240" spans="6:8">
      <c r="F1240" s="417"/>
      <c r="G1240" s="417">
        <v>0</v>
      </c>
      <c r="H1240" s="261">
        <v>0</v>
      </c>
    </row>
    <row r="1241" spans="6:8">
      <c r="F1241" s="417"/>
      <c r="G1241" s="417">
        <v>0</v>
      </c>
      <c r="H1241" s="261">
        <v>0</v>
      </c>
    </row>
    <row r="1242" spans="6:8">
      <c r="F1242" s="417"/>
      <c r="G1242" s="417">
        <v>0</v>
      </c>
      <c r="H1242" s="261">
        <v>0</v>
      </c>
    </row>
    <row r="1243" spans="6:8">
      <c r="F1243" s="417"/>
      <c r="G1243" s="417">
        <v>0</v>
      </c>
      <c r="H1243" s="261">
        <v>0</v>
      </c>
    </row>
    <row r="1244" spans="6:8">
      <c r="F1244" s="417"/>
      <c r="G1244" s="417">
        <v>0</v>
      </c>
      <c r="H1244" s="261">
        <v>0</v>
      </c>
    </row>
    <row r="1245" spans="6:8">
      <c r="F1245" s="417"/>
      <c r="G1245" s="417">
        <v>0</v>
      </c>
      <c r="H1245" s="261">
        <v>0</v>
      </c>
    </row>
    <row r="1246" spans="6:8">
      <c r="F1246" s="417"/>
      <c r="G1246" s="417">
        <v>0</v>
      </c>
      <c r="H1246" s="261">
        <v>0</v>
      </c>
    </row>
    <row r="1247" spans="6:8">
      <c r="F1247" s="417"/>
      <c r="G1247" s="417">
        <v>0</v>
      </c>
      <c r="H1247" s="261">
        <v>0</v>
      </c>
    </row>
    <row r="1248" spans="6:8">
      <c r="F1248" s="417"/>
      <c r="G1248" s="417">
        <v>0</v>
      </c>
      <c r="H1248" s="261">
        <v>0</v>
      </c>
    </row>
    <row r="1249" spans="6:8">
      <c r="F1249" s="417"/>
      <c r="G1249" s="417">
        <v>0</v>
      </c>
      <c r="H1249" s="261">
        <v>0</v>
      </c>
    </row>
    <row r="1250" spans="6:8">
      <c r="F1250" s="417"/>
      <c r="G1250" s="417">
        <v>0</v>
      </c>
      <c r="H1250" s="261">
        <v>0</v>
      </c>
    </row>
    <row r="1251" spans="6:8">
      <c r="F1251" s="417"/>
      <c r="G1251" s="417">
        <v>0</v>
      </c>
      <c r="H1251" s="261">
        <v>0</v>
      </c>
    </row>
    <row r="1252" spans="6:8">
      <c r="F1252" s="417"/>
      <c r="G1252" s="417">
        <v>0</v>
      </c>
      <c r="H1252" s="261">
        <v>0</v>
      </c>
    </row>
    <row r="1253" spans="6:8">
      <c r="F1253" s="417"/>
      <c r="G1253" s="417">
        <v>0</v>
      </c>
      <c r="H1253" s="261">
        <v>0</v>
      </c>
    </row>
    <row r="1254" spans="6:8">
      <c r="F1254" s="417"/>
      <c r="G1254" s="417">
        <v>0</v>
      </c>
      <c r="H1254" s="261">
        <v>0</v>
      </c>
    </row>
    <row r="1255" spans="6:8">
      <c r="F1255" s="417"/>
      <c r="G1255" s="417">
        <v>0</v>
      </c>
      <c r="H1255" s="261">
        <v>0</v>
      </c>
    </row>
    <row r="1256" spans="6:8">
      <c r="F1256" s="417"/>
      <c r="G1256" s="417">
        <v>0</v>
      </c>
      <c r="H1256" s="261">
        <v>0</v>
      </c>
    </row>
    <row r="1257" spans="6:8">
      <c r="F1257" s="417"/>
      <c r="G1257" s="417">
        <v>0</v>
      </c>
      <c r="H1257" s="261">
        <v>0</v>
      </c>
    </row>
    <row r="1258" spans="6:8">
      <c r="F1258" s="417"/>
      <c r="G1258" s="417">
        <v>0</v>
      </c>
      <c r="H1258" s="261">
        <v>0</v>
      </c>
    </row>
    <row r="1259" spans="6:8">
      <c r="F1259" s="417"/>
      <c r="G1259" s="417">
        <v>0</v>
      </c>
      <c r="H1259" s="261">
        <v>0</v>
      </c>
    </row>
    <row r="1260" spans="6:8">
      <c r="F1260" s="417"/>
      <c r="G1260" s="417">
        <v>0</v>
      </c>
      <c r="H1260" s="261">
        <v>0</v>
      </c>
    </row>
    <row r="1261" spans="6:8">
      <c r="F1261" s="417"/>
      <c r="G1261" s="417">
        <v>0</v>
      </c>
      <c r="H1261" s="261">
        <v>0</v>
      </c>
    </row>
    <row r="1262" spans="6:8">
      <c r="F1262" s="417"/>
      <c r="G1262" s="417">
        <v>0</v>
      </c>
      <c r="H1262" s="261">
        <v>0</v>
      </c>
    </row>
    <row r="1263" spans="6:8">
      <c r="F1263" s="417"/>
      <c r="G1263" s="417">
        <v>0</v>
      </c>
      <c r="H1263" s="261">
        <v>0</v>
      </c>
    </row>
    <row r="1264" spans="6:8">
      <c r="F1264" s="417"/>
      <c r="G1264" s="417">
        <v>0</v>
      </c>
      <c r="H1264" s="261">
        <v>0</v>
      </c>
    </row>
    <row r="1265" spans="6:8">
      <c r="F1265" s="417"/>
      <c r="G1265" s="417">
        <v>0</v>
      </c>
      <c r="H1265" s="261">
        <v>0</v>
      </c>
    </row>
    <row r="1266" spans="6:8">
      <c r="F1266" s="417"/>
      <c r="G1266" s="417">
        <v>0</v>
      </c>
      <c r="H1266" s="261">
        <v>0</v>
      </c>
    </row>
    <row r="1267" spans="6:8">
      <c r="F1267" s="417"/>
      <c r="G1267" s="417">
        <v>0</v>
      </c>
      <c r="H1267" s="261">
        <v>0</v>
      </c>
    </row>
    <row r="1268" spans="6:8">
      <c r="F1268" s="417"/>
      <c r="G1268" s="417">
        <v>0</v>
      </c>
      <c r="H1268" s="261">
        <v>0</v>
      </c>
    </row>
    <row r="1269" spans="6:8">
      <c r="F1269" s="417"/>
      <c r="G1269" s="417">
        <v>0</v>
      </c>
      <c r="H1269" s="261">
        <v>0</v>
      </c>
    </row>
    <row r="1270" spans="6:8">
      <c r="F1270" s="417"/>
      <c r="G1270" s="417">
        <v>0</v>
      </c>
      <c r="H1270" s="261">
        <v>0</v>
      </c>
    </row>
    <row r="1271" spans="6:8">
      <c r="F1271" s="417"/>
      <c r="G1271" s="417">
        <v>0</v>
      </c>
      <c r="H1271" s="261">
        <v>0</v>
      </c>
    </row>
    <row r="1272" spans="6:8">
      <c r="F1272" s="417"/>
      <c r="G1272" s="417">
        <v>0</v>
      </c>
      <c r="H1272" s="261">
        <v>0</v>
      </c>
    </row>
    <row r="1273" spans="6:8">
      <c r="F1273" s="417"/>
      <c r="G1273" s="417">
        <v>0</v>
      </c>
      <c r="H1273" s="261">
        <v>0</v>
      </c>
    </row>
    <row r="1274" spans="6:8">
      <c r="F1274" s="417"/>
      <c r="G1274" s="417">
        <v>0</v>
      </c>
      <c r="H1274" s="261">
        <v>0</v>
      </c>
    </row>
    <row r="1275" spans="6:8">
      <c r="F1275" s="417"/>
      <c r="G1275" s="417">
        <v>0</v>
      </c>
      <c r="H1275" s="261">
        <v>0</v>
      </c>
    </row>
    <row r="1276" spans="6:8">
      <c r="F1276" s="417"/>
      <c r="G1276" s="417">
        <v>0</v>
      </c>
      <c r="H1276" s="261">
        <v>0</v>
      </c>
    </row>
    <row r="1277" spans="6:8">
      <c r="F1277" s="417"/>
      <c r="G1277" s="417">
        <v>0</v>
      </c>
      <c r="H1277" s="261">
        <v>0</v>
      </c>
    </row>
    <row r="1278" spans="6:8">
      <c r="F1278" s="417"/>
      <c r="G1278" s="417">
        <v>0</v>
      </c>
      <c r="H1278" s="261">
        <v>0</v>
      </c>
    </row>
    <row r="1279" spans="6:8">
      <c r="F1279" s="417"/>
      <c r="G1279" s="417">
        <v>0</v>
      </c>
      <c r="H1279" s="261">
        <v>0</v>
      </c>
    </row>
    <row r="1280" spans="6:8">
      <c r="F1280" s="417"/>
      <c r="G1280" s="417">
        <v>0</v>
      </c>
      <c r="H1280" s="261">
        <v>0</v>
      </c>
    </row>
    <row r="1281" spans="6:8">
      <c r="F1281" s="417"/>
      <c r="G1281" s="417">
        <v>0</v>
      </c>
      <c r="H1281" s="261">
        <v>0</v>
      </c>
    </row>
    <row r="1282" spans="6:8">
      <c r="F1282" s="417"/>
      <c r="G1282" s="417">
        <v>0</v>
      </c>
      <c r="H1282" s="261">
        <v>0</v>
      </c>
    </row>
    <row r="1283" spans="6:8">
      <c r="F1283" s="417"/>
      <c r="G1283" s="417">
        <v>0</v>
      </c>
      <c r="H1283" s="261">
        <v>0</v>
      </c>
    </row>
    <row r="1284" spans="6:8">
      <c r="F1284" s="417"/>
      <c r="G1284" s="417">
        <v>0</v>
      </c>
      <c r="H1284" s="261">
        <v>0</v>
      </c>
    </row>
    <row r="1285" spans="6:8">
      <c r="F1285" s="417"/>
      <c r="G1285" s="417">
        <v>0</v>
      </c>
      <c r="H1285" s="261">
        <v>0</v>
      </c>
    </row>
    <row r="1286" spans="6:8">
      <c r="F1286" s="417"/>
      <c r="G1286" s="417">
        <v>0</v>
      </c>
      <c r="H1286" s="261">
        <v>0</v>
      </c>
    </row>
    <row r="1287" spans="6:8">
      <c r="F1287" s="417"/>
      <c r="G1287" s="417">
        <v>0</v>
      </c>
      <c r="H1287" s="261">
        <v>0</v>
      </c>
    </row>
    <row r="1288" spans="6:8">
      <c r="F1288" s="417"/>
      <c r="G1288" s="417">
        <v>0</v>
      </c>
      <c r="H1288" s="261">
        <v>0</v>
      </c>
    </row>
    <row r="1289" spans="6:8">
      <c r="F1289" s="417"/>
      <c r="G1289" s="417">
        <v>0</v>
      </c>
      <c r="H1289" s="261">
        <v>0</v>
      </c>
    </row>
    <row r="1290" spans="6:8">
      <c r="F1290" s="417"/>
      <c r="G1290" s="417">
        <v>0</v>
      </c>
      <c r="H1290" s="261">
        <v>0</v>
      </c>
    </row>
    <row r="1291" spans="6:8">
      <c r="F1291" s="417"/>
      <c r="G1291" s="417">
        <v>0</v>
      </c>
      <c r="H1291" s="261">
        <v>0</v>
      </c>
    </row>
    <row r="1292" spans="6:8">
      <c r="F1292" s="417"/>
      <c r="G1292" s="417">
        <v>0</v>
      </c>
      <c r="H1292" s="261">
        <v>0</v>
      </c>
    </row>
    <row r="1293" spans="6:8">
      <c r="F1293" s="417"/>
      <c r="G1293" s="417">
        <v>0</v>
      </c>
      <c r="H1293" s="261">
        <v>0</v>
      </c>
    </row>
    <row r="1294" spans="6:8">
      <c r="F1294" s="417"/>
      <c r="G1294" s="417">
        <v>0</v>
      </c>
      <c r="H1294" s="261">
        <v>0</v>
      </c>
    </row>
    <row r="1295" spans="6:8">
      <c r="F1295" s="417"/>
      <c r="G1295" s="417">
        <v>0</v>
      </c>
      <c r="H1295" s="261">
        <v>0</v>
      </c>
    </row>
    <row r="1296" spans="6:8">
      <c r="F1296" s="417"/>
      <c r="G1296" s="417">
        <v>0</v>
      </c>
      <c r="H1296" s="261">
        <v>0</v>
      </c>
    </row>
    <row r="1297" spans="6:8">
      <c r="F1297" s="417"/>
      <c r="G1297" s="417">
        <v>0</v>
      </c>
      <c r="H1297" s="261">
        <v>0</v>
      </c>
    </row>
    <row r="1298" spans="6:8">
      <c r="F1298" s="417"/>
      <c r="G1298" s="417">
        <v>0</v>
      </c>
      <c r="H1298" s="261">
        <v>0</v>
      </c>
    </row>
    <row r="1299" spans="6:8">
      <c r="F1299" s="417"/>
      <c r="G1299" s="417">
        <v>0</v>
      </c>
      <c r="H1299" s="261">
        <v>0</v>
      </c>
    </row>
    <row r="1300" spans="6:8">
      <c r="F1300" s="417"/>
      <c r="G1300" s="417">
        <v>0</v>
      </c>
      <c r="H1300" s="261">
        <v>0</v>
      </c>
    </row>
    <row r="1301" spans="6:8">
      <c r="F1301" s="417"/>
      <c r="G1301" s="417">
        <v>0</v>
      </c>
      <c r="H1301" s="261">
        <v>0</v>
      </c>
    </row>
    <row r="1302" spans="6:8">
      <c r="F1302" s="417"/>
      <c r="G1302" s="417">
        <v>0</v>
      </c>
      <c r="H1302" s="261">
        <v>0</v>
      </c>
    </row>
    <row r="1303" spans="6:8">
      <c r="F1303" s="417"/>
      <c r="G1303" s="417">
        <v>0</v>
      </c>
      <c r="H1303" s="261">
        <v>0</v>
      </c>
    </row>
    <row r="1304" spans="6:8">
      <c r="F1304" s="417"/>
      <c r="G1304" s="417">
        <v>0</v>
      </c>
      <c r="H1304" s="261">
        <v>0</v>
      </c>
    </row>
    <row r="1305" spans="6:8">
      <c r="F1305" s="417"/>
      <c r="G1305" s="417">
        <v>0</v>
      </c>
      <c r="H1305" s="261">
        <v>0</v>
      </c>
    </row>
    <row r="1306" spans="6:8">
      <c r="F1306" s="417"/>
      <c r="G1306" s="417">
        <v>0</v>
      </c>
      <c r="H1306" s="261">
        <v>0</v>
      </c>
    </row>
    <row r="1307" spans="6:8">
      <c r="F1307" s="417"/>
      <c r="G1307" s="417">
        <v>0</v>
      </c>
      <c r="H1307" s="261">
        <v>0</v>
      </c>
    </row>
    <row r="1308" spans="6:8">
      <c r="F1308" s="417"/>
      <c r="G1308" s="417">
        <v>0</v>
      </c>
      <c r="H1308" s="261">
        <v>0</v>
      </c>
    </row>
    <row r="1309" spans="6:8">
      <c r="F1309" s="417"/>
      <c r="G1309" s="417">
        <v>0</v>
      </c>
      <c r="H1309" s="261">
        <v>0</v>
      </c>
    </row>
    <row r="1310" spans="6:8">
      <c r="F1310" s="417"/>
      <c r="G1310" s="417">
        <v>0</v>
      </c>
      <c r="H1310" s="261">
        <v>0</v>
      </c>
    </row>
    <row r="1311" spans="6:8">
      <c r="F1311" s="417"/>
      <c r="G1311" s="417">
        <v>0</v>
      </c>
      <c r="H1311" s="261">
        <v>0</v>
      </c>
    </row>
    <row r="1312" spans="6:8">
      <c r="F1312" s="417"/>
      <c r="G1312" s="417">
        <v>0</v>
      </c>
      <c r="H1312" s="261">
        <v>0</v>
      </c>
    </row>
    <row r="1313" spans="6:8">
      <c r="F1313" s="417"/>
      <c r="G1313" s="417">
        <v>0</v>
      </c>
      <c r="H1313" s="261">
        <v>0</v>
      </c>
    </row>
    <row r="1314" spans="6:8">
      <c r="F1314" s="417"/>
      <c r="G1314" s="417">
        <v>0</v>
      </c>
      <c r="H1314" s="261">
        <v>0</v>
      </c>
    </row>
    <row r="1315" spans="6:8">
      <c r="F1315" s="417"/>
      <c r="G1315" s="417">
        <v>0</v>
      </c>
      <c r="H1315" s="261">
        <v>0</v>
      </c>
    </row>
    <row r="1316" spans="6:8">
      <c r="F1316" s="417"/>
      <c r="G1316" s="417">
        <v>0</v>
      </c>
      <c r="H1316" s="261">
        <v>0</v>
      </c>
    </row>
    <row r="1317" spans="6:8">
      <c r="F1317" s="417"/>
      <c r="G1317" s="417">
        <v>0</v>
      </c>
      <c r="H1317" s="261">
        <v>0</v>
      </c>
    </row>
    <row r="1318" spans="6:8">
      <c r="F1318" s="417"/>
      <c r="G1318" s="417">
        <v>0</v>
      </c>
      <c r="H1318" s="261">
        <v>0</v>
      </c>
    </row>
    <row r="1319" spans="6:8">
      <c r="F1319" s="417"/>
      <c r="G1319" s="417">
        <v>0</v>
      </c>
      <c r="H1319" s="261">
        <v>0</v>
      </c>
    </row>
    <row r="1320" spans="6:8">
      <c r="F1320" s="417"/>
      <c r="G1320" s="417">
        <v>0</v>
      </c>
      <c r="H1320" s="261">
        <v>0</v>
      </c>
    </row>
    <row r="1321" spans="6:8">
      <c r="F1321" s="417"/>
      <c r="G1321" s="417">
        <v>0</v>
      </c>
      <c r="H1321" s="261">
        <v>0</v>
      </c>
    </row>
    <row r="1322" spans="6:8">
      <c r="F1322" s="417"/>
      <c r="G1322" s="417">
        <v>0</v>
      </c>
      <c r="H1322" s="261">
        <v>0</v>
      </c>
    </row>
    <row r="1323" spans="6:8">
      <c r="F1323" s="417"/>
      <c r="G1323" s="417">
        <v>0</v>
      </c>
      <c r="H1323" s="261">
        <v>0</v>
      </c>
    </row>
    <row r="1324" spans="6:8">
      <c r="F1324" s="417"/>
      <c r="G1324" s="417">
        <v>0</v>
      </c>
      <c r="H1324" s="261">
        <v>0</v>
      </c>
    </row>
    <row r="1325" spans="6:8">
      <c r="F1325" s="417"/>
      <c r="G1325" s="417">
        <v>0</v>
      </c>
      <c r="H1325" s="261">
        <v>0</v>
      </c>
    </row>
    <row r="1326" spans="6:8">
      <c r="F1326" s="417"/>
      <c r="G1326" s="417">
        <v>0</v>
      </c>
      <c r="H1326" s="261">
        <v>0</v>
      </c>
    </row>
    <row r="1327" spans="6:8">
      <c r="F1327" s="417"/>
      <c r="G1327" s="417">
        <v>0</v>
      </c>
      <c r="H1327" s="261">
        <v>0</v>
      </c>
    </row>
    <row r="1328" spans="6:8">
      <c r="F1328" s="417"/>
      <c r="G1328" s="417">
        <v>0</v>
      </c>
      <c r="H1328" s="261">
        <v>0</v>
      </c>
    </row>
    <row r="1329" spans="6:8">
      <c r="F1329" s="417"/>
      <c r="G1329" s="417">
        <v>0</v>
      </c>
      <c r="H1329" s="261">
        <v>0</v>
      </c>
    </row>
    <row r="1330" spans="6:8">
      <c r="F1330" s="417"/>
      <c r="G1330" s="417">
        <v>0</v>
      </c>
      <c r="H1330" s="261">
        <v>0</v>
      </c>
    </row>
    <row r="1331" spans="6:8">
      <c r="F1331" s="417"/>
      <c r="G1331" s="417">
        <v>0</v>
      </c>
      <c r="H1331" s="261">
        <v>0</v>
      </c>
    </row>
    <row r="1332" spans="6:8">
      <c r="F1332" s="417"/>
      <c r="G1332" s="417">
        <v>0</v>
      </c>
      <c r="H1332" s="261">
        <v>0</v>
      </c>
    </row>
    <row r="1333" spans="6:8">
      <c r="F1333" s="417"/>
      <c r="G1333" s="417">
        <v>0</v>
      </c>
      <c r="H1333" s="261">
        <v>0</v>
      </c>
    </row>
    <row r="1334" spans="6:8">
      <c r="F1334" s="417"/>
      <c r="G1334" s="417">
        <v>0</v>
      </c>
      <c r="H1334" s="261">
        <v>0</v>
      </c>
    </row>
    <row r="1335" spans="6:8">
      <c r="F1335" s="417"/>
      <c r="G1335" s="417">
        <v>0</v>
      </c>
      <c r="H1335" s="261">
        <v>0</v>
      </c>
    </row>
    <row r="1336" spans="6:8">
      <c r="F1336" s="417"/>
      <c r="G1336" s="417">
        <v>0</v>
      </c>
      <c r="H1336" s="261">
        <v>0</v>
      </c>
    </row>
    <row r="1337" spans="6:8">
      <c r="F1337" s="417"/>
      <c r="G1337" s="417">
        <v>0</v>
      </c>
      <c r="H1337" s="261">
        <v>0</v>
      </c>
    </row>
    <row r="1338" spans="6:8">
      <c r="F1338" s="417"/>
      <c r="G1338" s="417">
        <v>0</v>
      </c>
      <c r="H1338" s="261">
        <v>0</v>
      </c>
    </row>
    <row r="1339" spans="6:8">
      <c r="F1339" s="417"/>
      <c r="G1339" s="417">
        <v>0</v>
      </c>
      <c r="H1339" s="261">
        <v>0</v>
      </c>
    </row>
    <row r="1340" spans="6:8">
      <c r="F1340" s="417"/>
      <c r="G1340" s="417">
        <v>0</v>
      </c>
      <c r="H1340" s="261">
        <v>0</v>
      </c>
    </row>
    <row r="1341" spans="6:8">
      <c r="F1341" s="417"/>
      <c r="G1341" s="417">
        <v>0</v>
      </c>
      <c r="H1341" s="261">
        <v>0</v>
      </c>
    </row>
    <row r="1342" spans="6:8">
      <c r="F1342" s="417"/>
      <c r="G1342" s="417">
        <v>0</v>
      </c>
      <c r="H1342" s="261">
        <v>0</v>
      </c>
    </row>
    <row r="1343" spans="6:8">
      <c r="F1343" s="417"/>
      <c r="G1343" s="417">
        <v>0</v>
      </c>
      <c r="H1343" s="261">
        <v>0</v>
      </c>
    </row>
    <row r="1344" spans="6:8">
      <c r="F1344" s="417"/>
      <c r="G1344" s="417">
        <v>0</v>
      </c>
      <c r="H1344" s="261">
        <v>0</v>
      </c>
    </row>
    <row r="1345" spans="6:8">
      <c r="F1345" s="417"/>
      <c r="G1345" s="417">
        <v>0</v>
      </c>
      <c r="H1345" s="261">
        <v>0</v>
      </c>
    </row>
    <row r="1346" spans="6:8">
      <c r="F1346" s="417"/>
      <c r="G1346" s="417">
        <v>0</v>
      </c>
      <c r="H1346" s="261">
        <v>0</v>
      </c>
    </row>
    <row r="1347" spans="6:8">
      <c r="F1347" s="417"/>
      <c r="G1347" s="417">
        <v>0</v>
      </c>
      <c r="H1347" s="261">
        <v>0</v>
      </c>
    </row>
    <row r="1348" spans="6:8">
      <c r="F1348" s="417"/>
      <c r="G1348" s="417">
        <v>0</v>
      </c>
      <c r="H1348" s="261">
        <v>0</v>
      </c>
    </row>
    <row r="1349" spans="6:8">
      <c r="F1349" s="417"/>
      <c r="G1349" s="417">
        <v>0</v>
      </c>
      <c r="H1349" s="261">
        <v>0</v>
      </c>
    </row>
    <row r="1350" spans="6:8">
      <c r="F1350" s="417"/>
      <c r="G1350" s="417">
        <v>0</v>
      </c>
      <c r="H1350" s="261">
        <v>0</v>
      </c>
    </row>
    <row r="1351" spans="6:8">
      <c r="F1351" s="417"/>
      <c r="G1351" s="417">
        <v>0</v>
      </c>
      <c r="H1351" s="261">
        <v>0</v>
      </c>
    </row>
    <row r="1352" spans="6:8">
      <c r="F1352" s="417"/>
      <c r="G1352" s="417">
        <v>0</v>
      </c>
      <c r="H1352" s="261">
        <v>0</v>
      </c>
    </row>
    <row r="1353" spans="6:8">
      <c r="F1353" s="417"/>
      <c r="G1353" s="417">
        <v>0</v>
      </c>
      <c r="H1353" s="261">
        <v>0</v>
      </c>
    </row>
    <row r="1354" spans="6:8">
      <c r="F1354" s="417"/>
      <c r="G1354" s="417">
        <v>0</v>
      </c>
      <c r="H1354" s="261">
        <v>0</v>
      </c>
    </row>
    <row r="1355" spans="6:8">
      <c r="F1355" s="417"/>
      <c r="G1355" s="417">
        <v>0</v>
      </c>
      <c r="H1355" s="261">
        <v>0</v>
      </c>
    </row>
    <row r="1356" spans="6:8">
      <c r="F1356" s="417"/>
      <c r="G1356" s="417">
        <v>0</v>
      </c>
      <c r="H1356" s="261">
        <v>0</v>
      </c>
    </row>
    <row r="1357" spans="6:8">
      <c r="F1357" s="417"/>
      <c r="G1357" s="417">
        <v>0</v>
      </c>
      <c r="H1357" s="261">
        <v>0</v>
      </c>
    </row>
    <row r="1358" spans="6:8">
      <c r="F1358" s="417"/>
      <c r="G1358" s="417">
        <v>0</v>
      </c>
      <c r="H1358" s="261">
        <v>0</v>
      </c>
    </row>
    <row r="1359" spans="6:8">
      <c r="F1359" s="417"/>
      <c r="G1359" s="417">
        <v>0</v>
      </c>
      <c r="H1359" s="261">
        <v>0</v>
      </c>
    </row>
    <row r="1360" spans="6:8">
      <c r="F1360" s="417"/>
      <c r="G1360" s="417">
        <v>0</v>
      </c>
      <c r="H1360" s="261">
        <v>0</v>
      </c>
    </row>
    <row r="1361" spans="6:8">
      <c r="F1361" s="417"/>
      <c r="G1361" s="417">
        <v>0</v>
      </c>
      <c r="H1361" s="261">
        <v>0</v>
      </c>
    </row>
    <row r="1362" spans="6:8">
      <c r="F1362" s="417"/>
      <c r="G1362" s="417">
        <v>0</v>
      </c>
      <c r="H1362" s="261">
        <v>0</v>
      </c>
    </row>
    <row r="1363" spans="6:8">
      <c r="F1363" s="417"/>
      <c r="G1363" s="417">
        <v>0</v>
      </c>
      <c r="H1363" s="261">
        <v>0</v>
      </c>
    </row>
    <row r="1364" spans="6:8">
      <c r="F1364" s="417"/>
      <c r="G1364" s="417">
        <v>0</v>
      </c>
      <c r="H1364" s="261">
        <v>0</v>
      </c>
    </row>
    <row r="1365" spans="6:8">
      <c r="F1365" s="417"/>
      <c r="G1365" s="417">
        <v>0</v>
      </c>
      <c r="H1365" s="261">
        <v>0</v>
      </c>
    </row>
    <row r="1366" spans="6:8">
      <c r="F1366" s="417"/>
      <c r="G1366" s="417">
        <v>0</v>
      </c>
      <c r="H1366" s="261">
        <v>0</v>
      </c>
    </row>
    <row r="1367" spans="6:8">
      <c r="F1367" s="417"/>
      <c r="G1367" s="417">
        <v>0</v>
      </c>
      <c r="H1367" s="261">
        <v>0</v>
      </c>
    </row>
    <row r="1368" spans="6:8">
      <c r="F1368" s="417"/>
      <c r="G1368" s="417">
        <v>0</v>
      </c>
      <c r="H1368" s="261">
        <v>0</v>
      </c>
    </row>
    <row r="1369" spans="6:8">
      <c r="F1369" s="417"/>
      <c r="G1369" s="417">
        <v>0</v>
      </c>
      <c r="H1369" s="261">
        <v>0</v>
      </c>
    </row>
    <row r="1370" spans="6:8">
      <c r="F1370" s="417"/>
      <c r="G1370" s="417">
        <v>0</v>
      </c>
      <c r="H1370" s="261">
        <v>0</v>
      </c>
    </row>
    <row r="1371" spans="6:8">
      <c r="F1371" s="417"/>
      <c r="G1371" s="417">
        <v>0</v>
      </c>
      <c r="H1371" s="261">
        <v>0</v>
      </c>
    </row>
    <row r="1372" spans="6:8">
      <c r="F1372" s="417"/>
      <c r="G1372" s="417">
        <v>0</v>
      </c>
      <c r="H1372" s="261">
        <v>0</v>
      </c>
    </row>
    <row r="1373" spans="6:8">
      <c r="F1373" s="417"/>
      <c r="G1373" s="417">
        <v>0</v>
      </c>
      <c r="H1373" s="261">
        <v>0</v>
      </c>
    </row>
    <row r="1374" spans="6:8">
      <c r="F1374" s="417"/>
      <c r="G1374" s="417">
        <v>0</v>
      </c>
      <c r="H1374" s="261">
        <v>0</v>
      </c>
    </row>
    <row r="1375" spans="6:8">
      <c r="F1375" s="417"/>
      <c r="G1375" s="417">
        <v>0</v>
      </c>
      <c r="H1375" s="261">
        <v>0</v>
      </c>
    </row>
    <row r="1376" spans="6:8">
      <c r="F1376" s="417"/>
      <c r="G1376" s="417">
        <v>0</v>
      </c>
      <c r="H1376" s="261">
        <v>0</v>
      </c>
    </row>
    <row r="1377" spans="6:8">
      <c r="F1377" s="417"/>
      <c r="G1377" s="417">
        <v>0</v>
      </c>
      <c r="H1377" s="261">
        <v>0</v>
      </c>
    </row>
    <row r="1378" spans="6:8">
      <c r="F1378" s="417"/>
      <c r="G1378" s="417">
        <v>0</v>
      </c>
      <c r="H1378" s="261">
        <v>0</v>
      </c>
    </row>
    <row r="1379" spans="6:8">
      <c r="F1379" s="417"/>
      <c r="G1379" s="417">
        <v>0</v>
      </c>
      <c r="H1379" s="261">
        <v>0</v>
      </c>
    </row>
    <row r="1380" spans="6:8">
      <c r="F1380" s="417"/>
      <c r="G1380" s="417">
        <v>0</v>
      </c>
      <c r="H1380" s="261">
        <v>0</v>
      </c>
    </row>
    <row r="1381" spans="6:8">
      <c r="F1381" s="417"/>
      <c r="G1381" s="417">
        <v>0</v>
      </c>
      <c r="H1381" s="261">
        <v>0</v>
      </c>
    </row>
    <row r="1382" spans="6:8">
      <c r="F1382" s="417"/>
      <c r="G1382" s="417">
        <v>0</v>
      </c>
      <c r="H1382" s="261">
        <v>0</v>
      </c>
    </row>
    <row r="1383" spans="6:8">
      <c r="F1383" s="417"/>
      <c r="G1383" s="417">
        <v>0</v>
      </c>
      <c r="H1383" s="261">
        <v>0</v>
      </c>
    </row>
    <row r="1384" spans="6:8">
      <c r="F1384" s="417"/>
      <c r="G1384" s="417">
        <v>0</v>
      </c>
      <c r="H1384" s="261">
        <v>0</v>
      </c>
    </row>
    <row r="1385" spans="6:8">
      <c r="F1385" s="417"/>
      <c r="G1385" s="417">
        <v>0</v>
      </c>
      <c r="H1385" s="261">
        <v>0</v>
      </c>
    </row>
    <row r="1386" spans="6:8">
      <c r="F1386" s="417"/>
      <c r="G1386" s="417">
        <v>0</v>
      </c>
      <c r="H1386" s="261">
        <v>0</v>
      </c>
    </row>
    <row r="1387" spans="6:8">
      <c r="F1387" s="417"/>
      <c r="G1387" s="417">
        <v>0</v>
      </c>
      <c r="H1387" s="261">
        <v>0</v>
      </c>
    </row>
    <row r="1388" spans="6:8">
      <c r="F1388" s="417"/>
      <c r="G1388" s="417">
        <v>0</v>
      </c>
      <c r="H1388" s="261">
        <v>0</v>
      </c>
    </row>
    <row r="1389" spans="6:8">
      <c r="F1389" s="417"/>
      <c r="G1389" s="417">
        <v>0</v>
      </c>
      <c r="H1389" s="261">
        <v>0</v>
      </c>
    </row>
    <row r="1390" spans="6:8">
      <c r="F1390" s="417"/>
      <c r="G1390" s="417">
        <v>0</v>
      </c>
      <c r="H1390" s="261">
        <v>0</v>
      </c>
    </row>
    <row r="1391" spans="6:8">
      <c r="F1391" s="417"/>
      <c r="G1391" s="417">
        <v>0</v>
      </c>
      <c r="H1391" s="261">
        <v>0</v>
      </c>
    </row>
    <row r="1392" spans="6:8">
      <c r="F1392" s="417"/>
      <c r="G1392" s="417">
        <v>0</v>
      </c>
      <c r="H1392" s="261">
        <v>0</v>
      </c>
    </row>
    <row r="1393" spans="6:8">
      <c r="F1393" s="417"/>
      <c r="G1393" s="417">
        <v>0</v>
      </c>
      <c r="H1393" s="261">
        <v>0</v>
      </c>
    </row>
    <row r="1394" spans="6:8">
      <c r="F1394" s="417"/>
      <c r="G1394" s="417">
        <v>0</v>
      </c>
      <c r="H1394" s="261">
        <v>0</v>
      </c>
    </row>
    <row r="1395" spans="6:8">
      <c r="F1395" s="417"/>
      <c r="G1395" s="417">
        <v>0</v>
      </c>
      <c r="H1395" s="261">
        <v>0</v>
      </c>
    </row>
    <row r="1396" spans="6:8">
      <c r="F1396" s="417"/>
      <c r="G1396" s="417">
        <v>0</v>
      </c>
      <c r="H1396" s="261">
        <v>0</v>
      </c>
    </row>
    <row r="1397" spans="6:8">
      <c r="F1397" s="417"/>
      <c r="G1397" s="417">
        <v>0</v>
      </c>
      <c r="H1397" s="261">
        <v>0</v>
      </c>
    </row>
    <row r="1398" spans="6:8">
      <c r="F1398" s="417"/>
      <c r="G1398" s="417">
        <v>0</v>
      </c>
      <c r="H1398" s="261">
        <v>0</v>
      </c>
    </row>
    <row r="1399" spans="6:8">
      <c r="F1399" s="417"/>
      <c r="G1399" s="417">
        <v>0</v>
      </c>
      <c r="H1399" s="261">
        <v>0</v>
      </c>
    </row>
    <row r="1400" spans="6:8">
      <c r="F1400" s="417"/>
      <c r="G1400" s="417">
        <v>0</v>
      </c>
      <c r="H1400" s="261">
        <v>0</v>
      </c>
    </row>
    <row r="1401" spans="6:8">
      <c r="F1401" s="417"/>
      <c r="G1401" s="417">
        <v>0</v>
      </c>
      <c r="H1401" s="261">
        <v>0</v>
      </c>
    </row>
    <row r="1402" spans="6:8">
      <c r="F1402" s="417"/>
      <c r="G1402" s="417">
        <v>0</v>
      </c>
      <c r="H1402" s="261">
        <v>0</v>
      </c>
    </row>
    <row r="1403" spans="6:8">
      <c r="F1403" s="417"/>
      <c r="G1403" s="417">
        <v>0</v>
      </c>
      <c r="H1403" s="261">
        <v>0</v>
      </c>
    </row>
    <row r="1404" spans="6:8">
      <c r="F1404" s="417"/>
      <c r="G1404" s="417">
        <v>0</v>
      </c>
      <c r="H1404" s="261">
        <v>0</v>
      </c>
    </row>
    <row r="1405" spans="6:8">
      <c r="F1405" s="417"/>
      <c r="G1405" s="417">
        <v>0</v>
      </c>
      <c r="H1405" s="261">
        <v>0</v>
      </c>
    </row>
    <row r="1406" spans="6:8">
      <c r="F1406" s="417"/>
      <c r="G1406" s="417">
        <v>0</v>
      </c>
      <c r="H1406" s="261">
        <v>0</v>
      </c>
    </row>
    <row r="1407" spans="6:8">
      <c r="F1407" s="417"/>
      <c r="G1407" s="417">
        <v>0</v>
      </c>
      <c r="H1407" s="261">
        <v>0</v>
      </c>
    </row>
    <row r="1408" spans="6:8">
      <c r="F1408" s="417"/>
      <c r="G1408" s="417">
        <v>0</v>
      </c>
      <c r="H1408" s="261">
        <v>0</v>
      </c>
    </row>
    <row r="1409" spans="6:8">
      <c r="F1409" s="417"/>
      <c r="G1409" s="417">
        <v>0</v>
      </c>
      <c r="H1409" s="261">
        <v>0</v>
      </c>
    </row>
    <row r="1410" spans="6:8">
      <c r="F1410" s="417"/>
      <c r="G1410" s="417">
        <v>0</v>
      </c>
      <c r="H1410" s="261">
        <v>0</v>
      </c>
    </row>
    <row r="1411" spans="6:8">
      <c r="F1411" s="417"/>
      <c r="G1411" s="417">
        <v>0</v>
      </c>
      <c r="H1411" s="261">
        <v>0</v>
      </c>
    </row>
    <row r="1412" spans="6:8">
      <c r="F1412" s="417"/>
      <c r="G1412" s="417">
        <v>0</v>
      </c>
      <c r="H1412" s="261">
        <v>0</v>
      </c>
    </row>
    <row r="1413" spans="6:8">
      <c r="F1413" s="417"/>
      <c r="G1413" s="417">
        <v>0</v>
      </c>
      <c r="H1413" s="261">
        <v>0</v>
      </c>
    </row>
    <row r="1414" spans="6:8">
      <c r="F1414" s="417"/>
      <c r="G1414" s="417">
        <v>0</v>
      </c>
      <c r="H1414" s="261">
        <v>0</v>
      </c>
    </row>
    <row r="1415" spans="6:8">
      <c r="F1415" s="417"/>
      <c r="G1415" s="417">
        <v>0</v>
      </c>
      <c r="H1415" s="261">
        <v>0</v>
      </c>
    </row>
    <row r="1416" spans="6:8">
      <c r="F1416" s="417"/>
      <c r="G1416" s="417">
        <v>0</v>
      </c>
      <c r="H1416" s="261">
        <v>0</v>
      </c>
    </row>
    <row r="1417" spans="6:8">
      <c r="F1417" s="417"/>
      <c r="G1417" s="417">
        <v>0</v>
      </c>
      <c r="H1417" s="261">
        <v>0</v>
      </c>
    </row>
    <row r="1418" spans="6:8">
      <c r="F1418" s="417"/>
      <c r="G1418" s="417">
        <v>0</v>
      </c>
      <c r="H1418" s="261">
        <v>0</v>
      </c>
    </row>
    <row r="1419" spans="6:8">
      <c r="F1419" s="417"/>
      <c r="G1419" s="417">
        <v>0</v>
      </c>
      <c r="H1419" s="261">
        <v>0</v>
      </c>
    </row>
    <row r="1420" spans="6:8">
      <c r="F1420" s="417"/>
      <c r="G1420" s="417">
        <v>0</v>
      </c>
      <c r="H1420" s="261">
        <v>0</v>
      </c>
    </row>
    <row r="1421" spans="6:8">
      <c r="F1421" s="417"/>
      <c r="G1421" s="417">
        <v>0</v>
      </c>
      <c r="H1421" s="261">
        <v>0</v>
      </c>
    </row>
    <row r="1422" spans="6:8">
      <c r="F1422" s="417"/>
      <c r="G1422" s="417">
        <v>0</v>
      </c>
      <c r="H1422" s="261">
        <v>0</v>
      </c>
    </row>
    <row r="1423" spans="6:8">
      <c r="F1423" s="417"/>
      <c r="G1423" s="417">
        <v>0</v>
      </c>
      <c r="H1423" s="261">
        <v>0</v>
      </c>
    </row>
    <row r="1424" spans="6:8">
      <c r="F1424" s="417"/>
      <c r="G1424" s="417">
        <v>0</v>
      </c>
      <c r="H1424" s="261">
        <v>0</v>
      </c>
    </row>
    <row r="1425" spans="6:8">
      <c r="F1425" s="417"/>
      <c r="G1425" s="417">
        <v>0</v>
      </c>
      <c r="H1425" s="261">
        <v>0</v>
      </c>
    </row>
    <row r="1426" spans="6:8">
      <c r="F1426" s="417"/>
      <c r="G1426" s="417">
        <v>0</v>
      </c>
      <c r="H1426" s="261">
        <v>0</v>
      </c>
    </row>
    <row r="1427" spans="6:8">
      <c r="F1427" s="417"/>
      <c r="G1427" s="417">
        <v>0</v>
      </c>
      <c r="H1427" s="261">
        <v>0</v>
      </c>
    </row>
    <row r="1428" spans="6:8">
      <c r="F1428" s="417"/>
      <c r="G1428" s="417">
        <v>0</v>
      </c>
      <c r="H1428" s="261">
        <v>0</v>
      </c>
    </row>
    <row r="1429" spans="6:8">
      <c r="F1429" s="417"/>
      <c r="G1429" s="417">
        <v>0</v>
      </c>
      <c r="H1429" s="261">
        <v>0</v>
      </c>
    </row>
    <row r="1430" spans="6:8">
      <c r="F1430" s="417"/>
      <c r="G1430" s="417">
        <v>0</v>
      </c>
      <c r="H1430" s="261">
        <v>0</v>
      </c>
    </row>
    <row r="1431" spans="6:8">
      <c r="F1431" s="417"/>
      <c r="G1431" s="417">
        <v>0</v>
      </c>
      <c r="H1431" s="261">
        <v>0</v>
      </c>
    </row>
    <row r="1432" spans="6:8">
      <c r="F1432" s="417"/>
      <c r="G1432" s="417">
        <v>0</v>
      </c>
      <c r="H1432" s="261">
        <v>0</v>
      </c>
    </row>
    <row r="1433" spans="6:8">
      <c r="F1433" s="417"/>
      <c r="G1433" s="417">
        <v>0</v>
      </c>
      <c r="H1433" s="261">
        <v>0</v>
      </c>
    </row>
    <row r="1434" spans="6:8">
      <c r="F1434" s="417"/>
      <c r="G1434" s="417">
        <v>0</v>
      </c>
      <c r="H1434" s="261">
        <v>0</v>
      </c>
    </row>
    <row r="1435" spans="6:8">
      <c r="F1435" s="417"/>
      <c r="G1435" s="417">
        <v>0</v>
      </c>
      <c r="H1435" s="261">
        <v>0</v>
      </c>
    </row>
    <row r="1436" spans="6:8">
      <c r="F1436" s="417"/>
      <c r="G1436" s="417">
        <v>0</v>
      </c>
      <c r="H1436" s="261">
        <v>0</v>
      </c>
    </row>
    <row r="1437" spans="6:8">
      <c r="F1437" s="417"/>
      <c r="G1437" s="417">
        <v>0</v>
      </c>
      <c r="H1437" s="261">
        <v>0</v>
      </c>
    </row>
    <row r="1438" spans="6:8">
      <c r="F1438" s="417"/>
      <c r="G1438" s="417">
        <v>0</v>
      </c>
      <c r="H1438" s="261">
        <v>0</v>
      </c>
    </row>
    <row r="1439" spans="6:8">
      <c r="F1439" s="417"/>
      <c r="G1439" s="417">
        <v>0</v>
      </c>
      <c r="H1439" s="261">
        <v>0</v>
      </c>
    </row>
    <row r="1440" spans="6:8">
      <c r="F1440" s="417"/>
      <c r="G1440" s="417">
        <v>0</v>
      </c>
      <c r="H1440" s="261">
        <v>0</v>
      </c>
    </row>
    <row r="1441" spans="6:8">
      <c r="F1441" s="417"/>
      <c r="G1441" s="417">
        <v>0</v>
      </c>
      <c r="H1441" s="261">
        <v>0</v>
      </c>
    </row>
    <row r="1442" spans="6:8">
      <c r="F1442" s="417"/>
      <c r="G1442" s="417">
        <v>0</v>
      </c>
      <c r="H1442" s="261">
        <v>0</v>
      </c>
    </row>
    <row r="1443" spans="6:8">
      <c r="F1443" s="417"/>
      <c r="G1443" s="417">
        <v>0</v>
      </c>
      <c r="H1443" s="261">
        <v>0</v>
      </c>
    </row>
    <row r="1444" spans="6:8">
      <c r="F1444" s="417"/>
      <c r="G1444" s="417">
        <v>0</v>
      </c>
      <c r="H1444" s="261">
        <v>0</v>
      </c>
    </row>
    <row r="1445" spans="6:8">
      <c r="F1445" s="417"/>
      <c r="G1445" s="417">
        <v>0</v>
      </c>
      <c r="H1445" s="261">
        <v>0</v>
      </c>
    </row>
    <row r="1446" spans="6:8">
      <c r="F1446" s="417"/>
      <c r="G1446" s="417">
        <v>0</v>
      </c>
      <c r="H1446" s="261">
        <v>0</v>
      </c>
    </row>
    <row r="1447" spans="6:8">
      <c r="F1447" s="417"/>
      <c r="G1447" s="417">
        <v>0</v>
      </c>
      <c r="H1447" s="261">
        <v>0</v>
      </c>
    </row>
    <row r="1448" spans="6:8">
      <c r="F1448" s="417"/>
      <c r="G1448" s="417">
        <v>0</v>
      </c>
      <c r="H1448" s="261">
        <v>0</v>
      </c>
    </row>
    <row r="1449" spans="6:8">
      <c r="F1449" s="417"/>
      <c r="G1449" s="417">
        <v>0</v>
      </c>
      <c r="H1449" s="261">
        <v>0</v>
      </c>
    </row>
    <row r="1450" spans="6:8">
      <c r="F1450" s="417"/>
      <c r="G1450" s="417">
        <v>0</v>
      </c>
      <c r="H1450" s="261">
        <v>0</v>
      </c>
    </row>
    <row r="1451" spans="6:8">
      <c r="F1451" s="417"/>
      <c r="G1451" s="417">
        <v>0</v>
      </c>
      <c r="H1451" s="261">
        <v>0</v>
      </c>
    </row>
    <row r="1452" spans="6:8">
      <c r="F1452" s="417"/>
      <c r="G1452" s="417">
        <v>0</v>
      </c>
      <c r="H1452" s="261">
        <v>0</v>
      </c>
    </row>
    <row r="1453" spans="6:8">
      <c r="F1453" s="417"/>
      <c r="G1453" s="417">
        <v>0</v>
      </c>
      <c r="H1453" s="261">
        <v>0</v>
      </c>
    </row>
    <row r="1454" spans="6:8">
      <c r="F1454" s="417"/>
      <c r="G1454" s="417">
        <v>0</v>
      </c>
      <c r="H1454" s="261">
        <v>0</v>
      </c>
    </row>
    <row r="1455" spans="6:8">
      <c r="F1455" s="417"/>
      <c r="G1455" s="417">
        <v>0</v>
      </c>
      <c r="H1455" s="261">
        <v>0</v>
      </c>
    </row>
    <row r="1456" spans="6:8">
      <c r="F1456" s="417"/>
      <c r="G1456" s="417">
        <v>0</v>
      </c>
      <c r="H1456" s="261">
        <v>0</v>
      </c>
    </row>
    <row r="1457" spans="6:8">
      <c r="F1457" s="417"/>
      <c r="G1457" s="417">
        <v>0</v>
      </c>
      <c r="H1457" s="261">
        <v>0</v>
      </c>
    </row>
    <row r="1458" spans="6:8">
      <c r="F1458" s="417"/>
      <c r="G1458" s="417">
        <v>0</v>
      </c>
      <c r="H1458" s="261">
        <v>0</v>
      </c>
    </row>
    <row r="1459" spans="6:8">
      <c r="F1459" s="417"/>
      <c r="G1459" s="417">
        <v>0</v>
      </c>
      <c r="H1459" s="261">
        <v>0</v>
      </c>
    </row>
    <row r="1460" spans="6:8">
      <c r="F1460" s="417"/>
      <c r="G1460" s="417">
        <v>0</v>
      </c>
      <c r="H1460" s="261">
        <v>0</v>
      </c>
    </row>
    <row r="1461" spans="6:8">
      <c r="F1461" s="417"/>
      <c r="G1461" s="417">
        <v>0</v>
      </c>
      <c r="H1461" s="261">
        <v>0</v>
      </c>
    </row>
    <row r="1462" spans="6:8">
      <c r="F1462" s="417"/>
      <c r="G1462" s="417">
        <v>0</v>
      </c>
      <c r="H1462" s="261">
        <v>0</v>
      </c>
    </row>
    <row r="1463" spans="6:8">
      <c r="F1463" s="417"/>
      <c r="G1463" s="417">
        <v>0</v>
      </c>
      <c r="H1463" s="261">
        <v>0</v>
      </c>
    </row>
    <row r="1464" spans="6:8">
      <c r="F1464" s="417"/>
      <c r="G1464" s="417">
        <v>0</v>
      </c>
      <c r="H1464" s="261">
        <v>0</v>
      </c>
    </row>
    <row r="1465" spans="6:8">
      <c r="F1465" s="417"/>
      <c r="G1465" s="417">
        <v>0</v>
      </c>
      <c r="H1465" s="261">
        <v>0</v>
      </c>
    </row>
    <row r="1466" spans="6:8">
      <c r="F1466" s="417"/>
      <c r="G1466" s="417">
        <v>0</v>
      </c>
      <c r="H1466" s="261">
        <v>0</v>
      </c>
    </row>
    <row r="1467" spans="6:8">
      <c r="F1467" s="417"/>
      <c r="G1467" s="417">
        <v>0</v>
      </c>
      <c r="H1467" s="261">
        <v>0</v>
      </c>
    </row>
    <row r="1468" spans="6:8">
      <c r="F1468" s="417"/>
      <c r="G1468" s="417">
        <v>0</v>
      </c>
      <c r="H1468" s="261">
        <v>0</v>
      </c>
    </row>
    <row r="1469" spans="6:8">
      <c r="F1469" s="417"/>
      <c r="G1469" s="417">
        <v>0</v>
      </c>
      <c r="H1469" s="261">
        <v>0</v>
      </c>
    </row>
    <row r="1470" spans="6:8">
      <c r="F1470" s="417"/>
      <c r="G1470" s="417">
        <v>0</v>
      </c>
      <c r="H1470" s="261">
        <v>0</v>
      </c>
    </row>
    <row r="1471" spans="6:8">
      <c r="F1471" s="417"/>
      <c r="G1471" s="417">
        <v>0</v>
      </c>
      <c r="H1471" s="261">
        <v>0</v>
      </c>
    </row>
    <row r="1472" spans="6:8">
      <c r="F1472" s="417"/>
      <c r="G1472" s="417">
        <v>0</v>
      </c>
      <c r="H1472" s="261">
        <v>0</v>
      </c>
    </row>
    <row r="1473" spans="6:8">
      <c r="F1473" s="417"/>
      <c r="G1473" s="417">
        <v>0</v>
      </c>
      <c r="H1473" s="261">
        <v>0</v>
      </c>
    </row>
    <row r="1474" spans="6:8">
      <c r="F1474" s="417"/>
      <c r="G1474" s="417">
        <v>0</v>
      </c>
      <c r="H1474" s="261">
        <v>0</v>
      </c>
    </row>
    <row r="1475" spans="6:8">
      <c r="F1475" s="417"/>
      <c r="G1475" s="417">
        <v>0</v>
      </c>
      <c r="H1475" s="261">
        <v>0</v>
      </c>
    </row>
    <row r="1476" spans="6:8">
      <c r="F1476" s="417"/>
      <c r="G1476" s="417">
        <v>0</v>
      </c>
      <c r="H1476" s="261">
        <v>0</v>
      </c>
    </row>
    <row r="1477" spans="6:8">
      <c r="F1477" s="417"/>
      <c r="G1477" s="417">
        <v>0</v>
      </c>
      <c r="H1477" s="261">
        <v>0</v>
      </c>
    </row>
    <row r="1478" spans="6:8">
      <c r="F1478" s="417"/>
      <c r="G1478" s="417">
        <v>0</v>
      </c>
      <c r="H1478" s="261">
        <v>0</v>
      </c>
    </row>
    <row r="1479" spans="6:8">
      <c r="F1479" s="417"/>
      <c r="G1479" s="417">
        <v>0</v>
      </c>
      <c r="H1479" s="261">
        <v>0</v>
      </c>
    </row>
    <row r="1480" spans="6:8">
      <c r="F1480" s="417"/>
      <c r="G1480" s="417">
        <v>0</v>
      </c>
      <c r="H1480" s="261">
        <v>0</v>
      </c>
    </row>
    <row r="1481" spans="6:8">
      <c r="F1481" s="417"/>
      <c r="G1481" s="417">
        <v>0</v>
      </c>
      <c r="H1481" s="261">
        <v>0</v>
      </c>
    </row>
    <row r="1482" spans="6:8">
      <c r="F1482" s="417"/>
      <c r="G1482" s="417">
        <v>0</v>
      </c>
      <c r="H1482" s="261">
        <v>0</v>
      </c>
    </row>
    <row r="1483" spans="6:8">
      <c r="F1483" s="417"/>
      <c r="G1483" s="417">
        <v>0</v>
      </c>
      <c r="H1483" s="261">
        <v>0</v>
      </c>
    </row>
    <row r="1484" spans="6:8">
      <c r="F1484" s="417"/>
      <c r="G1484" s="417">
        <v>0</v>
      </c>
      <c r="H1484" s="261">
        <v>0</v>
      </c>
    </row>
    <row r="1485" spans="6:8">
      <c r="F1485" s="417"/>
      <c r="G1485" s="417">
        <v>0</v>
      </c>
      <c r="H1485" s="261">
        <v>0</v>
      </c>
    </row>
    <row r="1486" spans="6:8">
      <c r="F1486" s="417"/>
      <c r="G1486" s="417">
        <v>0</v>
      </c>
      <c r="H1486" s="261">
        <v>0</v>
      </c>
    </row>
    <row r="1487" spans="6:8">
      <c r="F1487" s="417"/>
      <c r="G1487" s="417">
        <v>0</v>
      </c>
      <c r="H1487" s="261">
        <v>0</v>
      </c>
    </row>
    <row r="1488" spans="6:8">
      <c r="F1488" s="417"/>
      <c r="G1488" s="417">
        <v>0</v>
      </c>
      <c r="H1488" s="261">
        <v>0</v>
      </c>
    </row>
    <row r="1489" spans="6:8">
      <c r="F1489" s="417"/>
      <c r="G1489" s="417">
        <v>0</v>
      </c>
      <c r="H1489" s="261">
        <v>0</v>
      </c>
    </row>
    <row r="1490" spans="6:8">
      <c r="F1490" s="417"/>
      <c r="G1490" s="417">
        <v>0</v>
      </c>
      <c r="H1490" s="261">
        <v>0</v>
      </c>
    </row>
    <row r="1491" spans="6:8">
      <c r="F1491" s="417"/>
      <c r="G1491" s="417">
        <v>0</v>
      </c>
      <c r="H1491" s="261">
        <v>0</v>
      </c>
    </row>
    <row r="1492" spans="6:8">
      <c r="F1492" s="417"/>
      <c r="G1492" s="417">
        <v>0</v>
      </c>
      <c r="H1492" s="261">
        <v>0</v>
      </c>
    </row>
    <row r="1493" spans="6:8">
      <c r="F1493" s="417"/>
      <c r="G1493" s="417">
        <v>0</v>
      </c>
      <c r="H1493" s="261">
        <v>0</v>
      </c>
    </row>
    <row r="1494" spans="6:8">
      <c r="F1494" s="417"/>
      <c r="G1494" s="417">
        <v>0</v>
      </c>
      <c r="H1494" s="261">
        <v>0</v>
      </c>
    </row>
    <row r="1495" spans="6:8">
      <c r="F1495" s="417"/>
      <c r="G1495" s="417">
        <v>0</v>
      </c>
      <c r="H1495" s="261">
        <v>0</v>
      </c>
    </row>
    <row r="1496" spans="6:8">
      <c r="F1496" s="417"/>
      <c r="G1496" s="417">
        <v>0</v>
      </c>
      <c r="H1496" s="261">
        <v>0</v>
      </c>
    </row>
    <row r="1497" spans="6:8">
      <c r="F1497" s="417"/>
      <c r="G1497" s="417">
        <v>0</v>
      </c>
      <c r="H1497" s="261">
        <v>0</v>
      </c>
    </row>
    <row r="1498" spans="6:8">
      <c r="F1498" s="417"/>
      <c r="G1498" s="417">
        <v>0</v>
      </c>
      <c r="H1498" s="261">
        <v>0</v>
      </c>
    </row>
    <row r="1499" spans="6:8">
      <c r="F1499" s="417"/>
      <c r="G1499" s="417">
        <v>0</v>
      </c>
      <c r="H1499" s="261">
        <v>0</v>
      </c>
    </row>
    <row r="1500" spans="6:8">
      <c r="F1500" s="417"/>
      <c r="G1500" s="417">
        <v>0</v>
      </c>
      <c r="H1500" s="261">
        <v>0</v>
      </c>
    </row>
    <row r="1501" spans="6:8">
      <c r="F1501" s="417"/>
      <c r="G1501" s="417">
        <v>0</v>
      </c>
      <c r="H1501" s="261">
        <v>0</v>
      </c>
    </row>
    <row r="1502" spans="6:8">
      <c r="F1502" s="417"/>
      <c r="G1502" s="417">
        <v>0</v>
      </c>
      <c r="H1502" s="261">
        <v>0</v>
      </c>
    </row>
    <row r="1503" spans="6:8">
      <c r="F1503" s="417"/>
      <c r="G1503" s="417">
        <v>0</v>
      </c>
      <c r="H1503" s="261">
        <v>0</v>
      </c>
    </row>
    <row r="1504" spans="6:8">
      <c r="F1504" s="417"/>
      <c r="G1504" s="417">
        <v>0</v>
      </c>
      <c r="H1504" s="261">
        <v>0</v>
      </c>
    </row>
    <row r="1505" spans="6:8">
      <c r="F1505" s="417"/>
      <c r="G1505" s="417">
        <v>0</v>
      </c>
      <c r="H1505" s="261">
        <v>0</v>
      </c>
    </row>
    <row r="1506" spans="6:8">
      <c r="F1506" s="417"/>
      <c r="G1506" s="417">
        <v>0</v>
      </c>
      <c r="H1506" s="261">
        <v>0</v>
      </c>
    </row>
    <row r="1507" spans="6:8">
      <c r="F1507" s="417"/>
      <c r="G1507" s="417">
        <v>0</v>
      </c>
      <c r="H1507" s="261">
        <v>0</v>
      </c>
    </row>
    <row r="1508" spans="6:8">
      <c r="F1508" s="417"/>
      <c r="G1508" s="417">
        <v>0</v>
      </c>
      <c r="H1508" s="261">
        <v>0</v>
      </c>
    </row>
    <row r="1509" spans="6:8">
      <c r="F1509" s="417"/>
      <c r="G1509" s="417">
        <v>0</v>
      </c>
      <c r="H1509" s="261">
        <v>0</v>
      </c>
    </row>
    <row r="1510" spans="6:8">
      <c r="F1510" s="417"/>
      <c r="G1510" s="417">
        <v>0</v>
      </c>
      <c r="H1510" s="261">
        <v>0</v>
      </c>
    </row>
    <row r="1511" spans="6:8">
      <c r="F1511" s="417"/>
      <c r="G1511" s="417">
        <v>0</v>
      </c>
      <c r="H1511" s="261">
        <v>0</v>
      </c>
    </row>
    <row r="1512" spans="6:8">
      <c r="F1512" s="417"/>
      <c r="G1512" s="417">
        <v>0</v>
      </c>
      <c r="H1512" s="261">
        <v>0</v>
      </c>
    </row>
    <row r="1513" spans="6:8">
      <c r="F1513" s="417"/>
      <c r="G1513" s="417">
        <v>0</v>
      </c>
      <c r="H1513" s="261">
        <v>0</v>
      </c>
    </row>
    <row r="1514" spans="6:8">
      <c r="F1514" s="417"/>
      <c r="G1514" s="417">
        <v>0</v>
      </c>
      <c r="H1514" s="261">
        <v>0</v>
      </c>
    </row>
    <row r="1515" spans="6:8">
      <c r="F1515" s="417"/>
      <c r="G1515" s="417">
        <v>0</v>
      </c>
      <c r="H1515" s="261">
        <v>0</v>
      </c>
    </row>
    <row r="1516" spans="6:8">
      <c r="F1516" s="417"/>
      <c r="G1516" s="417">
        <v>0</v>
      </c>
      <c r="H1516" s="261">
        <v>0</v>
      </c>
    </row>
    <row r="1517" spans="6:8">
      <c r="F1517" s="417"/>
      <c r="G1517" s="417">
        <v>0</v>
      </c>
      <c r="H1517" s="261">
        <v>0</v>
      </c>
    </row>
    <row r="1518" spans="6:8">
      <c r="F1518" s="417"/>
      <c r="G1518" s="417">
        <v>0</v>
      </c>
      <c r="H1518" s="261">
        <v>0</v>
      </c>
    </row>
    <row r="1519" spans="6:8">
      <c r="F1519" s="417"/>
      <c r="G1519" s="417">
        <v>0</v>
      </c>
      <c r="H1519" s="261">
        <v>0</v>
      </c>
    </row>
    <row r="1520" spans="6:8">
      <c r="F1520" s="417"/>
      <c r="G1520" s="417">
        <v>0</v>
      </c>
      <c r="H1520" s="261">
        <v>0</v>
      </c>
    </row>
    <row r="1521" spans="6:8">
      <c r="F1521" s="417"/>
      <c r="G1521" s="417">
        <v>0</v>
      </c>
      <c r="H1521" s="261">
        <v>0</v>
      </c>
    </row>
    <row r="1522" spans="6:8">
      <c r="F1522" s="417"/>
      <c r="G1522" s="417">
        <v>0</v>
      </c>
      <c r="H1522" s="261">
        <v>0</v>
      </c>
    </row>
    <row r="1523" spans="6:8">
      <c r="F1523" s="417"/>
      <c r="G1523" s="417">
        <v>0</v>
      </c>
      <c r="H1523" s="261">
        <v>0</v>
      </c>
    </row>
    <row r="1524" spans="6:8">
      <c r="F1524" s="417"/>
      <c r="G1524" s="417">
        <v>0</v>
      </c>
      <c r="H1524" s="261">
        <v>0</v>
      </c>
    </row>
    <row r="1525" spans="6:8">
      <c r="F1525" s="417"/>
      <c r="G1525" s="417">
        <v>0</v>
      </c>
      <c r="H1525" s="261">
        <v>0</v>
      </c>
    </row>
    <row r="1526" spans="6:8">
      <c r="F1526" s="417"/>
      <c r="G1526" s="417">
        <v>0</v>
      </c>
      <c r="H1526" s="261">
        <v>0</v>
      </c>
    </row>
    <row r="1527" spans="6:8">
      <c r="F1527" s="417"/>
      <c r="G1527" s="417">
        <v>0</v>
      </c>
      <c r="H1527" s="261">
        <v>0</v>
      </c>
    </row>
    <row r="1528" spans="6:8">
      <c r="F1528" s="417"/>
      <c r="G1528" s="417">
        <v>0</v>
      </c>
      <c r="H1528" s="261">
        <v>0</v>
      </c>
    </row>
    <row r="1529" spans="6:8">
      <c r="F1529" s="417"/>
      <c r="G1529" s="417">
        <v>0</v>
      </c>
      <c r="H1529" s="261">
        <v>0</v>
      </c>
    </row>
    <row r="1530" spans="6:8">
      <c r="F1530" s="417"/>
      <c r="G1530" s="417">
        <v>0</v>
      </c>
      <c r="H1530" s="261">
        <v>0</v>
      </c>
    </row>
    <row r="1531" spans="6:8">
      <c r="F1531" s="417"/>
      <c r="G1531" s="417">
        <v>0</v>
      </c>
      <c r="H1531" s="261">
        <v>0</v>
      </c>
    </row>
    <row r="1532" spans="6:8">
      <c r="F1532" s="417"/>
      <c r="G1532" s="417">
        <v>0</v>
      </c>
      <c r="H1532" s="261">
        <v>0</v>
      </c>
    </row>
    <row r="1533" spans="6:8">
      <c r="F1533" s="417"/>
      <c r="G1533" s="417">
        <v>0</v>
      </c>
      <c r="H1533" s="261">
        <v>0</v>
      </c>
    </row>
    <row r="1534" spans="6:8">
      <c r="F1534" s="417"/>
      <c r="G1534" s="417">
        <v>0</v>
      </c>
      <c r="H1534" s="261">
        <v>0</v>
      </c>
    </row>
    <row r="1535" spans="6:8">
      <c r="F1535" s="417"/>
      <c r="G1535" s="417">
        <v>0</v>
      </c>
      <c r="H1535" s="261">
        <v>0</v>
      </c>
    </row>
    <row r="1536" spans="6:8">
      <c r="F1536" s="417"/>
      <c r="G1536" s="417">
        <v>0</v>
      </c>
      <c r="H1536" s="261">
        <v>0</v>
      </c>
    </row>
    <row r="1537" spans="6:8">
      <c r="F1537" s="417"/>
      <c r="G1537" s="417">
        <v>0</v>
      </c>
      <c r="H1537" s="261">
        <v>0</v>
      </c>
    </row>
    <row r="1538" spans="6:8">
      <c r="F1538" s="417"/>
      <c r="G1538" s="417">
        <v>0</v>
      </c>
      <c r="H1538" s="261">
        <v>0</v>
      </c>
    </row>
    <row r="1539" spans="6:8">
      <c r="F1539" s="417"/>
      <c r="G1539" s="417">
        <v>0</v>
      </c>
      <c r="H1539" s="261">
        <v>0</v>
      </c>
    </row>
    <row r="1540" spans="6:8">
      <c r="F1540" s="417"/>
      <c r="G1540" s="417">
        <v>0</v>
      </c>
      <c r="H1540" s="261">
        <v>0</v>
      </c>
    </row>
    <row r="1541" spans="6:8">
      <c r="F1541" s="417"/>
      <c r="G1541" s="417">
        <v>0</v>
      </c>
      <c r="H1541" s="261">
        <v>0</v>
      </c>
    </row>
    <row r="1542" spans="6:8">
      <c r="F1542" s="417"/>
      <c r="G1542" s="417">
        <v>0</v>
      </c>
      <c r="H1542" s="261">
        <v>0</v>
      </c>
    </row>
    <row r="1543" spans="6:8">
      <c r="F1543" s="417"/>
      <c r="G1543" s="417">
        <v>0</v>
      </c>
      <c r="H1543" s="261">
        <v>0</v>
      </c>
    </row>
    <row r="1544" spans="6:8">
      <c r="F1544" s="417"/>
      <c r="G1544" s="417">
        <v>0</v>
      </c>
      <c r="H1544" s="261">
        <v>0</v>
      </c>
    </row>
    <row r="1545" spans="6:8">
      <c r="F1545" s="417"/>
      <c r="G1545" s="417">
        <v>0</v>
      </c>
      <c r="H1545" s="261">
        <v>0</v>
      </c>
    </row>
    <row r="1546" spans="6:8">
      <c r="F1546" s="417"/>
      <c r="G1546" s="417">
        <v>0</v>
      </c>
      <c r="H1546" s="261">
        <v>0</v>
      </c>
    </row>
    <row r="1547" spans="6:8">
      <c r="F1547" s="417"/>
      <c r="G1547" s="417">
        <v>0</v>
      </c>
      <c r="H1547" s="261">
        <v>0</v>
      </c>
    </row>
    <row r="1548" spans="6:8">
      <c r="F1548" s="417"/>
      <c r="G1548" s="417">
        <v>0</v>
      </c>
      <c r="H1548" s="261">
        <v>0</v>
      </c>
    </row>
    <row r="1549" spans="6:8">
      <c r="F1549" s="417"/>
      <c r="G1549" s="417">
        <v>0</v>
      </c>
      <c r="H1549" s="261">
        <v>0</v>
      </c>
    </row>
    <row r="1550" spans="6:8">
      <c r="F1550" s="417"/>
      <c r="G1550" s="417">
        <v>0</v>
      </c>
      <c r="H1550" s="261">
        <v>0</v>
      </c>
    </row>
    <row r="1551" spans="6:8">
      <c r="F1551" s="417"/>
      <c r="G1551" s="417">
        <v>0</v>
      </c>
      <c r="H1551" s="261">
        <v>0</v>
      </c>
    </row>
    <row r="1552" spans="6:8">
      <c r="F1552" s="417"/>
      <c r="G1552" s="417">
        <v>0</v>
      </c>
      <c r="H1552" s="261">
        <v>0</v>
      </c>
    </row>
    <row r="1553" spans="6:8">
      <c r="F1553" s="417"/>
      <c r="G1553" s="417">
        <v>0</v>
      </c>
      <c r="H1553" s="261">
        <v>0</v>
      </c>
    </row>
    <row r="1554" spans="6:8">
      <c r="F1554" s="417"/>
      <c r="G1554" s="417">
        <v>0</v>
      </c>
      <c r="H1554" s="261">
        <v>0</v>
      </c>
    </row>
    <row r="1555" spans="6:8">
      <c r="F1555" s="417"/>
      <c r="G1555" s="417">
        <v>0</v>
      </c>
      <c r="H1555" s="261">
        <v>0</v>
      </c>
    </row>
    <row r="1556" spans="6:8">
      <c r="F1556" s="417"/>
      <c r="G1556" s="417">
        <v>0</v>
      </c>
      <c r="H1556" s="261">
        <v>0</v>
      </c>
    </row>
    <row r="1557" spans="6:8">
      <c r="F1557" s="417"/>
      <c r="G1557" s="417">
        <v>0</v>
      </c>
      <c r="H1557" s="261">
        <v>0</v>
      </c>
    </row>
    <row r="1558" spans="6:8">
      <c r="F1558" s="417"/>
      <c r="G1558" s="417">
        <v>0</v>
      </c>
      <c r="H1558" s="261">
        <v>0</v>
      </c>
    </row>
    <row r="1559" spans="6:8">
      <c r="F1559" s="417"/>
      <c r="G1559" s="417">
        <v>0</v>
      </c>
      <c r="H1559" s="261">
        <v>0</v>
      </c>
    </row>
    <row r="1560" spans="6:8">
      <c r="F1560" s="417"/>
      <c r="G1560" s="417">
        <v>0</v>
      </c>
      <c r="H1560" s="261">
        <v>0</v>
      </c>
    </row>
    <row r="1561" spans="6:8">
      <c r="F1561" s="417"/>
      <c r="G1561" s="417">
        <v>0</v>
      </c>
      <c r="H1561" s="261">
        <v>0</v>
      </c>
    </row>
    <row r="1562" spans="6:8">
      <c r="F1562" s="417"/>
      <c r="G1562" s="417">
        <v>0</v>
      </c>
      <c r="H1562" s="261">
        <v>0</v>
      </c>
    </row>
    <row r="1563" spans="6:8">
      <c r="F1563" s="417"/>
      <c r="G1563" s="417">
        <v>0</v>
      </c>
      <c r="H1563" s="261">
        <v>0</v>
      </c>
    </row>
    <row r="1564" spans="6:8">
      <c r="F1564" s="417"/>
      <c r="G1564" s="417">
        <v>0</v>
      </c>
      <c r="H1564" s="261">
        <v>0</v>
      </c>
    </row>
    <row r="1565" spans="6:8">
      <c r="F1565" s="417"/>
      <c r="G1565" s="417">
        <v>0</v>
      </c>
      <c r="H1565" s="261">
        <v>0</v>
      </c>
    </row>
    <row r="1566" spans="6:8">
      <c r="F1566" s="417"/>
      <c r="G1566" s="417">
        <v>0</v>
      </c>
      <c r="H1566" s="261">
        <v>0</v>
      </c>
    </row>
    <row r="1567" spans="6:8">
      <c r="F1567" s="417"/>
      <c r="G1567" s="417">
        <v>0</v>
      </c>
      <c r="H1567" s="261">
        <v>0</v>
      </c>
    </row>
    <row r="1568" spans="6:8">
      <c r="F1568" s="417"/>
      <c r="G1568" s="417">
        <v>0</v>
      </c>
      <c r="H1568" s="261">
        <v>0</v>
      </c>
    </row>
    <row r="1569" spans="6:8">
      <c r="F1569" s="417"/>
      <c r="G1569" s="417">
        <v>0</v>
      </c>
      <c r="H1569" s="261">
        <v>0</v>
      </c>
    </row>
    <row r="1570" spans="6:8">
      <c r="F1570" s="417"/>
      <c r="G1570" s="417">
        <v>0</v>
      </c>
      <c r="H1570" s="261">
        <v>0</v>
      </c>
    </row>
    <row r="1571" spans="6:8">
      <c r="F1571" s="417"/>
      <c r="G1571" s="417">
        <v>0</v>
      </c>
      <c r="H1571" s="261">
        <v>0</v>
      </c>
    </row>
    <row r="1572" spans="6:8">
      <c r="F1572" s="417"/>
      <c r="G1572" s="417">
        <v>0</v>
      </c>
      <c r="H1572" s="261">
        <v>0</v>
      </c>
    </row>
    <row r="1573" spans="6:8">
      <c r="F1573" s="417"/>
      <c r="G1573" s="417">
        <v>0</v>
      </c>
      <c r="H1573" s="261">
        <v>0</v>
      </c>
    </row>
    <row r="1574" spans="6:8">
      <c r="F1574" s="417"/>
      <c r="G1574" s="417">
        <v>0</v>
      </c>
      <c r="H1574" s="261">
        <v>0</v>
      </c>
    </row>
    <row r="1575" spans="6:8">
      <c r="F1575" s="417"/>
      <c r="G1575" s="417">
        <v>0</v>
      </c>
      <c r="H1575" s="261">
        <v>0</v>
      </c>
    </row>
    <row r="1576" spans="6:8">
      <c r="F1576" s="417"/>
      <c r="G1576" s="417">
        <v>0</v>
      </c>
      <c r="H1576" s="261">
        <v>0</v>
      </c>
    </row>
    <row r="1577" spans="6:8">
      <c r="F1577" s="417"/>
      <c r="G1577" s="417">
        <v>0</v>
      </c>
      <c r="H1577" s="261">
        <v>0</v>
      </c>
    </row>
    <row r="1578" spans="6:8">
      <c r="F1578" s="417"/>
      <c r="G1578" s="417">
        <v>0</v>
      </c>
      <c r="H1578" s="261">
        <v>0</v>
      </c>
    </row>
    <row r="1579" spans="6:8">
      <c r="F1579" s="417"/>
      <c r="G1579" s="417">
        <v>0</v>
      </c>
      <c r="H1579" s="261">
        <v>0</v>
      </c>
    </row>
    <row r="1580" spans="6:8">
      <c r="F1580" s="417"/>
      <c r="G1580" s="417">
        <v>0</v>
      </c>
      <c r="H1580" s="261">
        <v>0</v>
      </c>
    </row>
    <row r="1581" spans="6:8">
      <c r="F1581" s="417"/>
      <c r="G1581" s="417">
        <v>0</v>
      </c>
      <c r="H1581" s="261">
        <v>0</v>
      </c>
    </row>
    <row r="1582" spans="6:8">
      <c r="F1582" s="417"/>
      <c r="G1582" s="417">
        <v>0</v>
      </c>
      <c r="H1582" s="261">
        <v>0</v>
      </c>
    </row>
    <row r="1583" spans="6:8">
      <c r="F1583" s="417"/>
      <c r="G1583" s="417">
        <v>0</v>
      </c>
      <c r="H1583" s="261">
        <v>0</v>
      </c>
    </row>
    <row r="1584" spans="6:8">
      <c r="F1584" s="417"/>
      <c r="G1584" s="417">
        <v>0</v>
      </c>
      <c r="H1584" s="261">
        <v>0</v>
      </c>
    </row>
    <row r="1585" spans="6:8">
      <c r="F1585" s="417"/>
      <c r="G1585" s="417">
        <v>0</v>
      </c>
      <c r="H1585" s="261">
        <v>0</v>
      </c>
    </row>
    <row r="1586" spans="6:8">
      <c r="F1586" s="417"/>
      <c r="G1586" s="417">
        <v>0</v>
      </c>
      <c r="H1586" s="261">
        <v>0</v>
      </c>
    </row>
    <row r="1587" spans="6:8">
      <c r="F1587" s="417"/>
      <c r="G1587" s="417">
        <v>0</v>
      </c>
      <c r="H1587" s="261">
        <v>0</v>
      </c>
    </row>
    <row r="1588" spans="6:8">
      <c r="F1588" s="417"/>
      <c r="G1588" s="417">
        <v>0</v>
      </c>
      <c r="H1588" s="261">
        <v>0</v>
      </c>
    </row>
    <row r="1589" spans="6:8">
      <c r="F1589" s="417"/>
      <c r="G1589" s="417">
        <v>0</v>
      </c>
      <c r="H1589" s="261">
        <v>0</v>
      </c>
    </row>
    <row r="1590" spans="6:8">
      <c r="F1590" s="417"/>
      <c r="G1590" s="417">
        <v>0</v>
      </c>
      <c r="H1590" s="261">
        <v>0</v>
      </c>
    </row>
    <row r="1591" spans="6:8">
      <c r="F1591" s="417"/>
      <c r="G1591" s="417">
        <v>0</v>
      </c>
      <c r="H1591" s="261">
        <v>0</v>
      </c>
    </row>
    <row r="1592" spans="6:8">
      <c r="F1592" s="417"/>
      <c r="G1592" s="417">
        <v>0</v>
      </c>
      <c r="H1592" s="261">
        <v>0</v>
      </c>
    </row>
    <row r="1593" spans="6:8">
      <c r="F1593" s="417"/>
      <c r="G1593" s="417">
        <v>0</v>
      </c>
      <c r="H1593" s="261">
        <v>0</v>
      </c>
    </row>
    <row r="1594" spans="6:8">
      <c r="F1594" s="417"/>
      <c r="G1594" s="417">
        <v>0</v>
      </c>
      <c r="H1594" s="261">
        <v>0</v>
      </c>
    </row>
    <row r="1595" spans="6:8">
      <c r="F1595" s="417"/>
      <c r="G1595" s="417">
        <v>0</v>
      </c>
      <c r="H1595" s="261">
        <v>0</v>
      </c>
    </row>
    <row r="1596" spans="6:8">
      <c r="F1596" s="417"/>
      <c r="G1596" s="417">
        <v>0</v>
      </c>
      <c r="H1596" s="261">
        <v>0</v>
      </c>
    </row>
    <row r="1597" spans="6:8">
      <c r="F1597" s="417"/>
      <c r="G1597" s="417">
        <v>0</v>
      </c>
      <c r="H1597" s="261">
        <v>0</v>
      </c>
    </row>
    <row r="1598" spans="6:8">
      <c r="F1598" s="417"/>
      <c r="G1598" s="417">
        <v>0</v>
      </c>
      <c r="H1598" s="261">
        <v>0</v>
      </c>
    </row>
    <row r="1599" spans="6:8">
      <c r="F1599" s="417"/>
      <c r="G1599" s="417">
        <v>0</v>
      </c>
      <c r="H1599" s="261">
        <v>0</v>
      </c>
    </row>
    <row r="1600" spans="6:8">
      <c r="F1600" s="417"/>
      <c r="G1600" s="417">
        <v>0</v>
      </c>
      <c r="H1600" s="261">
        <v>0</v>
      </c>
    </row>
    <row r="1601" spans="6:8">
      <c r="F1601" s="417"/>
      <c r="G1601" s="417">
        <v>0</v>
      </c>
      <c r="H1601" s="261">
        <v>0</v>
      </c>
    </row>
    <row r="1602" spans="6:8">
      <c r="F1602" s="417"/>
      <c r="G1602" s="417">
        <v>0</v>
      </c>
      <c r="H1602" s="261">
        <v>0</v>
      </c>
    </row>
    <row r="1603" spans="6:8">
      <c r="F1603" s="417"/>
      <c r="G1603" s="417">
        <v>0</v>
      </c>
      <c r="H1603" s="261">
        <v>0</v>
      </c>
    </row>
    <row r="1604" spans="6:8">
      <c r="F1604" s="417"/>
      <c r="G1604" s="417">
        <v>0</v>
      </c>
      <c r="H1604" s="261">
        <v>0</v>
      </c>
    </row>
    <row r="1605" spans="6:8">
      <c r="F1605" s="417"/>
      <c r="G1605" s="417">
        <v>0</v>
      </c>
      <c r="H1605" s="261">
        <v>0</v>
      </c>
    </row>
    <row r="1606" spans="6:8">
      <c r="F1606" s="417"/>
      <c r="G1606" s="417">
        <v>0</v>
      </c>
      <c r="H1606" s="261">
        <v>0</v>
      </c>
    </row>
    <row r="1607" spans="6:8">
      <c r="F1607" s="417"/>
      <c r="G1607" s="417">
        <v>0</v>
      </c>
      <c r="H1607" s="261">
        <v>0</v>
      </c>
    </row>
    <row r="1608" spans="6:8">
      <c r="F1608" s="417"/>
      <c r="G1608" s="417">
        <v>0</v>
      </c>
      <c r="H1608" s="261">
        <v>0</v>
      </c>
    </row>
    <row r="1609" spans="6:8">
      <c r="F1609" s="417"/>
      <c r="G1609" s="417">
        <v>0</v>
      </c>
      <c r="H1609" s="261">
        <v>0</v>
      </c>
    </row>
    <row r="1610" spans="6:8">
      <c r="F1610" s="417"/>
      <c r="G1610" s="417">
        <v>0</v>
      </c>
      <c r="H1610" s="261">
        <v>0</v>
      </c>
    </row>
    <row r="1611" spans="6:8">
      <c r="F1611" s="417"/>
      <c r="G1611" s="417">
        <v>0</v>
      </c>
      <c r="H1611" s="261">
        <v>0</v>
      </c>
    </row>
    <row r="1612" spans="6:8">
      <c r="F1612" s="417"/>
      <c r="G1612" s="417">
        <v>0</v>
      </c>
      <c r="H1612" s="261">
        <v>0</v>
      </c>
    </row>
    <row r="1613" spans="6:8">
      <c r="F1613" s="417"/>
      <c r="G1613" s="417">
        <v>0</v>
      </c>
      <c r="H1613" s="261">
        <v>0</v>
      </c>
    </row>
    <row r="1614" spans="6:8">
      <c r="F1614" s="417"/>
      <c r="G1614" s="417">
        <v>0</v>
      </c>
      <c r="H1614" s="261">
        <v>0</v>
      </c>
    </row>
    <row r="1615" spans="6:8">
      <c r="F1615" s="417"/>
      <c r="G1615" s="417">
        <v>0</v>
      </c>
      <c r="H1615" s="261">
        <v>0</v>
      </c>
    </row>
    <row r="1616" spans="6:8">
      <c r="F1616" s="417"/>
      <c r="G1616" s="417">
        <v>0</v>
      </c>
      <c r="H1616" s="261">
        <v>0</v>
      </c>
    </row>
    <row r="1617" spans="6:8">
      <c r="F1617" s="417"/>
      <c r="G1617" s="417">
        <v>0</v>
      </c>
      <c r="H1617" s="261">
        <v>0</v>
      </c>
    </row>
    <row r="1618" spans="6:8">
      <c r="F1618" s="417"/>
      <c r="G1618" s="417">
        <v>0</v>
      </c>
      <c r="H1618" s="261">
        <v>0</v>
      </c>
    </row>
    <row r="1619" spans="6:8">
      <c r="F1619" s="417"/>
      <c r="G1619" s="417">
        <v>0</v>
      </c>
      <c r="H1619" s="261">
        <v>0</v>
      </c>
    </row>
    <row r="1620" spans="6:8">
      <c r="F1620" s="417"/>
      <c r="G1620" s="417">
        <v>0</v>
      </c>
      <c r="H1620" s="261">
        <v>0</v>
      </c>
    </row>
    <row r="1621" spans="6:8">
      <c r="F1621" s="417"/>
      <c r="G1621" s="417">
        <v>0</v>
      </c>
      <c r="H1621" s="261">
        <v>0</v>
      </c>
    </row>
    <row r="1622" spans="6:8">
      <c r="F1622" s="417"/>
      <c r="G1622" s="417">
        <v>0</v>
      </c>
      <c r="H1622" s="261">
        <v>0</v>
      </c>
    </row>
    <row r="1623" spans="6:8">
      <c r="F1623" s="417"/>
      <c r="G1623" s="417">
        <v>0</v>
      </c>
      <c r="H1623" s="261">
        <v>0</v>
      </c>
    </row>
    <row r="1624" spans="6:8">
      <c r="F1624" s="417"/>
      <c r="G1624" s="417">
        <v>0</v>
      </c>
      <c r="H1624" s="261">
        <v>0</v>
      </c>
    </row>
    <row r="1625" spans="6:8">
      <c r="F1625" s="417"/>
      <c r="G1625" s="417">
        <v>0</v>
      </c>
      <c r="H1625" s="261">
        <v>0</v>
      </c>
    </row>
    <row r="1626" spans="6:8">
      <c r="F1626" s="417"/>
      <c r="G1626" s="417">
        <v>0</v>
      </c>
      <c r="H1626" s="261">
        <v>0</v>
      </c>
    </row>
    <row r="1627" spans="6:8">
      <c r="F1627" s="417"/>
      <c r="G1627" s="417">
        <v>0</v>
      </c>
      <c r="H1627" s="261">
        <v>0</v>
      </c>
    </row>
    <row r="1628" spans="6:8">
      <c r="F1628" s="417"/>
      <c r="G1628" s="417">
        <v>0</v>
      </c>
      <c r="H1628" s="261">
        <v>0</v>
      </c>
    </row>
    <row r="1629" spans="6:8">
      <c r="F1629" s="417"/>
      <c r="G1629" s="417">
        <v>0</v>
      </c>
      <c r="H1629" s="261">
        <v>0</v>
      </c>
    </row>
    <row r="1630" spans="6:8">
      <c r="F1630" s="417"/>
      <c r="G1630" s="417">
        <v>0</v>
      </c>
      <c r="H1630" s="261">
        <v>0</v>
      </c>
    </row>
    <row r="1631" spans="6:8">
      <c r="F1631" s="417"/>
      <c r="G1631" s="417">
        <v>0</v>
      </c>
      <c r="H1631" s="261">
        <v>0</v>
      </c>
    </row>
    <row r="1632" spans="6:8">
      <c r="F1632" s="417"/>
      <c r="G1632" s="417">
        <v>0</v>
      </c>
      <c r="H1632" s="261">
        <v>0</v>
      </c>
    </row>
    <row r="1633" spans="6:8">
      <c r="F1633" s="417"/>
      <c r="G1633" s="417">
        <v>0</v>
      </c>
      <c r="H1633" s="261">
        <v>0</v>
      </c>
    </row>
    <row r="1634" spans="6:8">
      <c r="F1634" s="417"/>
      <c r="G1634" s="417">
        <v>0</v>
      </c>
      <c r="H1634" s="261">
        <v>0</v>
      </c>
    </row>
    <row r="1635" spans="6:8">
      <c r="F1635" s="417"/>
      <c r="G1635" s="417">
        <v>0</v>
      </c>
      <c r="H1635" s="261">
        <v>0</v>
      </c>
    </row>
    <row r="1636" spans="6:8">
      <c r="F1636" s="417"/>
      <c r="G1636" s="417">
        <v>0</v>
      </c>
      <c r="H1636" s="261">
        <v>0</v>
      </c>
    </row>
    <row r="1637" spans="6:8">
      <c r="F1637" s="417"/>
      <c r="G1637" s="417">
        <v>0</v>
      </c>
      <c r="H1637" s="261">
        <v>0</v>
      </c>
    </row>
    <row r="1638" spans="6:8">
      <c r="F1638" s="417"/>
      <c r="G1638" s="417">
        <v>0</v>
      </c>
      <c r="H1638" s="261">
        <v>0</v>
      </c>
    </row>
    <row r="1639" spans="6:8">
      <c r="F1639" s="417"/>
      <c r="G1639" s="417">
        <v>0</v>
      </c>
      <c r="H1639" s="261">
        <v>0</v>
      </c>
    </row>
    <row r="1640" spans="6:8">
      <c r="F1640" s="417"/>
      <c r="G1640" s="417">
        <v>0</v>
      </c>
      <c r="H1640" s="261">
        <v>0</v>
      </c>
    </row>
    <row r="1641" spans="6:8">
      <c r="F1641" s="417"/>
      <c r="G1641" s="417">
        <v>0</v>
      </c>
      <c r="H1641" s="261">
        <v>0</v>
      </c>
    </row>
    <row r="1642" spans="6:8">
      <c r="F1642" s="417"/>
      <c r="G1642" s="417">
        <v>0</v>
      </c>
      <c r="H1642" s="261">
        <v>0</v>
      </c>
    </row>
    <row r="1643" spans="6:8">
      <c r="F1643" s="417"/>
      <c r="G1643" s="417">
        <v>0</v>
      </c>
      <c r="H1643" s="261">
        <v>0</v>
      </c>
    </row>
    <row r="1644" spans="6:8">
      <c r="F1644" s="417"/>
      <c r="G1644" s="417">
        <v>0</v>
      </c>
      <c r="H1644" s="261">
        <v>0</v>
      </c>
    </row>
    <row r="1645" spans="6:8">
      <c r="F1645" s="417"/>
      <c r="G1645" s="417">
        <v>0</v>
      </c>
      <c r="H1645" s="261">
        <v>0</v>
      </c>
    </row>
    <row r="1646" spans="6:8">
      <c r="F1646" s="417"/>
      <c r="G1646" s="417">
        <v>0</v>
      </c>
      <c r="H1646" s="261">
        <v>0</v>
      </c>
    </row>
    <row r="1647" spans="6:8">
      <c r="F1647" s="417"/>
      <c r="G1647" s="417">
        <v>0</v>
      </c>
      <c r="H1647" s="261">
        <v>0</v>
      </c>
    </row>
    <row r="1648" spans="6:8">
      <c r="F1648" s="417"/>
      <c r="G1648" s="417">
        <v>0</v>
      </c>
      <c r="H1648" s="261">
        <v>0</v>
      </c>
    </row>
    <row r="1649" spans="6:8">
      <c r="F1649" s="417"/>
      <c r="G1649" s="417">
        <v>0</v>
      </c>
      <c r="H1649" s="261">
        <v>0</v>
      </c>
    </row>
    <row r="1650" spans="6:8">
      <c r="F1650" s="417"/>
      <c r="G1650" s="417">
        <v>0</v>
      </c>
      <c r="H1650" s="261">
        <v>0</v>
      </c>
    </row>
    <row r="1651" spans="6:8">
      <c r="F1651" s="417"/>
      <c r="G1651" s="417">
        <v>0</v>
      </c>
      <c r="H1651" s="261">
        <v>0</v>
      </c>
    </row>
    <row r="1652" spans="6:8">
      <c r="F1652" s="417"/>
      <c r="G1652" s="417">
        <v>0</v>
      </c>
      <c r="H1652" s="261">
        <v>0</v>
      </c>
    </row>
    <row r="1653" spans="6:8">
      <c r="F1653" s="417"/>
      <c r="G1653" s="417">
        <v>0</v>
      </c>
      <c r="H1653" s="261">
        <v>0</v>
      </c>
    </row>
    <row r="1654" spans="6:8">
      <c r="F1654" s="417"/>
      <c r="G1654" s="417">
        <v>0</v>
      </c>
      <c r="H1654" s="261">
        <v>0</v>
      </c>
    </row>
    <row r="1655" spans="6:8">
      <c r="F1655" s="417"/>
      <c r="G1655" s="417">
        <v>0</v>
      </c>
      <c r="H1655" s="261">
        <v>0</v>
      </c>
    </row>
    <row r="1656" spans="6:8">
      <c r="F1656" s="417"/>
      <c r="G1656" s="417">
        <v>0</v>
      </c>
      <c r="H1656" s="261">
        <v>0</v>
      </c>
    </row>
    <row r="1657" spans="6:8">
      <c r="F1657" s="417"/>
      <c r="G1657" s="417">
        <v>0</v>
      </c>
      <c r="H1657" s="261">
        <v>0</v>
      </c>
    </row>
    <row r="1658" spans="6:8">
      <c r="F1658" s="417"/>
      <c r="G1658" s="417">
        <v>0</v>
      </c>
      <c r="H1658" s="261">
        <v>0</v>
      </c>
    </row>
    <row r="1659" spans="6:8">
      <c r="F1659" s="417"/>
      <c r="G1659" s="417">
        <v>0</v>
      </c>
      <c r="H1659" s="261">
        <v>0</v>
      </c>
    </row>
    <row r="1660" spans="6:8">
      <c r="F1660" s="417"/>
      <c r="G1660" s="417">
        <v>0</v>
      </c>
      <c r="H1660" s="261">
        <v>0</v>
      </c>
    </row>
    <row r="1661" spans="6:8">
      <c r="F1661" s="417"/>
      <c r="G1661" s="417">
        <v>0</v>
      </c>
      <c r="H1661" s="261">
        <v>0</v>
      </c>
    </row>
    <row r="1662" spans="6:8">
      <c r="F1662" s="417"/>
      <c r="G1662" s="417">
        <v>0</v>
      </c>
      <c r="H1662" s="261">
        <v>0</v>
      </c>
    </row>
    <row r="1663" spans="6:8">
      <c r="F1663" s="417"/>
      <c r="G1663" s="417">
        <v>0</v>
      </c>
      <c r="H1663" s="261">
        <v>0</v>
      </c>
    </row>
    <row r="1664" spans="6:8">
      <c r="F1664" s="417"/>
      <c r="G1664" s="417">
        <v>0</v>
      </c>
      <c r="H1664" s="261">
        <v>0</v>
      </c>
    </row>
    <row r="1665" spans="6:8">
      <c r="F1665" s="417"/>
      <c r="G1665" s="417">
        <v>0</v>
      </c>
      <c r="H1665" s="261">
        <v>0</v>
      </c>
    </row>
    <row r="1666" spans="6:8">
      <c r="F1666" s="417"/>
      <c r="G1666" s="417">
        <v>0</v>
      </c>
      <c r="H1666" s="261">
        <v>0</v>
      </c>
    </row>
    <row r="1667" spans="6:8">
      <c r="F1667" s="417"/>
      <c r="G1667" s="417">
        <v>0</v>
      </c>
      <c r="H1667" s="261">
        <v>0</v>
      </c>
    </row>
    <row r="1668" spans="6:8">
      <c r="F1668" s="417"/>
      <c r="G1668" s="417">
        <v>0</v>
      </c>
      <c r="H1668" s="261">
        <v>0</v>
      </c>
    </row>
    <row r="1669" spans="6:8">
      <c r="F1669" s="417"/>
      <c r="G1669" s="417">
        <v>0</v>
      </c>
      <c r="H1669" s="261">
        <v>0</v>
      </c>
    </row>
    <row r="1670" spans="6:8">
      <c r="F1670" s="417"/>
      <c r="G1670" s="417">
        <v>0</v>
      </c>
      <c r="H1670" s="261">
        <v>0</v>
      </c>
    </row>
    <row r="1671" spans="6:8">
      <c r="F1671" s="417"/>
      <c r="G1671" s="417">
        <v>0</v>
      </c>
      <c r="H1671" s="261">
        <v>0</v>
      </c>
    </row>
    <row r="1672" spans="6:8">
      <c r="F1672" s="417"/>
      <c r="G1672" s="417">
        <v>0</v>
      </c>
      <c r="H1672" s="261">
        <v>0</v>
      </c>
    </row>
    <row r="1673" spans="6:8">
      <c r="F1673" s="417"/>
      <c r="G1673" s="417">
        <v>0</v>
      </c>
      <c r="H1673" s="261">
        <v>0</v>
      </c>
    </row>
    <row r="1674" spans="6:8">
      <c r="F1674" s="417"/>
      <c r="G1674" s="417">
        <v>0</v>
      </c>
      <c r="H1674" s="261">
        <v>0</v>
      </c>
    </row>
    <row r="1675" spans="6:8">
      <c r="F1675" s="417"/>
      <c r="G1675" s="417">
        <v>0</v>
      </c>
      <c r="H1675" s="261">
        <v>0</v>
      </c>
    </row>
    <row r="1676" spans="6:8">
      <c r="F1676" s="417"/>
      <c r="G1676" s="417">
        <v>0</v>
      </c>
      <c r="H1676" s="261">
        <v>0</v>
      </c>
    </row>
    <row r="1677" spans="6:8">
      <c r="F1677" s="417"/>
      <c r="G1677" s="417">
        <v>0</v>
      </c>
      <c r="H1677" s="261">
        <v>0</v>
      </c>
    </row>
    <row r="1678" spans="6:8">
      <c r="F1678" s="417"/>
      <c r="G1678" s="417">
        <v>0</v>
      </c>
      <c r="H1678" s="261">
        <v>0</v>
      </c>
    </row>
    <row r="1679" spans="6:8">
      <c r="F1679" s="417"/>
      <c r="G1679" s="417">
        <v>0</v>
      </c>
      <c r="H1679" s="261">
        <v>0</v>
      </c>
    </row>
    <row r="1680" spans="6:8">
      <c r="F1680" s="417"/>
      <c r="G1680" s="417">
        <v>0</v>
      </c>
      <c r="H1680" s="261">
        <v>0</v>
      </c>
    </row>
    <row r="1681" spans="6:8">
      <c r="F1681" s="417"/>
      <c r="G1681" s="417">
        <v>0</v>
      </c>
      <c r="H1681" s="261">
        <v>0</v>
      </c>
    </row>
    <row r="1682" spans="6:8">
      <c r="F1682" s="417"/>
      <c r="G1682" s="417">
        <v>0</v>
      </c>
      <c r="H1682" s="261">
        <v>0</v>
      </c>
    </row>
    <row r="1683" spans="6:8">
      <c r="F1683" s="417"/>
      <c r="G1683" s="417">
        <v>0</v>
      </c>
      <c r="H1683" s="261">
        <v>0</v>
      </c>
    </row>
    <row r="1684" spans="6:8">
      <c r="F1684" s="417"/>
      <c r="G1684" s="417">
        <v>0</v>
      </c>
      <c r="H1684" s="261">
        <v>0</v>
      </c>
    </row>
    <row r="1685" spans="6:8">
      <c r="F1685" s="417"/>
      <c r="G1685" s="417">
        <v>0</v>
      </c>
      <c r="H1685" s="261">
        <v>0</v>
      </c>
    </row>
    <row r="1686" spans="6:8">
      <c r="F1686" s="417"/>
      <c r="G1686" s="417">
        <v>0</v>
      </c>
      <c r="H1686" s="261">
        <v>0</v>
      </c>
    </row>
    <row r="1687" spans="6:8">
      <c r="F1687" s="417"/>
      <c r="G1687" s="417">
        <v>0</v>
      </c>
      <c r="H1687" s="261">
        <v>0</v>
      </c>
    </row>
    <row r="1688" spans="6:8">
      <c r="F1688" s="417"/>
      <c r="G1688" s="417">
        <v>0</v>
      </c>
      <c r="H1688" s="261">
        <v>0</v>
      </c>
    </row>
    <row r="1689" spans="6:8">
      <c r="F1689" s="417"/>
      <c r="G1689" s="417">
        <v>0</v>
      </c>
      <c r="H1689" s="261">
        <v>0</v>
      </c>
    </row>
    <row r="1690" spans="6:8">
      <c r="F1690" s="417"/>
      <c r="G1690" s="417">
        <v>0</v>
      </c>
      <c r="H1690" s="261">
        <v>0</v>
      </c>
    </row>
    <row r="1691" spans="6:8">
      <c r="F1691" s="417"/>
      <c r="G1691" s="417">
        <v>0</v>
      </c>
      <c r="H1691" s="261">
        <v>0</v>
      </c>
    </row>
    <row r="1692" spans="6:8">
      <c r="F1692" s="417"/>
      <c r="G1692" s="417">
        <v>0</v>
      </c>
      <c r="H1692" s="261">
        <v>0</v>
      </c>
    </row>
    <row r="1693" spans="6:8">
      <c r="F1693" s="417"/>
      <c r="G1693" s="417">
        <v>0</v>
      </c>
      <c r="H1693" s="261">
        <v>0</v>
      </c>
    </row>
    <row r="1694" spans="6:8">
      <c r="F1694" s="417"/>
      <c r="G1694" s="417">
        <v>0</v>
      </c>
      <c r="H1694" s="261">
        <v>0</v>
      </c>
    </row>
    <row r="1695" spans="6:8">
      <c r="F1695" s="417"/>
      <c r="G1695" s="417">
        <v>0</v>
      </c>
      <c r="H1695" s="261">
        <v>0</v>
      </c>
    </row>
    <row r="1696" spans="6:8">
      <c r="F1696" s="417"/>
      <c r="G1696" s="417">
        <v>0</v>
      </c>
      <c r="H1696" s="261">
        <v>0</v>
      </c>
    </row>
    <row r="1697" spans="6:8">
      <c r="F1697" s="417"/>
      <c r="G1697" s="417">
        <v>0</v>
      </c>
      <c r="H1697" s="261">
        <v>0</v>
      </c>
    </row>
    <row r="1698" spans="6:8">
      <c r="F1698" s="417"/>
      <c r="G1698" s="417">
        <v>0</v>
      </c>
      <c r="H1698" s="261">
        <v>0</v>
      </c>
    </row>
    <row r="1699" spans="6:8">
      <c r="F1699" s="417"/>
      <c r="G1699" s="417">
        <v>0</v>
      </c>
      <c r="H1699" s="261">
        <v>0</v>
      </c>
    </row>
    <row r="1700" spans="6:8">
      <c r="F1700" s="417"/>
      <c r="G1700" s="417">
        <v>0</v>
      </c>
      <c r="H1700" s="261">
        <v>0</v>
      </c>
    </row>
    <row r="1701" spans="6:8">
      <c r="F1701" s="417"/>
      <c r="G1701" s="417">
        <v>0</v>
      </c>
      <c r="H1701" s="261">
        <v>0</v>
      </c>
    </row>
    <row r="1702" spans="6:8">
      <c r="F1702" s="417"/>
      <c r="G1702" s="417">
        <v>0</v>
      </c>
      <c r="H1702" s="261">
        <v>0</v>
      </c>
    </row>
    <row r="1703" spans="6:8">
      <c r="F1703" s="417"/>
      <c r="G1703" s="417">
        <v>0</v>
      </c>
      <c r="H1703" s="261">
        <v>0</v>
      </c>
    </row>
    <row r="1704" spans="6:8">
      <c r="F1704" s="417"/>
      <c r="G1704" s="417">
        <v>0</v>
      </c>
      <c r="H1704" s="261">
        <v>0</v>
      </c>
    </row>
    <row r="1705" spans="6:8">
      <c r="F1705" s="417"/>
      <c r="G1705" s="417">
        <v>0</v>
      </c>
      <c r="H1705" s="261">
        <v>0</v>
      </c>
    </row>
    <row r="1706" spans="6:8">
      <c r="F1706" s="417"/>
      <c r="G1706" s="417">
        <v>0</v>
      </c>
      <c r="H1706" s="261">
        <v>0</v>
      </c>
    </row>
    <row r="1707" spans="6:8">
      <c r="F1707" s="417"/>
      <c r="G1707" s="417">
        <v>0</v>
      </c>
      <c r="H1707" s="261">
        <v>0</v>
      </c>
    </row>
    <row r="1708" spans="6:8">
      <c r="F1708" s="417"/>
      <c r="G1708" s="417">
        <v>0</v>
      </c>
      <c r="H1708" s="261">
        <v>0</v>
      </c>
    </row>
    <row r="1709" spans="6:8">
      <c r="F1709" s="417"/>
      <c r="G1709" s="417">
        <v>0</v>
      </c>
      <c r="H1709" s="261">
        <v>0</v>
      </c>
    </row>
    <row r="1710" spans="6:8">
      <c r="F1710" s="417"/>
      <c r="G1710" s="417">
        <v>0</v>
      </c>
      <c r="H1710" s="261">
        <v>0</v>
      </c>
    </row>
    <row r="1711" spans="6:8">
      <c r="F1711" s="417"/>
      <c r="G1711" s="417">
        <v>0</v>
      </c>
      <c r="H1711" s="261">
        <v>0</v>
      </c>
    </row>
    <row r="1712" spans="6:8">
      <c r="F1712" s="417"/>
      <c r="G1712" s="417">
        <v>0</v>
      </c>
      <c r="H1712" s="261">
        <v>0</v>
      </c>
    </row>
    <row r="1713" spans="6:8">
      <c r="F1713" s="417"/>
      <c r="G1713" s="417">
        <v>0</v>
      </c>
      <c r="H1713" s="261">
        <v>0</v>
      </c>
    </row>
    <row r="1714" spans="6:8">
      <c r="F1714" s="417"/>
      <c r="G1714" s="417">
        <v>0</v>
      </c>
      <c r="H1714" s="261">
        <v>0</v>
      </c>
    </row>
    <row r="1715" spans="6:8">
      <c r="F1715" s="417"/>
      <c r="G1715" s="417">
        <v>0</v>
      </c>
      <c r="H1715" s="261">
        <v>0</v>
      </c>
    </row>
    <row r="1716" spans="6:8">
      <c r="F1716" s="417"/>
      <c r="G1716" s="417">
        <v>0</v>
      </c>
      <c r="H1716" s="261">
        <v>0</v>
      </c>
    </row>
    <row r="1717" spans="6:8">
      <c r="F1717" s="417"/>
      <c r="G1717" s="417">
        <v>0</v>
      </c>
      <c r="H1717" s="261">
        <v>0</v>
      </c>
    </row>
    <row r="1718" spans="6:8">
      <c r="F1718" s="417"/>
      <c r="G1718" s="417">
        <v>0</v>
      </c>
      <c r="H1718" s="261">
        <v>0</v>
      </c>
    </row>
    <row r="1719" spans="6:8">
      <c r="F1719" s="417"/>
      <c r="G1719" s="417">
        <v>0</v>
      </c>
      <c r="H1719" s="261">
        <v>0</v>
      </c>
    </row>
    <row r="1720" spans="6:8">
      <c r="F1720" s="417"/>
      <c r="G1720" s="417">
        <v>0</v>
      </c>
      <c r="H1720" s="261">
        <v>0</v>
      </c>
    </row>
    <row r="1721" spans="6:8">
      <c r="F1721" s="417"/>
      <c r="G1721" s="417">
        <v>0</v>
      </c>
      <c r="H1721" s="261">
        <v>0</v>
      </c>
    </row>
    <row r="1722" spans="6:8">
      <c r="F1722" s="417"/>
      <c r="G1722" s="417">
        <v>0</v>
      </c>
      <c r="H1722" s="261">
        <v>0</v>
      </c>
    </row>
    <row r="1723" spans="6:8">
      <c r="F1723" s="417"/>
      <c r="G1723" s="417">
        <v>0</v>
      </c>
      <c r="H1723" s="261">
        <v>0</v>
      </c>
    </row>
    <row r="1724" spans="6:8">
      <c r="F1724" s="417"/>
      <c r="G1724" s="417">
        <v>0</v>
      </c>
      <c r="H1724" s="261">
        <v>0</v>
      </c>
    </row>
    <row r="1725" spans="6:8">
      <c r="F1725" s="417"/>
      <c r="G1725" s="417">
        <v>0</v>
      </c>
      <c r="H1725" s="261">
        <v>0</v>
      </c>
    </row>
    <row r="1726" spans="6:8">
      <c r="F1726" s="417"/>
      <c r="G1726" s="417">
        <v>0</v>
      </c>
      <c r="H1726" s="261">
        <v>0</v>
      </c>
    </row>
    <row r="1727" spans="6:8">
      <c r="F1727" s="417"/>
      <c r="G1727" s="417">
        <v>0</v>
      </c>
      <c r="H1727" s="261">
        <v>0</v>
      </c>
    </row>
    <row r="1728" spans="6:8">
      <c r="F1728" s="417"/>
      <c r="G1728" s="417">
        <v>0</v>
      </c>
      <c r="H1728" s="261">
        <v>0</v>
      </c>
    </row>
    <row r="1729" spans="6:8">
      <c r="F1729" s="417"/>
      <c r="G1729" s="417">
        <v>0</v>
      </c>
      <c r="H1729" s="261">
        <v>0</v>
      </c>
    </row>
    <row r="1730" spans="6:8">
      <c r="F1730" s="417"/>
      <c r="G1730" s="417">
        <v>0</v>
      </c>
      <c r="H1730" s="261">
        <v>0</v>
      </c>
    </row>
    <row r="1731" spans="6:8">
      <c r="F1731" s="417"/>
      <c r="G1731" s="417">
        <v>0</v>
      </c>
      <c r="H1731" s="261">
        <v>0</v>
      </c>
    </row>
    <row r="1732" spans="6:8">
      <c r="F1732" s="417"/>
      <c r="G1732" s="417">
        <v>0</v>
      </c>
      <c r="H1732" s="261">
        <v>0</v>
      </c>
    </row>
    <row r="1733" spans="6:8">
      <c r="F1733" s="417"/>
      <c r="G1733" s="417">
        <v>0</v>
      </c>
      <c r="H1733" s="261">
        <v>0</v>
      </c>
    </row>
    <row r="1734" spans="6:8">
      <c r="F1734" s="417"/>
      <c r="G1734" s="417">
        <v>0</v>
      </c>
      <c r="H1734" s="261">
        <v>0</v>
      </c>
    </row>
    <row r="1735" spans="6:8">
      <c r="F1735" s="417"/>
      <c r="G1735" s="417">
        <v>0</v>
      </c>
      <c r="H1735" s="261">
        <v>0</v>
      </c>
    </row>
    <row r="1736" spans="6:8">
      <c r="F1736" s="417"/>
      <c r="G1736" s="417">
        <v>0</v>
      </c>
      <c r="H1736" s="261">
        <v>0</v>
      </c>
    </row>
    <row r="1737" spans="6:8">
      <c r="F1737" s="417"/>
      <c r="G1737" s="417">
        <v>0</v>
      </c>
      <c r="H1737" s="261">
        <v>0</v>
      </c>
    </row>
    <row r="1738" spans="6:8">
      <c r="F1738" s="417"/>
      <c r="G1738" s="417">
        <v>0</v>
      </c>
      <c r="H1738" s="261">
        <v>0</v>
      </c>
    </row>
    <row r="1739" spans="6:8">
      <c r="F1739" s="417"/>
      <c r="G1739" s="417">
        <v>0</v>
      </c>
      <c r="H1739" s="261">
        <v>0</v>
      </c>
    </row>
    <row r="1740" spans="6:8">
      <c r="F1740" s="417"/>
      <c r="G1740" s="417">
        <v>0</v>
      </c>
      <c r="H1740" s="261">
        <v>0</v>
      </c>
    </row>
    <row r="1741" spans="6:8">
      <c r="F1741" s="417"/>
      <c r="G1741" s="417">
        <v>0</v>
      </c>
      <c r="H1741" s="261">
        <v>0</v>
      </c>
    </row>
    <row r="1742" spans="6:8">
      <c r="F1742" s="417"/>
      <c r="G1742" s="417">
        <v>0</v>
      </c>
      <c r="H1742" s="261">
        <v>0</v>
      </c>
    </row>
    <row r="1743" spans="6:8">
      <c r="F1743" s="417"/>
      <c r="G1743" s="417">
        <v>0</v>
      </c>
      <c r="H1743" s="261">
        <v>0</v>
      </c>
    </row>
    <row r="1744" spans="6:8">
      <c r="F1744" s="417"/>
      <c r="G1744" s="417">
        <v>0</v>
      </c>
      <c r="H1744" s="261">
        <v>0</v>
      </c>
    </row>
    <row r="1745" spans="6:8">
      <c r="F1745" s="417"/>
      <c r="G1745" s="417">
        <v>0</v>
      </c>
      <c r="H1745" s="261">
        <v>0</v>
      </c>
    </row>
    <row r="1746" spans="6:8">
      <c r="F1746" s="417"/>
      <c r="G1746" s="417">
        <v>0</v>
      </c>
      <c r="H1746" s="261">
        <v>0</v>
      </c>
    </row>
    <row r="1747" spans="6:8">
      <c r="F1747" s="417"/>
      <c r="G1747" s="417">
        <v>0</v>
      </c>
      <c r="H1747" s="261">
        <v>0</v>
      </c>
    </row>
    <row r="1748" spans="6:8">
      <c r="F1748" s="417"/>
      <c r="G1748" s="417">
        <v>0</v>
      </c>
      <c r="H1748" s="261">
        <v>0</v>
      </c>
    </row>
    <row r="1749" spans="6:8">
      <c r="F1749" s="417"/>
      <c r="G1749" s="417">
        <v>0</v>
      </c>
      <c r="H1749" s="261">
        <v>0</v>
      </c>
    </row>
    <row r="1750" spans="6:8">
      <c r="F1750" s="417"/>
      <c r="G1750" s="417">
        <v>0</v>
      </c>
      <c r="H1750" s="261">
        <v>0</v>
      </c>
    </row>
    <row r="1751" spans="6:8">
      <c r="F1751" s="417"/>
      <c r="G1751" s="417">
        <v>0</v>
      </c>
      <c r="H1751" s="261">
        <v>0</v>
      </c>
    </row>
    <row r="1752" spans="6:8">
      <c r="F1752" s="417"/>
      <c r="G1752" s="417">
        <v>0</v>
      </c>
      <c r="H1752" s="261">
        <v>0</v>
      </c>
    </row>
    <row r="1753" spans="6:8">
      <c r="F1753" s="417"/>
      <c r="G1753" s="417">
        <v>0</v>
      </c>
      <c r="H1753" s="261">
        <v>0</v>
      </c>
    </row>
    <row r="1754" spans="6:8">
      <c r="F1754" s="417"/>
      <c r="G1754" s="417">
        <v>0</v>
      </c>
      <c r="H1754" s="261">
        <v>0</v>
      </c>
    </row>
    <row r="1755" spans="6:8">
      <c r="F1755" s="417"/>
      <c r="G1755" s="417">
        <v>0</v>
      </c>
      <c r="H1755" s="261">
        <v>0</v>
      </c>
    </row>
    <row r="1756" spans="6:8">
      <c r="F1756" s="417"/>
      <c r="G1756" s="417">
        <v>0</v>
      </c>
      <c r="H1756" s="261">
        <v>0</v>
      </c>
    </row>
    <row r="1757" spans="6:8">
      <c r="F1757" s="417"/>
      <c r="G1757" s="417">
        <v>0</v>
      </c>
      <c r="H1757" s="261">
        <v>0</v>
      </c>
    </row>
    <row r="1758" spans="6:8">
      <c r="F1758" s="417"/>
      <c r="G1758" s="417">
        <v>0</v>
      </c>
      <c r="H1758" s="261">
        <v>0</v>
      </c>
    </row>
    <row r="1759" spans="6:8">
      <c r="F1759" s="417"/>
      <c r="G1759" s="417">
        <v>0</v>
      </c>
      <c r="H1759" s="261">
        <v>0</v>
      </c>
    </row>
    <row r="1760" spans="6:8">
      <c r="F1760" s="417"/>
      <c r="G1760" s="417">
        <v>0</v>
      </c>
      <c r="H1760" s="261">
        <v>0</v>
      </c>
    </row>
    <row r="1761" spans="6:8">
      <c r="F1761" s="417"/>
      <c r="G1761" s="417">
        <v>0</v>
      </c>
      <c r="H1761" s="261">
        <v>0</v>
      </c>
    </row>
    <row r="1762" spans="6:8">
      <c r="F1762" s="417"/>
      <c r="G1762" s="417">
        <v>0</v>
      </c>
      <c r="H1762" s="261">
        <v>0</v>
      </c>
    </row>
    <row r="1763" spans="6:8">
      <c r="F1763" s="417"/>
      <c r="G1763" s="417">
        <v>0</v>
      </c>
      <c r="H1763" s="261">
        <v>0</v>
      </c>
    </row>
    <row r="1764" spans="6:8">
      <c r="F1764" s="417"/>
      <c r="G1764" s="417">
        <v>0</v>
      </c>
      <c r="H1764" s="261">
        <v>0</v>
      </c>
    </row>
    <row r="1765" spans="6:8">
      <c r="F1765" s="417"/>
      <c r="G1765" s="417">
        <v>0</v>
      </c>
      <c r="H1765" s="261">
        <v>0</v>
      </c>
    </row>
    <row r="1766" spans="6:8">
      <c r="F1766" s="417"/>
      <c r="G1766" s="417">
        <v>0</v>
      </c>
      <c r="H1766" s="261">
        <v>0</v>
      </c>
    </row>
    <row r="1767" spans="6:8">
      <c r="F1767" s="417"/>
      <c r="G1767" s="417">
        <v>0</v>
      </c>
      <c r="H1767" s="261">
        <v>0</v>
      </c>
    </row>
    <row r="1768" spans="6:8">
      <c r="F1768" s="417"/>
      <c r="G1768" s="417">
        <v>0</v>
      </c>
      <c r="H1768" s="261">
        <v>0</v>
      </c>
    </row>
    <row r="1769" spans="6:8">
      <c r="F1769" s="417"/>
      <c r="G1769" s="417">
        <v>0</v>
      </c>
      <c r="H1769" s="261">
        <v>0</v>
      </c>
    </row>
    <row r="1770" spans="6:8">
      <c r="F1770" s="417"/>
      <c r="G1770" s="417">
        <v>0</v>
      </c>
      <c r="H1770" s="261">
        <v>0</v>
      </c>
    </row>
    <row r="1771" spans="6:8">
      <c r="F1771" s="417"/>
      <c r="G1771" s="417">
        <v>0</v>
      </c>
      <c r="H1771" s="261">
        <v>0</v>
      </c>
    </row>
    <row r="1772" spans="6:8">
      <c r="F1772" s="417"/>
      <c r="G1772" s="417">
        <v>0</v>
      </c>
      <c r="H1772" s="261">
        <v>0</v>
      </c>
    </row>
    <row r="1773" spans="6:8">
      <c r="F1773" s="417"/>
      <c r="G1773" s="417">
        <v>0</v>
      </c>
      <c r="H1773" s="261">
        <v>0</v>
      </c>
    </row>
    <row r="1774" spans="6:8">
      <c r="F1774" s="417"/>
      <c r="G1774" s="417">
        <v>0</v>
      </c>
      <c r="H1774" s="261">
        <v>0</v>
      </c>
    </row>
    <row r="1775" spans="6:8">
      <c r="F1775" s="417"/>
      <c r="G1775" s="417">
        <v>0</v>
      </c>
      <c r="H1775" s="261">
        <v>0</v>
      </c>
    </row>
    <row r="1776" spans="6:8">
      <c r="F1776" s="417"/>
      <c r="G1776" s="417">
        <v>0</v>
      </c>
      <c r="H1776" s="261">
        <v>0</v>
      </c>
    </row>
    <row r="1777" spans="6:8">
      <c r="F1777" s="417"/>
      <c r="G1777" s="417">
        <v>0</v>
      </c>
      <c r="H1777" s="261">
        <v>0</v>
      </c>
    </row>
    <row r="1778" spans="6:8">
      <c r="F1778" s="417"/>
      <c r="G1778" s="417">
        <v>0</v>
      </c>
      <c r="H1778" s="261">
        <v>0</v>
      </c>
    </row>
    <row r="1779" spans="6:8">
      <c r="F1779" s="417"/>
      <c r="G1779" s="417">
        <v>0</v>
      </c>
      <c r="H1779" s="261">
        <v>0</v>
      </c>
    </row>
    <row r="1780" spans="6:8">
      <c r="F1780" s="417"/>
      <c r="G1780" s="417">
        <v>0</v>
      </c>
      <c r="H1780" s="261">
        <v>0</v>
      </c>
    </row>
    <row r="1781" spans="6:8">
      <c r="F1781" s="417"/>
      <c r="G1781" s="417">
        <v>0</v>
      </c>
      <c r="H1781" s="261">
        <v>0</v>
      </c>
    </row>
    <row r="1782" spans="6:8">
      <c r="F1782" s="417"/>
      <c r="G1782" s="417">
        <v>0</v>
      </c>
      <c r="H1782" s="261">
        <v>0</v>
      </c>
    </row>
    <row r="1783" spans="6:8">
      <c r="F1783" s="417"/>
      <c r="G1783" s="417">
        <v>0</v>
      </c>
      <c r="H1783" s="261">
        <v>0</v>
      </c>
    </row>
    <row r="1784" spans="6:8">
      <c r="F1784" s="417"/>
      <c r="G1784" s="417">
        <v>0</v>
      </c>
      <c r="H1784" s="261">
        <v>0</v>
      </c>
    </row>
    <row r="1785" spans="6:8">
      <c r="F1785" s="417"/>
      <c r="G1785" s="417">
        <v>0</v>
      </c>
      <c r="H1785" s="261">
        <v>0</v>
      </c>
    </row>
    <row r="1786" spans="6:8">
      <c r="F1786" s="417"/>
      <c r="G1786" s="417">
        <v>0</v>
      </c>
      <c r="H1786" s="261">
        <v>0</v>
      </c>
    </row>
    <row r="1787" spans="6:8">
      <c r="F1787" s="417"/>
      <c r="G1787" s="417">
        <v>0</v>
      </c>
      <c r="H1787" s="261">
        <v>0</v>
      </c>
    </row>
    <row r="1788" spans="6:8">
      <c r="F1788" s="417"/>
      <c r="G1788" s="417">
        <v>0</v>
      </c>
      <c r="H1788" s="261">
        <v>0</v>
      </c>
    </row>
    <row r="1789" spans="6:8">
      <c r="F1789" s="417"/>
      <c r="G1789" s="417">
        <v>0</v>
      </c>
      <c r="H1789" s="261">
        <v>0</v>
      </c>
    </row>
    <row r="1790" spans="6:8">
      <c r="F1790" s="417"/>
      <c r="G1790" s="417">
        <v>0</v>
      </c>
      <c r="H1790" s="261">
        <v>0</v>
      </c>
    </row>
    <row r="1791" spans="6:8">
      <c r="F1791" s="417"/>
      <c r="G1791" s="417">
        <v>0</v>
      </c>
      <c r="H1791" s="261">
        <v>0</v>
      </c>
    </row>
    <row r="1792" spans="6:8">
      <c r="F1792" s="417"/>
      <c r="G1792" s="417">
        <v>0</v>
      </c>
      <c r="H1792" s="261">
        <v>0</v>
      </c>
    </row>
    <row r="1793" spans="6:8">
      <c r="F1793" s="417"/>
      <c r="G1793" s="417">
        <v>0</v>
      </c>
      <c r="H1793" s="261">
        <v>0</v>
      </c>
    </row>
    <row r="1794" spans="6:8">
      <c r="F1794" s="417"/>
      <c r="G1794" s="417">
        <v>0</v>
      </c>
      <c r="H1794" s="261">
        <v>0</v>
      </c>
    </row>
    <row r="1795" spans="6:8">
      <c r="F1795" s="417"/>
      <c r="G1795" s="417">
        <v>0</v>
      </c>
      <c r="H1795" s="261">
        <v>0</v>
      </c>
    </row>
    <row r="1796" spans="6:8">
      <c r="F1796" s="417"/>
      <c r="G1796" s="417">
        <v>0</v>
      </c>
      <c r="H1796" s="261">
        <v>0</v>
      </c>
    </row>
    <row r="1797" spans="6:8">
      <c r="F1797" s="417"/>
      <c r="G1797" s="417">
        <v>0</v>
      </c>
      <c r="H1797" s="261">
        <v>0</v>
      </c>
    </row>
    <row r="1798" spans="6:8">
      <c r="F1798" s="417"/>
      <c r="G1798" s="417">
        <v>0</v>
      </c>
      <c r="H1798" s="261">
        <v>0</v>
      </c>
    </row>
    <row r="1799" spans="6:8">
      <c r="F1799" s="417"/>
      <c r="G1799" s="417">
        <v>0</v>
      </c>
      <c r="H1799" s="261">
        <v>0</v>
      </c>
    </row>
    <row r="1800" spans="6:8">
      <c r="F1800" s="417"/>
      <c r="G1800" s="417">
        <v>0</v>
      </c>
      <c r="H1800" s="261">
        <v>0</v>
      </c>
    </row>
    <row r="1801" spans="6:8">
      <c r="F1801" s="417"/>
      <c r="G1801" s="417">
        <v>0</v>
      </c>
      <c r="H1801" s="261">
        <v>0</v>
      </c>
    </row>
    <row r="1802" spans="6:8">
      <c r="F1802" s="417"/>
      <c r="G1802" s="417">
        <v>0</v>
      </c>
      <c r="H1802" s="261">
        <v>0</v>
      </c>
    </row>
    <row r="1803" spans="6:8">
      <c r="F1803" s="417"/>
      <c r="G1803" s="417">
        <v>0</v>
      </c>
      <c r="H1803" s="261">
        <v>0</v>
      </c>
    </row>
    <row r="1804" spans="6:8">
      <c r="F1804" s="417"/>
      <c r="G1804" s="417">
        <v>0</v>
      </c>
      <c r="H1804" s="261">
        <v>0</v>
      </c>
    </row>
    <row r="1805" spans="6:8">
      <c r="F1805" s="417"/>
      <c r="G1805" s="417">
        <v>0</v>
      </c>
      <c r="H1805" s="261">
        <v>0</v>
      </c>
    </row>
    <row r="1806" spans="6:8">
      <c r="F1806" s="417"/>
      <c r="G1806" s="417">
        <v>0</v>
      </c>
      <c r="H1806" s="261">
        <v>0</v>
      </c>
    </row>
    <row r="1807" spans="6:8">
      <c r="F1807" s="417"/>
      <c r="G1807" s="417">
        <v>0</v>
      </c>
      <c r="H1807" s="261">
        <v>0</v>
      </c>
    </row>
    <row r="1808" spans="6:8">
      <c r="F1808" s="417"/>
      <c r="G1808" s="417">
        <v>0</v>
      </c>
      <c r="H1808" s="261">
        <v>0</v>
      </c>
    </row>
    <row r="1809" spans="6:8">
      <c r="F1809" s="417"/>
      <c r="G1809" s="417">
        <v>0</v>
      </c>
      <c r="H1809" s="261">
        <v>0</v>
      </c>
    </row>
    <row r="1810" spans="6:8">
      <c r="F1810" s="417"/>
      <c r="G1810" s="417">
        <v>0</v>
      </c>
      <c r="H1810" s="261">
        <v>0</v>
      </c>
    </row>
    <row r="1811" spans="6:8">
      <c r="F1811" s="417"/>
      <c r="G1811" s="417">
        <v>0</v>
      </c>
      <c r="H1811" s="261">
        <v>0</v>
      </c>
    </row>
    <row r="1812" spans="6:8">
      <c r="F1812" s="417"/>
      <c r="G1812" s="417">
        <v>0</v>
      </c>
      <c r="H1812" s="261">
        <v>0</v>
      </c>
    </row>
    <row r="1813" spans="6:8">
      <c r="F1813" s="417"/>
      <c r="G1813" s="417">
        <v>0</v>
      </c>
      <c r="H1813" s="261">
        <v>0</v>
      </c>
    </row>
    <row r="1814" spans="6:8">
      <c r="F1814" s="417"/>
      <c r="G1814" s="417">
        <v>0</v>
      </c>
      <c r="H1814" s="261">
        <v>0</v>
      </c>
    </row>
    <row r="1815" spans="6:8">
      <c r="F1815" s="417"/>
      <c r="G1815" s="417">
        <v>0</v>
      </c>
      <c r="H1815" s="261">
        <v>0</v>
      </c>
    </row>
    <row r="1816" spans="6:8">
      <c r="F1816" s="417"/>
      <c r="G1816" s="417">
        <v>0</v>
      </c>
      <c r="H1816" s="261">
        <v>0</v>
      </c>
    </row>
    <row r="1817" spans="6:8">
      <c r="F1817" s="417"/>
      <c r="G1817" s="417">
        <v>0</v>
      </c>
      <c r="H1817" s="261">
        <v>0</v>
      </c>
    </row>
    <row r="1818" spans="6:8">
      <c r="F1818" s="417"/>
      <c r="G1818" s="417">
        <v>0</v>
      </c>
      <c r="H1818" s="261">
        <v>0</v>
      </c>
    </row>
    <row r="1819" spans="6:8">
      <c r="F1819" s="417"/>
      <c r="G1819" s="417">
        <v>0</v>
      </c>
      <c r="H1819" s="261">
        <v>0</v>
      </c>
    </row>
    <row r="1820" spans="6:8">
      <c r="F1820" s="417"/>
      <c r="G1820" s="417">
        <v>0</v>
      </c>
      <c r="H1820" s="261">
        <v>0</v>
      </c>
    </row>
    <row r="1821" spans="6:8">
      <c r="F1821" s="417"/>
      <c r="G1821" s="417">
        <v>0</v>
      </c>
      <c r="H1821" s="261">
        <v>0</v>
      </c>
    </row>
    <row r="1822" spans="6:8">
      <c r="F1822" s="417"/>
      <c r="G1822" s="417">
        <v>0</v>
      </c>
      <c r="H1822" s="261">
        <v>0</v>
      </c>
    </row>
    <row r="1823" spans="6:8">
      <c r="F1823" s="417"/>
      <c r="G1823" s="417">
        <v>0</v>
      </c>
      <c r="H1823" s="261">
        <v>0</v>
      </c>
    </row>
    <row r="1824" spans="6:8">
      <c r="F1824" s="417"/>
      <c r="G1824" s="417">
        <v>0</v>
      </c>
      <c r="H1824" s="261">
        <v>0</v>
      </c>
    </row>
    <row r="1825" spans="6:8">
      <c r="F1825" s="417"/>
      <c r="G1825" s="417">
        <v>0</v>
      </c>
      <c r="H1825" s="261">
        <v>0</v>
      </c>
    </row>
    <row r="1826" spans="6:8">
      <c r="F1826" s="417"/>
      <c r="G1826" s="417">
        <v>0</v>
      </c>
      <c r="H1826" s="261">
        <v>0</v>
      </c>
    </row>
    <row r="1827" spans="6:8">
      <c r="F1827" s="417"/>
      <c r="G1827" s="417">
        <v>0</v>
      </c>
      <c r="H1827" s="261">
        <v>0</v>
      </c>
    </row>
    <row r="1828" spans="6:8">
      <c r="F1828" s="417"/>
      <c r="G1828" s="417">
        <v>0</v>
      </c>
      <c r="H1828" s="261">
        <v>0</v>
      </c>
    </row>
    <row r="1829" spans="6:8">
      <c r="F1829" s="417"/>
      <c r="G1829" s="417">
        <v>0</v>
      </c>
      <c r="H1829" s="261">
        <v>0</v>
      </c>
    </row>
    <row r="1830" spans="6:8">
      <c r="F1830" s="417"/>
      <c r="G1830" s="417">
        <v>0</v>
      </c>
      <c r="H1830" s="261">
        <v>0</v>
      </c>
    </row>
    <row r="1831" spans="6:8">
      <c r="F1831" s="417"/>
      <c r="G1831" s="417">
        <v>0</v>
      </c>
      <c r="H1831" s="261">
        <v>0</v>
      </c>
    </row>
    <row r="1832" spans="6:8">
      <c r="F1832" s="417"/>
      <c r="G1832" s="417">
        <v>0</v>
      </c>
      <c r="H1832" s="261">
        <v>0</v>
      </c>
    </row>
    <row r="1833" spans="6:8">
      <c r="F1833" s="417"/>
      <c r="G1833" s="417">
        <v>0</v>
      </c>
      <c r="H1833" s="261">
        <v>0</v>
      </c>
    </row>
    <row r="1834" spans="6:8">
      <c r="F1834" s="417"/>
      <c r="G1834" s="417">
        <v>0</v>
      </c>
      <c r="H1834" s="261">
        <v>0</v>
      </c>
    </row>
    <row r="1835" spans="6:8">
      <c r="F1835" s="417"/>
      <c r="G1835" s="417">
        <v>0</v>
      </c>
      <c r="H1835" s="261">
        <v>0</v>
      </c>
    </row>
    <row r="1836" spans="6:8">
      <c r="F1836" s="417"/>
      <c r="G1836" s="417">
        <v>0</v>
      </c>
      <c r="H1836" s="261">
        <v>0</v>
      </c>
    </row>
    <row r="1837" spans="6:8">
      <c r="F1837" s="417"/>
      <c r="G1837" s="417">
        <v>0</v>
      </c>
      <c r="H1837" s="261">
        <v>0</v>
      </c>
    </row>
    <row r="1838" spans="6:8">
      <c r="F1838" s="417"/>
      <c r="G1838" s="417">
        <v>0</v>
      </c>
      <c r="H1838" s="261">
        <v>0</v>
      </c>
    </row>
    <row r="1839" spans="6:8">
      <c r="F1839" s="417"/>
      <c r="G1839" s="417">
        <v>0</v>
      </c>
      <c r="H1839" s="261">
        <v>0</v>
      </c>
    </row>
    <row r="1840" spans="6:8">
      <c r="F1840" s="417"/>
      <c r="G1840" s="417">
        <v>0</v>
      </c>
      <c r="H1840" s="261">
        <v>0</v>
      </c>
    </row>
    <row r="1841" spans="6:8">
      <c r="F1841" s="417"/>
      <c r="G1841" s="417">
        <v>0</v>
      </c>
      <c r="H1841" s="261">
        <v>0</v>
      </c>
    </row>
    <row r="1842" spans="6:8">
      <c r="F1842" s="417"/>
      <c r="G1842" s="417">
        <v>0</v>
      </c>
      <c r="H1842" s="261">
        <v>0</v>
      </c>
    </row>
    <row r="1843" spans="6:8">
      <c r="F1843" s="417"/>
      <c r="G1843" s="417">
        <v>0</v>
      </c>
      <c r="H1843" s="261">
        <v>0</v>
      </c>
    </row>
    <row r="1844" spans="6:8">
      <c r="F1844" s="417"/>
      <c r="G1844" s="417">
        <v>0</v>
      </c>
      <c r="H1844" s="261">
        <v>0</v>
      </c>
    </row>
    <row r="1845" spans="6:8">
      <c r="F1845" s="417"/>
      <c r="G1845" s="417">
        <v>0</v>
      </c>
      <c r="H1845" s="261">
        <v>0</v>
      </c>
    </row>
    <row r="1846" spans="6:8">
      <c r="F1846" s="417"/>
      <c r="G1846" s="417">
        <v>0</v>
      </c>
      <c r="H1846" s="261">
        <v>0</v>
      </c>
    </row>
    <row r="1847" spans="6:8">
      <c r="F1847" s="417"/>
      <c r="G1847" s="417">
        <v>0</v>
      </c>
      <c r="H1847" s="261">
        <v>0</v>
      </c>
    </row>
    <row r="1848" spans="6:8">
      <c r="F1848" s="417"/>
      <c r="G1848" s="417">
        <v>0</v>
      </c>
      <c r="H1848" s="261">
        <v>0</v>
      </c>
    </row>
    <row r="1849" spans="6:8">
      <c r="F1849" s="417"/>
      <c r="G1849" s="417">
        <v>0</v>
      </c>
      <c r="H1849" s="261">
        <v>0</v>
      </c>
    </row>
    <row r="1850" spans="6:8">
      <c r="F1850" s="417"/>
      <c r="G1850" s="417">
        <v>0</v>
      </c>
      <c r="H1850" s="261">
        <v>0</v>
      </c>
    </row>
    <row r="1851" spans="6:8">
      <c r="F1851" s="417"/>
      <c r="G1851" s="417">
        <v>0</v>
      </c>
      <c r="H1851" s="261">
        <v>0</v>
      </c>
    </row>
    <row r="1852" spans="6:8">
      <c r="F1852" s="417"/>
      <c r="G1852" s="417">
        <v>0</v>
      </c>
      <c r="H1852" s="261">
        <v>0</v>
      </c>
    </row>
    <row r="1853" spans="6:8">
      <c r="F1853" s="417"/>
      <c r="G1853" s="417">
        <v>0</v>
      </c>
      <c r="H1853" s="261">
        <v>0</v>
      </c>
    </row>
    <row r="1854" spans="6:8">
      <c r="F1854" s="417"/>
      <c r="G1854" s="417">
        <v>0</v>
      </c>
      <c r="H1854" s="261">
        <v>0</v>
      </c>
    </row>
    <row r="1855" spans="6:8">
      <c r="F1855" s="417"/>
      <c r="G1855" s="417">
        <v>0</v>
      </c>
      <c r="H1855" s="261">
        <v>0</v>
      </c>
    </row>
    <row r="1856" spans="6:8">
      <c r="F1856" s="417"/>
      <c r="G1856" s="417">
        <v>0</v>
      </c>
      <c r="H1856" s="261">
        <v>0</v>
      </c>
    </row>
    <row r="1857" spans="6:8">
      <c r="F1857" s="417"/>
      <c r="G1857" s="417">
        <v>0</v>
      </c>
      <c r="H1857" s="261">
        <v>0</v>
      </c>
    </row>
    <row r="1858" spans="6:8">
      <c r="F1858" s="417"/>
      <c r="G1858" s="417">
        <v>0</v>
      </c>
      <c r="H1858" s="261">
        <v>0</v>
      </c>
    </row>
    <row r="1859" spans="6:8">
      <c r="F1859" s="417"/>
      <c r="G1859" s="417">
        <v>0</v>
      </c>
      <c r="H1859" s="261">
        <v>0</v>
      </c>
    </row>
    <row r="1860" spans="6:8">
      <c r="F1860" s="417"/>
      <c r="G1860" s="417">
        <v>0</v>
      </c>
      <c r="H1860" s="261">
        <v>0</v>
      </c>
    </row>
    <row r="1861" spans="6:8">
      <c r="F1861" s="417"/>
      <c r="G1861" s="417">
        <v>0</v>
      </c>
      <c r="H1861" s="261">
        <v>0</v>
      </c>
    </row>
    <row r="1862" spans="6:8">
      <c r="F1862" s="417"/>
      <c r="G1862" s="417">
        <v>0</v>
      </c>
      <c r="H1862" s="261">
        <v>0</v>
      </c>
    </row>
    <row r="1863" spans="6:8">
      <c r="F1863" s="417"/>
      <c r="G1863" s="417">
        <v>0</v>
      </c>
      <c r="H1863" s="261">
        <v>0</v>
      </c>
    </row>
    <row r="1864" spans="6:8">
      <c r="F1864" s="417"/>
      <c r="G1864" s="417">
        <v>0</v>
      </c>
      <c r="H1864" s="261">
        <v>0</v>
      </c>
    </row>
    <row r="1865" spans="6:8">
      <c r="F1865" s="417"/>
      <c r="G1865" s="417">
        <v>0</v>
      </c>
      <c r="H1865" s="261">
        <v>0</v>
      </c>
    </row>
    <row r="1866" spans="6:8">
      <c r="F1866" s="417"/>
      <c r="G1866" s="417">
        <v>0</v>
      </c>
      <c r="H1866" s="261">
        <v>0</v>
      </c>
    </row>
    <row r="1867" spans="6:8">
      <c r="F1867" s="417"/>
      <c r="G1867" s="417">
        <v>0</v>
      </c>
      <c r="H1867" s="261">
        <v>0</v>
      </c>
    </row>
    <row r="1868" spans="6:8">
      <c r="F1868" s="417"/>
      <c r="G1868" s="417">
        <v>0</v>
      </c>
      <c r="H1868" s="261">
        <v>0</v>
      </c>
    </row>
    <row r="1869" spans="6:8">
      <c r="F1869" s="417"/>
      <c r="G1869" s="417">
        <v>0</v>
      </c>
      <c r="H1869" s="261">
        <v>0</v>
      </c>
    </row>
    <row r="1870" spans="6:8">
      <c r="F1870" s="417"/>
      <c r="G1870" s="417">
        <v>0</v>
      </c>
      <c r="H1870" s="261">
        <v>0</v>
      </c>
    </row>
    <row r="1871" spans="6:8">
      <c r="F1871" s="417"/>
      <c r="G1871" s="417">
        <v>0</v>
      </c>
      <c r="H1871" s="261">
        <v>0</v>
      </c>
    </row>
    <row r="1872" spans="6:8">
      <c r="F1872" s="417"/>
      <c r="G1872" s="417">
        <v>0</v>
      </c>
      <c r="H1872" s="261">
        <v>0</v>
      </c>
    </row>
    <row r="1873" spans="6:8">
      <c r="F1873" s="417"/>
      <c r="G1873" s="417">
        <v>0</v>
      </c>
      <c r="H1873" s="261">
        <v>0</v>
      </c>
    </row>
    <row r="1874" spans="6:8">
      <c r="F1874" s="417"/>
      <c r="G1874" s="417">
        <v>0</v>
      </c>
      <c r="H1874" s="261">
        <v>0</v>
      </c>
    </row>
    <row r="1875" spans="6:8">
      <c r="F1875" s="417"/>
      <c r="G1875" s="417">
        <v>0</v>
      </c>
      <c r="H1875" s="261">
        <v>0</v>
      </c>
    </row>
    <row r="1876" spans="6:8">
      <c r="F1876" s="417"/>
      <c r="G1876" s="417">
        <v>0</v>
      </c>
      <c r="H1876" s="261">
        <v>0</v>
      </c>
    </row>
    <row r="1877" spans="6:8">
      <c r="F1877" s="417"/>
      <c r="G1877" s="417">
        <v>0</v>
      </c>
      <c r="H1877" s="261">
        <v>0</v>
      </c>
    </row>
    <row r="1878" spans="6:8">
      <c r="F1878" s="417"/>
      <c r="G1878" s="417">
        <v>0</v>
      </c>
      <c r="H1878" s="261">
        <v>0</v>
      </c>
    </row>
    <row r="1879" spans="6:8">
      <c r="F1879" s="417"/>
      <c r="G1879" s="417">
        <v>0</v>
      </c>
      <c r="H1879" s="261">
        <v>0</v>
      </c>
    </row>
    <row r="1880" spans="6:8">
      <c r="F1880" s="417"/>
      <c r="G1880" s="417">
        <v>0</v>
      </c>
      <c r="H1880" s="261">
        <v>0</v>
      </c>
    </row>
    <row r="1881" spans="6:8">
      <c r="F1881" s="417"/>
      <c r="G1881" s="417">
        <v>0</v>
      </c>
      <c r="H1881" s="261">
        <v>0</v>
      </c>
    </row>
    <row r="1882" spans="6:8">
      <c r="F1882" s="417"/>
      <c r="G1882" s="417">
        <v>0</v>
      </c>
      <c r="H1882" s="261">
        <v>0</v>
      </c>
    </row>
    <row r="1883" spans="6:8">
      <c r="F1883" s="417"/>
      <c r="G1883" s="417">
        <v>0</v>
      </c>
      <c r="H1883" s="261">
        <v>0</v>
      </c>
    </row>
    <row r="1884" spans="6:8">
      <c r="F1884" s="417"/>
      <c r="G1884" s="417">
        <v>0</v>
      </c>
      <c r="H1884" s="261">
        <v>0</v>
      </c>
    </row>
    <row r="1885" spans="6:8">
      <c r="F1885" s="417"/>
      <c r="G1885" s="417">
        <v>0</v>
      </c>
      <c r="H1885" s="261">
        <v>0</v>
      </c>
    </row>
    <row r="1886" spans="6:8">
      <c r="F1886" s="417"/>
      <c r="G1886" s="417">
        <v>0</v>
      </c>
      <c r="H1886" s="261">
        <v>0</v>
      </c>
    </row>
    <row r="1887" spans="6:8">
      <c r="F1887" s="417"/>
      <c r="G1887" s="417">
        <v>0</v>
      </c>
      <c r="H1887" s="261">
        <v>0</v>
      </c>
    </row>
    <row r="1888" spans="6:8">
      <c r="F1888" s="417"/>
      <c r="G1888" s="417">
        <v>0</v>
      </c>
      <c r="H1888" s="261">
        <v>0</v>
      </c>
    </row>
    <row r="1889" spans="6:8">
      <c r="F1889" s="417"/>
      <c r="G1889" s="417">
        <v>0</v>
      </c>
      <c r="H1889" s="261">
        <v>0</v>
      </c>
    </row>
    <row r="1890" spans="6:8">
      <c r="F1890" s="417"/>
      <c r="G1890" s="417">
        <v>0</v>
      </c>
      <c r="H1890" s="261">
        <v>0</v>
      </c>
    </row>
    <row r="1891" spans="6:8">
      <c r="F1891" s="417"/>
      <c r="G1891" s="417">
        <v>0</v>
      </c>
      <c r="H1891" s="261">
        <v>0</v>
      </c>
    </row>
    <row r="1892" spans="6:8">
      <c r="F1892" s="417"/>
      <c r="G1892" s="417">
        <v>0</v>
      </c>
      <c r="H1892" s="261">
        <v>0</v>
      </c>
    </row>
    <row r="1893" spans="6:8">
      <c r="F1893" s="417"/>
      <c r="G1893" s="417">
        <v>0</v>
      </c>
      <c r="H1893" s="261">
        <v>0</v>
      </c>
    </row>
    <row r="1894" spans="6:8">
      <c r="F1894" s="417"/>
      <c r="G1894" s="417">
        <v>0</v>
      </c>
      <c r="H1894" s="261">
        <v>0</v>
      </c>
    </row>
    <row r="1895" spans="6:8">
      <c r="F1895" s="417"/>
      <c r="G1895" s="417">
        <v>0</v>
      </c>
      <c r="H1895" s="261">
        <v>0</v>
      </c>
    </row>
    <row r="1896" spans="6:8">
      <c r="F1896" s="417"/>
      <c r="G1896" s="417">
        <v>0</v>
      </c>
      <c r="H1896" s="261">
        <v>0</v>
      </c>
    </row>
    <row r="1897" spans="6:8">
      <c r="F1897" s="417"/>
      <c r="G1897" s="417">
        <v>0</v>
      </c>
      <c r="H1897" s="261">
        <v>0</v>
      </c>
    </row>
    <row r="1898" spans="6:8">
      <c r="F1898" s="417"/>
      <c r="G1898" s="417">
        <v>0</v>
      </c>
      <c r="H1898" s="261">
        <v>0</v>
      </c>
    </row>
    <row r="1899" spans="6:8">
      <c r="F1899" s="417"/>
      <c r="G1899" s="417">
        <v>0</v>
      </c>
      <c r="H1899" s="261">
        <v>0</v>
      </c>
    </row>
    <row r="1900" spans="6:8">
      <c r="F1900" s="417"/>
      <c r="G1900" s="417">
        <v>0</v>
      </c>
      <c r="H1900" s="261">
        <v>0</v>
      </c>
    </row>
    <row r="1901" spans="6:8">
      <c r="F1901" s="417"/>
      <c r="G1901" s="417">
        <v>0</v>
      </c>
      <c r="H1901" s="261">
        <v>0</v>
      </c>
    </row>
    <row r="1902" spans="6:8">
      <c r="F1902" s="417"/>
      <c r="G1902" s="417">
        <v>0</v>
      </c>
      <c r="H1902" s="261">
        <v>0</v>
      </c>
    </row>
    <row r="1903" spans="6:8">
      <c r="F1903" s="417"/>
      <c r="G1903" s="417">
        <v>0</v>
      </c>
      <c r="H1903" s="261">
        <v>0</v>
      </c>
    </row>
    <row r="1904" spans="6:8">
      <c r="F1904" s="417"/>
      <c r="G1904" s="417">
        <v>0</v>
      </c>
      <c r="H1904" s="261">
        <v>0</v>
      </c>
    </row>
    <row r="1905" spans="6:8">
      <c r="F1905" s="417"/>
      <c r="G1905" s="417">
        <v>0</v>
      </c>
      <c r="H1905" s="261">
        <v>0</v>
      </c>
    </row>
    <row r="1906" spans="6:8">
      <c r="F1906" s="417"/>
      <c r="G1906" s="417">
        <v>0</v>
      </c>
      <c r="H1906" s="261">
        <v>0</v>
      </c>
    </row>
    <row r="1907" spans="6:8">
      <c r="F1907" s="417"/>
      <c r="G1907" s="417">
        <v>0</v>
      </c>
      <c r="H1907" s="261">
        <v>0</v>
      </c>
    </row>
    <row r="1908" spans="6:8">
      <c r="F1908" s="417"/>
      <c r="G1908" s="417">
        <v>0</v>
      </c>
      <c r="H1908" s="261">
        <v>0</v>
      </c>
    </row>
    <row r="1909" spans="6:8">
      <c r="F1909" s="417"/>
      <c r="G1909" s="417">
        <v>0</v>
      </c>
      <c r="H1909" s="261">
        <v>0</v>
      </c>
    </row>
    <row r="1910" spans="6:8">
      <c r="F1910" s="417"/>
      <c r="G1910" s="417">
        <v>0</v>
      </c>
      <c r="H1910" s="261">
        <v>0</v>
      </c>
    </row>
    <row r="1911" spans="6:8">
      <c r="F1911" s="417"/>
      <c r="G1911" s="417">
        <v>0</v>
      </c>
      <c r="H1911" s="261">
        <v>0</v>
      </c>
    </row>
    <row r="1912" spans="6:8">
      <c r="F1912" s="417"/>
      <c r="G1912" s="417">
        <v>0</v>
      </c>
      <c r="H1912" s="261">
        <v>0</v>
      </c>
    </row>
    <row r="1913" spans="6:8">
      <c r="F1913" s="417"/>
      <c r="G1913" s="417">
        <v>0</v>
      </c>
      <c r="H1913" s="261">
        <v>0</v>
      </c>
    </row>
    <row r="1914" spans="6:8">
      <c r="F1914" s="417"/>
      <c r="G1914" s="417">
        <v>0</v>
      </c>
      <c r="H1914" s="261">
        <v>0</v>
      </c>
    </row>
    <row r="1915" spans="6:8">
      <c r="F1915" s="417"/>
      <c r="G1915" s="417">
        <v>0</v>
      </c>
      <c r="H1915" s="261">
        <v>0</v>
      </c>
    </row>
    <row r="1916" spans="6:8">
      <c r="F1916" s="417"/>
      <c r="G1916" s="417">
        <v>0</v>
      </c>
      <c r="H1916" s="261">
        <v>0</v>
      </c>
    </row>
    <row r="1917" spans="6:8">
      <c r="F1917" s="417"/>
      <c r="G1917" s="417">
        <v>0</v>
      </c>
      <c r="H1917" s="261">
        <v>0</v>
      </c>
    </row>
    <row r="1918" spans="6:8">
      <c r="F1918" s="417"/>
      <c r="G1918" s="417">
        <v>0</v>
      </c>
      <c r="H1918" s="261">
        <v>0</v>
      </c>
    </row>
    <row r="1919" spans="6:8">
      <c r="F1919" s="417"/>
      <c r="G1919" s="417">
        <v>0</v>
      </c>
      <c r="H1919" s="261">
        <v>0</v>
      </c>
    </row>
    <row r="1920" spans="6:8">
      <c r="F1920" s="417"/>
      <c r="G1920" s="417">
        <v>0</v>
      </c>
      <c r="H1920" s="261">
        <v>0</v>
      </c>
    </row>
    <row r="1921" spans="6:8">
      <c r="F1921" s="417"/>
      <c r="G1921" s="417">
        <v>0</v>
      </c>
      <c r="H1921" s="261">
        <v>0</v>
      </c>
    </row>
    <row r="1922" spans="6:8">
      <c r="F1922" s="417"/>
      <c r="G1922" s="417">
        <v>0</v>
      </c>
      <c r="H1922" s="261">
        <v>0</v>
      </c>
    </row>
    <row r="1923" spans="6:8">
      <c r="F1923" s="417"/>
      <c r="G1923" s="417">
        <v>0</v>
      </c>
      <c r="H1923" s="261">
        <v>0</v>
      </c>
    </row>
    <row r="1924" spans="6:8">
      <c r="F1924" s="417"/>
      <c r="G1924" s="417">
        <v>0</v>
      </c>
      <c r="H1924" s="261">
        <v>0</v>
      </c>
    </row>
    <row r="1925" spans="6:8">
      <c r="F1925" s="417"/>
      <c r="G1925" s="417">
        <v>0</v>
      </c>
      <c r="H1925" s="261">
        <v>0</v>
      </c>
    </row>
    <row r="1926" spans="6:8">
      <c r="F1926" s="417"/>
      <c r="G1926" s="417">
        <v>0</v>
      </c>
      <c r="H1926" s="261">
        <v>0</v>
      </c>
    </row>
    <row r="1927" spans="6:8">
      <c r="F1927" s="417"/>
      <c r="G1927" s="417">
        <v>0</v>
      </c>
      <c r="H1927" s="261">
        <v>0</v>
      </c>
    </row>
    <row r="1928" spans="6:8">
      <c r="F1928" s="417"/>
      <c r="G1928" s="417">
        <v>0</v>
      </c>
      <c r="H1928" s="261">
        <v>0</v>
      </c>
    </row>
    <row r="1929" spans="6:8">
      <c r="F1929" s="417"/>
      <c r="G1929" s="417">
        <v>0</v>
      </c>
      <c r="H1929" s="261">
        <v>0</v>
      </c>
    </row>
    <row r="1930" spans="6:8">
      <c r="F1930" s="417"/>
      <c r="G1930" s="417">
        <v>0</v>
      </c>
      <c r="H1930" s="261">
        <v>0</v>
      </c>
    </row>
    <row r="1931" spans="6:8">
      <c r="F1931" s="417"/>
      <c r="G1931" s="417">
        <v>0</v>
      </c>
      <c r="H1931" s="261">
        <v>0</v>
      </c>
    </row>
    <row r="1932" spans="6:8">
      <c r="F1932" s="417"/>
      <c r="G1932" s="417">
        <v>0</v>
      </c>
      <c r="H1932" s="261">
        <v>0</v>
      </c>
    </row>
    <row r="1933" spans="6:8">
      <c r="F1933" s="417"/>
      <c r="G1933" s="417">
        <v>0</v>
      </c>
      <c r="H1933" s="261">
        <v>0</v>
      </c>
    </row>
    <row r="1934" spans="6:8">
      <c r="F1934" s="417"/>
      <c r="G1934" s="417">
        <v>0</v>
      </c>
      <c r="H1934" s="261">
        <v>0</v>
      </c>
    </row>
    <row r="1935" spans="6:8">
      <c r="F1935" s="417"/>
      <c r="G1935" s="417">
        <v>0</v>
      </c>
      <c r="H1935" s="261">
        <v>0</v>
      </c>
    </row>
    <row r="1936" spans="6:8">
      <c r="F1936" s="417"/>
      <c r="G1936" s="417">
        <v>0</v>
      </c>
      <c r="H1936" s="261">
        <v>0</v>
      </c>
    </row>
    <row r="1937" spans="6:8">
      <c r="F1937" s="417"/>
      <c r="G1937" s="417">
        <v>0</v>
      </c>
      <c r="H1937" s="261">
        <v>0</v>
      </c>
    </row>
    <row r="1938" spans="6:8">
      <c r="F1938" s="417"/>
      <c r="G1938" s="417">
        <v>0</v>
      </c>
      <c r="H1938" s="261">
        <v>0</v>
      </c>
    </row>
    <row r="1939" spans="6:8">
      <c r="F1939" s="417"/>
      <c r="G1939" s="417">
        <v>0</v>
      </c>
      <c r="H1939" s="261">
        <v>0</v>
      </c>
    </row>
    <row r="1940" spans="6:8">
      <c r="F1940" s="417"/>
      <c r="G1940" s="417">
        <v>0</v>
      </c>
      <c r="H1940" s="261">
        <v>0</v>
      </c>
    </row>
    <row r="1941" spans="6:8">
      <c r="F1941" s="417"/>
      <c r="G1941" s="417">
        <v>0</v>
      </c>
      <c r="H1941" s="261">
        <v>0</v>
      </c>
    </row>
    <row r="1942" spans="6:8">
      <c r="F1942" s="417"/>
      <c r="G1942" s="417">
        <v>0</v>
      </c>
      <c r="H1942" s="261">
        <v>0</v>
      </c>
    </row>
    <row r="1943" spans="6:8">
      <c r="F1943" s="417"/>
      <c r="G1943" s="417">
        <v>0</v>
      </c>
      <c r="H1943" s="261">
        <v>0</v>
      </c>
    </row>
    <row r="1944" spans="6:8">
      <c r="F1944" s="417"/>
      <c r="G1944" s="417">
        <v>0</v>
      </c>
      <c r="H1944" s="261">
        <v>0</v>
      </c>
    </row>
    <row r="1945" spans="6:8">
      <c r="F1945" s="417"/>
      <c r="G1945" s="417">
        <v>0</v>
      </c>
      <c r="H1945" s="261">
        <v>0</v>
      </c>
    </row>
    <row r="1946" spans="6:8">
      <c r="F1946" s="417"/>
      <c r="G1946" s="417">
        <v>0</v>
      </c>
      <c r="H1946" s="261">
        <v>0</v>
      </c>
    </row>
    <row r="1947" spans="6:8">
      <c r="F1947" s="417"/>
      <c r="G1947" s="417">
        <v>0</v>
      </c>
      <c r="H1947" s="261">
        <v>0</v>
      </c>
    </row>
    <row r="1948" spans="6:8">
      <c r="F1948" s="417"/>
      <c r="G1948" s="417">
        <v>0</v>
      </c>
      <c r="H1948" s="261">
        <v>0</v>
      </c>
    </row>
    <row r="1949" spans="6:8">
      <c r="F1949" s="417"/>
      <c r="G1949" s="417">
        <v>0</v>
      </c>
      <c r="H1949" s="261">
        <v>0</v>
      </c>
    </row>
    <row r="1950" spans="6:8">
      <c r="F1950" s="417"/>
      <c r="G1950" s="417">
        <v>0</v>
      </c>
      <c r="H1950" s="261">
        <v>0</v>
      </c>
    </row>
    <row r="1951" spans="6:8">
      <c r="F1951" s="417"/>
      <c r="G1951" s="417">
        <v>0</v>
      </c>
      <c r="H1951" s="261">
        <v>0</v>
      </c>
    </row>
    <row r="1952" spans="6:8">
      <c r="F1952" s="417"/>
      <c r="G1952" s="417">
        <v>0</v>
      </c>
      <c r="H1952" s="261">
        <v>0</v>
      </c>
    </row>
    <row r="1953" spans="6:8">
      <c r="F1953" s="417"/>
      <c r="G1953" s="417">
        <v>0</v>
      </c>
      <c r="H1953" s="261">
        <v>0</v>
      </c>
    </row>
    <row r="1954" spans="6:8">
      <c r="F1954" s="417"/>
      <c r="G1954" s="417">
        <v>0</v>
      </c>
      <c r="H1954" s="261">
        <v>0</v>
      </c>
    </row>
    <row r="1955" spans="6:8">
      <c r="F1955" s="417"/>
      <c r="G1955" s="417">
        <v>0</v>
      </c>
      <c r="H1955" s="261">
        <v>0</v>
      </c>
    </row>
    <row r="1956" spans="6:8">
      <c r="F1956" s="417"/>
      <c r="G1956" s="417">
        <v>0</v>
      </c>
      <c r="H1956" s="261">
        <v>0</v>
      </c>
    </row>
    <row r="1957" spans="6:8">
      <c r="F1957" s="417"/>
      <c r="G1957" s="417">
        <v>0</v>
      </c>
      <c r="H1957" s="261">
        <v>0</v>
      </c>
    </row>
    <row r="1958" spans="6:8">
      <c r="F1958" s="417"/>
      <c r="G1958" s="417">
        <v>0</v>
      </c>
      <c r="H1958" s="261">
        <v>0</v>
      </c>
    </row>
    <row r="1959" spans="6:8">
      <c r="F1959" s="417"/>
      <c r="G1959" s="417">
        <v>0</v>
      </c>
      <c r="H1959" s="261">
        <v>0</v>
      </c>
    </row>
    <row r="1960" spans="6:8">
      <c r="F1960" s="417"/>
      <c r="G1960" s="417">
        <v>0</v>
      </c>
      <c r="H1960" s="261">
        <v>0</v>
      </c>
    </row>
    <row r="1961" spans="6:8">
      <c r="F1961" s="417"/>
      <c r="G1961" s="417">
        <v>0</v>
      </c>
      <c r="H1961" s="261">
        <v>0</v>
      </c>
    </row>
    <row r="1962" spans="6:8">
      <c r="F1962" s="417"/>
      <c r="G1962" s="417">
        <v>0</v>
      </c>
      <c r="H1962" s="261">
        <v>0</v>
      </c>
    </row>
    <row r="1963" spans="6:8">
      <c r="F1963" s="417"/>
      <c r="G1963" s="417">
        <v>0</v>
      </c>
      <c r="H1963" s="261">
        <v>0</v>
      </c>
    </row>
    <row r="1964" spans="6:8">
      <c r="F1964" s="417"/>
      <c r="G1964" s="417">
        <v>0</v>
      </c>
      <c r="H1964" s="261">
        <v>0</v>
      </c>
    </row>
    <row r="1965" spans="6:8">
      <c r="F1965" s="417"/>
      <c r="G1965" s="417">
        <v>0</v>
      </c>
      <c r="H1965" s="261">
        <v>0</v>
      </c>
    </row>
    <row r="1966" spans="6:8">
      <c r="F1966" s="417"/>
      <c r="G1966" s="417">
        <v>0</v>
      </c>
      <c r="H1966" s="261">
        <v>0</v>
      </c>
    </row>
    <row r="1967" spans="6:8">
      <c r="F1967" s="417"/>
      <c r="G1967" s="417">
        <v>0</v>
      </c>
      <c r="H1967" s="261">
        <v>0</v>
      </c>
    </row>
    <row r="1968" spans="6:8">
      <c r="F1968" s="417"/>
      <c r="G1968" s="417">
        <v>0</v>
      </c>
      <c r="H1968" s="261">
        <v>0</v>
      </c>
    </row>
    <row r="1969" spans="6:8">
      <c r="F1969" s="417"/>
      <c r="G1969" s="417">
        <v>0</v>
      </c>
      <c r="H1969" s="261">
        <v>0</v>
      </c>
    </row>
    <row r="1970" spans="6:8">
      <c r="F1970" s="417"/>
      <c r="G1970" s="417">
        <v>0</v>
      </c>
      <c r="H1970" s="261">
        <v>0</v>
      </c>
    </row>
    <row r="1971" spans="6:8">
      <c r="F1971" s="417"/>
      <c r="G1971" s="417">
        <v>0</v>
      </c>
      <c r="H1971" s="261">
        <v>0</v>
      </c>
    </row>
    <row r="1972" spans="6:8">
      <c r="F1972" s="417"/>
      <c r="G1972" s="417">
        <v>0</v>
      </c>
      <c r="H1972" s="261">
        <v>0</v>
      </c>
    </row>
    <row r="1973" spans="6:8">
      <c r="F1973" s="417"/>
      <c r="G1973" s="417">
        <v>0</v>
      </c>
      <c r="H1973" s="261">
        <v>0</v>
      </c>
    </row>
    <row r="1974" spans="6:8">
      <c r="F1974" s="417"/>
      <c r="G1974" s="417">
        <v>0</v>
      </c>
      <c r="H1974" s="261">
        <v>0</v>
      </c>
    </row>
    <row r="1975" spans="6:8">
      <c r="F1975" s="417"/>
      <c r="G1975" s="417">
        <v>0</v>
      </c>
      <c r="H1975" s="261">
        <v>0</v>
      </c>
    </row>
    <row r="1976" spans="6:8">
      <c r="F1976" s="417"/>
      <c r="G1976" s="417">
        <v>0</v>
      </c>
      <c r="H1976" s="261">
        <v>0</v>
      </c>
    </row>
    <row r="1977" spans="6:8">
      <c r="F1977" s="417"/>
      <c r="G1977" s="417">
        <v>0</v>
      </c>
      <c r="H1977" s="261">
        <v>0</v>
      </c>
    </row>
    <row r="1978" spans="6:8">
      <c r="F1978" s="417"/>
      <c r="G1978" s="417">
        <v>0</v>
      </c>
      <c r="H1978" s="261">
        <v>0</v>
      </c>
    </row>
    <row r="1979" spans="6:8">
      <c r="F1979" s="417"/>
      <c r="G1979" s="417">
        <v>0</v>
      </c>
      <c r="H1979" s="261">
        <v>0</v>
      </c>
    </row>
    <row r="1980" spans="6:8">
      <c r="F1980" s="417"/>
      <c r="G1980" s="417">
        <v>0</v>
      </c>
      <c r="H1980" s="261">
        <v>0</v>
      </c>
    </row>
    <row r="1981" spans="6:8">
      <c r="F1981" s="417"/>
      <c r="G1981" s="417">
        <v>0</v>
      </c>
      <c r="H1981" s="261">
        <v>0</v>
      </c>
    </row>
    <row r="1982" spans="6:8">
      <c r="F1982" s="417"/>
      <c r="G1982" s="417">
        <v>0</v>
      </c>
      <c r="H1982" s="261">
        <v>0</v>
      </c>
    </row>
    <row r="1983" spans="6:8">
      <c r="F1983" s="417"/>
      <c r="G1983" s="417">
        <v>0</v>
      </c>
      <c r="H1983" s="261">
        <v>0</v>
      </c>
    </row>
    <row r="1984" spans="6:8">
      <c r="F1984" s="417"/>
      <c r="G1984" s="417">
        <v>0</v>
      </c>
      <c r="H1984" s="261">
        <v>0</v>
      </c>
    </row>
    <row r="1985" spans="6:8">
      <c r="F1985" s="417"/>
      <c r="G1985" s="417">
        <v>0</v>
      </c>
      <c r="H1985" s="261">
        <v>0</v>
      </c>
    </row>
    <row r="1986" spans="6:8">
      <c r="F1986" s="417"/>
      <c r="G1986" s="417">
        <v>0</v>
      </c>
      <c r="H1986" s="261">
        <v>0</v>
      </c>
    </row>
    <row r="1987" spans="6:8">
      <c r="F1987" s="417"/>
      <c r="G1987" s="417">
        <v>0</v>
      </c>
      <c r="H1987" s="261">
        <v>0</v>
      </c>
    </row>
    <row r="1988" spans="6:8">
      <c r="F1988" s="417"/>
      <c r="G1988" s="417">
        <v>0</v>
      </c>
      <c r="H1988" s="261">
        <v>0</v>
      </c>
    </row>
    <row r="1989" spans="6:8">
      <c r="F1989" s="417"/>
      <c r="G1989" s="417">
        <v>0</v>
      </c>
      <c r="H1989" s="261">
        <v>0</v>
      </c>
    </row>
    <row r="1990" spans="6:8">
      <c r="F1990" s="417"/>
      <c r="G1990" s="417">
        <v>0</v>
      </c>
      <c r="H1990" s="261">
        <v>0</v>
      </c>
    </row>
    <row r="1991" spans="6:8">
      <c r="F1991" s="417"/>
      <c r="G1991" s="417">
        <v>0</v>
      </c>
      <c r="H1991" s="261">
        <v>0</v>
      </c>
    </row>
    <row r="1992" spans="6:8">
      <c r="F1992" s="417"/>
      <c r="G1992" s="417">
        <v>0</v>
      </c>
      <c r="H1992" s="261">
        <v>0</v>
      </c>
    </row>
    <row r="1993" spans="6:8">
      <c r="F1993" s="417"/>
      <c r="G1993" s="417">
        <v>0</v>
      </c>
      <c r="H1993" s="261">
        <v>0</v>
      </c>
    </row>
    <row r="1994" spans="6:8">
      <c r="F1994" s="417"/>
      <c r="G1994" s="417">
        <v>0</v>
      </c>
      <c r="H1994" s="261">
        <v>0</v>
      </c>
    </row>
    <row r="1995" spans="6:8">
      <c r="F1995" s="417"/>
      <c r="G1995" s="417">
        <v>0</v>
      </c>
      <c r="H1995" s="261">
        <v>0</v>
      </c>
    </row>
    <row r="1996" spans="6:8">
      <c r="F1996" s="417"/>
      <c r="G1996" s="417">
        <v>0</v>
      </c>
      <c r="H1996" s="261">
        <v>0</v>
      </c>
    </row>
    <row r="1997" spans="6:8">
      <c r="F1997" s="417"/>
      <c r="G1997" s="417">
        <v>0</v>
      </c>
      <c r="H1997" s="261">
        <v>0</v>
      </c>
    </row>
    <row r="1998" spans="6:8">
      <c r="F1998" s="417"/>
      <c r="G1998" s="417">
        <v>0</v>
      </c>
      <c r="H1998" s="261">
        <v>0</v>
      </c>
    </row>
    <row r="1999" spans="6:8">
      <c r="F1999" s="417"/>
      <c r="G1999" s="417">
        <v>0</v>
      </c>
      <c r="H1999" s="261">
        <v>0</v>
      </c>
    </row>
    <row r="2000" spans="6:8">
      <c r="F2000" s="417"/>
      <c r="G2000" s="417">
        <v>0</v>
      </c>
      <c r="H2000" s="261">
        <v>0</v>
      </c>
    </row>
    <row r="2001" spans="6:8">
      <c r="F2001" s="417"/>
      <c r="G2001" s="417">
        <v>0</v>
      </c>
      <c r="H2001" s="261">
        <v>0</v>
      </c>
    </row>
    <row r="2002" spans="6:8">
      <c r="F2002" s="417"/>
      <c r="G2002" s="417">
        <v>0</v>
      </c>
      <c r="H2002" s="261">
        <v>0</v>
      </c>
    </row>
    <row r="2003" spans="6:8">
      <c r="F2003" s="417"/>
      <c r="G2003" s="417">
        <v>0</v>
      </c>
      <c r="H2003" s="261">
        <v>0</v>
      </c>
    </row>
    <row r="2004" spans="6:8">
      <c r="F2004" s="417"/>
      <c r="G2004" s="417">
        <v>0</v>
      </c>
      <c r="H2004" s="261">
        <v>0</v>
      </c>
    </row>
    <row r="2005" spans="6:8">
      <c r="F2005" s="417"/>
      <c r="G2005" s="417">
        <v>0</v>
      </c>
      <c r="H2005" s="261">
        <v>0</v>
      </c>
    </row>
    <row r="2006" spans="6:8">
      <c r="F2006" s="417"/>
      <c r="G2006" s="417">
        <v>0</v>
      </c>
      <c r="H2006" s="261">
        <v>0</v>
      </c>
    </row>
    <row r="2007" spans="6:8">
      <c r="F2007" s="417"/>
      <c r="G2007" s="417">
        <v>0</v>
      </c>
      <c r="H2007" s="261">
        <v>0</v>
      </c>
    </row>
    <row r="2008" spans="6:8">
      <c r="F2008" s="417"/>
      <c r="G2008" s="417">
        <v>0</v>
      </c>
      <c r="H2008" s="261">
        <v>0</v>
      </c>
    </row>
    <row r="2009" spans="6:8">
      <c r="F2009" s="417"/>
      <c r="G2009" s="417">
        <v>0</v>
      </c>
      <c r="H2009" s="261">
        <v>0</v>
      </c>
    </row>
    <row r="2010" spans="6:8">
      <c r="F2010" s="417"/>
      <c r="G2010" s="417">
        <v>0</v>
      </c>
      <c r="H2010" s="261">
        <v>0</v>
      </c>
    </row>
    <row r="2011" spans="6:8">
      <c r="F2011" s="417"/>
      <c r="G2011" s="417">
        <v>0</v>
      </c>
      <c r="H2011" s="261">
        <v>0</v>
      </c>
    </row>
    <row r="2012" spans="6:8">
      <c r="F2012" s="417"/>
      <c r="G2012" s="417">
        <v>0</v>
      </c>
      <c r="H2012" s="261">
        <v>0</v>
      </c>
    </row>
    <row r="2013" spans="6:8">
      <c r="F2013" s="417"/>
      <c r="G2013" s="417">
        <v>0</v>
      </c>
      <c r="H2013" s="261">
        <v>0</v>
      </c>
    </row>
    <row r="2014" spans="6:8">
      <c r="F2014" s="417"/>
      <c r="G2014" s="417">
        <v>0</v>
      </c>
      <c r="H2014" s="261">
        <v>0</v>
      </c>
    </row>
    <row r="2015" spans="6:8">
      <c r="F2015" s="417"/>
      <c r="G2015" s="417">
        <v>0</v>
      </c>
      <c r="H2015" s="261">
        <v>0</v>
      </c>
    </row>
    <row r="2016" spans="6:8">
      <c r="F2016" s="417"/>
      <c r="G2016" s="417">
        <v>0</v>
      </c>
      <c r="H2016" s="261">
        <v>0</v>
      </c>
    </row>
    <row r="2017" spans="6:8">
      <c r="F2017" s="417"/>
      <c r="G2017" s="417">
        <v>0</v>
      </c>
      <c r="H2017" s="261">
        <v>0</v>
      </c>
    </row>
    <row r="2018" spans="6:8">
      <c r="F2018" s="417"/>
      <c r="G2018" s="417">
        <v>0</v>
      </c>
      <c r="H2018" s="261">
        <v>0</v>
      </c>
    </row>
    <row r="2019" spans="6:8">
      <c r="F2019" s="417"/>
      <c r="G2019" s="417">
        <v>0</v>
      </c>
      <c r="H2019" s="261">
        <v>0</v>
      </c>
    </row>
    <row r="2020" spans="6:8">
      <c r="F2020" s="417"/>
      <c r="G2020" s="417">
        <v>0</v>
      </c>
      <c r="H2020" s="261">
        <v>0</v>
      </c>
    </row>
    <row r="2021" spans="6:8">
      <c r="F2021" s="417"/>
      <c r="G2021" s="417">
        <v>0</v>
      </c>
      <c r="H2021" s="261">
        <v>0</v>
      </c>
    </row>
    <row r="2022" spans="6:8">
      <c r="F2022" s="417"/>
      <c r="G2022" s="417">
        <v>0</v>
      </c>
      <c r="H2022" s="261">
        <v>0</v>
      </c>
    </row>
    <row r="2023" spans="6:8">
      <c r="F2023" s="417"/>
      <c r="G2023" s="417">
        <v>0</v>
      </c>
      <c r="H2023" s="261">
        <v>0</v>
      </c>
    </row>
    <row r="2024" spans="6:8">
      <c r="F2024" s="417"/>
      <c r="G2024" s="417">
        <v>0</v>
      </c>
      <c r="H2024" s="261">
        <v>0</v>
      </c>
    </row>
    <row r="2025" spans="6:8">
      <c r="F2025" s="417"/>
      <c r="G2025" s="417">
        <v>0</v>
      </c>
      <c r="H2025" s="261">
        <v>0</v>
      </c>
    </row>
    <row r="2026" spans="6:8">
      <c r="F2026" s="417"/>
      <c r="G2026" s="417">
        <v>0</v>
      </c>
      <c r="H2026" s="261">
        <v>0</v>
      </c>
    </row>
    <row r="2027" spans="6:8">
      <c r="F2027" s="417"/>
      <c r="G2027" s="417">
        <v>0</v>
      </c>
      <c r="H2027" s="261">
        <v>0</v>
      </c>
    </row>
    <row r="2028" spans="6:8">
      <c r="F2028" s="417"/>
      <c r="G2028" s="417">
        <v>0</v>
      </c>
      <c r="H2028" s="261">
        <v>0</v>
      </c>
    </row>
    <row r="2029" spans="6:8">
      <c r="F2029" s="417"/>
      <c r="G2029" s="417">
        <v>0</v>
      </c>
      <c r="H2029" s="261">
        <v>0</v>
      </c>
    </row>
    <row r="2030" spans="6:8">
      <c r="F2030" s="417"/>
      <c r="G2030" s="417">
        <v>0</v>
      </c>
      <c r="H2030" s="261">
        <v>0</v>
      </c>
    </row>
    <row r="2031" spans="6:8">
      <c r="F2031" s="417"/>
      <c r="G2031" s="417">
        <v>0</v>
      </c>
      <c r="H2031" s="261">
        <v>0</v>
      </c>
    </row>
    <row r="2032" spans="6:8">
      <c r="F2032" s="417"/>
      <c r="G2032" s="417">
        <v>0</v>
      </c>
      <c r="H2032" s="261">
        <v>0</v>
      </c>
    </row>
    <row r="2033" spans="6:8">
      <c r="F2033" s="417"/>
      <c r="G2033" s="417">
        <v>0</v>
      </c>
      <c r="H2033" s="261">
        <v>0</v>
      </c>
    </row>
    <row r="2034" spans="6:8">
      <c r="F2034" s="417"/>
      <c r="G2034" s="417">
        <v>0</v>
      </c>
      <c r="H2034" s="261">
        <v>0</v>
      </c>
    </row>
    <row r="2035" spans="6:8">
      <c r="F2035" s="417"/>
      <c r="G2035" s="417">
        <v>0</v>
      </c>
      <c r="H2035" s="261">
        <v>0</v>
      </c>
    </row>
    <row r="2036" spans="6:8">
      <c r="F2036" s="417"/>
      <c r="G2036" s="417">
        <v>0</v>
      </c>
      <c r="H2036" s="261">
        <v>0</v>
      </c>
    </row>
    <row r="2037" spans="6:8">
      <c r="F2037" s="417"/>
      <c r="G2037" s="417">
        <v>0</v>
      </c>
      <c r="H2037" s="261">
        <v>0</v>
      </c>
    </row>
    <row r="2038" spans="6:8">
      <c r="F2038" s="417"/>
      <c r="G2038" s="417">
        <v>0</v>
      </c>
      <c r="H2038" s="261">
        <v>0</v>
      </c>
    </row>
    <row r="2039" spans="6:8">
      <c r="F2039" s="417"/>
      <c r="G2039" s="417">
        <v>0</v>
      </c>
      <c r="H2039" s="261">
        <v>0</v>
      </c>
    </row>
    <row r="2040" spans="6:8">
      <c r="F2040" s="417"/>
      <c r="G2040" s="417">
        <v>0</v>
      </c>
      <c r="H2040" s="261">
        <v>0</v>
      </c>
    </row>
    <row r="2041" spans="6:8">
      <c r="F2041" s="417"/>
      <c r="G2041" s="417">
        <v>0</v>
      </c>
      <c r="H2041" s="261">
        <v>0</v>
      </c>
    </row>
    <row r="2042" spans="6:8">
      <c r="F2042" s="417"/>
      <c r="G2042" s="417">
        <v>0</v>
      </c>
      <c r="H2042" s="261">
        <v>0</v>
      </c>
    </row>
    <row r="2043" spans="6:8">
      <c r="F2043" s="417"/>
      <c r="G2043" s="417">
        <v>0</v>
      </c>
      <c r="H2043" s="261">
        <v>0</v>
      </c>
    </row>
    <row r="2044" spans="6:8">
      <c r="F2044" s="417"/>
      <c r="G2044" s="417">
        <v>0</v>
      </c>
      <c r="H2044" s="261">
        <v>0</v>
      </c>
    </row>
    <row r="2045" spans="6:8">
      <c r="F2045" s="417"/>
      <c r="G2045" s="417">
        <v>0</v>
      </c>
      <c r="H2045" s="261">
        <v>0</v>
      </c>
    </row>
    <row r="2046" spans="6:8">
      <c r="F2046" s="417"/>
      <c r="G2046" s="417">
        <v>0</v>
      </c>
      <c r="H2046" s="261">
        <v>0</v>
      </c>
    </row>
    <row r="2047" spans="6:8">
      <c r="F2047" s="417"/>
      <c r="G2047" s="417">
        <v>0</v>
      </c>
      <c r="H2047" s="261">
        <v>0</v>
      </c>
    </row>
    <row r="2048" spans="6:8">
      <c r="F2048" s="417"/>
      <c r="G2048" s="417">
        <v>0</v>
      </c>
      <c r="H2048" s="261">
        <v>0</v>
      </c>
    </row>
    <row r="2049" spans="6:8">
      <c r="F2049" s="417"/>
      <c r="G2049" s="417">
        <v>0</v>
      </c>
      <c r="H2049" s="261">
        <v>0</v>
      </c>
    </row>
    <row r="2050" spans="6:8">
      <c r="F2050" s="417"/>
      <c r="G2050" s="417">
        <v>0</v>
      </c>
      <c r="H2050" s="261">
        <v>0</v>
      </c>
    </row>
    <row r="2051" spans="6:8">
      <c r="F2051" s="417"/>
      <c r="G2051" s="417">
        <v>0</v>
      </c>
      <c r="H2051" s="261">
        <v>0</v>
      </c>
    </row>
    <row r="2052" spans="6:8">
      <c r="F2052" s="417"/>
      <c r="G2052" s="417">
        <v>0</v>
      </c>
      <c r="H2052" s="261">
        <v>0</v>
      </c>
    </row>
    <row r="2053" spans="6:8">
      <c r="F2053" s="417"/>
      <c r="G2053" s="417">
        <v>0</v>
      </c>
      <c r="H2053" s="261">
        <v>0</v>
      </c>
    </row>
    <row r="2054" spans="6:8">
      <c r="F2054" s="417"/>
      <c r="G2054" s="417">
        <v>0</v>
      </c>
      <c r="H2054" s="261">
        <v>0</v>
      </c>
    </row>
    <row r="2055" spans="6:8">
      <c r="F2055" s="417"/>
      <c r="G2055" s="417">
        <v>0</v>
      </c>
      <c r="H2055" s="261">
        <v>0</v>
      </c>
    </row>
    <row r="2056" spans="6:8">
      <c r="F2056" s="417"/>
      <c r="G2056" s="417">
        <v>0</v>
      </c>
      <c r="H2056" s="261">
        <v>0</v>
      </c>
    </row>
    <row r="2057" spans="6:8">
      <c r="F2057" s="417"/>
      <c r="G2057" s="417">
        <v>0</v>
      </c>
      <c r="H2057" s="261">
        <v>0</v>
      </c>
    </row>
    <row r="2058" spans="6:8">
      <c r="F2058" s="417"/>
      <c r="G2058" s="417">
        <v>0</v>
      </c>
      <c r="H2058" s="261">
        <v>0</v>
      </c>
    </row>
    <row r="2059" spans="6:8">
      <c r="F2059" s="417"/>
      <c r="G2059" s="417">
        <v>0</v>
      </c>
      <c r="H2059" s="261">
        <v>0</v>
      </c>
    </row>
    <row r="2060" spans="6:8">
      <c r="F2060" s="417"/>
      <c r="G2060" s="417">
        <v>0</v>
      </c>
      <c r="H2060" s="261">
        <v>0</v>
      </c>
    </row>
    <row r="2061" spans="6:8">
      <c r="F2061" s="417"/>
      <c r="G2061" s="417">
        <v>0</v>
      </c>
      <c r="H2061" s="261">
        <v>0</v>
      </c>
    </row>
    <row r="2062" spans="6:8">
      <c r="F2062" s="417"/>
      <c r="G2062" s="417">
        <v>0</v>
      </c>
      <c r="H2062" s="261">
        <v>0</v>
      </c>
    </row>
    <row r="2063" spans="6:8">
      <c r="F2063" s="417"/>
      <c r="G2063" s="417">
        <v>0</v>
      </c>
      <c r="H2063" s="261">
        <v>0</v>
      </c>
    </row>
    <row r="2064" spans="6:8">
      <c r="F2064" s="417"/>
      <c r="G2064" s="417">
        <v>0</v>
      </c>
      <c r="H2064" s="261">
        <v>0</v>
      </c>
    </row>
    <row r="2065" spans="6:8">
      <c r="F2065" s="417"/>
      <c r="G2065" s="417">
        <v>0</v>
      </c>
      <c r="H2065" s="261">
        <v>0</v>
      </c>
    </row>
    <row r="2066" spans="6:8">
      <c r="F2066" s="417"/>
      <c r="G2066" s="417">
        <v>0</v>
      </c>
      <c r="H2066" s="261">
        <v>0</v>
      </c>
    </row>
    <row r="2067" spans="6:8">
      <c r="F2067" s="417"/>
      <c r="G2067" s="417">
        <v>0</v>
      </c>
      <c r="H2067" s="261">
        <v>0</v>
      </c>
    </row>
    <row r="2068" spans="6:8">
      <c r="F2068" s="417"/>
      <c r="G2068" s="417">
        <v>0</v>
      </c>
      <c r="H2068" s="261">
        <v>0</v>
      </c>
    </row>
    <row r="2069" spans="6:8">
      <c r="F2069" s="417"/>
      <c r="G2069" s="417">
        <v>0</v>
      </c>
      <c r="H2069" s="261">
        <v>0</v>
      </c>
    </row>
    <row r="2070" spans="6:8">
      <c r="F2070" s="417"/>
      <c r="G2070" s="417">
        <v>0</v>
      </c>
      <c r="H2070" s="261">
        <v>0</v>
      </c>
    </row>
    <row r="2071" spans="6:8">
      <c r="F2071" s="417"/>
      <c r="G2071" s="417">
        <v>0</v>
      </c>
      <c r="H2071" s="261">
        <v>0</v>
      </c>
    </row>
    <row r="2072" spans="6:8">
      <c r="F2072" s="417"/>
      <c r="G2072" s="417">
        <v>0</v>
      </c>
      <c r="H2072" s="261">
        <v>0</v>
      </c>
    </row>
    <row r="2073" spans="6:8">
      <c r="F2073" s="417"/>
      <c r="G2073" s="417">
        <v>0</v>
      </c>
      <c r="H2073" s="261">
        <v>0</v>
      </c>
    </row>
    <row r="2074" spans="6:8">
      <c r="F2074" s="417"/>
      <c r="G2074" s="417">
        <v>0</v>
      </c>
      <c r="H2074" s="261">
        <v>0</v>
      </c>
    </row>
    <row r="2075" spans="6:8">
      <c r="F2075" s="417"/>
      <c r="G2075" s="417">
        <v>0</v>
      </c>
      <c r="H2075" s="261">
        <v>0</v>
      </c>
    </row>
    <row r="2076" spans="6:8">
      <c r="F2076" s="417"/>
      <c r="G2076" s="417">
        <v>0</v>
      </c>
      <c r="H2076" s="261">
        <v>0</v>
      </c>
    </row>
    <row r="2077" spans="6:8">
      <c r="F2077" s="417"/>
      <c r="G2077" s="417">
        <v>0</v>
      </c>
      <c r="H2077" s="261">
        <v>0</v>
      </c>
    </row>
    <row r="2078" spans="6:8">
      <c r="F2078" s="417"/>
      <c r="G2078" s="417">
        <v>0</v>
      </c>
      <c r="H2078" s="261">
        <v>0</v>
      </c>
    </row>
    <row r="2079" spans="6:8">
      <c r="F2079" s="417"/>
      <c r="G2079" s="417">
        <v>0</v>
      </c>
      <c r="H2079" s="261">
        <v>0</v>
      </c>
    </row>
    <row r="2080" spans="6:8">
      <c r="F2080" s="417"/>
      <c r="G2080" s="417">
        <v>0</v>
      </c>
      <c r="H2080" s="261">
        <v>0</v>
      </c>
    </row>
    <row r="2081" spans="6:8">
      <c r="F2081" s="417"/>
      <c r="G2081" s="417">
        <v>0</v>
      </c>
      <c r="H2081" s="261">
        <v>0</v>
      </c>
    </row>
    <row r="2082" spans="6:8">
      <c r="F2082" s="417"/>
      <c r="G2082" s="417">
        <v>0</v>
      </c>
      <c r="H2082" s="261">
        <v>0</v>
      </c>
    </row>
    <row r="2083" spans="6:8">
      <c r="F2083" s="417"/>
      <c r="G2083" s="417">
        <v>0</v>
      </c>
      <c r="H2083" s="261">
        <v>0</v>
      </c>
    </row>
    <row r="2084" spans="6:8">
      <c r="F2084" s="417"/>
      <c r="G2084" s="417">
        <v>0</v>
      </c>
      <c r="H2084" s="261">
        <v>0</v>
      </c>
    </row>
    <row r="2085" spans="6:8">
      <c r="F2085" s="417"/>
      <c r="G2085" s="417">
        <v>0</v>
      </c>
      <c r="H2085" s="261">
        <v>0</v>
      </c>
    </row>
    <row r="2086" spans="6:8">
      <c r="F2086" s="417"/>
      <c r="G2086" s="417">
        <v>0</v>
      </c>
      <c r="H2086" s="261">
        <v>0</v>
      </c>
    </row>
    <row r="2087" spans="6:8">
      <c r="F2087" s="417"/>
      <c r="G2087" s="417">
        <v>0</v>
      </c>
      <c r="H2087" s="261">
        <v>0</v>
      </c>
    </row>
    <row r="2088" spans="6:8">
      <c r="F2088" s="417"/>
      <c r="G2088" s="417">
        <v>0</v>
      </c>
      <c r="H2088" s="261">
        <v>0</v>
      </c>
    </row>
    <row r="2089" spans="6:8">
      <c r="F2089" s="417"/>
      <c r="G2089" s="417">
        <v>0</v>
      </c>
      <c r="H2089" s="261">
        <v>0</v>
      </c>
    </row>
    <row r="2090" spans="6:8">
      <c r="F2090" s="417"/>
      <c r="G2090" s="417">
        <v>0</v>
      </c>
      <c r="H2090" s="261">
        <v>0</v>
      </c>
    </row>
    <row r="2091" spans="6:8">
      <c r="F2091" s="417"/>
      <c r="G2091" s="417">
        <v>0</v>
      </c>
      <c r="H2091" s="261">
        <v>0</v>
      </c>
    </row>
    <row r="2092" spans="6:8">
      <c r="F2092" s="417"/>
      <c r="G2092" s="417">
        <v>0</v>
      </c>
      <c r="H2092" s="261">
        <v>0</v>
      </c>
    </row>
    <row r="2093" spans="6:8">
      <c r="F2093" s="417"/>
      <c r="G2093" s="417">
        <v>0</v>
      </c>
      <c r="H2093" s="261">
        <v>0</v>
      </c>
    </row>
    <row r="2094" spans="6:8">
      <c r="F2094" s="417"/>
      <c r="G2094" s="417">
        <v>0</v>
      </c>
      <c r="H2094" s="261">
        <v>0</v>
      </c>
    </row>
    <row r="2095" spans="6:8">
      <c r="F2095" s="417"/>
      <c r="G2095" s="417">
        <v>0</v>
      </c>
      <c r="H2095" s="261">
        <v>0</v>
      </c>
    </row>
    <row r="2096" spans="6:8">
      <c r="F2096" s="417"/>
      <c r="G2096" s="417">
        <v>0</v>
      </c>
      <c r="H2096" s="261">
        <v>0</v>
      </c>
    </row>
    <row r="2097" spans="6:8">
      <c r="F2097" s="417"/>
      <c r="G2097" s="417">
        <v>0</v>
      </c>
      <c r="H2097" s="261">
        <v>0</v>
      </c>
    </row>
    <row r="2098" spans="6:8">
      <c r="F2098" s="417"/>
      <c r="G2098" s="417">
        <v>0</v>
      </c>
      <c r="H2098" s="261">
        <v>0</v>
      </c>
    </row>
    <row r="2099" spans="6:8">
      <c r="F2099" s="417"/>
      <c r="G2099" s="417">
        <v>0</v>
      </c>
      <c r="H2099" s="261">
        <v>0</v>
      </c>
    </row>
    <row r="2100" spans="6:8">
      <c r="F2100" s="417"/>
      <c r="G2100" s="417">
        <v>0</v>
      </c>
      <c r="H2100" s="261">
        <v>0</v>
      </c>
    </row>
    <row r="2101" spans="6:8">
      <c r="F2101" s="417"/>
      <c r="G2101" s="417">
        <v>0</v>
      </c>
      <c r="H2101" s="261">
        <v>0</v>
      </c>
    </row>
    <row r="2102" spans="6:8">
      <c r="F2102" s="417"/>
      <c r="G2102" s="417">
        <v>0</v>
      </c>
      <c r="H2102" s="261">
        <v>0</v>
      </c>
    </row>
    <row r="2103" spans="6:8">
      <c r="F2103" s="417"/>
      <c r="G2103" s="417">
        <v>0</v>
      </c>
      <c r="H2103" s="261">
        <v>0</v>
      </c>
    </row>
    <row r="2104" spans="6:8">
      <c r="F2104" s="417"/>
      <c r="G2104" s="417">
        <v>0</v>
      </c>
      <c r="H2104" s="261">
        <v>0</v>
      </c>
    </row>
    <row r="2105" spans="6:8">
      <c r="F2105" s="417"/>
      <c r="G2105" s="417">
        <v>0</v>
      </c>
      <c r="H2105" s="261">
        <v>0</v>
      </c>
    </row>
    <row r="2106" spans="6:8">
      <c r="F2106" s="417"/>
      <c r="G2106" s="417">
        <v>0</v>
      </c>
      <c r="H2106" s="261">
        <v>0</v>
      </c>
    </row>
    <row r="2107" spans="6:8">
      <c r="F2107" s="417"/>
      <c r="G2107" s="417">
        <v>0</v>
      </c>
      <c r="H2107" s="261">
        <v>0</v>
      </c>
    </row>
    <row r="2108" spans="6:8">
      <c r="F2108" s="417"/>
      <c r="G2108" s="417">
        <v>0</v>
      </c>
      <c r="H2108" s="261">
        <v>0</v>
      </c>
    </row>
    <row r="2109" spans="6:8">
      <c r="F2109" s="417"/>
      <c r="G2109" s="417">
        <v>0</v>
      </c>
      <c r="H2109" s="261">
        <v>0</v>
      </c>
    </row>
    <row r="2110" spans="6:8">
      <c r="F2110" s="417"/>
      <c r="G2110" s="417">
        <v>0</v>
      </c>
      <c r="H2110" s="261">
        <v>0</v>
      </c>
    </row>
    <row r="2111" spans="6:8">
      <c r="F2111" s="417"/>
      <c r="G2111" s="417">
        <v>0</v>
      </c>
      <c r="H2111" s="261">
        <v>0</v>
      </c>
    </row>
    <row r="2112" spans="6:8">
      <c r="F2112" s="417"/>
      <c r="G2112" s="417">
        <v>0</v>
      </c>
      <c r="H2112" s="261">
        <v>0</v>
      </c>
    </row>
    <row r="2113" spans="6:8">
      <c r="F2113" s="417"/>
      <c r="G2113" s="417">
        <v>0</v>
      </c>
      <c r="H2113" s="261">
        <v>0</v>
      </c>
    </row>
    <row r="2114" spans="6:8">
      <c r="F2114" s="417"/>
      <c r="G2114" s="417">
        <v>0</v>
      </c>
      <c r="H2114" s="261">
        <v>0</v>
      </c>
    </row>
    <row r="2115" spans="6:8">
      <c r="F2115" s="417"/>
      <c r="G2115" s="417">
        <v>0</v>
      </c>
      <c r="H2115" s="261">
        <v>0</v>
      </c>
    </row>
    <row r="2116" spans="6:8">
      <c r="F2116" s="417"/>
      <c r="G2116" s="417">
        <v>0</v>
      </c>
      <c r="H2116" s="261">
        <v>0</v>
      </c>
    </row>
    <row r="2117" spans="6:8">
      <c r="F2117" s="417"/>
      <c r="G2117" s="417">
        <v>0</v>
      </c>
      <c r="H2117" s="261">
        <v>0</v>
      </c>
    </row>
    <row r="2118" spans="6:8">
      <c r="F2118" s="417"/>
      <c r="G2118" s="417">
        <v>0</v>
      </c>
      <c r="H2118" s="261">
        <v>0</v>
      </c>
    </row>
    <row r="2119" spans="6:8">
      <c r="F2119" s="417"/>
      <c r="G2119" s="417">
        <v>0</v>
      </c>
      <c r="H2119" s="261">
        <v>0</v>
      </c>
    </row>
    <row r="2120" spans="6:8">
      <c r="F2120" s="417"/>
      <c r="G2120" s="417">
        <v>0</v>
      </c>
      <c r="H2120" s="261">
        <v>0</v>
      </c>
    </row>
    <row r="2121" spans="6:8">
      <c r="F2121" s="417"/>
      <c r="G2121" s="417">
        <v>0</v>
      </c>
      <c r="H2121" s="261">
        <v>0</v>
      </c>
    </row>
    <row r="2122" spans="6:8">
      <c r="F2122" s="417"/>
      <c r="G2122" s="417">
        <v>0</v>
      </c>
      <c r="H2122" s="261">
        <v>0</v>
      </c>
    </row>
    <row r="2123" spans="6:8">
      <c r="F2123" s="417"/>
      <c r="G2123" s="417">
        <v>0</v>
      </c>
      <c r="H2123" s="261">
        <v>0</v>
      </c>
    </row>
    <row r="2124" spans="6:8">
      <c r="F2124" s="417"/>
      <c r="G2124" s="417">
        <v>0</v>
      </c>
      <c r="H2124" s="261">
        <v>0</v>
      </c>
    </row>
    <row r="2125" spans="6:8">
      <c r="F2125" s="417"/>
      <c r="G2125" s="417">
        <v>0</v>
      </c>
      <c r="H2125" s="261">
        <v>0</v>
      </c>
    </row>
    <row r="2126" spans="6:8">
      <c r="F2126" s="417"/>
      <c r="G2126" s="417">
        <v>0</v>
      </c>
      <c r="H2126" s="261">
        <v>0</v>
      </c>
    </row>
    <row r="2127" spans="6:8">
      <c r="F2127" s="417"/>
      <c r="G2127" s="417">
        <v>0</v>
      </c>
      <c r="H2127" s="261">
        <v>0</v>
      </c>
    </row>
    <row r="2128" spans="6:8">
      <c r="F2128" s="417"/>
      <c r="G2128" s="417">
        <v>0</v>
      </c>
      <c r="H2128" s="261">
        <v>0</v>
      </c>
    </row>
    <row r="2129" spans="6:8">
      <c r="F2129" s="417"/>
      <c r="G2129" s="417">
        <v>0</v>
      </c>
      <c r="H2129" s="261">
        <v>0</v>
      </c>
    </row>
    <row r="2130" spans="6:8">
      <c r="F2130" s="417"/>
      <c r="G2130" s="417">
        <v>0</v>
      </c>
      <c r="H2130" s="261">
        <v>0</v>
      </c>
    </row>
    <row r="2131" spans="6:8">
      <c r="F2131" s="417"/>
      <c r="G2131" s="417">
        <v>0</v>
      </c>
      <c r="H2131" s="261">
        <v>0</v>
      </c>
    </row>
    <row r="2132" spans="6:8">
      <c r="F2132" s="417"/>
      <c r="G2132" s="417">
        <v>0</v>
      </c>
      <c r="H2132" s="261">
        <v>0</v>
      </c>
    </row>
    <row r="2133" spans="6:8">
      <c r="F2133" s="417"/>
      <c r="G2133" s="417">
        <v>0</v>
      </c>
      <c r="H2133" s="261">
        <v>0</v>
      </c>
    </row>
    <row r="2134" spans="6:8">
      <c r="F2134" s="417"/>
      <c r="G2134" s="417">
        <v>0</v>
      </c>
      <c r="H2134" s="261">
        <v>0</v>
      </c>
    </row>
    <row r="2135" spans="6:8">
      <c r="F2135" s="417"/>
      <c r="G2135" s="417">
        <v>0</v>
      </c>
      <c r="H2135" s="261">
        <v>0</v>
      </c>
    </row>
    <row r="2136" spans="6:8">
      <c r="F2136" s="417"/>
      <c r="G2136" s="417">
        <v>0</v>
      </c>
      <c r="H2136" s="261">
        <v>0</v>
      </c>
    </row>
    <row r="2137" spans="6:8">
      <c r="F2137" s="417"/>
      <c r="G2137" s="417">
        <v>0</v>
      </c>
      <c r="H2137" s="261">
        <v>0</v>
      </c>
    </row>
    <row r="2138" spans="6:8">
      <c r="F2138" s="417"/>
      <c r="G2138" s="417">
        <v>0</v>
      </c>
      <c r="H2138" s="261">
        <v>0</v>
      </c>
    </row>
    <row r="2139" spans="6:8">
      <c r="F2139" s="417"/>
      <c r="G2139" s="417">
        <v>0</v>
      </c>
      <c r="H2139" s="261">
        <v>0</v>
      </c>
    </row>
    <row r="2140" spans="6:8">
      <c r="F2140" s="417"/>
      <c r="G2140" s="417">
        <v>0</v>
      </c>
      <c r="H2140" s="261">
        <v>0</v>
      </c>
    </row>
    <row r="2141" spans="6:8">
      <c r="F2141" s="417"/>
      <c r="G2141" s="417">
        <v>0</v>
      </c>
      <c r="H2141" s="261">
        <v>0</v>
      </c>
    </row>
    <row r="2142" spans="6:8">
      <c r="F2142" s="417"/>
      <c r="G2142" s="417">
        <v>0</v>
      </c>
      <c r="H2142" s="261">
        <v>0</v>
      </c>
    </row>
    <row r="2143" spans="6:8">
      <c r="F2143" s="417"/>
      <c r="G2143" s="417">
        <v>0</v>
      </c>
      <c r="H2143" s="261">
        <v>0</v>
      </c>
    </row>
    <row r="2144" spans="6:8">
      <c r="F2144" s="417"/>
      <c r="G2144" s="417">
        <v>0</v>
      </c>
      <c r="H2144" s="261">
        <v>0</v>
      </c>
    </row>
    <row r="2145" spans="6:8">
      <c r="F2145" s="417"/>
      <c r="G2145" s="417">
        <v>0</v>
      </c>
      <c r="H2145" s="261">
        <v>0</v>
      </c>
    </row>
    <row r="2146" spans="6:8">
      <c r="F2146" s="417"/>
      <c r="G2146" s="417">
        <v>0</v>
      </c>
      <c r="H2146" s="261">
        <v>0</v>
      </c>
    </row>
    <row r="2147" spans="6:8">
      <c r="F2147" s="417"/>
      <c r="G2147" s="417">
        <v>0</v>
      </c>
      <c r="H2147" s="261">
        <v>0</v>
      </c>
    </row>
    <row r="2148" spans="6:8">
      <c r="F2148" s="417"/>
      <c r="G2148" s="417">
        <v>0</v>
      </c>
      <c r="H2148" s="261">
        <v>0</v>
      </c>
    </row>
    <row r="2149" spans="6:8">
      <c r="F2149" s="417"/>
      <c r="G2149" s="417">
        <v>0</v>
      </c>
      <c r="H2149" s="261">
        <v>0</v>
      </c>
    </row>
    <row r="2150" spans="6:8">
      <c r="F2150" s="417"/>
      <c r="G2150" s="417">
        <v>0</v>
      </c>
      <c r="H2150" s="261">
        <v>0</v>
      </c>
    </row>
    <row r="2151" spans="6:8">
      <c r="F2151" s="417"/>
      <c r="G2151" s="417">
        <v>0</v>
      </c>
      <c r="H2151" s="261">
        <v>0</v>
      </c>
    </row>
    <row r="2152" spans="6:8">
      <c r="F2152" s="417"/>
      <c r="G2152" s="417">
        <v>0</v>
      </c>
      <c r="H2152" s="261">
        <v>0</v>
      </c>
    </row>
    <row r="2153" spans="6:8">
      <c r="F2153" s="417"/>
      <c r="G2153" s="417">
        <v>0</v>
      </c>
      <c r="H2153" s="261">
        <v>0</v>
      </c>
    </row>
    <row r="2154" spans="6:8">
      <c r="F2154" s="417"/>
      <c r="G2154" s="417">
        <v>0</v>
      </c>
      <c r="H2154" s="261">
        <v>0</v>
      </c>
    </row>
    <row r="2155" spans="6:8">
      <c r="F2155" s="417"/>
      <c r="G2155" s="417">
        <v>0</v>
      </c>
      <c r="H2155" s="261">
        <v>0</v>
      </c>
    </row>
    <row r="2156" spans="6:8">
      <c r="F2156" s="417"/>
      <c r="G2156" s="417">
        <v>0</v>
      </c>
      <c r="H2156" s="261">
        <v>0</v>
      </c>
    </row>
    <row r="2157" spans="6:8">
      <c r="F2157" s="417"/>
      <c r="G2157" s="417">
        <v>0</v>
      </c>
      <c r="H2157" s="261">
        <v>0</v>
      </c>
    </row>
    <row r="2158" spans="6:8">
      <c r="F2158" s="417"/>
      <c r="G2158" s="417">
        <v>0</v>
      </c>
      <c r="H2158" s="261">
        <v>0</v>
      </c>
    </row>
    <row r="2159" spans="6:8">
      <c r="F2159" s="417"/>
      <c r="G2159" s="417">
        <v>0</v>
      </c>
      <c r="H2159" s="261">
        <v>0</v>
      </c>
    </row>
    <row r="2160" spans="6:8">
      <c r="F2160" s="417"/>
      <c r="G2160" s="417">
        <v>0</v>
      </c>
      <c r="H2160" s="261">
        <v>0</v>
      </c>
    </row>
    <row r="2161" spans="6:8">
      <c r="F2161" s="417"/>
      <c r="G2161" s="417">
        <v>0</v>
      </c>
      <c r="H2161" s="261">
        <v>0</v>
      </c>
    </row>
    <row r="2162" spans="6:8">
      <c r="F2162" s="417"/>
      <c r="G2162" s="417">
        <v>0</v>
      </c>
      <c r="H2162" s="261">
        <v>0</v>
      </c>
    </row>
    <row r="2163" spans="6:8">
      <c r="F2163" s="417"/>
      <c r="G2163" s="417">
        <v>0</v>
      </c>
      <c r="H2163" s="261">
        <v>0</v>
      </c>
    </row>
    <row r="2164" spans="6:8">
      <c r="F2164" s="417"/>
      <c r="G2164" s="417">
        <v>0</v>
      </c>
      <c r="H2164" s="261">
        <v>0</v>
      </c>
    </row>
    <row r="2165" spans="6:8">
      <c r="F2165" s="417"/>
      <c r="G2165" s="417">
        <v>0</v>
      </c>
      <c r="H2165" s="261">
        <v>0</v>
      </c>
    </row>
    <row r="2166" spans="6:8">
      <c r="F2166" s="417"/>
      <c r="G2166" s="417">
        <v>0</v>
      </c>
      <c r="H2166" s="261">
        <v>0</v>
      </c>
    </row>
    <row r="2167" spans="6:8">
      <c r="F2167" s="417"/>
      <c r="G2167" s="417">
        <v>0</v>
      </c>
      <c r="H2167" s="261">
        <v>0</v>
      </c>
    </row>
    <row r="2168" spans="6:8">
      <c r="F2168" s="417"/>
      <c r="G2168" s="417">
        <v>0</v>
      </c>
      <c r="H2168" s="261">
        <v>0</v>
      </c>
    </row>
    <row r="2169" spans="6:8">
      <c r="F2169" s="417"/>
      <c r="G2169" s="417">
        <v>0</v>
      </c>
      <c r="H2169" s="261">
        <v>0</v>
      </c>
    </row>
    <row r="2170" spans="6:8">
      <c r="F2170" s="417"/>
      <c r="G2170" s="417">
        <v>0</v>
      </c>
      <c r="H2170" s="261">
        <v>0</v>
      </c>
    </row>
    <row r="2171" spans="6:8">
      <c r="F2171" s="417"/>
      <c r="G2171" s="417">
        <v>0</v>
      </c>
      <c r="H2171" s="261">
        <v>0</v>
      </c>
    </row>
    <row r="2172" spans="6:8">
      <c r="F2172" s="417"/>
      <c r="G2172" s="417">
        <v>0</v>
      </c>
      <c r="H2172" s="261">
        <v>0</v>
      </c>
    </row>
    <row r="2173" spans="6:8">
      <c r="F2173" s="417"/>
      <c r="G2173" s="417">
        <v>0</v>
      </c>
      <c r="H2173" s="261">
        <v>0</v>
      </c>
    </row>
    <row r="2174" spans="6:8">
      <c r="F2174" s="417"/>
      <c r="G2174" s="417">
        <v>0</v>
      </c>
      <c r="H2174" s="261">
        <v>0</v>
      </c>
    </row>
    <row r="2175" spans="6:8">
      <c r="F2175" s="417"/>
      <c r="G2175" s="417">
        <v>0</v>
      </c>
      <c r="H2175" s="261">
        <v>0</v>
      </c>
    </row>
    <row r="2176" spans="6:8">
      <c r="F2176" s="417"/>
      <c r="G2176" s="417">
        <v>0</v>
      </c>
      <c r="H2176" s="261">
        <v>0</v>
      </c>
    </row>
    <row r="2177" spans="6:8">
      <c r="F2177" s="417"/>
      <c r="G2177" s="417">
        <v>0</v>
      </c>
      <c r="H2177" s="261">
        <v>0</v>
      </c>
    </row>
    <row r="2178" spans="6:8">
      <c r="F2178" s="417"/>
      <c r="G2178" s="417">
        <v>0</v>
      </c>
      <c r="H2178" s="261">
        <v>0</v>
      </c>
    </row>
    <row r="2179" spans="6:8">
      <c r="F2179" s="417"/>
      <c r="G2179" s="417">
        <v>0</v>
      </c>
      <c r="H2179" s="261">
        <v>0</v>
      </c>
    </row>
    <row r="2180" spans="6:8">
      <c r="F2180" s="417"/>
      <c r="G2180" s="417">
        <v>0</v>
      </c>
      <c r="H2180" s="261">
        <v>0</v>
      </c>
    </row>
    <row r="2181" spans="6:8">
      <c r="F2181" s="417"/>
      <c r="G2181" s="417">
        <v>0</v>
      </c>
      <c r="H2181" s="261">
        <v>0</v>
      </c>
    </row>
    <row r="2182" spans="6:8">
      <c r="F2182" s="417"/>
      <c r="G2182" s="417">
        <v>0</v>
      </c>
      <c r="H2182" s="261">
        <v>0</v>
      </c>
    </row>
    <row r="2183" spans="6:8">
      <c r="F2183" s="417"/>
      <c r="G2183" s="417">
        <v>0</v>
      </c>
      <c r="H2183" s="261">
        <v>0</v>
      </c>
    </row>
    <row r="2184" spans="6:8">
      <c r="F2184" s="417"/>
      <c r="G2184" s="417">
        <v>0</v>
      </c>
      <c r="H2184" s="261">
        <v>0</v>
      </c>
    </row>
    <row r="2185" spans="6:8">
      <c r="F2185" s="417"/>
      <c r="G2185" s="417">
        <v>0</v>
      </c>
      <c r="H2185" s="261">
        <v>0</v>
      </c>
    </row>
    <row r="2186" spans="6:8">
      <c r="F2186" s="417"/>
      <c r="G2186" s="417">
        <v>0</v>
      </c>
      <c r="H2186" s="261">
        <v>0</v>
      </c>
    </row>
    <row r="2187" spans="6:8">
      <c r="F2187" s="417"/>
      <c r="G2187" s="417">
        <v>0</v>
      </c>
      <c r="H2187" s="261">
        <v>0</v>
      </c>
    </row>
    <row r="2188" spans="6:8">
      <c r="F2188" s="417"/>
      <c r="G2188" s="417">
        <v>0</v>
      </c>
      <c r="H2188" s="261">
        <v>0</v>
      </c>
    </row>
    <row r="2189" spans="6:8">
      <c r="F2189" s="417"/>
      <c r="G2189" s="417">
        <v>0</v>
      </c>
      <c r="H2189" s="261">
        <v>0</v>
      </c>
    </row>
    <row r="2190" spans="6:8">
      <c r="F2190" s="417"/>
      <c r="G2190" s="417">
        <v>0</v>
      </c>
      <c r="H2190" s="261">
        <v>0</v>
      </c>
    </row>
    <row r="2191" spans="6:8">
      <c r="F2191" s="417"/>
      <c r="G2191" s="417">
        <v>0</v>
      </c>
      <c r="H2191" s="261">
        <v>0</v>
      </c>
    </row>
    <row r="2192" spans="6:8">
      <c r="F2192" s="417"/>
      <c r="G2192" s="417">
        <v>0</v>
      </c>
      <c r="H2192" s="261">
        <v>0</v>
      </c>
    </row>
    <row r="2193" spans="6:8">
      <c r="F2193" s="417"/>
      <c r="G2193" s="417">
        <v>0</v>
      </c>
      <c r="H2193" s="261">
        <v>0</v>
      </c>
    </row>
    <row r="2194" spans="6:8">
      <c r="F2194" s="417"/>
      <c r="G2194" s="417">
        <v>0</v>
      </c>
      <c r="H2194" s="261">
        <v>0</v>
      </c>
    </row>
    <row r="2195" spans="6:8">
      <c r="F2195" s="417"/>
      <c r="G2195" s="417">
        <v>0</v>
      </c>
      <c r="H2195" s="261">
        <v>0</v>
      </c>
    </row>
    <row r="2196" spans="6:8">
      <c r="F2196" s="417"/>
      <c r="G2196" s="417">
        <v>0</v>
      </c>
      <c r="H2196" s="261">
        <v>0</v>
      </c>
    </row>
    <row r="2197" spans="6:8">
      <c r="F2197" s="417"/>
      <c r="G2197" s="417">
        <v>0</v>
      </c>
      <c r="H2197" s="261">
        <v>0</v>
      </c>
    </row>
    <row r="2198" spans="6:8">
      <c r="F2198" s="417"/>
      <c r="G2198" s="417">
        <v>0</v>
      </c>
      <c r="H2198" s="261">
        <v>0</v>
      </c>
    </row>
    <row r="2199" spans="6:8">
      <c r="F2199" s="417"/>
      <c r="G2199" s="417">
        <v>0</v>
      </c>
      <c r="H2199" s="261">
        <v>0</v>
      </c>
    </row>
    <row r="2200" spans="6:8">
      <c r="F2200" s="417"/>
      <c r="G2200" s="417">
        <v>0</v>
      </c>
      <c r="H2200" s="261">
        <v>0</v>
      </c>
    </row>
    <row r="2201" spans="6:8">
      <c r="F2201" s="417"/>
      <c r="G2201" s="417">
        <v>0</v>
      </c>
      <c r="H2201" s="261">
        <v>0</v>
      </c>
    </row>
    <row r="2202" spans="6:8">
      <c r="F2202" s="417"/>
      <c r="G2202" s="417">
        <v>0</v>
      </c>
      <c r="H2202" s="261">
        <v>0</v>
      </c>
    </row>
    <row r="2203" spans="6:8">
      <c r="F2203" s="417"/>
      <c r="G2203" s="417">
        <v>0</v>
      </c>
      <c r="H2203" s="261">
        <v>0</v>
      </c>
    </row>
    <row r="2204" spans="6:8">
      <c r="F2204" s="417"/>
      <c r="G2204" s="417">
        <v>0</v>
      </c>
      <c r="H2204" s="261">
        <v>0</v>
      </c>
    </row>
    <row r="2205" spans="6:8">
      <c r="F2205" s="417"/>
      <c r="G2205" s="417">
        <v>0</v>
      </c>
      <c r="H2205" s="261">
        <v>0</v>
      </c>
    </row>
    <row r="2206" spans="6:8">
      <c r="F2206" s="417"/>
      <c r="G2206" s="417">
        <v>0</v>
      </c>
      <c r="H2206" s="261">
        <v>0</v>
      </c>
    </row>
    <row r="2207" spans="6:8">
      <c r="F2207" s="417"/>
      <c r="G2207" s="417">
        <v>0</v>
      </c>
      <c r="H2207" s="261">
        <v>0</v>
      </c>
    </row>
    <row r="2208" spans="6:8">
      <c r="F2208" s="417"/>
      <c r="G2208" s="417">
        <v>0</v>
      </c>
      <c r="H2208" s="261">
        <v>0</v>
      </c>
    </row>
    <row r="2209" spans="6:8">
      <c r="F2209" s="417"/>
      <c r="G2209" s="417">
        <v>0</v>
      </c>
      <c r="H2209" s="261">
        <v>0</v>
      </c>
    </row>
    <row r="2210" spans="6:8">
      <c r="F2210" s="417"/>
      <c r="G2210" s="417">
        <v>0</v>
      </c>
      <c r="H2210" s="261">
        <v>0</v>
      </c>
    </row>
    <row r="2211" spans="6:8">
      <c r="F2211" s="417"/>
      <c r="G2211" s="417">
        <v>0</v>
      </c>
      <c r="H2211" s="261">
        <v>0</v>
      </c>
    </row>
    <row r="2212" spans="6:8">
      <c r="F2212" s="417"/>
      <c r="G2212" s="417">
        <v>0</v>
      </c>
      <c r="H2212" s="261">
        <v>0</v>
      </c>
    </row>
    <row r="2213" spans="6:8">
      <c r="F2213" s="417"/>
      <c r="G2213" s="417">
        <v>0</v>
      </c>
      <c r="H2213" s="261">
        <v>0</v>
      </c>
    </row>
    <row r="2214" spans="6:8">
      <c r="F2214" s="417"/>
      <c r="G2214" s="417">
        <v>0</v>
      </c>
      <c r="H2214" s="261">
        <v>0</v>
      </c>
    </row>
    <row r="2215" spans="6:8">
      <c r="F2215" s="417"/>
      <c r="G2215" s="417">
        <v>0</v>
      </c>
      <c r="H2215" s="261">
        <v>0</v>
      </c>
    </row>
    <row r="2216" spans="6:8">
      <c r="F2216" s="417"/>
      <c r="G2216" s="417">
        <v>0</v>
      </c>
      <c r="H2216" s="261">
        <v>0</v>
      </c>
    </row>
    <row r="2217" spans="6:8">
      <c r="F2217" s="417"/>
      <c r="G2217" s="417">
        <v>0</v>
      </c>
      <c r="H2217" s="261">
        <v>0</v>
      </c>
    </row>
    <row r="2218" spans="6:8">
      <c r="F2218" s="417"/>
      <c r="G2218" s="417">
        <v>0</v>
      </c>
      <c r="H2218" s="261">
        <v>0</v>
      </c>
    </row>
    <row r="2219" spans="6:8">
      <c r="F2219" s="417"/>
      <c r="G2219" s="417">
        <v>0</v>
      </c>
      <c r="H2219" s="261">
        <v>0</v>
      </c>
    </row>
    <row r="2220" spans="6:8">
      <c r="F2220" s="417"/>
      <c r="G2220" s="417">
        <v>0</v>
      </c>
      <c r="H2220" s="261">
        <v>0</v>
      </c>
    </row>
    <row r="2221" spans="6:8">
      <c r="F2221" s="417"/>
      <c r="G2221" s="417">
        <v>0</v>
      </c>
      <c r="H2221" s="261">
        <v>0</v>
      </c>
    </row>
    <row r="2222" spans="6:8">
      <c r="F2222" s="417"/>
      <c r="G2222" s="417">
        <v>0</v>
      </c>
      <c r="H2222" s="261">
        <v>0</v>
      </c>
    </row>
    <row r="2223" spans="6:8">
      <c r="F2223" s="417"/>
      <c r="G2223" s="417">
        <v>0</v>
      </c>
      <c r="H2223" s="261">
        <v>0</v>
      </c>
    </row>
    <row r="2224" spans="6:8">
      <c r="F2224" s="417"/>
      <c r="G2224" s="417">
        <v>0</v>
      </c>
      <c r="H2224" s="261">
        <v>0</v>
      </c>
    </row>
    <row r="2225" spans="6:8">
      <c r="F2225" s="417"/>
      <c r="G2225" s="417">
        <v>0</v>
      </c>
      <c r="H2225" s="261">
        <v>0</v>
      </c>
    </row>
    <row r="2226" spans="6:8">
      <c r="F2226" s="417"/>
      <c r="G2226" s="417">
        <v>0</v>
      </c>
      <c r="H2226" s="261">
        <v>0</v>
      </c>
    </row>
    <row r="2227" spans="6:8">
      <c r="F2227" s="417"/>
      <c r="G2227" s="417">
        <v>0</v>
      </c>
      <c r="H2227" s="261">
        <v>0</v>
      </c>
    </row>
    <row r="2228" spans="6:8">
      <c r="F2228" s="417"/>
      <c r="G2228" s="417">
        <v>0</v>
      </c>
      <c r="H2228" s="261">
        <v>0</v>
      </c>
    </row>
    <row r="2229" spans="6:8">
      <c r="F2229" s="417"/>
      <c r="G2229" s="417">
        <v>0</v>
      </c>
      <c r="H2229" s="261">
        <v>0</v>
      </c>
    </row>
    <row r="2230" spans="6:8">
      <c r="F2230" s="417"/>
      <c r="G2230" s="417">
        <v>0</v>
      </c>
      <c r="H2230" s="261">
        <v>0</v>
      </c>
    </row>
    <row r="2231" spans="6:8">
      <c r="F2231" s="417"/>
      <c r="G2231" s="417">
        <v>0</v>
      </c>
      <c r="H2231" s="261">
        <v>0</v>
      </c>
    </row>
    <row r="2232" spans="6:8">
      <c r="F2232" s="417"/>
      <c r="G2232" s="417">
        <v>0</v>
      </c>
      <c r="H2232" s="261">
        <v>0</v>
      </c>
    </row>
    <row r="2233" spans="6:8">
      <c r="F2233" s="417"/>
      <c r="G2233" s="417">
        <v>0</v>
      </c>
      <c r="H2233" s="261">
        <v>0</v>
      </c>
    </row>
    <row r="2234" spans="6:8">
      <c r="F2234" s="417"/>
      <c r="G2234" s="417">
        <v>0</v>
      </c>
      <c r="H2234" s="261">
        <v>0</v>
      </c>
    </row>
    <row r="2235" spans="6:8">
      <c r="F2235" s="417"/>
      <c r="G2235" s="417">
        <v>0</v>
      </c>
      <c r="H2235" s="261">
        <v>0</v>
      </c>
    </row>
    <row r="2236" spans="6:8">
      <c r="F2236" s="417"/>
      <c r="G2236" s="417">
        <v>0</v>
      </c>
      <c r="H2236" s="261">
        <v>0</v>
      </c>
    </row>
    <row r="2237" spans="6:8">
      <c r="F2237" s="417"/>
      <c r="G2237" s="417">
        <v>0</v>
      </c>
      <c r="H2237" s="261">
        <v>0</v>
      </c>
    </row>
    <row r="2238" spans="6:8">
      <c r="F2238" s="417"/>
      <c r="G2238" s="417">
        <v>0</v>
      </c>
      <c r="H2238" s="261">
        <v>0</v>
      </c>
    </row>
    <row r="2239" spans="6:8">
      <c r="F2239" s="417"/>
      <c r="G2239" s="417">
        <v>0</v>
      </c>
      <c r="H2239" s="261">
        <v>0</v>
      </c>
    </row>
    <row r="2240" spans="6:8">
      <c r="F2240" s="417"/>
      <c r="G2240" s="417">
        <v>0</v>
      </c>
      <c r="H2240" s="261">
        <v>0</v>
      </c>
    </row>
    <row r="2241" spans="6:8">
      <c r="F2241" s="417"/>
      <c r="G2241" s="417">
        <v>0</v>
      </c>
      <c r="H2241" s="261">
        <v>0</v>
      </c>
    </row>
    <row r="2242" spans="6:8">
      <c r="F2242" s="417"/>
      <c r="G2242" s="417">
        <v>0</v>
      </c>
      <c r="H2242" s="261">
        <v>0</v>
      </c>
    </row>
    <row r="2243" spans="6:8">
      <c r="F2243" s="417"/>
      <c r="G2243" s="417">
        <v>0</v>
      </c>
      <c r="H2243" s="261">
        <v>0</v>
      </c>
    </row>
    <row r="2244" spans="6:8">
      <c r="F2244" s="417"/>
      <c r="G2244" s="417">
        <v>0</v>
      </c>
      <c r="H2244" s="261">
        <v>0</v>
      </c>
    </row>
    <row r="2245" spans="6:8">
      <c r="F2245" s="417"/>
      <c r="G2245" s="417">
        <v>0</v>
      </c>
      <c r="H2245" s="261">
        <v>0</v>
      </c>
    </row>
    <row r="2246" spans="6:8">
      <c r="F2246" s="417"/>
      <c r="G2246" s="417">
        <v>0</v>
      </c>
      <c r="H2246" s="261">
        <v>0</v>
      </c>
    </row>
    <row r="2247" spans="6:8">
      <c r="F2247" s="417"/>
      <c r="G2247" s="417">
        <v>0</v>
      </c>
      <c r="H2247" s="261">
        <v>0</v>
      </c>
    </row>
    <row r="2248" spans="6:8">
      <c r="F2248" s="417"/>
      <c r="G2248" s="417">
        <v>0</v>
      </c>
      <c r="H2248" s="261">
        <v>0</v>
      </c>
    </row>
    <row r="2249" spans="6:8">
      <c r="F2249" s="417"/>
      <c r="G2249" s="417">
        <v>0</v>
      </c>
      <c r="H2249" s="261">
        <v>0</v>
      </c>
    </row>
    <row r="2250" spans="6:8">
      <c r="F2250" s="417"/>
      <c r="G2250" s="417">
        <v>0</v>
      </c>
      <c r="H2250" s="261">
        <v>0</v>
      </c>
    </row>
    <row r="2251" spans="6:8">
      <c r="F2251" s="417"/>
      <c r="G2251" s="417">
        <v>0</v>
      </c>
      <c r="H2251" s="261">
        <v>0</v>
      </c>
    </row>
    <row r="2252" spans="6:8">
      <c r="F2252" s="417"/>
      <c r="G2252" s="417">
        <v>0</v>
      </c>
      <c r="H2252" s="261">
        <v>0</v>
      </c>
    </row>
    <row r="2253" spans="6:8">
      <c r="F2253" s="417"/>
      <c r="G2253" s="417">
        <v>0</v>
      </c>
      <c r="H2253" s="261">
        <v>0</v>
      </c>
    </row>
    <row r="2254" spans="6:8">
      <c r="F2254" s="417"/>
      <c r="G2254" s="417">
        <v>0</v>
      </c>
      <c r="H2254" s="261">
        <v>0</v>
      </c>
    </row>
    <row r="2255" spans="6:8">
      <c r="F2255" s="417"/>
      <c r="G2255" s="417">
        <v>0</v>
      </c>
      <c r="H2255" s="261">
        <v>0</v>
      </c>
    </row>
    <row r="2256" spans="6:8">
      <c r="F2256" s="417"/>
      <c r="G2256" s="417">
        <v>0</v>
      </c>
      <c r="H2256" s="261">
        <v>0</v>
      </c>
    </row>
    <row r="2257" spans="6:8">
      <c r="F2257" s="417"/>
      <c r="G2257" s="417">
        <v>0</v>
      </c>
      <c r="H2257" s="261">
        <v>0</v>
      </c>
    </row>
    <row r="2258" spans="6:8">
      <c r="F2258" s="417"/>
      <c r="G2258" s="417">
        <v>0</v>
      </c>
      <c r="H2258" s="261">
        <v>0</v>
      </c>
    </row>
    <row r="2259" spans="6:8">
      <c r="F2259" s="417"/>
      <c r="G2259" s="417">
        <v>0</v>
      </c>
      <c r="H2259" s="261">
        <v>0</v>
      </c>
    </row>
    <row r="2260" spans="6:8">
      <c r="F2260" s="417"/>
      <c r="G2260" s="417">
        <v>0</v>
      </c>
      <c r="H2260" s="261">
        <v>0</v>
      </c>
    </row>
    <row r="2261" spans="6:8">
      <c r="F2261" s="417"/>
      <c r="G2261" s="417">
        <v>0</v>
      </c>
      <c r="H2261" s="261">
        <v>0</v>
      </c>
    </row>
    <row r="2262" spans="6:8">
      <c r="F2262" s="417"/>
      <c r="G2262" s="417">
        <v>0</v>
      </c>
      <c r="H2262" s="261">
        <v>0</v>
      </c>
    </row>
    <row r="2263" spans="6:8">
      <c r="F2263" s="417"/>
      <c r="G2263" s="417">
        <v>0</v>
      </c>
      <c r="H2263" s="261">
        <v>0</v>
      </c>
    </row>
    <row r="2264" spans="6:8">
      <c r="F2264" s="417"/>
      <c r="G2264" s="417">
        <v>0</v>
      </c>
      <c r="H2264" s="261">
        <v>0</v>
      </c>
    </row>
    <row r="2265" spans="6:8">
      <c r="F2265" s="417"/>
      <c r="G2265" s="417">
        <v>0</v>
      </c>
      <c r="H2265" s="261">
        <v>0</v>
      </c>
    </row>
    <row r="2266" spans="6:8">
      <c r="F2266" s="417"/>
      <c r="G2266" s="417">
        <v>0</v>
      </c>
      <c r="H2266" s="261">
        <v>0</v>
      </c>
    </row>
    <row r="2267" spans="6:8">
      <c r="F2267" s="417"/>
      <c r="G2267" s="417">
        <v>0</v>
      </c>
      <c r="H2267" s="261">
        <v>0</v>
      </c>
    </row>
    <row r="2268" spans="6:8">
      <c r="F2268" s="417"/>
      <c r="G2268" s="417">
        <v>0</v>
      </c>
      <c r="H2268" s="261">
        <v>0</v>
      </c>
    </row>
    <row r="2269" spans="6:8">
      <c r="F2269" s="417"/>
      <c r="G2269" s="417">
        <v>0</v>
      </c>
      <c r="H2269" s="261">
        <v>0</v>
      </c>
    </row>
    <row r="2270" spans="6:8">
      <c r="F2270" s="417"/>
      <c r="G2270" s="417">
        <v>0</v>
      </c>
      <c r="H2270" s="261">
        <v>0</v>
      </c>
    </row>
    <row r="2271" spans="6:8">
      <c r="F2271" s="417"/>
      <c r="G2271" s="417">
        <v>0</v>
      </c>
      <c r="H2271" s="261">
        <v>0</v>
      </c>
    </row>
    <row r="2272" spans="6:8">
      <c r="F2272" s="417"/>
      <c r="G2272" s="417">
        <v>0</v>
      </c>
      <c r="H2272" s="261">
        <v>0</v>
      </c>
    </row>
    <row r="2273" spans="6:8">
      <c r="F2273" s="417"/>
      <c r="G2273" s="417">
        <v>0</v>
      </c>
      <c r="H2273" s="261">
        <v>0</v>
      </c>
    </row>
    <row r="2274" spans="6:8">
      <c r="F2274" s="417"/>
      <c r="G2274" s="417">
        <v>0</v>
      </c>
      <c r="H2274" s="261">
        <v>0</v>
      </c>
    </row>
    <row r="2275" spans="6:8">
      <c r="F2275" s="417"/>
      <c r="G2275" s="417">
        <v>0</v>
      </c>
      <c r="H2275" s="261">
        <v>0</v>
      </c>
    </row>
    <row r="2276" spans="6:8">
      <c r="F2276" s="417"/>
      <c r="G2276" s="417">
        <v>0</v>
      </c>
      <c r="H2276" s="261">
        <v>0</v>
      </c>
    </row>
    <row r="2277" spans="6:8">
      <c r="F2277" s="417"/>
      <c r="G2277" s="417">
        <v>0</v>
      </c>
      <c r="H2277" s="261">
        <v>0</v>
      </c>
    </row>
    <row r="2278" spans="6:8">
      <c r="F2278" s="417"/>
      <c r="G2278" s="417">
        <v>0</v>
      </c>
      <c r="H2278" s="261">
        <v>0</v>
      </c>
    </row>
    <row r="2279" spans="6:8">
      <c r="F2279" s="417"/>
      <c r="G2279" s="417">
        <v>0</v>
      </c>
      <c r="H2279" s="261">
        <v>0</v>
      </c>
    </row>
    <row r="2280" spans="6:8">
      <c r="F2280" s="417"/>
      <c r="G2280" s="417">
        <v>0</v>
      </c>
      <c r="H2280" s="261">
        <v>0</v>
      </c>
    </row>
    <row r="2281" spans="6:8">
      <c r="F2281" s="417"/>
      <c r="G2281" s="417">
        <v>0</v>
      </c>
      <c r="H2281" s="261">
        <v>0</v>
      </c>
    </row>
    <row r="2282" spans="6:8">
      <c r="F2282" s="417"/>
      <c r="G2282" s="417">
        <v>0</v>
      </c>
      <c r="H2282" s="261">
        <v>0</v>
      </c>
    </row>
    <row r="2283" spans="6:8">
      <c r="F2283" s="417"/>
      <c r="G2283" s="417">
        <v>0</v>
      </c>
      <c r="H2283" s="261">
        <v>0</v>
      </c>
    </row>
    <row r="2284" spans="6:8">
      <c r="F2284" s="417"/>
      <c r="G2284" s="417">
        <v>0</v>
      </c>
      <c r="H2284" s="261">
        <v>0</v>
      </c>
    </row>
    <row r="2285" spans="6:8">
      <c r="F2285" s="417"/>
      <c r="G2285" s="417">
        <v>0</v>
      </c>
      <c r="H2285" s="261">
        <v>0</v>
      </c>
    </row>
    <row r="2286" spans="6:8">
      <c r="F2286" s="417"/>
      <c r="G2286" s="417">
        <v>0</v>
      </c>
      <c r="H2286" s="261">
        <v>0</v>
      </c>
    </row>
    <row r="2287" spans="6:8">
      <c r="F2287" s="417"/>
      <c r="G2287" s="417">
        <v>0</v>
      </c>
      <c r="H2287" s="261">
        <v>0</v>
      </c>
    </row>
    <row r="2288" spans="6:8">
      <c r="F2288" s="417"/>
      <c r="G2288" s="417">
        <v>0</v>
      </c>
      <c r="H2288" s="261">
        <v>0</v>
      </c>
    </row>
    <row r="2289" spans="6:8">
      <c r="F2289" s="417"/>
      <c r="G2289" s="417">
        <v>0</v>
      </c>
      <c r="H2289" s="261">
        <v>0</v>
      </c>
    </row>
    <row r="2290" spans="6:8">
      <c r="F2290" s="417"/>
      <c r="G2290" s="417">
        <v>0</v>
      </c>
      <c r="H2290" s="261">
        <v>0</v>
      </c>
    </row>
    <row r="2291" spans="6:8">
      <c r="F2291" s="417"/>
      <c r="G2291" s="417">
        <v>0</v>
      </c>
      <c r="H2291" s="261">
        <v>0</v>
      </c>
    </row>
    <row r="2292" spans="6:8">
      <c r="F2292" s="417"/>
      <c r="G2292" s="417">
        <v>0</v>
      </c>
      <c r="H2292" s="261">
        <v>0</v>
      </c>
    </row>
    <row r="2293" spans="6:8">
      <c r="F2293" s="417"/>
      <c r="G2293" s="417">
        <v>0</v>
      </c>
      <c r="H2293" s="261">
        <v>0</v>
      </c>
    </row>
    <row r="2294" spans="6:8">
      <c r="F2294" s="417"/>
      <c r="G2294" s="417">
        <v>0</v>
      </c>
      <c r="H2294" s="261">
        <v>0</v>
      </c>
    </row>
    <row r="2295" spans="6:8">
      <c r="F2295" s="417"/>
      <c r="G2295" s="417">
        <v>0</v>
      </c>
      <c r="H2295" s="261">
        <v>0</v>
      </c>
    </row>
    <row r="2296" spans="6:8">
      <c r="F2296" s="417"/>
      <c r="G2296" s="417">
        <v>0</v>
      </c>
      <c r="H2296" s="261">
        <v>0</v>
      </c>
    </row>
    <row r="2297" spans="6:8">
      <c r="F2297" s="417"/>
      <c r="G2297" s="417">
        <v>0</v>
      </c>
      <c r="H2297" s="261">
        <v>0</v>
      </c>
    </row>
    <row r="2298" spans="6:8">
      <c r="F2298" s="417"/>
      <c r="G2298" s="417">
        <v>0</v>
      </c>
      <c r="H2298" s="261">
        <v>0</v>
      </c>
    </row>
    <row r="2299" spans="6:8">
      <c r="F2299" s="417"/>
      <c r="G2299" s="417">
        <v>0</v>
      </c>
      <c r="H2299" s="261">
        <v>0</v>
      </c>
    </row>
    <row r="2300" spans="6:8">
      <c r="F2300" s="417"/>
      <c r="G2300" s="417">
        <v>0</v>
      </c>
      <c r="H2300" s="261">
        <v>0</v>
      </c>
    </row>
    <row r="2301" spans="6:8">
      <c r="F2301" s="417"/>
      <c r="G2301" s="417">
        <v>0</v>
      </c>
      <c r="H2301" s="261">
        <v>0</v>
      </c>
    </row>
    <row r="2302" spans="6:8">
      <c r="F2302" s="417"/>
      <c r="G2302" s="417">
        <v>0</v>
      </c>
      <c r="H2302" s="261">
        <v>0</v>
      </c>
    </row>
    <row r="2303" spans="6:8">
      <c r="F2303" s="417"/>
      <c r="G2303" s="417">
        <v>0</v>
      </c>
      <c r="H2303" s="261">
        <v>0</v>
      </c>
    </row>
    <row r="2304" spans="6:8">
      <c r="F2304" s="417"/>
      <c r="G2304" s="417">
        <v>0</v>
      </c>
      <c r="H2304" s="261">
        <v>0</v>
      </c>
    </row>
    <row r="2305" spans="6:8">
      <c r="F2305" s="417"/>
      <c r="G2305" s="417">
        <v>0</v>
      </c>
      <c r="H2305" s="261">
        <v>0</v>
      </c>
    </row>
    <row r="2306" spans="6:8">
      <c r="F2306" s="417"/>
      <c r="G2306" s="417">
        <v>0</v>
      </c>
      <c r="H2306" s="261">
        <v>0</v>
      </c>
    </row>
    <row r="2307" spans="6:8">
      <c r="F2307" s="417"/>
      <c r="G2307" s="417">
        <v>0</v>
      </c>
      <c r="H2307" s="261">
        <v>0</v>
      </c>
    </row>
    <row r="2308" spans="6:8">
      <c r="F2308" s="417"/>
      <c r="G2308" s="417">
        <v>0</v>
      </c>
      <c r="H2308" s="261">
        <v>0</v>
      </c>
    </row>
    <row r="2309" spans="6:8">
      <c r="F2309" s="417"/>
      <c r="G2309" s="417">
        <v>0</v>
      </c>
      <c r="H2309" s="261">
        <v>0</v>
      </c>
    </row>
    <row r="2310" spans="6:8">
      <c r="F2310" s="417"/>
      <c r="G2310" s="417">
        <v>0</v>
      </c>
      <c r="H2310" s="261">
        <v>0</v>
      </c>
    </row>
    <row r="2311" spans="6:8">
      <c r="F2311" s="417"/>
      <c r="G2311" s="417">
        <v>0</v>
      </c>
      <c r="H2311" s="261">
        <v>0</v>
      </c>
    </row>
    <row r="2312" spans="6:8">
      <c r="F2312" s="417"/>
      <c r="G2312" s="417">
        <v>0</v>
      </c>
      <c r="H2312" s="261">
        <v>0</v>
      </c>
    </row>
    <row r="2313" spans="6:8">
      <c r="F2313" s="417"/>
      <c r="G2313" s="417">
        <v>0</v>
      </c>
      <c r="H2313" s="261">
        <v>0</v>
      </c>
    </row>
    <row r="2314" spans="6:8">
      <c r="F2314" s="417"/>
      <c r="G2314" s="417">
        <v>0</v>
      </c>
      <c r="H2314" s="261">
        <v>0</v>
      </c>
    </row>
    <row r="2315" spans="6:8">
      <c r="F2315" s="417"/>
      <c r="G2315" s="417">
        <v>0</v>
      </c>
      <c r="H2315" s="261">
        <v>0</v>
      </c>
    </row>
    <row r="2316" spans="6:8">
      <c r="F2316" s="417"/>
      <c r="G2316" s="417">
        <v>0</v>
      </c>
      <c r="H2316" s="261">
        <v>0</v>
      </c>
    </row>
    <row r="2317" spans="6:8">
      <c r="F2317" s="417"/>
      <c r="G2317" s="417">
        <v>0</v>
      </c>
      <c r="H2317" s="261">
        <v>0</v>
      </c>
    </row>
    <row r="2318" spans="6:8">
      <c r="F2318" s="417"/>
      <c r="G2318" s="417">
        <v>0</v>
      </c>
      <c r="H2318" s="261">
        <v>0</v>
      </c>
    </row>
    <row r="2319" spans="6:8">
      <c r="F2319" s="417"/>
      <c r="G2319" s="417">
        <v>0</v>
      </c>
      <c r="H2319" s="261">
        <v>0</v>
      </c>
    </row>
    <row r="2320" spans="6:8">
      <c r="F2320" s="417"/>
      <c r="G2320" s="417">
        <v>0</v>
      </c>
      <c r="H2320" s="261">
        <v>0</v>
      </c>
    </row>
    <row r="2321" spans="6:8">
      <c r="F2321" s="417"/>
      <c r="G2321" s="417">
        <v>0</v>
      </c>
      <c r="H2321" s="261">
        <v>0</v>
      </c>
    </row>
    <row r="2322" spans="6:8">
      <c r="F2322" s="417"/>
      <c r="G2322" s="417">
        <v>0</v>
      </c>
      <c r="H2322" s="261">
        <v>0</v>
      </c>
    </row>
    <row r="2323" spans="6:8">
      <c r="F2323" s="417"/>
      <c r="G2323" s="417">
        <v>0</v>
      </c>
      <c r="H2323" s="261">
        <v>0</v>
      </c>
    </row>
    <row r="2324" spans="6:8">
      <c r="F2324" s="417"/>
      <c r="G2324" s="417">
        <v>0</v>
      </c>
      <c r="H2324" s="261">
        <v>0</v>
      </c>
    </row>
    <row r="2325" spans="6:8">
      <c r="F2325" s="417"/>
      <c r="G2325" s="417">
        <v>0</v>
      </c>
      <c r="H2325" s="261">
        <v>0</v>
      </c>
    </row>
    <row r="2326" spans="6:8">
      <c r="F2326" s="417"/>
      <c r="G2326" s="417">
        <v>0</v>
      </c>
      <c r="H2326" s="261">
        <v>0</v>
      </c>
    </row>
    <row r="2327" spans="6:8">
      <c r="F2327" s="417"/>
      <c r="G2327" s="417">
        <v>0</v>
      </c>
      <c r="H2327" s="261">
        <v>0</v>
      </c>
    </row>
    <row r="2328" spans="6:8">
      <c r="F2328" s="417"/>
      <c r="G2328" s="417">
        <v>0</v>
      </c>
      <c r="H2328" s="261">
        <v>0</v>
      </c>
    </row>
    <row r="2329" spans="6:8">
      <c r="F2329" s="417"/>
      <c r="G2329" s="417">
        <v>0</v>
      </c>
      <c r="H2329" s="261">
        <v>0</v>
      </c>
    </row>
    <row r="2330" spans="6:8">
      <c r="F2330" s="417"/>
      <c r="G2330" s="417">
        <v>0</v>
      </c>
      <c r="H2330" s="261">
        <v>0</v>
      </c>
    </row>
    <row r="2331" spans="6:8">
      <c r="F2331" s="417"/>
      <c r="G2331" s="417">
        <v>0</v>
      </c>
      <c r="H2331" s="261">
        <v>0</v>
      </c>
    </row>
    <row r="2332" spans="6:8">
      <c r="F2332" s="417"/>
      <c r="G2332" s="417">
        <v>0</v>
      </c>
      <c r="H2332" s="261">
        <v>0</v>
      </c>
    </row>
    <row r="2333" spans="6:8">
      <c r="F2333" s="417"/>
      <c r="G2333" s="417">
        <v>0</v>
      </c>
      <c r="H2333" s="261">
        <v>0</v>
      </c>
    </row>
    <row r="2334" spans="6:8">
      <c r="F2334" s="417"/>
      <c r="G2334" s="417">
        <v>0</v>
      </c>
      <c r="H2334" s="261">
        <v>0</v>
      </c>
    </row>
    <row r="2335" spans="6:8">
      <c r="F2335" s="417"/>
      <c r="G2335" s="417">
        <v>0</v>
      </c>
      <c r="H2335" s="261">
        <v>0</v>
      </c>
    </row>
    <row r="2336" spans="6:8">
      <c r="F2336" s="417"/>
      <c r="G2336" s="417">
        <v>0</v>
      </c>
      <c r="H2336" s="261">
        <v>0</v>
      </c>
    </row>
    <row r="2337" spans="6:8">
      <c r="F2337" s="417"/>
      <c r="G2337" s="417">
        <v>0</v>
      </c>
      <c r="H2337" s="261">
        <v>0</v>
      </c>
    </row>
    <row r="2338" spans="6:8">
      <c r="F2338" s="417"/>
      <c r="G2338" s="417">
        <v>0</v>
      </c>
      <c r="H2338" s="261">
        <v>0</v>
      </c>
    </row>
    <row r="2339" spans="6:8">
      <c r="F2339" s="417"/>
      <c r="G2339" s="417">
        <v>0</v>
      </c>
      <c r="H2339" s="261">
        <v>0</v>
      </c>
    </row>
    <row r="2340" spans="6:8">
      <c r="F2340" s="417"/>
      <c r="G2340" s="417">
        <v>0</v>
      </c>
      <c r="H2340" s="261">
        <v>0</v>
      </c>
    </row>
    <row r="2341" spans="6:8">
      <c r="F2341" s="417"/>
      <c r="G2341" s="417">
        <v>0</v>
      </c>
      <c r="H2341" s="261">
        <v>0</v>
      </c>
    </row>
    <row r="2342" spans="6:8">
      <c r="F2342" s="417"/>
      <c r="G2342" s="417">
        <v>0</v>
      </c>
      <c r="H2342" s="261">
        <v>0</v>
      </c>
    </row>
    <row r="2343" spans="6:8">
      <c r="F2343" s="417"/>
      <c r="G2343" s="417">
        <v>0</v>
      </c>
      <c r="H2343" s="261">
        <v>0</v>
      </c>
    </row>
    <row r="2344" spans="6:8">
      <c r="F2344" s="417"/>
      <c r="G2344" s="417">
        <v>0</v>
      </c>
      <c r="H2344" s="261">
        <v>0</v>
      </c>
    </row>
    <row r="2345" spans="6:8">
      <c r="F2345" s="417"/>
      <c r="G2345" s="417">
        <v>0</v>
      </c>
      <c r="H2345" s="261">
        <v>0</v>
      </c>
    </row>
    <row r="2346" spans="6:8">
      <c r="F2346" s="417"/>
      <c r="G2346" s="417">
        <v>0</v>
      </c>
      <c r="H2346" s="261">
        <v>0</v>
      </c>
    </row>
    <row r="2347" spans="6:8">
      <c r="F2347" s="417"/>
      <c r="G2347" s="417">
        <v>0</v>
      </c>
      <c r="H2347" s="261">
        <v>0</v>
      </c>
    </row>
    <row r="2348" spans="6:8">
      <c r="F2348" s="417"/>
      <c r="G2348" s="417">
        <v>0</v>
      </c>
      <c r="H2348" s="261">
        <v>0</v>
      </c>
    </row>
    <row r="2349" spans="6:8">
      <c r="F2349" s="417"/>
      <c r="G2349" s="417">
        <v>0</v>
      </c>
      <c r="H2349" s="261">
        <v>0</v>
      </c>
    </row>
    <row r="2350" spans="6:8">
      <c r="F2350" s="417"/>
      <c r="G2350" s="417">
        <v>0</v>
      </c>
      <c r="H2350" s="261">
        <v>0</v>
      </c>
    </row>
    <row r="2351" spans="6:8">
      <c r="F2351" s="417"/>
      <c r="G2351" s="417">
        <v>0</v>
      </c>
      <c r="H2351" s="261">
        <v>0</v>
      </c>
    </row>
    <row r="2352" spans="6:8">
      <c r="F2352" s="417"/>
      <c r="G2352" s="417">
        <v>0</v>
      </c>
      <c r="H2352" s="261">
        <v>0</v>
      </c>
    </row>
    <row r="2353" spans="6:8">
      <c r="F2353" s="417"/>
      <c r="G2353" s="417">
        <v>0</v>
      </c>
      <c r="H2353" s="261">
        <v>0</v>
      </c>
    </row>
    <row r="2354" spans="6:8">
      <c r="F2354" s="417"/>
      <c r="G2354" s="417">
        <v>0</v>
      </c>
      <c r="H2354" s="261">
        <v>0</v>
      </c>
    </row>
    <row r="2355" spans="6:8">
      <c r="F2355" s="417"/>
      <c r="G2355" s="417">
        <v>0</v>
      </c>
      <c r="H2355" s="261">
        <v>0</v>
      </c>
    </row>
    <row r="2356" spans="6:8">
      <c r="F2356" s="417"/>
      <c r="G2356" s="417">
        <v>0</v>
      </c>
      <c r="H2356" s="261">
        <v>0</v>
      </c>
    </row>
    <row r="2357" spans="6:8">
      <c r="F2357" s="417"/>
      <c r="G2357" s="417">
        <v>0</v>
      </c>
      <c r="H2357" s="261">
        <v>0</v>
      </c>
    </row>
    <row r="2358" spans="6:8">
      <c r="F2358" s="417"/>
      <c r="G2358" s="417">
        <v>0</v>
      </c>
      <c r="H2358" s="261">
        <v>0</v>
      </c>
    </row>
    <row r="2359" spans="6:8">
      <c r="F2359" s="417"/>
      <c r="G2359" s="417">
        <v>0</v>
      </c>
      <c r="H2359" s="261">
        <v>0</v>
      </c>
    </row>
    <row r="2360" spans="6:8">
      <c r="F2360" s="417"/>
      <c r="G2360" s="417">
        <v>0</v>
      </c>
      <c r="H2360" s="261">
        <v>0</v>
      </c>
    </row>
    <row r="2361" spans="6:8">
      <c r="F2361" s="417"/>
      <c r="G2361" s="417">
        <v>0</v>
      </c>
      <c r="H2361" s="261">
        <v>0</v>
      </c>
    </row>
    <row r="2362" spans="6:8">
      <c r="F2362" s="417"/>
      <c r="G2362" s="417">
        <v>0</v>
      </c>
      <c r="H2362" s="261">
        <v>0</v>
      </c>
    </row>
    <row r="2363" spans="6:8">
      <c r="F2363" s="417"/>
      <c r="G2363" s="417">
        <v>0</v>
      </c>
      <c r="H2363" s="261">
        <v>0</v>
      </c>
    </row>
    <row r="2364" spans="6:8">
      <c r="F2364" s="417"/>
      <c r="G2364" s="417">
        <v>0</v>
      </c>
      <c r="H2364" s="261">
        <v>0</v>
      </c>
    </row>
    <row r="2365" spans="6:8">
      <c r="F2365" s="417"/>
      <c r="G2365" s="417">
        <v>0</v>
      </c>
      <c r="H2365" s="261">
        <v>0</v>
      </c>
    </row>
    <row r="2366" spans="6:8">
      <c r="F2366" s="417"/>
      <c r="G2366" s="417">
        <v>0</v>
      </c>
      <c r="H2366" s="261">
        <v>0</v>
      </c>
    </row>
    <row r="2367" spans="6:8">
      <c r="F2367" s="417"/>
      <c r="G2367" s="417">
        <v>0</v>
      </c>
      <c r="H2367" s="261">
        <v>0</v>
      </c>
    </row>
    <row r="2368" spans="6:8">
      <c r="F2368" s="417"/>
      <c r="G2368" s="417">
        <v>0</v>
      </c>
      <c r="H2368" s="261">
        <v>0</v>
      </c>
    </row>
    <row r="2369" spans="6:8">
      <c r="F2369" s="417"/>
      <c r="G2369" s="417">
        <v>0</v>
      </c>
      <c r="H2369" s="261">
        <v>0</v>
      </c>
    </row>
    <row r="2370" spans="6:8">
      <c r="F2370" s="417"/>
      <c r="G2370" s="417">
        <v>0</v>
      </c>
      <c r="H2370" s="261">
        <v>0</v>
      </c>
    </row>
    <row r="2371" spans="6:8">
      <c r="F2371" s="417"/>
      <c r="G2371" s="417">
        <v>0</v>
      </c>
      <c r="H2371" s="261">
        <v>0</v>
      </c>
    </row>
    <row r="2372" spans="6:8">
      <c r="F2372" s="417"/>
      <c r="G2372" s="417">
        <v>0</v>
      </c>
      <c r="H2372" s="261">
        <v>0</v>
      </c>
    </row>
    <row r="2373" spans="6:8">
      <c r="F2373" s="417"/>
      <c r="G2373" s="417">
        <v>0</v>
      </c>
      <c r="H2373" s="261">
        <v>0</v>
      </c>
    </row>
    <row r="2374" spans="6:8">
      <c r="F2374" s="417"/>
      <c r="G2374" s="417">
        <v>0</v>
      </c>
      <c r="H2374" s="261">
        <v>0</v>
      </c>
    </row>
    <row r="2375" spans="6:8">
      <c r="F2375" s="417"/>
      <c r="G2375" s="417">
        <v>0</v>
      </c>
      <c r="H2375" s="261">
        <v>0</v>
      </c>
    </row>
    <row r="2376" spans="6:8">
      <c r="F2376" s="417"/>
      <c r="G2376" s="417">
        <v>0</v>
      </c>
      <c r="H2376" s="261">
        <v>0</v>
      </c>
    </row>
    <row r="2377" spans="6:8">
      <c r="F2377" s="417"/>
      <c r="G2377" s="417">
        <v>0</v>
      </c>
      <c r="H2377" s="261">
        <v>0</v>
      </c>
    </row>
    <row r="2378" spans="6:8">
      <c r="F2378" s="417"/>
      <c r="G2378" s="417">
        <v>0</v>
      </c>
      <c r="H2378" s="26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outlinePr summaryBelow="0" summaryRight="0"/>
    <pageSetUpPr fitToPage="1"/>
  </sheetPr>
  <dimension ref="A1:AG1127"/>
  <sheetViews>
    <sheetView showGridLines="0" tabSelected="1" workbookViewId="0">
      <pane xSplit="3" ySplit="4" topLeftCell="D51" activePane="bottomRight" state="frozen"/>
      <selection pane="topRight" activeCell="D1" sqref="D1"/>
      <selection pane="bottomLeft" activeCell="A5" sqref="A5"/>
      <selection pane="bottomRight" activeCell="T22" sqref="T22"/>
    </sheetView>
  </sheetViews>
  <sheetFormatPr defaultColWidth="12.6640625" defaultRowHeight="15.75" customHeight="1" outlineLevelRow="1" outlineLevelCol="1"/>
  <cols>
    <col min="1" max="1" width="3.44140625" customWidth="1"/>
    <col min="2" max="2" width="4.6640625" customWidth="1"/>
    <col min="3" max="3" width="60.21875" customWidth="1"/>
    <col min="4" max="4" width="12.33203125" customWidth="1"/>
    <col min="5" max="5" width="10.33203125" customWidth="1" collapsed="1"/>
    <col min="6" max="17" width="10.33203125" hidden="1" customWidth="1" outlineLevel="1"/>
    <col min="18" max="32" width="10.33203125" customWidth="1"/>
    <col min="33" max="33" width="171.44140625" customWidth="1"/>
  </cols>
  <sheetData>
    <row r="1" spans="1:33" ht="44.25" customHeight="1">
      <c r="A1" s="125"/>
      <c r="B1" s="126" t="s">
        <v>48</v>
      </c>
      <c r="C1" s="125"/>
      <c r="D1" s="127"/>
      <c r="E1" s="128"/>
      <c r="F1" s="129"/>
      <c r="G1" s="127"/>
      <c r="H1" s="127"/>
      <c r="I1" s="127"/>
      <c r="J1" s="127"/>
      <c r="K1" s="130"/>
      <c r="L1" s="130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</row>
    <row r="2" spans="1:33" ht="13.2">
      <c r="A2" s="125"/>
      <c r="B2" s="131"/>
      <c r="C2" s="131"/>
      <c r="D2" s="127"/>
      <c r="E2" s="128"/>
      <c r="F2" s="129"/>
      <c r="G2" s="127"/>
      <c r="H2" s="127"/>
      <c r="I2" s="127"/>
      <c r="J2" s="130"/>
      <c r="K2" s="130"/>
      <c r="L2" s="127"/>
      <c r="M2" s="127"/>
      <c r="N2" s="127"/>
      <c r="O2" s="127"/>
      <c r="P2" s="127"/>
      <c r="Q2" s="127"/>
      <c r="R2" s="132">
        <v>46023</v>
      </c>
      <c r="S2" s="132">
        <f t="shared" ref="S2:AD2" si="0">EOMONTH(R2,1)</f>
        <v>46081</v>
      </c>
      <c r="T2" s="132">
        <f t="shared" si="0"/>
        <v>46112</v>
      </c>
      <c r="U2" s="132">
        <f t="shared" si="0"/>
        <v>46142</v>
      </c>
      <c r="V2" s="132">
        <f t="shared" si="0"/>
        <v>46173</v>
      </c>
      <c r="W2" s="132">
        <f t="shared" si="0"/>
        <v>46203</v>
      </c>
      <c r="X2" s="132">
        <f t="shared" si="0"/>
        <v>46234</v>
      </c>
      <c r="Y2" s="132">
        <f t="shared" si="0"/>
        <v>46265</v>
      </c>
      <c r="Z2" s="132">
        <f t="shared" si="0"/>
        <v>46295</v>
      </c>
      <c r="AA2" s="132">
        <f t="shared" si="0"/>
        <v>46326</v>
      </c>
      <c r="AB2" s="132">
        <f t="shared" si="0"/>
        <v>46356</v>
      </c>
      <c r="AC2" s="132">
        <f t="shared" si="0"/>
        <v>46387</v>
      </c>
      <c r="AD2" s="132">
        <f t="shared" si="0"/>
        <v>46418</v>
      </c>
      <c r="AE2" s="127"/>
      <c r="AF2" s="127"/>
    </row>
    <row r="3" spans="1:33" ht="13.2">
      <c r="A3" s="133"/>
      <c r="B3" s="134"/>
      <c r="C3" s="134" t="str">
        <f ca="1">IF(D74&lt;&gt;0,"ОШИБКА!","Данные верны")</f>
        <v>Данные верны</v>
      </c>
      <c r="D3" s="135"/>
      <c r="E3" s="136">
        <v>2025</v>
      </c>
      <c r="F3" s="137">
        <v>2025</v>
      </c>
      <c r="G3" s="134">
        <v>2025</v>
      </c>
      <c r="H3" s="134">
        <v>2025</v>
      </c>
      <c r="I3" s="134">
        <v>2025</v>
      </c>
      <c r="J3" s="134">
        <v>2025</v>
      </c>
      <c r="K3" s="134">
        <v>2025</v>
      </c>
      <c r="L3" s="134">
        <v>2025</v>
      </c>
      <c r="M3" s="134">
        <v>2025</v>
      </c>
      <c r="N3" s="134">
        <v>2025</v>
      </c>
      <c r="O3" s="134">
        <v>2025</v>
      </c>
      <c r="P3" s="134">
        <v>2025</v>
      </c>
      <c r="Q3" s="134">
        <v>2025</v>
      </c>
      <c r="R3" s="134">
        <v>2026</v>
      </c>
      <c r="S3" s="134">
        <v>2026</v>
      </c>
      <c r="T3" s="134">
        <v>2026</v>
      </c>
      <c r="U3" s="134">
        <v>2026</v>
      </c>
      <c r="V3" s="134">
        <v>2026</v>
      </c>
      <c r="W3" s="134">
        <v>2026</v>
      </c>
      <c r="X3" s="134">
        <v>2026</v>
      </c>
      <c r="Y3" s="134">
        <v>2026</v>
      </c>
      <c r="Z3" s="134">
        <v>2026</v>
      </c>
      <c r="AA3" s="134">
        <v>2026</v>
      </c>
      <c r="AB3" s="134">
        <v>2026</v>
      </c>
      <c r="AC3" s="134">
        <v>2027</v>
      </c>
      <c r="AD3" s="134">
        <v>2027</v>
      </c>
      <c r="AE3" s="134">
        <v>2027</v>
      </c>
      <c r="AF3" s="138"/>
    </row>
    <row r="4" spans="1:33" ht="13.2">
      <c r="A4" s="133"/>
      <c r="B4" s="134"/>
      <c r="C4" s="134"/>
      <c r="D4" s="139" t="s">
        <v>49</v>
      </c>
      <c r="E4" s="136"/>
      <c r="F4" s="137">
        <v>1</v>
      </c>
      <c r="G4" s="134">
        <v>2</v>
      </c>
      <c r="H4" s="134">
        <v>3</v>
      </c>
      <c r="I4" s="134">
        <v>4</v>
      </c>
      <c r="J4" s="134">
        <v>5</v>
      </c>
      <c r="K4" s="134">
        <v>6</v>
      </c>
      <c r="L4" s="134">
        <v>7</v>
      </c>
      <c r="M4" s="134">
        <v>8</v>
      </c>
      <c r="N4" s="134">
        <v>9</v>
      </c>
      <c r="O4" s="134">
        <v>10</v>
      </c>
      <c r="P4" s="134">
        <v>11</v>
      </c>
      <c r="Q4" s="134">
        <v>12</v>
      </c>
      <c r="R4" s="134">
        <v>1</v>
      </c>
      <c r="S4" s="134">
        <v>2</v>
      </c>
      <c r="T4" s="134">
        <v>3</v>
      </c>
      <c r="U4" s="134">
        <v>4</v>
      </c>
      <c r="V4" s="134">
        <v>5</v>
      </c>
      <c r="W4" s="134">
        <v>7</v>
      </c>
      <c r="X4" s="134">
        <v>8</v>
      </c>
      <c r="Y4" s="134">
        <v>9</v>
      </c>
      <c r="Z4" s="134">
        <v>10</v>
      </c>
      <c r="AA4" s="134">
        <v>11</v>
      </c>
      <c r="AB4" s="134">
        <v>12</v>
      </c>
      <c r="AC4" s="134">
        <v>1</v>
      </c>
      <c r="AD4" s="134">
        <v>2</v>
      </c>
      <c r="AE4" s="134">
        <v>3</v>
      </c>
      <c r="AF4" s="138"/>
    </row>
    <row r="5" spans="1:33" ht="13.2">
      <c r="A5" s="125"/>
      <c r="B5" s="140"/>
      <c r="C5" s="140"/>
      <c r="D5" s="141"/>
      <c r="E5" s="142"/>
      <c r="F5" s="143"/>
      <c r="G5" s="144"/>
      <c r="H5" s="144"/>
      <c r="I5" s="144"/>
      <c r="J5" s="145"/>
      <c r="K5" s="145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27"/>
    </row>
    <row r="6" spans="1:33" ht="13.2">
      <c r="A6" s="146"/>
      <c r="B6" s="147" t="s">
        <v>50</v>
      </c>
      <c r="C6" s="146"/>
      <c r="D6" s="148">
        <f ca="1">SUM(E6)</f>
        <v>0</v>
      </c>
      <c r="E6" s="149">
        <f ca="1">SUMIFS($F6:$AC6,$F$3:$AC$3,E$3)</f>
        <v>0</v>
      </c>
      <c r="F6" s="150">
        <f t="shared" ref="F6:V6" ca="1" si="1">SUM(F7,F14)</f>
        <v>0</v>
      </c>
      <c r="G6" s="151">
        <f t="shared" ca="1" si="1"/>
        <v>0</v>
      </c>
      <c r="H6" s="151">
        <f t="shared" ca="1" si="1"/>
        <v>0</v>
      </c>
      <c r="I6" s="151">
        <f t="shared" ca="1" si="1"/>
        <v>0</v>
      </c>
      <c r="J6" s="151">
        <f t="shared" ca="1" si="1"/>
        <v>0</v>
      </c>
      <c r="K6" s="151">
        <f t="shared" ca="1" si="1"/>
        <v>0</v>
      </c>
      <c r="L6" s="151">
        <f t="shared" ca="1" si="1"/>
        <v>0</v>
      </c>
      <c r="M6" s="151">
        <f t="shared" ca="1" si="1"/>
        <v>0</v>
      </c>
      <c r="N6" s="151">
        <f t="shared" ca="1" si="1"/>
        <v>0</v>
      </c>
      <c r="O6" s="151">
        <f t="shared" ca="1" si="1"/>
        <v>0</v>
      </c>
      <c r="P6" s="151">
        <f t="shared" ca="1" si="1"/>
        <v>0</v>
      </c>
      <c r="Q6" s="151">
        <f t="shared" ca="1" si="1"/>
        <v>0</v>
      </c>
      <c r="R6" s="151">
        <f t="shared" ca="1" si="1"/>
        <v>0</v>
      </c>
      <c r="S6" s="151">
        <f t="shared" ca="1" si="1"/>
        <v>0</v>
      </c>
      <c r="T6" s="151">
        <f t="shared" ca="1" si="1"/>
        <v>0</v>
      </c>
      <c r="U6" s="151">
        <f t="shared" ca="1" si="1"/>
        <v>0</v>
      </c>
      <c r="V6" s="151">
        <f t="shared" ca="1" si="1"/>
        <v>0</v>
      </c>
      <c r="W6" s="151"/>
      <c r="X6" s="151"/>
      <c r="Y6" s="151"/>
      <c r="Z6" s="151"/>
      <c r="AA6" s="151"/>
      <c r="AB6" s="151"/>
      <c r="AC6" s="151"/>
      <c r="AD6" s="151"/>
      <c r="AE6" s="151"/>
      <c r="AF6" s="152"/>
    </row>
    <row r="7" spans="1:33" ht="13.2">
      <c r="A7" s="153" t="s">
        <v>51</v>
      </c>
      <c r="B7" s="153" t="s">
        <v>52</v>
      </c>
      <c r="C7" s="154"/>
      <c r="D7" s="155">
        <f t="shared" ref="D7:D8" ca="1" si="2">SUM(E7)</f>
        <v>0</v>
      </c>
      <c r="E7" s="156">
        <f t="shared" ref="E7:E8" ca="1" si="3">SUMIFS($F7:$AE7,$F$3:$AE$3,E$3)</f>
        <v>0</v>
      </c>
      <c r="F7" s="157">
        <f t="shared" ref="F7:W7" ca="1" si="4">SUM(F8:F13)</f>
        <v>0</v>
      </c>
      <c r="G7" s="158">
        <f t="shared" ca="1" si="4"/>
        <v>0</v>
      </c>
      <c r="H7" s="158">
        <f t="shared" ca="1" si="4"/>
        <v>0</v>
      </c>
      <c r="I7" s="158">
        <f t="shared" ca="1" si="4"/>
        <v>0</v>
      </c>
      <c r="J7" s="158">
        <f t="shared" ca="1" si="4"/>
        <v>0</v>
      </c>
      <c r="K7" s="158">
        <f t="shared" ca="1" si="4"/>
        <v>0</v>
      </c>
      <c r="L7" s="158">
        <f t="shared" ca="1" si="4"/>
        <v>0</v>
      </c>
      <c r="M7" s="158">
        <f t="shared" ca="1" si="4"/>
        <v>0</v>
      </c>
      <c r="N7" s="158">
        <f t="shared" ca="1" si="4"/>
        <v>0</v>
      </c>
      <c r="O7" s="158">
        <f t="shared" ca="1" si="4"/>
        <v>0</v>
      </c>
      <c r="P7" s="159">
        <f t="shared" ca="1" si="4"/>
        <v>0</v>
      </c>
      <c r="Q7" s="159">
        <f t="shared" ca="1" si="4"/>
        <v>0</v>
      </c>
      <c r="R7" s="159">
        <f t="shared" ca="1" si="4"/>
        <v>0</v>
      </c>
      <c r="S7" s="159">
        <f t="shared" ca="1" si="4"/>
        <v>0</v>
      </c>
      <c r="T7" s="158">
        <f t="shared" ca="1" si="4"/>
        <v>0</v>
      </c>
      <c r="U7" s="158">
        <f t="shared" ca="1" si="4"/>
        <v>0</v>
      </c>
      <c r="V7" s="158">
        <f t="shared" ca="1" si="4"/>
        <v>0</v>
      </c>
      <c r="W7" s="158">
        <f t="shared" ca="1" si="4"/>
        <v>0</v>
      </c>
      <c r="X7" s="159"/>
      <c r="Y7" s="159"/>
      <c r="Z7" s="159"/>
      <c r="AA7" s="159"/>
      <c r="AB7" s="159"/>
      <c r="AC7" s="159"/>
      <c r="AD7" s="159"/>
      <c r="AE7" s="159"/>
      <c r="AF7" s="160"/>
    </row>
    <row r="8" spans="1:33" ht="13.2">
      <c r="A8" s="161"/>
      <c r="B8" s="162"/>
      <c r="C8" s="162" t="str">
        <f ca="1">IFERROR(__xludf.DUMMYFUNCTION("IFERROR(
  UNIQUE(
    FILTER(
      'Справочник'!$T$2:$T1127,
      ('Справочник'!$V$2:$V1127 = ""+ Операционная деятельность"") *
      (COUNTIF('Журнал'!G2:G1127, 'Справочник'!$T$2:$T1127) &gt; 0)
    )
  ),
  """"
)"),"")</f>
        <v/>
      </c>
      <c r="D8" s="163">
        <f t="shared" ca="1" si="2"/>
        <v>0</v>
      </c>
      <c r="E8" s="164">
        <f t="shared" ca="1" si="3"/>
        <v>0</v>
      </c>
      <c r="F8" s="165" t="str">
        <f ca="1">IF($C8="","",SUMPRODUCT(
  (1-2*(Журнал!$C$3:$C1127="расход")) *
  (Журнал!$L$3:$L1127=F$4) *
  (Журнал!$M$3:$M1127=F$3) *
  (Журнал!$G$3:$G1127=$C8) *
  Журнал!$B$3:$B1127
))</f>
        <v/>
      </c>
      <c r="G8" s="166" t="str">
        <f ca="1">IF($C8="","",SUMPRODUCT(
  (1-2*(Журнал!$C$3:$C1127="расход")) *
  (Журнал!$L$3:$L1127=G$4) *
  (Журнал!$M$3:$M1127=G$3) *
  (Журнал!$G$3:$G1127=$C8) *
  Журнал!$B$3:$B1127
))</f>
        <v/>
      </c>
      <c r="H8" s="166" t="str">
        <f ca="1">IF($C8="","",SUMPRODUCT(
  (1-2*(Журнал!$C$3:$C1127="расход")) *
  (Журнал!$L$3:$L1127=H$4) *
  (Журнал!$M$3:$M1127=H$3) *
  (Журнал!$G$3:$G1127=$C8) *
  Журнал!$B$3:$B1127
))</f>
        <v/>
      </c>
      <c r="I8" s="166" t="str">
        <f ca="1">IF($C8="","",SUMPRODUCT(
  (1-2*(Журнал!$C$3:$C1127="расход")) *
  (Журнал!$L$3:$L1127=I$4) *
  (Журнал!$M$3:$M1127=I$3) *
  (Журнал!$G$3:$G1127=$C8) *
  Журнал!$B$3:$B1127
))</f>
        <v/>
      </c>
      <c r="J8" s="166" t="str">
        <f ca="1">IF($C8="","",SUMPRODUCT(
  (1-2*(Журнал!$C$3:$C1127="расход")) *
  (Журнал!$L$3:$L1127=J$4) *
  (Журнал!$M$3:$M1127=J$3) *
  (Журнал!$G$3:$G1127=$C8) *
  Журнал!$B$3:$B1127
))</f>
        <v/>
      </c>
      <c r="K8" s="166" t="str">
        <f ca="1">IF($C8="","",SUMPRODUCT(
  (1-2*(Журнал!$C$3:$C1127="расход")) *
  (Журнал!$L$3:$L1127=K$4) *
  (Журнал!$M$3:$M1127=K$3) *
  (Журнал!$G$3:$G1127=$C8) *
  Журнал!$B$3:$B1127
))</f>
        <v/>
      </c>
      <c r="L8" s="166" t="str">
        <f ca="1">IF($C8="","",SUMPRODUCT(
  (1-2*(Журнал!$C$3:$C1127="расход")) *
  (Журнал!$L$3:$L1127=L$4) *
  (Журнал!$M$3:$M1127=L$3) *
  (Журнал!$G$3:$G1127=$C8) *
  Журнал!$B$3:$B1127
))</f>
        <v/>
      </c>
      <c r="M8" s="166" t="str">
        <f ca="1">IF($C8="","",SUMPRODUCT(
  (1-2*(Журнал!$C$3:$C1127="расход")) *
  (Журнал!$L$3:$L1127=M$4) *
  (Журнал!$M$3:$M1127=M$3) *
  (Журнал!$G$3:$G1127=$C8) *
  Журнал!$B$3:$B1127
))</f>
        <v/>
      </c>
      <c r="N8" s="166" t="str">
        <f ca="1">IF($C8="","",SUMPRODUCT(
  (1-2*(Журнал!$C$3:$C1127="расход")) *
  (Журнал!$L$3:$L1127=N$4) *
  (Журнал!$M$3:$M1127=N$3) *
  (Журнал!$G$3:$G1127=$C8) *
  Журнал!$B$3:$B1127
))</f>
        <v/>
      </c>
      <c r="O8" s="166" t="str">
        <f ca="1">IF($C8="","",SUMPRODUCT(
  (1-2*(Журнал!$C$3:$C1127="расход")) *
  (Журнал!$L$3:$L1127=O$4) *
  (Журнал!$M$3:$M1127=O$3) *
  (Журнал!$G$3:$G1127=$C8) *
  Журнал!$B$3:$B1127
))</f>
        <v/>
      </c>
      <c r="P8" s="166" t="str">
        <f ca="1">IF($C8="","",SUMPRODUCT(
  (1-2*(Журнал!$C$3:$C1127="расход")) *
  (Журнал!$L$3:$L1127=P$4) *
  (Журнал!$M$3:$M1127=P$3) *
  (Журнал!$G$3:$G1127=$C8) *
  Журнал!$B$3:$B1127
))</f>
        <v/>
      </c>
      <c r="Q8" s="166" t="str">
        <f ca="1">IF($C8="","",SUMPRODUCT(
  (1-2*(Журнал!$C$3:$C1127="расход")) *
  (Журнал!$L$3:$L1127=Q$4) *
  (Журнал!$M$3:$M1127=Q$3) *
  (Журнал!$G$3:$G1127=$C8) *
  Журнал!$B$3:$B1127
))</f>
        <v/>
      </c>
      <c r="R8" s="166" t="str">
        <f ca="1">IF($C8="","",SUMPRODUCT(
  (1-2*(Журнал!$C$3:$C1127="расход"))*
  (EOMONTH(Журнал!$A$3:$A1127,0)=EOMONTH(R$2,0))*
  (Журнал!$G$3:$G1127=$C8)*
  Журнал!$B$3:$B1127
))</f>
        <v/>
      </c>
      <c r="S8" s="166" t="str">
        <f ca="1">IF($C8="","",SUMPRODUCT(
  (1-2*(Журнал!$C$3:$C1127="расход")) *
  (Журнал!$L$3:$L1127=S$4) *
  (Журнал!$M$3:$M1127=S$3) *
  (Журнал!$G$3:$G1127=$C8) *
  Журнал!$B$3:$B1127
))</f>
        <v/>
      </c>
      <c r="T8" s="166" t="str">
        <f ca="1">IF($C8="","",SUMPRODUCT(
  (1-2*(Журнал!$C$3:$C1127="расход")) *
  (Журнал!$L$3:$L1127=T$4) *
  (Журнал!$M$3:$M1127=T$3) *
  (Журнал!$G$3:$G1127=$C8) *
  Журнал!$B$3:$B1127
))</f>
        <v/>
      </c>
      <c r="U8" s="166" t="str">
        <f ca="1">IF($C8="","",SUMPRODUCT(
  (1-2*(Журнал!$C$3:$C1127="расход")) *
  (Журнал!$L$3:$L1127=U$4) *
  (Журнал!$M$3:$M1127=U$3) *
  (Журнал!$G$3:$G1127=$C8) *
  Журнал!$B$3:$B1127
))</f>
        <v/>
      </c>
      <c r="V8" s="166" t="str">
        <f ca="1">IF($C8="","",SUMPRODUCT(
  (1-2*(Журнал!$C$5:$C1127="расход")) *
  (Журнал!$L$5:$L1127=V$4) *
  (Журнал!$M$5:$M1127=V$3) *
  (Журнал!$G$5:$G1127=$C8) *
  Журнал!$B$5:$B1127
))</f>
        <v/>
      </c>
      <c r="W8" s="166" t="str">
        <f ca="1">IF($C8="","",SUMPRODUCT(
  (1-2*(Журнал!$C$5:$C1127="расход")) *
  (Журнал!$L$5:$L1127=W$4) *
  (Журнал!$M$5:$M1127=W$3) *
  (Журнал!$G$5:$G1127=$C8) *
  Журнал!$B$5:$B1127
))</f>
        <v/>
      </c>
      <c r="X8" s="166" t="str">
        <f ca="1">IF($C8="","",SUMPRODUCT(
  (1-2*(Журнал!$C$5:$C1127="расход")) *
  (Журнал!$L$5:$L1127=X$4) *
  (Журнал!$M$5:$M1127=X$3) *
  (Журнал!$G$5:$G1127=$C8) *
  Журнал!$B$5:$B1127
))</f>
        <v/>
      </c>
      <c r="Y8" s="166" t="str">
        <f ca="1">IF($C8="","",SUMPRODUCT(
  (1-2*(Журнал!$C$5:$C1127="расход")) *
  (Журнал!$L$5:$L1127=Y$4) *
  (Журнал!$M$5:$M1127=Y$3) *
  (Журнал!$G$5:$G1127=$C8) *
  Журнал!$B$5:$B1127
))</f>
        <v/>
      </c>
      <c r="Z8" s="166" t="str">
        <f ca="1">IF($C8="","",SUMPRODUCT(
  (1-2*(Журнал!$C$5:$C1127="расход")) *
  (Журнал!$L$5:$L1127=Z$4) *
  (Журнал!$M$5:$M1127=Z$3) *
  (Журнал!$G$5:$G1127=$C8) *
  Журнал!$B$5:$B1127
))</f>
        <v/>
      </c>
      <c r="AA8" s="166" t="str">
        <f ca="1">IF($C8="","",SUMPRODUCT(
  (1-2*(Журнал!$C$5:$C1127="расход")) *
  (Журнал!$L$5:$L1127=AA$4) *
  (Журнал!$M$5:$M1127=AA$3) *
  (Журнал!$G$5:$G1127=$C8) *
  Журнал!$B$5:$B1127
))</f>
        <v/>
      </c>
      <c r="AB8" s="166" t="str">
        <f ca="1">IF($C8="","",SUMPRODUCT(
  (1-2*(Журнал!$C$5:$C1127="расход")) *
  (Журнал!$L$5:$L1127=AB$4) *
  (Журнал!$M$5:$M1127=AB$3) *
  (Журнал!$G$5:$G1127=$C8) *
  Журнал!$B$5:$B1127
))</f>
        <v/>
      </c>
      <c r="AC8" s="166" t="str">
        <f ca="1">IF($C8="","",SUMPRODUCT(
  (1-2*(Журнал!$C$5:$C1127="расход")) *
  (Журнал!$L$5:$L1127=AC$4) *
  (Журнал!$M$5:$M1127=AC$3) *
  (Журнал!$G$5:$G1127=$C8) *
  Журнал!$B$5:$B1127
))</f>
        <v/>
      </c>
      <c r="AD8" s="166" t="str">
        <f ca="1">IF($C8="","",SUMPRODUCT(
  (1-2*(Журнал!$C$5:$C1127="расход")) *
  (Журнал!$L$5:$L1127=AD$4) *
  (Журнал!$M$5:$M1127=AD$3) *
  (Журнал!$G$5:$G1127=$C8) *
  Журнал!$B$5:$B1127
))</f>
        <v/>
      </c>
      <c r="AE8" s="166" t="str">
        <f ca="1">IF($C8="","",SUMPRODUCT(
  (1-2*(Журнал!$C$5:$C1127="расход")) *
  (Журнал!$L$5:$L1127=AE$4) *
  (Журнал!$M$5:$M1127=AE$3) *
  (Журнал!$G$5:$G1127=$C8) *
  Журнал!$B$5:$B1127
))</f>
        <v/>
      </c>
      <c r="AF8" s="166" t="str">
        <f ca="1">IF($C8="","",SUMPRODUCT(
  (1-2*(Журнал!$C$5:$C1127="расход")) *
  (Журнал!$L$5:$L1127=AF$4) *
  (Журнал!$M$5:$M1127=AF$3) *
  (Журнал!$G$5:$G1127=$C8) *
  Журнал!$B$5:$B1127
))</f>
        <v/>
      </c>
    </row>
    <row r="9" spans="1:33" ht="13.2" collapsed="1">
      <c r="A9" s="161"/>
      <c r="B9" s="162"/>
      <c r="C9" s="162"/>
      <c r="D9" s="163" t="str">
        <f>IF($C9="","",SUM(E9))</f>
        <v/>
      </c>
      <c r="E9" s="164" t="str">
        <f>IF($C9="","",SUMIFS($F9:$AC9,$F$3:$AC$3,E$3))</f>
        <v/>
      </c>
      <c r="F9" s="165" t="str">
        <f>IF($C9="","",SUMPRODUCT(
  (1-2*(Журнал!$C$3:$C1127="расход")) *
  (Журнал!$L$3:$L1127=F$4) *
  (Журнал!$M$3:$M1127=F$3) *
  (Журнал!$G$3:$G1127=$C9) *
  Журнал!$B$3:$B1127
))</f>
        <v/>
      </c>
      <c r="G9" s="166" t="str">
        <f>IF($C9="","",SUMPRODUCT(
  (1-2*(Журнал!$C$3:$C1127="расход")) *
  (Журнал!$L$3:$L1127=G$4) *
  (Журнал!$M$3:$M1127=G$3) *
  (Журнал!$G$3:$G1127=$C9) *
  Журнал!$B$3:$B1127
))</f>
        <v/>
      </c>
      <c r="H9" s="166" t="str">
        <f>IF($C9="","",SUMPRODUCT(
  (1-2*(Журнал!$C$3:$C1127="расход")) *
  (Журнал!$L$3:$L1127=H$4) *
  (Журнал!$M$3:$M1127=H$3) *
  (Журнал!$G$3:$G1127=$C9) *
  Журнал!$B$3:$B1127
))</f>
        <v/>
      </c>
      <c r="I9" s="166" t="str">
        <f>IF($C9="","",SUMPRODUCT(
  (1-2*(Журнал!$C$3:$C1127="расход")) *
  (Журнал!$L$3:$L1127=I$4) *
  (Журнал!$M$3:$M1127=I$3) *
  (Журнал!$G$3:$G1127=$C9) *
  Журнал!$B$3:$B1127
))</f>
        <v/>
      </c>
      <c r="J9" s="166" t="str">
        <f>IF($C9="","",SUMPRODUCT(
  (1-2*(Журнал!$C$3:$C1127="расход")) *
  (Журнал!$L$3:$L1127=J$4) *
  (Журнал!$M$3:$M1127=J$3) *
  (Журнал!$G$3:$G1127=$C9) *
  Журнал!$B$3:$B1127
))</f>
        <v/>
      </c>
      <c r="K9" s="166" t="str">
        <f>IF($C9="","",SUMPRODUCT(
  (1-2*(Журнал!$C$3:$C1127="расход")) *
  (Журнал!$L$3:$L1127=K$4) *
  (Журнал!$M$3:$M1127=K$3) *
  (Журнал!$G$3:$G1127=$C9) *
  Журнал!$B$3:$B1127
))</f>
        <v/>
      </c>
      <c r="L9" s="166" t="str">
        <f>IF($C9="","",SUMPRODUCT(
  (1-2*(Журнал!$C$3:$C1127="расход")) *
  (Журнал!$L$3:$L1127=L$4) *
  (Журнал!$M$3:$M1127=L$3) *
  (Журнал!$G$3:$G1127=$C9) *
  Журнал!$B$3:$B1127
))</f>
        <v/>
      </c>
      <c r="M9" s="166" t="str">
        <f>IF($C9="","",SUMPRODUCT(
  (1-2*(Журнал!$C$3:$C1127="расход")) *
  (Журнал!$L$3:$L1127=M$4) *
  (Журнал!$M$3:$M1127=M$3) *
  (Журнал!$G$3:$G1127=$C9) *
  Журнал!$B$3:$B1127
))</f>
        <v/>
      </c>
      <c r="N9" s="166" t="str">
        <f>IF($C9="","",SUMPRODUCT(
  (1-2*(Журнал!$C$3:$C1127="расход")) *
  (Журнал!$L$3:$L1127=N$4) *
  (Журнал!$M$3:$M1127=N$3) *
  (Журнал!$G$3:$G1127=$C9) *
  Журнал!$B$3:$B1127
))</f>
        <v/>
      </c>
      <c r="O9" s="166" t="str">
        <f>IF($C9="","",SUMPRODUCT(
  (1-2*(Журнал!$C$3:$C1127="расход")) *
  (Журнал!$L$3:$L1127=O$4) *
  (Журнал!$M$3:$M1127=O$3) *
  (Журнал!$G$3:$G1127=$C9) *
  Журнал!$B$3:$B1127
))</f>
        <v/>
      </c>
      <c r="P9" s="166" t="str">
        <f>IF($C9="","",SUMPRODUCT(
  (1-2*(Журнал!$C$3:$C1127="расход")) *
  (Журнал!$L$3:$L1127=P$4) *
  (Журнал!$M$3:$M1127=P$3) *
  (Журнал!$G$3:$G1127=$C9) *
  Журнал!$B$3:$B1127
))</f>
        <v/>
      </c>
      <c r="Q9" s="166" t="str">
        <f>IF($C9="","",SUMPRODUCT(
  (1-2*(Журнал!$C$3:$C1127="расход")) *
  (Журнал!$L$3:$L1127=Q$4) *
  (Журнал!$M$3:$M1127=Q$3) *
  (Журнал!$G$3:$G1127=$C9) *
  Журнал!$B$3:$B1127
))</f>
        <v/>
      </c>
      <c r="R9" s="166" t="str">
        <f>IF($C9="","",SUMPRODUCT(
  (1-2*(Журнал!$C$3:$C1127="расход")) *
  (Журнал!$L$3:$L1127=R$4) *
  (Журнал!$M$3:$M1127=R$3) *
  (Журнал!$G$3:$G1127=$C9) *
  Журнал!$B$3:$B1127
))</f>
        <v/>
      </c>
      <c r="S9" s="166" t="str">
        <f>IF($C9="","",SUMPRODUCT(
  (1-2*(Журнал!$C$3:$C1127="расход")) *
  (Журнал!$L$3:$L1127=S$4) *
  (Журнал!$M$3:$M1127=S$3) *
  (Журнал!$G$3:$G1127=$C9) *
  Журнал!$B$3:$B1127
))</f>
        <v/>
      </c>
      <c r="T9" s="166" t="str">
        <f>IF($C9="","",SUMPRODUCT(
  (1-2*(Журнал!$C$3:$C1127="расход")) *
  (Журнал!$L$3:$L1127=T$4) *
  (Журнал!$M$3:$M1127=T$3) *
  (Журнал!$G$3:$G1127=$C9) *
  Журнал!$B$3:$B1127
))</f>
        <v/>
      </c>
      <c r="U9" s="166" t="str">
        <f>IF($C9="","",SUMPRODUCT(
  (1-2*(Журнал!$C$3:$C1127="расход")) *
  (Журнал!$L$3:$L1127=U$4) *
  (Журнал!$M$3:$M1127=U$3) *
  (Журнал!$G$3:$G1127=$C9) *
  Журнал!$B$3:$B1127
))</f>
        <v/>
      </c>
      <c r="V9" s="166" t="str">
        <f>IF($C9="","",SUMPRODUCT(
  (1-2*(Журнал!$C$5:$C1127="расход")) *
  (Журнал!$L$5:$L1127=V$4) *
  (Журнал!$M$5:$M1127=V$3) *
  (Журнал!$G$5:$G1127=$C9) *
  Журнал!$B$5:$B1127
))</f>
        <v/>
      </c>
      <c r="W9" s="166" t="str">
        <f>IF($C9="","",SUMPRODUCT(
  (1-2*(Журнал!$C$5:$C1127="расход")) *
  (Журнал!$L$5:$L1127=W$4) *
  (Журнал!$M$5:$M1127=W$3) *
  (Журнал!$G$5:$G1127=$C9) *
  Журнал!$B$5:$B1127
))</f>
        <v/>
      </c>
      <c r="X9" s="166" t="str">
        <f>IF($C9="","",SUMPRODUCT(
  (1-2*(Журнал!$C$5:$C1127="расход")) *
  (Журнал!$L$5:$L1127=X$4) *
  (Журнал!$M$5:$M1127=X$3) *
  (Журнал!$G$5:$G1127=$C9) *
  Журнал!$B$5:$B1127
))</f>
        <v/>
      </c>
      <c r="Y9" s="166" t="str">
        <f>IF($C9="","",SUMPRODUCT(
  (1-2*(Журнал!$C$5:$C1127="расход")) *
  (Журнал!$L$5:$L1127=Y$4) *
  (Журнал!$M$5:$M1127=Y$3) *
  (Журнал!$G$5:$G1127=$C9) *
  Журнал!$B$5:$B1127
))</f>
        <v/>
      </c>
      <c r="Z9" s="166" t="str">
        <f>IF($C9="","",SUMPRODUCT(
  (1-2*(Журнал!$C$5:$C1127="расход")) *
  (Журнал!$L$5:$L1127=Z$4) *
  (Журнал!$M$5:$M1127=Z$3) *
  (Журнал!$G$5:$G1127=$C9) *
  Журнал!$B$5:$B1127
))</f>
        <v/>
      </c>
      <c r="AA9" s="166" t="str">
        <f>IF($C9="","",SUMPRODUCT(
  (1-2*(Журнал!$C$5:$C1127="расход")) *
  (Журнал!$L$5:$L1127=AA$4) *
  (Журнал!$M$5:$M1127=AA$3) *
  (Журнал!$G$5:$G1127=$C9) *
  Журнал!$B$5:$B1127
))</f>
        <v/>
      </c>
      <c r="AB9" s="166" t="str">
        <f>IF($C9="","",SUMPRODUCT(
  (1-2*(Журнал!$C$5:$C1127="расход")) *
  (Журнал!$L$5:$L1127=AB$4) *
  (Журнал!$M$5:$M1127=AB$3) *
  (Журнал!$G$5:$G1127=$C9) *
  Журнал!$B$5:$B1127
))</f>
        <v/>
      </c>
      <c r="AC9" s="166" t="str">
        <f>IF($C9="","",SUMPRODUCT(
  (1-2*(Журнал!$C$5:$C1127="расход")) *
  (Журнал!$L$5:$L1127=AC$4) *
  (Журнал!$M$5:$M1127=AC$3) *
  (Журнал!$G$5:$G1127=$C9) *
  Журнал!$B$5:$B1127
))</f>
        <v/>
      </c>
      <c r="AD9" s="166" t="str">
        <f>IF($C9="","",SUMPRODUCT(
  (1-2*(Журнал!$C$5:$C1127="расход")) *
  (Журнал!$L$5:$L1127=AD$4) *
  (Журнал!$M$5:$M1127=AD$3) *
  (Журнал!$G$5:$G1127=$C9) *
  Журнал!$B$5:$B1127
))</f>
        <v/>
      </c>
      <c r="AE9" s="166" t="str">
        <f>IF($C9="","",SUMPRODUCT(
  (1-2*(Журнал!$C$5:$C1127="расход")) *
  (Журнал!$L$5:$L1127=AE$4) *
  (Журнал!$M$5:$M1127=AE$3) *
  (Журнал!$G$5:$G1127=$C9) *
  Журнал!$B$5:$B1127
))</f>
        <v/>
      </c>
      <c r="AF9" s="166" t="str">
        <f>IF($C9="","",SUMPRODUCT(
  (1-2*(Журнал!$C$5:$C1127="расход")) *
  (Журнал!$L$5:$L1127=AF$4) *
  (Журнал!$M$5:$M1127=AF$3) *
  (Журнал!$G$5:$G1127=$C9) *
  Журнал!$B$5:$B1127
))</f>
        <v/>
      </c>
    </row>
    <row r="10" spans="1:33" ht="13.2" hidden="1" outlineLevel="1">
      <c r="A10" s="161"/>
      <c r="B10" s="162"/>
      <c r="C10" s="162"/>
      <c r="D10" s="163"/>
      <c r="E10" s="164"/>
      <c r="F10" s="165" t="str">
        <f>IF($C10="","",SUMPRODUCT(
  (1-2*(Журнал!$C$5:$C1127="расход")) *
  (Журнал!$L$5:$L1127=F$4) *
  (Журнал!$M$5:$M1127=F$3) *
  (Журнал!$G$5:$G1127=$C10) *
  Журнал!$B$5:$B1127
))</f>
        <v/>
      </c>
      <c r="G10" s="166" t="str">
        <f>IF($C10="","",SUMPRODUCT(
  (1-2*(Журнал!$C$5:$C1127="расход")) *
  (Журнал!$L$5:$L1127=G$4) *
  (Журнал!$M$5:$M1127=G$3) *
  (Журнал!$G$5:$G1127=$C10) *
  Журнал!$B$5:$B1127
))</f>
        <v/>
      </c>
      <c r="H10" s="166" t="str">
        <f>IF($C10="","",SUMPRODUCT(
  (1-2*(Журнал!$C$5:$C1127="расход")) *
  (Журнал!$L$5:$L1127=H$4) *
  (Журнал!$M$5:$M1127=H$3) *
  (Журнал!$G$5:$G1127=$C10) *
  Журнал!$B$5:$B1127
))</f>
        <v/>
      </c>
      <c r="I10" s="166" t="str">
        <f>IF($C10="","",SUMPRODUCT(
  (1-2*(Журнал!$C$5:$C1127="расход")) *
  (Журнал!$L$5:$L1127=I$4) *
  (Журнал!$M$5:$M1127=I$3) *
  (Журнал!$G$5:$G1127=$C10) *
  Журнал!$B$5:$B1127
))</f>
        <v/>
      </c>
      <c r="J10" s="166" t="str">
        <f>IF($C10="","",SUMPRODUCT(
  (1-2*(Журнал!$C$5:$C1127="расход")) *
  (Журнал!$L$5:$L1127=J$4) *
  (Журнал!$M$5:$M1127=J$3) *
  (Журнал!$G$5:$G1127=$C10) *
  Журнал!$B$5:$B1127
))</f>
        <v/>
      </c>
      <c r="K10" s="166" t="str">
        <f>IF($C10="","",SUMPRODUCT(
  (1-2*(Журнал!$C$5:$C1127="расход")) *
  (Журнал!$L$5:$L1127=K$4) *
  (Журнал!$M$5:$M1127=K$3) *
  (Журнал!$G$5:$G1127=$C10) *
  Журнал!$B$5:$B1127
))</f>
        <v/>
      </c>
      <c r="L10" s="166" t="str">
        <f>IF($C10="","",SUMPRODUCT(
  (1-2*(Журнал!$C$5:$C1127="расход")) *
  (Журнал!$L$5:$L1127=L$4) *
  (Журнал!$M$5:$M1127=L$3) *
  (Журнал!$G$5:$G1127=$C10) *
  Журнал!$B$5:$B1127
))</f>
        <v/>
      </c>
      <c r="M10" s="166" t="str">
        <f>IF($C10="","",SUMPRODUCT(
  (1-2*(Журнал!$C$5:$C1127="расход")) *
  (Журнал!$L$5:$L1127=M$4) *
  (Журнал!$M$5:$M1127=M$3) *
  (Журнал!$G$5:$G1127=$C10) *
  Журнал!$B$5:$B1127
))</f>
        <v/>
      </c>
      <c r="N10" s="166" t="str">
        <f>IF($C10="","",SUMPRODUCT(
  (1-2*(Журнал!$C$5:$C1127="расход")) *
  (Журнал!$L$5:$L1127=N$4) *
  (Журнал!$M$5:$M1127=N$3) *
  (Журнал!$G$5:$G1127=$C10) *
  Журнал!$B$5:$B1127
))</f>
        <v/>
      </c>
      <c r="O10" s="166" t="str">
        <f>IF($C10="","",SUMPRODUCT(
  (1-2*(Журнал!$C$5:$C1127="расход")) *
  (Журнал!$L$5:$L1127=O$4) *
  (Журнал!$M$5:$M1127=O$3) *
  (Журнал!$G$5:$G1127=$C10) *
  Журнал!$B$5:$B1127
))</f>
        <v/>
      </c>
      <c r="P10" s="166" t="str">
        <f>IF($C10="","",SUMPRODUCT(
  (1-2*(Журнал!$C$5:$C1127="расход")) *
  (Журнал!$L$5:$L1127=P$4) *
  (Журнал!$M$5:$M1127=P$3) *
  (Журнал!$G$5:$G1127=$C10) *
  Журнал!$B$5:$B1127
))</f>
        <v/>
      </c>
      <c r="Q10" s="166" t="str">
        <f>IF($C10="","",SUMPRODUCT(
  (1-2*(Журнал!$C$5:$C1127="расход")) *
  (Журнал!$L$5:$L1127=Q$4) *
  (Журнал!$M$5:$M1127=Q$3) *
  (Журнал!$G$5:$G1127=$C10) *
  Журнал!$B$5:$B1127
))</f>
        <v/>
      </c>
      <c r="R10" s="166" t="str">
        <f>IF($C10="","",SUMPRODUCT(
  (1-2*(Журнал!$C$5:$C1127="расход")) *
  (Журнал!$L$5:$L1127=R$4) *
  (Журнал!$M$5:$M1127=R$3) *
  (Журнал!$G$5:$G1127=$C10) *
  Журнал!$B$5:$B1127
))</f>
        <v/>
      </c>
      <c r="S10" s="166" t="str">
        <f>IF($C10="","",SUMPRODUCT(
  (1-2*(Журнал!$C$5:$C1127="расход")) *
  (Журнал!$L$5:$L1127=S$4) *
  (Журнал!$M$5:$M1127=S$3) *
  (Журнал!$G$5:$G1127=$C10) *
  Журнал!$B$5:$B1127
))</f>
        <v/>
      </c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27"/>
    </row>
    <row r="11" spans="1:33" ht="13.2" hidden="1" outlineLevel="1">
      <c r="A11" s="161"/>
      <c r="B11" s="162"/>
      <c r="C11" s="162"/>
      <c r="D11" s="163"/>
      <c r="E11" s="164"/>
      <c r="F11" s="165" t="str">
        <f>IF($C11="","",SUMPRODUCT(
  (1-2*(Журнал!$C$5:$C1127="расход")) *
  (Журнал!$L$5:$L1127=F$4) *
  (Журнал!$M$5:$M1127=F$3) *
  (Журнал!$G$5:$G1127=$C11) *
  Журнал!$B$5:$B1127
))</f>
        <v/>
      </c>
      <c r="G11" s="166" t="str">
        <f>IF($C11="","",SUMPRODUCT(
  (1-2*(Журнал!$C$5:$C1127="расход")) *
  (Журнал!$L$5:$L1127=G$4) *
  (Журнал!$M$5:$M1127=G$3) *
  (Журнал!$G$5:$G1127=$C11) *
  Журнал!$B$5:$B1127
))</f>
        <v/>
      </c>
      <c r="H11" s="166" t="str">
        <f>IF($C11="","",SUMPRODUCT(
  (1-2*(Журнал!$C$5:$C1127="расход")) *
  (Журнал!$L$5:$L1127=H$4) *
  (Журнал!$M$5:$M1127=H$3) *
  (Журнал!$G$5:$G1127=$C11) *
  Журнал!$B$5:$B1127
))</f>
        <v/>
      </c>
      <c r="I11" s="166" t="str">
        <f>IF($C11="","",SUMPRODUCT(
  (1-2*(Журнал!$C$5:$C1127="расход")) *
  (Журнал!$L$5:$L1127=I$4) *
  (Журнал!$M$5:$M1127=I$3) *
  (Журнал!$G$5:$G1127=$C11) *
  Журнал!$B$5:$B1127
))</f>
        <v/>
      </c>
      <c r="J11" s="166" t="str">
        <f>IF($C11="","",SUMPRODUCT(
  (1-2*(Журнал!$C$5:$C1127="расход")) *
  (Журнал!$L$5:$L1127=J$4) *
  (Журнал!$M$5:$M1127=J$3) *
  (Журнал!$G$5:$G1127=$C11) *
  Журнал!$B$5:$B1127
))</f>
        <v/>
      </c>
      <c r="K11" s="166" t="str">
        <f>IF($C11="","",SUMPRODUCT(
  (1-2*(Журнал!$C$5:$C1127="расход")) *
  (Журнал!$L$5:$L1127=K$4) *
  (Журнал!$M$5:$M1127=K$3) *
  (Журнал!$G$5:$G1127=$C11) *
  Журнал!$B$5:$B1127
))</f>
        <v/>
      </c>
      <c r="L11" s="166" t="str">
        <f>IF($C11="","",SUMPRODUCT(
  (1-2*(Журнал!$C$5:$C1127="расход")) *
  (Журнал!$L$5:$L1127=L$4) *
  (Журнал!$M$5:$M1127=L$3) *
  (Журнал!$G$5:$G1127=$C11) *
  Журнал!$B$5:$B1127
))</f>
        <v/>
      </c>
      <c r="M11" s="166" t="str">
        <f>IF($C11="","",SUMPRODUCT(
  (1-2*(Журнал!$C$5:$C1127="расход")) *
  (Журнал!$L$5:$L1127=M$4) *
  (Журнал!$M$5:$M1127=M$3) *
  (Журнал!$G$5:$G1127=$C11) *
  Журнал!$B$5:$B1127
))</f>
        <v/>
      </c>
      <c r="N11" s="166" t="str">
        <f>IF($C11="","",SUMPRODUCT(
  (1-2*(Журнал!$C$5:$C1127="расход")) *
  (Журнал!$L$5:$L1127=N$4) *
  (Журнал!$M$5:$M1127=N$3) *
  (Журнал!$G$5:$G1127=$C11) *
  Журнал!$B$5:$B1127
))</f>
        <v/>
      </c>
      <c r="O11" s="166" t="str">
        <f>IF($C11="","",SUMPRODUCT(
  (1-2*(Журнал!$C$5:$C1127="расход")) *
  (Журнал!$L$5:$L1127=O$4) *
  (Журнал!$M$5:$M1127=O$3) *
  (Журнал!$G$5:$G1127=$C11) *
  Журнал!$B$5:$B1127
))</f>
        <v/>
      </c>
      <c r="P11" s="166" t="str">
        <f>IF($C11="","",SUMPRODUCT(
  (1-2*(Журнал!$C$5:$C1127="расход")) *
  (Журнал!$L$5:$L1127=P$4) *
  (Журнал!$M$5:$M1127=P$3) *
  (Журнал!$G$5:$G1127=$C11) *
  Журнал!$B$5:$B1127
))</f>
        <v/>
      </c>
      <c r="Q11" s="166" t="str">
        <f>IF($C11="","",SUMPRODUCT(
  (1-2*(Журнал!$C$5:$C1127="расход")) *
  (Журнал!$L$5:$L1127=Q$4) *
  (Журнал!$M$5:$M1127=Q$3) *
  (Журнал!$G$5:$G1127=$C11) *
  Журнал!$B$5:$B1127
))</f>
        <v/>
      </c>
      <c r="R11" s="166" t="str">
        <f>IF($C11="","",SUMPRODUCT(
  (1-2*(Журнал!$C$5:$C1127="расход")) *
  (Журнал!$L$5:$L1127=R$4) *
  (Журнал!$M$5:$M1127=R$3) *
  (Журнал!$G$5:$G1127=$C11) *
  Журнал!$B$5:$B1127
))</f>
        <v/>
      </c>
      <c r="S11" s="166" t="str">
        <f>IF($C11="","",SUMPRODUCT(
  (1-2*(Журнал!$C$5:$C1127="расход")) *
  (Журнал!$L$5:$L1127=S$4) *
  (Журнал!$M$5:$M1127=S$3) *
  (Журнал!$G$5:$G1127=$C11) *
  Журнал!$B$5:$B1127
))</f>
        <v/>
      </c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27"/>
    </row>
    <row r="12" spans="1:33" ht="13.2" hidden="1" outlineLevel="1">
      <c r="A12" s="161"/>
      <c r="B12" s="162"/>
      <c r="C12" s="162"/>
      <c r="D12" s="163"/>
      <c r="E12" s="164"/>
      <c r="F12" s="165" t="str">
        <f>IF($C12="","",SUMPRODUCT(
  (1-2*(Журнал!$C$5:$C1127="расход")) *
  (Журнал!$L$5:$L1127=F$4) *
  (Журнал!$M$5:$M1127=F$3) *
  (Журнал!$G$5:$G1127=$C12) *
  Журнал!$B$5:$B1127
))</f>
        <v/>
      </c>
      <c r="G12" s="166" t="str">
        <f>IF($C12="","",SUMPRODUCT(
  (1-2*(Журнал!$C$5:$C1127="расход")) *
  (Журнал!$L$5:$L1127=G$4) *
  (Журнал!$M$5:$M1127=G$3) *
  (Журнал!$G$5:$G1127=$C12) *
  Журнал!$B$5:$B1127
))</f>
        <v/>
      </c>
      <c r="H12" s="166" t="str">
        <f>IF($C12="","",SUMPRODUCT(
  (1-2*(Журнал!$C$5:$C1127="расход")) *
  (Журнал!$L$5:$L1127=H$4) *
  (Журнал!$M$5:$M1127=H$3) *
  (Журнал!$G$5:$G1127=$C12) *
  Журнал!$B$5:$B1127
))</f>
        <v/>
      </c>
      <c r="I12" s="166" t="str">
        <f>IF($C12="","",SUMPRODUCT(
  (1-2*(Журнал!$C$5:$C1127="расход")) *
  (Журнал!$L$5:$L1127=I$4) *
  (Журнал!$M$5:$M1127=I$3) *
  (Журнал!$G$5:$G1127=$C12) *
  Журнал!$B$5:$B1127
))</f>
        <v/>
      </c>
      <c r="J12" s="166" t="str">
        <f>IF($C12="","",SUMPRODUCT(
  (1-2*(Журнал!$C$5:$C1127="расход")) *
  (Журнал!$L$5:$L1127=J$4) *
  (Журнал!$M$5:$M1127=J$3) *
  (Журнал!$G$5:$G1127=$C12) *
  Журнал!$B$5:$B1127
))</f>
        <v/>
      </c>
      <c r="K12" s="166" t="str">
        <f>IF($C12="","",SUMPRODUCT(
  (1-2*(Журнал!$C$5:$C1127="расход")) *
  (Журнал!$L$5:$L1127=K$4) *
  (Журнал!$M$5:$M1127=K$3) *
  (Журнал!$G$5:$G1127=$C12) *
  Журнал!$B$5:$B1127
))</f>
        <v/>
      </c>
      <c r="L12" s="166" t="str">
        <f>IF($C12="","",SUMPRODUCT(
  (1-2*(Журнал!$C$5:$C1127="расход")) *
  (Журнал!$L$5:$L1127=L$4) *
  (Журнал!$M$5:$M1127=L$3) *
  (Журнал!$G$5:$G1127=$C12) *
  Журнал!$B$5:$B1127
))</f>
        <v/>
      </c>
      <c r="M12" s="166" t="str">
        <f>IF($C12="","",SUMPRODUCT(
  (1-2*(Журнал!$C$5:$C1127="расход")) *
  (Журнал!$L$5:$L1127=M$4) *
  (Журнал!$M$5:$M1127=M$3) *
  (Журнал!$G$5:$G1127=$C12) *
  Журнал!$B$5:$B1127
))</f>
        <v/>
      </c>
      <c r="N12" s="166" t="str">
        <f>IF($C12="","",SUMPRODUCT(
  (1-2*(Журнал!$C$5:$C1127="расход")) *
  (Журнал!$L$5:$L1127=N$4) *
  (Журнал!$M$5:$M1127=N$3) *
  (Журнал!$G$5:$G1127=$C12) *
  Журнал!$B$5:$B1127
))</f>
        <v/>
      </c>
      <c r="O12" s="166" t="str">
        <f>IF($C12="","",SUMPRODUCT(
  (1-2*(Журнал!$C$5:$C1127="расход")) *
  (Журнал!$L$5:$L1127=O$4) *
  (Журнал!$M$5:$M1127=O$3) *
  (Журнал!$G$5:$G1127=$C12) *
  Журнал!$B$5:$B1127
))</f>
        <v/>
      </c>
      <c r="P12" s="166" t="str">
        <f>IF($C12="","",SUMPRODUCT(
  (1-2*(Журнал!$C$5:$C1127="расход")) *
  (Журнал!$L$5:$L1127=P$4) *
  (Журнал!$M$5:$M1127=P$3) *
  (Журнал!$G$5:$G1127=$C12) *
  Журнал!$B$5:$B1127
))</f>
        <v/>
      </c>
      <c r="Q12" s="166" t="str">
        <f>IF($C12="","",SUMPRODUCT(
  (1-2*(Журнал!$C$5:$C1127="расход")) *
  (Журнал!$L$5:$L1127=Q$4) *
  (Журнал!$M$5:$M1127=Q$3) *
  (Журнал!$G$5:$G1127=$C12) *
  Журнал!$B$5:$B1127
))</f>
        <v/>
      </c>
      <c r="R12" s="166" t="str">
        <f>IF($C12="","",SUMPRODUCT(
  (1-2*(Журнал!$C$5:$C1127="расход")) *
  (Журнал!$L$5:$L1127=R$4) *
  (Журнал!$M$5:$M1127=R$3) *
  (Журнал!$G$5:$G1127=$C12) *
  Журнал!$B$5:$B1127
))</f>
        <v/>
      </c>
      <c r="S12" s="166" t="str">
        <f>IF($C12="","",SUMPRODUCT(
  (1-2*(Журнал!$C$5:$C1127="расход")) *
  (Журнал!$L$5:$L1127=S$4) *
  (Журнал!$M$5:$M1127=S$3) *
  (Журнал!$G$5:$G1127=$C12) *
  Журнал!$B$5:$B1127
))</f>
        <v/>
      </c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27"/>
    </row>
    <row r="13" spans="1:33" ht="13.2" hidden="1" outlineLevel="1">
      <c r="A13" s="161"/>
      <c r="B13" s="162"/>
      <c r="C13" s="162"/>
      <c r="D13" s="163"/>
      <c r="E13" s="164"/>
      <c r="F13" s="165" t="str">
        <f>IF($C13="","",SUMPRODUCT(
  (1-2*(Журнал!$C$5:$C1127="расход")) *
  (Журнал!$L$5:$L1127=F$4) *
  (Журнал!$M$5:$M1127=F$3) *
  (Журнал!$G$5:$G1127=$C13) *
  Журнал!$B$5:$B1127
))</f>
        <v/>
      </c>
      <c r="G13" s="166" t="str">
        <f>IF($C13="","",SUMPRODUCT(
  (1-2*(Журнал!$C$5:$C1127="расход")) *
  (Журнал!$L$5:$L1127=G$4) *
  (Журнал!$M$5:$M1127=G$3) *
  (Журнал!$G$5:$G1127=$C13) *
  Журнал!$B$5:$B1127
))</f>
        <v/>
      </c>
      <c r="H13" s="166" t="str">
        <f>IF($C13="","",SUMPRODUCT(
  (1-2*(Журнал!$C$5:$C1127="расход")) *
  (Журнал!$L$5:$L1127=H$4) *
  (Журнал!$M$5:$M1127=H$3) *
  (Журнал!$G$5:$G1127=$C13) *
  Журнал!$B$5:$B1127
))</f>
        <v/>
      </c>
      <c r="I13" s="166" t="str">
        <f>IF($C13="","",SUMPRODUCT(
  (1-2*(Журнал!$C$5:$C1127="расход")) *
  (Журнал!$L$5:$L1127=I$4) *
  (Журнал!$M$5:$M1127=I$3) *
  (Журнал!$G$5:$G1127=$C13) *
  Журнал!$B$5:$B1127
))</f>
        <v/>
      </c>
      <c r="J13" s="166" t="str">
        <f>IF($C13="","",SUMPRODUCT(
  (1-2*(Журнал!$C$5:$C1127="расход")) *
  (Журнал!$L$5:$L1127=J$4) *
  (Журнал!$M$5:$M1127=J$3) *
  (Журнал!$G$5:$G1127=$C13) *
  Журнал!$B$5:$B1127
))</f>
        <v/>
      </c>
      <c r="K13" s="166" t="str">
        <f>IF($C13="","",SUMPRODUCT(
  (1-2*(Журнал!$C$5:$C1127="расход")) *
  (Журнал!$L$5:$L1127=K$4) *
  (Журнал!$M$5:$M1127=K$3) *
  (Журнал!$G$5:$G1127=$C13) *
  Журнал!$B$5:$B1127
))</f>
        <v/>
      </c>
      <c r="L13" s="166" t="str">
        <f>IF($C13="","",SUMPRODUCT(
  (1-2*(Журнал!$C$5:$C1127="расход")) *
  (Журнал!$L$5:$L1127=L$4) *
  (Журнал!$M$5:$M1127=L$3) *
  (Журнал!$G$5:$G1127=$C13) *
  Журнал!$B$5:$B1127
))</f>
        <v/>
      </c>
      <c r="M13" s="166" t="str">
        <f>IF($C13="","",SUMPRODUCT(
  (1-2*(Журнал!$C$5:$C1127="расход")) *
  (Журнал!$L$5:$L1127=M$4) *
  (Журнал!$M$5:$M1127=M$3) *
  (Журнал!$G$5:$G1127=$C13) *
  Журнал!$B$5:$B1127
))</f>
        <v/>
      </c>
      <c r="N13" s="166" t="str">
        <f>IF($C13="","",SUMPRODUCT(
  (1-2*(Журнал!$C$5:$C1127="расход")) *
  (Журнал!$L$5:$L1127=N$4) *
  (Журнал!$M$5:$M1127=N$3) *
  (Журнал!$G$5:$G1127=$C13) *
  Журнал!$B$5:$B1127
))</f>
        <v/>
      </c>
      <c r="O13" s="166" t="str">
        <f>IF($C13="","",SUMPRODUCT(
  (1-2*(Журнал!$C$5:$C1127="расход")) *
  (Журнал!$L$5:$L1127=O$4) *
  (Журнал!$M$5:$M1127=O$3) *
  (Журнал!$G$5:$G1127=$C13) *
  Журнал!$B$5:$B1127
))</f>
        <v/>
      </c>
      <c r="P13" s="166" t="str">
        <f>IF($C13="","",SUMPRODUCT(
  (1-2*(Журнал!$C$5:$C1127="расход")) *
  (Журнал!$L$5:$L1127=P$4) *
  (Журнал!$M$5:$M1127=P$3) *
  (Журнал!$G$5:$G1127=$C13) *
  Журнал!$B$5:$B1127
))</f>
        <v/>
      </c>
      <c r="Q13" s="166" t="str">
        <f>IF($C13="","",SUMPRODUCT(
  (1-2*(Журнал!$C$5:$C1127="расход")) *
  (Журнал!$L$5:$L1127=Q$4) *
  (Журнал!$M$5:$M1127=Q$3) *
  (Журнал!$G$5:$G1127=$C13) *
  Журнал!$B$5:$B1127
))</f>
        <v/>
      </c>
      <c r="R13" s="166" t="str">
        <f>IF($C13="","",SUMPRODUCT(
  (1-2*(Журнал!$C$5:$C1127="расход")) *
  (Журнал!$L$5:$L1127=R$4) *
  (Журнал!$M$5:$M1127=R$3) *
  (Журнал!$G$5:$G1127=$C13) *
  Журнал!$B$5:$B1127
))</f>
        <v/>
      </c>
      <c r="S13" s="166" t="str">
        <f>IF($C13="","",SUMPRODUCT(
  (1-2*(Журнал!$C$5:$C1127="расход")) *
  (Журнал!$L$5:$L1127=S$4) *
  (Журнал!$M$5:$M1127=S$3) *
  (Журнал!$G$5:$G1127=$C13) *
  Журнал!$B$5:$B1127
))</f>
        <v/>
      </c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27"/>
    </row>
    <row r="14" spans="1:33" ht="13.2">
      <c r="A14" s="153" t="s">
        <v>51</v>
      </c>
      <c r="B14" s="168" t="s">
        <v>53</v>
      </c>
      <c r="C14" s="154"/>
      <c r="D14" s="155">
        <f t="shared" ref="D14:D33" ca="1" si="5">SUM(E14)</f>
        <v>0</v>
      </c>
      <c r="E14" s="156">
        <f ca="1">SUM(F14:Q14)</f>
        <v>0</v>
      </c>
      <c r="F14" s="169">
        <f t="shared" ref="F14:W14" ca="1" si="6">SUM(F15:F33)</f>
        <v>0</v>
      </c>
      <c r="G14" s="170">
        <f t="shared" ca="1" si="6"/>
        <v>0</v>
      </c>
      <c r="H14" s="170">
        <f t="shared" ca="1" si="6"/>
        <v>0</v>
      </c>
      <c r="I14" s="170">
        <f t="shared" ca="1" si="6"/>
        <v>0</v>
      </c>
      <c r="J14" s="171">
        <f t="shared" ca="1" si="6"/>
        <v>0</v>
      </c>
      <c r="K14" s="171">
        <f t="shared" ca="1" si="6"/>
        <v>0</v>
      </c>
      <c r="L14" s="170">
        <f t="shared" ca="1" si="6"/>
        <v>0</v>
      </c>
      <c r="M14" s="170">
        <f t="shared" ca="1" si="6"/>
        <v>0</v>
      </c>
      <c r="N14" s="170">
        <f t="shared" ca="1" si="6"/>
        <v>0</v>
      </c>
      <c r="O14" s="170">
        <f t="shared" ca="1" si="6"/>
        <v>0</v>
      </c>
      <c r="P14" s="170">
        <f t="shared" ca="1" si="6"/>
        <v>0</v>
      </c>
      <c r="Q14" s="170">
        <f t="shared" ca="1" si="6"/>
        <v>0</v>
      </c>
      <c r="R14" s="170">
        <f t="shared" ca="1" si="6"/>
        <v>0</v>
      </c>
      <c r="S14" s="170">
        <f t="shared" ca="1" si="6"/>
        <v>0</v>
      </c>
      <c r="T14" s="170">
        <f t="shared" ca="1" si="6"/>
        <v>0</v>
      </c>
      <c r="U14" s="170">
        <f t="shared" ca="1" si="6"/>
        <v>0</v>
      </c>
      <c r="V14" s="170">
        <f t="shared" ca="1" si="6"/>
        <v>0</v>
      </c>
      <c r="W14" s="170">
        <f t="shared" ca="1" si="6"/>
        <v>0</v>
      </c>
      <c r="X14" s="160"/>
      <c r="Y14" s="160"/>
      <c r="Z14" s="160"/>
      <c r="AA14" s="160"/>
      <c r="AB14" s="160"/>
      <c r="AC14" s="159"/>
      <c r="AD14" s="160"/>
      <c r="AE14" s="160"/>
      <c r="AF14" s="160"/>
    </row>
    <row r="15" spans="1:33" ht="13.2">
      <c r="A15" s="161"/>
      <c r="B15" s="172"/>
      <c r="C15" s="162" t="str">
        <f ca="1">IFERROR(__xludf.DUMMYFUNCTION("IFERROR(
  SORT(
    UNIQUE(
      FILTER(
        'Справочник'!$T$2:$T1127,
        ('Справочник'!$V$2:$V1127 = ""- Операционная деятельность"") *
        (COUNTIF('Журнал'!G2:G1127, 'Справочник'!$T$2:$T1127) &gt; 0)
      )
    ),
    1,
    TRUE
  ),
  """&amp;"""
)"),"")</f>
        <v/>
      </c>
      <c r="D15" s="163">
        <f t="shared" ca="1" si="5"/>
        <v>0</v>
      </c>
      <c r="E15" s="164">
        <f t="shared" ref="E15:E33" ca="1" si="7">SUMIFS($F15:$AE15,$F$3:$AE$3,E$3)</f>
        <v>0</v>
      </c>
      <c r="F15" s="165" t="str">
        <f ca="1">IF($C15="","",SUMPRODUCT(
  (1-2*(Журнал!$C$3:$C1127="расход")) *
  (Журнал!$L$3:$L1127=F$4) *
  (Журнал!$M$3:$M1127=F$3) *
  (Журнал!$G$3:$G1127=$C15) *
  Журнал!$B$3:$B1127
))</f>
        <v/>
      </c>
      <c r="G15" s="166" t="str">
        <f ca="1">IF($C15="","",SUMPRODUCT(
  (1-2*(Журнал!$C$3:$C1127="расход")) *
  (Журнал!$L$3:$L1127=G$4) *
  (Журнал!$M$3:$M1127=G$3) *
  (Журнал!$G$3:$G1127=$C15) *
  Журнал!$B$3:$B1127
))</f>
        <v/>
      </c>
      <c r="H15" s="166" t="str">
        <f ca="1">IF($C15="","",SUMPRODUCT(
  (1-2*(Журнал!$C$3:$C1127="расход")) *
  (Журнал!$L$3:$L1127=H$4) *
  (Журнал!$M$3:$M1127=H$3) *
  (Журнал!$G$3:$G1127=$C15) *
  Журнал!$B$3:$B1127
))</f>
        <v/>
      </c>
      <c r="I15" s="166" t="str">
        <f ca="1">IF($C15="","",SUMPRODUCT(
  (1-2*(Журнал!$C$3:$C1127="расход")) *
  (Журнал!$L$3:$L1127=I$4) *
  (Журнал!$M$3:$M1127=I$3) *
  (Журнал!$G$3:$G1127=$C15) *
  Журнал!$B$3:$B1127
))</f>
        <v/>
      </c>
      <c r="J15" s="166" t="str">
        <f ca="1">IF($C15="","",SUMPRODUCT(
  (1-2*(Журнал!$C$3:$C1127="расход")) *
  (Журнал!$L$3:$L1127=J$4) *
  (Журнал!$M$3:$M1127=J$3) *
  (Журнал!$G$3:$G1127=$C15) *
  Журнал!$B$3:$B1127
))</f>
        <v/>
      </c>
      <c r="K15" s="166" t="str">
        <f ca="1">IF($C15="","",SUMPRODUCT(
  (1-2*(Журнал!$C$3:$C1127="расход")) *
  (Журнал!$L$3:$L1127=K$4) *
  (Журнал!$M$3:$M1127=K$3) *
  (Журнал!$G$3:$G1127=$C15) *
  Журнал!$B$3:$B1127
))</f>
        <v/>
      </c>
      <c r="L15" s="166" t="str">
        <f ca="1">IF($C15="","",SUMPRODUCT(
  (1-2*(Журнал!$C$3:$C1127="расход")) *
  (Журнал!$L$3:$L1127=L$4) *
  (Журнал!$M$3:$M1127=L$3) *
  (Журнал!$G$3:$G1127=$C15) *
  Журнал!$B$3:$B1127
))</f>
        <v/>
      </c>
      <c r="M15" s="166" t="str">
        <f ca="1">IF($C15="","",SUMPRODUCT(
  (1-2*(Журнал!$C$3:$C1127="расход")) *
  (Журнал!$L$3:$L1127=M$4) *
  (Журнал!$M$3:$M1127=M$3) *
  (Журнал!$G$3:$G1127=$C15) *
  Журнал!$B$3:$B1127
))</f>
        <v/>
      </c>
      <c r="N15" s="166" t="str">
        <f ca="1">IF($C15="","",SUMPRODUCT(
  (1-2*(Журнал!$C$3:$C1127="расход")) *
  (Журнал!$L$3:$L1127=N$4) *
  (Журнал!$M$3:$M1127=N$3) *
  (Журнал!$G$3:$G1127=$C15) *
  Журнал!$B$3:$B1127
))</f>
        <v/>
      </c>
      <c r="O15" s="166" t="str">
        <f ca="1">IF($C15="","",SUMPRODUCT(
  (1-2*(Журнал!$C$3:$C1127="расход")) *
  (Журнал!$L$3:$L1127=O$4) *
  (Журнал!$M$3:$M1127=O$3) *
  (Журнал!$G$3:$G1127=$C15) *
  Журнал!$B$3:$B1127
))</f>
        <v/>
      </c>
      <c r="P15" s="166" t="str">
        <f ca="1">IF($C15="","",SUMPRODUCT(
  (1-2*(Журнал!$C$3:$C1127="расход")) *
  (Журнал!$L$3:$L1127=P$4) *
  (Журнал!$M$3:$M1127=P$3) *
  (Журнал!$G$3:$G1127=$C15) *
  Журнал!$B$3:$B1127
))</f>
        <v/>
      </c>
      <c r="Q15" s="166" t="str">
        <f ca="1">IF($C15="","",SUMPRODUCT(
  (1-2*(Журнал!$C$3:$C1127="расход")) *
  (Журнал!$L$3:$L1127=Q$4) *
  (Журнал!$M$3:$M1127=Q$3) *
  (Журнал!$G$3:$G1127=$C15) *
  Журнал!$B$3:$B1127
))</f>
        <v/>
      </c>
      <c r="R15" s="166" t="str">
        <f ca="1">IF($C15="","",SUMPRODUCT(
  (1-2*(Журнал!$C$3:$C1127="расход"))*
  (EOMONTH(Журнал!$A$3:$A1127,0)=EOMONTH(R$2,0))*
  (Журнал!$G$3:$G1127=$C15)*
  Журнал!$B$3:$B1127
))</f>
        <v/>
      </c>
      <c r="S15" s="166" t="str">
        <f ca="1">IF($C15="","",SUMPRODUCT(
  (1-2*(Журнал!$C$3:$C1127="расход"))*
  (EOMONTH(Журнал!$A$3:$A1127,0)=EOMONTH(S$2,0))*
  (Журнал!$G$3:$G1127=$C15)*
  Журнал!$B$3:$B1127
))</f>
        <v/>
      </c>
      <c r="T15" s="166" t="str">
        <f ca="1">IF($C15="","",SUMPRODUCT(
  (1-2*(Журнал!$C$3:$C1127="расход")) *
  (Журнал!$L$3:$L1127=T$4) *
  (Журнал!$M$3:$M1127=T$3) *
  (Журнал!$G$3:$G1127=$C15) *
  Журнал!$B$3:$B1127
))</f>
        <v/>
      </c>
      <c r="U15" s="166" t="str">
        <f ca="1">IF($C15="","",SUMPRODUCT(
  (1-2*(Журнал!$C$5:$C1127="расход")) *
  (Журнал!$L$5:$L1127=U$4) *
  (Журнал!$M$5:$M1127=U$3) *
  (Журнал!$G$5:$G1127=$C15) *
  Журнал!$B$5:$B1127
))</f>
        <v/>
      </c>
      <c r="V15" s="166" t="str">
        <f ca="1">IF($C15="","",SUMPRODUCT(
  (1-2*(Журнал!$C$5:$C1127="расход")) *
  (Журнал!$L$5:$L1127=V$4) *
  (Журнал!$M$5:$M1127=V$3) *
  (Журнал!$G$5:$G1127=$C15) *
  Журнал!$B$5:$B1127
))</f>
        <v/>
      </c>
      <c r="W15" s="166" t="str">
        <f ca="1">IF($C15="","",SUMPRODUCT(
  (1-2*(Журнал!$C$5:$C1127="расход")) *
  (Журнал!$L$5:$L1127=W$4) *
  (Журнал!$M$5:$M1127=W$3) *
  (Журнал!$G$5:$G1127=$C15) *
  Журнал!$B$5:$B1127
))</f>
        <v/>
      </c>
      <c r="X15" s="166" t="str">
        <f ca="1">IF($C15="","",SUMPRODUCT(
  (1-2*(Журнал!$C$5:$C1127="расход")) *
  (Журнал!$L$5:$L1127=X$4) *
  (Журнал!$M$5:$M1127=X$3) *
  (Журнал!$G$5:$G1127=$C15) *
  Журнал!$B$5:$B1127
))</f>
        <v/>
      </c>
      <c r="Y15" s="166" t="str">
        <f ca="1">IF($C15="","",SUMPRODUCT(
  (1-2*(Журнал!$C$5:$C1127="расход")) *
  (Журнал!$L$5:$L1127=Y$4) *
  (Журнал!$M$5:$M1127=Y$3) *
  (Журнал!$G$5:$G1127=$C15) *
  Журнал!$B$5:$B1127
))</f>
        <v/>
      </c>
      <c r="Z15" s="166" t="str">
        <f ca="1">IF($C15="","",SUMPRODUCT(
  (1-2*(Журнал!$C$5:$C1127="расход")) *
  (Журнал!$L$5:$L1127=Z$4) *
  (Журнал!$M$5:$M1127=Z$3) *
  (Журнал!$G$5:$G1127=$C15) *
  Журнал!$B$5:$B1127
))</f>
        <v/>
      </c>
      <c r="AA15" s="166" t="str">
        <f ca="1">IF($C15="","",SUMPRODUCT(
  (1-2*(Журнал!$C$5:$C1127="расход")) *
  (Журнал!$L$5:$L1127=AA$4) *
  (Журнал!$M$5:$M1127=AA$3) *
  (Журнал!$G$5:$G1127=$C15) *
  Журнал!$B$5:$B1127
))</f>
        <v/>
      </c>
      <c r="AB15" s="166" t="str">
        <f ca="1">IF($C15="","",SUMPRODUCT(
  (1-2*(Журнал!$C$5:$C1127="расход")) *
  (Журнал!$L$5:$L1127=AB$4) *
  (Журнал!$M$5:$M1127=AB$3) *
  (Журнал!$G$5:$G1127=$C15) *
  Журнал!$B$5:$B1127
))</f>
        <v/>
      </c>
      <c r="AC15" s="166" t="str">
        <f ca="1">IF($C15="","",SUMPRODUCT(
  (1-2*(Журнал!$C$5:$C1127="расход")) *
  (Журнал!$L$5:$L1127=AC$4) *
  (Журнал!$M$5:$M1127=AC$3) *
  (Журнал!$G$5:$G1127=$C15) *
  Журнал!$B$5:$B1127
))</f>
        <v/>
      </c>
      <c r="AD15" s="166" t="str">
        <f ca="1">IF($C15="","",SUMPRODUCT(
  (1-2*(Журнал!$C$5:$C1127="расход")) *
  (Журнал!$L$5:$L1127=AD$4) *
  (Журнал!$M$5:$M1127=AD$3) *
  (Журнал!$G$5:$G1127=$C15) *
  Журнал!$B$5:$B1127
))</f>
        <v/>
      </c>
      <c r="AE15" s="166" t="str">
        <f ca="1">IF($C15="","",SUMPRODUCT(
  (1-2*(Журнал!$C$5:$C1127="расход")) *
  (Журнал!$L$5:$L1127=AE$4) *
  (Журнал!$M$5:$M1127=AE$3) *
  (Журнал!$G$5:$G1127=$C15) *
  Журнал!$B$5:$B1127
))</f>
        <v/>
      </c>
      <c r="AF15" s="166" t="str">
        <f ca="1">IF($C15="","",SUMPRODUCT(
  (1-2*(Журнал!$C$5:$C1127="расход")) *
  (Журнал!$L$5:$L1127=AF$4) *
  (Журнал!$M$5:$M1127=AF$3) *
  (Журнал!$G$5:$G1127=$C15) *
  Журнал!$B$5:$B1127
))</f>
        <v/>
      </c>
    </row>
    <row r="16" spans="1:33" ht="13.2">
      <c r="A16" s="161"/>
      <c r="B16" s="172"/>
      <c r="C16" s="173"/>
      <c r="D16" s="163">
        <f t="shared" si="5"/>
        <v>0</v>
      </c>
      <c r="E16" s="164">
        <f t="shared" si="7"/>
        <v>0</v>
      </c>
      <c r="F16" s="165" t="str">
        <f>IF($C16="","",SUMPRODUCT(
  (1-2*(Журнал!$C$3:$C1127="расход")) *
  (Журнал!$L$3:$L1127=F$4) *
  (Журнал!$M$3:$M1127=F$3) *
  (Журнал!$G$3:$G1127=$C16) *
  Журнал!$B$3:$B1127
))</f>
        <v/>
      </c>
      <c r="G16" s="166" t="str">
        <f>IF($C16="","",SUMPRODUCT(
  (1-2*(Журнал!$C$3:$C1127="расход")) *
  (Журнал!$L$3:$L1127=G$4) *
  (Журнал!$M$3:$M1127=G$3) *
  (Журнал!$G$3:$G1127=$C16) *
  Журнал!$B$3:$B1127
))</f>
        <v/>
      </c>
      <c r="H16" s="166" t="str">
        <f>IF($C16="","",SUMPRODUCT(
  (1-2*(Журнал!$C$3:$C1127="расход")) *
  (Журнал!$L$3:$L1127=H$4) *
  (Журнал!$M$3:$M1127=H$3) *
  (Журнал!$G$3:$G1127=$C16) *
  Журнал!$B$3:$B1127
))</f>
        <v/>
      </c>
      <c r="I16" s="166" t="str">
        <f>IF($C16="","",SUMPRODUCT(
  (1-2*(Журнал!$C$3:$C1127="расход")) *
  (Журнал!$L$3:$L1127=I$4) *
  (Журнал!$M$3:$M1127=I$3) *
  (Журнал!$G$3:$G1127=$C16) *
  Журнал!$B$3:$B1127
))</f>
        <v/>
      </c>
      <c r="J16" s="166" t="str">
        <f>IF($C16="","",SUMPRODUCT(
  (1-2*(Журнал!$C$3:$C1127="расход")) *
  (Журнал!$L$3:$L1127=J$4) *
  (Журнал!$M$3:$M1127=J$3) *
  (Журнал!$G$3:$G1127=$C16) *
  Журнал!$B$3:$B1127
))</f>
        <v/>
      </c>
      <c r="K16" s="166" t="str">
        <f>IF($C16="","",SUMPRODUCT(
  (1-2*(Журнал!$C$3:$C1127="расход")) *
  (Журнал!$L$3:$L1127=K$4) *
  (Журнал!$M$3:$M1127=K$3) *
  (Журнал!$G$3:$G1127=$C16) *
  Журнал!$B$3:$B1127
))</f>
        <v/>
      </c>
      <c r="L16" s="166" t="str">
        <f>IF($C16="","",SUMPRODUCT(
  (1-2*(Журнал!$C$3:$C1127="расход")) *
  (Журнал!$L$3:$L1127=L$4) *
  (Журнал!$M$3:$M1127=L$3) *
  (Журнал!$G$3:$G1127=$C16) *
  Журнал!$B$3:$B1127
))</f>
        <v/>
      </c>
      <c r="M16" s="166" t="str">
        <f>IF($C16="","",SUMPRODUCT(
  (1-2*(Журнал!$C$3:$C1127="расход")) *
  (Журнал!$L$3:$L1127=M$4) *
  (Журнал!$M$3:$M1127=M$3) *
  (Журнал!$G$3:$G1127=$C16) *
  Журнал!$B$3:$B1127
))</f>
        <v/>
      </c>
      <c r="N16" s="166" t="str">
        <f>IF($C16="","",SUMPRODUCT(
  (1-2*(Журнал!$C$3:$C1127="расход")) *
  (Журнал!$L$3:$L1127=N$4) *
  (Журнал!$M$3:$M1127=N$3) *
  (Журнал!$G$3:$G1127=$C16) *
  Журнал!$B$3:$B1127
))</f>
        <v/>
      </c>
      <c r="O16" s="166" t="str">
        <f>IF($C16="","",SUMPRODUCT(
  (1-2*(Журнал!$C$3:$C1127="расход")) *
  (Журнал!$L$3:$L1127=O$4) *
  (Журнал!$M$3:$M1127=O$3) *
  (Журнал!$G$3:$G1127=$C16) *
  Журнал!$B$3:$B1127
))</f>
        <v/>
      </c>
      <c r="P16" s="166" t="str">
        <f>IF($C16="","",SUMPRODUCT(
  (1-2*(Журнал!$C$3:$C1127="расход")) *
  (Журнал!$L$3:$L1127=P$4) *
  (Журнал!$M$3:$M1127=P$3) *
  (Журнал!$G$3:$G1127=$C16) *
  Журнал!$B$3:$B1127
))</f>
        <v/>
      </c>
      <c r="Q16" s="166" t="str">
        <f>IF($C16="","",SUMPRODUCT(
  (1-2*(Журнал!$C$3:$C1127="расход")) *
  (Журнал!$L$3:$L1127=Q$4) *
  (Журнал!$M$3:$M1127=Q$3) *
  (Журнал!$G$3:$G1127=$C16) *
  Журнал!$B$3:$B1127
))</f>
        <v/>
      </c>
      <c r="R16" s="166" t="str">
        <f>IF($C16="","",SUMPRODUCT(
  (1-2*(Журнал!$C$3:$C1127="расход"))*
  (EOMONTH(Журнал!$A$3:$A1127,0)=EOMONTH(R$2,0))*
  (Журнал!$G$3:$G1127=$C16)*
  Журнал!$B$3:$B1127
))</f>
        <v/>
      </c>
      <c r="S16" s="166" t="str">
        <f>IF($C16="","",SUMPRODUCT(
  (1-2*(Журнал!$C$3:$C1127="расход"))*
  (EOMONTH(Журнал!$A$3:$A1127,0)=EOMONTH(S$2,0))*
  (Журнал!$G$3:$G1127=$C16)*
  Журнал!$B$3:$B1127
))</f>
        <v/>
      </c>
      <c r="T16" s="166" t="str">
        <f>IF($C16="","",SUMPRODUCT(
  (1-2*(Журнал!$C$3:$C1127="расход")) *
  (Журнал!$L$3:$L1127=T$4) *
  (Журнал!$M$3:$M1127=T$3) *
  (Журнал!$G$3:$G1127=$C16) *
  Журнал!$B$3:$B1127
))</f>
        <v/>
      </c>
      <c r="U16" s="166" t="str">
        <f>IF($C16="","",SUMPRODUCT(
  (1-2*(Журнал!$C$5:$C1127="расход")) *
  (Журнал!$L$5:$L1127=U$4) *
  (Журнал!$M$5:$M1127=U$3) *
  (Журнал!$G$5:$G1127=$C16) *
  Журнал!$B$5:$B1127
))</f>
        <v/>
      </c>
      <c r="V16" s="166" t="str">
        <f>IF($C16="","",SUMPRODUCT(
  (1-2*(Журнал!$C$5:$C1127="расход")) *
  (Журнал!$L$5:$L1127=V$4) *
  (Журнал!$M$5:$M1127=V$3) *
  (Журнал!$G$5:$G1127=$C16) *
  Журнал!$B$5:$B1127
))</f>
        <v/>
      </c>
      <c r="W16" s="166" t="str">
        <f>IF($C16="","",SUMPRODUCT(
  (1-2*(Журнал!$C$5:$C1127="расход")) *
  (Журнал!$L$5:$L1127=W$4) *
  (Журнал!$M$5:$M1127=W$3) *
  (Журнал!$G$5:$G1127=$C16) *
  Журнал!$B$5:$B1127
))</f>
        <v/>
      </c>
      <c r="X16" s="166" t="str">
        <f>IF($C16="","",SUMPRODUCT(
  (1-2*(Журнал!$C$5:$C1127="расход")) *
  (Журнал!$L$5:$L1127=X$4) *
  (Журнал!$M$5:$M1127=X$3) *
  (Журнал!$G$5:$G1127=$C16) *
  Журнал!$B$5:$B1127
))</f>
        <v/>
      </c>
      <c r="Y16" s="166" t="str">
        <f>IF($C16="","",SUMPRODUCT(
  (1-2*(Журнал!$C$5:$C1127="расход")) *
  (Журнал!$L$5:$L1127=Y$4) *
  (Журнал!$M$5:$M1127=Y$3) *
  (Журнал!$G$5:$G1127=$C16) *
  Журнал!$B$5:$B1127
))</f>
        <v/>
      </c>
      <c r="Z16" s="166" t="str">
        <f>IF($C16="","",SUMPRODUCT(
  (1-2*(Журнал!$C$5:$C1127="расход")) *
  (Журнал!$L$5:$L1127=Z$4) *
  (Журнал!$M$5:$M1127=Z$3) *
  (Журнал!$G$5:$G1127=$C16) *
  Журнал!$B$5:$B1127
))</f>
        <v/>
      </c>
      <c r="AA16" s="166" t="str">
        <f>IF($C16="","",SUMPRODUCT(
  (1-2*(Журнал!$C$5:$C1127="расход")) *
  (Журнал!$L$5:$L1127=AA$4) *
  (Журнал!$M$5:$M1127=AA$3) *
  (Журнал!$G$5:$G1127=$C16) *
  Журнал!$B$5:$B1127
))</f>
        <v/>
      </c>
      <c r="AB16" s="166" t="str">
        <f>IF($C16="","",SUMPRODUCT(
  (1-2*(Журнал!$C$5:$C1127="расход")) *
  (Журнал!$L$5:$L1127=AB$4) *
  (Журнал!$M$5:$M1127=AB$3) *
  (Журнал!$G$5:$G1127=$C16) *
  Журнал!$B$5:$B1127
))</f>
        <v/>
      </c>
      <c r="AC16" s="166" t="str">
        <f>IF($C16="","",SUMPRODUCT(
  (1-2*(Журнал!$C$5:$C1127="расход")) *
  (Журнал!$L$5:$L1127=AC$4) *
  (Журнал!$M$5:$M1127=AC$3) *
  (Журнал!$G$5:$G1127=$C16) *
  Журнал!$B$5:$B1127
))</f>
        <v/>
      </c>
      <c r="AD16" s="166" t="str">
        <f>IF($C16="","",SUMPRODUCT(
  (1-2*(Журнал!$C$5:$C1127="расход")) *
  (Журнал!$L$5:$L1127=AD$4) *
  (Журнал!$M$5:$M1127=AD$3) *
  (Журнал!$G$5:$G1127=$C16) *
  Журнал!$B$5:$B1127
))</f>
        <v/>
      </c>
      <c r="AE16" s="166" t="str">
        <f>IF($C16="","",SUMPRODUCT(
  (1-2*(Журнал!$C$5:$C1127="расход")) *
  (Журнал!$L$5:$L1127=AE$4) *
  (Журнал!$M$5:$M1127=AE$3) *
  (Журнал!$G$5:$G1127=$C16) *
  Журнал!$B$5:$B1127
))</f>
        <v/>
      </c>
      <c r="AF16" s="166" t="str">
        <f>IF($C16="","",SUMPRODUCT(
  (1-2*(Журнал!$C$5:$C1127="расход")) *
  (Журнал!$L$5:$L1127=AF$4) *
  (Журнал!$M$5:$M1127=AF$3) *
  (Журнал!$G$5:$G1127=$C16) *
  Журнал!$B$5:$B1127
))</f>
        <v/>
      </c>
    </row>
    <row r="17" spans="1:32" ht="13.2">
      <c r="A17" s="161"/>
      <c r="B17" s="172"/>
      <c r="C17" s="173"/>
      <c r="D17" s="163">
        <f t="shared" si="5"/>
        <v>0</v>
      </c>
      <c r="E17" s="164">
        <f t="shared" si="7"/>
        <v>0</v>
      </c>
      <c r="F17" s="165" t="str">
        <f>IF($C17="","",SUMPRODUCT(
  (1-2*(Журнал!$C$3:$C1127="расход")) *
  (Журнал!$L$3:$L1127=F$4) *
  (Журнал!$M$3:$M1127=F$3) *
  (Журнал!$G$3:$G1127=$C17) *
  Журнал!$B$3:$B1127
))</f>
        <v/>
      </c>
      <c r="G17" s="166" t="str">
        <f>IF($C17="","",SUMPRODUCT(
  (1-2*(Журнал!$C$3:$C1127="расход")) *
  (Журнал!$L$3:$L1127=G$4) *
  (Журнал!$M$3:$M1127=G$3) *
  (Журнал!$G$3:$G1127=$C17) *
  Журнал!$B$3:$B1127
))</f>
        <v/>
      </c>
      <c r="H17" s="166" t="str">
        <f>IF($C17="","",SUMPRODUCT(
  (1-2*(Журнал!$C$3:$C1127="расход")) *
  (Журнал!$L$3:$L1127=H$4) *
  (Журнал!$M$3:$M1127=H$3) *
  (Журнал!$G$3:$G1127=$C17) *
  Журнал!$B$3:$B1127
))</f>
        <v/>
      </c>
      <c r="I17" s="166" t="str">
        <f>IF($C17="","",SUMPRODUCT(
  (1-2*(Журнал!$C$3:$C1127="расход")) *
  (Журнал!$L$3:$L1127=I$4) *
  (Журнал!$M$3:$M1127=I$3) *
  (Журнал!$G$3:$G1127=$C17) *
  Журнал!$B$3:$B1127
))</f>
        <v/>
      </c>
      <c r="J17" s="166" t="str">
        <f>IF($C17="","",SUMPRODUCT(
  (1-2*(Журнал!$C$3:$C1127="расход")) *
  (Журнал!$L$3:$L1127=J$4) *
  (Журнал!$M$3:$M1127=J$3) *
  (Журнал!$G$3:$G1127=$C17) *
  Журнал!$B$3:$B1127
))</f>
        <v/>
      </c>
      <c r="K17" s="166" t="str">
        <f>IF($C17="","",SUMPRODUCT(
  (1-2*(Журнал!$C$3:$C1127="расход")) *
  (Журнал!$L$3:$L1127=K$4) *
  (Журнал!$M$3:$M1127=K$3) *
  (Журнал!$G$3:$G1127=$C17) *
  Журнал!$B$3:$B1127
))</f>
        <v/>
      </c>
      <c r="L17" s="166" t="str">
        <f>IF($C17="","",SUMPRODUCT(
  (1-2*(Журнал!$C$3:$C1127="расход")) *
  (Журнал!$L$3:$L1127=L$4) *
  (Журнал!$M$3:$M1127=L$3) *
  (Журнал!$G$3:$G1127=$C17) *
  Журнал!$B$3:$B1127
))</f>
        <v/>
      </c>
      <c r="M17" s="166" t="str">
        <f>IF($C17="","",SUMPRODUCT(
  (1-2*(Журнал!$C$3:$C1127="расход")) *
  (Журнал!$L$3:$L1127=M$4) *
  (Журнал!$M$3:$M1127=M$3) *
  (Журнал!$G$3:$G1127=$C17) *
  Журнал!$B$3:$B1127
))</f>
        <v/>
      </c>
      <c r="N17" s="166" t="str">
        <f>IF($C17="","",SUMPRODUCT(
  (1-2*(Журнал!$C$3:$C1127="расход")) *
  (Журнал!$L$3:$L1127=N$4) *
  (Журнал!$M$3:$M1127=N$3) *
  (Журнал!$G$3:$G1127=$C17) *
  Журнал!$B$3:$B1127
))</f>
        <v/>
      </c>
      <c r="O17" s="166" t="str">
        <f>IF($C17="","",SUMPRODUCT(
  (1-2*(Журнал!$C$3:$C1127="расход")) *
  (Журнал!$L$3:$L1127=O$4) *
  (Журнал!$M$3:$M1127=O$3) *
  (Журнал!$G$3:$G1127=$C17) *
  Журнал!$B$3:$B1127
))</f>
        <v/>
      </c>
      <c r="P17" s="166" t="str">
        <f>IF($C17="","",SUMPRODUCT(
  (1-2*(Журнал!$C$3:$C1127="расход")) *
  (Журнал!$L$3:$L1127=P$4) *
  (Журнал!$M$3:$M1127=P$3) *
  (Журнал!$G$3:$G1127=$C17) *
  Журнал!$B$3:$B1127
))</f>
        <v/>
      </c>
      <c r="Q17" s="166" t="str">
        <f>IF($C17="","",SUMPRODUCT(
  (1-2*(Журнал!$C$3:$C1127="расход")) *
  (Журнал!$L$3:$L1127=Q$4) *
  (Журнал!$M$3:$M1127=Q$3) *
  (Журнал!$G$3:$G1127=$C17) *
  Журнал!$B$3:$B1127
))</f>
        <v/>
      </c>
      <c r="R17" s="166" t="str">
        <f>IF($C17="","",SUMPRODUCT(
  (1-2*(Журнал!$C$3:$C1127="расход"))*
  (EOMONTH(Журнал!$A$3:$A1127,0)=EOMONTH(R$2,0))*
  (Журнал!$G$3:$G1127=$C17)*
  Журнал!$B$3:$B1127
))</f>
        <v/>
      </c>
      <c r="S17" s="166" t="str">
        <f>IF($C17="","",SUMPRODUCT(
  (1-2*(Журнал!$C$3:$C1127="расход"))*
  (EOMONTH(Журнал!$A$3:$A1127,0)=EOMONTH(S$2,0))*
  (Журнал!$G$3:$G1127=$C17)*
  Журнал!$B$3:$B1127
))</f>
        <v/>
      </c>
      <c r="T17" s="166" t="str">
        <f>IF($C17="","",SUMPRODUCT(
  (1-2*(Журнал!$C$3:$C1127="расход")) *
  (Журнал!$L$3:$L1127=T$4) *
  (Журнал!$M$3:$M1127=T$3) *
  (Журнал!$G$3:$G1127=$C17) *
  Журнал!$B$3:$B1127
))</f>
        <v/>
      </c>
      <c r="U17" s="166" t="str">
        <f>IF($C17="","",SUMPRODUCT(
  (1-2*(Журнал!$C$5:$C1127="расход")) *
  (Журнал!$L$5:$L1127=U$4) *
  (Журнал!$M$5:$M1127=U$3) *
  (Журнал!$G$5:$G1127=$C17) *
  Журнал!$B$5:$B1127
))</f>
        <v/>
      </c>
      <c r="V17" s="166" t="str">
        <f>IF($C17="","",SUMPRODUCT(
  (1-2*(Журнал!$C$5:$C1127="расход")) *
  (Журнал!$L$5:$L1127=V$4) *
  (Журнал!$M$5:$M1127=V$3) *
  (Журнал!$G$5:$G1127=$C17) *
  Журнал!$B$5:$B1127
))</f>
        <v/>
      </c>
      <c r="W17" s="166" t="str">
        <f>IF($C17="","",SUMPRODUCT(
  (1-2*(Журнал!$C$5:$C1127="расход")) *
  (Журнал!$L$5:$L1127=W$4) *
  (Журнал!$M$5:$M1127=W$3) *
  (Журнал!$G$5:$G1127=$C17) *
  Журнал!$B$5:$B1127
))</f>
        <v/>
      </c>
      <c r="X17" s="166" t="str">
        <f>IF($C17="","",SUMPRODUCT(
  (1-2*(Журнал!$C$5:$C1127="расход")) *
  (Журнал!$L$5:$L1127=X$4) *
  (Журнал!$M$5:$M1127=X$3) *
  (Журнал!$G$5:$G1127=$C17) *
  Журнал!$B$5:$B1127
))</f>
        <v/>
      </c>
      <c r="Y17" s="166" t="str">
        <f>IF($C17="","",SUMPRODUCT(
  (1-2*(Журнал!$C$5:$C1127="расход")) *
  (Журнал!$L$5:$L1127=Y$4) *
  (Журнал!$M$5:$M1127=Y$3) *
  (Журнал!$G$5:$G1127=$C17) *
  Журнал!$B$5:$B1127
))</f>
        <v/>
      </c>
      <c r="Z17" s="166" t="str">
        <f>IF($C17="","",SUMPRODUCT(
  (1-2*(Журнал!$C$5:$C1127="расход")) *
  (Журнал!$L$5:$L1127=Z$4) *
  (Журнал!$M$5:$M1127=Z$3) *
  (Журнал!$G$5:$G1127=$C17) *
  Журнал!$B$5:$B1127
))</f>
        <v/>
      </c>
      <c r="AA17" s="166" t="str">
        <f>IF($C17="","",SUMPRODUCT(
  (1-2*(Журнал!$C$5:$C1127="расход")) *
  (Журнал!$L$5:$L1127=AA$4) *
  (Журнал!$M$5:$M1127=AA$3) *
  (Журнал!$G$5:$G1127=$C17) *
  Журнал!$B$5:$B1127
))</f>
        <v/>
      </c>
      <c r="AB17" s="166" t="str">
        <f>IF($C17="","",SUMPRODUCT(
  (1-2*(Журнал!$C$5:$C1127="расход")) *
  (Журнал!$L$5:$L1127=AB$4) *
  (Журнал!$M$5:$M1127=AB$3) *
  (Журнал!$G$5:$G1127=$C17) *
  Журнал!$B$5:$B1127
))</f>
        <v/>
      </c>
      <c r="AC17" s="166" t="str">
        <f>IF($C17="","",SUMPRODUCT(
  (1-2*(Журнал!$C$5:$C1127="расход")) *
  (Журнал!$L$5:$L1127=AC$4) *
  (Журнал!$M$5:$M1127=AC$3) *
  (Журнал!$G$5:$G1127=$C17) *
  Журнал!$B$5:$B1127
))</f>
        <v/>
      </c>
      <c r="AD17" s="166" t="str">
        <f>IF($C17="","",SUMPRODUCT(
  (1-2*(Журнал!$C$5:$C1127="расход")) *
  (Журнал!$L$5:$L1127=AD$4) *
  (Журнал!$M$5:$M1127=AD$3) *
  (Журнал!$G$5:$G1127=$C17) *
  Журнал!$B$5:$B1127
))</f>
        <v/>
      </c>
      <c r="AE17" s="166" t="str">
        <f>IF($C17="","",SUMPRODUCT(
  (1-2*(Журнал!$C$5:$C1127="расход")) *
  (Журнал!$L$5:$L1127=AE$4) *
  (Журнал!$M$5:$M1127=AE$3) *
  (Журнал!$G$5:$G1127=$C17) *
  Журнал!$B$5:$B1127
))</f>
        <v/>
      </c>
      <c r="AF17" s="166" t="str">
        <f>IF($C17="","",SUMPRODUCT(
  (1-2*(Журнал!$C$5:$C1127="расход")) *
  (Журнал!$L$5:$L1127=AF$4) *
  (Журнал!$M$5:$M1127=AF$3) *
  (Журнал!$G$5:$G1127=$C17) *
  Журнал!$B$5:$B1127
))</f>
        <v/>
      </c>
    </row>
    <row r="18" spans="1:32" ht="13.2">
      <c r="A18" s="161"/>
      <c r="B18" s="172"/>
      <c r="C18" s="173"/>
      <c r="D18" s="163">
        <f t="shared" si="5"/>
        <v>0</v>
      </c>
      <c r="E18" s="164">
        <f t="shared" si="7"/>
        <v>0</v>
      </c>
      <c r="F18" s="165" t="str">
        <f>IF($C18="","",SUMPRODUCT(
  (1-2*(Журнал!$C$3:$C1127="расход")) *
  (Журнал!$L$3:$L1127=F$4) *
  (Журнал!$M$3:$M1127=F$3) *
  (Журнал!$G$3:$G1127=$C18) *
  Журнал!$B$3:$B1127
))</f>
        <v/>
      </c>
      <c r="G18" s="166" t="str">
        <f>IF($C18="","",SUMPRODUCT(
  (1-2*(Журнал!$C$3:$C1127="расход")) *
  (Журнал!$L$3:$L1127=G$4) *
  (Журнал!$M$3:$M1127=G$3) *
  (Журнал!$G$3:$G1127=$C18) *
  Журнал!$B$3:$B1127
))</f>
        <v/>
      </c>
      <c r="H18" s="166" t="str">
        <f>IF($C18="","",SUMPRODUCT(
  (1-2*(Журнал!$C$3:$C1127="расход")) *
  (Журнал!$L$3:$L1127=H$4) *
  (Журнал!$M$3:$M1127=H$3) *
  (Журнал!$G$3:$G1127=$C18) *
  Журнал!$B$3:$B1127
))</f>
        <v/>
      </c>
      <c r="I18" s="166" t="str">
        <f>IF($C18="","",SUMPRODUCT(
  (1-2*(Журнал!$C$3:$C1127="расход")) *
  (Журнал!$L$3:$L1127=I$4) *
  (Журнал!$M$3:$M1127=I$3) *
  (Журнал!$G$3:$G1127=$C18) *
  Журнал!$B$3:$B1127
))</f>
        <v/>
      </c>
      <c r="J18" s="166" t="str">
        <f>IF($C18="","",SUMPRODUCT(
  (1-2*(Журнал!$C$3:$C1127="расход")) *
  (Журнал!$L$3:$L1127=J$4) *
  (Журнал!$M$3:$M1127=J$3) *
  (Журнал!$G$3:$G1127=$C18) *
  Журнал!$B$3:$B1127
))</f>
        <v/>
      </c>
      <c r="K18" s="166" t="str">
        <f>IF($C18="","",SUMPRODUCT(
  (1-2*(Журнал!$C$3:$C1127="расход")) *
  (Журнал!$L$3:$L1127=K$4) *
  (Журнал!$M$3:$M1127=K$3) *
  (Журнал!$G$3:$G1127=$C18) *
  Журнал!$B$3:$B1127
))</f>
        <v/>
      </c>
      <c r="L18" s="166" t="str">
        <f>IF($C18="","",SUMPRODUCT(
  (1-2*(Журнал!$C$3:$C1127="расход")) *
  (Журнал!$L$3:$L1127=L$4) *
  (Журнал!$M$3:$M1127=L$3) *
  (Журнал!$G$3:$G1127=$C18) *
  Журнал!$B$3:$B1127
))</f>
        <v/>
      </c>
      <c r="M18" s="166" t="str">
        <f>IF($C18="","",SUMPRODUCT(
  (1-2*(Журнал!$C$3:$C1127="расход")) *
  (Журнал!$L$3:$L1127=M$4) *
  (Журнал!$M$3:$M1127=M$3) *
  (Журнал!$G$3:$G1127=$C18) *
  Журнал!$B$3:$B1127
))</f>
        <v/>
      </c>
      <c r="N18" s="166" t="str">
        <f>IF($C18="","",SUMPRODUCT(
  (1-2*(Журнал!$C$3:$C1127="расход")) *
  (Журнал!$L$3:$L1127=N$4) *
  (Журнал!$M$3:$M1127=N$3) *
  (Журнал!$G$3:$G1127=$C18) *
  Журнал!$B$3:$B1127
))</f>
        <v/>
      </c>
      <c r="O18" s="166" t="str">
        <f>IF($C18="","",SUMPRODUCT(
  (1-2*(Журнал!$C$3:$C1127="расход")) *
  (Журнал!$L$3:$L1127=O$4) *
  (Журнал!$M$3:$M1127=O$3) *
  (Журнал!$G$3:$G1127=$C18) *
  Журнал!$B$3:$B1127
))</f>
        <v/>
      </c>
      <c r="P18" s="166" t="str">
        <f>IF($C18="","",SUMPRODUCT(
  (1-2*(Журнал!$C$3:$C1127="расход")) *
  (Журнал!$L$3:$L1127=P$4) *
  (Журнал!$M$3:$M1127=P$3) *
  (Журнал!$G$3:$G1127=$C18) *
  Журнал!$B$3:$B1127
))</f>
        <v/>
      </c>
      <c r="Q18" s="166" t="str">
        <f>IF($C18="","",SUMPRODUCT(
  (1-2*(Журнал!$C$3:$C1127="расход")) *
  (Журнал!$L$3:$L1127=Q$4) *
  (Журнал!$M$3:$M1127=Q$3) *
  (Журнал!$G$3:$G1127=$C18) *
  Журнал!$B$3:$B1127
))</f>
        <v/>
      </c>
      <c r="R18" s="166" t="str">
        <f>IF($C18="","",SUMPRODUCT(
  (1-2*(Журнал!$C$3:$C1127="расход"))*
  (EOMONTH(Журнал!$A$3:$A1127,0)=EOMONTH(R$2,0))*
  (Журнал!$G$3:$G1127=$C18)*
  Журнал!$B$3:$B1127
))</f>
        <v/>
      </c>
      <c r="S18" s="166" t="str">
        <f>IF($C18="","",SUMPRODUCT(
  (1-2*(Журнал!$C$3:$C1127="расход"))*
  (EOMONTH(Журнал!$A$3:$A1127,0)=EOMONTH(S$2,0))*
  (Журнал!$G$3:$G1127=$C18)*
  Журнал!$B$3:$B1127
))</f>
        <v/>
      </c>
      <c r="T18" s="166" t="str">
        <f>IF($C18="","",SUMPRODUCT(
  (1-2*(Журнал!$C$3:$C1127="расход")) *
  (Журнал!$L$3:$L1127=T$4) *
  (Журнал!$M$3:$M1127=T$3) *
  (Журнал!$G$3:$G1127=$C18) *
  Журнал!$B$3:$B1127
))</f>
        <v/>
      </c>
      <c r="U18" s="166" t="str">
        <f>IF($C18="","",SUMPRODUCT(
  (1-2*(Журнал!$C$5:$C1127="расход")) *
  (Журнал!$L$5:$L1127=U$4) *
  (Журнал!$M$5:$M1127=U$3) *
  (Журнал!$G$5:$G1127=$C18) *
  Журнал!$B$5:$B1127
))</f>
        <v/>
      </c>
      <c r="V18" s="166" t="str">
        <f>IF($C18="","",SUMPRODUCT(
  (1-2*(Журнал!$C$5:$C1127="расход")) *
  (Журнал!$L$5:$L1127=V$4) *
  (Журнал!$M$5:$M1127=V$3) *
  (Журнал!$G$5:$G1127=$C18) *
  Журнал!$B$5:$B1127
))</f>
        <v/>
      </c>
      <c r="W18" s="166" t="str">
        <f>IF($C18="","",SUMPRODUCT(
  (1-2*(Журнал!$C$5:$C1127="расход")) *
  (Журнал!$L$5:$L1127=W$4) *
  (Журнал!$M$5:$M1127=W$3) *
  (Журнал!$G$5:$G1127=$C18) *
  Журнал!$B$5:$B1127
))</f>
        <v/>
      </c>
      <c r="X18" s="166" t="str">
        <f>IF($C18="","",SUMPRODUCT(
  (1-2*(Журнал!$C$5:$C1127="расход")) *
  (Журнал!$L$5:$L1127=X$4) *
  (Журнал!$M$5:$M1127=X$3) *
  (Журнал!$G$5:$G1127=$C18) *
  Журнал!$B$5:$B1127
))</f>
        <v/>
      </c>
      <c r="Y18" s="166" t="str">
        <f>IF($C18="","",SUMPRODUCT(
  (1-2*(Журнал!$C$5:$C1127="расход")) *
  (Журнал!$L$5:$L1127=Y$4) *
  (Журнал!$M$5:$M1127=Y$3) *
  (Журнал!$G$5:$G1127=$C18) *
  Журнал!$B$5:$B1127
))</f>
        <v/>
      </c>
      <c r="Z18" s="166" t="str">
        <f>IF($C18="","",SUMPRODUCT(
  (1-2*(Журнал!$C$5:$C1127="расход")) *
  (Журнал!$L$5:$L1127=Z$4) *
  (Журнал!$M$5:$M1127=Z$3) *
  (Журнал!$G$5:$G1127=$C18) *
  Журнал!$B$5:$B1127
))</f>
        <v/>
      </c>
      <c r="AA18" s="166" t="str">
        <f>IF($C18="","",SUMPRODUCT(
  (1-2*(Журнал!$C$5:$C1127="расход")) *
  (Журнал!$L$5:$L1127=AA$4) *
  (Журнал!$M$5:$M1127=AA$3) *
  (Журнал!$G$5:$G1127=$C18) *
  Журнал!$B$5:$B1127
))</f>
        <v/>
      </c>
      <c r="AB18" s="166" t="str">
        <f>IF($C18="","",SUMPRODUCT(
  (1-2*(Журнал!$C$5:$C1127="расход")) *
  (Журнал!$L$5:$L1127=AB$4) *
  (Журнал!$M$5:$M1127=AB$3) *
  (Журнал!$G$5:$G1127=$C18) *
  Журнал!$B$5:$B1127
))</f>
        <v/>
      </c>
      <c r="AC18" s="166" t="str">
        <f>IF($C18="","",SUMPRODUCT(
  (1-2*(Журнал!$C$5:$C1127="расход")) *
  (Журнал!$L$5:$L1127=AC$4) *
  (Журнал!$M$5:$M1127=AC$3) *
  (Журнал!$G$5:$G1127=$C18) *
  Журнал!$B$5:$B1127
))</f>
        <v/>
      </c>
      <c r="AD18" s="166" t="str">
        <f>IF($C18="","",SUMPRODUCT(
  (1-2*(Журнал!$C$5:$C1127="расход")) *
  (Журнал!$L$5:$L1127=AD$4) *
  (Журнал!$M$5:$M1127=AD$3) *
  (Журнал!$G$5:$G1127=$C18) *
  Журнал!$B$5:$B1127
))</f>
        <v/>
      </c>
      <c r="AE18" s="166" t="str">
        <f>IF($C18="","",SUMPRODUCT(
  (1-2*(Журнал!$C$5:$C1127="расход")) *
  (Журнал!$L$5:$L1127=AE$4) *
  (Журнал!$M$5:$M1127=AE$3) *
  (Журнал!$G$5:$G1127=$C18) *
  Журнал!$B$5:$B1127
))</f>
        <v/>
      </c>
      <c r="AF18" s="166" t="str">
        <f>IF($C18="","",SUMPRODUCT(
  (1-2*(Журнал!$C$5:$C1127="расход")) *
  (Журнал!$L$5:$L1127=AF$4) *
  (Журнал!$M$5:$M1127=AF$3) *
  (Журнал!$G$5:$G1127=$C18) *
  Журнал!$B$5:$B1127
))</f>
        <v/>
      </c>
    </row>
    <row r="19" spans="1:32" ht="13.2">
      <c r="A19" s="161"/>
      <c r="B19" s="172"/>
      <c r="C19" s="174"/>
      <c r="D19" s="163">
        <f t="shared" si="5"/>
        <v>0</v>
      </c>
      <c r="E19" s="164">
        <f t="shared" si="7"/>
        <v>0</v>
      </c>
      <c r="F19" s="165" t="str">
        <f>IF($C19="","",SUMPRODUCT(
  (1-2*(Журнал!$C$3:$C1127="расход")) *
  (Журнал!$L$3:$L1127=F$4) *
  (Журнал!$M$3:$M1127=F$3) *
  (Журнал!$G$3:$G1127=$C19) *
  Журнал!$B$3:$B1127
))</f>
        <v/>
      </c>
      <c r="G19" s="166" t="str">
        <f>IF($C19="","",SUMPRODUCT(
  (1-2*(Журнал!$C$3:$C1127="расход")) *
  (Журнал!$L$3:$L1127=G$4) *
  (Журнал!$M$3:$M1127=G$3) *
  (Журнал!$G$3:$G1127=$C19) *
  Журнал!$B$3:$B1127
))</f>
        <v/>
      </c>
      <c r="H19" s="166" t="str">
        <f>IF($C19="","",SUMPRODUCT(
  (1-2*(Журнал!$C$3:$C1127="расход")) *
  (Журнал!$L$3:$L1127=H$4) *
  (Журнал!$M$3:$M1127=H$3) *
  (Журнал!$G$3:$G1127=$C19) *
  Журнал!$B$3:$B1127
))</f>
        <v/>
      </c>
      <c r="I19" s="166" t="str">
        <f>IF($C19="","",SUMPRODUCT(
  (1-2*(Журнал!$C$3:$C1127="расход")) *
  (Журнал!$L$3:$L1127=I$4) *
  (Журнал!$M$3:$M1127=I$3) *
  (Журнал!$G$3:$G1127=$C19) *
  Журнал!$B$3:$B1127
))</f>
        <v/>
      </c>
      <c r="J19" s="166" t="str">
        <f>IF($C19="","",SUMPRODUCT(
  (1-2*(Журнал!$C$3:$C1127="расход")) *
  (Журнал!$L$3:$L1127=J$4) *
  (Журнал!$M$3:$M1127=J$3) *
  (Журнал!$G$3:$G1127=$C19) *
  Журнал!$B$3:$B1127
))</f>
        <v/>
      </c>
      <c r="K19" s="166" t="str">
        <f>IF($C19="","",SUMPRODUCT(
  (1-2*(Журнал!$C$3:$C1127="расход")) *
  (Журнал!$L$3:$L1127=K$4) *
  (Журнал!$M$3:$M1127=K$3) *
  (Журнал!$G$3:$G1127=$C19) *
  Журнал!$B$3:$B1127
))</f>
        <v/>
      </c>
      <c r="L19" s="166" t="str">
        <f>IF($C19="","",SUMPRODUCT(
  (1-2*(Журнал!$C$3:$C1127="расход")) *
  (Журнал!$L$3:$L1127=L$4) *
  (Журнал!$M$3:$M1127=L$3) *
  (Журнал!$G$3:$G1127=$C19) *
  Журнал!$B$3:$B1127
))</f>
        <v/>
      </c>
      <c r="M19" s="166" t="str">
        <f>IF($C19="","",SUMPRODUCT(
  (1-2*(Журнал!$C$3:$C1127="расход")) *
  (Журнал!$L$3:$L1127=M$4) *
  (Журнал!$M$3:$M1127=M$3) *
  (Журнал!$G$3:$G1127=$C19) *
  Журнал!$B$3:$B1127
))</f>
        <v/>
      </c>
      <c r="N19" s="166" t="str">
        <f>IF($C19="","",SUMPRODUCT(
  (1-2*(Журнал!$C$3:$C1127="расход")) *
  (Журнал!$L$3:$L1127=N$4) *
  (Журнал!$M$3:$M1127=N$3) *
  (Журнал!$G$3:$G1127=$C19) *
  Журнал!$B$3:$B1127
))</f>
        <v/>
      </c>
      <c r="O19" s="166" t="str">
        <f>IF($C19="","",SUMPRODUCT(
  (1-2*(Журнал!$C$3:$C1127="расход")) *
  (Журнал!$L$3:$L1127=O$4) *
  (Журнал!$M$3:$M1127=O$3) *
  (Журнал!$G$3:$G1127=$C19) *
  Журнал!$B$3:$B1127
))</f>
        <v/>
      </c>
      <c r="P19" s="166" t="str">
        <f>IF($C19="","",SUMPRODUCT(
  (1-2*(Журнал!$C$3:$C1127="расход")) *
  (Журнал!$L$3:$L1127=P$4) *
  (Журнал!$M$3:$M1127=P$3) *
  (Журнал!$G$3:$G1127=$C19) *
  Журнал!$B$3:$B1127
))</f>
        <v/>
      </c>
      <c r="Q19" s="166" t="str">
        <f>IF($C19="","",SUMPRODUCT(
  (1-2*(Журнал!$C$3:$C1127="расход")) *
  (Журнал!$L$3:$L1127=Q$4) *
  (Журнал!$M$3:$M1127=Q$3) *
  (Журнал!$G$3:$G1127=$C19) *
  Журнал!$B$3:$B1127
))</f>
        <v/>
      </c>
      <c r="R19" s="175" t="str">
        <f>IF($C19="","",SUMPRODUCT(
  (1-2*(Журнал!$C$3:$C1127="расход"))*
  (EOMONTH(Журнал!$A$3:$A1127,0)=EOMONTH(R$2,0))*
  (Журнал!$G$3:$G1127=$C19)*
  Журнал!$B$3:$B1127
))</f>
        <v/>
      </c>
      <c r="S19" s="166" t="str">
        <f>IF($C19="","",SUMPRODUCT(
  (1-2*(Журнал!$C$3:$C1127="расход"))*
  (EOMONTH(Журнал!$A$3:$A1127,0)=EOMONTH(S$2,0))*
  (Журнал!$G$3:$G1127=$C19)*
  Журнал!$B$3:$B1127
))</f>
        <v/>
      </c>
      <c r="T19" s="166" t="str">
        <f>IF($C19="","",SUMPRODUCT(
  (1-2*(Журнал!$C$3:$C1127="расход")) *
  (Журнал!$L$3:$L1127=T$4) *
  (Журнал!$M$3:$M1127=T$3) *
  (Журнал!$G$3:$G1127=$C19) *
  Журнал!$B$3:$B1127
))</f>
        <v/>
      </c>
      <c r="U19" s="166" t="str">
        <f>IF($C19="","",SUMPRODUCT(
  (1-2*(Журнал!$C$5:$C1127="расход")) *
  (Журнал!$L$5:$L1127=U$4) *
  (Журнал!$M$5:$M1127=U$3) *
  (Журнал!$G$5:$G1127=$C19) *
  Журнал!$B$5:$B1127
))</f>
        <v/>
      </c>
      <c r="V19" s="166" t="str">
        <f>IF($C19="","",SUMPRODUCT(
  (1-2*(Журнал!$C$5:$C1127="расход")) *
  (Журнал!$L$5:$L1127=V$4) *
  (Журнал!$M$5:$M1127=V$3) *
  (Журнал!$G$5:$G1127=$C19) *
  Журнал!$B$5:$B1127
))</f>
        <v/>
      </c>
      <c r="W19" s="166" t="str">
        <f>IF($C19="","",SUMPRODUCT(
  (1-2*(Журнал!$C$5:$C1127="расход")) *
  (Журнал!$L$5:$L1127=W$4) *
  (Журнал!$M$5:$M1127=W$3) *
  (Журнал!$G$5:$G1127=$C19) *
  Журнал!$B$5:$B1127
))</f>
        <v/>
      </c>
      <c r="X19" s="166" t="str">
        <f>IF($C19="","",SUMPRODUCT(
  (1-2*(Журнал!$C$5:$C1127="расход")) *
  (Журнал!$L$5:$L1127=X$4) *
  (Журнал!$M$5:$M1127=X$3) *
  (Журнал!$G$5:$G1127=$C19) *
  Журнал!$B$5:$B1127
))</f>
        <v/>
      </c>
      <c r="Y19" s="166" t="str">
        <f>IF($C19="","",SUMPRODUCT(
  (1-2*(Журнал!$C$5:$C1127="расход")) *
  (Журнал!$L$5:$L1127=Y$4) *
  (Журнал!$M$5:$M1127=Y$3) *
  (Журнал!$G$5:$G1127=$C19) *
  Журнал!$B$5:$B1127
))</f>
        <v/>
      </c>
      <c r="Z19" s="166" t="str">
        <f>IF($C19="","",SUMPRODUCT(
  (1-2*(Журнал!$C$5:$C1127="расход")) *
  (Журнал!$L$5:$L1127=Z$4) *
  (Журнал!$M$5:$M1127=Z$3) *
  (Журнал!$G$5:$G1127=$C19) *
  Журнал!$B$5:$B1127
))</f>
        <v/>
      </c>
      <c r="AA19" s="166" t="str">
        <f>IF($C19="","",SUMPRODUCT(
  (1-2*(Журнал!$C$5:$C1127="расход")) *
  (Журнал!$L$5:$L1127=AA$4) *
  (Журнал!$M$5:$M1127=AA$3) *
  (Журнал!$G$5:$G1127=$C19) *
  Журнал!$B$5:$B1127
))</f>
        <v/>
      </c>
      <c r="AB19" s="166" t="str">
        <f>IF($C19="","",SUMPRODUCT(
  (1-2*(Журнал!$C$5:$C1127="расход")) *
  (Журнал!$L$5:$L1127=AB$4) *
  (Журнал!$M$5:$M1127=AB$3) *
  (Журнал!$G$5:$G1127=$C19) *
  Журнал!$B$5:$B1127
))</f>
        <v/>
      </c>
      <c r="AC19" s="166" t="str">
        <f>IF($C19="","",SUMPRODUCT(
  (1-2*(Журнал!$C$5:$C1127="расход")) *
  (Журнал!$L$5:$L1127=AC$4) *
  (Журнал!$M$5:$M1127=AC$3) *
  (Журнал!$G$5:$G1127=$C19) *
  Журнал!$B$5:$B1127
))</f>
        <v/>
      </c>
      <c r="AD19" s="166" t="str">
        <f>IF($C19="","",SUMPRODUCT(
  (1-2*(Журнал!$C$5:$C1127="расход")) *
  (Журнал!$L$5:$L1127=AD$4) *
  (Журнал!$M$5:$M1127=AD$3) *
  (Журнал!$G$5:$G1127=$C19) *
  Журнал!$B$5:$B1127
))</f>
        <v/>
      </c>
      <c r="AE19" s="166" t="str">
        <f>IF($C19="","",SUMPRODUCT(
  (1-2*(Журнал!$C$5:$C1127="расход")) *
  (Журнал!$L$5:$L1127=AE$4) *
  (Журнал!$M$5:$M1127=AE$3) *
  (Журнал!$G$5:$G1127=$C19) *
  Журнал!$B$5:$B1127
))</f>
        <v/>
      </c>
      <c r="AF19" s="166" t="str">
        <f>IF($C19="","",SUMPRODUCT(
  (1-2*(Журнал!$C$5:$C1127="расход")) *
  (Журнал!$L$5:$L1127=AF$4) *
  (Журнал!$M$5:$M1127=AF$3) *
  (Журнал!$G$5:$G1127=$C19) *
  Журнал!$B$5:$B1127
))</f>
        <v/>
      </c>
    </row>
    <row r="20" spans="1:32" ht="13.2">
      <c r="A20" s="161"/>
      <c r="B20" s="172"/>
      <c r="C20" s="173"/>
      <c r="D20" s="163">
        <f t="shared" si="5"/>
        <v>0</v>
      </c>
      <c r="E20" s="164">
        <f t="shared" si="7"/>
        <v>0</v>
      </c>
      <c r="F20" s="165" t="str">
        <f>IF($C20="","",SUMPRODUCT(
  (1-2*(Журнал!$C$3:$C1127="расход")) *
  (Журнал!$L$3:$L1127=F$4) *
  (Журнал!$M$3:$M1127=F$3) *
  (Журнал!$G$3:$G1127=$C20) *
  Журнал!$B$3:$B1127
))</f>
        <v/>
      </c>
      <c r="G20" s="166" t="str">
        <f>IF($C20="","",SUMPRODUCT(
  (1-2*(Журнал!$C$3:$C1127="расход")) *
  (Журнал!$L$3:$L1127=G$4) *
  (Журнал!$M$3:$M1127=G$3) *
  (Журнал!$G$3:$G1127=$C20) *
  Журнал!$B$3:$B1127
))</f>
        <v/>
      </c>
      <c r="H20" s="166" t="str">
        <f>IF($C20="","",SUMPRODUCT(
  (1-2*(Журнал!$C$3:$C1127="расход")) *
  (Журнал!$L$3:$L1127=H$4) *
  (Журнал!$M$3:$M1127=H$3) *
  (Журнал!$G$3:$G1127=$C20) *
  Журнал!$B$3:$B1127
))</f>
        <v/>
      </c>
      <c r="I20" s="166" t="str">
        <f>IF($C20="","",SUMPRODUCT(
  (1-2*(Журнал!$C$3:$C1127="расход")) *
  (Журнал!$L$3:$L1127=I$4) *
  (Журнал!$M$3:$M1127=I$3) *
  (Журнал!$G$3:$G1127=$C20) *
  Журнал!$B$3:$B1127
))</f>
        <v/>
      </c>
      <c r="J20" s="166" t="str">
        <f>IF($C20="","",SUMPRODUCT(
  (1-2*(Журнал!$C$3:$C1127="расход")) *
  (Журнал!$L$3:$L1127=J$4) *
  (Журнал!$M$3:$M1127=J$3) *
  (Журнал!$G$3:$G1127=$C20) *
  Журнал!$B$3:$B1127
))</f>
        <v/>
      </c>
      <c r="K20" s="166" t="str">
        <f>IF($C20="","",SUMPRODUCT(
  (1-2*(Журнал!$C$3:$C1127="расход")) *
  (Журнал!$L$3:$L1127=K$4) *
  (Журнал!$M$3:$M1127=K$3) *
  (Журнал!$G$3:$G1127=$C20) *
  Журнал!$B$3:$B1127
))</f>
        <v/>
      </c>
      <c r="L20" s="166" t="str">
        <f>IF($C20="","",SUMPRODUCT(
  (1-2*(Журнал!$C$3:$C1127="расход")) *
  (Журнал!$L$3:$L1127=L$4) *
  (Журнал!$M$3:$M1127=L$3) *
  (Журнал!$G$3:$G1127=$C20) *
  Журнал!$B$3:$B1127
))</f>
        <v/>
      </c>
      <c r="M20" s="166" t="str">
        <f>IF($C20="","",SUMPRODUCT(
  (1-2*(Журнал!$C$3:$C1127="расход")) *
  (Журнал!$L$3:$L1127=M$4) *
  (Журнал!$M$3:$M1127=M$3) *
  (Журнал!$G$3:$G1127=$C20) *
  Журнал!$B$3:$B1127
))</f>
        <v/>
      </c>
      <c r="N20" s="166" t="str">
        <f>IF($C20="","",SUMPRODUCT(
  (1-2*(Журнал!$C$3:$C1127="расход")) *
  (Журнал!$L$3:$L1127=N$4) *
  (Журнал!$M$3:$M1127=N$3) *
  (Журнал!$G$3:$G1127=$C20) *
  Журнал!$B$3:$B1127
))</f>
        <v/>
      </c>
      <c r="O20" s="166" t="str">
        <f>IF($C20="","",SUMPRODUCT(
  (1-2*(Журнал!$C$3:$C1127="расход")) *
  (Журнал!$L$3:$L1127=O$4) *
  (Журнал!$M$3:$M1127=O$3) *
  (Журнал!$G$3:$G1127=$C20) *
  Журнал!$B$3:$B1127
))</f>
        <v/>
      </c>
      <c r="P20" s="166" t="str">
        <f>IF($C20="","",SUMPRODUCT(
  (1-2*(Журнал!$C$3:$C1127="расход")) *
  (Журнал!$L$3:$L1127=P$4) *
  (Журнал!$M$3:$M1127=P$3) *
  (Журнал!$G$3:$G1127=$C20) *
  Журнал!$B$3:$B1127
))</f>
        <v/>
      </c>
      <c r="Q20" s="166" t="str">
        <f>IF($C20="","",SUMPRODUCT(
  (1-2*(Журнал!$C$3:$C1127="расход")) *
  (Журнал!$L$3:$L1127=Q$4) *
  (Журнал!$M$3:$M1127=Q$3) *
  (Журнал!$G$3:$G1127=$C20) *
  Журнал!$B$3:$B1127
))</f>
        <v/>
      </c>
      <c r="R20" s="166" t="str">
        <f>IF($C20="","",SUMPRODUCT(
  (1-2*(Журнал!$C$3:$C1127="расход"))*
  (EOMONTH(Журнал!$A$3:$A1127,0)=EOMONTH(R$2,0))*
  (Журнал!$G$3:$G1127=$C20)*
  Журнал!$B$3:$B1127
))</f>
        <v/>
      </c>
      <c r="S20" s="166" t="str">
        <f>IF($C20="","",SUMPRODUCT(
  (1-2*(Журнал!$C$3:$C1127="расход"))*
  (EOMONTH(Журнал!$A$3:$A1127,0)=EOMONTH(S$2,0))*
  (Журнал!$G$3:$G1127=$C20)*
  Журнал!$B$3:$B1127
))</f>
        <v/>
      </c>
      <c r="T20" s="166" t="str">
        <f>IF($C20="","",SUMPRODUCT(
  (1-2*(Журнал!$C$3:$C1127="расход")) *
  (Журнал!$L$3:$L1127=T$4) *
  (Журнал!$M$3:$M1127=T$3) *
  (Журнал!$G$3:$G1127=$C20) *
  Журнал!$B$3:$B1127
))</f>
        <v/>
      </c>
      <c r="U20" s="166" t="str">
        <f>IF($C20="","",SUMPRODUCT(
  (1-2*(Журнал!$C$5:$C1127="расход")) *
  (Журнал!$L$5:$L1127=U$4) *
  (Журнал!$M$5:$M1127=U$3) *
  (Журнал!$G$5:$G1127=$C20) *
  Журнал!$B$5:$B1127
))</f>
        <v/>
      </c>
      <c r="V20" s="166" t="str">
        <f>IF($C20="","",SUMPRODUCT(
  (1-2*(Журнал!$C$5:$C1127="расход")) *
  (Журнал!$L$5:$L1127=V$4) *
  (Журнал!$M$5:$M1127=V$3) *
  (Журнал!$G$5:$G1127=$C20) *
  Журнал!$B$5:$B1127
))</f>
        <v/>
      </c>
      <c r="W20" s="166" t="str">
        <f>IF($C20="","",SUMPRODUCT(
  (1-2*(Журнал!$C$5:$C1127="расход")) *
  (Журнал!$L$5:$L1127=W$4) *
  (Журнал!$M$5:$M1127=W$3) *
  (Журнал!$G$5:$G1127=$C20) *
  Журнал!$B$5:$B1127
))</f>
        <v/>
      </c>
      <c r="X20" s="166" t="str">
        <f>IF($C20="","",SUMPRODUCT(
  (1-2*(Журнал!$C$5:$C1127="расход")) *
  (Журнал!$L$5:$L1127=X$4) *
  (Журнал!$M$5:$M1127=X$3) *
  (Журнал!$G$5:$G1127=$C20) *
  Журнал!$B$5:$B1127
))</f>
        <v/>
      </c>
      <c r="Y20" s="166" t="str">
        <f>IF($C20="","",SUMPRODUCT(
  (1-2*(Журнал!$C$5:$C1127="расход")) *
  (Журнал!$L$5:$L1127=Y$4) *
  (Журнал!$M$5:$M1127=Y$3) *
  (Журнал!$G$5:$G1127=$C20) *
  Журнал!$B$5:$B1127
))</f>
        <v/>
      </c>
      <c r="Z20" s="166" t="str">
        <f>IF($C20="","",SUMPRODUCT(
  (1-2*(Журнал!$C$5:$C1127="расход")) *
  (Журнал!$L$5:$L1127=Z$4) *
  (Журнал!$M$5:$M1127=Z$3) *
  (Журнал!$G$5:$G1127=$C20) *
  Журнал!$B$5:$B1127
))</f>
        <v/>
      </c>
      <c r="AA20" s="166" t="str">
        <f>IF($C20="","",SUMPRODUCT(
  (1-2*(Журнал!$C$5:$C1127="расход")) *
  (Журнал!$L$5:$L1127=AA$4) *
  (Журнал!$M$5:$M1127=AA$3) *
  (Журнал!$G$5:$G1127=$C20) *
  Журнал!$B$5:$B1127
))</f>
        <v/>
      </c>
      <c r="AB20" s="166" t="str">
        <f>IF($C20="","",SUMPRODUCT(
  (1-2*(Журнал!$C$5:$C1127="расход")) *
  (Журнал!$L$5:$L1127=AB$4) *
  (Журнал!$M$5:$M1127=AB$3) *
  (Журнал!$G$5:$G1127=$C20) *
  Журнал!$B$5:$B1127
))</f>
        <v/>
      </c>
      <c r="AC20" s="166" t="str">
        <f>IF($C20="","",SUMPRODUCT(
  (1-2*(Журнал!$C$5:$C1127="расход")) *
  (Журнал!$L$5:$L1127=AC$4) *
  (Журнал!$M$5:$M1127=AC$3) *
  (Журнал!$G$5:$G1127=$C20) *
  Журнал!$B$5:$B1127
))</f>
        <v/>
      </c>
      <c r="AD20" s="166" t="str">
        <f>IF($C20="","",SUMPRODUCT(
  (1-2*(Журнал!$C$5:$C1127="расход")) *
  (Журнал!$L$5:$L1127=AD$4) *
  (Журнал!$M$5:$M1127=AD$3) *
  (Журнал!$G$5:$G1127=$C20) *
  Журнал!$B$5:$B1127
))</f>
        <v/>
      </c>
      <c r="AE20" s="166" t="str">
        <f>IF($C20="","",SUMPRODUCT(
  (1-2*(Журнал!$C$5:$C1127="расход")) *
  (Журнал!$L$5:$L1127=AE$4) *
  (Журнал!$M$5:$M1127=AE$3) *
  (Журнал!$G$5:$G1127=$C20) *
  Журнал!$B$5:$B1127
))</f>
        <v/>
      </c>
      <c r="AF20" s="166" t="str">
        <f>IF($C20="","",SUMPRODUCT(
  (1-2*(Журнал!$C$5:$C1127="расход")) *
  (Журнал!$L$5:$L1127=AF$4) *
  (Журнал!$M$5:$M1127=AF$3) *
  (Журнал!$G$5:$G1127=$C20) *
  Журнал!$B$5:$B1127
))</f>
        <v/>
      </c>
    </row>
    <row r="21" spans="1:32" ht="13.2">
      <c r="A21" s="161"/>
      <c r="B21" s="172"/>
      <c r="C21" s="173"/>
      <c r="D21" s="163">
        <f t="shared" si="5"/>
        <v>0</v>
      </c>
      <c r="E21" s="164">
        <f t="shared" si="7"/>
        <v>0</v>
      </c>
      <c r="F21" s="165" t="str">
        <f>IF($C21="","",SUMPRODUCT(
  (1-2*(Журнал!$C$3:$C1127="расход")) *
  (Журнал!$L$3:$L1127=F$4) *
  (Журнал!$M$3:$M1127=F$3) *
  (Журнал!$G$3:$G1127=$C21) *
  Журнал!$B$3:$B1127
))</f>
        <v/>
      </c>
      <c r="G21" s="166" t="str">
        <f>IF($C21="","",SUMPRODUCT(
  (1-2*(Журнал!$C$3:$C1127="расход")) *
  (Журнал!$L$3:$L1127=G$4) *
  (Журнал!$M$3:$M1127=G$3) *
  (Журнал!$G$3:$G1127=$C21) *
  Журнал!$B$3:$B1127
))</f>
        <v/>
      </c>
      <c r="H21" s="166" t="str">
        <f>IF($C21="","",SUMPRODUCT(
  (1-2*(Журнал!$C$3:$C1127="расход")) *
  (Журнал!$L$3:$L1127=H$4) *
  (Журнал!$M$3:$M1127=H$3) *
  (Журнал!$G$3:$G1127=$C21) *
  Журнал!$B$3:$B1127
))</f>
        <v/>
      </c>
      <c r="I21" s="166" t="str">
        <f>IF($C21="","",SUMPRODUCT(
  (1-2*(Журнал!$C$3:$C1127="расход")) *
  (Журнал!$L$3:$L1127=I$4) *
  (Журнал!$M$3:$M1127=I$3) *
  (Журнал!$G$3:$G1127=$C21) *
  Журнал!$B$3:$B1127
))</f>
        <v/>
      </c>
      <c r="J21" s="166" t="str">
        <f>IF($C21="","",SUMPRODUCT(
  (1-2*(Журнал!$C$3:$C1127="расход")) *
  (Журнал!$L$3:$L1127=J$4) *
  (Журнал!$M$3:$M1127=J$3) *
  (Журнал!$G$3:$G1127=$C21) *
  Журнал!$B$3:$B1127
))</f>
        <v/>
      </c>
      <c r="K21" s="166" t="str">
        <f>IF($C21="","",SUMPRODUCT(
  (1-2*(Журнал!$C$3:$C1127="расход")) *
  (Журнал!$L$3:$L1127=K$4) *
  (Журнал!$M$3:$M1127=K$3) *
  (Журнал!$G$3:$G1127=$C21) *
  Журнал!$B$3:$B1127
))</f>
        <v/>
      </c>
      <c r="L21" s="166" t="str">
        <f>IF($C21="","",SUMPRODUCT(
  (1-2*(Журнал!$C$3:$C1127="расход")) *
  (Журнал!$L$3:$L1127=L$4) *
  (Журнал!$M$3:$M1127=L$3) *
  (Журнал!$G$3:$G1127=$C21) *
  Журнал!$B$3:$B1127
))</f>
        <v/>
      </c>
      <c r="M21" s="166" t="str">
        <f>IF($C21="","",SUMPRODUCT(
  (1-2*(Журнал!$C$3:$C1127="расход")) *
  (Журнал!$L$3:$L1127=M$4) *
  (Журнал!$M$3:$M1127=M$3) *
  (Журнал!$G$3:$G1127=$C21) *
  Журнал!$B$3:$B1127
))</f>
        <v/>
      </c>
      <c r="N21" s="166" t="str">
        <f>IF($C21="","",SUMPRODUCT(
  (1-2*(Журнал!$C$3:$C1127="расход")) *
  (Журнал!$L$3:$L1127=N$4) *
  (Журнал!$M$3:$M1127=N$3) *
  (Журнал!$G$3:$G1127=$C21) *
  Журнал!$B$3:$B1127
))</f>
        <v/>
      </c>
      <c r="O21" s="166" t="str">
        <f>IF($C21="","",SUMPRODUCT(
  (1-2*(Журнал!$C$3:$C1127="расход")) *
  (Журнал!$L$3:$L1127=O$4) *
  (Журнал!$M$3:$M1127=O$3) *
  (Журнал!$G$3:$G1127=$C21) *
  Журнал!$B$3:$B1127
))</f>
        <v/>
      </c>
      <c r="P21" s="166" t="str">
        <f>IF($C21="","",SUMPRODUCT(
  (1-2*(Журнал!$C$3:$C1127="расход")) *
  (Журнал!$L$3:$L1127=P$4) *
  (Журнал!$M$3:$M1127=P$3) *
  (Журнал!$G$3:$G1127=$C21) *
  Журнал!$B$3:$B1127
))</f>
        <v/>
      </c>
      <c r="Q21" s="166" t="str">
        <f>IF($C21="","",SUMPRODUCT(
  (1-2*(Журнал!$C$3:$C1127="расход")) *
  (Журнал!$L$3:$L1127=Q$4) *
  (Журнал!$M$3:$M1127=Q$3) *
  (Журнал!$G$3:$G1127=$C21) *
  Журнал!$B$3:$B1127
))</f>
        <v/>
      </c>
      <c r="R21" s="166" t="str">
        <f>IF($C21="","",SUMPRODUCT(
  (1-2*(Журнал!$C$3:$C1127="расход"))*
  (EOMONTH(Журнал!$A$3:$A1127,0)=EOMONTH(R$2,0))*
  (Журнал!$G$3:$G1127=$C21)*
  Журнал!$B$3:$B1127
))</f>
        <v/>
      </c>
      <c r="S21" s="166" t="str">
        <f>IF($C21="","",SUMPRODUCT(
  (1-2*(Журнал!$C$3:$C1127="расход"))*
  (EOMONTH(Журнал!$A$3:$A1127,0)=EOMONTH(S$2,0))*
  (Журнал!$G$3:$G1127=$C21)*
  Журнал!$B$3:$B1127
))</f>
        <v/>
      </c>
      <c r="T21" s="166" t="str">
        <f>IF($C21="","",SUMPRODUCT(
  (1-2*(Журнал!$C$3:$C1127="расход")) *
  (Журнал!$L$3:$L1127=T$4) *
  (Журнал!$M$3:$M1127=T$3) *
  (Журнал!$G$3:$G1127=$C21) *
  Журнал!$B$3:$B1127
))</f>
        <v/>
      </c>
      <c r="U21" s="166" t="str">
        <f>IF($C21="","",SUMPRODUCT(
  (1-2*(Журнал!$C$5:$C1127="расход")) *
  (Журнал!$L$5:$L1127=U$4) *
  (Журнал!$M$5:$M1127=U$3) *
  (Журнал!$G$5:$G1127=$C21) *
  Журнал!$B$5:$B1127
))</f>
        <v/>
      </c>
      <c r="V21" s="166" t="str">
        <f>IF($C21="","",SUMPRODUCT(
  (1-2*(Журнал!$C$5:$C1127="расход")) *
  (Журнал!$L$5:$L1127=V$4) *
  (Журнал!$M$5:$M1127=V$3) *
  (Журнал!$G$5:$G1127=$C21) *
  Журнал!$B$5:$B1127
))</f>
        <v/>
      </c>
      <c r="W21" s="166" t="str">
        <f>IF($C21="","",SUMPRODUCT(
  (1-2*(Журнал!$C$5:$C1127="расход")) *
  (Журнал!$L$5:$L1127=W$4) *
  (Журнал!$M$5:$M1127=W$3) *
  (Журнал!$G$5:$G1127=$C21) *
  Журнал!$B$5:$B1127
))</f>
        <v/>
      </c>
      <c r="X21" s="166" t="str">
        <f>IF($C21="","",SUMPRODUCT(
  (1-2*(Журнал!$C$5:$C1127="расход")) *
  (Журнал!$L$5:$L1127=X$4) *
  (Журнал!$M$5:$M1127=X$3) *
  (Журнал!$G$5:$G1127=$C21) *
  Журнал!$B$5:$B1127
))</f>
        <v/>
      </c>
      <c r="Y21" s="166" t="str">
        <f>IF($C21="","",SUMPRODUCT(
  (1-2*(Журнал!$C$5:$C1127="расход")) *
  (Журнал!$L$5:$L1127=Y$4) *
  (Журнал!$M$5:$M1127=Y$3) *
  (Журнал!$G$5:$G1127=$C21) *
  Журнал!$B$5:$B1127
))</f>
        <v/>
      </c>
      <c r="Z21" s="166" t="str">
        <f>IF($C21="","",SUMPRODUCT(
  (1-2*(Журнал!$C$5:$C1127="расход")) *
  (Журнал!$L$5:$L1127=Z$4) *
  (Журнал!$M$5:$M1127=Z$3) *
  (Журнал!$G$5:$G1127=$C21) *
  Журнал!$B$5:$B1127
))</f>
        <v/>
      </c>
      <c r="AA21" s="166" t="str">
        <f>IF($C21="","",SUMPRODUCT(
  (1-2*(Журнал!$C$5:$C1127="расход")) *
  (Журнал!$L$5:$L1127=AA$4) *
  (Журнал!$M$5:$M1127=AA$3) *
  (Журнал!$G$5:$G1127=$C21) *
  Журнал!$B$5:$B1127
))</f>
        <v/>
      </c>
      <c r="AB21" s="166" t="str">
        <f>IF($C21="","",SUMPRODUCT(
  (1-2*(Журнал!$C$5:$C1127="расход")) *
  (Журнал!$L$5:$L1127=AB$4) *
  (Журнал!$M$5:$M1127=AB$3) *
  (Журнал!$G$5:$G1127=$C21) *
  Журнал!$B$5:$B1127
))</f>
        <v/>
      </c>
      <c r="AC21" s="166" t="str">
        <f>IF($C21="","",SUMPRODUCT(
  (1-2*(Журнал!$C$5:$C1127="расход")) *
  (Журнал!$L$5:$L1127=AC$4) *
  (Журнал!$M$5:$M1127=AC$3) *
  (Журнал!$G$5:$G1127=$C21) *
  Журнал!$B$5:$B1127
))</f>
        <v/>
      </c>
      <c r="AD21" s="166" t="str">
        <f>IF($C21="","",SUMPRODUCT(
  (1-2*(Журнал!$C$5:$C1127="расход")) *
  (Журнал!$L$5:$L1127=AD$4) *
  (Журнал!$M$5:$M1127=AD$3) *
  (Журнал!$G$5:$G1127=$C21) *
  Журнал!$B$5:$B1127
))</f>
        <v/>
      </c>
      <c r="AE21" s="166" t="str">
        <f>IF($C21="","",SUMPRODUCT(
  (1-2*(Журнал!$C$5:$C1127="расход")) *
  (Журнал!$L$5:$L1127=AE$4) *
  (Журнал!$M$5:$M1127=AE$3) *
  (Журнал!$G$5:$G1127=$C21) *
  Журнал!$B$5:$B1127
))</f>
        <v/>
      </c>
      <c r="AF21" s="166" t="str">
        <f>IF($C21="","",SUMPRODUCT(
  (1-2*(Журнал!$C$5:$C1127="расход")) *
  (Журнал!$L$5:$L1127=AF$4) *
  (Журнал!$M$5:$M1127=AF$3) *
  (Журнал!$G$5:$G1127=$C21) *
  Журнал!$B$5:$B1127
))</f>
        <v/>
      </c>
    </row>
    <row r="22" spans="1:32" ht="13.2">
      <c r="A22" s="161"/>
      <c r="B22" s="172"/>
      <c r="C22" s="173"/>
      <c r="D22" s="163">
        <f t="shared" si="5"/>
        <v>0</v>
      </c>
      <c r="E22" s="164">
        <f t="shared" si="7"/>
        <v>0</v>
      </c>
      <c r="F22" s="165" t="str">
        <f>IF($C22="","",SUMPRODUCT(
  (1-2*(Журнал!$C$3:$C1127="расход")) *
  (Журнал!$L$3:$L1127=F$4) *
  (Журнал!$M$3:$M1127=F$3) *
  (Журнал!$G$3:$G1127=$C22) *
  Журнал!$B$3:$B1127
))</f>
        <v/>
      </c>
      <c r="G22" s="166" t="str">
        <f>IF($C22="","",SUMPRODUCT(
  (1-2*(Журнал!$C$3:$C1127="расход")) *
  (Журнал!$L$3:$L1127=G$4) *
  (Журнал!$M$3:$M1127=G$3) *
  (Журнал!$G$3:$G1127=$C22) *
  Журнал!$B$3:$B1127
))</f>
        <v/>
      </c>
      <c r="H22" s="166" t="str">
        <f>IF($C22="","",SUMPRODUCT(
  (1-2*(Журнал!$C$3:$C1127="расход")) *
  (Журнал!$L$3:$L1127=H$4) *
  (Журнал!$M$3:$M1127=H$3) *
  (Журнал!$G$3:$G1127=$C22) *
  Журнал!$B$3:$B1127
))</f>
        <v/>
      </c>
      <c r="I22" s="166" t="str">
        <f>IF($C22="","",SUMPRODUCT(
  (1-2*(Журнал!$C$3:$C1127="расход")) *
  (Журнал!$L$3:$L1127=I$4) *
  (Журнал!$M$3:$M1127=I$3) *
  (Журнал!$G$3:$G1127=$C22) *
  Журнал!$B$3:$B1127
))</f>
        <v/>
      </c>
      <c r="J22" s="166" t="str">
        <f>IF($C22="","",SUMPRODUCT(
  (1-2*(Журнал!$C$3:$C1127="расход")) *
  (Журнал!$L$3:$L1127=J$4) *
  (Журнал!$M$3:$M1127=J$3) *
  (Журнал!$G$3:$G1127=$C22) *
  Журнал!$B$3:$B1127
))</f>
        <v/>
      </c>
      <c r="K22" s="166" t="str">
        <f>IF($C22="","",SUMPRODUCT(
  (1-2*(Журнал!$C$3:$C1127="расход")) *
  (Журнал!$L$3:$L1127=K$4) *
  (Журнал!$M$3:$M1127=K$3) *
  (Журнал!$G$3:$G1127=$C22) *
  Журнал!$B$3:$B1127
))</f>
        <v/>
      </c>
      <c r="L22" s="166" t="str">
        <f>IF($C22="","",SUMPRODUCT(
  (1-2*(Журнал!$C$3:$C1127="расход")) *
  (Журнал!$L$3:$L1127=L$4) *
  (Журнал!$M$3:$M1127=L$3) *
  (Журнал!$G$3:$G1127=$C22) *
  Журнал!$B$3:$B1127
))</f>
        <v/>
      </c>
      <c r="M22" s="166" t="str">
        <f>IF($C22="","",SUMPRODUCT(
  (1-2*(Журнал!$C$3:$C1127="расход")) *
  (Журнал!$L$3:$L1127=M$4) *
  (Журнал!$M$3:$M1127=M$3) *
  (Журнал!$G$3:$G1127=$C22) *
  Журнал!$B$3:$B1127
))</f>
        <v/>
      </c>
      <c r="N22" s="166" t="str">
        <f>IF($C22="","",SUMPRODUCT(
  (1-2*(Журнал!$C$3:$C1127="расход")) *
  (Журнал!$L$3:$L1127=N$4) *
  (Журнал!$M$3:$M1127=N$3) *
  (Журнал!$G$3:$G1127=$C22) *
  Журнал!$B$3:$B1127
))</f>
        <v/>
      </c>
      <c r="O22" s="166" t="str">
        <f>IF($C22="","",SUMPRODUCT(
  (1-2*(Журнал!$C$3:$C1127="расход")) *
  (Журнал!$L$3:$L1127=O$4) *
  (Журнал!$M$3:$M1127=O$3) *
  (Журнал!$G$3:$G1127=$C22) *
  Журнал!$B$3:$B1127
))</f>
        <v/>
      </c>
      <c r="P22" s="166" t="str">
        <f>IF($C22="","",SUMPRODUCT(
  (1-2*(Журнал!$C$3:$C1127="расход")) *
  (Журнал!$L$3:$L1127=P$4) *
  (Журнал!$M$3:$M1127=P$3) *
  (Журнал!$G$3:$G1127=$C22) *
  Журнал!$B$3:$B1127
))</f>
        <v/>
      </c>
      <c r="Q22" s="166" t="str">
        <f>IF($C22="","",SUMPRODUCT(
  (1-2*(Журнал!$C$3:$C1127="расход")) *
  (Журнал!$L$3:$L1127=Q$4) *
  (Журнал!$M$3:$M1127=Q$3) *
  (Журнал!$G$3:$G1127=$C22) *
  Журнал!$B$3:$B1127
))</f>
        <v/>
      </c>
      <c r="R22" s="166" t="str">
        <f>IF($C22="","",SUMPRODUCT(
  (1-2*(Журнал!$C$3:$C1127="расход"))*
  (EOMONTH(Журнал!$A$3:$A1127,0)=EOMONTH(R$2,0))*
  (Журнал!$G$3:$G1127=$C22)*
  Журнал!$B$3:$B1127
))</f>
        <v/>
      </c>
      <c r="S22" s="166" t="str">
        <f>IF($C22="","",SUMPRODUCT(
  (1-2*(Журнал!$C$3:$C1127="расход"))*
  (EOMONTH(Журнал!$A$3:$A1127,0)=EOMONTH(S$2,0))*
  (Журнал!$G$3:$G1127=$C22)*
  Журнал!$B$3:$B1127
))</f>
        <v/>
      </c>
      <c r="T22" s="166" t="str">
        <f>IF($C22="","",SUMPRODUCT(
  (1-2*(Журнал!$C$3:$C1127="расход")) *
  (Журнал!$L$3:$L1127=T$4) *
  (Журнал!$M$3:$M1127=T$3) *
  (Журнал!$G$3:$G1127=$C22) *
  Журнал!$B$3:$B1127
))</f>
        <v/>
      </c>
      <c r="U22" s="166" t="str">
        <f>IF($C22="","",SUMPRODUCT(
  (1-2*(Журнал!$C$5:$C1127="расход")) *
  (Журнал!$L$5:$L1127=U$4) *
  (Журнал!$M$5:$M1127=U$3) *
  (Журнал!$G$5:$G1127=$C22) *
  Журнал!$B$5:$B1127
))</f>
        <v/>
      </c>
      <c r="V22" s="166" t="str">
        <f>IF($C22="","",SUMPRODUCT(
  (1-2*(Журнал!$C$5:$C1127="расход")) *
  (Журнал!$L$5:$L1127=V$4) *
  (Журнал!$M$5:$M1127=V$3) *
  (Журнал!$G$5:$G1127=$C22) *
  Журнал!$B$5:$B1127
))</f>
        <v/>
      </c>
      <c r="W22" s="166" t="str">
        <f>IF($C22="","",SUMPRODUCT(
  (1-2*(Журнал!$C$5:$C1127="расход")) *
  (Журнал!$L$5:$L1127=W$4) *
  (Журнал!$M$5:$M1127=W$3) *
  (Журнал!$G$5:$G1127=$C22) *
  Журнал!$B$5:$B1127
))</f>
        <v/>
      </c>
      <c r="X22" s="166" t="str">
        <f>IF($C22="","",SUMPRODUCT(
  (1-2*(Журнал!$C$5:$C1127="расход")) *
  (Журнал!$L$5:$L1127=X$4) *
  (Журнал!$M$5:$M1127=X$3) *
  (Журнал!$G$5:$G1127=$C22) *
  Журнал!$B$5:$B1127
))</f>
        <v/>
      </c>
      <c r="Y22" s="166" t="str">
        <f>IF($C22="","",SUMPRODUCT(
  (1-2*(Журнал!$C$5:$C1127="расход")) *
  (Журнал!$L$5:$L1127=Y$4) *
  (Журнал!$M$5:$M1127=Y$3) *
  (Журнал!$G$5:$G1127=$C22) *
  Журнал!$B$5:$B1127
))</f>
        <v/>
      </c>
      <c r="Z22" s="166" t="str">
        <f>IF($C22="","",SUMPRODUCT(
  (1-2*(Журнал!$C$5:$C1127="расход")) *
  (Журнал!$L$5:$L1127=Z$4) *
  (Журнал!$M$5:$M1127=Z$3) *
  (Журнал!$G$5:$G1127=$C22) *
  Журнал!$B$5:$B1127
))</f>
        <v/>
      </c>
      <c r="AA22" s="166" t="str">
        <f>IF($C22="","",SUMPRODUCT(
  (1-2*(Журнал!$C$5:$C1127="расход")) *
  (Журнал!$L$5:$L1127=AA$4) *
  (Журнал!$M$5:$M1127=AA$3) *
  (Журнал!$G$5:$G1127=$C22) *
  Журнал!$B$5:$B1127
))</f>
        <v/>
      </c>
      <c r="AB22" s="166" t="str">
        <f>IF($C22="","",SUMPRODUCT(
  (1-2*(Журнал!$C$5:$C1127="расход")) *
  (Журнал!$L$5:$L1127=AB$4) *
  (Журнал!$M$5:$M1127=AB$3) *
  (Журнал!$G$5:$G1127=$C22) *
  Журнал!$B$5:$B1127
))</f>
        <v/>
      </c>
      <c r="AC22" s="166" t="str">
        <f>IF($C22="","",SUMPRODUCT(
  (1-2*(Журнал!$C$5:$C1127="расход")) *
  (Журнал!$L$5:$L1127=AC$4) *
  (Журнал!$M$5:$M1127=AC$3) *
  (Журнал!$G$5:$G1127=$C22) *
  Журнал!$B$5:$B1127
))</f>
        <v/>
      </c>
      <c r="AD22" s="166" t="str">
        <f>IF($C22="","",SUMPRODUCT(
  (1-2*(Журнал!$C$5:$C1127="расход")) *
  (Журнал!$L$5:$L1127=AD$4) *
  (Журнал!$M$5:$M1127=AD$3) *
  (Журнал!$G$5:$G1127=$C22) *
  Журнал!$B$5:$B1127
))</f>
        <v/>
      </c>
      <c r="AE22" s="166" t="str">
        <f>IF($C22="","",SUMPRODUCT(
  (1-2*(Журнал!$C$5:$C1127="расход")) *
  (Журнал!$L$5:$L1127=AE$4) *
  (Журнал!$M$5:$M1127=AE$3) *
  (Журнал!$G$5:$G1127=$C22) *
  Журнал!$B$5:$B1127
))</f>
        <v/>
      </c>
      <c r="AF22" s="166" t="str">
        <f>IF($C22="","",SUMPRODUCT(
  (1-2*(Журнал!$C$5:$C1127="расход")) *
  (Журнал!$L$5:$L1127=AF$4) *
  (Журнал!$M$5:$M1127=AF$3) *
  (Журнал!$G$5:$G1127=$C22) *
  Журнал!$B$5:$B1127
))</f>
        <v/>
      </c>
    </row>
    <row r="23" spans="1:32" ht="13.2">
      <c r="A23" s="161"/>
      <c r="B23" s="172"/>
      <c r="C23" s="173"/>
      <c r="D23" s="163">
        <f t="shared" si="5"/>
        <v>0</v>
      </c>
      <c r="E23" s="164">
        <f t="shared" si="7"/>
        <v>0</v>
      </c>
      <c r="F23" s="165" t="str">
        <f>IF($C23="","",SUMPRODUCT(
  (1-2*(Журнал!$C$3:$C1127="расход")) *
  (Журнал!$L$3:$L1127=F$4) *
  (Журнал!$M$3:$M1127=F$3) *
  (Журнал!$G$3:$G1127=$C23) *
  Журнал!$B$3:$B1127
))</f>
        <v/>
      </c>
      <c r="G23" s="166" t="str">
        <f>IF($C23="","",SUMPRODUCT(
  (1-2*(Журнал!$C$3:$C1127="расход")) *
  (Журнал!$L$3:$L1127=G$4) *
  (Журнал!$M$3:$M1127=G$3) *
  (Журнал!$G$3:$G1127=$C23) *
  Журнал!$B$3:$B1127
))</f>
        <v/>
      </c>
      <c r="H23" s="166" t="str">
        <f>IF($C23="","",SUMPRODUCT(
  (1-2*(Журнал!$C$3:$C1127="расход")) *
  (Журнал!$L$3:$L1127=H$4) *
  (Журнал!$M$3:$M1127=H$3) *
  (Журнал!$G$3:$G1127=$C23) *
  Журнал!$B$3:$B1127
))</f>
        <v/>
      </c>
      <c r="I23" s="166" t="str">
        <f>IF($C23="","",SUMPRODUCT(
  (1-2*(Журнал!$C$3:$C1127="расход")) *
  (Журнал!$L$3:$L1127=I$4) *
  (Журнал!$M$3:$M1127=I$3) *
  (Журнал!$G$3:$G1127=$C23) *
  Журнал!$B$3:$B1127
))</f>
        <v/>
      </c>
      <c r="J23" s="166" t="str">
        <f>IF($C23="","",SUMPRODUCT(
  (1-2*(Журнал!$C$3:$C1127="расход")) *
  (Журнал!$L$3:$L1127=J$4) *
  (Журнал!$M$3:$M1127=J$3) *
  (Журнал!$G$3:$G1127=$C23) *
  Журнал!$B$3:$B1127
))</f>
        <v/>
      </c>
      <c r="K23" s="166" t="str">
        <f>IF($C23="","",SUMPRODUCT(
  (1-2*(Журнал!$C$3:$C1127="расход")) *
  (Журнал!$L$3:$L1127=K$4) *
  (Журнал!$M$3:$M1127=K$3) *
  (Журнал!$G$3:$G1127=$C23) *
  Журнал!$B$3:$B1127
))</f>
        <v/>
      </c>
      <c r="L23" s="166" t="str">
        <f>IF($C23="","",SUMPRODUCT(
  (1-2*(Журнал!$C$3:$C1127="расход")) *
  (Журнал!$L$3:$L1127=L$4) *
  (Журнал!$M$3:$M1127=L$3) *
  (Журнал!$G$3:$G1127=$C23) *
  Журнал!$B$3:$B1127
))</f>
        <v/>
      </c>
      <c r="M23" s="166" t="str">
        <f>IF($C23="","",SUMPRODUCT(
  (1-2*(Журнал!$C$3:$C1127="расход")) *
  (Журнал!$L$3:$L1127=M$4) *
  (Журнал!$M$3:$M1127=M$3) *
  (Журнал!$G$3:$G1127=$C23) *
  Журнал!$B$3:$B1127
))</f>
        <v/>
      </c>
      <c r="N23" s="166" t="str">
        <f>IF($C23="","",SUMPRODUCT(
  (1-2*(Журнал!$C$3:$C1127="расход")) *
  (Журнал!$L$3:$L1127=N$4) *
  (Журнал!$M$3:$M1127=N$3) *
  (Журнал!$G$3:$G1127=$C23) *
  Журнал!$B$3:$B1127
))</f>
        <v/>
      </c>
      <c r="O23" s="166" t="str">
        <f>IF($C23="","",SUMPRODUCT(
  (1-2*(Журнал!$C$3:$C1127="расход")) *
  (Журнал!$L$3:$L1127=O$4) *
  (Журнал!$M$3:$M1127=O$3) *
  (Журнал!$G$3:$G1127=$C23) *
  Журнал!$B$3:$B1127
))</f>
        <v/>
      </c>
      <c r="P23" s="166" t="str">
        <f>IF($C23="","",SUMPRODUCT(
  (1-2*(Журнал!$C$3:$C1127="расход")) *
  (Журнал!$L$3:$L1127=P$4) *
  (Журнал!$M$3:$M1127=P$3) *
  (Журнал!$G$3:$G1127=$C23) *
  Журнал!$B$3:$B1127
))</f>
        <v/>
      </c>
      <c r="Q23" s="166" t="str">
        <f>IF($C23="","",SUMPRODUCT(
  (1-2*(Журнал!$C$3:$C1127="расход")) *
  (Журнал!$L$3:$L1127=Q$4) *
  (Журнал!$M$3:$M1127=Q$3) *
  (Журнал!$G$3:$G1127=$C23) *
  Журнал!$B$3:$B1127
))</f>
        <v/>
      </c>
      <c r="R23" s="166" t="str">
        <f>IF($C23="","",SUMPRODUCT(
  (1-2*(Журнал!$C$3:$C1127="расход"))*
  (EOMONTH(Журнал!$A$3:$A1127,0)=EOMONTH(R$2,0))*
  (Журнал!$G$3:$G1127=$C23)*
  Журнал!$B$3:$B1127
))</f>
        <v/>
      </c>
      <c r="S23" s="166" t="str">
        <f>IF($C23="","",SUMPRODUCT(
  (1-2*(Журнал!$C$3:$C1127="расход"))*
  (EOMONTH(Журнал!$A$3:$A1127,0)=EOMONTH(S$2,0))*
  (Журнал!$G$3:$G1127=$C23)*
  Журнал!$B$3:$B1127
))</f>
        <v/>
      </c>
      <c r="T23" s="166" t="str">
        <f>IF($C23="","",SUMPRODUCT(
  (1-2*(Журнал!$C$3:$C1127="расход")) *
  (Журнал!$L$3:$L1127=T$4) *
  (Журнал!$M$3:$M1127=T$3) *
  (Журнал!$G$3:$G1127=$C23) *
  Журнал!$B$3:$B1127
))</f>
        <v/>
      </c>
      <c r="U23" s="166" t="str">
        <f>IF($C23="","",SUMPRODUCT(
  (1-2*(Журнал!$C$5:$C1127="расход")) *
  (Журнал!$L$5:$L1127=U$4) *
  (Журнал!$M$5:$M1127=U$3) *
  (Журнал!$G$5:$G1127=$C23) *
  Журнал!$B$5:$B1127
))</f>
        <v/>
      </c>
      <c r="V23" s="166" t="str">
        <f>IF($C23="","",SUMPRODUCT(
  (1-2*(Журнал!$C$5:$C1127="расход")) *
  (Журнал!$L$5:$L1127=V$4) *
  (Журнал!$M$5:$M1127=V$3) *
  (Журнал!$G$5:$G1127=$C23) *
  Журнал!$B$5:$B1127
))</f>
        <v/>
      </c>
      <c r="W23" s="166" t="str">
        <f>IF($C23="","",SUMPRODUCT(
  (1-2*(Журнал!$C$5:$C1127="расход")) *
  (Журнал!$L$5:$L1127=W$4) *
  (Журнал!$M$5:$M1127=W$3) *
  (Журнал!$G$5:$G1127=$C23) *
  Журнал!$B$5:$B1127
))</f>
        <v/>
      </c>
      <c r="X23" s="166" t="str">
        <f>IF($C23="","",SUMPRODUCT(
  (1-2*(Журнал!$C$5:$C1127="расход")) *
  (Журнал!$L$5:$L1127=X$4) *
  (Журнал!$M$5:$M1127=X$3) *
  (Журнал!$G$5:$G1127=$C23) *
  Журнал!$B$5:$B1127
))</f>
        <v/>
      </c>
      <c r="Y23" s="166" t="str">
        <f>IF($C23="","",SUMPRODUCT(
  (1-2*(Журнал!$C$5:$C1127="расход")) *
  (Журнал!$L$5:$L1127=Y$4) *
  (Журнал!$M$5:$M1127=Y$3) *
  (Журнал!$G$5:$G1127=$C23) *
  Журнал!$B$5:$B1127
))</f>
        <v/>
      </c>
      <c r="Z23" s="166" t="str">
        <f>IF($C23="","",SUMPRODUCT(
  (1-2*(Журнал!$C$5:$C1127="расход")) *
  (Журнал!$L$5:$L1127=Z$4) *
  (Журнал!$M$5:$M1127=Z$3) *
  (Журнал!$G$5:$G1127=$C23) *
  Журнал!$B$5:$B1127
))</f>
        <v/>
      </c>
      <c r="AA23" s="166" t="str">
        <f>IF($C23="","",SUMPRODUCT(
  (1-2*(Журнал!$C$5:$C1127="расход")) *
  (Журнал!$L$5:$L1127=AA$4) *
  (Журнал!$M$5:$M1127=AA$3) *
  (Журнал!$G$5:$G1127=$C23) *
  Журнал!$B$5:$B1127
))</f>
        <v/>
      </c>
      <c r="AB23" s="166" t="str">
        <f>IF($C23="","",SUMPRODUCT(
  (1-2*(Журнал!$C$5:$C1127="расход")) *
  (Журнал!$L$5:$L1127=AB$4) *
  (Журнал!$M$5:$M1127=AB$3) *
  (Журнал!$G$5:$G1127=$C23) *
  Журнал!$B$5:$B1127
))</f>
        <v/>
      </c>
      <c r="AC23" s="166" t="str">
        <f>IF($C23="","",SUMPRODUCT(
  (1-2*(Журнал!$C$5:$C1127="расход")) *
  (Журнал!$L$5:$L1127=AC$4) *
  (Журнал!$M$5:$M1127=AC$3) *
  (Журнал!$G$5:$G1127=$C23) *
  Журнал!$B$5:$B1127
))</f>
        <v/>
      </c>
      <c r="AD23" s="166" t="str">
        <f>IF($C23="","",SUMPRODUCT(
  (1-2*(Журнал!$C$5:$C1127="расход")) *
  (Журнал!$L$5:$L1127=AD$4) *
  (Журнал!$M$5:$M1127=AD$3) *
  (Журнал!$G$5:$G1127=$C23) *
  Журнал!$B$5:$B1127
))</f>
        <v/>
      </c>
      <c r="AE23" s="166" t="str">
        <f>IF($C23="","",SUMPRODUCT(
  (1-2*(Журнал!$C$5:$C1127="расход")) *
  (Журнал!$L$5:$L1127=AE$4) *
  (Журнал!$M$5:$M1127=AE$3) *
  (Журнал!$G$5:$G1127=$C23) *
  Журнал!$B$5:$B1127
))</f>
        <v/>
      </c>
      <c r="AF23" s="166" t="str">
        <f>IF($C23="","",SUMPRODUCT(
  (1-2*(Журнал!$C$5:$C1127="расход")) *
  (Журнал!$L$5:$L1127=AF$4) *
  (Журнал!$M$5:$M1127=AF$3) *
  (Журнал!$G$5:$G1127=$C23) *
  Журнал!$B$5:$B1127
))</f>
        <v/>
      </c>
    </row>
    <row r="24" spans="1:32" ht="13.2">
      <c r="A24" s="161"/>
      <c r="B24" s="172"/>
      <c r="C24" s="173"/>
      <c r="D24" s="163">
        <f t="shared" si="5"/>
        <v>0</v>
      </c>
      <c r="E24" s="164">
        <f t="shared" si="7"/>
        <v>0</v>
      </c>
      <c r="F24" s="165" t="str">
        <f>IF($C24="","",SUMPRODUCT(
  (1-2*(Журнал!$C$3:$C1127="расход")) *
  (Журнал!$L$3:$L1127=F$4) *
  (Журнал!$M$3:$M1127=F$3) *
  (Журнал!$G$3:$G1127=$C24) *
  Журнал!$B$3:$B1127
))</f>
        <v/>
      </c>
      <c r="G24" s="166" t="str">
        <f>IF($C24="","",SUMPRODUCT(
  (1-2*(Журнал!$C$3:$C1127="расход")) *
  (Журнал!$L$3:$L1127=G$4) *
  (Журнал!$M$3:$M1127=G$3) *
  (Журнал!$G$3:$G1127=$C24) *
  Журнал!$B$3:$B1127
))</f>
        <v/>
      </c>
      <c r="H24" s="166" t="str">
        <f>IF($C24="","",SUMPRODUCT(
  (1-2*(Журнал!$C$3:$C1127="расход")) *
  (Журнал!$L$3:$L1127=H$4) *
  (Журнал!$M$3:$M1127=H$3) *
  (Журнал!$G$3:$G1127=$C24) *
  Журнал!$B$3:$B1127
))</f>
        <v/>
      </c>
      <c r="I24" s="166" t="str">
        <f>IF($C24="","",SUMPRODUCT(
  (1-2*(Журнал!$C$3:$C1127="расход")) *
  (Журнал!$L$3:$L1127=I$4) *
  (Журнал!$M$3:$M1127=I$3) *
  (Журнал!$G$3:$G1127=$C24) *
  Журнал!$B$3:$B1127
))</f>
        <v/>
      </c>
      <c r="J24" s="166" t="str">
        <f>IF($C24="","",SUMPRODUCT(
  (1-2*(Журнал!$C$3:$C1127="расход")) *
  (Журнал!$L$3:$L1127=J$4) *
  (Журнал!$M$3:$M1127=J$3) *
  (Журнал!$G$3:$G1127=$C24) *
  Журнал!$B$3:$B1127
))</f>
        <v/>
      </c>
      <c r="K24" s="166" t="str">
        <f>IF($C24="","",SUMPRODUCT(
  (1-2*(Журнал!$C$3:$C1127="расход")) *
  (Журнал!$L$3:$L1127=K$4) *
  (Журнал!$M$3:$M1127=K$3) *
  (Журнал!$G$3:$G1127=$C24) *
  Журнал!$B$3:$B1127
))</f>
        <v/>
      </c>
      <c r="L24" s="166" t="str">
        <f>IF($C24="","",SUMPRODUCT(
  (1-2*(Журнал!$C$3:$C1127="расход")) *
  (Журнал!$L$3:$L1127=L$4) *
  (Журнал!$M$3:$M1127=L$3) *
  (Журнал!$G$3:$G1127=$C24) *
  Журнал!$B$3:$B1127
))</f>
        <v/>
      </c>
      <c r="M24" s="166" t="str">
        <f>IF($C24="","",SUMPRODUCT(
  (1-2*(Журнал!$C$3:$C1127="расход")) *
  (Журнал!$L$3:$L1127=M$4) *
  (Журнал!$M$3:$M1127=M$3) *
  (Журнал!$G$3:$G1127=$C24) *
  Журнал!$B$3:$B1127
))</f>
        <v/>
      </c>
      <c r="N24" s="166" t="str">
        <f>IF($C24="","",SUMPRODUCT(
  (1-2*(Журнал!$C$3:$C1127="расход")) *
  (Журнал!$L$3:$L1127=N$4) *
  (Журнал!$M$3:$M1127=N$3) *
  (Журнал!$G$3:$G1127=$C24) *
  Журнал!$B$3:$B1127
))</f>
        <v/>
      </c>
      <c r="O24" s="166" t="str">
        <f>IF($C24="","",SUMPRODUCT(
  (1-2*(Журнал!$C$3:$C1127="расход")) *
  (Журнал!$L$3:$L1127=O$4) *
  (Журнал!$M$3:$M1127=O$3) *
  (Журнал!$G$3:$G1127=$C24) *
  Журнал!$B$3:$B1127
))</f>
        <v/>
      </c>
      <c r="P24" s="166" t="str">
        <f>IF($C24="","",SUMPRODUCT(
  (1-2*(Журнал!$C$3:$C1127="расход")) *
  (Журнал!$L$3:$L1127=P$4) *
  (Журнал!$M$3:$M1127=P$3) *
  (Журнал!$G$3:$G1127=$C24) *
  Журнал!$B$3:$B1127
))</f>
        <v/>
      </c>
      <c r="Q24" s="166" t="str">
        <f>IF($C24="","",SUMPRODUCT(
  (1-2*(Журнал!$C$3:$C1127="расход")) *
  (Журнал!$L$3:$L1127=Q$4) *
  (Журнал!$M$3:$M1127=Q$3) *
  (Журнал!$G$3:$G1127=$C24) *
  Журнал!$B$3:$B1127
))</f>
        <v/>
      </c>
      <c r="R24" s="166" t="str">
        <f>IF($C24="","",SUMPRODUCT(
  (1-2*(Журнал!$C$3:$C1127="расход"))*
  (EOMONTH(Журнал!$A$3:$A1127,0)=EOMONTH(R$2,0))*
  (Журнал!$G$3:$G1127=$C24)*
  Журнал!$B$3:$B1127
))</f>
        <v/>
      </c>
      <c r="S24" s="166" t="str">
        <f>IF($C24="","",SUMPRODUCT(
  (1-2*(Журнал!$C$3:$C1127="расход"))*
  (EOMONTH(Журнал!$A$3:$A1127,0)=EOMONTH(S$2,0))*
  (Журнал!$G$3:$G1127=$C24)*
  Журнал!$B$3:$B1127
))</f>
        <v/>
      </c>
      <c r="T24" s="166" t="str">
        <f>IF($C24="","",SUMPRODUCT(
  (1-2*(Журнал!$C$3:$C1127="расход")) *
  (Журнал!$L$3:$L1127=T$4) *
  (Журнал!$M$3:$M1127=T$3) *
  (Журнал!$G$3:$G1127=$C24) *
  Журнал!$B$3:$B1127
))</f>
        <v/>
      </c>
      <c r="U24" s="166" t="str">
        <f>IF($C24="","",SUMPRODUCT(
  (1-2*(Журнал!$C$5:$C1127="расход")) *
  (Журнал!$L$5:$L1127=U$4) *
  (Журнал!$M$5:$M1127=U$3) *
  (Журнал!$G$5:$G1127=$C24) *
  Журнал!$B$5:$B1127
))</f>
        <v/>
      </c>
      <c r="V24" s="166" t="str">
        <f>IF($C24="","",SUMPRODUCT(
  (1-2*(Журнал!$C$5:$C1127="расход")) *
  (Журнал!$L$5:$L1127=V$4) *
  (Журнал!$M$5:$M1127=V$3) *
  (Журнал!$G$5:$G1127=$C24) *
  Журнал!$B$5:$B1127
))</f>
        <v/>
      </c>
      <c r="W24" s="166" t="str">
        <f>IF($C24="","",SUMPRODUCT(
  (1-2*(Журнал!$C$5:$C1127="расход")) *
  (Журнал!$L$5:$L1127=W$4) *
  (Журнал!$M$5:$M1127=W$3) *
  (Журнал!$G$5:$G1127=$C24) *
  Журнал!$B$5:$B1127
))</f>
        <v/>
      </c>
      <c r="X24" s="166" t="str">
        <f>IF($C24="","",SUMPRODUCT(
  (1-2*(Журнал!$C$5:$C1127="расход")) *
  (Журнал!$L$5:$L1127=X$4) *
  (Журнал!$M$5:$M1127=X$3) *
  (Журнал!$G$5:$G1127=$C24) *
  Журнал!$B$5:$B1127
))</f>
        <v/>
      </c>
      <c r="Y24" s="166" t="str">
        <f>IF($C24="","",SUMPRODUCT(
  (1-2*(Журнал!$C$5:$C1127="расход")) *
  (Журнал!$L$5:$L1127=Y$4) *
  (Журнал!$M$5:$M1127=Y$3) *
  (Журнал!$G$5:$G1127=$C24) *
  Журнал!$B$5:$B1127
))</f>
        <v/>
      </c>
      <c r="Z24" s="166" t="str">
        <f>IF($C24="","",SUMPRODUCT(
  (1-2*(Журнал!$C$5:$C1127="расход")) *
  (Журнал!$L$5:$L1127=Z$4) *
  (Журнал!$M$5:$M1127=Z$3) *
  (Журнал!$G$5:$G1127=$C24) *
  Журнал!$B$5:$B1127
))</f>
        <v/>
      </c>
      <c r="AA24" s="166" t="str">
        <f>IF($C24="","",SUMPRODUCT(
  (1-2*(Журнал!$C$5:$C1127="расход")) *
  (Журнал!$L$5:$L1127=AA$4) *
  (Журнал!$M$5:$M1127=AA$3) *
  (Журнал!$G$5:$G1127=$C24) *
  Журнал!$B$5:$B1127
))</f>
        <v/>
      </c>
      <c r="AB24" s="166" t="str">
        <f>IF($C24="","",SUMPRODUCT(
  (1-2*(Журнал!$C$5:$C1127="расход")) *
  (Журнал!$L$5:$L1127=AB$4) *
  (Журнал!$M$5:$M1127=AB$3) *
  (Журнал!$G$5:$G1127=$C24) *
  Журнал!$B$5:$B1127
))</f>
        <v/>
      </c>
      <c r="AC24" s="166" t="str">
        <f>IF($C24="","",SUMPRODUCT(
  (1-2*(Журнал!$C$5:$C1127="расход")) *
  (Журнал!$L$5:$L1127=AC$4) *
  (Журнал!$M$5:$M1127=AC$3) *
  (Журнал!$G$5:$G1127=$C24) *
  Журнал!$B$5:$B1127
))</f>
        <v/>
      </c>
      <c r="AD24" s="166" t="str">
        <f>IF($C24="","",SUMPRODUCT(
  (1-2*(Журнал!$C$5:$C1127="расход")) *
  (Журнал!$L$5:$L1127=AD$4) *
  (Журнал!$M$5:$M1127=AD$3) *
  (Журнал!$G$5:$G1127=$C24) *
  Журнал!$B$5:$B1127
))</f>
        <v/>
      </c>
      <c r="AE24" s="166" t="str">
        <f>IF($C24="","",SUMPRODUCT(
  (1-2*(Журнал!$C$5:$C1127="расход")) *
  (Журнал!$L$5:$L1127=AE$4) *
  (Журнал!$M$5:$M1127=AE$3) *
  (Журнал!$G$5:$G1127=$C24) *
  Журнал!$B$5:$B1127
))</f>
        <v/>
      </c>
      <c r="AF24" s="166" t="str">
        <f>IF($C24="","",SUMPRODUCT(
  (1-2*(Журнал!$C$5:$C1127="расход")) *
  (Журнал!$L$5:$L1127=AF$4) *
  (Журнал!$M$5:$M1127=AF$3) *
  (Журнал!$G$5:$G1127=$C24) *
  Журнал!$B$5:$B1127
))</f>
        <v/>
      </c>
    </row>
    <row r="25" spans="1:32" ht="13.2">
      <c r="A25" s="161"/>
      <c r="B25" s="172"/>
      <c r="C25" s="173"/>
      <c r="D25" s="163">
        <f t="shared" si="5"/>
        <v>0</v>
      </c>
      <c r="E25" s="164">
        <f t="shared" si="7"/>
        <v>0</v>
      </c>
      <c r="F25" s="165" t="str">
        <f>IF($C25="","",SUMPRODUCT(
  (1-2*(Журнал!$C$3:$C1127="расход")) *
  (Журнал!$L$3:$L1127=F$4) *
  (Журнал!$M$3:$M1127=F$3) *
  (Журнал!$G$3:$G1127=$C25) *
  Журнал!$B$3:$B1127
))</f>
        <v/>
      </c>
      <c r="G25" s="166" t="str">
        <f>IF($C25="","",SUMPRODUCT(
  (1-2*(Журнал!$C$3:$C1127="расход")) *
  (Журнал!$L$3:$L1127=G$4) *
  (Журнал!$M$3:$M1127=G$3) *
  (Журнал!$G$3:$G1127=$C25) *
  Журнал!$B$3:$B1127
))</f>
        <v/>
      </c>
      <c r="H25" s="166" t="str">
        <f>IF($C25="","",SUMPRODUCT(
  (1-2*(Журнал!$C$3:$C1127="расход")) *
  (Журнал!$L$3:$L1127=H$4) *
  (Журнал!$M$3:$M1127=H$3) *
  (Журнал!$G$3:$G1127=$C25) *
  Журнал!$B$3:$B1127
))</f>
        <v/>
      </c>
      <c r="I25" s="166" t="str">
        <f>IF($C25="","",SUMPRODUCT(
  (1-2*(Журнал!$C$3:$C1127="расход")) *
  (Журнал!$L$3:$L1127=I$4) *
  (Журнал!$M$3:$M1127=I$3) *
  (Журнал!$G$3:$G1127=$C25) *
  Журнал!$B$3:$B1127
))</f>
        <v/>
      </c>
      <c r="J25" s="166" t="str">
        <f>IF($C25="","",SUMPRODUCT(
  (1-2*(Журнал!$C$3:$C1127="расход")) *
  (Журнал!$L$3:$L1127=J$4) *
  (Журнал!$M$3:$M1127=J$3) *
  (Журнал!$G$3:$G1127=$C25) *
  Журнал!$B$3:$B1127
))</f>
        <v/>
      </c>
      <c r="K25" s="166" t="str">
        <f>IF($C25="","",SUMPRODUCT(
  (1-2*(Журнал!$C$3:$C1127="расход")) *
  (Журнал!$L$3:$L1127=K$4) *
  (Журнал!$M$3:$M1127=K$3) *
  (Журнал!$G$3:$G1127=$C25) *
  Журнал!$B$3:$B1127
))</f>
        <v/>
      </c>
      <c r="L25" s="166" t="str">
        <f>IF($C25="","",SUMPRODUCT(
  (1-2*(Журнал!$C$3:$C1127="расход")) *
  (Журнал!$L$3:$L1127=L$4) *
  (Журнал!$M$3:$M1127=L$3) *
  (Журнал!$G$3:$G1127=$C25) *
  Журнал!$B$3:$B1127
))</f>
        <v/>
      </c>
      <c r="M25" s="166" t="str">
        <f>IF($C25="","",SUMPRODUCT(
  (1-2*(Журнал!$C$3:$C1127="расход")) *
  (Журнал!$L$3:$L1127=M$4) *
  (Журнал!$M$3:$M1127=M$3) *
  (Журнал!$G$3:$G1127=$C25) *
  Журнал!$B$3:$B1127
))</f>
        <v/>
      </c>
      <c r="N25" s="166" t="str">
        <f>IF($C25="","",SUMPRODUCT(
  (1-2*(Журнал!$C$3:$C1127="расход")) *
  (Журнал!$L$3:$L1127=N$4) *
  (Журнал!$M$3:$M1127=N$3) *
  (Журнал!$G$3:$G1127=$C25) *
  Журнал!$B$3:$B1127
))</f>
        <v/>
      </c>
      <c r="O25" s="166" t="str">
        <f>IF($C25="","",SUMPRODUCT(
  (1-2*(Журнал!$C$3:$C1127="расход")) *
  (Журнал!$L$3:$L1127=O$4) *
  (Журнал!$M$3:$M1127=O$3) *
  (Журнал!$G$3:$G1127=$C25) *
  Журнал!$B$3:$B1127
))</f>
        <v/>
      </c>
      <c r="P25" s="166" t="str">
        <f>IF($C25="","",SUMPRODUCT(
  (1-2*(Журнал!$C$3:$C1127="расход")) *
  (Журнал!$L$3:$L1127=P$4) *
  (Журнал!$M$3:$M1127=P$3) *
  (Журнал!$G$3:$G1127=$C25) *
  Журнал!$B$3:$B1127
))</f>
        <v/>
      </c>
      <c r="Q25" s="166" t="str">
        <f>IF($C25="","",SUMPRODUCT(
  (1-2*(Журнал!$C$3:$C1127="расход")) *
  (Журнал!$L$3:$L1127=Q$4) *
  (Журнал!$M$3:$M1127=Q$3) *
  (Журнал!$G$3:$G1127=$C25) *
  Журнал!$B$3:$B1127
))</f>
        <v/>
      </c>
      <c r="R25" s="166" t="str">
        <f>IF($C25="","",SUMPRODUCT(
  (1-2*(Журнал!$C$3:$C1127="расход"))*
  (EOMONTH(Журнал!$A$3:$A1127,0)=EOMONTH(R$2,0))*
  (Журнал!$G$3:$G1127=$C25)*
  Журнал!$B$3:$B1127
))</f>
        <v/>
      </c>
      <c r="S25" s="166" t="str">
        <f>IF($C25="","",SUMPRODUCT(
  (1-2*(Журнал!$C$3:$C1127="расход"))*
  (EOMONTH(Журнал!$A$3:$A1127,0)=EOMONTH(S$2,0))*
  (Журнал!$G$3:$G1127=$C25)*
  Журнал!$B$3:$B1127
))</f>
        <v/>
      </c>
      <c r="T25" s="166" t="str">
        <f>IF($C25="","",SUMPRODUCT(
  (1-2*(Журнал!$C$3:$C1127="расход")) *
  (Журнал!$L$3:$L1127=T$4) *
  (Журнал!$M$3:$M1127=T$3) *
  (Журнал!$G$3:$G1127=$C25) *
  Журнал!$B$3:$B1127
))</f>
        <v/>
      </c>
      <c r="U25" s="166" t="str">
        <f>IF($C25="","",SUMPRODUCT(
  (1-2*(Журнал!$C$5:$C1127="расход")) *
  (Журнал!$L$5:$L1127=U$4) *
  (Журнал!$M$5:$M1127=U$3) *
  (Журнал!$G$5:$G1127=$C25) *
  Журнал!$B$5:$B1127
))</f>
        <v/>
      </c>
      <c r="V25" s="166" t="str">
        <f>IF($C25="","",SUMPRODUCT(
  (1-2*(Журнал!$C$5:$C1127="расход")) *
  (Журнал!$L$5:$L1127=V$4) *
  (Журнал!$M$5:$M1127=V$3) *
  (Журнал!$G$5:$G1127=$C25) *
  Журнал!$B$5:$B1127
))</f>
        <v/>
      </c>
      <c r="W25" s="166" t="str">
        <f>IF($C25="","",SUMPRODUCT(
  (1-2*(Журнал!$C$5:$C1127="расход")) *
  (Журнал!$L$5:$L1127=W$4) *
  (Журнал!$M$5:$M1127=W$3) *
  (Журнал!$G$5:$G1127=$C25) *
  Журнал!$B$5:$B1127
))</f>
        <v/>
      </c>
      <c r="X25" s="166" t="str">
        <f>IF($C25="","",SUMPRODUCT(
  (1-2*(Журнал!$C$5:$C1127="расход")) *
  (Журнал!$L$5:$L1127=X$4) *
  (Журнал!$M$5:$M1127=X$3) *
  (Журнал!$G$5:$G1127=$C25) *
  Журнал!$B$5:$B1127
))</f>
        <v/>
      </c>
      <c r="Y25" s="166" t="str">
        <f>IF($C25="","",SUMPRODUCT(
  (1-2*(Журнал!$C$5:$C1127="расход")) *
  (Журнал!$L$5:$L1127=Y$4) *
  (Журнал!$M$5:$M1127=Y$3) *
  (Журнал!$G$5:$G1127=$C25) *
  Журнал!$B$5:$B1127
))</f>
        <v/>
      </c>
      <c r="Z25" s="166" t="str">
        <f>IF($C25="","",SUMPRODUCT(
  (1-2*(Журнал!$C$5:$C1127="расход")) *
  (Журнал!$L$5:$L1127=Z$4) *
  (Журнал!$M$5:$M1127=Z$3) *
  (Журнал!$G$5:$G1127=$C25) *
  Журнал!$B$5:$B1127
))</f>
        <v/>
      </c>
      <c r="AA25" s="166" t="str">
        <f>IF($C25="","",SUMPRODUCT(
  (1-2*(Журнал!$C$5:$C1127="расход")) *
  (Журнал!$L$5:$L1127=AA$4) *
  (Журнал!$M$5:$M1127=AA$3) *
  (Журнал!$G$5:$G1127=$C25) *
  Журнал!$B$5:$B1127
))</f>
        <v/>
      </c>
      <c r="AB25" s="166" t="str">
        <f>IF($C25="","",SUMPRODUCT(
  (1-2*(Журнал!$C$5:$C1127="расход")) *
  (Журнал!$L$5:$L1127=AB$4) *
  (Журнал!$M$5:$M1127=AB$3) *
  (Журнал!$G$5:$G1127=$C25) *
  Журнал!$B$5:$B1127
))</f>
        <v/>
      </c>
      <c r="AC25" s="166" t="str">
        <f>IF($C25="","",SUMPRODUCT(
  (1-2*(Журнал!$C$5:$C1127="расход")) *
  (Журнал!$L$5:$L1127=AC$4) *
  (Журнал!$M$5:$M1127=AC$3) *
  (Журнал!$G$5:$G1127=$C25) *
  Журнал!$B$5:$B1127
))</f>
        <v/>
      </c>
      <c r="AD25" s="166" t="str">
        <f>IF($C25="","",SUMPRODUCT(
  (1-2*(Журнал!$C$5:$C1127="расход")) *
  (Журнал!$L$5:$L1127=AD$4) *
  (Журнал!$M$5:$M1127=AD$3) *
  (Журнал!$G$5:$G1127=$C25) *
  Журнал!$B$5:$B1127
))</f>
        <v/>
      </c>
      <c r="AE25" s="166" t="str">
        <f>IF($C25="","",SUMPRODUCT(
  (1-2*(Журнал!$C$5:$C1127="расход")) *
  (Журнал!$L$5:$L1127=AE$4) *
  (Журнал!$M$5:$M1127=AE$3) *
  (Журнал!$G$5:$G1127=$C25) *
  Журнал!$B$5:$B1127
))</f>
        <v/>
      </c>
      <c r="AF25" s="166" t="str">
        <f>IF($C25="","",SUMPRODUCT(
  (1-2*(Журнал!$C$5:$C1127="расход")) *
  (Журнал!$L$5:$L1127=AF$4) *
  (Журнал!$M$5:$M1127=AF$3) *
  (Журнал!$G$5:$G1127=$C25) *
  Журнал!$B$5:$B1127
))</f>
        <v/>
      </c>
    </row>
    <row r="26" spans="1:32" ht="13.2">
      <c r="A26" s="161"/>
      <c r="B26" s="172"/>
      <c r="C26" s="173"/>
      <c r="D26" s="163">
        <f t="shared" si="5"/>
        <v>0</v>
      </c>
      <c r="E26" s="164">
        <f t="shared" si="7"/>
        <v>0</v>
      </c>
      <c r="F26" s="165" t="str">
        <f>IF($C26="","",SUMPRODUCT(
  (1-2*(Журнал!$C$3:$C1127="расход")) *
  (Журнал!$L$3:$L1127=F$4) *
  (Журнал!$M$3:$M1127=F$3) *
  (Журнал!$G$3:$G1127=$C26) *
  Журнал!$B$3:$B1127
))</f>
        <v/>
      </c>
      <c r="G26" s="166" t="str">
        <f>IF($C26="","",SUMPRODUCT(
  (1-2*(Журнал!$C$3:$C1127="расход")) *
  (Журнал!$L$3:$L1127=G$4) *
  (Журнал!$M$3:$M1127=G$3) *
  (Журнал!$G$3:$G1127=$C26) *
  Журнал!$B$3:$B1127
))</f>
        <v/>
      </c>
      <c r="H26" s="166" t="str">
        <f>IF($C26="","",SUMPRODUCT(
  (1-2*(Журнал!$C$3:$C1127="расход")) *
  (Журнал!$L$3:$L1127=H$4) *
  (Журнал!$M$3:$M1127=H$3) *
  (Журнал!$G$3:$G1127=$C26) *
  Журнал!$B$3:$B1127
))</f>
        <v/>
      </c>
      <c r="I26" s="166" t="str">
        <f>IF($C26="","",SUMPRODUCT(
  (1-2*(Журнал!$C$3:$C1127="расход")) *
  (Журнал!$L$3:$L1127=I$4) *
  (Журнал!$M$3:$M1127=I$3) *
  (Журнал!$G$3:$G1127=$C26) *
  Журнал!$B$3:$B1127
))</f>
        <v/>
      </c>
      <c r="J26" s="166" t="str">
        <f>IF($C26="","",SUMPRODUCT(
  (1-2*(Журнал!$C$3:$C1127="расход")) *
  (Журнал!$L$3:$L1127=J$4) *
  (Журнал!$M$3:$M1127=J$3) *
  (Журнал!$G$3:$G1127=$C26) *
  Журнал!$B$3:$B1127
))</f>
        <v/>
      </c>
      <c r="K26" s="166" t="str">
        <f>IF($C26="","",SUMPRODUCT(
  (1-2*(Журнал!$C$3:$C1127="расход")) *
  (Журнал!$L$3:$L1127=K$4) *
  (Журнал!$M$3:$M1127=K$3) *
  (Журнал!$G$3:$G1127=$C26) *
  Журнал!$B$3:$B1127
))</f>
        <v/>
      </c>
      <c r="L26" s="166" t="str">
        <f>IF($C26="","",SUMPRODUCT(
  (1-2*(Журнал!$C$3:$C1127="расход")) *
  (Журнал!$L$3:$L1127=L$4) *
  (Журнал!$M$3:$M1127=L$3) *
  (Журнал!$G$3:$G1127=$C26) *
  Журнал!$B$3:$B1127
))</f>
        <v/>
      </c>
      <c r="M26" s="166" t="str">
        <f>IF($C26="","",SUMPRODUCT(
  (1-2*(Журнал!$C$3:$C1127="расход")) *
  (Журнал!$L$3:$L1127=M$4) *
  (Журнал!$M$3:$M1127=M$3) *
  (Журнал!$G$3:$G1127=$C26) *
  Журнал!$B$3:$B1127
))</f>
        <v/>
      </c>
      <c r="N26" s="166" t="str">
        <f>IF($C26="","",SUMPRODUCT(
  (1-2*(Журнал!$C$3:$C1127="расход")) *
  (Журнал!$L$3:$L1127=N$4) *
  (Журнал!$M$3:$M1127=N$3) *
  (Журнал!$G$3:$G1127=$C26) *
  Журнал!$B$3:$B1127
))</f>
        <v/>
      </c>
      <c r="O26" s="166" t="str">
        <f>IF($C26="","",SUMPRODUCT(
  (1-2*(Журнал!$C$3:$C1127="расход")) *
  (Журнал!$L$3:$L1127=O$4) *
  (Журнал!$M$3:$M1127=O$3) *
  (Журнал!$G$3:$G1127=$C26) *
  Журнал!$B$3:$B1127
))</f>
        <v/>
      </c>
      <c r="P26" s="166" t="str">
        <f>IF($C26="","",SUMPRODUCT(
  (1-2*(Журнал!$C$3:$C1127="расход")) *
  (Журнал!$L$3:$L1127=P$4) *
  (Журнал!$M$3:$M1127=P$3) *
  (Журнал!$G$3:$G1127=$C26) *
  Журнал!$B$3:$B1127
))</f>
        <v/>
      </c>
      <c r="Q26" s="166" t="str">
        <f>IF($C26="","",SUMPRODUCT(
  (1-2*(Журнал!$C$3:$C1127="расход")) *
  (Журнал!$L$3:$L1127=Q$4) *
  (Журнал!$M$3:$M1127=Q$3) *
  (Журнал!$G$3:$G1127=$C26) *
  Журнал!$B$3:$B1127
))</f>
        <v/>
      </c>
      <c r="R26" s="166" t="str">
        <f>IF($C26="","",SUMPRODUCT(
  (1-2*(Журнал!$C$3:$C1127="расход"))*
  (EOMONTH(Журнал!$A$3:$A1127,0)=EOMONTH(R$2,0))*
  (Журнал!$G$3:$G1127=$C26)*
  Журнал!$B$3:$B1127
))</f>
        <v/>
      </c>
      <c r="S26" s="166" t="str">
        <f>IF($C26="","",SUMPRODUCT(
  (1-2*(Журнал!$C$3:$C1127="расход"))*
  (EOMONTH(Журнал!$A$3:$A1127,0)=EOMONTH(S$2,0))*
  (Журнал!$G$3:$G1127=$C26)*
  Журнал!$B$3:$B1127
))</f>
        <v/>
      </c>
      <c r="T26" s="166" t="str">
        <f>IF($C26="","",SUMPRODUCT(
  (1-2*(Журнал!$C$3:$C1127="расход")) *
  (Журнал!$L$3:$L1127=T$4) *
  (Журнал!$M$3:$M1127=T$3) *
  (Журнал!$G$3:$G1127=$C26) *
  Журнал!$B$3:$B1127
))</f>
        <v/>
      </c>
      <c r="U26" s="166" t="str">
        <f>IF($C26="","",SUMPRODUCT(
  (1-2*(Журнал!$C$5:$C1127="расход")) *
  (Журнал!$L$5:$L1127=U$4) *
  (Журнал!$M$5:$M1127=U$3) *
  (Журнал!$G$5:$G1127=$C26) *
  Журнал!$B$5:$B1127
))</f>
        <v/>
      </c>
      <c r="V26" s="166" t="str">
        <f>IF($C26="","",SUMPRODUCT(
  (1-2*(Журнал!$C$5:$C1127="расход")) *
  (Журнал!$L$5:$L1127=V$4) *
  (Журнал!$M$5:$M1127=V$3) *
  (Журнал!$G$5:$G1127=$C26) *
  Журнал!$B$5:$B1127
))</f>
        <v/>
      </c>
      <c r="W26" s="166" t="str">
        <f>IF($C26="","",SUMPRODUCT(
  (1-2*(Журнал!$C$5:$C1127="расход")) *
  (Журнал!$L$5:$L1127=W$4) *
  (Журнал!$M$5:$M1127=W$3) *
  (Журнал!$G$5:$G1127=$C26) *
  Журнал!$B$5:$B1127
))</f>
        <v/>
      </c>
      <c r="X26" s="166" t="str">
        <f>IF($C26="","",SUMPRODUCT(
  (1-2*(Журнал!$C$5:$C1127="расход")) *
  (Журнал!$L$5:$L1127=X$4) *
  (Журнал!$M$5:$M1127=X$3) *
  (Журнал!$G$5:$G1127=$C26) *
  Журнал!$B$5:$B1127
))</f>
        <v/>
      </c>
      <c r="Y26" s="166" t="str">
        <f>IF($C26="","",SUMPRODUCT(
  (1-2*(Журнал!$C$5:$C1127="расход")) *
  (Журнал!$L$5:$L1127=Y$4) *
  (Журнал!$M$5:$M1127=Y$3) *
  (Журнал!$G$5:$G1127=$C26) *
  Журнал!$B$5:$B1127
))</f>
        <v/>
      </c>
      <c r="Z26" s="166" t="str">
        <f>IF($C26="","",SUMPRODUCT(
  (1-2*(Журнал!$C$5:$C1127="расход")) *
  (Журнал!$L$5:$L1127=Z$4) *
  (Журнал!$M$5:$M1127=Z$3) *
  (Журнал!$G$5:$G1127=$C26) *
  Журнал!$B$5:$B1127
))</f>
        <v/>
      </c>
      <c r="AA26" s="166" t="str">
        <f>IF($C26="","",SUMPRODUCT(
  (1-2*(Журнал!$C$5:$C1127="расход")) *
  (Журнал!$L$5:$L1127=AA$4) *
  (Журнал!$M$5:$M1127=AA$3) *
  (Журнал!$G$5:$G1127=$C26) *
  Журнал!$B$5:$B1127
))</f>
        <v/>
      </c>
      <c r="AB26" s="166" t="str">
        <f>IF($C26="","",SUMPRODUCT(
  (1-2*(Журнал!$C$5:$C1127="расход")) *
  (Журнал!$L$5:$L1127=AB$4) *
  (Журнал!$M$5:$M1127=AB$3) *
  (Журнал!$G$5:$G1127=$C26) *
  Журнал!$B$5:$B1127
))</f>
        <v/>
      </c>
      <c r="AC26" s="166" t="str">
        <f>IF($C26="","",SUMPRODUCT(
  (1-2*(Журнал!$C$5:$C1127="расход")) *
  (Журнал!$L$5:$L1127=AC$4) *
  (Журнал!$M$5:$M1127=AC$3) *
  (Журнал!$G$5:$G1127=$C26) *
  Журнал!$B$5:$B1127
))</f>
        <v/>
      </c>
      <c r="AD26" s="166" t="str">
        <f>IF($C26="","",SUMPRODUCT(
  (1-2*(Журнал!$C$5:$C1127="расход")) *
  (Журнал!$L$5:$L1127=AD$4) *
  (Журнал!$M$5:$M1127=AD$3) *
  (Журнал!$G$5:$G1127=$C26) *
  Журнал!$B$5:$B1127
))</f>
        <v/>
      </c>
      <c r="AE26" s="166" t="str">
        <f>IF($C26="","",SUMPRODUCT(
  (1-2*(Журнал!$C$5:$C1127="расход")) *
  (Журнал!$L$5:$L1127=AE$4) *
  (Журнал!$M$5:$M1127=AE$3) *
  (Журнал!$G$5:$G1127=$C26) *
  Журнал!$B$5:$B1127
))</f>
        <v/>
      </c>
      <c r="AF26" s="166" t="str">
        <f>IF($C26="","",SUMPRODUCT(
  (1-2*(Журнал!$C$5:$C1127="расход")) *
  (Журнал!$L$5:$L1127=AF$4) *
  (Журнал!$M$5:$M1127=AF$3) *
  (Журнал!$G$5:$G1127=$C26) *
  Журнал!$B$5:$B1127
))</f>
        <v/>
      </c>
    </row>
    <row r="27" spans="1:32" ht="13.2">
      <c r="A27" s="161"/>
      <c r="B27" s="172"/>
      <c r="C27" s="173"/>
      <c r="D27" s="163">
        <f t="shared" si="5"/>
        <v>0</v>
      </c>
      <c r="E27" s="164">
        <f t="shared" si="7"/>
        <v>0</v>
      </c>
      <c r="F27" s="165" t="str">
        <f>IF($C27="","",SUMPRODUCT(
  (1-2*(Журнал!$C$3:$C1127="расход")) *
  (Журнал!$L$3:$L1127=F$4) *
  (Журнал!$M$3:$M1127=F$3) *
  (Журнал!$G$3:$G1127=$C27) *
  Журнал!$B$3:$B1127
))</f>
        <v/>
      </c>
      <c r="G27" s="166" t="str">
        <f>IF($C27="","",SUMPRODUCT(
  (1-2*(Журнал!$C$3:$C1127="расход")) *
  (Журнал!$L$3:$L1127=G$4) *
  (Журнал!$M$3:$M1127=G$3) *
  (Журнал!$G$3:$G1127=$C27) *
  Журнал!$B$3:$B1127
))</f>
        <v/>
      </c>
      <c r="H27" s="166" t="str">
        <f>IF($C27="","",SUMPRODUCT(
  (1-2*(Журнал!$C$3:$C1127="расход")) *
  (Журнал!$L$3:$L1127=H$4) *
  (Журнал!$M$3:$M1127=H$3) *
  (Журнал!$G$3:$G1127=$C27) *
  Журнал!$B$3:$B1127
))</f>
        <v/>
      </c>
      <c r="I27" s="166" t="str">
        <f>IF($C27="","",SUMPRODUCT(
  (1-2*(Журнал!$C$3:$C1127="расход")) *
  (Журнал!$L$3:$L1127=I$4) *
  (Журнал!$M$3:$M1127=I$3) *
  (Журнал!$G$3:$G1127=$C27) *
  Журнал!$B$3:$B1127
))</f>
        <v/>
      </c>
      <c r="J27" s="166" t="str">
        <f>IF($C27="","",SUMPRODUCT(
  (1-2*(Журнал!$C$3:$C1127="расход")) *
  (Журнал!$L$3:$L1127=J$4) *
  (Журнал!$M$3:$M1127=J$3) *
  (Журнал!$G$3:$G1127=$C27) *
  Журнал!$B$3:$B1127
))</f>
        <v/>
      </c>
      <c r="K27" s="166" t="str">
        <f>IF($C27="","",SUMPRODUCT(
  (1-2*(Журнал!$C$3:$C1127="расход")) *
  (Журнал!$L$3:$L1127=K$4) *
  (Журнал!$M$3:$M1127=K$3) *
  (Журнал!$G$3:$G1127=$C27) *
  Журнал!$B$3:$B1127
))</f>
        <v/>
      </c>
      <c r="L27" s="166" t="str">
        <f>IF($C27="","",SUMPRODUCT(
  (1-2*(Журнал!$C$3:$C1127="расход")) *
  (Журнал!$L$3:$L1127=L$4) *
  (Журнал!$M$3:$M1127=L$3) *
  (Журнал!$G$3:$G1127=$C27) *
  Журнал!$B$3:$B1127
))</f>
        <v/>
      </c>
      <c r="M27" s="166" t="str">
        <f>IF($C27="","",SUMPRODUCT(
  (1-2*(Журнал!$C$3:$C1127="расход")) *
  (Журнал!$L$3:$L1127=M$4) *
  (Журнал!$M$3:$M1127=M$3) *
  (Журнал!$G$3:$G1127=$C27) *
  Журнал!$B$3:$B1127
))</f>
        <v/>
      </c>
      <c r="N27" s="166" t="str">
        <f>IF($C27="","",SUMPRODUCT(
  (1-2*(Журнал!$C$3:$C1127="расход")) *
  (Журнал!$L$3:$L1127=N$4) *
  (Журнал!$M$3:$M1127=N$3) *
  (Журнал!$G$3:$G1127=$C27) *
  Журнал!$B$3:$B1127
))</f>
        <v/>
      </c>
      <c r="O27" s="166" t="str">
        <f>IF($C27="","",SUMPRODUCT(
  (1-2*(Журнал!$C$3:$C1127="расход")) *
  (Журнал!$L$3:$L1127=O$4) *
  (Журнал!$M$3:$M1127=O$3) *
  (Журнал!$G$3:$G1127=$C27) *
  Журнал!$B$3:$B1127
))</f>
        <v/>
      </c>
      <c r="P27" s="166" t="str">
        <f>IF($C27="","",SUMPRODUCT(
  (1-2*(Журнал!$C$3:$C1127="расход")) *
  (Журнал!$L$3:$L1127=P$4) *
  (Журнал!$M$3:$M1127=P$3) *
  (Журнал!$G$3:$G1127=$C27) *
  Журнал!$B$3:$B1127
))</f>
        <v/>
      </c>
      <c r="Q27" s="166" t="str">
        <f>IF($C27="","",SUMPRODUCT(
  (1-2*(Журнал!$C$3:$C1127="расход")) *
  (Журнал!$L$3:$L1127=Q$4) *
  (Журнал!$M$3:$M1127=Q$3) *
  (Журнал!$G$3:$G1127=$C27) *
  Журнал!$B$3:$B1127
))</f>
        <v/>
      </c>
      <c r="R27" s="166" t="str">
        <f>IF($C27="","",SUMPRODUCT(
  (1-2*(Журнал!$C$3:$C1127="расход"))*
  (EOMONTH(Журнал!$A$3:$A1127,0)=EOMONTH(R$2,0))*
  (Журнал!$G$3:$G1127=$C27)*
  Журнал!$B$3:$B1127
))</f>
        <v/>
      </c>
      <c r="S27" s="166" t="str">
        <f>IF($C27="","",SUMPRODUCT(
  (1-2*(Журнал!$C$3:$C1127="расход"))*
  (EOMONTH(Журнал!$A$3:$A1127,0)=EOMONTH(S$2,0))*
  (Журнал!$G$3:$G1127=$C27)*
  Журнал!$B$3:$B1127
))</f>
        <v/>
      </c>
      <c r="T27" s="166" t="str">
        <f>IF($C27="","",SUMPRODUCT(
  (1-2*(Журнал!$C$3:$C1127="расход")) *
  (Журнал!$L$3:$L1127=T$4) *
  (Журнал!$M$3:$M1127=T$3) *
  (Журнал!$G$3:$G1127=$C27) *
  Журнал!$B$3:$B1127
))</f>
        <v/>
      </c>
      <c r="U27" s="166" t="str">
        <f>IF($C27="","",SUMPRODUCT(
  (1-2*(Журнал!$C$5:$C1127="расход")) *
  (Журнал!$L$5:$L1127=U$4) *
  (Журнал!$M$5:$M1127=U$3) *
  (Журнал!$G$5:$G1127=$C27) *
  Журнал!$B$5:$B1127
))</f>
        <v/>
      </c>
      <c r="V27" s="166" t="str">
        <f>IF($C27="","",SUMPRODUCT(
  (1-2*(Журнал!$C$5:$C1127="расход")) *
  (Журнал!$L$5:$L1127=V$4) *
  (Журнал!$M$5:$M1127=V$3) *
  (Журнал!$G$5:$G1127=$C27) *
  Журнал!$B$5:$B1127
))</f>
        <v/>
      </c>
      <c r="W27" s="166" t="str">
        <f>IF($C27="","",SUMPRODUCT(
  (1-2*(Журнал!$C$5:$C1127="расход")) *
  (Журнал!$L$5:$L1127=W$4) *
  (Журнал!$M$5:$M1127=W$3) *
  (Журнал!$G$5:$G1127=$C27) *
  Журнал!$B$5:$B1127
))</f>
        <v/>
      </c>
      <c r="X27" s="166" t="str">
        <f>IF($C27="","",SUMPRODUCT(
  (1-2*(Журнал!$C$5:$C1127="расход")) *
  (Журнал!$L$5:$L1127=X$4) *
  (Журнал!$M$5:$M1127=X$3) *
  (Журнал!$G$5:$G1127=$C27) *
  Журнал!$B$5:$B1127
))</f>
        <v/>
      </c>
      <c r="Y27" s="166" t="str">
        <f>IF($C27="","",SUMPRODUCT(
  (1-2*(Журнал!$C$5:$C1127="расход")) *
  (Журнал!$L$5:$L1127=Y$4) *
  (Журнал!$M$5:$M1127=Y$3) *
  (Журнал!$G$5:$G1127=$C27) *
  Журнал!$B$5:$B1127
))</f>
        <v/>
      </c>
      <c r="Z27" s="166" t="str">
        <f>IF($C27="","",SUMPRODUCT(
  (1-2*(Журнал!$C$5:$C1127="расход")) *
  (Журнал!$L$5:$L1127=Z$4) *
  (Журнал!$M$5:$M1127=Z$3) *
  (Журнал!$G$5:$G1127=$C27) *
  Журнал!$B$5:$B1127
))</f>
        <v/>
      </c>
      <c r="AA27" s="166" t="str">
        <f>IF($C27="","",SUMPRODUCT(
  (1-2*(Журнал!$C$5:$C1127="расход")) *
  (Журнал!$L$5:$L1127=AA$4) *
  (Журнал!$M$5:$M1127=AA$3) *
  (Журнал!$G$5:$G1127=$C27) *
  Журнал!$B$5:$B1127
))</f>
        <v/>
      </c>
      <c r="AB27" s="166" t="str">
        <f>IF($C27="","",SUMPRODUCT(
  (1-2*(Журнал!$C$5:$C1127="расход")) *
  (Журнал!$L$5:$L1127=AB$4) *
  (Журнал!$M$5:$M1127=AB$3) *
  (Журнал!$G$5:$G1127=$C27) *
  Журнал!$B$5:$B1127
))</f>
        <v/>
      </c>
      <c r="AC27" s="166" t="str">
        <f>IF($C27="","",SUMPRODUCT(
  (1-2*(Журнал!$C$5:$C1127="расход")) *
  (Журнал!$L$5:$L1127=AC$4) *
  (Журнал!$M$5:$M1127=AC$3) *
  (Журнал!$G$5:$G1127=$C27) *
  Журнал!$B$5:$B1127
))</f>
        <v/>
      </c>
      <c r="AD27" s="166" t="str">
        <f>IF($C27="","",SUMPRODUCT(
  (1-2*(Журнал!$C$5:$C1127="расход")) *
  (Журнал!$L$5:$L1127=AD$4) *
  (Журнал!$M$5:$M1127=AD$3) *
  (Журнал!$G$5:$G1127=$C27) *
  Журнал!$B$5:$B1127
))</f>
        <v/>
      </c>
      <c r="AE27" s="166" t="str">
        <f>IF($C27="","",SUMPRODUCT(
  (1-2*(Журнал!$C$5:$C1127="расход")) *
  (Журнал!$L$5:$L1127=AE$4) *
  (Журнал!$M$5:$M1127=AE$3) *
  (Журнал!$G$5:$G1127=$C27) *
  Журнал!$B$5:$B1127
))</f>
        <v/>
      </c>
      <c r="AF27" s="166" t="str">
        <f>IF($C27="","",SUMPRODUCT(
  (1-2*(Журнал!$C$5:$C1127="расход")) *
  (Журнал!$L$5:$L1127=AF$4) *
  (Журнал!$M$5:$M1127=AF$3) *
  (Журнал!$G$5:$G1127=$C27) *
  Журнал!$B$5:$B1127
))</f>
        <v/>
      </c>
    </row>
    <row r="28" spans="1:32" ht="13.2">
      <c r="A28" s="161"/>
      <c r="B28" s="172"/>
      <c r="C28" s="173"/>
      <c r="D28" s="163">
        <f t="shared" si="5"/>
        <v>0</v>
      </c>
      <c r="E28" s="164">
        <f t="shared" si="7"/>
        <v>0</v>
      </c>
      <c r="F28" s="165" t="str">
        <f>IF($C28="","",SUMPRODUCT(
  (1-2*(Журнал!$C$3:$C1127="расход")) *
  (Журнал!$L$3:$L1127=F$4) *
  (Журнал!$M$3:$M1127=F$3) *
  (Журнал!$G$3:$G1127=$C28) *
  Журнал!$B$3:$B1127
))</f>
        <v/>
      </c>
      <c r="G28" s="166" t="str">
        <f>IF($C28="","",SUMPRODUCT(
  (1-2*(Журнал!$C$3:$C1127="расход")) *
  (Журнал!$L$3:$L1127=G$4) *
  (Журнал!$M$3:$M1127=G$3) *
  (Журнал!$G$3:$G1127=$C28) *
  Журнал!$B$3:$B1127
))</f>
        <v/>
      </c>
      <c r="H28" s="166" t="str">
        <f>IF($C28="","",SUMPRODUCT(
  (1-2*(Журнал!$C$3:$C1127="расход")) *
  (Журнал!$L$3:$L1127=H$4) *
  (Журнал!$M$3:$M1127=H$3) *
  (Журнал!$G$3:$G1127=$C28) *
  Журнал!$B$3:$B1127
))</f>
        <v/>
      </c>
      <c r="I28" s="166" t="str">
        <f>IF($C28="","",SUMPRODUCT(
  (1-2*(Журнал!$C$3:$C1127="расход")) *
  (Журнал!$L$3:$L1127=I$4) *
  (Журнал!$M$3:$M1127=I$3) *
  (Журнал!$G$3:$G1127=$C28) *
  Журнал!$B$3:$B1127
))</f>
        <v/>
      </c>
      <c r="J28" s="166" t="str">
        <f>IF($C28="","",SUMPRODUCT(
  (1-2*(Журнал!$C$3:$C1127="расход")) *
  (Журнал!$L$3:$L1127=J$4) *
  (Журнал!$M$3:$M1127=J$3) *
  (Журнал!$G$3:$G1127=$C28) *
  Журнал!$B$3:$B1127
))</f>
        <v/>
      </c>
      <c r="K28" s="166" t="str">
        <f>IF($C28="","",SUMPRODUCT(
  (1-2*(Журнал!$C$3:$C1127="расход")) *
  (Журнал!$L$3:$L1127=K$4) *
  (Журнал!$M$3:$M1127=K$3) *
  (Журнал!$G$3:$G1127=$C28) *
  Журнал!$B$3:$B1127
))</f>
        <v/>
      </c>
      <c r="L28" s="166" t="str">
        <f>IF($C28="","",SUMPRODUCT(
  (1-2*(Журнал!$C$3:$C1127="расход")) *
  (Журнал!$L$3:$L1127=L$4) *
  (Журнал!$M$3:$M1127=L$3) *
  (Журнал!$G$3:$G1127=$C28) *
  Журнал!$B$3:$B1127
))</f>
        <v/>
      </c>
      <c r="M28" s="166" t="str">
        <f>IF($C28="","",SUMPRODUCT(
  (1-2*(Журнал!$C$3:$C1127="расход")) *
  (Журнал!$L$3:$L1127=M$4) *
  (Журнал!$M$3:$M1127=M$3) *
  (Журнал!$G$3:$G1127=$C28) *
  Журнал!$B$3:$B1127
))</f>
        <v/>
      </c>
      <c r="N28" s="166" t="str">
        <f>IF($C28="","",SUMPRODUCT(
  (1-2*(Журнал!$C$3:$C1127="расход")) *
  (Журнал!$L$3:$L1127=N$4) *
  (Журнал!$M$3:$M1127=N$3) *
  (Журнал!$G$3:$G1127=$C28) *
  Журнал!$B$3:$B1127
))</f>
        <v/>
      </c>
      <c r="O28" s="166" t="str">
        <f>IF($C28="","",SUMPRODUCT(
  (1-2*(Журнал!$C$3:$C1127="расход")) *
  (Журнал!$L$3:$L1127=O$4) *
  (Журнал!$M$3:$M1127=O$3) *
  (Журнал!$G$3:$G1127=$C28) *
  Журнал!$B$3:$B1127
))</f>
        <v/>
      </c>
      <c r="P28" s="166" t="str">
        <f>IF($C28="","",SUMPRODUCT(
  (1-2*(Журнал!$C$3:$C1127="расход")) *
  (Журнал!$L$3:$L1127=P$4) *
  (Журнал!$M$3:$M1127=P$3) *
  (Журнал!$G$3:$G1127=$C28) *
  Журнал!$B$3:$B1127
))</f>
        <v/>
      </c>
      <c r="Q28" s="166" t="str">
        <f>IF($C28="","",SUMPRODUCT(
  (1-2*(Журнал!$C$3:$C1127="расход")) *
  (Журнал!$L$3:$L1127=Q$4) *
  (Журнал!$M$3:$M1127=Q$3) *
  (Журнал!$G$3:$G1127=$C28) *
  Журнал!$B$3:$B1127
))</f>
        <v/>
      </c>
      <c r="R28" s="166" t="str">
        <f>IF($C28="","",SUMPRODUCT(
  (1-2*(Журнал!$C$3:$C1127="расход"))*
  (EOMONTH(Журнал!$A$3:$A1127,0)=EOMONTH(R$2,0))*
  (Журнал!$G$3:$G1127=$C28)*
  Журнал!$B$3:$B1127
))</f>
        <v/>
      </c>
      <c r="S28" s="166" t="str">
        <f>IF($C28="","",SUMPRODUCT(
  (1-2*(Журнал!$C$3:$C1127="расход"))*
  (EOMONTH(Журнал!$A$3:$A1127,0)=EOMONTH(S$2,0))*
  (Журнал!$G$3:$G1127=$C28)*
  Журнал!$B$3:$B1127
))</f>
        <v/>
      </c>
      <c r="T28" s="166" t="str">
        <f>IF($C28="","",SUMPRODUCT(
  (1-2*(Журнал!$C$3:$C1127="расход")) *
  (Журнал!$L$3:$L1127=T$4) *
  (Журнал!$M$3:$M1127=T$3) *
  (Журнал!$G$3:$G1127=$C28) *
  Журнал!$B$3:$B1127
))</f>
        <v/>
      </c>
      <c r="U28" s="166" t="str">
        <f>IF($C28="","",SUMPRODUCT(
  (1-2*(Журнал!$C$5:$C1127="расход")) *
  (Журнал!$L$5:$L1127=U$4) *
  (Журнал!$M$5:$M1127=U$3) *
  (Журнал!$G$5:$G1127=$C28) *
  Журнал!$B$5:$B1127
))</f>
        <v/>
      </c>
      <c r="V28" s="166" t="str">
        <f>IF($C28="","",SUMPRODUCT(
  (1-2*(Журнал!$C$5:$C1127="расход")) *
  (Журнал!$L$5:$L1127=V$4) *
  (Журнал!$M$5:$M1127=V$3) *
  (Журнал!$G$5:$G1127=$C28) *
  Журнал!$B$5:$B1127
))</f>
        <v/>
      </c>
      <c r="W28" s="166" t="str">
        <f>IF($C28="","",SUMPRODUCT(
  (1-2*(Журнал!$C$5:$C1127="расход")) *
  (Журнал!$L$5:$L1127=W$4) *
  (Журнал!$M$5:$M1127=W$3) *
  (Журнал!$G$5:$G1127=$C28) *
  Журнал!$B$5:$B1127
))</f>
        <v/>
      </c>
      <c r="X28" s="166" t="str">
        <f>IF($C28="","",SUMPRODUCT(
  (1-2*(Журнал!$C$5:$C1127="расход")) *
  (Журнал!$L$5:$L1127=X$4) *
  (Журнал!$M$5:$M1127=X$3) *
  (Журнал!$G$5:$G1127=$C28) *
  Журнал!$B$5:$B1127
))</f>
        <v/>
      </c>
      <c r="Y28" s="166" t="str">
        <f>IF($C28="","",SUMPRODUCT(
  (1-2*(Журнал!$C$5:$C1127="расход")) *
  (Журнал!$L$5:$L1127=Y$4) *
  (Журнал!$M$5:$M1127=Y$3) *
  (Журнал!$G$5:$G1127=$C28) *
  Журнал!$B$5:$B1127
))</f>
        <v/>
      </c>
      <c r="Z28" s="166" t="str">
        <f>IF($C28="","",SUMPRODUCT(
  (1-2*(Журнал!$C$5:$C1127="расход")) *
  (Журнал!$L$5:$L1127=Z$4) *
  (Журнал!$M$5:$M1127=Z$3) *
  (Журнал!$G$5:$G1127=$C28) *
  Журнал!$B$5:$B1127
))</f>
        <v/>
      </c>
      <c r="AA28" s="166" t="str">
        <f>IF($C28="","",SUMPRODUCT(
  (1-2*(Журнал!$C$5:$C1127="расход")) *
  (Журнал!$L$5:$L1127=AA$4) *
  (Журнал!$M$5:$M1127=AA$3) *
  (Журнал!$G$5:$G1127=$C28) *
  Журнал!$B$5:$B1127
))</f>
        <v/>
      </c>
      <c r="AB28" s="166" t="str">
        <f>IF($C28="","",SUMPRODUCT(
  (1-2*(Журнал!$C$5:$C1127="расход")) *
  (Журнал!$L$5:$L1127=AB$4) *
  (Журнал!$M$5:$M1127=AB$3) *
  (Журнал!$G$5:$G1127=$C28) *
  Журнал!$B$5:$B1127
))</f>
        <v/>
      </c>
      <c r="AC28" s="166" t="str">
        <f>IF($C28="","",SUMPRODUCT(
  (1-2*(Журнал!$C$5:$C1127="расход")) *
  (Журнал!$L$5:$L1127=AC$4) *
  (Журнал!$M$5:$M1127=AC$3) *
  (Журнал!$G$5:$G1127=$C28) *
  Журнал!$B$5:$B1127
))</f>
        <v/>
      </c>
      <c r="AD28" s="166" t="str">
        <f>IF($C28="","",SUMPRODUCT(
  (1-2*(Журнал!$C$5:$C1127="расход")) *
  (Журнал!$L$5:$L1127=AD$4) *
  (Журнал!$M$5:$M1127=AD$3) *
  (Журнал!$G$5:$G1127=$C28) *
  Журнал!$B$5:$B1127
))</f>
        <v/>
      </c>
      <c r="AE28" s="166" t="str">
        <f>IF($C28="","",SUMPRODUCT(
  (1-2*(Журнал!$C$5:$C1127="расход")) *
  (Журнал!$L$5:$L1127=AE$4) *
  (Журнал!$M$5:$M1127=AE$3) *
  (Журнал!$G$5:$G1127=$C28) *
  Журнал!$B$5:$B1127
))</f>
        <v/>
      </c>
      <c r="AF28" s="166" t="str">
        <f>IF($C28="","",SUMPRODUCT(
  (1-2*(Журнал!$C$5:$C1127="расход")) *
  (Журнал!$L$5:$L1127=AF$4) *
  (Журнал!$M$5:$M1127=AF$3) *
  (Журнал!$G$5:$G1127=$C28) *
  Журнал!$B$5:$B1127
))</f>
        <v/>
      </c>
    </row>
    <row r="29" spans="1:32" ht="13.2">
      <c r="A29" s="161"/>
      <c r="B29" s="172"/>
      <c r="C29" s="173"/>
      <c r="D29" s="163">
        <f t="shared" si="5"/>
        <v>0</v>
      </c>
      <c r="E29" s="164">
        <f t="shared" si="7"/>
        <v>0</v>
      </c>
      <c r="F29" s="165" t="str">
        <f>IF($C29="","",SUMPRODUCT(
  (1-2*(Журнал!$C$3:$C1127="расход")) *
  (Журнал!$L$3:$L1127=F$4) *
  (Журнал!$M$3:$M1127=F$3) *
  (Журнал!$G$3:$G1127=$C29) *
  Журнал!$B$3:$B1127
))</f>
        <v/>
      </c>
      <c r="G29" s="166" t="str">
        <f>IF($C29="","",SUMPRODUCT(
  (1-2*(Журнал!$C$3:$C1127="расход")) *
  (Журнал!$L$3:$L1127=G$4) *
  (Журнал!$M$3:$M1127=G$3) *
  (Журнал!$G$3:$G1127=$C29) *
  Журнал!$B$3:$B1127
))</f>
        <v/>
      </c>
      <c r="H29" s="166" t="str">
        <f>IF($C29="","",SUMPRODUCT(
  (1-2*(Журнал!$C$3:$C1127="расход")) *
  (Журнал!$L$3:$L1127=H$4) *
  (Журнал!$M$3:$M1127=H$3) *
  (Журнал!$G$3:$G1127=$C29) *
  Журнал!$B$3:$B1127
))</f>
        <v/>
      </c>
      <c r="I29" s="166" t="str">
        <f>IF($C29="","",SUMPRODUCT(
  (1-2*(Журнал!$C$3:$C1127="расход")) *
  (Журнал!$L$3:$L1127=I$4) *
  (Журнал!$M$3:$M1127=I$3) *
  (Журнал!$G$3:$G1127=$C29) *
  Журнал!$B$3:$B1127
))</f>
        <v/>
      </c>
      <c r="J29" s="166" t="str">
        <f>IF($C29="","",SUMPRODUCT(
  (1-2*(Журнал!$C$3:$C1127="расход")) *
  (Журнал!$L$3:$L1127=J$4) *
  (Журнал!$M$3:$M1127=J$3) *
  (Журнал!$G$3:$G1127=$C29) *
  Журнал!$B$3:$B1127
))</f>
        <v/>
      </c>
      <c r="K29" s="166" t="str">
        <f>IF($C29="","",SUMPRODUCT(
  (1-2*(Журнал!$C$3:$C1127="расход")) *
  (Журнал!$L$3:$L1127=K$4) *
  (Журнал!$M$3:$M1127=K$3) *
  (Журнал!$G$3:$G1127=$C29) *
  Журнал!$B$3:$B1127
))</f>
        <v/>
      </c>
      <c r="L29" s="166" t="str">
        <f>IF($C29="","",SUMPRODUCT(
  (1-2*(Журнал!$C$3:$C1127="расход")) *
  (Журнал!$L$3:$L1127=L$4) *
  (Журнал!$M$3:$M1127=L$3) *
  (Журнал!$G$3:$G1127=$C29) *
  Журнал!$B$3:$B1127
))</f>
        <v/>
      </c>
      <c r="M29" s="166" t="str">
        <f>IF($C29="","",SUMPRODUCT(
  (1-2*(Журнал!$C$3:$C1127="расход")) *
  (Журнал!$L$3:$L1127=M$4) *
  (Журнал!$M$3:$M1127=M$3) *
  (Журнал!$G$3:$G1127=$C29) *
  Журнал!$B$3:$B1127
))</f>
        <v/>
      </c>
      <c r="N29" s="166" t="str">
        <f>IF($C29="","",SUMPRODUCT(
  (1-2*(Журнал!$C$3:$C1127="расход")) *
  (Журнал!$L$3:$L1127=N$4) *
  (Журнал!$M$3:$M1127=N$3) *
  (Журнал!$G$3:$G1127=$C29) *
  Журнал!$B$3:$B1127
))</f>
        <v/>
      </c>
      <c r="O29" s="166" t="str">
        <f>IF($C29="","",SUMPRODUCT(
  (1-2*(Журнал!$C$3:$C1127="расход")) *
  (Журнал!$L$3:$L1127=O$4) *
  (Журнал!$M$3:$M1127=O$3) *
  (Журнал!$G$3:$G1127=$C29) *
  Журнал!$B$3:$B1127
))</f>
        <v/>
      </c>
      <c r="P29" s="166" t="str">
        <f>IF($C29="","",SUMPRODUCT(
  (1-2*(Журнал!$C$3:$C1127="расход")) *
  (Журнал!$L$3:$L1127=P$4) *
  (Журнал!$M$3:$M1127=P$3) *
  (Журнал!$G$3:$G1127=$C29) *
  Журнал!$B$3:$B1127
))</f>
        <v/>
      </c>
      <c r="Q29" s="166" t="str">
        <f>IF($C29="","",SUMPRODUCT(
  (1-2*(Журнал!$C$3:$C1127="расход")) *
  (Журнал!$L$3:$L1127=Q$4) *
  (Журнал!$M$3:$M1127=Q$3) *
  (Журнал!$G$3:$G1127=$C29) *
  Журнал!$B$3:$B1127
))</f>
        <v/>
      </c>
      <c r="R29" s="166" t="str">
        <f>IF($C29="","",SUMPRODUCT(
  (1-2*(Журнал!$C$3:$C1127="расход"))*
  (EOMONTH(Журнал!$A$3:$A1127,0)=EOMONTH(R$2,0))*
  (Журнал!$G$3:$G1127=$C29)*
  Журнал!$B$3:$B1127
))</f>
        <v/>
      </c>
      <c r="S29" s="166" t="str">
        <f>IF($C29="","",SUMPRODUCT(
  (1-2*(Журнал!$C$3:$C1127="расход"))*
  (EOMONTH(Журнал!$A$3:$A1127,0)=EOMONTH(S$2,0))*
  (Журнал!$G$3:$G1127=$C29)*
  Журнал!$B$3:$B1127
))</f>
        <v/>
      </c>
      <c r="T29" s="166" t="str">
        <f>IF($C29="","",SUMPRODUCT(
  (1-2*(Журнал!$C$3:$C1127="расход")) *
  (Журнал!$L$3:$L1127=T$4) *
  (Журнал!$M$3:$M1127=T$3) *
  (Журнал!$G$3:$G1127=$C29) *
  Журнал!$B$3:$B1127
))</f>
        <v/>
      </c>
      <c r="U29" s="166" t="str">
        <f>IF($C29="","",SUMPRODUCT(
  (1-2*(Журнал!$C$5:$C1127="расход")) *
  (Журнал!$L$5:$L1127=U$4) *
  (Журнал!$M$5:$M1127=U$3) *
  (Журнал!$G$5:$G1127=$C29) *
  Журнал!$B$5:$B1127
))</f>
        <v/>
      </c>
      <c r="V29" s="166" t="str">
        <f>IF($C29="","",SUMPRODUCT(
  (1-2*(Журнал!$C$5:$C1127="расход")) *
  (Журнал!$L$5:$L1127=V$4) *
  (Журнал!$M$5:$M1127=V$3) *
  (Журнал!$G$5:$G1127=$C29) *
  Журнал!$B$5:$B1127
))</f>
        <v/>
      </c>
      <c r="W29" s="166" t="str">
        <f>IF($C29="","",SUMPRODUCT(
  (1-2*(Журнал!$C$5:$C1127="расход")) *
  (Журнал!$L$5:$L1127=W$4) *
  (Журнал!$M$5:$M1127=W$3) *
  (Журнал!$G$5:$G1127=$C29) *
  Журнал!$B$5:$B1127
))</f>
        <v/>
      </c>
      <c r="X29" s="166" t="str">
        <f>IF($C29="","",SUMPRODUCT(
  (1-2*(Журнал!$C$5:$C1127="расход")) *
  (Журнал!$L$5:$L1127=X$4) *
  (Журнал!$M$5:$M1127=X$3) *
  (Журнал!$G$5:$G1127=$C29) *
  Журнал!$B$5:$B1127
))</f>
        <v/>
      </c>
      <c r="Y29" s="166" t="str">
        <f>IF($C29="","",SUMPRODUCT(
  (1-2*(Журнал!$C$5:$C1127="расход")) *
  (Журнал!$L$5:$L1127=Y$4) *
  (Журнал!$M$5:$M1127=Y$3) *
  (Журнал!$G$5:$G1127=$C29) *
  Журнал!$B$5:$B1127
))</f>
        <v/>
      </c>
      <c r="Z29" s="166" t="str">
        <f>IF($C29="","",SUMPRODUCT(
  (1-2*(Журнал!$C$5:$C1127="расход")) *
  (Журнал!$L$5:$L1127=Z$4) *
  (Журнал!$M$5:$M1127=Z$3) *
  (Журнал!$G$5:$G1127=$C29) *
  Журнал!$B$5:$B1127
))</f>
        <v/>
      </c>
      <c r="AA29" s="166" t="str">
        <f>IF($C29="","",SUMPRODUCT(
  (1-2*(Журнал!$C$5:$C1127="расход")) *
  (Журнал!$L$5:$L1127=AA$4) *
  (Журнал!$M$5:$M1127=AA$3) *
  (Журнал!$G$5:$G1127=$C29) *
  Журнал!$B$5:$B1127
))</f>
        <v/>
      </c>
      <c r="AB29" s="166" t="str">
        <f>IF($C29="","",SUMPRODUCT(
  (1-2*(Журнал!$C$5:$C1127="расход")) *
  (Журнал!$L$5:$L1127=AB$4) *
  (Журнал!$M$5:$M1127=AB$3) *
  (Журнал!$G$5:$G1127=$C29) *
  Журнал!$B$5:$B1127
))</f>
        <v/>
      </c>
      <c r="AC29" s="166" t="str">
        <f>IF($C29="","",SUMPRODUCT(
  (1-2*(Журнал!$C$5:$C1127="расход")) *
  (Журнал!$L$5:$L1127=AC$4) *
  (Журнал!$M$5:$M1127=AC$3) *
  (Журнал!$G$5:$G1127=$C29) *
  Журнал!$B$5:$B1127
))</f>
        <v/>
      </c>
      <c r="AD29" s="166" t="str">
        <f>IF($C29="","",SUMPRODUCT(
  (1-2*(Журнал!$C$5:$C1127="расход")) *
  (Журнал!$L$5:$L1127=AD$4) *
  (Журнал!$M$5:$M1127=AD$3) *
  (Журнал!$G$5:$G1127=$C29) *
  Журнал!$B$5:$B1127
))</f>
        <v/>
      </c>
      <c r="AE29" s="166" t="str">
        <f>IF($C29="","",SUMPRODUCT(
  (1-2*(Журнал!$C$5:$C1127="расход")) *
  (Журнал!$L$5:$L1127=AE$4) *
  (Журнал!$M$5:$M1127=AE$3) *
  (Журнал!$G$5:$G1127=$C29) *
  Журнал!$B$5:$B1127
))</f>
        <v/>
      </c>
      <c r="AF29" s="166" t="str">
        <f>IF($C29="","",SUMPRODUCT(
  (1-2*(Журнал!$C$5:$C1127="расход")) *
  (Журнал!$L$5:$L1127=AF$4) *
  (Журнал!$M$5:$M1127=AF$3) *
  (Журнал!$G$5:$G1127=$C29) *
  Журнал!$B$5:$B1127
))</f>
        <v/>
      </c>
    </row>
    <row r="30" spans="1:32" ht="13.2">
      <c r="A30" s="161"/>
      <c r="B30" s="172"/>
      <c r="C30" s="173"/>
      <c r="D30" s="163">
        <f t="shared" si="5"/>
        <v>0</v>
      </c>
      <c r="E30" s="164">
        <f t="shared" si="7"/>
        <v>0</v>
      </c>
      <c r="F30" s="165" t="str">
        <f>IF($C30="","",SUMPRODUCT(
  (1-2*(Журнал!$C$3:$C1127="расход")) *
  (Журнал!$L$3:$L1127=F$4) *
  (Журнал!$M$3:$M1127=F$3) *
  (Журнал!$G$3:$G1127=$C30) *
  Журнал!$B$3:$B1127
))</f>
        <v/>
      </c>
      <c r="G30" s="166" t="str">
        <f>IF($C30="","",SUMPRODUCT(
  (1-2*(Журнал!$C$3:$C1127="расход")) *
  (Журнал!$L$3:$L1127=G$4) *
  (Журнал!$M$3:$M1127=G$3) *
  (Журнал!$G$3:$G1127=$C30) *
  Журнал!$B$3:$B1127
))</f>
        <v/>
      </c>
      <c r="H30" s="166" t="str">
        <f>IF($C30="","",SUMPRODUCT(
  (1-2*(Журнал!$C$3:$C1127="расход")) *
  (Журнал!$L$3:$L1127=H$4) *
  (Журнал!$M$3:$M1127=H$3) *
  (Журнал!$G$3:$G1127=$C30) *
  Журнал!$B$3:$B1127
))</f>
        <v/>
      </c>
      <c r="I30" s="166" t="str">
        <f>IF($C30="","",SUMPRODUCT(
  (1-2*(Журнал!$C$3:$C1127="расход")) *
  (Журнал!$L$3:$L1127=I$4) *
  (Журнал!$M$3:$M1127=I$3) *
  (Журнал!$G$3:$G1127=$C30) *
  Журнал!$B$3:$B1127
))</f>
        <v/>
      </c>
      <c r="J30" s="166" t="str">
        <f>IF($C30="","",SUMPRODUCT(
  (1-2*(Журнал!$C$3:$C1127="расход")) *
  (Журнал!$L$3:$L1127=J$4) *
  (Журнал!$M$3:$M1127=J$3) *
  (Журнал!$G$3:$G1127=$C30) *
  Журнал!$B$3:$B1127
))</f>
        <v/>
      </c>
      <c r="K30" s="166" t="str">
        <f>IF($C30="","",SUMPRODUCT(
  (1-2*(Журнал!$C$3:$C1127="расход")) *
  (Журнал!$L$3:$L1127=K$4) *
  (Журнал!$M$3:$M1127=K$3) *
  (Журнал!$G$3:$G1127=$C30) *
  Журнал!$B$3:$B1127
))</f>
        <v/>
      </c>
      <c r="L30" s="166" t="str">
        <f>IF($C30="","",SUMPRODUCT(
  (1-2*(Журнал!$C$3:$C1127="расход")) *
  (Журнал!$L$3:$L1127=L$4) *
  (Журнал!$M$3:$M1127=L$3) *
  (Журнал!$G$3:$G1127=$C30) *
  Журнал!$B$3:$B1127
))</f>
        <v/>
      </c>
      <c r="M30" s="166" t="str">
        <f>IF($C30="","",SUMPRODUCT(
  (1-2*(Журнал!$C$3:$C1127="расход")) *
  (Журнал!$L$3:$L1127=M$4) *
  (Журнал!$M$3:$M1127=M$3) *
  (Журнал!$G$3:$G1127=$C30) *
  Журнал!$B$3:$B1127
))</f>
        <v/>
      </c>
      <c r="N30" s="166" t="str">
        <f>IF($C30="","",SUMPRODUCT(
  (1-2*(Журнал!$C$3:$C1127="расход")) *
  (Журнал!$L$3:$L1127=N$4) *
  (Журнал!$M$3:$M1127=N$3) *
  (Журнал!$G$3:$G1127=$C30) *
  Журнал!$B$3:$B1127
))</f>
        <v/>
      </c>
      <c r="O30" s="166" t="str">
        <f>IF($C30="","",SUMPRODUCT(
  (1-2*(Журнал!$C$3:$C1127="расход")) *
  (Журнал!$L$3:$L1127=O$4) *
  (Журнал!$M$3:$M1127=O$3) *
  (Журнал!$G$3:$G1127=$C30) *
  Журнал!$B$3:$B1127
))</f>
        <v/>
      </c>
      <c r="P30" s="166" t="str">
        <f>IF($C30="","",SUMPRODUCT(
  (1-2*(Журнал!$C$3:$C1127="расход")) *
  (Журнал!$L$3:$L1127=P$4) *
  (Журнал!$M$3:$M1127=P$3) *
  (Журнал!$G$3:$G1127=$C30) *
  Журнал!$B$3:$B1127
))</f>
        <v/>
      </c>
      <c r="Q30" s="166" t="str">
        <f>IF($C30="","",SUMPRODUCT(
  (1-2*(Журнал!$C$3:$C1127="расход")) *
  (Журнал!$L$3:$L1127=Q$4) *
  (Журнал!$M$3:$M1127=Q$3) *
  (Журнал!$G$3:$G1127=$C30) *
  Журнал!$B$3:$B1127
))</f>
        <v/>
      </c>
      <c r="R30" s="166" t="str">
        <f>IF($C30="","",SUMPRODUCT(
  (1-2*(Журнал!$C$3:$C1127="расход"))*
  (EOMONTH(Журнал!$A$3:$A1127,0)=EOMONTH(R$2,0))*
  (Журнал!$G$3:$G1127=$C30)*
  Журнал!$B$3:$B1127
))</f>
        <v/>
      </c>
      <c r="S30" s="166" t="str">
        <f>IF($C30="","",SUMPRODUCT(
  (1-2*(Журнал!$C$3:$C1127="расход"))*
  (EOMONTH(Журнал!$A$3:$A1127,0)=EOMONTH(S$2,0))*
  (Журнал!$G$3:$G1127=$C30)*
  Журнал!$B$3:$B1127
))</f>
        <v/>
      </c>
      <c r="T30" s="166" t="str">
        <f>IF($C30="","",SUMPRODUCT(
  (1-2*(Журнал!$C$3:$C1127="расход")) *
  (Журнал!$L$3:$L1127=T$4) *
  (Журнал!$M$3:$M1127=T$3) *
  (Журнал!$G$3:$G1127=$C30) *
  Журнал!$B$3:$B1127
))</f>
        <v/>
      </c>
      <c r="U30" s="166" t="str">
        <f>IF($C30="","",SUMPRODUCT(
  (1-2*(Журнал!$C$5:$C1127="расход")) *
  (Журнал!$L$5:$L1127=U$4) *
  (Журнал!$M$5:$M1127=U$3) *
  (Журнал!$G$5:$G1127=$C30) *
  Журнал!$B$5:$B1127
))</f>
        <v/>
      </c>
      <c r="V30" s="166" t="str">
        <f>IF($C30="","",SUMPRODUCT(
  (1-2*(Журнал!$C$5:$C1127="расход")) *
  (Журнал!$L$5:$L1127=V$4) *
  (Журнал!$M$5:$M1127=V$3) *
  (Журнал!$G$5:$G1127=$C30) *
  Журнал!$B$5:$B1127
))</f>
        <v/>
      </c>
      <c r="W30" s="166" t="str">
        <f>IF($C30="","",SUMPRODUCT(
  (1-2*(Журнал!$C$5:$C1127="расход")) *
  (Журнал!$L$5:$L1127=W$4) *
  (Журнал!$M$5:$M1127=W$3) *
  (Журнал!$G$5:$G1127=$C30) *
  Журнал!$B$5:$B1127
))</f>
        <v/>
      </c>
      <c r="X30" s="166" t="str">
        <f>IF($C30="","",SUMPRODUCT(
  (1-2*(Журнал!$C$5:$C1127="расход")) *
  (Журнал!$L$5:$L1127=X$4) *
  (Журнал!$M$5:$M1127=X$3) *
  (Журнал!$G$5:$G1127=$C30) *
  Журнал!$B$5:$B1127
))</f>
        <v/>
      </c>
      <c r="Y30" s="166" t="str">
        <f>IF($C30="","",SUMPRODUCT(
  (1-2*(Журнал!$C$5:$C1127="расход")) *
  (Журнал!$L$5:$L1127=Y$4) *
  (Журнал!$M$5:$M1127=Y$3) *
  (Журнал!$G$5:$G1127=$C30) *
  Журнал!$B$5:$B1127
))</f>
        <v/>
      </c>
      <c r="Z30" s="166" t="str">
        <f>IF($C30="","",SUMPRODUCT(
  (1-2*(Журнал!$C$5:$C1127="расход")) *
  (Журнал!$L$5:$L1127=Z$4) *
  (Журнал!$M$5:$M1127=Z$3) *
  (Журнал!$G$5:$G1127=$C30) *
  Журнал!$B$5:$B1127
))</f>
        <v/>
      </c>
      <c r="AA30" s="166" t="str">
        <f>IF($C30="","",SUMPRODUCT(
  (1-2*(Журнал!$C$5:$C1127="расход")) *
  (Журнал!$L$5:$L1127=AA$4) *
  (Журнал!$M$5:$M1127=AA$3) *
  (Журнал!$G$5:$G1127=$C30) *
  Журнал!$B$5:$B1127
))</f>
        <v/>
      </c>
      <c r="AB30" s="166" t="str">
        <f>IF($C30="","",SUMPRODUCT(
  (1-2*(Журнал!$C$5:$C1127="расход")) *
  (Журнал!$L$5:$L1127=AB$4) *
  (Журнал!$M$5:$M1127=AB$3) *
  (Журнал!$G$5:$G1127=$C30) *
  Журнал!$B$5:$B1127
))</f>
        <v/>
      </c>
      <c r="AC30" s="166" t="str">
        <f>IF($C30="","",SUMPRODUCT(
  (1-2*(Журнал!$C$5:$C1127="расход")) *
  (Журнал!$L$5:$L1127=AC$4) *
  (Журнал!$M$5:$M1127=AC$3) *
  (Журнал!$G$5:$G1127=$C30) *
  Журнал!$B$5:$B1127
))</f>
        <v/>
      </c>
      <c r="AD30" s="166" t="str">
        <f>IF($C30="","",SUMPRODUCT(
  (1-2*(Журнал!$C$5:$C1127="расход")) *
  (Журнал!$L$5:$L1127=AD$4) *
  (Журнал!$M$5:$M1127=AD$3) *
  (Журнал!$G$5:$G1127=$C30) *
  Журнал!$B$5:$B1127
))</f>
        <v/>
      </c>
      <c r="AE30" s="166" t="str">
        <f>IF($C30="","",SUMPRODUCT(
  (1-2*(Журнал!$C$5:$C1127="расход")) *
  (Журнал!$L$5:$L1127=AE$4) *
  (Журнал!$M$5:$M1127=AE$3) *
  (Журнал!$G$5:$G1127=$C30) *
  Журнал!$B$5:$B1127
))</f>
        <v/>
      </c>
      <c r="AF30" s="166" t="str">
        <f>IF($C30="","",SUMPRODUCT(
  (1-2*(Журнал!$C$5:$C1127="расход")) *
  (Журнал!$L$5:$L1127=AF$4) *
  (Журнал!$M$5:$M1127=AF$3) *
  (Журнал!$G$5:$G1127=$C30) *
  Журнал!$B$5:$B1127
))</f>
        <v/>
      </c>
    </row>
    <row r="31" spans="1:32" ht="13.2">
      <c r="A31" s="161"/>
      <c r="B31" s="172"/>
      <c r="C31" s="173"/>
      <c r="D31" s="163">
        <f t="shared" si="5"/>
        <v>0</v>
      </c>
      <c r="E31" s="164">
        <f t="shared" si="7"/>
        <v>0</v>
      </c>
      <c r="F31" s="165" t="str">
        <f>IF($C31="","",SUMPRODUCT(
  (1-2*(Журнал!$C$3:$C1127="расход")) *
  (Журнал!$L$3:$L1127=F$4) *
  (Журнал!$M$3:$M1127=F$3) *
  (Журнал!$G$3:$G1127=$C31) *
  Журнал!$B$3:$B1127
))</f>
        <v/>
      </c>
      <c r="G31" s="166" t="str">
        <f>IF($C31="","",SUMPRODUCT(
  (1-2*(Журнал!$C$3:$C1127="расход")) *
  (Журнал!$L$3:$L1127=G$4) *
  (Журнал!$M$3:$M1127=G$3) *
  (Журнал!$G$3:$G1127=$C31) *
  Журнал!$B$3:$B1127
))</f>
        <v/>
      </c>
      <c r="H31" s="166" t="str">
        <f>IF($C31="","",SUMPRODUCT(
  (1-2*(Журнал!$C$3:$C1127="расход")) *
  (Журнал!$L$3:$L1127=H$4) *
  (Журнал!$M$3:$M1127=H$3) *
  (Журнал!$G$3:$G1127=$C31) *
  Журнал!$B$3:$B1127
))</f>
        <v/>
      </c>
      <c r="I31" s="166" t="str">
        <f>IF($C31="","",SUMPRODUCT(
  (1-2*(Журнал!$C$3:$C1127="расход")) *
  (Журнал!$L$3:$L1127=I$4) *
  (Журнал!$M$3:$M1127=I$3) *
  (Журнал!$G$3:$G1127=$C31) *
  Журнал!$B$3:$B1127
))</f>
        <v/>
      </c>
      <c r="J31" s="166" t="str">
        <f>IF($C31="","",SUMPRODUCT(
  (1-2*(Журнал!$C$3:$C1127="расход")) *
  (Журнал!$L$3:$L1127=J$4) *
  (Журнал!$M$3:$M1127=J$3) *
  (Журнал!$G$3:$G1127=$C31) *
  Журнал!$B$3:$B1127
))</f>
        <v/>
      </c>
      <c r="K31" s="166" t="str">
        <f>IF($C31="","",SUMPRODUCT(
  (1-2*(Журнал!$C$3:$C1127="расход")) *
  (Журнал!$L$3:$L1127=K$4) *
  (Журнал!$M$3:$M1127=K$3) *
  (Журнал!$G$3:$G1127=$C31) *
  Журнал!$B$3:$B1127
))</f>
        <v/>
      </c>
      <c r="L31" s="166" t="str">
        <f>IF($C31="","",SUMPRODUCT(
  (1-2*(Журнал!$C$3:$C1127="расход")) *
  (Журнал!$L$3:$L1127=L$4) *
  (Журнал!$M$3:$M1127=L$3) *
  (Журнал!$G$3:$G1127=$C31) *
  Журнал!$B$3:$B1127
))</f>
        <v/>
      </c>
      <c r="M31" s="166" t="str">
        <f>IF($C31="","",SUMPRODUCT(
  (1-2*(Журнал!$C$3:$C1127="расход")) *
  (Журнал!$L$3:$L1127=M$4) *
  (Журнал!$M$3:$M1127=M$3) *
  (Журнал!$G$3:$G1127=$C31) *
  Журнал!$B$3:$B1127
))</f>
        <v/>
      </c>
      <c r="N31" s="166" t="str">
        <f>IF($C31="","",SUMPRODUCT(
  (1-2*(Журнал!$C$3:$C1127="расход")) *
  (Журнал!$L$3:$L1127=N$4) *
  (Журнал!$M$3:$M1127=N$3) *
  (Журнал!$G$3:$G1127=$C31) *
  Журнал!$B$3:$B1127
))</f>
        <v/>
      </c>
      <c r="O31" s="166" t="str">
        <f>IF($C31="","",SUMPRODUCT(
  (1-2*(Журнал!$C$3:$C1127="расход")) *
  (Журнал!$L$3:$L1127=O$4) *
  (Журнал!$M$3:$M1127=O$3) *
  (Журнал!$G$3:$G1127=$C31) *
  Журнал!$B$3:$B1127
))</f>
        <v/>
      </c>
      <c r="P31" s="166" t="str">
        <f>IF($C31="","",SUMPRODUCT(
  (1-2*(Журнал!$C$3:$C1127="расход")) *
  (Журнал!$L$3:$L1127=P$4) *
  (Журнал!$M$3:$M1127=P$3) *
  (Журнал!$G$3:$G1127=$C31) *
  Журнал!$B$3:$B1127
))</f>
        <v/>
      </c>
      <c r="Q31" s="166" t="str">
        <f>IF($C31="","",SUMPRODUCT(
  (1-2*(Журнал!$C$3:$C1127="расход")) *
  (Журнал!$L$3:$L1127=Q$4) *
  (Журнал!$M$3:$M1127=Q$3) *
  (Журнал!$G$3:$G1127=$C31) *
  Журнал!$B$3:$B1127
))</f>
        <v/>
      </c>
      <c r="R31" s="166" t="str">
        <f>IF($C31="","",SUMPRODUCT(
  (1-2*(Журнал!$C$3:$C1127="расход"))*
  (EOMONTH(Журнал!$A$3:$A1127,0)=EOMONTH(R$2,0))*
  (Журнал!$G$3:$G1127=$C31)*
  Журнал!$B$3:$B1127
))</f>
        <v/>
      </c>
      <c r="S31" s="166" t="str">
        <f>IF($C31="","",SUMPRODUCT(
  (1-2*(Журнал!$C$3:$C1127="расход"))*
  (EOMONTH(Журнал!$A$3:$A1127,0)=EOMONTH(S$2,0))*
  (Журнал!$G$3:$G1127=$C31)*
  Журнал!$B$3:$B1127
))</f>
        <v/>
      </c>
      <c r="T31" s="166" t="str">
        <f>IF($C31="","",SUMPRODUCT(
  (1-2*(Журнал!$C$3:$C1127="расход")) *
  (Журнал!$L$3:$L1127=T$4) *
  (Журнал!$M$3:$M1127=T$3) *
  (Журнал!$G$3:$G1127=$C31) *
  Журнал!$B$3:$B1127
))</f>
        <v/>
      </c>
      <c r="U31" s="166" t="str">
        <f>IF($C31="","",SUMPRODUCT(
  (1-2*(Журнал!$C$5:$C1127="расход")) *
  (Журнал!$L$5:$L1127=U$4) *
  (Журнал!$M$5:$M1127=U$3) *
  (Журнал!$G$5:$G1127=$C31) *
  Журнал!$B$5:$B1127
))</f>
        <v/>
      </c>
      <c r="V31" s="166" t="str">
        <f>IF($C31="","",SUMPRODUCT(
  (1-2*(Журнал!$C$5:$C1127="расход")) *
  (Журнал!$L$5:$L1127=V$4) *
  (Журнал!$M$5:$M1127=V$3) *
  (Журнал!$G$5:$G1127=$C31) *
  Журнал!$B$5:$B1127
))</f>
        <v/>
      </c>
      <c r="W31" s="166" t="str">
        <f>IF($C31="","",SUMPRODUCT(
  (1-2*(Журнал!$C$5:$C1127="расход")) *
  (Журнал!$L$5:$L1127=W$4) *
  (Журнал!$M$5:$M1127=W$3) *
  (Журнал!$G$5:$G1127=$C31) *
  Журнал!$B$5:$B1127
))</f>
        <v/>
      </c>
      <c r="X31" s="166" t="str">
        <f>IF($C31="","",SUMPRODUCT(
  (1-2*(Журнал!$C$5:$C1127="расход")) *
  (Журнал!$L$5:$L1127=X$4) *
  (Журнал!$M$5:$M1127=X$3) *
  (Журнал!$G$5:$G1127=$C31) *
  Журнал!$B$5:$B1127
))</f>
        <v/>
      </c>
      <c r="Y31" s="166" t="str">
        <f>IF($C31="","",SUMPRODUCT(
  (1-2*(Журнал!$C$5:$C1127="расход")) *
  (Журнал!$L$5:$L1127=Y$4) *
  (Журнал!$M$5:$M1127=Y$3) *
  (Журнал!$G$5:$G1127=$C31) *
  Журнал!$B$5:$B1127
))</f>
        <v/>
      </c>
      <c r="Z31" s="166" t="str">
        <f>IF($C31="","",SUMPRODUCT(
  (1-2*(Журнал!$C$5:$C1127="расход")) *
  (Журнал!$L$5:$L1127=Z$4) *
  (Журнал!$M$5:$M1127=Z$3) *
  (Журнал!$G$5:$G1127=$C31) *
  Журнал!$B$5:$B1127
))</f>
        <v/>
      </c>
      <c r="AA31" s="166" t="str">
        <f>IF($C31="","",SUMPRODUCT(
  (1-2*(Журнал!$C$5:$C1127="расход")) *
  (Журнал!$L$5:$L1127=AA$4) *
  (Журнал!$M$5:$M1127=AA$3) *
  (Журнал!$G$5:$G1127=$C31) *
  Журнал!$B$5:$B1127
))</f>
        <v/>
      </c>
      <c r="AB31" s="166" t="str">
        <f>IF($C31="","",SUMPRODUCT(
  (1-2*(Журнал!$C$5:$C1127="расход")) *
  (Журнал!$L$5:$L1127=AB$4) *
  (Журнал!$M$5:$M1127=AB$3) *
  (Журнал!$G$5:$G1127=$C31) *
  Журнал!$B$5:$B1127
))</f>
        <v/>
      </c>
      <c r="AC31" s="166" t="str">
        <f>IF($C31="","",SUMPRODUCT(
  (1-2*(Журнал!$C$5:$C1127="расход")) *
  (Журнал!$L$5:$L1127=AC$4) *
  (Журнал!$M$5:$M1127=AC$3) *
  (Журнал!$G$5:$G1127=$C31) *
  Журнал!$B$5:$B1127
))</f>
        <v/>
      </c>
      <c r="AD31" s="166" t="str">
        <f>IF($C31="","",SUMPRODUCT(
  (1-2*(Журнал!$C$5:$C1127="расход")) *
  (Журнал!$L$5:$L1127=AD$4) *
  (Журнал!$M$5:$M1127=AD$3) *
  (Журнал!$G$5:$G1127=$C31) *
  Журнал!$B$5:$B1127
))</f>
        <v/>
      </c>
      <c r="AE31" s="166" t="str">
        <f>IF($C31="","",SUMPRODUCT(
  (1-2*(Журнал!$C$5:$C1127="расход")) *
  (Журнал!$L$5:$L1127=AE$4) *
  (Журнал!$M$5:$M1127=AE$3) *
  (Журнал!$G$5:$G1127=$C31) *
  Журнал!$B$5:$B1127
))</f>
        <v/>
      </c>
      <c r="AF31" s="166" t="str">
        <f>IF($C31="","",SUMPRODUCT(
  (1-2*(Журнал!$C$5:$C1127="расход")) *
  (Журнал!$L$5:$L1127=AF$4) *
  (Журнал!$M$5:$M1127=AF$3) *
  (Журнал!$G$5:$G1127=$C31) *
  Журнал!$B$5:$B1127
))</f>
        <v/>
      </c>
    </row>
    <row r="32" spans="1:32" ht="13.2">
      <c r="A32" s="161"/>
      <c r="B32" s="172"/>
      <c r="C32" s="173"/>
      <c r="D32" s="163">
        <f t="shared" si="5"/>
        <v>0</v>
      </c>
      <c r="E32" s="164">
        <f t="shared" si="7"/>
        <v>0</v>
      </c>
      <c r="F32" s="165" t="str">
        <f>IF($C32="","",SUMPRODUCT(
  (1-2*(Журнал!$C$3:$C1127="расход")) *
  (Журнал!$L$3:$L1127=F$4) *
  (Журнал!$M$3:$M1127=F$3) *
  (Журнал!$G$3:$G1127=$C32) *
  Журнал!$B$3:$B1127
))</f>
        <v/>
      </c>
      <c r="G32" s="166" t="str">
        <f>IF($C32="","",SUMPRODUCT(
  (1-2*(Журнал!$C$3:$C1127="расход")) *
  (Журнал!$L$3:$L1127=G$4) *
  (Журнал!$M$3:$M1127=G$3) *
  (Журнал!$G$3:$G1127=$C32) *
  Журнал!$B$3:$B1127
))</f>
        <v/>
      </c>
      <c r="H32" s="166" t="str">
        <f>IF($C32="","",SUMPRODUCT(
  (1-2*(Журнал!$C$3:$C1127="расход")) *
  (Журнал!$L$3:$L1127=H$4) *
  (Журнал!$M$3:$M1127=H$3) *
  (Журнал!$G$3:$G1127=$C32) *
  Журнал!$B$3:$B1127
))</f>
        <v/>
      </c>
      <c r="I32" s="166" t="str">
        <f>IF($C32="","",SUMPRODUCT(
  (1-2*(Журнал!$C$3:$C1127="расход")) *
  (Журнал!$L$3:$L1127=I$4) *
  (Журнал!$M$3:$M1127=I$3) *
  (Журнал!$G$3:$G1127=$C32) *
  Журнал!$B$3:$B1127
))</f>
        <v/>
      </c>
      <c r="J32" s="166" t="str">
        <f>IF($C32="","",SUMPRODUCT(
  (1-2*(Журнал!$C$3:$C1127="расход")) *
  (Журнал!$L$3:$L1127=J$4) *
  (Журнал!$M$3:$M1127=J$3) *
  (Журнал!$G$3:$G1127=$C32) *
  Журнал!$B$3:$B1127
))</f>
        <v/>
      </c>
      <c r="K32" s="166" t="str">
        <f>IF($C32="","",SUMPRODUCT(
  (1-2*(Журнал!$C$3:$C1127="расход")) *
  (Журнал!$L$3:$L1127=K$4) *
  (Журнал!$M$3:$M1127=K$3) *
  (Журнал!$G$3:$G1127=$C32) *
  Журнал!$B$3:$B1127
))</f>
        <v/>
      </c>
      <c r="L32" s="166" t="str">
        <f>IF($C32="","",SUMPRODUCT(
  (1-2*(Журнал!$C$3:$C1127="расход")) *
  (Журнал!$L$3:$L1127=L$4) *
  (Журнал!$M$3:$M1127=L$3) *
  (Журнал!$G$3:$G1127=$C32) *
  Журнал!$B$3:$B1127
))</f>
        <v/>
      </c>
      <c r="M32" s="166" t="str">
        <f>IF($C32="","",SUMPRODUCT(
  (1-2*(Журнал!$C$3:$C1127="расход")) *
  (Журнал!$L$3:$L1127=M$4) *
  (Журнал!$M$3:$M1127=M$3) *
  (Журнал!$G$3:$G1127=$C32) *
  Журнал!$B$3:$B1127
))</f>
        <v/>
      </c>
      <c r="N32" s="166" t="str">
        <f>IF($C32="","",SUMPRODUCT(
  (1-2*(Журнал!$C$3:$C1127="расход")) *
  (Журнал!$L$3:$L1127=N$4) *
  (Журнал!$M$3:$M1127=N$3) *
  (Журнал!$G$3:$G1127=$C32) *
  Журнал!$B$3:$B1127
))</f>
        <v/>
      </c>
      <c r="O32" s="166" t="str">
        <f>IF($C32="","",SUMPRODUCT(
  (1-2*(Журнал!$C$3:$C1127="расход")) *
  (Журнал!$L$3:$L1127=O$4) *
  (Журнал!$M$3:$M1127=O$3) *
  (Журнал!$G$3:$G1127=$C32) *
  Журнал!$B$3:$B1127
))</f>
        <v/>
      </c>
      <c r="P32" s="166" t="str">
        <f>IF($C32="","",SUMPRODUCT(
  (1-2*(Журнал!$C$3:$C1127="расход")) *
  (Журнал!$L$3:$L1127=P$4) *
  (Журнал!$M$3:$M1127=P$3) *
  (Журнал!$G$3:$G1127=$C32) *
  Журнал!$B$3:$B1127
))</f>
        <v/>
      </c>
      <c r="Q32" s="166" t="str">
        <f>IF($C32="","",SUMPRODUCT(
  (1-2*(Журнал!$C$3:$C1127="расход")) *
  (Журнал!$L$3:$L1127=Q$4) *
  (Журнал!$M$3:$M1127=Q$3) *
  (Журнал!$G$3:$G1127=$C32) *
  Журнал!$B$3:$B1127
))</f>
        <v/>
      </c>
      <c r="R32" s="166" t="str">
        <f>IF($C32="","",SUMPRODUCT(
  (1-2*(Журнал!$C$3:$C1127="расход")) *
  (Журнал!$L$3:$L1127=R$4) *
  (Журнал!$M$3:$M1127=R$3) *
  (Журнал!$G$3:$G1127=$C32) *
  Журнал!$B$3:$B1127
))</f>
        <v/>
      </c>
      <c r="S32" s="166" t="str">
        <f>IF($C32="","",SUMPRODUCT(
  (1-2*(Журнал!$C$3:$C1127="расход")) *
  (Журнал!$L$3:$L1127=S$4) *
  (Журнал!$M$3:$M1127=S$3) *
  (Журнал!$G$3:$G1127=$C32) *
  Журнал!$B$3:$B1127
))</f>
        <v/>
      </c>
      <c r="T32" s="166" t="str">
        <f>IF($C32="","",SUMPRODUCT(
  (1-2*(Журнал!$C$3:$C1127="расход")) *
  (Журнал!$L$3:$L1127=T$4) *
  (Журнал!$M$3:$M1127=T$3) *
  (Журнал!$G$3:$G1127=$C32) *
  Журнал!$B$3:$B1127
))</f>
        <v/>
      </c>
      <c r="U32" s="166" t="str">
        <f>IF($C32="","",SUMPRODUCT(
  (1-2*(Журнал!$C$5:$C1127="расход")) *
  (Журнал!$L$5:$L1127=U$4) *
  (Журнал!$M$5:$M1127=U$3) *
  (Журнал!$G$5:$G1127=$C32) *
  Журнал!$B$5:$B1127
))</f>
        <v/>
      </c>
      <c r="V32" s="166" t="str">
        <f>IF($C32="","",SUMPRODUCT(
  (1-2*(Журнал!$C$5:$C1127="расход")) *
  (Журнал!$L$5:$L1127=V$4) *
  (Журнал!$M$5:$M1127=V$3) *
  (Журнал!$G$5:$G1127=$C32) *
  Журнал!$B$5:$B1127
))</f>
        <v/>
      </c>
      <c r="W32" s="166" t="str">
        <f>IF($C32="","",SUMPRODUCT(
  (1-2*(Журнал!$C$5:$C1127="расход")) *
  (Журнал!$L$5:$L1127=W$4) *
  (Журнал!$M$5:$M1127=W$3) *
  (Журнал!$G$5:$G1127=$C32) *
  Журнал!$B$5:$B1127
))</f>
        <v/>
      </c>
      <c r="X32" s="166" t="str">
        <f>IF($C32="","",SUMPRODUCT(
  (1-2*(Журнал!$C$5:$C1127="расход")) *
  (Журнал!$L$5:$L1127=X$4) *
  (Журнал!$M$5:$M1127=X$3) *
  (Журнал!$G$5:$G1127=$C32) *
  Журнал!$B$5:$B1127
))</f>
        <v/>
      </c>
      <c r="Y32" s="166" t="str">
        <f>IF($C32="","",SUMPRODUCT(
  (1-2*(Журнал!$C$5:$C1127="расход")) *
  (Журнал!$L$5:$L1127=Y$4) *
  (Журнал!$M$5:$M1127=Y$3) *
  (Журнал!$G$5:$G1127=$C32) *
  Журнал!$B$5:$B1127
))</f>
        <v/>
      </c>
      <c r="Z32" s="166" t="str">
        <f>IF($C32="","",SUMPRODUCT(
  (1-2*(Журнал!$C$5:$C1127="расход")) *
  (Журнал!$L$5:$L1127=Z$4) *
  (Журнал!$M$5:$M1127=Z$3) *
  (Журнал!$G$5:$G1127=$C32) *
  Журнал!$B$5:$B1127
))</f>
        <v/>
      </c>
      <c r="AA32" s="166" t="str">
        <f>IF($C32="","",SUMPRODUCT(
  (1-2*(Журнал!$C$5:$C1127="расход")) *
  (Журнал!$L$5:$L1127=AA$4) *
  (Журнал!$M$5:$M1127=AA$3) *
  (Журнал!$G$5:$G1127=$C32) *
  Журнал!$B$5:$B1127
))</f>
        <v/>
      </c>
      <c r="AB32" s="166" t="str">
        <f>IF($C32="","",SUMPRODUCT(
  (1-2*(Журнал!$C$5:$C1127="расход")) *
  (Журнал!$L$5:$L1127=AB$4) *
  (Журнал!$M$5:$M1127=AB$3) *
  (Журнал!$G$5:$G1127=$C32) *
  Журнал!$B$5:$B1127
))</f>
        <v/>
      </c>
      <c r="AC32" s="166" t="str">
        <f>IF($C32="","",SUMPRODUCT(
  (1-2*(Журнал!$C$5:$C1127="расход")) *
  (Журнал!$L$5:$L1127=AC$4) *
  (Журнал!$M$5:$M1127=AC$3) *
  (Журнал!$G$5:$G1127=$C32) *
  Журнал!$B$5:$B1127
))</f>
        <v/>
      </c>
      <c r="AD32" s="166" t="str">
        <f>IF($C32="","",SUMPRODUCT(
  (1-2*(Журнал!$C$5:$C1127="расход")) *
  (Журнал!$L$5:$L1127=AD$4) *
  (Журнал!$M$5:$M1127=AD$3) *
  (Журнал!$G$5:$G1127=$C32) *
  Журнал!$B$5:$B1127
))</f>
        <v/>
      </c>
      <c r="AE32" s="166" t="str">
        <f>IF($C32="","",SUMPRODUCT(
  (1-2*(Журнал!$C$5:$C1127="расход")) *
  (Журнал!$L$5:$L1127=AE$4) *
  (Журнал!$M$5:$M1127=AE$3) *
  (Журнал!$G$5:$G1127=$C32) *
  Журнал!$B$5:$B1127
))</f>
        <v/>
      </c>
      <c r="AF32" s="166" t="str">
        <f>IF($C32="","",SUMPRODUCT(
  (1-2*(Журнал!$C$5:$C1127="расход")) *
  (Журнал!$L$5:$L1127=AF$4) *
  (Журнал!$M$5:$M1127=AF$3) *
  (Журнал!$G$5:$G1127=$C32) *
  Журнал!$B$5:$B1127
))</f>
        <v/>
      </c>
    </row>
    <row r="33" spans="1:32" ht="13.2">
      <c r="A33" s="125"/>
      <c r="B33" s="131"/>
      <c r="C33" s="140"/>
      <c r="D33" s="163">
        <f t="shared" si="5"/>
        <v>0</v>
      </c>
      <c r="E33" s="164">
        <f t="shared" si="7"/>
        <v>0</v>
      </c>
      <c r="F33" s="165" t="str">
        <f>IF($C33="","",SUMPRODUCT(
  (1-2*(Журнал!$C$3:$C1127="расход")) *
  (Журнал!$L$3:$L1127=F$4) *
  (Журнал!$M$3:$M1127=F$3) *
  (Журнал!$G$3:$G1127=$C33) *
  Журнал!$B$3:$B1127
))</f>
        <v/>
      </c>
      <c r="G33" s="166" t="str">
        <f>IF($C33="","",SUMPRODUCT(
  (1-2*(Журнал!$C$3:$C1127="расход")) *
  (Журнал!$L$3:$L1127=G$4) *
  (Журнал!$M$3:$M1127=G$3) *
  (Журнал!$G$3:$G1127=$C33) *
  Журнал!$B$3:$B1127
))</f>
        <v/>
      </c>
      <c r="H33" s="166" t="str">
        <f>IF($C33="","",SUMPRODUCT(
  (1-2*(Журнал!$C$3:$C1127="расход")) *
  (Журнал!$L$3:$L1127=H$4) *
  (Журнал!$M$3:$M1127=H$3) *
  (Журнал!$G$3:$G1127=$C33) *
  Журнал!$B$3:$B1127
))</f>
        <v/>
      </c>
      <c r="I33" s="166" t="str">
        <f>IF($C33="","",SUMPRODUCT(
  (1-2*(Журнал!$C$3:$C1127="расход")) *
  (Журнал!$L$3:$L1127=I$4) *
  (Журнал!$M$3:$M1127=I$3) *
  (Журнал!$G$3:$G1127=$C33) *
  Журнал!$B$3:$B1127
))</f>
        <v/>
      </c>
      <c r="J33" s="166" t="str">
        <f>IF($C33="","",SUMPRODUCT(
  (1-2*(Журнал!$C$3:$C1127="расход")) *
  (Журнал!$L$3:$L1127=J$4) *
  (Журнал!$M$3:$M1127=J$3) *
  (Журнал!$G$3:$G1127=$C33) *
  Журнал!$B$3:$B1127
))</f>
        <v/>
      </c>
      <c r="K33" s="166" t="str">
        <f>IF($C33="","",SUMPRODUCT(
  (1-2*(Журнал!$C$3:$C1127="расход")) *
  (Журнал!$L$3:$L1127=K$4) *
  (Журнал!$M$3:$M1127=K$3) *
  (Журнал!$G$3:$G1127=$C33) *
  Журнал!$B$3:$B1127
))</f>
        <v/>
      </c>
      <c r="L33" s="166" t="str">
        <f>IF($C33="","",SUMPRODUCT(
  (1-2*(Журнал!$C$3:$C1127="расход")) *
  (Журнал!$L$3:$L1127=L$4) *
  (Журнал!$M$3:$M1127=L$3) *
  (Журнал!$G$3:$G1127=$C33) *
  Журнал!$B$3:$B1127
))</f>
        <v/>
      </c>
      <c r="M33" s="166" t="str">
        <f>IF($C33="","",SUMPRODUCT(
  (1-2*(Журнал!$C$3:$C1127="расход")) *
  (Журнал!$L$3:$L1127=M$4) *
  (Журнал!$M$3:$M1127=M$3) *
  (Журнал!$G$3:$G1127=$C33) *
  Журнал!$B$3:$B1127
))</f>
        <v/>
      </c>
      <c r="N33" s="166" t="str">
        <f>IF($C33="","",SUMPRODUCT(
  (1-2*(Журнал!$C$3:$C1127="расход")) *
  (Журнал!$L$3:$L1127=N$4) *
  (Журнал!$M$3:$M1127=N$3) *
  (Журнал!$G$3:$G1127=$C33) *
  Журнал!$B$3:$B1127
))</f>
        <v/>
      </c>
      <c r="O33" s="166" t="str">
        <f>IF($C33="","",SUMPRODUCT(
  (1-2*(Журнал!$C$3:$C1127="расход")) *
  (Журнал!$L$3:$L1127=O$4) *
  (Журнал!$M$3:$M1127=O$3) *
  (Журнал!$G$3:$G1127=$C33) *
  Журнал!$B$3:$B1127
))</f>
        <v/>
      </c>
      <c r="P33" s="166" t="str">
        <f>IF($C33="","",SUMPRODUCT(
  (1-2*(Журнал!$C$3:$C1127="расход")) *
  (Журнал!$L$3:$L1127=P$4) *
  (Журнал!$M$3:$M1127=P$3) *
  (Журнал!$G$3:$G1127=$C33) *
  Журнал!$B$3:$B1127
))</f>
        <v/>
      </c>
      <c r="Q33" s="166" t="str">
        <f>IF($C33="","",SUMPRODUCT(
  (1-2*(Журнал!$C$3:$C1127="расход")) *
  (Журнал!$L$3:$L1127=Q$4) *
  (Журнал!$M$3:$M1127=Q$3) *
  (Журнал!$G$3:$G1127=$C33) *
  Журнал!$B$3:$B1127
))</f>
        <v/>
      </c>
      <c r="R33" s="166" t="str">
        <f>IF($C33="","",SUMPRODUCT(
  (1-2*(Журнал!$C$3:$C1127="расход")) *
  (Журнал!$L$3:$L1127=R$4) *
  (Журнал!$M$3:$M1127=R$3) *
  (Журнал!$G$3:$G1127=$C33) *
  Журнал!$B$3:$B1127
))</f>
        <v/>
      </c>
      <c r="S33" s="166" t="str">
        <f>IF($C33="","",SUMPRODUCT(
  (1-2*(Журнал!$C$3:$C1127="расход")) *
  (Журнал!$L$3:$L1127=S$4) *
  (Журнал!$M$3:$M1127=S$3) *
  (Журнал!$G$3:$G1127=$C33) *
  Журнал!$B$3:$B1127
))</f>
        <v/>
      </c>
      <c r="T33" s="166" t="str">
        <f>IF($C33="","",SUMPRODUCT(
  (1-2*(Журнал!$C$3:$C1127="расход")) *
  (Журнал!$L$3:$L1127=T$4) *
  (Журнал!$M$3:$M1127=T$3) *
  (Журнал!$G$3:$G1127=$C33) *
  Журнал!$B$3:$B1127
))</f>
        <v/>
      </c>
      <c r="U33" s="166" t="str">
        <f>IF($C33="","",SUMPRODUCT(
  (1-2*(Журнал!$C$5:$C1127="расход")) *
  (Журнал!$L$5:$L1127=U$4) *
  (Журнал!$M$5:$M1127=U$3) *
  (Журнал!$G$5:$G1127=$C33) *
  Журнал!$B$5:$B1127
))</f>
        <v/>
      </c>
      <c r="V33" s="166" t="str">
        <f>IF($C33="","",SUMPRODUCT(
  (1-2*(Журнал!$C$5:$C1127="расход")) *
  (Журнал!$L$5:$L1127=V$4) *
  (Журнал!$M$5:$M1127=V$3) *
  (Журнал!$G$5:$G1127=$C33) *
  Журнал!$B$5:$B1127
))</f>
        <v/>
      </c>
      <c r="W33" s="166" t="str">
        <f>IF($C33="","",SUMPRODUCT(
  (1-2*(Журнал!$C$5:$C1127="расход")) *
  (Журнал!$L$5:$L1127=W$4) *
  (Журнал!$M$5:$M1127=W$3) *
  (Журнал!$G$5:$G1127=$C33) *
  Журнал!$B$5:$B1127
))</f>
        <v/>
      </c>
      <c r="X33" s="166" t="str">
        <f>IF($C33="","",SUMPRODUCT(
  (1-2*(Журнал!$C$5:$C1127="расход")) *
  (Журнал!$L$5:$L1127=X$4) *
  (Журнал!$M$5:$M1127=X$3) *
  (Журнал!$G$5:$G1127=$C33) *
  Журнал!$B$5:$B1127
))</f>
        <v/>
      </c>
      <c r="Y33" s="166" t="str">
        <f>IF($C33="","",SUMPRODUCT(
  (1-2*(Журнал!$C$5:$C1127="расход")) *
  (Журнал!$L$5:$L1127=Y$4) *
  (Журнал!$M$5:$M1127=Y$3) *
  (Журнал!$G$5:$G1127=$C33) *
  Журнал!$B$5:$B1127
))</f>
        <v/>
      </c>
      <c r="Z33" s="166" t="str">
        <f>IF($C33="","",SUMPRODUCT(
  (1-2*(Журнал!$C$5:$C1127="расход")) *
  (Журнал!$L$5:$L1127=Z$4) *
  (Журнал!$M$5:$M1127=Z$3) *
  (Журнал!$G$5:$G1127=$C33) *
  Журнал!$B$5:$B1127
))</f>
        <v/>
      </c>
      <c r="AA33" s="166" t="str">
        <f>IF($C33="","",SUMPRODUCT(
  (1-2*(Журнал!$C$5:$C1127="расход")) *
  (Журнал!$L$5:$L1127=AA$4) *
  (Журнал!$M$5:$M1127=AA$3) *
  (Журнал!$G$5:$G1127=$C33) *
  Журнал!$B$5:$B1127
))</f>
        <v/>
      </c>
      <c r="AB33" s="166" t="str">
        <f>IF($C33="","",SUMPRODUCT(
  (1-2*(Журнал!$C$5:$C1127="расход")) *
  (Журнал!$L$5:$L1127=AB$4) *
  (Журнал!$M$5:$M1127=AB$3) *
  (Журнал!$G$5:$G1127=$C33) *
  Журнал!$B$5:$B1127
))</f>
        <v/>
      </c>
      <c r="AC33" s="166" t="str">
        <f>IF($C33="","",SUMPRODUCT(
  (1-2*(Журнал!$C$5:$C1127="расход")) *
  (Журнал!$L$5:$L1127=AC$4) *
  (Журнал!$M$5:$M1127=AC$3) *
  (Журнал!$G$5:$G1127=$C33) *
  Журнал!$B$5:$B1127
))</f>
        <v/>
      </c>
      <c r="AD33" s="166" t="str">
        <f>IF($C33="","",SUMPRODUCT(
  (1-2*(Журнал!$C$5:$C1127="расход")) *
  (Журнал!$L$5:$L1127=AD$4) *
  (Журнал!$M$5:$M1127=AD$3) *
  (Журнал!$G$5:$G1127=$C33) *
  Журнал!$B$5:$B1127
))</f>
        <v/>
      </c>
      <c r="AE33" s="166" t="str">
        <f>IF($C33="","",SUMPRODUCT(
  (1-2*(Журнал!$C$5:$C1127="расход")) *
  (Журнал!$L$5:$L1127=AE$4) *
  (Журнал!$M$5:$M1127=AE$3) *
  (Журнал!$G$5:$G1127=$C33) *
  Журнал!$B$5:$B1127
))</f>
        <v/>
      </c>
      <c r="AF33" s="166" t="str">
        <f>IF($C33="","",SUMPRODUCT(
  (1-2*(Журнал!$C$5:$C1127="расход")) *
  (Журнал!$L$5:$L1127=AF$4) *
  (Журнал!$M$5:$M1127=AF$3) *
  (Журнал!$G$5:$G1127=$C33) *
  Журнал!$B$5:$B1127
))</f>
        <v/>
      </c>
    </row>
    <row r="34" spans="1:32" ht="13.2">
      <c r="A34" s="146"/>
      <c r="B34" s="147" t="s">
        <v>54</v>
      </c>
      <c r="C34" s="146"/>
      <c r="D34" s="148">
        <f ca="1">SUM(E34)</f>
        <v>0</v>
      </c>
      <c r="E34" s="149">
        <f t="shared" ref="E34:E35" ca="1" si="8">SUMIFS($F34:$AC34,$F$3:$AC$3,E$3)</f>
        <v>0</v>
      </c>
      <c r="F34" s="150">
        <f t="shared" ref="F34:V34" ca="1" si="9">SUM(F35,F40)</f>
        <v>0</v>
      </c>
      <c r="G34" s="151">
        <f t="shared" ca="1" si="9"/>
        <v>0</v>
      </c>
      <c r="H34" s="151">
        <f t="shared" ca="1" si="9"/>
        <v>0</v>
      </c>
      <c r="I34" s="151">
        <f t="shared" ca="1" si="9"/>
        <v>0</v>
      </c>
      <c r="J34" s="151">
        <f t="shared" ca="1" si="9"/>
        <v>0</v>
      </c>
      <c r="K34" s="151">
        <f t="shared" ca="1" si="9"/>
        <v>0</v>
      </c>
      <c r="L34" s="151">
        <f t="shared" ca="1" si="9"/>
        <v>0</v>
      </c>
      <c r="M34" s="151">
        <f t="shared" ca="1" si="9"/>
        <v>0</v>
      </c>
      <c r="N34" s="151">
        <f t="shared" ca="1" si="9"/>
        <v>0</v>
      </c>
      <c r="O34" s="151">
        <f t="shared" ca="1" si="9"/>
        <v>0</v>
      </c>
      <c r="P34" s="151">
        <f t="shared" ca="1" si="9"/>
        <v>0</v>
      </c>
      <c r="Q34" s="151">
        <f t="shared" ca="1" si="9"/>
        <v>0</v>
      </c>
      <c r="R34" s="151">
        <f t="shared" ca="1" si="9"/>
        <v>0</v>
      </c>
      <c r="S34" s="151">
        <f t="shared" ca="1" si="9"/>
        <v>0</v>
      </c>
      <c r="T34" s="151">
        <f t="shared" ca="1" si="9"/>
        <v>0</v>
      </c>
      <c r="U34" s="151">
        <f t="shared" ca="1" si="9"/>
        <v>0</v>
      </c>
      <c r="V34" s="151">
        <f t="shared" ca="1" si="9"/>
        <v>0</v>
      </c>
      <c r="W34" s="151"/>
      <c r="X34" s="151"/>
      <c r="Y34" s="151"/>
      <c r="Z34" s="151"/>
      <c r="AA34" s="151"/>
      <c r="AB34" s="151"/>
      <c r="AC34" s="151"/>
      <c r="AD34" s="151"/>
      <c r="AE34" s="151"/>
      <c r="AF34" s="152"/>
    </row>
    <row r="35" spans="1:32" ht="13.2">
      <c r="A35" s="153" t="s">
        <v>51</v>
      </c>
      <c r="B35" s="176" t="s">
        <v>55</v>
      </c>
      <c r="C35" s="177"/>
      <c r="D35" s="155">
        <f ca="1">SUM(E35)</f>
        <v>0</v>
      </c>
      <c r="E35" s="156">
        <f t="shared" ca="1" si="8"/>
        <v>0</v>
      </c>
      <c r="F35" s="178">
        <f t="shared" ref="F35:V35" ca="1" si="10">SUM(F36:F39)</f>
        <v>0</v>
      </c>
      <c r="G35" s="159">
        <f t="shared" ca="1" si="10"/>
        <v>0</v>
      </c>
      <c r="H35" s="159">
        <f t="shared" ca="1" si="10"/>
        <v>0</v>
      </c>
      <c r="I35" s="159">
        <f t="shared" ca="1" si="10"/>
        <v>0</v>
      </c>
      <c r="J35" s="159">
        <f t="shared" ca="1" si="10"/>
        <v>0</v>
      </c>
      <c r="K35" s="159">
        <f t="shared" ca="1" si="10"/>
        <v>0</v>
      </c>
      <c r="L35" s="159">
        <f t="shared" ca="1" si="10"/>
        <v>0</v>
      </c>
      <c r="M35" s="159">
        <f t="shared" ca="1" si="10"/>
        <v>0</v>
      </c>
      <c r="N35" s="159">
        <f t="shared" ca="1" si="10"/>
        <v>0</v>
      </c>
      <c r="O35" s="159">
        <f t="shared" ca="1" si="10"/>
        <v>0</v>
      </c>
      <c r="P35" s="159">
        <f t="shared" ca="1" si="10"/>
        <v>0</v>
      </c>
      <c r="Q35" s="159">
        <f t="shared" ca="1" si="10"/>
        <v>0</v>
      </c>
      <c r="R35" s="159">
        <f t="shared" ca="1" si="10"/>
        <v>0</v>
      </c>
      <c r="S35" s="159">
        <f t="shared" ca="1" si="10"/>
        <v>0</v>
      </c>
      <c r="T35" s="159">
        <f t="shared" ca="1" si="10"/>
        <v>0</v>
      </c>
      <c r="U35" s="159">
        <f t="shared" ca="1" si="10"/>
        <v>0</v>
      </c>
      <c r="V35" s="159">
        <f t="shared" ca="1" si="10"/>
        <v>0</v>
      </c>
      <c r="W35" s="159"/>
      <c r="X35" s="159"/>
      <c r="Y35" s="159"/>
      <c r="Z35" s="159"/>
      <c r="AA35" s="159"/>
      <c r="AB35" s="159"/>
      <c r="AC35" s="179"/>
      <c r="AD35" s="159"/>
      <c r="AE35" s="159"/>
      <c r="AF35" s="160"/>
    </row>
    <row r="36" spans="1:32" ht="13.2" outlineLevel="1">
      <c r="A36" s="161"/>
      <c r="B36" s="162"/>
      <c r="C36" s="162" t="str">
        <f ca="1">IFERROR(__xludf.DUMMYFUNCTION("IFERROR(
  UNIQUE(
    FILTER(
      'Справочник'!$T$2:$T1127,
      ('Справочник'!$V$2:$V1127 = ""+ Финансовая деятельность"") *
      (COUNTIF('Журнал'!$G$2:$G1127, 'Справочник'!$T$2:$T1127) &gt; 0)
    )
  ),
  """"
)"),"")</f>
        <v/>
      </c>
      <c r="D36" s="180">
        <v>0</v>
      </c>
      <c r="E36" s="181">
        <v>0</v>
      </c>
      <c r="F36" s="165" t="str">
        <f ca="1">IF($C36="","",SUMPRODUCT(
  (1-2*(Журнал!$C$3:$C1127="расход")) *
  (Журнал!$L$3:$L1127=F$4) *
  (Журнал!$M$3:$M1127=F$3) *
  (Журнал!$G$3:$G1127=$C36) *
  Журнал!$B$3:$B1127
))</f>
        <v/>
      </c>
      <c r="G36" s="166" t="str">
        <f ca="1">IF($C36="","",SUMPRODUCT(
  (1-2*(Журнал!$C$3:$C1127="расход")) *
  (Журнал!$L$3:$L1127=G$4) *
  (Журнал!$M$3:$M1127=G$3) *
  (Журнал!$G$3:$G1127=$C36) *
  Журнал!$B$3:$B1127
))</f>
        <v/>
      </c>
      <c r="H36" s="166" t="str">
        <f ca="1">IF($C36="","",SUMPRODUCT(
  (1-2*(Журнал!$C$3:$C1127="расход")) *
  (Журнал!$L$3:$L1127=H$4) *
  (Журнал!$M$3:$M1127=H$3) *
  (Журнал!$G$3:$G1127=$C36) *
  Журнал!$B$3:$B1127
))</f>
        <v/>
      </c>
      <c r="I36" s="166" t="str">
        <f ca="1">IF($C36="","",SUMPRODUCT(
  (1-2*(Журнал!$C$3:$C1127="расход")) *
  (Журнал!$L$3:$L1127=I$4) *
  (Журнал!$M$3:$M1127=I$3) *
  (Журнал!$G$3:$G1127=$C36) *
  Журнал!$B$3:$B1127
))</f>
        <v/>
      </c>
      <c r="J36" s="166" t="str">
        <f ca="1">IF($C36="","",SUMPRODUCT(
  (1-2*(Журнал!$C$3:$C1127="расход")) *
  (Журнал!$L$3:$L1127=J$4) *
  (Журнал!$M$3:$M1127=J$3) *
  (Журнал!$G$3:$G1127=$C36) *
  Журнал!$B$3:$B1127
))</f>
        <v/>
      </c>
      <c r="K36" s="166" t="str">
        <f ca="1">IF($C36="","",SUMPRODUCT(
  (1-2*(Журнал!$C$3:$C1127="расход")) *
  (Журнал!$L$3:$L1127=K$4) *
  (Журнал!$M$3:$M1127=K$3) *
  (Журнал!$G$3:$G1127=$C36) *
  Журнал!$B$3:$B1127
))</f>
        <v/>
      </c>
      <c r="L36" s="166" t="str">
        <f ca="1">IF($C36="","",SUMPRODUCT(
  (1-2*(Журнал!$C$3:$C1127="расход")) *
  (Журнал!$L$3:$L1127=L$4) *
  (Журнал!$M$3:$M1127=L$3) *
  (Журнал!$G$3:$G1127=$C36) *
  Журнал!$B$3:$B1127
))</f>
        <v/>
      </c>
      <c r="M36" s="166" t="str">
        <f ca="1">IF($C36="","",SUMPRODUCT(
  (1-2*(Журнал!$C$3:$C1127="расход")) *
  (Журнал!$L$3:$L1127=M$4) *
  (Журнал!$M$3:$M1127=M$3) *
  (Журнал!$G$3:$G1127=$C36) *
  Журнал!$B$3:$B1127
))</f>
        <v/>
      </c>
      <c r="N36" s="166" t="str">
        <f ca="1">IF($C36="","",SUMPRODUCT(
  (1-2*(Журнал!$C$3:$C1127="расход")) *
  (Журнал!$L$3:$L1127=N$4) *
  (Журнал!$M$3:$M1127=N$3) *
  (Журнал!$G$3:$G1127=$C36) *
  Журнал!$B$3:$B1127
))</f>
        <v/>
      </c>
      <c r="O36" s="166" t="str">
        <f ca="1">IF($C36="","",SUMPRODUCT(
  (1-2*(Журнал!$C$3:$C1127="расход")) *
  (Журнал!$L$3:$L1127=O$4) *
  (Журнал!$M$3:$M1127=O$3) *
  (Журнал!$G$3:$G1127=$C36) *
  Журнал!$B$3:$B1127
))</f>
        <v/>
      </c>
      <c r="P36" s="166" t="str">
        <f ca="1">IF($C36="","",SUMPRODUCT(
  (1-2*(Журнал!$C$3:$C1127="расход")) *
  (Журнал!$L$3:$L1127=P$4) *
  (Журнал!$M$3:$M1127=P$3) *
  (Журнал!$G$3:$G1127=$C36) *
  Журнал!$B$3:$B1127
))</f>
        <v/>
      </c>
      <c r="Q36" s="166" t="str">
        <f ca="1">IF($C36="","",SUMPRODUCT(
  (1-2*(Журнал!$C$3:$C1127="расход")) *
  (Журнал!$L$3:$L1127=Q$4) *
  (Журнал!$M$3:$M1127=Q$3) *
  (Журнал!$G$3:$G1127=$C36) *
  Журнал!$B$3:$B1127
))</f>
        <v/>
      </c>
      <c r="R36" s="166" t="str">
        <f ca="1">IF($C36="","",SUMPRODUCT(
  (1-2*(Журнал!$C$3:$C1127="расход"))*
  (EOMONTH(Журнал!$A$3:$A1127,0)=EOMONTH(R$2,0))*
  (Журнал!$G$3:$G1127=$C36)*
  Журнал!$B$3:$B1127
))</f>
        <v/>
      </c>
      <c r="S36" s="166" t="str">
        <f ca="1">IF($C36="","",SUMPRODUCT(
  (1-2*(Журнал!$C$3:$C1127="расход"))*
  (EOMONTH(Журнал!$A$3:$A1127,0)=EOMONTH(S$2,0))*
  (Журнал!$G$3:$G1127=$C36)*
  Журнал!$B$3:$B1127
))</f>
        <v/>
      </c>
      <c r="T36" s="166" t="str">
        <f ca="1">IF($C36="","",SUMPRODUCT(
  (1-2*(Журнал!$C$3:$C1127="расход"))*
  (EOMONTH(Журнал!$A$3:$A1127,0)=EOMONTH(T$2,0))*
  (Журнал!$G$3:$G1127=$C36)*
  Журнал!$B$3:$B1127
))</f>
        <v/>
      </c>
      <c r="U36" s="166" t="str">
        <f ca="1">IF($C36="","",SUMPRODUCT(
  (1-2*(Журнал!$C$3:$C1127="расход"))*
  (EOMONTH(Журнал!$A$3:$A1127,0)=EOMONTH(U$2,0))*
  (Журнал!$G$3:$G1127=$C36)*
  Журнал!$B$3:$B1127
))</f>
        <v/>
      </c>
      <c r="V36" s="166" t="str">
        <f ca="1">IF($C36="","",SUMPRODUCT(
  (1-2*(Журнал!$C$3:$C1127="расход"))*
  (EOMONTH(Журнал!$A$3:$A1127,0)=EOMONTH(V$2,0))*
  (Журнал!$G$3:$G1127=$C36)*
  Журнал!$B$3:$B1127
))</f>
        <v/>
      </c>
      <c r="W36" s="166" t="str">
        <f ca="1">IF($C36="","",SUMPRODUCT(
  (1-2*(Журнал!$C$5:$C1127="расход")) *
  (Журнал!$L$5:$L1127=W$4) *
  (Журнал!$M$5:$M1127=W$3) *
  (Журнал!$G$5:$G1127=$C36) *
  Журнал!$B$5:$B1127
))</f>
        <v/>
      </c>
      <c r="X36" s="166" t="str">
        <f ca="1">IF($C36="","",SUMPRODUCT(
  (1-2*(Журнал!$C$5:$C1127="расход")) *
  (Журнал!$L$5:$L1127=X$4) *
  (Журнал!$M$5:$M1127=X$3) *
  (Журнал!$G$5:$G1127=$C36) *
  Журнал!$B$5:$B1127
))</f>
        <v/>
      </c>
      <c r="Y36" s="166" t="str">
        <f ca="1">IF($C36="","",SUMPRODUCT(
  (1-2*(Журнал!$C$5:$C1127="расход")) *
  (Журнал!$L$5:$L1127=Y$4) *
  (Журнал!$M$5:$M1127=Y$3) *
  (Журнал!$G$5:$G1127=$C36) *
  Журнал!$B$5:$B1127
))</f>
        <v/>
      </c>
      <c r="Z36" s="166" t="str">
        <f ca="1">IF($C36="","",SUMPRODUCT(
  (1-2*(Журнал!$C$5:$C1127="расход")) *
  (Журнал!$L$5:$L1127=Z$4) *
  (Журнал!$M$5:$M1127=Z$3) *
  (Журнал!$G$5:$G1127=$C36) *
  Журнал!$B$5:$B1127
))</f>
        <v/>
      </c>
      <c r="AA36" s="166" t="str">
        <f ca="1">IF($C36="","",SUMPRODUCT(
  (1-2*(Журнал!$C$5:$C1127="расход")) *
  (Журнал!$L$5:$L1127=AA$4) *
  (Журнал!$M$5:$M1127=AA$3) *
  (Журнал!$G$5:$G1127=$C36) *
  Журнал!$B$5:$B1127
))</f>
        <v/>
      </c>
      <c r="AB36" s="166" t="str">
        <f ca="1">IF($C36="","",SUMPRODUCT(
  (1-2*(Журнал!$C$5:$C1127="расход")) *
  (Журнал!$L$5:$L1127=AB$4) *
  (Журнал!$M$5:$M1127=AB$3) *
  (Журнал!$G$5:$G1127=$C36) *
  Журнал!$B$5:$B1127
))</f>
        <v/>
      </c>
      <c r="AC36" s="166" t="str">
        <f ca="1">IF($C36="","",SUMPRODUCT(
  (1-2*(Журнал!$C$5:$C1127="расход")) *
  (Журнал!$L$5:$L1127=AC$4) *
  (Журнал!$M$5:$M1127=AC$3) *
  (Журнал!$G$5:$G1127=$C36) *
  Журнал!$B$5:$B1127
))</f>
        <v/>
      </c>
      <c r="AD36" s="166" t="str">
        <f ca="1">IF($C36="","",SUMPRODUCT(
  (1-2*(Журнал!$C$5:$C1127="расход")) *
  (Журнал!$L$5:$L1127=AD$4) *
  (Журнал!$M$5:$M1127=AD$3) *
  (Журнал!$G$5:$G1127=$C36) *
  Журнал!$B$5:$B1127
))</f>
        <v/>
      </c>
      <c r="AE36" s="166" t="str">
        <f ca="1">IF($C36="","",SUMPRODUCT(
  (1-2*(Журнал!$C$5:$C1127="расход")) *
  (Журнал!$L$5:$L1127=AE$4) *
  (Журнал!$M$5:$M1127=AE$3) *
  (Журнал!$G$5:$G1127=$C36) *
  Журнал!$B$5:$B1127
))</f>
        <v/>
      </c>
      <c r="AF36" s="166" t="str">
        <f ca="1">IF($C36="","",SUMPRODUCT(
  (1-2*(Журнал!$C$5:$C1127="расход")) *
  (Журнал!$L$5:$L1127=AF$4) *
  (Журнал!$M$5:$M1127=AF$3) *
  (Журнал!$G$5:$G1127=$C36) *
  Журнал!$B$5:$B1127
))</f>
        <v/>
      </c>
    </row>
    <row r="37" spans="1:32" ht="13.2" outlineLevel="1">
      <c r="A37" s="161"/>
      <c r="B37" s="162"/>
      <c r="C37" s="162"/>
      <c r="D37" s="180">
        <v>0</v>
      </c>
      <c r="E37" s="181">
        <v>0</v>
      </c>
      <c r="F37" s="165" t="str">
        <f>IF($C37="","",SUMPRODUCT(
  (1-2*(Журнал!$C$3:$C1127="расход")) *
  (Журнал!$L$3:$L1127=F$4) *
  (Журнал!$M$3:$M1127=F$3) *
  (Журнал!$G$3:$G1127=$C37) *
  Журнал!$B$3:$B1127
))</f>
        <v/>
      </c>
      <c r="G37" s="166" t="str">
        <f>IF($C37="","",SUMPRODUCT(
  (1-2*(Журнал!$C$3:$C1127="расход")) *
  (Журнал!$L$3:$L1127=G$4) *
  (Журнал!$M$3:$M1127=G$3) *
  (Журнал!$G$3:$G1127=$C37) *
  Журнал!$B$3:$B1127
))</f>
        <v/>
      </c>
      <c r="H37" s="166" t="str">
        <f>IF($C37="","",SUMPRODUCT(
  (1-2*(Журнал!$C$3:$C1127="расход")) *
  (Журнал!$L$3:$L1127=H$4) *
  (Журнал!$M$3:$M1127=H$3) *
  (Журнал!$G$3:$G1127=$C37) *
  Журнал!$B$3:$B1127
))</f>
        <v/>
      </c>
      <c r="I37" s="166" t="str">
        <f>IF($C37="","",SUMPRODUCT(
  (1-2*(Журнал!$C$3:$C1127="расход")) *
  (Журнал!$L$3:$L1127=I$4) *
  (Журнал!$M$3:$M1127=I$3) *
  (Журнал!$G$3:$G1127=$C37) *
  Журнал!$B$3:$B1127
))</f>
        <v/>
      </c>
      <c r="J37" s="166" t="str">
        <f>IF($C37="","",SUMPRODUCT(
  (1-2*(Журнал!$C$3:$C1127="расход")) *
  (Журнал!$L$3:$L1127=J$4) *
  (Журнал!$M$3:$M1127=J$3) *
  (Журнал!$G$3:$G1127=$C37) *
  Журнал!$B$3:$B1127
))</f>
        <v/>
      </c>
      <c r="K37" s="166" t="str">
        <f>IF($C37="","",SUMPRODUCT(
  (1-2*(Журнал!$C$3:$C1127="расход")) *
  (Журнал!$L$3:$L1127=K$4) *
  (Журнал!$M$3:$M1127=K$3) *
  (Журнал!$G$3:$G1127=$C37) *
  Журнал!$B$3:$B1127
))</f>
        <v/>
      </c>
      <c r="L37" s="166" t="str">
        <f>IF($C37="","",SUMPRODUCT(
  (1-2*(Журнал!$C$3:$C1127="расход")) *
  (Журнал!$L$3:$L1127=L$4) *
  (Журнал!$M$3:$M1127=L$3) *
  (Журнал!$G$3:$G1127=$C37) *
  Журнал!$B$3:$B1127
))</f>
        <v/>
      </c>
      <c r="M37" s="166" t="str">
        <f>IF($C37="","",SUMPRODUCT(
  (1-2*(Журнал!$C$3:$C1127="расход")) *
  (Журнал!$L$3:$L1127=M$4) *
  (Журнал!$M$3:$M1127=M$3) *
  (Журнал!$G$3:$G1127=$C37) *
  Журнал!$B$3:$B1127
))</f>
        <v/>
      </c>
      <c r="N37" s="166" t="str">
        <f>IF($C37="","",SUMPRODUCT(
  (1-2*(Журнал!$C$3:$C1127="расход")) *
  (Журнал!$L$3:$L1127=N$4) *
  (Журнал!$M$3:$M1127=N$3) *
  (Журнал!$G$3:$G1127=$C37) *
  Журнал!$B$3:$B1127
))</f>
        <v/>
      </c>
      <c r="O37" s="166" t="str">
        <f>IF($C37="","",SUMPRODUCT(
  (1-2*(Журнал!$C$3:$C1127="расход")) *
  (Журнал!$L$3:$L1127=O$4) *
  (Журнал!$M$3:$M1127=O$3) *
  (Журнал!$G$3:$G1127=$C37) *
  Журнал!$B$3:$B1127
))</f>
        <v/>
      </c>
      <c r="P37" s="166" t="str">
        <f>IF($C37="","",SUMPRODUCT(
  (1-2*(Журнал!$C$3:$C1127="расход")) *
  (Журнал!$L$3:$L1127=P$4) *
  (Журнал!$M$3:$M1127=P$3) *
  (Журнал!$G$3:$G1127=$C37) *
  Журнал!$B$3:$B1127
))</f>
        <v/>
      </c>
      <c r="Q37" s="166" t="str">
        <f>IF($C37="","",SUMPRODUCT(
  (1-2*(Журнал!$C$3:$C1127="расход")) *
  (Журнал!$L$3:$L1127=Q$4) *
  (Журнал!$M$3:$M1127=Q$3) *
  (Журнал!$G$3:$G1127=$C37) *
  Журнал!$B$3:$B1127
))</f>
        <v/>
      </c>
      <c r="R37" s="166" t="str">
        <f>IF($C37="","",SUMPRODUCT(
  (1-2*(Журнал!$C$3:$C1127="расход")) *
  (Журнал!$L$3:$L1127=R$4) *
  (Журнал!$M$3:$M1127=R$3) *
  (Журнал!$G$3:$G1127=$C37) *
  Журнал!$B$3:$B1127
))</f>
        <v/>
      </c>
      <c r="S37" s="166" t="str">
        <f>IF($C37="","",SUMPRODUCT(
  (1-2*(Журнал!$C$3:$C1127="расход")) *
  (Журнал!$L$3:$L1127=S$4) *
  (Журнал!$M$3:$M1127=S$3) *
  (Журнал!$G$3:$G1127=$C37) *
  Журнал!$B$3:$B1127
))</f>
        <v/>
      </c>
      <c r="T37" s="166" t="str">
        <f>IF($C37="","",SUMPRODUCT(
  (1-2*(Журнал!$C$3:$C1127="расход")) *
  (Журнал!$L$3:$L1127=T$4) *
  (Журнал!$M$3:$M1127=T$3) *
  (Журнал!$G$3:$G1127=$C37) *
  Журнал!$B$3:$B1127
))</f>
        <v/>
      </c>
      <c r="U37" s="166" t="str">
        <f>IF($C37="","",SUMPRODUCT(
  (1-2*(Журнал!$C$3:$C1127="расход")) *
  (Журнал!$L$3:$L1127=U$4) *
  (Журнал!$M$3:$M1127=U$3) *
  (Журнал!$G$3:$G1127=$C37) *
  Журнал!$B$3:$B1127
))</f>
        <v/>
      </c>
      <c r="V37" s="166" t="str">
        <f>IF($C37="","",SUMPRODUCT(
  (1-2*(Журнал!$C$3:$C1127="расход")) *
  (Журнал!$L$3:$L1127=V$4) *
  (Журнал!$M$3:$M1127=V$3) *
  (Журнал!$G$3:$G1127=$C37) *
  Журнал!$B$3:$B1127
))</f>
        <v/>
      </c>
      <c r="W37" s="166" t="str">
        <f>IF($C37="","",SUMPRODUCT(
  (1-2*(Журнал!$C$5:$C1127="расход")) *
  (Журнал!$L$5:$L1127=W$4) *
  (Журнал!$M$5:$M1127=W$3) *
  (Журнал!$G$5:$G1127=$C37) *
  Журнал!$B$5:$B1127
))</f>
        <v/>
      </c>
      <c r="X37" s="166" t="str">
        <f>IF($C37="","",SUMPRODUCT(
  (1-2*(Журнал!$C$5:$C1127="расход")) *
  (Журнал!$L$5:$L1127=X$4) *
  (Журнал!$M$5:$M1127=X$3) *
  (Журнал!$G$5:$G1127=$C37) *
  Журнал!$B$5:$B1127
))</f>
        <v/>
      </c>
      <c r="Y37" s="166" t="str">
        <f>IF($C37="","",SUMPRODUCT(
  (1-2*(Журнал!$C$5:$C1127="расход")) *
  (Журнал!$L$5:$L1127=Y$4) *
  (Журнал!$M$5:$M1127=Y$3) *
  (Журнал!$G$5:$G1127=$C37) *
  Журнал!$B$5:$B1127
))</f>
        <v/>
      </c>
      <c r="Z37" s="166" t="str">
        <f>IF($C37="","",SUMPRODUCT(
  (1-2*(Журнал!$C$5:$C1127="расход")) *
  (Журнал!$L$5:$L1127=Z$4) *
  (Журнал!$M$5:$M1127=Z$3) *
  (Журнал!$G$5:$G1127=$C37) *
  Журнал!$B$5:$B1127
))</f>
        <v/>
      </c>
      <c r="AA37" s="166" t="str">
        <f>IF($C37="","",SUMPRODUCT(
  (1-2*(Журнал!$C$5:$C1127="расход")) *
  (Журнал!$L$5:$L1127=AA$4) *
  (Журнал!$M$5:$M1127=AA$3) *
  (Журнал!$G$5:$G1127=$C37) *
  Журнал!$B$5:$B1127
))</f>
        <v/>
      </c>
      <c r="AB37" s="166" t="str">
        <f>IF($C37="","",SUMPRODUCT(
  (1-2*(Журнал!$C$5:$C1127="расход")) *
  (Журнал!$L$5:$L1127=AB$4) *
  (Журнал!$M$5:$M1127=AB$3) *
  (Журнал!$G$5:$G1127=$C37) *
  Журнал!$B$5:$B1127
))</f>
        <v/>
      </c>
      <c r="AC37" s="166" t="str">
        <f>IF($C37="","",SUMPRODUCT(
  (1-2*(Журнал!$C$5:$C1127="расход")) *
  (Журнал!$L$5:$L1127=AC$4) *
  (Журнал!$M$5:$M1127=AC$3) *
  (Журнал!$G$5:$G1127=$C37) *
  Журнал!$B$5:$B1127
))</f>
        <v/>
      </c>
      <c r="AD37" s="166" t="str">
        <f>IF($C37="","",SUMPRODUCT(
  (1-2*(Журнал!$C$5:$C1127="расход")) *
  (Журнал!$L$5:$L1127=AD$4) *
  (Журнал!$M$5:$M1127=AD$3) *
  (Журнал!$G$5:$G1127=$C37) *
  Журнал!$B$5:$B1127
))</f>
        <v/>
      </c>
      <c r="AE37" s="166" t="str">
        <f>IF($C37="","",SUMPRODUCT(
  (1-2*(Журнал!$C$5:$C1127="расход")) *
  (Журнал!$L$5:$L1127=AE$4) *
  (Журнал!$M$5:$M1127=AE$3) *
  (Журнал!$G$5:$G1127=$C37) *
  Журнал!$B$5:$B1127
))</f>
        <v/>
      </c>
      <c r="AF37" s="166" t="str">
        <f>IF($C37="","",SUMPRODUCT(
  (1-2*(Журнал!$C$5:$C1127="расход")) *
  (Журнал!$L$5:$L1127=AF$4) *
  (Журнал!$M$5:$M1127=AF$3) *
  (Журнал!$G$5:$G1127=$C37) *
  Журнал!$B$5:$B1127
))</f>
        <v/>
      </c>
    </row>
    <row r="38" spans="1:32" ht="13.2" outlineLevel="1">
      <c r="A38" s="161"/>
      <c r="B38" s="162"/>
      <c r="C38" s="162"/>
      <c r="D38" s="180">
        <v>0</v>
      </c>
      <c r="E38" s="181">
        <v>0</v>
      </c>
      <c r="F38" s="165" t="str">
        <f>IF($C38="","",SUMPRODUCT(
  (1-2*(Журнал!$C$3:$C1127="расход")) *
  (Журнал!$L$3:$L1127=F$4) *
  (Журнал!$M$3:$M1127=F$3) *
  (Журнал!$G$3:$G1127=$C38) *
  Журнал!$B$3:$B1127
))</f>
        <v/>
      </c>
      <c r="G38" s="166" t="str">
        <f>IF($C38="","",SUMPRODUCT(
  (1-2*(Журнал!$C$3:$C1127="расход")) *
  (Журнал!$L$3:$L1127=G$4) *
  (Журнал!$M$3:$M1127=G$3) *
  (Журнал!$G$3:$G1127=$C38) *
  Журнал!$B$3:$B1127
))</f>
        <v/>
      </c>
      <c r="H38" s="166" t="str">
        <f>IF($C38="","",SUMPRODUCT(
  (1-2*(Журнал!$C$3:$C1127="расход")) *
  (Журнал!$L$3:$L1127=H$4) *
  (Журнал!$M$3:$M1127=H$3) *
  (Журнал!$G$3:$G1127=$C38) *
  Журнал!$B$3:$B1127
))</f>
        <v/>
      </c>
      <c r="I38" s="166" t="str">
        <f>IF($C38="","",SUMPRODUCT(
  (1-2*(Журнал!$C$3:$C1127="расход")) *
  (Журнал!$L$3:$L1127=I$4) *
  (Журнал!$M$3:$M1127=I$3) *
  (Журнал!$G$3:$G1127=$C38) *
  Журнал!$B$3:$B1127
))</f>
        <v/>
      </c>
      <c r="J38" s="166" t="str">
        <f>IF($C38="","",SUMPRODUCT(
  (1-2*(Журнал!$C$3:$C1127="расход")) *
  (Журнал!$L$3:$L1127=J$4) *
  (Журнал!$M$3:$M1127=J$3) *
  (Журнал!$G$3:$G1127=$C38) *
  Журнал!$B$3:$B1127
))</f>
        <v/>
      </c>
      <c r="K38" s="166" t="str">
        <f>IF($C38="","",SUMPRODUCT(
  (1-2*(Журнал!$C$3:$C1127="расход")) *
  (Журнал!$L$3:$L1127=K$4) *
  (Журнал!$M$3:$M1127=K$3) *
  (Журнал!$G$3:$G1127=$C38) *
  Журнал!$B$3:$B1127
))</f>
        <v/>
      </c>
      <c r="L38" s="166" t="str">
        <f>IF($C38="","",SUMPRODUCT(
  (1-2*(Журнал!$C$3:$C1127="расход")) *
  (Журнал!$L$3:$L1127=L$4) *
  (Журнал!$M$3:$M1127=L$3) *
  (Журнал!$G$3:$G1127=$C38) *
  Журнал!$B$3:$B1127
))</f>
        <v/>
      </c>
      <c r="M38" s="166" t="str">
        <f>IF($C38="","",SUMPRODUCT(
  (1-2*(Журнал!$C$3:$C1127="расход")) *
  (Журнал!$L$3:$L1127=M$4) *
  (Журнал!$M$3:$M1127=M$3) *
  (Журнал!$G$3:$G1127=$C38) *
  Журнал!$B$3:$B1127
))</f>
        <v/>
      </c>
      <c r="N38" s="166" t="str">
        <f>IF($C38="","",SUMPRODUCT(
  (1-2*(Журнал!$C$3:$C1127="расход")) *
  (Журнал!$L$3:$L1127=N$4) *
  (Журнал!$M$3:$M1127=N$3) *
  (Журнал!$G$3:$G1127=$C38) *
  Журнал!$B$3:$B1127
))</f>
        <v/>
      </c>
      <c r="O38" s="166" t="str">
        <f>IF($C38="","",SUMPRODUCT(
  (1-2*(Журнал!$C$3:$C1127="расход")) *
  (Журнал!$L$3:$L1127=O$4) *
  (Журнал!$M$3:$M1127=O$3) *
  (Журнал!$G$3:$G1127=$C38) *
  Журнал!$B$3:$B1127
))</f>
        <v/>
      </c>
      <c r="P38" s="166" t="str">
        <f>IF($C38="","",SUMPRODUCT(
  (1-2*(Журнал!$C$3:$C1127="расход")) *
  (Журнал!$L$3:$L1127=P$4) *
  (Журнал!$M$3:$M1127=P$3) *
  (Журнал!$G$3:$G1127=$C38) *
  Журнал!$B$3:$B1127
))</f>
        <v/>
      </c>
      <c r="Q38" s="166" t="str">
        <f>IF($C38="","",SUMPRODUCT(
  (1-2*(Журнал!$C$3:$C1127="расход")) *
  (Журнал!$L$3:$L1127=Q$4) *
  (Журнал!$M$3:$M1127=Q$3) *
  (Журнал!$G$3:$G1127=$C38) *
  Журнал!$B$3:$B1127
))</f>
        <v/>
      </c>
      <c r="R38" s="166" t="str">
        <f>IF($C38="","",SUMPRODUCT(
  (1-2*(Журнал!$C$3:$C1127="расход")) *
  (Журнал!$L$3:$L1127=R$4) *
  (Журнал!$M$3:$M1127=R$3) *
  (Журнал!$G$3:$G1127=$C38) *
  Журнал!$B$3:$B1127
))</f>
        <v/>
      </c>
      <c r="S38" s="166" t="str">
        <f>IF($C38="","",SUMPRODUCT(
  (1-2*(Журнал!$C$5:$C1127="расход")) *
  (Журнал!$L$5:$L1127=S$4) *
  (Журнал!$M$5:$M1127=S$3) *
  (Журнал!$G$5:$G1127=$C38) *
  Журнал!$B$5:$B1127
))</f>
        <v/>
      </c>
      <c r="T38" s="166" t="str">
        <f>IF($C38="","",SUMPRODUCT(
  (1-2*(Журнал!$C$5:$C1127="расход")) *
  (Журнал!$L$5:$L1127=T$4) *
  (Журнал!$M$5:$M1127=T$3) *
  (Журнал!$G$5:$G1127=$C38) *
  Журнал!$B$5:$B1127
))</f>
        <v/>
      </c>
      <c r="U38" s="166" t="str">
        <f>IF($C38="","",SUMPRODUCT(
  (1-2*(Журнал!$C$5:$C1127="расход")) *
  (Журнал!$L$5:$L1127=U$4) *
  (Журнал!$M$5:$M1127=U$3) *
  (Журнал!$G$5:$G1127=$C38) *
  Журнал!$B$5:$B1127
))</f>
        <v/>
      </c>
      <c r="V38" s="166" t="str">
        <f>IF($C38="","",SUMPRODUCT(
  (1-2*(Журнал!$C$5:$C1127="расход")) *
  (Журнал!$L$5:$L1127=V$4) *
  (Журнал!$M$5:$M1127=V$3) *
  (Журнал!$G$5:$G1127=$C38) *
  Журнал!$B$5:$B1127
))</f>
        <v/>
      </c>
      <c r="W38" s="166" t="str">
        <f>IF($C38="","",SUMPRODUCT(
  (1-2*(Журнал!$C$5:$C1127="расход")) *
  (Журнал!$L$5:$L1127=W$4) *
  (Журнал!$M$5:$M1127=W$3) *
  (Журнал!$G$5:$G1127=$C38) *
  Журнал!$B$5:$B1127
))</f>
        <v/>
      </c>
      <c r="X38" s="166" t="str">
        <f>IF($C38="","",SUMPRODUCT(
  (1-2*(Журнал!$C$5:$C1127="расход")) *
  (Журнал!$L$5:$L1127=X$4) *
  (Журнал!$M$5:$M1127=X$3) *
  (Журнал!$G$5:$G1127=$C38) *
  Журнал!$B$5:$B1127
))</f>
        <v/>
      </c>
      <c r="Y38" s="166" t="str">
        <f>IF($C38="","",SUMPRODUCT(
  (1-2*(Журнал!$C$5:$C1127="расход")) *
  (Журнал!$L$5:$L1127=Y$4) *
  (Журнал!$M$5:$M1127=Y$3) *
  (Журнал!$G$5:$G1127=$C38) *
  Журнал!$B$5:$B1127
))</f>
        <v/>
      </c>
      <c r="Z38" s="166" t="str">
        <f>IF($C38="","",SUMPRODUCT(
  (1-2*(Журнал!$C$5:$C1127="расход")) *
  (Журнал!$L$5:$L1127=Z$4) *
  (Журнал!$M$5:$M1127=Z$3) *
  (Журнал!$G$5:$G1127=$C38) *
  Журнал!$B$5:$B1127
))</f>
        <v/>
      </c>
      <c r="AA38" s="166" t="str">
        <f>IF($C38="","",SUMPRODUCT(
  (1-2*(Журнал!$C$5:$C1127="расход")) *
  (Журнал!$L$5:$L1127=AA$4) *
  (Журнал!$M$5:$M1127=AA$3) *
  (Журнал!$G$5:$G1127=$C38) *
  Журнал!$B$5:$B1127
))</f>
        <v/>
      </c>
      <c r="AB38" s="166" t="str">
        <f>IF($C38="","",SUMPRODUCT(
  (1-2*(Журнал!$C$5:$C1127="расход")) *
  (Журнал!$L$5:$L1127=AB$4) *
  (Журнал!$M$5:$M1127=AB$3) *
  (Журнал!$G$5:$G1127=$C38) *
  Журнал!$B$5:$B1127
))</f>
        <v/>
      </c>
      <c r="AC38" s="166" t="str">
        <f>IF($C38="","",SUMPRODUCT(
  (1-2*(Журнал!$C$5:$C1127="расход")) *
  (Журнал!$L$5:$L1127=AC$4) *
  (Журнал!$M$5:$M1127=AC$3) *
  (Журнал!$G$5:$G1127=$C38) *
  Журнал!$B$5:$B1127
))</f>
        <v/>
      </c>
      <c r="AD38" s="166" t="str">
        <f>IF($C38="","",SUMPRODUCT(
  (1-2*(Журнал!$C$5:$C1127="расход")) *
  (Журнал!$L$5:$L1127=AD$4) *
  (Журнал!$M$5:$M1127=AD$3) *
  (Журнал!$G$5:$G1127=$C38) *
  Журнал!$B$5:$B1127
))</f>
        <v/>
      </c>
      <c r="AE38" s="166" t="str">
        <f>IF($C38="","",SUMPRODUCT(
  (1-2*(Журнал!$C$5:$C1127="расход")) *
  (Журнал!$L$5:$L1127=AE$4) *
  (Журнал!$M$5:$M1127=AE$3) *
  (Журнал!$G$5:$G1127=$C38) *
  Журнал!$B$5:$B1127
))</f>
        <v/>
      </c>
      <c r="AF38" s="166" t="str">
        <f>IF($C38="","",SUMPRODUCT(
  (1-2*(Журнал!$C$5:$C1127="расход")) *
  (Журнал!$L$5:$L1127=AF$4) *
  (Журнал!$M$5:$M1127=AF$3) *
  (Журнал!$G$5:$G1127=$C38) *
  Журнал!$B$5:$B1127
))</f>
        <v/>
      </c>
    </row>
    <row r="39" spans="1:32" ht="13.2" outlineLevel="1">
      <c r="A39" s="161"/>
      <c r="B39" s="162"/>
      <c r="C39" s="162"/>
      <c r="D39" s="180">
        <v>0</v>
      </c>
      <c r="E39" s="181">
        <v>0</v>
      </c>
      <c r="F39" s="165" t="str">
        <f>IF($C39="","",SUMPRODUCT(
  (1-2*(Журнал!$C$3:$C1127="расход")) *
  (Журнал!$L$3:$L1127=F$4) *
  (Журнал!$M$3:$M1127=F$3) *
  (Журнал!$G$3:$G1127=$C39) *
  Журнал!$B$3:$B1127
))</f>
        <v/>
      </c>
      <c r="G39" s="166" t="str">
        <f>IF($C39="","",SUMPRODUCT(
  (1-2*(Журнал!$C$3:$C1127="расход")) *
  (Журнал!$L$3:$L1127=G$4) *
  (Журнал!$M$3:$M1127=G$3) *
  (Журнал!$G$3:$G1127=$C39) *
  Журнал!$B$3:$B1127
))</f>
        <v/>
      </c>
      <c r="H39" s="166" t="str">
        <f>IF($C39="","",SUMPRODUCT(
  (1-2*(Журнал!$C$3:$C1127="расход")) *
  (Журнал!$L$3:$L1127=H$4) *
  (Журнал!$M$3:$M1127=H$3) *
  (Журнал!$G$3:$G1127=$C39) *
  Журнал!$B$3:$B1127
))</f>
        <v/>
      </c>
      <c r="I39" s="166" t="str">
        <f>IF($C39="","",SUMPRODUCT(
  (1-2*(Журнал!$C$3:$C1127="расход")) *
  (Журнал!$L$3:$L1127=I$4) *
  (Журнал!$M$3:$M1127=I$3) *
  (Журнал!$G$3:$G1127=$C39) *
  Журнал!$B$3:$B1127
))</f>
        <v/>
      </c>
      <c r="J39" s="166" t="str">
        <f>IF($C39="","",SUMPRODUCT(
  (1-2*(Журнал!$C$3:$C1127="расход")) *
  (Журнал!$L$3:$L1127=J$4) *
  (Журнал!$M$3:$M1127=J$3) *
  (Журнал!$G$3:$G1127=$C39) *
  Журнал!$B$3:$B1127
))</f>
        <v/>
      </c>
      <c r="K39" s="166" t="str">
        <f>IF($C39="","",SUMPRODUCT(
  (1-2*(Журнал!$C$3:$C1127="расход")) *
  (Журнал!$L$3:$L1127=K$4) *
  (Журнал!$M$3:$M1127=K$3) *
  (Журнал!$G$3:$G1127=$C39) *
  Журнал!$B$3:$B1127
))</f>
        <v/>
      </c>
      <c r="L39" s="166" t="str">
        <f>IF($C39="","",SUMPRODUCT(
  (1-2*(Журнал!$C$3:$C1127="расход")) *
  (Журнал!$L$3:$L1127=L$4) *
  (Журнал!$M$3:$M1127=L$3) *
  (Журнал!$G$3:$G1127=$C39) *
  Журнал!$B$3:$B1127
))</f>
        <v/>
      </c>
      <c r="M39" s="166" t="str">
        <f>IF($C39="","",SUMPRODUCT(
  (1-2*(Журнал!$C$3:$C1127="расход")) *
  (Журнал!$L$3:$L1127=M$4) *
  (Журнал!$M$3:$M1127=M$3) *
  (Журнал!$G$3:$G1127=$C39) *
  Журнал!$B$3:$B1127
))</f>
        <v/>
      </c>
      <c r="N39" s="166" t="str">
        <f>IF($C39="","",SUMPRODUCT(
  (1-2*(Журнал!$C$3:$C1127="расход")) *
  (Журнал!$L$3:$L1127=N$4) *
  (Журнал!$M$3:$M1127=N$3) *
  (Журнал!$G$3:$G1127=$C39) *
  Журнал!$B$3:$B1127
))</f>
        <v/>
      </c>
      <c r="O39" s="166" t="str">
        <f>IF($C39="","",SUMPRODUCT(
  (1-2*(Журнал!$C$3:$C1127="расход")) *
  (Журнал!$L$3:$L1127=O$4) *
  (Журнал!$M$3:$M1127=O$3) *
  (Журнал!$G$3:$G1127=$C39) *
  Журнал!$B$3:$B1127
))</f>
        <v/>
      </c>
      <c r="P39" s="166" t="str">
        <f>IF($C39="","",SUMPRODUCT(
  (1-2*(Журнал!$C$3:$C1127="расход")) *
  (Журнал!$L$3:$L1127=P$4) *
  (Журнал!$M$3:$M1127=P$3) *
  (Журнал!$G$3:$G1127=$C39) *
  Журнал!$B$3:$B1127
))</f>
        <v/>
      </c>
      <c r="Q39" s="166" t="str">
        <f>IF($C39="","",SUMPRODUCT(
  (1-2*(Журнал!$C$3:$C1127="расход")) *
  (Журнал!$L$3:$L1127=Q$4) *
  (Журнал!$M$3:$M1127=Q$3) *
  (Журнал!$G$3:$G1127=$C39) *
  Журнал!$B$3:$B1127
))</f>
        <v/>
      </c>
      <c r="R39" s="166" t="str">
        <f>IF($C39="","",SUMPRODUCT(
  (1-2*(Журнал!$C$3:$C1127="расход")) *
  (Журнал!$L$3:$L1127=R$4) *
  (Журнал!$M$3:$M1127=R$3) *
  (Журнал!$G$3:$G1127=$C39) *
  Журнал!$B$3:$B1127
))</f>
        <v/>
      </c>
      <c r="S39" s="166" t="str">
        <f>IF($C39="","",SUMPRODUCT(
  (1-2*(Журнал!$C$5:$C1127="расход")) *
  (Журнал!$L$5:$L1127=S$4) *
  (Журнал!$M$5:$M1127=S$3) *
  (Журнал!$G$5:$G1127=$C39) *
  Журнал!$B$5:$B1127
))</f>
        <v/>
      </c>
      <c r="T39" s="166" t="str">
        <f>IF($C39="","",SUMPRODUCT(
  (1-2*(Журнал!$C$5:$C1127="расход")) *
  (Журнал!$L$5:$L1127=T$4) *
  (Журнал!$M$5:$M1127=T$3) *
  (Журнал!$G$5:$G1127=$C39) *
  Журнал!$B$5:$B1127
))</f>
        <v/>
      </c>
      <c r="U39" s="166" t="str">
        <f>IF($C39="","",SUMPRODUCT(
  (1-2*(Журнал!$C$5:$C1127="расход")) *
  (Журнал!$L$5:$L1127=U$4) *
  (Журнал!$M$5:$M1127=U$3) *
  (Журнал!$G$5:$G1127=$C39) *
  Журнал!$B$5:$B1127
))</f>
        <v/>
      </c>
      <c r="V39" s="166" t="str">
        <f>IF($C39="","",SUMPRODUCT(
  (1-2*(Журнал!$C$5:$C1127="расход")) *
  (Журнал!$L$5:$L1127=V$4) *
  (Журнал!$M$5:$M1127=V$3) *
  (Журнал!$G$5:$G1127=$C39) *
  Журнал!$B$5:$B1127
))</f>
        <v/>
      </c>
      <c r="W39" s="166" t="str">
        <f>IF($C39="","",SUMPRODUCT(
  (1-2*(Журнал!$C$5:$C1127="расход")) *
  (Журнал!$L$5:$L1127=W$4) *
  (Журнал!$M$5:$M1127=W$3) *
  (Журнал!$G$5:$G1127=$C39) *
  Журнал!$B$5:$B1127
))</f>
        <v/>
      </c>
      <c r="X39" s="166" t="str">
        <f>IF($C39="","",SUMPRODUCT(
  (1-2*(Журнал!$C$5:$C1127="расход")) *
  (Журнал!$L$5:$L1127=X$4) *
  (Журнал!$M$5:$M1127=X$3) *
  (Журнал!$G$5:$G1127=$C39) *
  Журнал!$B$5:$B1127
))</f>
        <v/>
      </c>
      <c r="Y39" s="166" t="str">
        <f>IF($C39="","",SUMPRODUCT(
  (1-2*(Журнал!$C$5:$C1127="расход")) *
  (Журнал!$L$5:$L1127=Y$4) *
  (Журнал!$M$5:$M1127=Y$3) *
  (Журнал!$G$5:$G1127=$C39) *
  Журнал!$B$5:$B1127
))</f>
        <v/>
      </c>
      <c r="Z39" s="166" t="str">
        <f>IF($C39="","",SUMPRODUCT(
  (1-2*(Журнал!$C$5:$C1127="расход")) *
  (Журнал!$L$5:$L1127=Z$4) *
  (Журнал!$M$5:$M1127=Z$3) *
  (Журнал!$G$5:$G1127=$C39) *
  Журнал!$B$5:$B1127
))</f>
        <v/>
      </c>
      <c r="AA39" s="166" t="str">
        <f>IF($C39="","",SUMPRODUCT(
  (1-2*(Журнал!$C$5:$C1127="расход")) *
  (Журнал!$L$5:$L1127=AA$4) *
  (Журнал!$M$5:$M1127=AA$3) *
  (Журнал!$G$5:$G1127=$C39) *
  Журнал!$B$5:$B1127
))</f>
        <v/>
      </c>
      <c r="AB39" s="166" t="str">
        <f>IF($C39="","",SUMPRODUCT(
  (1-2*(Журнал!$C$5:$C1127="расход")) *
  (Журнал!$L$5:$L1127=AB$4) *
  (Журнал!$M$5:$M1127=AB$3) *
  (Журнал!$G$5:$G1127=$C39) *
  Журнал!$B$5:$B1127
))</f>
        <v/>
      </c>
      <c r="AC39" s="166" t="str">
        <f>IF($C39="","",SUMPRODUCT(
  (1-2*(Журнал!$C$5:$C1127="расход")) *
  (Журнал!$L$5:$L1127=AC$4) *
  (Журнал!$M$5:$M1127=AC$3) *
  (Журнал!$G$5:$G1127=$C39) *
  Журнал!$B$5:$B1127
))</f>
        <v/>
      </c>
      <c r="AD39" s="166" t="str">
        <f>IF($C39="","",SUMPRODUCT(
  (1-2*(Журнал!$C$5:$C1127="расход")) *
  (Журнал!$L$5:$L1127=AD$4) *
  (Журнал!$M$5:$M1127=AD$3) *
  (Журнал!$G$5:$G1127=$C39) *
  Журнал!$B$5:$B1127
))</f>
        <v/>
      </c>
      <c r="AE39" s="166" t="str">
        <f>IF($C39="","",SUMPRODUCT(
  (1-2*(Журнал!$C$5:$C1127="расход")) *
  (Журнал!$L$5:$L1127=AE$4) *
  (Журнал!$M$5:$M1127=AE$3) *
  (Журнал!$G$5:$G1127=$C39) *
  Журнал!$B$5:$B1127
))</f>
        <v/>
      </c>
      <c r="AF39" s="166" t="str">
        <f>IF($C39="","",SUMPRODUCT(
  (1-2*(Журнал!$C$5:$C1127="расход")) *
  (Журнал!$L$5:$L1127=AF$4) *
  (Журнал!$M$5:$M1127=AF$3) *
  (Журнал!$G$5:$G1127=$C39) *
  Журнал!$B$5:$B1127
))</f>
        <v/>
      </c>
    </row>
    <row r="40" spans="1:32" ht="13.2">
      <c r="A40" s="153" t="s">
        <v>51</v>
      </c>
      <c r="B40" s="168" t="s">
        <v>56</v>
      </c>
      <c r="C40" s="153"/>
      <c r="D40" s="155">
        <f t="shared" ref="D40:D43" ca="1" si="11">SUM(E40)</f>
        <v>0</v>
      </c>
      <c r="E40" s="156">
        <f ca="1">SUMIFS($F40:$AC40,$F$3:$AC$3,E$3)</f>
        <v>0</v>
      </c>
      <c r="F40" s="178">
        <f t="shared" ref="F40:AC40" ca="1" si="12">SUM(F41:F46)</f>
        <v>0</v>
      </c>
      <c r="G40" s="159">
        <f t="shared" ca="1" si="12"/>
        <v>0</v>
      </c>
      <c r="H40" s="159">
        <f t="shared" ca="1" si="12"/>
        <v>0</v>
      </c>
      <c r="I40" s="159">
        <f t="shared" ca="1" si="12"/>
        <v>0</v>
      </c>
      <c r="J40" s="158">
        <f t="shared" ca="1" si="12"/>
        <v>0</v>
      </c>
      <c r="K40" s="158">
        <f t="shared" ca="1" si="12"/>
        <v>0</v>
      </c>
      <c r="L40" s="159">
        <f t="shared" ca="1" si="12"/>
        <v>0</v>
      </c>
      <c r="M40" s="159">
        <f t="shared" ca="1" si="12"/>
        <v>0</v>
      </c>
      <c r="N40" s="159">
        <f t="shared" ca="1" si="12"/>
        <v>0</v>
      </c>
      <c r="O40" s="159">
        <f t="shared" ca="1" si="12"/>
        <v>0</v>
      </c>
      <c r="P40" s="159">
        <f t="shared" ca="1" si="12"/>
        <v>0</v>
      </c>
      <c r="Q40" s="159">
        <f t="shared" ca="1" si="12"/>
        <v>0</v>
      </c>
      <c r="R40" s="159">
        <f t="shared" ca="1" si="12"/>
        <v>0</v>
      </c>
      <c r="S40" s="159">
        <f t="shared" ca="1" si="12"/>
        <v>0</v>
      </c>
      <c r="T40" s="159">
        <f t="shared" ca="1" si="12"/>
        <v>0</v>
      </c>
      <c r="U40" s="159">
        <f t="shared" ca="1" si="12"/>
        <v>0</v>
      </c>
      <c r="V40" s="159">
        <f t="shared" ca="1" si="12"/>
        <v>0</v>
      </c>
      <c r="W40" s="159">
        <f t="shared" ca="1" si="12"/>
        <v>0</v>
      </c>
      <c r="X40" s="159">
        <f t="shared" ca="1" si="12"/>
        <v>0</v>
      </c>
      <c r="Y40" s="159">
        <f t="shared" ca="1" si="12"/>
        <v>0</v>
      </c>
      <c r="Z40" s="159">
        <f t="shared" ca="1" si="12"/>
        <v>0</v>
      </c>
      <c r="AA40" s="159">
        <f t="shared" ca="1" si="12"/>
        <v>0</v>
      </c>
      <c r="AB40" s="159">
        <f t="shared" ca="1" si="12"/>
        <v>0</v>
      </c>
      <c r="AC40" s="179">
        <f t="shared" ca="1" si="12"/>
        <v>0</v>
      </c>
      <c r="AD40" s="159"/>
      <c r="AE40" s="159"/>
      <c r="AF40" s="160"/>
    </row>
    <row r="41" spans="1:32" ht="13.2">
      <c r="A41" s="161"/>
      <c r="B41" s="172"/>
      <c r="C41" s="162" t="str">
        <f ca="1">IFERROR(__xludf.DUMMYFUNCTION("IFERROR(
  UNIQUE(
    FILTER(
      'Справочник'!$T$2:$T1127,
      ('Справочник'!$V$2:$V1127 = ""- Финансовая деятельность"") *
      (COUNTIF('Журнал'!$G$2:$G1127, 'Справочник'!$T$2:$T1127) &gt; 0)
    )
  ),
  """"
)"),"")</f>
        <v/>
      </c>
      <c r="D41" s="163">
        <f t="shared" ca="1" si="11"/>
        <v>0</v>
      </c>
      <c r="E41" s="164">
        <f t="shared" ref="E41:E43" ca="1" si="13">SUMIFS($F41:$AE41,$F$3:$AE$3,E$3)</f>
        <v>0</v>
      </c>
      <c r="F41" s="165" t="str">
        <f ca="1">IF($C41="","",SUMPRODUCT(
  (1-2*(Журнал!$C$3:$C1127="расход")) *
  (Журнал!$L$3:$L1127=F$4) *
  (Журнал!$M$3:$M1127=F$3) *
  (Журнал!$G$3:$G1127=$C41) *
  Журнал!$B$3:$B1127
))</f>
        <v/>
      </c>
      <c r="G41" s="166" t="str">
        <f ca="1">IF($C41="","",SUMPRODUCT(
  (1-2*(Журнал!$C$3:$C1127="расход")) *
  (Журнал!$L$3:$L1127=G$4) *
  (Журнал!$M$3:$M1127=G$3) *
  (Журнал!$G$3:$G1127=$C41) *
  Журнал!$B$3:$B1127
))</f>
        <v/>
      </c>
      <c r="H41" s="166" t="str">
        <f ca="1">IF($C41="","",SUMPRODUCT(
  (1-2*(Журнал!$C$3:$C1127="расход")) *
  (Журнал!$L$3:$L1127=H$4) *
  (Журнал!$M$3:$M1127=H$3) *
  (Журнал!$G$3:$G1127=$C41) *
  Журнал!$B$3:$B1127
))</f>
        <v/>
      </c>
      <c r="I41" s="166" t="str">
        <f ca="1">IF($C41="","",SUMPRODUCT(
  (1-2*(Журнал!$C$3:$C1127="расход")) *
  (Журнал!$L$3:$L1127=I$4) *
  (Журнал!$M$3:$M1127=I$3) *
  (Журнал!$G$3:$G1127=$C41) *
  Журнал!$B$3:$B1127
))</f>
        <v/>
      </c>
      <c r="J41" s="166" t="str">
        <f ca="1">IF($C41="","",SUMPRODUCT(
  (1-2*(Журнал!$C$3:$C1127="расход")) *
  (Журнал!$L$3:$L1127=J$4) *
  (Журнал!$M$3:$M1127=J$3) *
  (Журнал!$G$3:$G1127=$C41) *
  Журнал!$B$3:$B1127
))</f>
        <v/>
      </c>
      <c r="K41" s="166" t="str">
        <f ca="1">IF($C41="","",SUMPRODUCT(
  (1-2*(Журнал!$C$3:$C1127="расход")) *
  (Журнал!$L$3:$L1127=K$4) *
  (Журнал!$M$3:$M1127=K$3) *
  (Журнал!$G$3:$G1127=$C41) *
  Журнал!$B$3:$B1127
))</f>
        <v/>
      </c>
      <c r="L41" s="166" t="str">
        <f ca="1">IF($C41="","",SUMPRODUCT(
  (1-2*(Журнал!$C$3:$C1127="расход")) *
  (Журнал!$L$3:$L1127=L$4) *
  (Журнал!$M$3:$M1127=L$3) *
  (Журнал!$G$3:$G1127=$C41) *
  Журнал!$B$3:$B1127
))</f>
        <v/>
      </c>
      <c r="M41" s="166" t="str">
        <f ca="1">IF($C41="","",SUMPRODUCT(
  (1-2*(Журнал!$C$3:$C1127="расход")) *
  (Журнал!$L$3:$L1127=M$4) *
  (Журнал!$M$3:$M1127=M$3) *
  (Журнал!$G$3:$G1127=$C41) *
  Журнал!$B$3:$B1127
))</f>
        <v/>
      </c>
      <c r="N41" s="166" t="str">
        <f ca="1">IF($C41="","",SUMPRODUCT(
  (1-2*(Журнал!$C$3:$C1127="расход")) *
  (Журнал!$L$3:$L1127=N$4) *
  (Журнал!$M$3:$M1127=N$3) *
  (Журнал!$G$3:$G1127=$C41) *
  Журнал!$B$3:$B1127
))</f>
        <v/>
      </c>
      <c r="O41" s="166" t="str">
        <f ca="1">IF($C41="","",SUMPRODUCT(
  (1-2*(Журнал!$C$3:$C1127="расход")) *
  (Журнал!$L$3:$L1127=O$4) *
  (Журнал!$M$3:$M1127=O$3) *
  (Журнал!$G$3:$G1127=$C41) *
  Журнал!$B$3:$B1127
))</f>
        <v/>
      </c>
      <c r="P41" s="166" t="str">
        <f ca="1">IF($C41="","",SUMPRODUCT(
  (1-2*(Журнал!$C$3:$C1127="расход")) *
  (Журнал!$L$3:$L1127=P$4) *
  (Журнал!$M$3:$M1127=P$3) *
  (Журнал!$G$3:$G1127=$C41) *
  Журнал!$B$3:$B1127
))</f>
        <v/>
      </c>
      <c r="Q41" s="166" t="str">
        <f ca="1">IF($C41="","",SUMPRODUCT(
  (1-2*(Журнал!$C$3:$C1127="расход")) *
  (Журнал!$L$3:$L1127=Q$4) *
  (Журнал!$M$3:$M1127=Q$3) *
  (Журнал!$G$3:$G1127=$C41) *
  Журнал!$B$3:$B1127
))</f>
        <v/>
      </c>
      <c r="R41" s="166" t="str">
        <f ca="1">IF($C41="","",SUMPRODUCT(
  (1-2*(Журнал!$C$3:$C1127="расход"))*
  (EOMONTH(Журнал!$A$3:$A1127,0)=EOMONTH(R$2,0))*
  (Журнал!$G$3:$G1127=$C41)*
  Журнал!$B$3:$B1127
))</f>
        <v/>
      </c>
      <c r="S41" s="166" t="str">
        <f ca="1">IF($C41="","",SUMPRODUCT(
  (1-2*(Журнал!$C$3:$C1127="расход")) *
  (Журнал!$L$3:$L1127=S$4) *
  (Журнал!$M$3:$M1127=S$3) *
  (Журнал!$G$3:$G1127=$C41) *
  Журнал!$B$3:$B1127
))</f>
        <v/>
      </c>
      <c r="T41" s="166" t="str">
        <f ca="1">IF($C41="","",SUMPRODUCT(
  (1-2*(Журнал!$C$5:$C1127="расход")) *
  (Журнал!$L$5:$L1127=T$4) *
  (Журнал!$M$5:$M1127=T$3) *
  (Журнал!$G$5:$G1127=$C41) *
  Журнал!$B$5:$B1127
))</f>
        <v/>
      </c>
      <c r="U41" s="166" t="str">
        <f ca="1">IF($C41="","",SUMPRODUCT(
  (1-2*(Журнал!$C$5:$C1127="расход")) *
  (Журнал!$L$5:$L1127=U$4) *
  (Журнал!$M$5:$M1127=U$3) *
  (Журнал!$G$5:$G1127=$C41) *
  Журнал!$B$5:$B1127
))</f>
        <v/>
      </c>
      <c r="V41" s="166" t="str">
        <f ca="1">IF($C41="","",SUMPRODUCT(
  (1-2*(Журнал!$C$5:$C1127="расход")) *
  (Журнал!$L$5:$L1127=V$4) *
  (Журнал!$M$5:$M1127=V$3) *
  (Журнал!$G$5:$G1127=$C41) *
  Журнал!$B$5:$B1127
))</f>
        <v/>
      </c>
      <c r="W41" s="166" t="str">
        <f ca="1">IF($C41="","",SUMPRODUCT(
  (1-2*(Журнал!$C$5:$C1127="расход")) *
  (Журнал!$L$5:$L1127=W$4) *
  (Журнал!$M$5:$M1127=W$3) *
  (Журнал!$G$5:$G1127=$C41) *
  Журнал!$B$5:$B1127
))</f>
        <v/>
      </c>
      <c r="X41" s="166" t="str">
        <f ca="1">IF($C41="","",SUMPRODUCT(
  (1-2*(Журнал!$C$5:$C1127="расход")) *
  (Журнал!$L$5:$L1127=X$4) *
  (Журнал!$M$5:$M1127=X$3) *
  (Журнал!$G$5:$G1127=$C41) *
  Журнал!$B$5:$B1127
))</f>
        <v/>
      </c>
      <c r="Y41" s="166" t="str">
        <f ca="1">IF($C41="","",SUMPRODUCT(
  (1-2*(Журнал!$C$5:$C1127="расход")) *
  (Журнал!$L$5:$L1127=Y$4) *
  (Журнал!$M$5:$M1127=Y$3) *
  (Журнал!$G$5:$G1127=$C41) *
  Журнал!$B$5:$B1127
))</f>
        <v/>
      </c>
      <c r="Z41" s="166" t="str">
        <f ca="1">IF($C41="","",SUMPRODUCT(
  (1-2*(Журнал!$C$5:$C1127="расход")) *
  (Журнал!$L$5:$L1127=Z$4) *
  (Журнал!$M$5:$M1127=Z$3) *
  (Журнал!$G$5:$G1127=$C41) *
  Журнал!$B$5:$B1127
))</f>
        <v/>
      </c>
      <c r="AA41" s="166" t="str">
        <f ca="1">IF($C41="","",SUMPRODUCT(
  (1-2*(Журнал!$C$5:$C1127="расход")) *
  (Журнал!$L$5:$L1127=AA$4) *
  (Журнал!$M$5:$M1127=AA$3) *
  (Журнал!$G$5:$G1127=$C41) *
  Журнал!$B$5:$B1127
))</f>
        <v/>
      </c>
      <c r="AB41" s="166" t="str">
        <f ca="1">IF($C41="","",SUMPRODUCT(
  (1-2*(Журнал!$C$5:$C1127="расход")) *
  (Журнал!$L$5:$L1127=AB$4) *
  (Журнал!$M$5:$M1127=AB$3) *
  (Журнал!$G$5:$G1127=$C41) *
  Журнал!$B$5:$B1127
))</f>
        <v/>
      </c>
      <c r="AC41" s="166" t="str">
        <f ca="1">IF($C41="","",SUMPRODUCT(
  (1-2*(Журнал!$C$5:$C1127="расход")) *
  (Журнал!$L$5:$L1127=AC$4) *
  (Журнал!$M$5:$M1127=AC$3) *
  (Журнал!$G$5:$G1127=$C41) *
  Журнал!$B$5:$B1127
))</f>
        <v/>
      </c>
      <c r="AD41" s="166" t="str">
        <f ca="1">IF($C41="","",SUMPRODUCT(
  (1-2*(Журнал!$C$5:$C1127="расход")) *
  (Журнал!$L$5:$L1127=AD$4) *
  (Журнал!$M$5:$M1127=AD$3) *
  (Журнал!$G$5:$G1127=$C41) *
  Журнал!$B$5:$B1127
))</f>
        <v/>
      </c>
      <c r="AE41" s="166" t="str">
        <f ca="1">IF($C41="","",SUMPRODUCT(
  (1-2*(Журнал!$C$5:$C1127="расход")) *
  (Журнал!$L$5:$L1127=AE$4) *
  (Журнал!$M$5:$M1127=AE$3) *
  (Журнал!$G$5:$G1127=$C41) *
  Журнал!$B$5:$B1127
))</f>
        <v/>
      </c>
      <c r="AF41" s="166" t="str">
        <f ca="1">IF($C41="","",SUMPRODUCT(
  (1-2*(Журнал!$C$5:$C1127="расход")) *
  (Журнал!$L$5:$L1127=AF$4) *
  (Журнал!$M$5:$M1127=AF$3) *
  (Журнал!$G$5:$G1127=$C41) *
  Журнал!$B$5:$B1127
))</f>
        <v/>
      </c>
    </row>
    <row r="42" spans="1:32" ht="13.2">
      <c r="A42" s="125"/>
      <c r="B42" s="182"/>
      <c r="C42" s="183"/>
      <c r="D42" s="163">
        <f t="shared" si="11"/>
        <v>0</v>
      </c>
      <c r="E42" s="164">
        <f t="shared" si="13"/>
        <v>0</v>
      </c>
      <c r="F42" s="165" t="str">
        <f>IF($C42="","",SUMPRODUCT(
  (1-2*(Журнал!$C$3:$C1127="расход")) *
  (Журнал!$L$3:$L1127=F$4) *
  (Журнал!$M$3:$M1127=F$3) *
  (Журнал!$G$3:$G1127=$C42) *
  Журнал!$B$3:$B1127
))</f>
        <v/>
      </c>
      <c r="G42" s="166" t="str">
        <f>IF($C42="","",SUMPRODUCT(
  (1-2*(Журнал!$C$3:$C1127="расход")) *
  (Журнал!$L$3:$L1127=G$4) *
  (Журнал!$M$3:$M1127=G$3) *
  (Журнал!$G$3:$G1127=$C42) *
  Журнал!$B$3:$B1127
))</f>
        <v/>
      </c>
      <c r="H42" s="166" t="str">
        <f>IF($C42="","",SUMPRODUCT(
  (1-2*(Журнал!$C$3:$C1127="расход")) *
  (Журнал!$L$3:$L1127=H$4) *
  (Журнал!$M$3:$M1127=H$3) *
  (Журнал!$G$3:$G1127=$C42) *
  Журнал!$B$3:$B1127
))</f>
        <v/>
      </c>
      <c r="I42" s="166" t="str">
        <f>IF($C42="","",SUMPRODUCT(
  (1-2*(Журнал!$C$3:$C1127="расход")) *
  (Журнал!$L$3:$L1127=I$4) *
  (Журнал!$M$3:$M1127=I$3) *
  (Журнал!$G$3:$G1127=$C42) *
  Журнал!$B$3:$B1127
))</f>
        <v/>
      </c>
      <c r="J42" s="166" t="str">
        <f>IF($C42="","",SUMPRODUCT(
  (1-2*(Журнал!$C$3:$C1127="расход")) *
  (Журнал!$L$3:$L1127=J$4) *
  (Журнал!$M$3:$M1127=J$3) *
  (Журнал!$G$3:$G1127=$C42) *
  Журнал!$B$3:$B1127
))</f>
        <v/>
      </c>
      <c r="K42" s="166" t="str">
        <f>IF($C42="","",SUMPRODUCT(
  (1-2*(Журнал!$C$3:$C1127="расход")) *
  (Журнал!$L$3:$L1127=K$4) *
  (Журнал!$M$3:$M1127=K$3) *
  (Журнал!$G$3:$G1127=$C42) *
  Журнал!$B$3:$B1127
))</f>
        <v/>
      </c>
      <c r="L42" s="166" t="str">
        <f>IF($C42="","",SUMPRODUCT(
  (1-2*(Журнал!$C$3:$C1127="расход")) *
  (Журнал!$L$3:$L1127=L$4) *
  (Журнал!$M$3:$M1127=L$3) *
  (Журнал!$G$3:$G1127=$C42) *
  Журнал!$B$3:$B1127
))</f>
        <v/>
      </c>
      <c r="M42" s="166" t="str">
        <f>IF($C42="","",SUMPRODUCT(
  (1-2*(Журнал!$C$3:$C1127="расход")) *
  (Журнал!$L$3:$L1127=M$4) *
  (Журнал!$M$3:$M1127=M$3) *
  (Журнал!$G$3:$G1127=$C42) *
  Журнал!$B$3:$B1127
))</f>
        <v/>
      </c>
      <c r="N42" s="166" t="str">
        <f>IF($C42="","",SUMPRODUCT(
  (1-2*(Журнал!$C$3:$C1127="расход")) *
  (Журнал!$L$3:$L1127=N$4) *
  (Журнал!$M$3:$M1127=N$3) *
  (Журнал!$G$3:$G1127=$C42) *
  Журнал!$B$3:$B1127
))</f>
        <v/>
      </c>
      <c r="O42" s="166" t="str">
        <f>IF($C42="","",SUMPRODUCT(
  (1-2*(Журнал!$C$3:$C1127="расход")) *
  (Журнал!$L$3:$L1127=O$4) *
  (Журнал!$M$3:$M1127=O$3) *
  (Журнал!$G$3:$G1127=$C42) *
  Журнал!$B$3:$B1127
))</f>
        <v/>
      </c>
      <c r="P42" s="166" t="str">
        <f>IF($C42="","",SUMPRODUCT(
  (1-2*(Журнал!$C$3:$C1127="расход")) *
  (Журнал!$L$3:$L1127=P$4) *
  (Журнал!$M$3:$M1127=P$3) *
  (Журнал!$G$3:$G1127=$C42) *
  Журнал!$B$3:$B1127
))</f>
        <v/>
      </c>
      <c r="Q42" s="166" t="str">
        <f>IF($C42="","",SUMPRODUCT(
  (1-2*(Журнал!$C$3:$C1127="расход")) *
  (Журнал!$L$3:$L1127=Q$4) *
  (Журнал!$M$3:$M1127=Q$3) *
  (Журнал!$G$3:$G1127=$C42) *
  Журнал!$B$3:$B1127
))</f>
        <v/>
      </c>
      <c r="R42" s="166" t="str">
        <f>IF($C42="","",SUMPRODUCT(
  (1-2*(Журнал!$C$3:$C1127="расход"))*
  (EOMONTH(Журнал!$A$3:$A1127,0)=EOMONTH(R$2,0))*
  (Журнал!$G$3:$G1127=$C42)*
  Журнал!$B$3:$B1127
))</f>
        <v/>
      </c>
      <c r="S42" s="166" t="str">
        <f>IF($C42="","",SUMPRODUCT(
  (1-2*(Журнал!$C$3:$C1127="расход")) *
  (Журнал!$L$3:$L1127=S$4) *
  (Журнал!$M$3:$M1127=S$3) *
  (Журнал!$G$3:$G1127=$C42) *
  Журнал!$B$3:$B1127
))</f>
        <v/>
      </c>
      <c r="T42" s="166" t="str">
        <f>IF($C42="","",SUMPRODUCT(
  (1-2*(Журнал!$C$5:$C1127="расход")) *
  (Журнал!$L$5:$L1127=T$4) *
  (Журнал!$M$5:$M1127=T$3) *
  (Журнал!$G$5:$G1127=$C42) *
  Журнал!$B$5:$B1127
))</f>
        <v/>
      </c>
      <c r="U42" s="166" t="str">
        <f>IF($C42="","",SUMPRODUCT(
  (1-2*(Журнал!$C$5:$C1127="расход")) *
  (Журнал!$L$5:$L1127=U$4) *
  (Журнал!$M$5:$M1127=U$3) *
  (Журнал!$G$5:$G1127=$C42) *
  Журнал!$B$5:$B1127
))</f>
        <v/>
      </c>
      <c r="V42" s="166" t="str">
        <f>IF($C42="","",SUMPRODUCT(
  (1-2*(Журнал!$C$5:$C1127="расход")) *
  (Журнал!$L$5:$L1127=V$4) *
  (Журнал!$M$5:$M1127=V$3) *
  (Журнал!$G$5:$G1127=$C42) *
  Журнал!$B$5:$B1127
))</f>
        <v/>
      </c>
      <c r="W42" s="166" t="str">
        <f>IF($C42="","",SUMPRODUCT(
  (1-2*(Журнал!$C$5:$C1127="расход")) *
  (Журнал!$L$5:$L1127=W$4) *
  (Журнал!$M$5:$M1127=W$3) *
  (Журнал!$G$5:$G1127=$C42) *
  Журнал!$B$5:$B1127
))</f>
        <v/>
      </c>
      <c r="X42" s="166" t="str">
        <f>IF($C42="","",SUMPRODUCT(
  (1-2*(Журнал!$C$5:$C1127="расход")) *
  (Журнал!$L$5:$L1127=X$4) *
  (Журнал!$M$5:$M1127=X$3) *
  (Журнал!$G$5:$G1127=$C42) *
  Журнал!$B$5:$B1127
))</f>
        <v/>
      </c>
      <c r="Y42" s="166" t="str">
        <f>IF($C42="","",SUMPRODUCT(
  (1-2*(Журнал!$C$5:$C1127="расход")) *
  (Журнал!$L$5:$L1127=Y$4) *
  (Журнал!$M$5:$M1127=Y$3) *
  (Журнал!$G$5:$G1127=$C42) *
  Журнал!$B$5:$B1127
))</f>
        <v/>
      </c>
      <c r="Z42" s="166" t="str">
        <f>IF($C42="","",SUMPRODUCT(
  (1-2*(Журнал!$C$5:$C1127="расход")) *
  (Журнал!$L$5:$L1127=Z$4) *
  (Журнал!$M$5:$M1127=Z$3) *
  (Журнал!$G$5:$G1127=$C42) *
  Журнал!$B$5:$B1127
))</f>
        <v/>
      </c>
      <c r="AA42" s="166" t="str">
        <f>IF($C42="","",SUMPRODUCT(
  (1-2*(Журнал!$C$5:$C1127="расход")) *
  (Журнал!$L$5:$L1127=AA$4) *
  (Журнал!$M$5:$M1127=AA$3) *
  (Журнал!$G$5:$G1127=$C42) *
  Журнал!$B$5:$B1127
))</f>
        <v/>
      </c>
      <c r="AB42" s="166" t="str">
        <f>IF($C42="","",SUMPRODUCT(
  (1-2*(Журнал!$C$5:$C1127="расход")) *
  (Журнал!$L$5:$L1127=AB$4) *
  (Журнал!$M$5:$M1127=AB$3) *
  (Журнал!$G$5:$G1127=$C42) *
  Журнал!$B$5:$B1127
))</f>
        <v/>
      </c>
      <c r="AC42" s="166" t="str">
        <f>IF($C42="","",SUMPRODUCT(
  (1-2*(Журнал!$C$5:$C1127="расход")) *
  (Журнал!$L$5:$L1127=AC$4) *
  (Журнал!$M$5:$M1127=AC$3) *
  (Журнал!$G$5:$G1127=$C42) *
  Журнал!$B$5:$B1127
))</f>
        <v/>
      </c>
      <c r="AD42" s="166" t="str">
        <f>IF($C42="","",SUMPRODUCT(
  (1-2*(Журнал!$C$5:$C1127="расход")) *
  (Журнал!$L$5:$L1127=AD$4) *
  (Журнал!$M$5:$M1127=AD$3) *
  (Журнал!$G$5:$G1127=$C42) *
  Журнал!$B$5:$B1127
))</f>
        <v/>
      </c>
      <c r="AE42" s="166" t="str">
        <f>IF($C42="","",SUMPRODUCT(
  (1-2*(Журнал!$C$5:$C1127="расход")) *
  (Журнал!$L$5:$L1127=AE$4) *
  (Журнал!$M$5:$M1127=AE$3) *
  (Журнал!$G$5:$G1127=$C42) *
  Журнал!$B$5:$B1127
))</f>
        <v/>
      </c>
      <c r="AF42" s="166" t="str">
        <f>IF($C42="","",SUMPRODUCT(
  (1-2*(Журнал!$C$5:$C1127="расход")) *
  (Журнал!$L$5:$L1127=AF$4) *
  (Журнал!$M$5:$M1127=AF$3) *
  (Журнал!$G$5:$G1127=$C42) *
  Журнал!$B$5:$B1127
))</f>
        <v/>
      </c>
    </row>
    <row r="43" spans="1:32" ht="13.2">
      <c r="A43" s="125"/>
      <c r="B43" s="182"/>
      <c r="C43" s="183"/>
      <c r="D43" s="163">
        <f t="shared" si="11"/>
        <v>0</v>
      </c>
      <c r="E43" s="164">
        <f t="shared" si="13"/>
        <v>0</v>
      </c>
      <c r="F43" s="165" t="str">
        <f>IF($C43="","",SUMPRODUCT(
  (1-2*(Журнал!$C$3:$C1127="расход")) *
  (Журнал!$L$3:$L1127=F$4) *
  (Журнал!$M$3:$M1127=F$3) *
  (Журнал!$G$3:$G1127=$C43) *
  Журнал!$B$3:$B1127
))</f>
        <v/>
      </c>
      <c r="G43" s="166" t="str">
        <f>IF($C43="","",SUMPRODUCT(
  (1-2*(Журнал!$C$3:$C1127="расход")) *
  (Журнал!$L$3:$L1127=G$4) *
  (Журнал!$M$3:$M1127=G$3) *
  (Журнал!$G$3:$G1127=$C43) *
  Журнал!$B$3:$B1127
))</f>
        <v/>
      </c>
      <c r="H43" s="166" t="str">
        <f>IF($C43="","",SUMPRODUCT(
  (1-2*(Журнал!$C$3:$C1127="расход")) *
  (Журнал!$L$3:$L1127=H$4) *
  (Журнал!$M$3:$M1127=H$3) *
  (Журнал!$G$3:$G1127=$C43) *
  Журнал!$B$3:$B1127
))</f>
        <v/>
      </c>
      <c r="I43" s="166" t="str">
        <f>IF($C43="","",SUMPRODUCT(
  (1-2*(Журнал!$C$3:$C1127="расход")) *
  (Журнал!$L$3:$L1127=I$4) *
  (Журнал!$M$3:$M1127=I$3) *
  (Журнал!$G$3:$G1127=$C43) *
  Журнал!$B$3:$B1127
))</f>
        <v/>
      </c>
      <c r="J43" s="166" t="str">
        <f>IF($C43="","",SUMPRODUCT(
  (1-2*(Журнал!$C$3:$C1127="расход")) *
  (Журнал!$L$3:$L1127=J$4) *
  (Журнал!$M$3:$M1127=J$3) *
  (Журнал!$G$3:$G1127=$C43) *
  Журнал!$B$3:$B1127
))</f>
        <v/>
      </c>
      <c r="K43" s="166" t="str">
        <f>IF($C43="","",SUMPRODUCT(
  (1-2*(Журнал!$C$3:$C1127="расход")) *
  (Журнал!$L$3:$L1127=K$4) *
  (Журнал!$M$3:$M1127=K$3) *
  (Журнал!$G$3:$G1127=$C43) *
  Журнал!$B$3:$B1127
))</f>
        <v/>
      </c>
      <c r="L43" s="166" t="str">
        <f>IF($C43="","",SUMPRODUCT(
  (1-2*(Журнал!$C$3:$C1127="расход")) *
  (Журнал!$L$3:$L1127=L$4) *
  (Журнал!$M$3:$M1127=L$3) *
  (Журнал!$G$3:$G1127=$C43) *
  Журнал!$B$3:$B1127
))</f>
        <v/>
      </c>
      <c r="M43" s="166" t="str">
        <f>IF($C43="","",SUMPRODUCT(
  (1-2*(Журнал!$C$3:$C1127="расход")) *
  (Журнал!$L$3:$L1127=M$4) *
  (Журнал!$M$3:$M1127=M$3) *
  (Журнал!$G$3:$G1127=$C43) *
  Журнал!$B$3:$B1127
))</f>
        <v/>
      </c>
      <c r="N43" s="166" t="str">
        <f>IF($C43="","",SUMPRODUCT(
  (1-2*(Журнал!$C$3:$C1127="расход")) *
  (Журнал!$L$3:$L1127=N$4) *
  (Журнал!$M$3:$M1127=N$3) *
  (Журнал!$G$3:$G1127=$C43) *
  Журнал!$B$3:$B1127
))</f>
        <v/>
      </c>
      <c r="O43" s="166" t="str">
        <f>IF($C43="","",SUMPRODUCT(
  (1-2*(Журнал!$C$3:$C1127="расход")) *
  (Журнал!$L$3:$L1127=O$4) *
  (Журнал!$M$3:$M1127=O$3) *
  (Журнал!$G$3:$G1127=$C43) *
  Журнал!$B$3:$B1127
))</f>
        <v/>
      </c>
      <c r="P43" s="166" t="str">
        <f>IF($C43="","",SUMPRODUCT(
  (1-2*(Журнал!$C$3:$C1127="расход")) *
  (Журнал!$L$3:$L1127=P$4) *
  (Журнал!$M$3:$M1127=P$3) *
  (Журнал!$G$3:$G1127=$C43) *
  Журнал!$B$3:$B1127
))</f>
        <v/>
      </c>
      <c r="Q43" s="166" t="str">
        <f>IF($C43="","",SUMPRODUCT(
  (1-2*(Журнал!$C$3:$C1127="расход")) *
  (Журнал!$L$3:$L1127=Q$4) *
  (Журнал!$M$3:$M1127=Q$3) *
  (Журнал!$G$3:$G1127=$C43) *
  Журнал!$B$3:$B1127
))</f>
        <v/>
      </c>
      <c r="R43" s="166" t="str">
        <f>IF($C43="","",SUMPRODUCT(
  (1-2*(Журнал!$C$3:$C1127="расход"))*
  (EOMONTH(Журнал!$A$3:$A1127,0)=EOMONTH(R$2,0))*
  (Журнал!$G$3:$G1127=$C43)*
  Журнал!$B$3:$B1127
))</f>
        <v/>
      </c>
      <c r="S43" s="166" t="str">
        <f>IF($C43="","",SUMPRODUCT(
  (1-2*(Журнал!$C$3:$C1127="расход")) *
  (Журнал!$L$3:$L1127=S$4) *
  (Журнал!$M$3:$M1127=S$3) *
  (Журнал!$G$3:$G1127=$C43) *
  Журнал!$B$3:$B1127
))</f>
        <v/>
      </c>
      <c r="T43" s="166" t="str">
        <f>IF($C43="","",SUMPRODUCT(
  (1-2*(Журнал!$C$5:$C1127="расход")) *
  (Журнал!$L$5:$L1127=T$4) *
  (Журнал!$M$5:$M1127=T$3) *
  (Журнал!$G$5:$G1127=$C43) *
  Журнал!$B$5:$B1127
))</f>
        <v/>
      </c>
      <c r="U43" s="166" t="str">
        <f>IF($C43="","",SUMPRODUCT(
  (1-2*(Журнал!$C$5:$C1127="расход")) *
  (Журнал!$L$5:$L1127=U$4) *
  (Журнал!$M$5:$M1127=U$3) *
  (Журнал!$G$5:$G1127=$C43) *
  Журнал!$B$5:$B1127
))</f>
        <v/>
      </c>
      <c r="V43" s="166" t="str">
        <f>IF($C43="","",SUMPRODUCT(
  (1-2*(Журнал!$C$5:$C1127="расход")) *
  (Журнал!$L$5:$L1127=V$4) *
  (Журнал!$M$5:$M1127=V$3) *
  (Журнал!$G$5:$G1127=$C43) *
  Журнал!$B$5:$B1127
))</f>
        <v/>
      </c>
      <c r="W43" s="166" t="str">
        <f>IF($C43="","",SUMPRODUCT(
  (1-2*(Журнал!$C$5:$C1127="расход")) *
  (Журнал!$L$5:$L1127=W$4) *
  (Журнал!$M$5:$M1127=W$3) *
  (Журнал!$G$5:$G1127=$C43) *
  Журнал!$B$5:$B1127
))</f>
        <v/>
      </c>
      <c r="X43" s="166" t="str">
        <f>IF($C43="","",SUMPRODUCT(
  (1-2*(Журнал!$C$5:$C1127="расход")) *
  (Журнал!$L$5:$L1127=X$4) *
  (Журнал!$M$5:$M1127=X$3) *
  (Журнал!$G$5:$G1127=$C43) *
  Журнал!$B$5:$B1127
))</f>
        <v/>
      </c>
      <c r="Y43" s="166" t="str">
        <f>IF($C43="","",SUMPRODUCT(
  (1-2*(Журнал!$C$5:$C1127="расход")) *
  (Журнал!$L$5:$L1127=Y$4) *
  (Журнал!$M$5:$M1127=Y$3) *
  (Журнал!$G$5:$G1127=$C43) *
  Журнал!$B$5:$B1127
))</f>
        <v/>
      </c>
      <c r="Z43" s="166" t="str">
        <f>IF($C43="","",SUMPRODUCT(
  (1-2*(Журнал!$C$5:$C1127="расход")) *
  (Журнал!$L$5:$L1127=Z$4) *
  (Журнал!$M$5:$M1127=Z$3) *
  (Журнал!$G$5:$G1127=$C43) *
  Журнал!$B$5:$B1127
))</f>
        <v/>
      </c>
      <c r="AA43" s="166" t="str">
        <f>IF($C43="","",SUMPRODUCT(
  (1-2*(Журнал!$C$5:$C1127="расход")) *
  (Журнал!$L$5:$L1127=AA$4) *
  (Журнал!$M$5:$M1127=AA$3) *
  (Журнал!$G$5:$G1127=$C43) *
  Журнал!$B$5:$B1127
))</f>
        <v/>
      </c>
      <c r="AB43" s="166" t="str">
        <f>IF($C43="","",SUMPRODUCT(
  (1-2*(Журнал!$C$5:$C1127="расход")) *
  (Журнал!$L$5:$L1127=AB$4) *
  (Журнал!$M$5:$M1127=AB$3) *
  (Журнал!$G$5:$G1127=$C43) *
  Журнал!$B$5:$B1127
))</f>
        <v/>
      </c>
      <c r="AC43" s="166" t="str">
        <f>IF($C43="","",SUMPRODUCT(
  (1-2*(Журнал!$C$5:$C1127="расход")) *
  (Журнал!$L$5:$L1127=AC$4) *
  (Журнал!$M$5:$M1127=AC$3) *
  (Журнал!$G$5:$G1127=$C43) *
  Журнал!$B$5:$B1127
))</f>
        <v/>
      </c>
      <c r="AD43" s="166" t="str">
        <f>IF($C43="","",SUMPRODUCT(
  (1-2*(Журнал!$C$5:$C1127="расход")) *
  (Журнал!$L$5:$L1127=AD$4) *
  (Журнал!$M$5:$M1127=AD$3) *
  (Журнал!$G$5:$G1127=$C43) *
  Журнал!$B$5:$B1127
))</f>
        <v/>
      </c>
      <c r="AE43" s="166" t="str">
        <f>IF($C43="","",SUMPRODUCT(
  (1-2*(Журнал!$C$5:$C1127="расход")) *
  (Журнал!$L$5:$L1127=AE$4) *
  (Журнал!$M$5:$M1127=AE$3) *
  (Журнал!$G$5:$G1127=$C43) *
  Журнал!$B$5:$B1127
))</f>
        <v/>
      </c>
      <c r="AF43" s="166" t="str">
        <f>IF($C43="","",SUMPRODUCT(
  (1-2*(Журнал!$C$5:$C1127="расход")) *
  (Журнал!$L$5:$L1127=AF$4) *
  (Журнал!$M$5:$M1127=AF$3) *
  (Журнал!$G$5:$G1127=$C43) *
  Журнал!$B$5:$B1127
))</f>
        <v/>
      </c>
    </row>
    <row r="44" spans="1:32" ht="13.2">
      <c r="A44" s="125"/>
      <c r="B44" s="182"/>
      <c r="C44" s="183"/>
      <c r="D44" s="163"/>
      <c r="E44" s="164"/>
      <c r="F44" s="165" t="str">
        <f>IF($C44="","",SUMPRODUCT(
  (1-2*(Журнал!$C$3:$C1127="расход")) *
  (Журнал!$L$3:$L1127=F$4) *
  (Журнал!$M$3:$M1127=F$3) *
  (Журнал!$G$3:$G1127=$C44) *
  Журнал!$B$3:$B1127
))</f>
        <v/>
      </c>
      <c r="G44" s="166" t="str">
        <f>IF($C44="","",SUMPRODUCT(
  (1-2*(Журнал!$C$3:$C1127="расход")) *
  (Журнал!$L$3:$L1127=G$4) *
  (Журнал!$M$3:$M1127=G$3) *
  (Журнал!$G$3:$G1127=$C44) *
  Журнал!$B$3:$B1127
))</f>
        <v/>
      </c>
      <c r="H44" s="166" t="str">
        <f>IF($C44="","",SUMPRODUCT(
  (1-2*(Журнал!$C$3:$C1127="расход")) *
  (Журнал!$L$3:$L1127=H$4) *
  (Журнал!$M$3:$M1127=H$3) *
  (Журнал!$G$3:$G1127=$C44) *
  Журнал!$B$3:$B1127
))</f>
        <v/>
      </c>
      <c r="I44" s="166" t="str">
        <f>IF($C44="","",SUMPRODUCT(
  (1-2*(Журнал!$C$3:$C1127="расход")) *
  (Журнал!$L$3:$L1127=I$4) *
  (Журнал!$M$3:$M1127=I$3) *
  (Журнал!$G$3:$G1127=$C44) *
  Журнал!$B$3:$B1127
))</f>
        <v/>
      </c>
      <c r="J44" s="166" t="str">
        <f>IF($C44="","",SUMPRODUCT(
  (1-2*(Журнал!$C$3:$C1127="расход")) *
  (Журнал!$L$3:$L1127=J$4) *
  (Журнал!$M$3:$M1127=J$3) *
  (Журнал!$G$3:$G1127=$C44) *
  Журнал!$B$3:$B1127
))</f>
        <v/>
      </c>
      <c r="K44" s="166" t="str">
        <f>IF($C44="","",SUMPRODUCT(
  (1-2*(Журнал!$C$3:$C1127="расход")) *
  (Журнал!$L$3:$L1127=K$4) *
  (Журнал!$M$3:$M1127=K$3) *
  (Журнал!$G$3:$G1127=$C44) *
  Журнал!$B$3:$B1127
))</f>
        <v/>
      </c>
      <c r="L44" s="166" t="str">
        <f>IF($C44="","",SUMPRODUCT(
  (1-2*(Журнал!$C$3:$C1127="расход")) *
  (Журнал!$L$3:$L1127=L$4) *
  (Журнал!$M$3:$M1127=L$3) *
  (Журнал!$G$3:$G1127=$C44) *
  Журнал!$B$3:$B1127
))</f>
        <v/>
      </c>
      <c r="M44" s="166" t="str">
        <f>IF($C44="","",SUMPRODUCT(
  (1-2*(Журнал!$C$3:$C1127="расход")) *
  (Журнал!$L$3:$L1127=M$4) *
  (Журнал!$M$3:$M1127=M$3) *
  (Журнал!$G$3:$G1127=$C44) *
  Журнал!$B$3:$B1127
))</f>
        <v/>
      </c>
      <c r="N44" s="166" t="str">
        <f>IF($C44="","",SUMPRODUCT(
  (1-2*(Журнал!$C$3:$C1127="расход")) *
  (Журнал!$L$3:$L1127=N$4) *
  (Журнал!$M$3:$M1127=N$3) *
  (Журнал!$G$3:$G1127=$C44) *
  Журнал!$B$3:$B1127
))</f>
        <v/>
      </c>
      <c r="O44" s="166" t="str">
        <f>IF($C44="","",SUMPRODUCT(
  (1-2*(Журнал!$C$3:$C1127="расход")) *
  (Журнал!$L$3:$L1127=O$4) *
  (Журнал!$M$3:$M1127=O$3) *
  (Журнал!$G$3:$G1127=$C44) *
  Журнал!$B$3:$B1127
))</f>
        <v/>
      </c>
      <c r="P44" s="166" t="str">
        <f>IF($C44="","",SUMPRODUCT(
  (1-2*(Журнал!$C$3:$C1127="расход")) *
  (Журнал!$L$3:$L1127=P$4) *
  (Журнал!$M$3:$M1127=P$3) *
  (Журнал!$G$3:$G1127=$C44) *
  Журнал!$B$3:$B1127
))</f>
        <v/>
      </c>
      <c r="Q44" s="166" t="str">
        <f>IF($C44="","",SUMPRODUCT(
  (1-2*(Журнал!$C$3:$C1127="расход")) *
  (Журнал!$L$3:$L1127=Q$4) *
  (Журнал!$M$3:$M1127=Q$3) *
  (Журнал!$G$3:$G1127=$C44) *
  Журнал!$B$3:$B1127
))</f>
        <v/>
      </c>
      <c r="R44" s="166" t="str">
        <f>IF($C44="","",SUMPRODUCT(
  (1-2*(Журнал!$C$3:$C1127="расход"))*
  (EOMONTH(Журнал!$A$3:$A1127,0)=EOMONTH(R$2,0))*
  (Журнал!$G$3:$G1127=$C44)*
  Журнал!$B$3:$B1127
))</f>
        <v/>
      </c>
      <c r="S44" s="166" t="str">
        <f>IF($C44="","",SUMPRODUCT(
  (1-2*(Журнал!$C$3:$C1127="расход")) *
  (Журнал!$L$3:$L1127=S$4) *
  (Журнал!$M$3:$M1127=S$3) *
  (Журнал!$G$3:$G1127=$C44) *
  Журнал!$B$3:$B1127
))</f>
        <v/>
      </c>
      <c r="T44" s="166" t="str">
        <f>IF($C44="","",SUMPRODUCT(
  (1-2*(Журнал!$C$5:$C1127="расход")) *
  (Журнал!$L$5:$L1127=T$4) *
  (Журнал!$M$5:$M1127=T$3) *
  (Журнал!$G$5:$G1127=$C44) *
  Журнал!$B$5:$B1127
))</f>
        <v/>
      </c>
      <c r="U44" s="166" t="str">
        <f>IF($C44="","",SUMPRODUCT(
  (1-2*(Журнал!$C$5:$C1127="расход")) *
  (Журнал!$L$5:$L1127=U$4) *
  (Журнал!$M$5:$M1127=U$3) *
  (Журнал!$G$5:$G1127=$C44) *
  Журнал!$B$5:$B1127
))</f>
        <v/>
      </c>
      <c r="V44" s="166" t="str">
        <f>IF($C44="","",SUMPRODUCT(
  (1-2*(Журнал!$C$5:$C1127="расход")) *
  (Журнал!$L$5:$L1127=V$4) *
  (Журнал!$M$5:$M1127=V$3) *
  (Журнал!$G$5:$G1127=$C44) *
  Журнал!$B$5:$B1127
))</f>
        <v/>
      </c>
      <c r="W44" s="166" t="str">
        <f>IF($C44="","",SUMPRODUCT(
  (1-2*(Журнал!$C$5:$C1127="расход")) *
  (Журнал!$L$5:$L1127=W$4) *
  (Журнал!$M$5:$M1127=W$3) *
  (Журнал!$G$5:$G1127=$C44) *
  Журнал!$B$5:$B1127
))</f>
        <v/>
      </c>
      <c r="X44" s="166" t="str">
        <f>IF($C44="","",SUMPRODUCT(
  (1-2*(Журнал!$C$5:$C1127="расход")) *
  (Журнал!$L$5:$L1127=X$4) *
  (Журнал!$M$5:$M1127=X$3) *
  (Журнал!$G$5:$G1127=$C44) *
  Журнал!$B$5:$B1127
))</f>
        <v/>
      </c>
      <c r="Y44" s="166" t="str">
        <f>IF($C44="","",SUMPRODUCT(
  (1-2*(Журнал!$C$5:$C1127="расход")) *
  (Журнал!$L$5:$L1127=Y$4) *
  (Журнал!$M$5:$M1127=Y$3) *
  (Журнал!$G$5:$G1127=$C44) *
  Журнал!$B$5:$B1127
))</f>
        <v/>
      </c>
      <c r="Z44" s="166" t="str">
        <f>IF($C44="","",SUMPRODUCT(
  (1-2*(Журнал!$C$5:$C1127="расход")) *
  (Журнал!$L$5:$L1127=Z$4) *
  (Журнал!$M$5:$M1127=Z$3) *
  (Журнал!$G$5:$G1127=$C44) *
  Журнал!$B$5:$B1127
))</f>
        <v/>
      </c>
      <c r="AA44" s="166" t="str">
        <f>IF($C44="","",SUMPRODUCT(
  (1-2*(Журнал!$C$5:$C1127="расход")) *
  (Журнал!$L$5:$L1127=AA$4) *
  (Журнал!$M$5:$M1127=AA$3) *
  (Журнал!$G$5:$G1127=$C44) *
  Журнал!$B$5:$B1127
))</f>
        <v/>
      </c>
      <c r="AB44" s="166" t="str">
        <f>IF($C44="","",SUMPRODUCT(
  (1-2*(Журнал!$C$5:$C1127="расход")) *
  (Журнал!$L$5:$L1127=AB$4) *
  (Журнал!$M$5:$M1127=AB$3) *
  (Журнал!$G$5:$G1127=$C44) *
  Журнал!$B$5:$B1127
))</f>
        <v/>
      </c>
      <c r="AC44" s="166" t="str">
        <f>IF($C44="","",SUMPRODUCT(
  (1-2*(Журнал!$C$5:$C1127="расход")) *
  (Журнал!$L$5:$L1127=AC$4) *
  (Журнал!$M$5:$M1127=AC$3) *
  (Журнал!$G$5:$G1127=$C44) *
  Журнал!$B$5:$B1127
))</f>
        <v/>
      </c>
      <c r="AD44" s="166" t="str">
        <f>IF($C44="","",SUMPRODUCT(
  (1-2*(Журнал!$C$5:$C1127="расход")) *
  (Журнал!$L$5:$L1127=AD$4) *
  (Журнал!$M$5:$M1127=AD$3) *
  (Журнал!$G$5:$G1127=$C44) *
  Журнал!$B$5:$B1127
))</f>
        <v/>
      </c>
      <c r="AE44" s="166" t="str">
        <f>IF($C44="","",SUMPRODUCT(
  (1-2*(Журнал!$C$5:$C1127="расход")) *
  (Журнал!$L$5:$L1127=AE$4) *
  (Журнал!$M$5:$M1127=AE$3) *
  (Журнал!$G$5:$G1127=$C44) *
  Журнал!$B$5:$B1127
))</f>
        <v/>
      </c>
      <c r="AF44" s="166" t="str">
        <f>IF($C44="","",SUMPRODUCT(
  (1-2*(Журнал!$C$5:$C1127="расход")) *
  (Журнал!$L$5:$L1127=AF$4) *
  (Журнал!$M$5:$M1127=AF$3) *
  (Журнал!$G$5:$G1127=$C44) *
  Журнал!$B$5:$B1127
))</f>
        <v/>
      </c>
    </row>
    <row r="45" spans="1:32" ht="13.2">
      <c r="A45" s="125"/>
      <c r="B45" s="182"/>
      <c r="C45" s="183"/>
      <c r="D45" s="163">
        <f t="shared" ref="D45:D46" si="14">SUM(E45)</f>
        <v>0</v>
      </c>
      <c r="E45" s="164">
        <f t="shared" ref="E45:E46" si="15">SUMIFS($F45:$AE45,$F$3:$AE$3,E$3)</f>
        <v>0</v>
      </c>
      <c r="F45" s="165" t="str">
        <f>IF($C45="","",SUMPRODUCT(
  (1-2*(Журнал!$C$3:$C1127="расход")) *
  (Журнал!$L$3:$L1127=F$4) *
  (Журнал!$M$3:$M1127=F$3) *
  (Журнал!$G$3:$G1127=$C45) *
  Журнал!$B$3:$B1127
))</f>
        <v/>
      </c>
      <c r="G45" s="166" t="str">
        <f>IF($C45="","",SUMPRODUCT(
  (1-2*(Журнал!$C$3:$C1127="расход")) *
  (Журнал!$L$3:$L1127=G$4) *
  (Журнал!$M$3:$M1127=G$3) *
  (Журнал!$G$3:$G1127=$C45) *
  Журнал!$B$3:$B1127
))</f>
        <v/>
      </c>
      <c r="H45" s="166" t="str">
        <f>IF($C45="","",SUMPRODUCT(
  (1-2*(Журнал!$C$3:$C1127="расход")) *
  (Журнал!$L$3:$L1127=H$4) *
  (Журнал!$M$3:$M1127=H$3) *
  (Журнал!$G$3:$G1127=$C45) *
  Журнал!$B$3:$B1127
))</f>
        <v/>
      </c>
      <c r="I45" s="166" t="str">
        <f>IF($C45="","",SUMPRODUCT(
  (1-2*(Журнал!$C$3:$C1127="расход")) *
  (Журнал!$L$3:$L1127=I$4) *
  (Журнал!$M$3:$M1127=I$3) *
  (Журнал!$G$3:$G1127=$C45) *
  Журнал!$B$3:$B1127
))</f>
        <v/>
      </c>
      <c r="J45" s="166" t="str">
        <f>IF($C45="","",SUMPRODUCT(
  (1-2*(Журнал!$C$3:$C1127="расход")) *
  (Журнал!$L$3:$L1127=J$4) *
  (Журнал!$M$3:$M1127=J$3) *
  (Журнал!$G$3:$G1127=$C45) *
  Журнал!$B$3:$B1127
))</f>
        <v/>
      </c>
      <c r="K45" s="166" t="str">
        <f>IF($C45="","",SUMPRODUCT(
  (1-2*(Журнал!$C$3:$C1127="расход")) *
  (Журнал!$L$3:$L1127=K$4) *
  (Журнал!$M$3:$M1127=K$3) *
  (Журнал!$G$3:$G1127=$C45) *
  Журнал!$B$3:$B1127
))</f>
        <v/>
      </c>
      <c r="L45" s="166" t="str">
        <f>IF($C45="","",SUMPRODUCT(
  (1-2*(Журнал!$C$3:$C1127="расход")) *
  (Журнал!$L$3:$L1127=L$4) *
  (Журнал!$M$3:$M1127=L$3) *
  (Журнал!$G$3:$G1127=$C45) *
  Журнал!$B$3:$B1127
))</f>
        <v/>
      </c>
      <c r="M45" s="166" t="str">
        <f>IF($C45="","",SUMPRODUCT(
  (1-2*(Журнал!$C$3:$C1127="расход")) *
  (Журнал!$L$3:$L1127=M$4) *
  (Журнал!$M$3:$M1127=M$3) *
  (Журнал!$G$3:$G1127=$C45) *
  Журнал!$B$3:$B1127
))</f>
        <v/>
      </c>
      <c r="N45" s="166" t="str">
        <f>IF($C45="","",SUMPRODUCT(
  (1-2*(Журнал!$C$3:$C1127="расход")) *
  (Журнал!$L$3:$L1127=N$4) *
  (Журнал!$M$3:$M1127=N$3) *
  (Журнал!$G$3:$G1127=$C45) *
  Журнал!$B$3:$B1127
))</f>
        <v/>
      </c>
      <c r="O45" s="166" t="str">
        <f>IF($C45="","",SUMPRODUCT(
  (1-2*(Журнал!$C$3:$C1127="расход")) *
  (Журнал!$L$3:$L1127=O$4) *
  (Журнал!$M$3:$M1127=O$3) *
  (Журнал!$G$3:$G1127=$C45) *
  Журнал!$B$3:$B1127
))</f>
        <v/>
      </c>
      <c r="P45" s="166" t="str">
        <f>IF($C45="","",SUMPRODUCT(
  (1-2*(Журнал!$C$3:$C1127="расход")) *
  (Журнал!$L$3:$L1127=P$4) *
  (Журнал!$M$3:$M1127=P$3) *
  (Журнал!$G$3:$G1127=$C45) *
  Журнал!$B$3:$B1127
))</f>
        <v/>
      </c>
      <c r="Q45" s="166" t="str">
        <f>IF($C45="","",SUMPRODUCT(
  (1-2*(Журнал!$C$3:$C1127="расход")) *
  (Журнал!$L$3:$L1127=Q$4) *
  (Журнал!$M$3:$M1127=Q$3) *
  (Журнал!$G$3:$G1127=$C45) *
  Журнал!$B$3:$B1127
))</f>
        <v/>
      </c>
      <c r="R45" s="166" t="str">
        <f>IF($C45="","",SUMPRODUCT(
  (1-2*(Журнал!$C$3:$C1127="расход"))*
  (EOMONTH(Журнал!$A$3:$A1127,0)=EOMONTH(R$2,0))*
  (Журнал!$G$3:$G1127=$C45)*
  Журнал!$B$3:$B1127
))</f>
        <v/>
      </c>
      <c r="S45" s="166" t="str">
        <f>IF($C45="","",SUMPRODUCT(
  (1-2*(Журнал!$C$3:$C1127="расход")) *
  (Журнал!$L$3:$L1127=S$4) *
  (Журнал!$M$3:$M1127=S$3) *
  (Журнал!$G$3:$G1127=$C45) *
  Журнал!$B$3:$B1127
))</f>
        <v/>
      </c>
      <c r="T45" s="166" t="str">
        <f>IF($C45="","",SUMPRODUCT(
  (1-2*(Журнал!$C$5:$C1127="расход")) *
  (Журнал!$L$5:$L1127=T$4) *
  (Журнал!$M$5:$M1127=T$3) *
  (Журнал!$G$5:$G1127=$C45) *
  Журнал!$B$5:$B1127
))</f>
        <v/>
      </c>
      <c r="U45" s="166" t="str">
        <f>IF($C45="","",SUMPRODUCT(
  (1-2*(Журнал!$C$5:$C1127="расход")) *
  (Журнал!$L$5:$L1127=U$4) *
  (Журнал!$M$5:$M1127=U$3) *
  (Журнал!$G$5:$G1127=$C45) *
  Журнал!$B$5:$B1127
))</f>
        <v/>
      </c>
      <c r="V45" s="166" t="str">
        <f>IF($C45="","",SUMPRODUCT(
  (1-2*(Журнал!$C$5:$C1127="расход")) *
  (Журнал!$L$5:$L1127=V$4) *
  (Журнал!$M$5:$M1127=V$3) *
  (Журнал!$G$5:$G1127=$C45) *
  Журнал!$B$5:$B1127
))</f>
        <v/>
      </c>
      <c r="W45" s="166" t="str">
        <f>IF($C45="","",SUMPRODUCT(
  (1-2*(Журнал!$C$5:$C1127="расход")) *
  (Журнал!$L$5:$L1127=W$4) *
  (Журнал!$M$5:$M1127=W$3) *
  (Журнал!$G$5:$G1127=$C45) *
  Журнал!$B$5:$B1127
))</f>
        <v/>
      </c>
      <c r="X45" s="166" t="str">
        <f>IF($C45="","",SUMPRODUCT(
  (1-2*(Журнал!$C$5:$C1127="расход")) *
  (Журнал!$L$5:$L1127=X$4) *
  (Журнал!$M$5:$M1127=X$3) *
  (Журнал!$G$5:$G1127=$C45) *
  Журнал!$B$5:$B1127
))</f>
        <v/>
      </c>
      <c r="Y45" s="166" t="str">
        <f>IF($C45="","",SUMPRODUCT(
  (1-2*(Журнал!$C$5:$C1127="расход")) *
  (Журнал!$L$5:$L1127=Y$4) *
  (Журнал!$M$5:$M1127=Y$3) *
  (Журнал!$G$5:$G1127=$C45) *
  Журнал!$B$5:$B1127
))</f>
        <v/>
      </c>
      <c r="Z45" s="166" t="str">
        <f>IF($C45="","",SUMPRODUCT(
  (1-2*(Журнал!$C$5:$C1127="расход")) *
  (Журнал!$L$5:$L1127=Z$4) *
  (Журнал!$M$5:$M1127=Z$3) *
  (Журнал!$G$5:$G1127=$C45) *
  Журнал!$B$5:$B1127
))</f>
        <v/>
      </c>
      <c r="AA45" s="166" t="str">
        <f>IF($C45="","",SUMPRODUCT(
  (1-2*(Журнал!$C$5:$C1127="расход")) *
  (Журнал!$L$5:$L1127=AA$4) *
  (Журнал!$M$5:$M1127=AA$3) *
  (Журнал!$G$5:$G1127=$C45) *
  Журнал!$B$5:$B1127
))</f>
        <v/>
      </c>
      <c r="AB45" s="166" t="str">
        <f>IF($C45="","",SUMPRODUCT(
  (1-2*(Журнал!$C$5:$C1127="расход")) *
  (Журнал!$L$5:$L1127=AB$4) *
  (Журнал!$M$5:$M1127=AB$3) *
  (Журнал!$G$5:$G1127=$C45) *
  Журнал!$B$5:$B1127
))</f>
        <v/>
      </c>
      <c r="AC45" s="166" t="str">
        <f>IF($C45="","",SUMPRODUCT(
  (1-2*(Журнал!$C$5:$C1127="расход")) *
  (Журнал!$L$5:$L1127=AC$4) *
  (Журнал!$M$5:$M1127=AC$3) *
  (Журнал!$G$5:$G1127=$C45) *
  Журнал!$B$5:$B1127
))</f>
        <v/>
      </c>
      <c r="AD45" s="166" t="str">
        <f>IF($C45="","",SUMPRODUCT(
  (1-2*(Журнал!$C$5:$C1127="расход")) *
  (Журнал!$L$5:$L1127=AD$4) *
  (Журнал!$M$5:$M1127=AD$3) *
  (Журнал!$G$5:$G1127=$C45) *
  Журнал!$B$5:$B1127
))</f>
        <v/>
      </c>
      <c r="AE45" s="166" t="str">
        <f>IF($C45="","",SUMPRODUCT(
  (1-2*(Журнал!$C$5:$C1127="расход")) *
  (Журнал!$L$5:$L1127=AE$4) *
  (Журнал!$M$5:$M1127=AE$3) *
  (Журнал!$G$5:$G1127=$C45) *
  Журнал!$B$5:$B1127
))</f>
        <v/>
      </c>
      <c r="AF45" s="166" t="str">
        <f>IF($C45="","",SUMPRODUCT(
  (1-2*(Журнал!$C$5:$C1127="расход")) *
  (Журнал!$L$5:$L1127=AF$4) *
  (Журнал!$M$5:$M1127=AF$3) *
  (Журнал!$G$5:$G1127=$C45) *
  Журнал!$B$5:$B1127
))</f>
        <v/>
      </c>
    </row>
    <row r="46" spans="1:32" ht="13.2">
      <c r="A46" s="125"/>
      <c r="B46" s="182"/>
      <c r="C46" s="182"/>
      <c r="D46" s="163">
        <f t="shared" si="14"/>
        <v>0</v>
      </c>
      <c r="E46" s="164">
        <f t="shared" si="15"/>
        <v>0</v>
      </c>
      <c r="F46" s="165" t="str">
        <f>IF($C46="","",SUMPRODUCT(
  (1-2*(Журнал!$C$3:$C1127="расход")) *
  (Журнал!$L$3:$L1127=F$4) *
  (Журнал!$M$3:$M1127=F$3) *
  (Журнал!$G$3:$G1127=$C46) *
  Журнал!$B$3:$B1127
))</f>
        <v/>
      </c>
      <c r="G46" s="166" t="str">
        <f>IF($C46="","",SUMPRODUCT(
  (1-2*(Журнал!$C$3:$C1127="расход")) *
  (Журнал!$L$3:$L1127=G$4) *
  (Журнал!$M$3:$M1127=G$3) *
  (Журнал!$G$3:$G1127=$C46) *
  Журнал!$B$3:$B1127
))</f>
        <v/>
      </c>
      <c r="H46" s="166" t="str">
        <f>IF($C46="","",SUMPRODUCT(
  (1-2*(Журнал!$C$3:$C1127="расход")) *
  (Журнал!$L$3:$L1127=H$4) *
  (Журнал!$M$3:$M1127=H$3) *
  (Журнал!$G$3:$G1127=$C46) *
  Журнал!$B$3:$B1127
))</f>
        <v/>
      </c>
      <c r="I46" s="166" t="str">
        <f>IF($C46="","",SUMPRODUCT(
  (1-2*(Журнал!$C$3:$C1127="расход")) *
  (Журнал!$L$3:$L1127=I$4) *
  (Журнал!$M$3:$M1127=I$3) *
  (Журнал!$G$3:$G1127=$C46) *
  Журнал!$B$3:$B1127
))</f>
        <v/>
      </c>
      <c r="J46" s="166" t="str">
        <f>IF($C46="","",SUMPRODUCT(
  (1-2*(Журнал!$C$3:$C1127="расход")) *
  (Журнал!$L$3:$L1127=J$4) *
  (Журнал!$M$3:$M1127=J$3) *
  (Журнал!$G$3:$G1127=$C46) *
  Журнал!$B$3:$B1127
))</f>
        <v/>
      </c>
      <c r="K46" s="166" t="str">
        <f>IF($C46="","",SUMPRODUCT(
  (1-2*(Журнал!$C$3:$C1127="расход")) *
  (Журнал!$L$3:$L1127=K$4) *
  (Журнал!$M$3:$M1127=K$3) *
  (Журнал!$G$3:$G1127=$C46) *
  Журнал!$B$3:$B1127
))</f>
        <v/>
      </c>
      <c r="L46" s="166" t="str">
        <f>IF($C46="","",SUMPRODUCT(
  (1-2*(Журнал!$C$3:$C1127="расход")) *
  (Журнал!$L$3:$L1127=L$4) *
  (Журнал!$M$3:$M1127=L$3) *
  (Журнал!$G$3:$G1127=$C46) *
  Журнал!$B$3:$B1127
))</f>
        <v/>
      </c>
      <c r="M46" s="166" t="str">
        <f>IF($C46="","",SUMPRODUCT(
  (1-2*(Журнал!$C$3:$C1127="расход")) *
  (Журнал!$L$3:$L1127=M$4) *
  (Журнал!$M$3:$M1127=M$3) *
  (Журнал!$G$3:$G1127=$C46) *
  Журнал!$B$3:$B1127
))</f>
        <v/>
      </c>
      <c r="N46" s="166" t="str">
        <f>IF($C46="","",SUMPRODUCT(
  (1-2*(Журнал!$C$3:$C1127="расход")) *
  (Журнал!$L$3:$L1127=N$4) *
  (Журнал!$M$3:$M1127=N$3) *
  (Журнал!$G$3:$G1127=$C46) *
  Журнал!$B$3:$B1127
))</f>
        <v/>
      </c>
      <c r="O46" s="166" t="str">
        <f>IF($C46="","",SUMPRODUCT(
  (1-2*(Журнал!$C$3:$C1127="расход")) *
  (Журнал!$L$3:$L1127=O$4) *
  (Журнал!$M$3:$M1127=O$3) *
  (Журнал!$G$3:$G1127=$C46) *
  Журнал!$B$3:$B1127
))</f>
        <v/>
      </c>
      <c r="P46" s="166" t="str">
        <f>IF($C46="","",SUMPRODUCT(
  (1-2*(Журнал!$C$3:$C1127="расход")) *
  (Журнал!$L$3:$L1127=P$4) *
  (Журнал!$M$3:$M1127=P$3) *
  (Журнал!$G$3:$G1127=$C46) *
  Журнал!$B$3:$B1127
))</f>
        <v/>
      </c>
      <c r="Q46" s="166" t="str">
        <f>IF($C46="","",SUMPRODUCT(
  (1-2*(Журнал!$C$3:$C1127="расход")) *
  (Журнал!$L$3:$L1127=Q$4) *
  (Журнал!$M$3:$M1127=Q$3) *
  (Журнал!$G$3:$G1127=$C46) *
  Журнал!$B$3:$B1127
))</f>
        <v/>
      </c>
      <c r="R46" s="166" t="str">
        <f>IF($C46="","",SUMPRODUCT(
  (1-2*(Журнал!$C$3:$C1127="расход")) *
  (Журнал!$L$3:$L1127=R$4) *
  (Журнал!$M$3:$M1127=R$3) *
  (Журнал!$G$3:$G1127=$C46) *
  Журнал!$B$3:$B1127
))</f>
        <v/>
      </c>
      <c r="S46" s="166" t="str">
        <f>IF($C46="","",SUMPRODUCT(
  (1-2*(Журнал!$C$3:$C1127="расход")) *
  (Журнал!$L$3:$L1127=S$4) *
  (Журнал!$M$3:$M1127=S$3) *
  (Журнал!$G$3:$G1127=$C46) *
  Журнал!$B$3:$B1127
))</f>
        <v/>
      </c>
      <c r="T46" s="166" t="str">
        <f>IF($C46="","",SUMPRODUCT(
  (1-2*(Журнал!$C$5:$C1127="расход")) *
  (Журнал!$L$5:$L1127=T$4) *
  (Журнал!$M$5:$M1127=T$3) *
  (Журнал!$G$5:$G1127=$C46) *
  Журнал!$B$5:$B1127
))</f>
        <v/>
      </c>
      <c r="U46" s="166" t="str">
        <f>IF($C46="","",SUMPRODUCT(
  (1-2*(Журнал!$C$5:$C1127="расход")) *
  (Журнал!$L$5:$L1127=U$4) *
  (Журнал!$M$5:$M1127=U$3) *
  (Журнал!$G$5:$G1127=$C46) *
  Журнал!$B$5:$B1127
))</f>
        <v/>
      </c>
      <c r="V46" s="166" t="str">
        <f>IF($C46="","",SUMPRODUCT(
  (1-2*(Журнал!$C$5:$C1127="расход")) *
  (Журнал!$L$5:$L1127=V$4) *
  (Журнал!$M$5:$M1127=V$3) *
  (Журнал!$G$5:$G1127=$C46) *
  Журнал!$B$5:$B1127
))</f>
        <v/>
      </c>
      <c r="W46" s="166" t="str">
        <f>IF($C46="","",SUMPRODUCT(
  (1-2*(Журнал!$C$5:$C1127="расход")) *
  (Журнал!$L$5:$L1127=W$4) *
  (Журнал!$M$5:$M1127=W$3) *
  (Журнал!$G$5:$G1127=$C46) *
  Журнал!$B$5:$B1127
))</f>
        <v/>
      </c>
      <c r="X46" s="166" t="str">
        <f>IF($C46="","",SUMPRODUCT(
  (1-2*(Журнал!$C$5:$C1127="расход")) *
  (Журнал!$L$5:$L1127=X$4) *
  (Журнал!$M$5:$M1127=X$3) *
  (Журнал!$G$5:$G1127=$C46) *
  Журнал!$B$5:$B1127
))</f>
        <v/>
      </c>
      <c r="Y46" s="166" t="str">
        <f>IF($C46="","",SUMPRODUCT(
  (1-2*(Журнал!$C$5:$C1127="расход")) *
  (Журнал!$L$5:$L1127=Y$4) *
  (Журнал!$M$5:$M1127=Y$3) *
  (Журнал!$G$5:$G1127=$C46) *
  Журнал!$B$5:$B1127
))</f>
        <v/>
      </c>
      <c r="Z46" s="166" t="str">
        <f>IF($C46="","",SUMPRODUCT(
  (1-2*(Журнал!$C$5:$C1127="расход")) *
  (Журнал!$L$5:$L1127=Z$4) *
  (Журнал!$M$5:$M1127=Z$3) *
  (Журнал!$G$5:$G1127=$C46) *
  Журнал!$B$5:$B1127
))</f>
        <v/>
      </c>
      <c r="AA46" s="166" t="str">
        <f>IF($C46="","",SUMPRODUCT(
  (1-2*(Журнал!$C$5:$C1127="расход")) *
  (Журнал!$L$5:$L1127=AA$4) *
  (Журнал!$M$5:$M1127=AA$3) *
  (Журнал!$G$5:$G1127=$C46) *
  Журнал!$B$5:$B1127
))</f>
        <v/>
      </c>
      <c r="AB46" s="166" t="str">
        <f>IF($C46="","",SUMPRODUCT(
  (1-2*(Журнал!$C$5:$C1127="расход")) *
  (Журнал!$L$5:$L1127=AB$4) *
  (Журнал!$M$5:$M1127=AB$3) *
  (Журнал!$G$5:$G1127=$C46) *
  Журнал!$B$5:$B1127
))</f>
        <v/>
      </c>
      <c r="AC46" s="166" t="str">
        <f>IF($C46="","",SUMPRODUCT(
  (1-2*(Журнал!$C$5:$C1127="расход")) *
  (Журнал!$L$5:$L1127=AC$4) *
  (Журнал!$M$5:$M1127=AC$3) *
  (Журнал!$G$5:$G1127=$C46) *
  Журнал!$B$5:$B1127
))</f>
        <v/>
      </c>
      <c r="AD46" s="166" t="str">
        <f>IF($C46="","",SUMPRODUCT(
  (1-2*(Журнал!$C$5:$C1127="расход")) *
  (Журнал!$L$5:$L1127=AD$4) *
  (Журнал!$M$5:$M1127=AD$3) *
  (Журнал!$G$5:$G1127=$C46) *
  Журнал!$B$5:$B1127
))</f>
        <v/>
      </c>
      <c r="AE46" s="166" t="str">
        <f>IF($C46="","",SUMPRODUCT(
  (1-2*(Журнал!$C$5:$C1127="расход")) *
  (Журнал!$L$5:$L1127=AE$4) *
  (Журнал!$M$5:$M1127=AE$3) *
  (Журнал!$G$5:$G1127=$C46) *
  Журнал!$B$5:$B1127
))</f>
        <v/>
      </c>
      <c r="AF46" s="166" t="str">
        <f>IF($C46="","",SUMPRODUCT(
  (1-2*(Журнал!$C$5:$C1127="расход")) *
  (Журнал!$L$5:$L1127=AF$4) *
  (Журнал!$M$5:$M1127=AF$3) *
  (Журнал!$G$5:$G1127=$C46) *
  Журнал!$B$5:$B1127
))</f>
        <v/>
      </c>
    </row>
    <row r="47" spans="1:32" ht="13.2">
      <c r="A47" s="146"/>
      <c r="B47" s="147" t="s">
        <v>57</v>
      </c>
      <c r="C47" s="146"/>
      <c r="D47" s="148">
        <f ca="1">SUM(E47)</f>
        <v>0</v>
      </c>
      <c r="E47" s="149">
        <f ca="1">SUMIFS($F47:$AC47,$F$3:$AC$3,E$3)</f>
        <v>0</v>
      </c>
      <c r="F47" s="150">
        <f t="shared" ref="F47:Y47" ca="1" si="16">SUM(F48,F51)</f>
        <v>0</v>
      </c>
      <c r="G47" s="151">
        <f t="shared" ca="1" si="16"/>
        <v>0</v>
      </c>
      <c r="H47" s="151">
        <f t="shared" ca="1" si="16"/>
        <v>0</v>
      </c>
      <c r="I47" s="151">
        <f t="shared" ca="1" si="16"/>
        <v>0</v>
      </c>
      <c r="J47" s="151">
        <f t="shared" ca="1" si="16"/>
        <v>0</v>
      </c>
      <c r="K47" s="151">
        <f t="shared" ca="1" si="16"/>
        <v>0</v>
      </c>
      <c r="L47" s="151">
        <f t="shared" ca="1" si="16"/>
        <v>0</v>
      </c>
      <c r="M47" s="151">
        <f t="shared" ca="1" si="16"/>
        <v>0</v>
      </c>
      <c r="N47" s="151">
        <f t="shared" ca="1" si="16"/>
        <v>0</v>
      </c>
      <c r="O47" s="151">
        <f t="shared" ca="1" si="16"/>
        <v>0</v>
      </c>
      <c r="P47" s="151">
        <f t="shared" ca="1" si="16"/>
        <v>0</v>
      </c>
      <c r="Q47" s="151">
        <f t="shared" ca="1" si="16"/>
        <v>0</v>
      </c>
      <c r="R47" s="151">
        <f t="shared" ca="1" si="16"/>
        <v>0</v>
      </c>
      <c r="S47" s="151">
        <f t="shared" ca="1" si="16"/>
        <v>0</v>
      </c>
      <c r="T47" s="151">
        <f t="shared" ca="1" si="16"/>
        <v>0</v>
      </c>
      <c r="U47" s="151">
        <f t="shared" ca="1" si="16"/>
        <v>0</v>
      </c>
      <c r="V47" s="151">
        <f t="shared" ca="1" si="16"/>
        <v>0</v>
      </c>
      <c r="W47" s="151">
        <f t="shared" ca="1" si="16"/>
        <v>0</v>
      </c>
      <c r="X47" s="151">
        <f t="shared" ca="1" si="16"/>
        <v>0</v>
      </c>
      <c r="Y47" s="151">
        <f t="shared" ca="1" si="16"/>
        <v>0</v>
      </c>
      <c r="Z47" s="151"/>
      <c r="AA47" s="151"/>
      <c r="AB47" s="151"/>
      <c r="AC47" s="151"/>
      <c r="AD47" s="151"/>
      <c r="AE47" s="151"/>
      <c r="AF47" s="152"/>
    </row>
    <row r="48" spans="1:32" ht="13.2" collapsed="1">
      <c r="A48" s="153" t="s">
        <v>51</v>
      </c>
      <c r="B48" s="168" t="s">
        <v>58</v>
      </c>
      <c r="C48" s="154"/>
      <c r="D48" s="155">
        <f t="shared" ref="D48:D56" si="17">SUM(E48)</f>
        <v>0</v>
      </c>
      <c r="E48" s="156"/>
      <c r="F48" s="184">
        <f t="shared" ref="F48:AF48" ca="1" si="18">SUM(F49:F50)</f>
        <v>0</v>
      </c>
      <c r="G48" s="179">
        <f t="shared" ca="1" si="18"/>
        <v>0</v>
      </c>
      <c r="H48" s="179">
        <f t="shared" ca="1" si="18"/>
        <v>0</v>
      </c>
      <c r="I48" s="179">
        <f t="shared" ca="1" si="18"/>
        <v>0</v>
      </c>
      <c r="J48" s="179">
        <f t="shared" ca="1" si="18"/>
        <v>0</v>
      </c>
      <c r="K48" s="179">
        <f t="shared" ca="1" si="18"/>
        <v>0</v>
      </c>
      <c r="L48" s="179">
        <f t="shared" ca="1" si="18"/>
        <v>0</v>
      </c>
      <c r="M48" s="179">
        <f t="shared" ca="1" si="18"/>
        <v>0</v>
      </c>
      <c r="N48" s="179">
        <f t="shared" ca="1" si="18"/>
        <v>0</v>
      </c>
      <c r="O48" s="179">
        <f t="shared" ca="1" si="18"/>
        <v>0</v>
      </c>
      <c r="P48" s="179">
        <f t="shared" ca="1" si="18"/>
        <v>0</v>
      </c>
      <c r="Q48" s="179">
        <f t="shared" ca="1" si="18"/>
        <v>0</v>
      </c>
      <c r="R48" s="179">
        <f t="shared" ca="1" si="18"/>
        <v>0</v>
      </c>
      <c r="S48" s="179">
        <f t="shared" ca="1" si="18"/>
        <v>0</v>
      </c>
      <c r="T48" s="179">
        <f t="shared" ca="1" si="18"/>
        <v>0</v>
      </c>
      <c r="U48" s="179">
        <f t="shared" ca="1" si="18"/>
        <v>0</v>
      </c>
      <c r="V48" s="179">
        <f t="shared" ca="1" si="18"/>
        <v>0</v>
      </c>
      <c r="W48" s="179">
        <f t="shared" ca="1" si="18"/>
        <v>0</v>
      </c>
      <c r="X48" s="179">
        <f t="shared" ca="1" si="18"/>
        <v>0</v>
      </c>
      <c r="Y48" s="179">
        <f t="shared" ca="1" si="18"/>
        <v>0</v>
      </c>
      <c r="Z48" s="179">
        <f t="shared" ca="1" si="18"/>
        <v>0</v>
      </c>
      <c r="AA48" s="179">
        <f t="shared" ca="1" si="18"/>
        <v>0</v>
      </c>
      <c r="AB48" s="179">
        <f t="shared" ca="1" si="18"/>
        <v>0</v>
      </c>
      <c r="AC48" s="179">
        <f t="shared" ca="1" si="18"/>
        <v>0</v>
      </c>
      <c r="AD48" s="179">
        <f t="shared" ca="1" si="18"/>
        <v>0</v>
      </c>
      <c r="AE48" s="179">
        <f t="shared" ca="1" si="18"/>
        <v>0</v>
      </c>
      <c r="AF48" s="179">
        <f t="shared" ca="1" si="18"/>
        <v>0</v>
      </c>
    </row>
    <row r="49" spans="1:33" ht="13.2" hidden="1" outlineLevel="1">
      <c r="A49" s="140"/>
      <c r="B49" s="183"/>
      <c r="C49" s="125" t="str">
        <f ca="1">IFERROR(__xludf.DUMMYFUNCTION("IFERROR(
  UNIQUE(
    FILTER(
      'Справочник'!$T$2:$T1127,
      ('Справочник'!$V$2:$V1127 = ""+ Иневестиционная деятельность"") *
      (COUNTIF('Журнал'!$G$2:$G1127, 'Справочник'!$T$2:$T1127) &gt; 0)
    )
  ),
  """"
)"),"")</f>
        <v/>
      </c>
      <c r="D49" s="163">
        <f t="shared" ca="1" si="17"/>
        <v>0</v>
      </c>
      <c r="E49" s="164">
        <f t="shared" ref="E49:E50" ca="1" si="19">SUMIFS($F49:$AE49,$F$3:$AE$3,E$3)</f>
        <v>0</v>
      </c>
      <c r="F49" s="165" t="str">
        <f ca="1">IF($C49="","",SUMPRODUCT(
  (1-2*(Журнал!$C$5:$C1127="расход")) *
  (Журнал!$L$5:$L1127=F$4) *
  (Журнал!$M$5:$M1127=F$3) *
  (Журнал!$G$5:$G1127=$C49) *
  Журнал!$B$5:$B1127
))</f>
        <v/>
      </c>
      <c r="G49" s="166" t="str">
        <f ca="1">IF($C49="","",SUMPRODUCT(
  (1-2*(Журнал!$C$5:$C1127="расход")) *
  (Журнал!$L$5:$L1127=G$4) *
  (Журнал!$M$5:$M1127=G$3) *
  (Журнал!$G$5:$G1127=$C49) *
  Журнал!$B$5:$B1127
))</f>
        <v/>
      </c>
      <c r="H49" s="166" t="str">
        <f ca="1">IF($C49="","",SUMPRODUCT(
  (1-2*(Журнал!$C$5:$C1127="расход")) *
  (Журнал!$L$5:$L1127=H$4) *
  (Журнал!$M$5:$M1127=H$3) *
  (Журнал!$G$5:$G1127=$C49) *
  Журнал!$B$5:$B1127
))</f>
        <v/>
      </c>
      <c r="I49" s="166" t="str">
        <f ca="1">IF($C49="","",SUMPRODUCT(
  (1-2*(Журнал!$C$5:$C1127="расход")) *
  (Журнал!$L$5:$L1127=I$4) *
  (Журнал!$M$5:$M1127=I$3) *
  (Журнал!$G$5:$G1127=$C49) *
  Журнал!$B$5:$B1127
))</f>
        <v/>
      </c>
      <c r="J49" s="166" t="str">
        <f ca="1">IF($C49="","",SUMPRODUCT(
  (1-2*(Журнал!$C$5:$C1127="расход")) *
  (Журнал!$L$5:$L1127=J$4) *
  (Журнал!$M$5:$M1127=J$3) *
  (Журнал!$G$5:$G1127=$C49) *
  Журнал!$B$5:$B1127
))</f>
        <v/>
      </c>
      <c r="K49" s="166" t="str">
        <f ca="1">IF($C49="","",SUMPRODUCT(
  (1-2*(Журнал!$C$5:$C1127="расход")) *
  (Журнал!$L$5:$L1127=K$4) *
  (Журнал!$M$5:$M1127=K$3) *
  (Журнал!$G$5:$G1127=$C49) *
  Журнал!$B$5:$B1127
))</f>
        <v/>
      </c>
      <c r="L49" s="166" t="str">
        <f ca="1">IF($C49="","",SUMPRODUCT(
  (1-2*(Журнал!$C$5:$C1127="расход")) *
  (Журнал!$L$5:$L1127=L$4) *
  (Журнал!$M$5:$M1127=L$3) *
  (Журнал!$G$5:$G1127=$C49) *
  Журнал!$B$5:$B1127
))</f>
        <v/>
      </c>
      <c r="M49" s="166" t="str">
        <f ca="1">IF($C49="","",SUMPRODUCT(
  (1-2*(Журнал!$C$5:$C1127="расход")) *
  (Журнал!$L$5:$L1127=M$4) *
  (Журнал!$M$5:$M1127=M$3) *
  (Журнал!$G$5:$G1127=$C49) *
  Журнал!$B$5:$B1127
))</f>
        <v/>
      </c>
      <c r="N49" s="166" t="str">
        <f ca="1">IF($C49="","",SUMPRODUCT(
  (1-2*(Журнал!$C$5:$C1127="расход")) *
  (Журнал!$L$5:$L1127=N$4) *
  (Журнал!$M$5:$M1127=N$3) *
  (Журнал!$G$5:$G1127=$C49) *
  Журнал!$B$5:$B1127
))</f>
        <v/>
      </c>
      <c r="O49" s="166" t="str">
        <f ca="1">IF($C49="","",SUMPRODUCT(
  (1-2*(Журнал!$C$5:$C1127="расход")) *
  (Журнал!$L$5:$L1127=O$4) *
  (Журнал!$M$5:$M1127=O$3) *
  (Журнал!$G$5:$G1127=$C49) *
  Журнал!$B$5:$B1127
))</f>
        <v/>
      </c>
      <c r="P49" s="166" t="str">
        <f ca="1">IF($C49="","",SUMPRODUCT(
  (1-2*(Журнал!$C$5:$C1127="расход")) *
  (Журнал!$L$5:$L1127=P$4) *
  (Журнал!$M$5:$M1127=P$3) *
  (Журнал!$G$5:$G1127=$C49) *
  Журнал!$B$5:$B1127
))</f>
        <v/>
      </c>
      <c r="Q49" s="166" t="str">
        <f ca="1">IF($C49="","",SUMPRODUCT(
  (1-2*(Журнал!$C$5:$C1127="расход")) *
  (Журнал!$L$5:$L1127=Q$4) *
  (Журнал!$M$5:$M1127=Q$3) *
  (Журнал!$G$5:$G1127=$C49) *
  Журнал!$B$5:$B1127
))</f>
        <v/>
      </c>
      <c r="R49" s="166" t="str">
        <f ca="1">IF($C49="","",SUMPRODUCT(
  (1-2*(Журнал!$C$5:$C1127="расход")) *
  (Журнал!$L$5:$L1127=R$4) *
  (Журнал!$M$5:$M1127=R$3) *
  (Журнал!$G$5:$G1127=$C49) *
  Журнал!$B$5:$B1127
))</f>
        <v/>
      </c>
      <c r="S49" s="166" t="str">
        <f ca="1">IF($C49="","",SUMPRODUCT(
  (1-2*(Журнал!$C$5:$C1127="расход")) *
  (Журнал!$L$5:$L1127=S$4) *
  (Журнал!$M$5:$M1127=S$3) *
  (Журнал!$G$5:$G1127=$C49) *
  Журнал!$B$5:$B1127
))</f>
        <v/>
      </c>
      <c r="T49" s="166" t="str">
        <f ca="1">IF($C49="","",SUMPRODUCT(
  (1-2*(Журнал!$C$5:$C1127="расход")) *
  (Журнал!$L$5:$L1127=T$4) *
  (Журнал!$M$5:$M1127=T$3) *
  (Журнал!$G$5:$G1127=$C49) *
  Журнал!$B$5:$B1127
))</f>
        <v/>
      </c>
      <c r="U49" s="166" t="str">
        <f ca="1">IF($C49="","",SUMPRODUCT(
  (1-2*(Журнал!$C$5:$C1127="расход")) *
  (Журнал!$L$5:$L1127=U$4) *
  (Журнал!$M$5:$M1127=U$3) *
  (Журнал!$G$5:$G1127=$C49) *
  Журнал!$B$5:$B1127
))</f>
        <v/>
      </c>
      <c r="V49" s="166" t="str">
        <f ca="1">IF($C49="","",SUMPRODUCT(
  (1-2*(Журнал!$C$5:$C1127="расход")) *
  (Журнал!$L$5:$L1127=V$4) *
  (Журнал!$M$5:$M1127=V$3) *
  (Журнал!$G$5:$G1127=$C49) *
  Журнал!$B$5:$B1127
))</f>
        <v/>
      </c>
      <c r="W49" s="166" t="str">
        <f ca="1">IF($C49="","",SUMPRODUCT(
  (1-2*(Журнал!$C$5:$C1127="расход")) *
  (Журнал!$L$5:$L1127=W$4) *
  (Журнал!$M$5:$M1127=W$3) *
  (Журнал!$G$5:$G1127=$C49) *
  Журнал!$B$5:$B1127
))</f>
        <v/>
      </c>
      <c r="X49" s="166" t="str">
        <f ca="1">IF($C49="","",SUMPRODUCT(
  (1-2*(Журнал!$C$5:$C1127="расход")) *
  (Журнал!$L$5:$L1127=X$4) *
  (Журнал!$M$5:$M1127=X$3) *
  (Журнал!$G$5:$G1127=$C49) *
  Журнал!$B$5:$B1127
))</f>
        <v/>
      </c>
      <c r="Y49" s="166" t="str">
        <f ca="1">IF($C49="","",SUMPRODUCT(
  (1-2*(Журнал!$C$5:$C1127="расход")) *
  (Журнал!$L$5:$L1127=Y$4) *
  (Журнал!$M$5:$M1127=Y$3) *
  (Журнал!$G$5:$G1127=$C49) *
  Журнал!$B$5:$B1127
))</f>
        <v/>
      </c>
      <c r="Z49" s="166" t="str">
        <f ca="1">IF($C49="","",SUMPRODUCT(
  (1-2*(Журнал!$C$5:$C1127="расход")) *
  (Журнал!$L$5:$L1127=Z$4) *
  (Журнал!$M$5:$M1127=Z$3) *
  (Журнал!$G$5:$G1127=$C49) *
  Журнал!$B$5:$B1127
))</f>
        <v/>
      </c>
      <c r="AA49" s="166" t="str">
        <f ca="1">IF($C49="","",SUMPRODUCT(
  (1-2*(Журнал!$C$5:$C1127="расход")) *
  (Журнал!$L$5:$L1127=AA$4) *
  (Журнал!$M$5:$M1127=AA$3) *
  (Журнал!$G$5:$G1127=$C49) *
  Журнал!$B$5:$B1127
))</f>
        <v/>
      </c>
      <c r="AB49" s="166" t="str">
        <f ca="1">IF($C49="","",SUMPRODUCT(
  (1-2*(Журнал!$C$5:$C1127="расход")) *
  (Журнал!$L$5:$L1127=AB$4) *
  (Журнал!$M$5:$M1127=AB$3) *
  (Журнал!$G$5:$G1127=$C49) *
  Журнал!$B$5:$B1127
))</f>
        <v/>
      </c>
      <c r="AC49" s="166" t="str">
        <f ca="1">IF($C49="","",SUMPRODUCT(
  (1-2*(Журнал!$C$5:$C1127="расход")) *
  (Журнал!$L$5:$L1127=AC$4) *
  (Журнал!$M$5:$M1127=AC$3) *
  (Журнал!$G$5:$G1127=$C49) *
  Журнал!$B$5:$B1127
))</f>
        <v/>
      </c>
      <c r="AD49" s="166" t="str">
        <f ca="1">IF($C49="","",SUMPRODUCT(
  (1-2*(Журнал!$C$5:$C1127="расход")) *
  (Журнал!$L$5:$L1127=AD$4) *
  (Журнал!$M$5:$M1127=AD$3) *
  (Журнал!$G$5:$G1127=$C49) *
  Журнал!$B$5:$B1127
))</f>
        <v/>
      </c>
      <c r="AE49" s="166" t="str">
        <f ca="1">IF($C49="","",SUMPRODUCT(
  (1-2*(Журнал!$C$5:$C1127="расход")) *
  (Журнал!$L$5:$L1127=AE$4) *
  (Журнал!$M$5:$M1127=AE$3) *
  (Журнал!$G$5:$G1127=$C49) *
  Журнал!$B$5:$B1127
))</f>
        <v/>
      </c>
      <c r="AF49" s="166" t="str">
        <f ca="1">IF($C49="","",SUMPRODUCT(
  (1-2*(Журнал!$C$5:$C1127="расход")) *
  (Журнал!$L$5:$L1127=AF$4) *
  (Журнал!$M$5:$M1127=AF$3) *
  (Журнал!$G$5:$G1127=$C49) *
  Журнал!$B$5:$B1127
))</f>
        <v/>
      </c>
    </row>
    <row r="50" spans="1:33" ht="13.2" hidden="1" outlineLevel="1">
      <c r="A50" s="140"/>
      <c r="B50" s="183"/>
      <c r="C50" s="125"/>
      <c r="D50" s="163">
        <f t="shared" si="17"/>
        <v>0</v>
      </c>
      <c r="E50" s="164">
        <f t="shared" si="19"/>
        <v>0</v>
      </c>
      <c r="F50" s="165" t="str">
        <f>IF($C50="","",SUMPRODUCT(
  (1-2*(Журнал!$C$5:$C1127="расход")) *
  (Журнал!$L$5:$L1127=F$4) *
  (Журнал!$M$5:$M1127=F$3) *
  (Журнал!$G$5:$G1127=$C50) *
  Журнал!$B$5:$B1127
))</f>
        <v/>
      </c>
      <c r="G50" s="166" t="str">
        <f>IF($C50="","",SUMPRODUCT(
  (1-2*(Журнал!$C$5:$C1127="расход")) *
  (Журнал!$L$5:$L1127=G$4) *
  (Журнал!$M$5:$M1127=G$3) *
  (Журнал!$G$5:$G1127=$C50) *
  Журнал!$B$5:$B1127
))</f>
        <v/>
      </c>
      <c r="H50" s="166" t="str">
        <f>IF($C50="","",SUMPRODUCT(
  (1-2*(Журнал!$C$5:$C1127="расход")) *
  (Журнал!$L$5:$L1127=H$4) *
  (Журнал!$M$5:$M1127=H$3) *
  (Журнал!$G$5:$G1127=$C50) *
  Журнал!$B$5:$B1127
))</f>
        <v/>
      </c>
      <c r="I50" s="166" t="str">
        <f>IF($C50="","",SUMPRODUCT(
  (1-2*(Журнал!$C$5:$C1127="расход")) *
  (Журнал!$L$5:$L1127=I$4) *
  (Журнал!$M$5:$M1127=I$3) *
  (Журнал!$G$5:$G1127=$C50) *
  Журнал!$B$5:$B1127
))</f>
        <v/>
      </c>
      <c r="J50" s="166" t="str">
        <f>IF($C50="","",SUMPRODUCT(
  (1-2*(Журнал!$C$5:$C1127="расход")) *
  (Журнал!$L$5:$L1127=J$4) *
  (Журнал!$M$5:$M1127=J$3) *
  (Журнал!$G$5:$G1127=$C50) *
  Журнал!$B$5:$B1127
))</f>
        <v/>
      </c>
      <c r="K50" s="166" t="str">
        <f>IF($C50="","",SUMPRODUCT(
  (1-2*(Журнал!$C$5:$C1127="расход")) *
  (Журнал!$L$5:$L1127=K$4) *
  (Журнал!$M$5:$M1127=K$3) *
  (Журнал!$G$5:$G1127=$C50) *
  Журнал!$B$5:$B1127
))</f>
        <v/>
      </c>
      <c r="L50" s="166" t="str">
        <f>IF($C50="","",SUMPRODUCT(
  (1-2*(Журнал!$C$5:$C1127="расход")) *
  (Журнал!$L$5:$L1127=L$4) *
  (Журнал!$M$5:$M1127=L$3) *
  (Журнал!$G$5:$G1127=$C50) *
  Журнал!$B$5:$B1127
))</f>
        <v/>
      </c>
      <c r="M50" s="166" t="str">
        <f>IF($C50="","",SUMPRODUCT(
  (1-2*(Журнал!$C$5:$C1127="расход")) *
  (Журнал!$L$5:$L1127=M$4) *
  (Журнал!$M$5:$M1127=M$3) *
  (Журнал!$G$5:$G1127=$C50) *
  Журнал!$B$5:$B1127
))</f>
        <v/>
      </c>
      <c r="N50" s="166" t="str">
        <f>IF($C50="","",SUMPRODUCT(
  (1-2*(Журнал!$C$5:$C1127="расход")) *
  (Журнал!$L$5:$L1127=N$4) *
  (Журнал!$M$5:$M1127=N$3) *
  (Журнал!$G$5:$G1127=$C50) *
  Журнал!$B$5:$B1127
))</f>
        <v/>
      </c>
      <c r="O50" s="166" t="str">
        <f>IF($C50="","",SUMPRODUCT(
  (1-2*(Журнал!$C$5:$C1127="расход")) *
  (Журнал!$L$5:$L1127=O$4) *
  (Журнал!$M$5:$M1127=O$3) *
  (Журнал!$G$5:$G1127=$C50) *
  Журнал!$B$5:$B1127
))</f>
        <v/>
      </c>
      <c r="P50" s="166" t="str">
        <f>IF($C50="","",SUMPRODUCT(
  (1-2*(Журнал!$C$5:$C1127="расход")) *
  (Журнал!$L$5:$L1127=P$4) *
  (Журнал!$M$5:$M1127=P$3) *
  (Журнал!$G$5:$G1127=$C50) *
  Журнал!$B$5:$B1127
))</f>
        <v/>
      </c>
      <c r="Q50" s="166" t="str">
        <f>IF($C50="","",SUMPRODUCT(
  (1-2*(Журнал!$C$5:$C1127="расход")) *
  (Журнал!$L$5:$L1127=Q$4) *
  (Журнал!$M$5:$M1127=Q$3) *
  (Журнал!$G$5:$G1127=$C50) *
  Журнал!$B$5:$B1127
))</f>
        <v/>
      </c>
      <c r="R50" s="166" t="str">
        <f>IF($C50="","",SUMPRODUCT(
  (1-2*(Журнал!$C$5:$C1127="расход")) *
  (Журнал!$L$5:$L1127=R$4) *
  (Журнал!$M$5:$M1127=R$3) *
  (Журнал!$G$5:$G1127=$C50) *
  Журнал!$B$5:$B1127
))</f>
        <v/>
      </c>
      <c r="S50" s="166" t="str">
        <f>IF($C50="","",SUMPRODUCT(
  (1-2*(Журнал!$C$5:$C1127="расход")) *
  (Журнал!$L$5:$L1127=S$4) *
  (Журнал!$M$5:$M1127=S$3) *
  (Журнал!$G$5:$G1127=$C50) *
  Журнал!$B$5:$B1127
))</f>
        <v/>
      </c>
      <c r="T50" s="166" t="str">
        <f>IF($C50="","",SUMPRODUCT(
  (1-2*(Журнал!$C$5:$C1127="расход")) *
  (Журнал!$L$5:$L1127=T$4) *
  (Журнал!$M$5:$M1127=T$3) *
  (Журнал!$G$5:$G1127=$C50) *
  Журнал!$B$5:$B1127
))</f>
        <v/>
      </c>
      <c r="U50" s="166" t="str">
        <f>IF($C50="","",SUMPRODUCT(
  (1-2*(Журнал!$C$5:$C1127="расход")) *
  (Журнал!$L$5:$L1127=U$4) *
  (Журнал!$M$5:$M1127=U$3) *
  (Журнал!$G$5:$G1127=$C50) *
  Журнал!$B$5:$B1127
))</f>
        <v/>
      </c>
      <c r="V50" s="166" t="str">
        <f>IF($C50="","",SUMPRODUCT(
  (1-2*(Журнал!$C$5:$C1127="расход")) *
  (Журнал!$L$5:$L1127=V$4) *
  (Журнал!$M$5:$M1127=V$3) *
  (Журнал!$G$5:$G1127=$C50) *
  Журнал!$B$5:$B1127
))</f>
        <v/>
      </c>
      <c r="W50" s="166" t="str">
        <f>IF($C50="","",SUMPRODUCT(
  (1-2*(Журнал!$C$5:$C1127="расход")) *
  (Журнал!$L$5:$L1127=W$4) *
  (Журнал!$M$5:$M1127=W$3) *
  (Журнал!$G$5:$G1127=$C50) *
  Журнал!$B$5:$B1127
))</f>
        <v/>
      </c>
      <c r="X50" s="166" t="str">
        <f>IF($C50="","",SUMPRODUCT(
  (1-2*(Журнал!$C$5:$C1127="расход")) *
  (Журнал!$L$5:$L1127=X$4) *
  (Журнал!$M$5:$M1127=X$3) *
  (Журнал!$G$5:$G1127=$C50) *
  Журнал!$B$5:$B1127
))</f>
        <v/>
      </c>
      <c r="Y50" s="166" t="str">
        <f>IF($C50="","",SUMPRODUCT(
  (1-2*(Журнал!$C$5:$C1127="расход")) *
  (Журнал!$L$5:$L1127=Y$4) *
  (Журнал!$M$5:$M1127=Y$3) *
  (Журнал!$G$5:$G1127=$C50) *
  Журнал!$B$5:$B1127
))</f>
        <v/>
      </c>
      <c r="Z50" s="166" t="str">
        <f>IF($C50="","",SUMPRODUCT(
  (1-2*(Журнал!$C$5:$C1127="расход")) *
  (Журнал!$L$5:$L1127=Z$4) *
  (Журнал!$M$5:$M1127=Z$3) *
  (Журнал!$G$5:$G1127=$C50) *
  Журнал!$B$5:$B1127
))</f>
        <v/>
      </c>
      <c r="AA50" s="166" t="str">
        <f>IF($C50="","",SUMPRODUCT(
  (1-2*(Журнал!$C$5:$C1127="расход")) *
  (Журнал!$L$5:$L1127=AA$4) *
  (Журнал!$M$5:$M1127=AA$3) *
  (Журнал!$G$5:$G1127=$C50) *
  Журнал!$B$5:$B1127
))</f>
        <v/>
      </c>
      <c r="AB50" s="166" t="str">
        <f>IF($C50="","",SUMPRODUCT(
  (1-2*(Журнал!$C$5:$C1127="расход")) *
  (Журнал!$L$5:$L1127=AB$4) *
  (Журнал!$M$5:$M1127=AB$3) *
  (Журнал!$G$5:$G1127=$C50) *
  Журнал!$B$5:$B1127
))</f>
        <v/>
      </c>
      <c r="AC50" s="166" t="str">
        <f>IF($C50="","",SUMPRODUCT(
  (1-2*(Журнал!$C$5:$C1127="расход")) *
  (Журнал!$L$5:$L1127=AC$4) *
  (Журнал!$M$5:$M1127=AC$3) *
  (Журнал!$G$5:$G1127=$C50) *
  Журнал!$B$5:$B1127
))</f>
        <v/>
      </c>
      <c r="AD50" s="166" t="str">
        <f>IF($C50="","",SUMPRODUCT(
  (1-2*(Журнал!$C$5:$C1127="расход")) *
  (Журнал!$L$5:$L1127=AD$4) *
  (Журнал!$M$5:$M1127=AD$3) *
  (Журнал!$G$5:$G1127=$C50) *
  Журнал!$B$5:$B1127
))</f>
        <v/>
      </c>
      <c r="AE50" s="166" t="str">
        <f>IF($C50="","",SUMPRODUCT(
  (1-2*(Журнал!$C$5:$C1127="расход")) *
  (Журнал!$L$5:$L1127=AE$4) *
  (Журнал!$M$5:$M1127=AE$3) *
  (Журнал!$G$5:$G1127=$C50) *
  Журнал!$B$5:$B1127
))</f>
        <v/>
      </c>
      <c r="AF50" s="166" t="str">
        <f>IF($C50="","",SUMPRODUCT(
  (1-2*(Журнал!$C$5:$C1127="расход")) *
  (Журнал!$L$5:$L1127=AF$4) *
  (Журнал!$M$5:$M1127=AF$3) *
  (Журнал!$G$5:$G1127=$C50) *
  Журнал!$B$5:$B1127
))</f>
        <v/>
      </c>
    </row>
    <row r="51" spans="1:33" ht="13.2" collapsed="1">
      <c r="A51" s="153" t="s">
        <v>51</v>
      </c>
      <c r="B51" s="168" t="s">
        <v>59</v>
      </c>
      <c r="C51" s="154"/>
      <c r="D51" s="155">
        <f t="shared" ca="1" si="17"/>
        <v>0</v>
      </c>
      <c r="E51" s="156">
        <f ca="1">SUMIFS($F51:$AC51,$F$3:$AC$3,E$3)</f>
        <v>0</v>
      </c>
      <c r="F51" s="178">
        <f t="shared" ref="F51:AF51" ca="1" si="20">SUM(F52:F56)</f>
        <v>0</v>
      </c>
      <c r="G51" s="159">
        <f t="shared" ca="1" si="20"/>
        <v>0</v>
      </c>
      <c r="H51" s="159">
        <f t="shared" ca="1" si="20"/>
        <v>0</v>
      </c>
      <c r="I51" s="159">
        <f t="shared" ca="1" si="20"/>
        <v>0</v>
      </c>
      <c r="J51" s="159">
        <f t="shared" ca="1" si="20"/>
        <v>0</v>
      </c>
      <c r="K51" s="159">
        <f t="shared" ca="1" si="20"/>
        <v>0</v>
      </c>
      <c r="L51" s="159">
        <f t="shared" ca="1" si="20"/>
        <v>0</v>
      </c>
      <c r="M51" s="159">
        <f t="shared" ca="1" si="20"/>
        <v>0</v>
      </c>
      <c r="N51" s="159">
        <f t="shared" ca="1" si="20"/>
        <v>0</v>
      </c>
      <c r="O51" s="159">
        <f t="shared" ca="1" si="20"/>
        <v>0</v>
      </c>
      <c r="P51" s="159">
        <f t="shared" ca="1" si="20"/>
        <v>0</v>
      </c>
      <c r="Q51" s="159">
        <f t="shared" ca="1" si="20"/>
        <v>0</v>
      </c>
      <c r="R51" s="159">
        <f t="shared" ca="1" si="20"/>
        <v>0</v>
      </c>
      <c r="S51" s="159">
        <f t="shared" ca="1" si="20"/>
        <v>0</v>
      </c>
      <c r="T51" s="159">
        <f t="shared" ca="1" si="20"/>
        <v>0</v>
      </c>
      <c r="U51" s="159">
        <f t="shared" ca="1" si="20"/>
        <v>0</v>
      </c>
      <c r="V51" s="159">
        <f t="shared" ca="1" si="20"/>
        <v>0</v>
      </c>
      <c r="W51" s="159">
        <f t="shared" ca="1" si="20"/>
        <v>0</v>
      </c>
      <c r="X51" s="159">
        <f t="shared" ca="1" si="20"/>
        <v>0</v>
      </c>
      <c r="Y51" s="159">
        <f t="shared" ca="1" si="20"/>
        <v>0</v>
      </c>
      <c r="Z51" s="159">
        <f t="shared" ca="1" si="20"/>
        <v>0</v>
      </c>
      <c r="AA51" s="159">
        <f t="shared" ca="1" si="20"/>
        <v>0</v>
      </c>
      <c r="AB51" s="159">
        <f t="shared" ca="1" si="20"/>
        <v>0</v>
      </c>
      <c r="AC51" s="159">
        <f t="shared" ca="1" si="20"/>
        <v>0</v>
      </c>
      <c r="AD51" s="159">
        <f t="shared" ca="1" si="20"/>
        <v>0</v>
      </c>
      <c r="AE51" s="159">
        <f t="shared" ca="1" si="20"/>
        <v>0</v>
      </c>
      <c r="AF51" s="159">
        <f t="shared" ca="1" si="20"/>
        <v>0</v>
      </c>
    </row>
    <row r="52" spans="1:33" ht="13.2" hidden="1" outlineLevel="1">
      <c r="A52" s="161"/>
      <c r="B52" s="172"/>
      <c r="C52" s="125" t="str">
        <f ca="1">IFERROR(__xludf.DUMMYFUNCTION("IFERROR(
  UNIQUE(
    FILTER(
      'Справочник'!$T$2:$T1127,
      ('Справочник'!$V$2:$V1127 = ""- Иневестиционная деятельность"") *
      (COUNTIF('Журнал'!$G$2:$G1127, 'Справочник'!$T$2:$T1127) &gt; 0)
    )
  ),
  """"
)"),"")</f>
        <v/>
      </c>
      <c r="D52" s="163">
        <f t="shared" ca="1" si="17"/>
        <v>0</v>
      </c>
      <c r="E52" s="185" t="str">
        <f ca="1">IF($C52="","",SUMIFS($F52:$AC52,$F$3:$AC$3,E$3))</f>
        <v/>
      </c>
      <c r="F52" s="165" t="str">
        <f ca="1">IF($C52="","",SUMPRODUCT(
  (1-2*(Журнал!$C$5:$C1127="расход")) *
  (Журнал!$L$5:$L1127=F$4) *
  (Журнал!$M$5:$M1127=F$3) *
  (Журнал!$G$5:$G1127=$C52) *
  Журнал!$B$5:$B1127
))</f>
        <v/>
      </c>
      <c r="G52" s="166" t="str">
        <f ca="1">IF($C52="","",SUMPRODUCT(
  (1-2*(Журнал!$C$5:$C1127="расход")) *
  (Журнал!$L$5:$L1127=G$4) *
  (Журнал!$M$5:$M1127=G$3) *
  (Журнал!$G$5:$G1127=$C52) *
  Журнал!$B$5:$B1127
))</f>
        <v/>
      </c>
      <c r="H52" s="166" t="str">
        <f ca="1">IF($C52="","",SUMPRODUCT(
  (1-2*(Журнал!$C$5:$C1127="расход")) *
  (Журнал!$L$5:$L1127=H$4) *
  (Журнал!$M$5:$M1127=H$3) *
  (Журнал!$G$5:$G1127=$C52) *
  Журнал!$B$5:$B1127
))</f>
        <v/>
      </c>
      <c r="I52" s="166" t="str">
        <f ca="1">IF($C52="","",SUMPRODUCT(
  (1-2*(Журнал!$C$5:$C1127="расход")) *
  (Журнал!$L$5:$L1127=I$4) *
  (Журнал!$M$5:$M1127=I$3) *
  (Журнал!$G$5:$G1127=$C52) *
  Журнал!$B$5:$B1127
))</f>
        <v/>
      </c>
      <c r="J52" s="166" t="str">
        <f ca="1">IF($C52="","",SUMPRODUCT(
  (1-2*(Журнал!$C$5:$C1127="расход")) *
  (Журнал!$L$5:$L1127=J$4) *
  (Журнал!$M$5:$M1127=J$3) *
  (Журнал!$G$5:$G1127=$C52) *
  Журнал!$B$5:$B1127
))</f>
        <v/>
      </c>
      <c r="K52" s="166" t="str">
        <f ca="1">IF($C52="","",SUMPRODUCT(
  (1-2*(Журнал!$C$5:$C1127="расход")) *
  (Журнал!$L$5:$L1127=K$4) *
  (Журнал!$M$5:$M1127=K$3) *
  (Журнал!$G$5:$G1127=$C52) *
  Журнал!$B$5:$B1127
))</f>
        <v/>
      </c>
      <c r="L52" s="166" t="str">
        <f ca="1">IF($C52="","",SUMPRODUCT(
  (1-2*(Журнал!$C$5:$C1127="расход")) *
  (Журнал!$L$5:$L1127=L$4) *
  (Журнал!$M$5:$M1127=L$3) *
  (Журнал!$G$5:$G1127=$C52) *
  Журнал!$B$5:$B1127
))</f>
        <v/>
      </c>
      <c r="M52" s="166" t="str">
        <f ca="1">IF($C52="","",SUMPRODUCT(
  (1-2*(Журнал!$C$5:$C1127="расход")) *
  (Журнал!$L$5:$L1127=M$4) *
  (Журнал!$M$5:$M1127=M$3) *
  (Журнал!$G$5:$G1127=$C52) *
  Журнал!$B$5:$B1127
))</f>
        <v/>
      </c>
      <c r="N52" s="166" t="str">
        <f ca="1">IF($C52="","",SUMPRODUCT(
  (1-2*(Журнал!$C$5:$C1127="расход")) *
  (Журнал!$L$5:$L1127=N$4) *
  (Журнал!$M$5:$M1127=N$3) *
  (Журнал!$G$5:$G1127=$C52) *
  Журнал!$B$5:$B1127
))</f>
        <v/>
      </c>
      <c r="O52" s="166" t="str">
        <f ca="1">IF($C52="","",SUMPRODUCT(
  (1-2*(Журнал!$C$5:$C1127="расход")) *
  (Журнал!$L$5:$L1127=O$4) *
  (Журнал!$M$5:$M1127=O$3) *
  (Журнал!$G$5:$G1127=$C52) *
  Журнал!$B$5:$B1127
))</f>
        <v/>
      </c>
      <c r="P52" s="166" t="str">
        <f ca="1">IF($C52="","",SUMPRODUCT(
  (1-2*(Журнал!$C$5:$C1127="расход")) *
  (Журнал!$L$5:$L1127=P$4) *
  (Журнал!$M$5:$M1127=P$3) *
  (Журнал!$G$5:$G1127=$C52) *
  Журнал!$B$5:$B1127
))</f>
        <v/>
      </c>
      <c r="Q52" s="166" t="str">
        <f ca="1">IF($C52="","",SUMPRODUCT(
  (1-2*(Журнал!$C$5:$C1127="расход")) *
  (Журнал!$L$5:$L1127=Q$4) *
  (Журнал!$M$5:$M1127=Q$3) *
  (Журнал!$G$5:$G1127=$C52) *
  Журнал!$B$5:$B1127
))</f>
        <v/>
      </c>
      <c r="R52" s="166" t="str">
        <f ca="1">IF($C52="","",SUMPRODUCT(
  (1-2*(Журнал!$C$5:$C1127="расход")) *
  (Журнал!$L$5:$L1127=R$4) *
  (Журнал!$M$5:$M1127=R$3) *
  (Журнал!$G$5:$G1127=$C52) *
  Журнал!$B$5:$B1127
))</f>
        <v/>
      </c>
      <c r="S52" s="166" t="str">
        <f ca="1">IF($C52="","",SUMPRODUCT(
  (1-2*(Журнал!$C$5:$C1127="расход")) *
  (Журнал!$L$5:$L1127=S$4) *
  (Журнал!$M$5:$M1127=S$3) *
  (Журнал!$G$5:$G1127=$C52) *
  Журнал!$B$5:$B1127
))</f>
        <v/>
      </c>
      <c r="T52" s="166" t="str">
        <f ca="1">IF($C52="","",SUMPRODUCT(
  (1-2*(Журнал!$C$5:$C1127="расход")) *
  (Журнал!$L$5:$L1127=T$4) *
  (Журнал!$M$5:$M1127=T$3) *
  (Журнал!$G$5:$G1127=$C52) *
  Журнал!$B$5:$B1127
))</f>
        <v/>
      </c>
      <c r="U52" s="166" t="str">
        <f ca="1">IF($C52="","",SUMPRODUCT(
  (1-2*(Журнал!$C$5:$C1127="расход")) *
  (Журнал!$L$5:$L1127=U$4) *
  (Журнал!$M$5:$M1127=U$3) *
  (Журнал!$G$5:$G1127=$C52) *
  Журнал!$B$5:$B1127
))</f>
        <v/>
      </c>
      <c r="V52" s="166" t="str">
        <f ca="1">IF($C52="","",SUMPRODUCT(
  (1-2*(Журнал!$C$5:$C1127="расход")) *
  (Журнал!$L$5:$L1127=V$4) *
  (Журнал!$M$5:$M1127=V$3) *
  (Журнал!$G$5:$G1127=$C52) *
  Журнал!$B$5:$B1127
))</f>
        <v/>
      </c>
      <c r="W52" s="166" t="str">
        <f ca="1">IF($C52="","",SUMPRODUCT(
  (1-2*(Журнал!$C$5:$C1127="расход")) *
  (Журнал!$L$5:$L1127=W$4) *
  (Журнал!$M$5:$M1127=W$3) *
  (Журнал!$G$5:$G1127=$C52) *
  Журнал!$B$5:$B1127
))</f>
        <v/>
      </c>
      <c r="X52" s="166" t="str">
        <f ca="1">IF($C52="","",SUMPRODUCT(
  (1-2*(Журнал!$C$5:$C1127="расход")) *
  (Журнал!$L$5:$L1127=X$4) *
  (Журнал!$M$5:$M1127=X$3) *
  (Журнал!$G$5:$G1127=$C52) *
  Журнал!$B$5:$B1127
))</f>
        <v/>
      </c>
      <c r="Y52" s="166" t="str">
        <f ca="1">IF($C52="","",SUMPRODUCT(
  (1-2*(Журнал!$C$5:$C1127="расход")) *
  (Журнал!$L$5:$L1127=Y$4) *
  (Журнал!$M$5:$M1127=Y$3) *
  (Журнал!$G$5:$G1127=$C52) *
  Журнал!$B$5:$B1127
))</f>
        <v/>
      </c>
      <c r="Z52" s="166" t="str">
        <f ca="1">IF($C52="","",SUMPRODUCT(
  (1-2*(Журнал!$C$5:$C1127="расход")) *
  (Журнал!$L$5:$L1127=Z$4) *
  (Журнал!$M$5:$M1127=Z$3) *
  (Журнал!$G$5:$G1127=$C52) *
  Журнал!$B$5:$B1127
))</f>
        <v/>
      </c>
      <c r="AA52" s="166" t="str">
        <f ca="1">IF($C52="","",SUMPRODUCT(
  (1-2*(Журнал!$C$5:$C1127="расход")) *
  (Журнал!$L$5:$L1127=AA$4) *
  (Журнал!$M$5:$M1127=AA$3) *
  (Журнал!$G$5:$G1127=$C52) *
  Журнал!$B$5:$B1127
))</f>
        <v/>
      </c>
      <c r="AB52" s="166" t="str">
        <f ca="1">IF($C52="","",SUMPRODUCT(
  (1-2*(Журнал!$C$5:$C1127="расход")) *
  (Журнал!$L$5:$L1127=AB$4) *
  (Журнал!$M$5:$M1127=AB$3) *
  (Журнал!$G$5:$G1127=$C52) *
  Журнал!$B$5:$B1127
))</f>
        <v/>
      </c>
      <c r="AC52" s="166" t="str">
        <f ca="1">IF($C52="","",SUMPRODUCT(
  (1-2*(Журнал!$C$5:$C1127="расход")) *
  (Журнал!$L$5:$L1127=AC$4) *
  (Журнал!$M$5:$M1127=AC$3) *
  (Журнал!$G$5:$G1127=$C52) *
  Журнал!$B$5:$B1127
))</f>
        <v/>
      </c>
      <c r="AD52" s="166" t="str">
        <f ca="1">IF($C52="","",SUMPRODUCT(
  (1-2*(Журнал!$C$5:$C1127="расход")) *
  (Журнал!$L$5:$L1127=AD$4) *
  (Журнал!$M$5:$M1127=AD$3) *
  (Журнал!$G$5:$G1127=$C52) *
  Журнал!$B$5:$B1127
))</f>
        <v/>
      </c>
      <c r="AE52" s="166" t="str">
        <f ca="1">IF($C52="","",SUMPRODUCT(
  (1-2*(Журнал!$C$5:$C1127="расход")) *
  (Журнал!$L$5:$L1127=AE$4) *
  (Журнал!$M$5:$M1127=AE$3) *
  (Журнал!$G$5:$G1127=$C52) *
  Журнал!$B$5:$B1127
))</f>
        <v/>
      </c>
      <c r="AF52" s="166" t="str">
        <f ca="1">IF($C52="","",SUMPRODUCT(
  (1-2*(Журнал!$C$5:$C1127="расход")) *
  (Журнал!$L$5:$L1127=AF$4) *
  (Журнал!$M$5:$M1127=AF$3) *
  (Журнал!$G$5:$G1127=$C52) *
  Журнал!$B$5:$B1127
))</f>
        <v/>
      </c>
    </row>
    <row r="53" spans="1:33" ht="13.2" hidden="1" outlineLevel="1">
      <c r="A53" s="161"/>
      <c r="B53" s="172"/>
      <c r="C53" s="173"/>
      <c r="D53" s="163">
        <f t="shared" si="17"/>
        <v>0</v>
      </c>
      <c r="E53" s="164">
        <f t="shared" ref="E53:E56" si="21">SUMIFS($F53:$AE53,$F$3:$AE$3,E$3)</f>
        <v>0</v>
      </c>
      <c r="F53" s="165" t="str">
        <f>IF($C53="","",SUMPRODUCT(
  (1-2*(Журнал!$C$5:$C1127="расход")) *
  (Журнал!$L$5:$L1127=F$4) *
  (Журнал!$M$5:$M1127=F$3) *
  (Журнал!$G$5:$G1127=$C53) *
  Журнал!$B$5:$B1127
))</f>
        <v/>
      </c>
      <c r="G53" s="166" t="str">
        <f>IF($C53="","",SUMPRODUCT(
  (1-2*(Журнал!$C$5:$C1127="расход")) *
  (Журнал!$L$5:$L1127=G$4) *
  (Журнал!$M$5:$M1127=G$3) *
  (Журнал!$G$5:$G1127=$C53) *
  Журнал!$B$5:$B1127
))</f>
        <v/>
      </c>
      <c r="H53" s="166" t="str">
        <f>IF($C53="","",SUMPRODUCT(
  (1-2*(Журнал!$C$5:$C1127="расход")) *
  (Журнал!$L$5:$L1127=H$4) *
  (Журнал!$M$5:$M1127=H$3) *
  (Журнал!$G$5:$G1127=$C53) *
  Журнал!$B$5:$B1127
))</f>
        <v/>
      </c>
      <c r="I53" s="166" t="str">
        <f>IF($C53="","",SUMPRODUCT(
  (1-2*(Журнал!$C$5:$C1127="расход")) *
  (Журнал!$L$5:$L1127=I$4) *
  (Журнал!$M$5:$M1127=I$3) *
  (Журнал!$G$5:$G1127=$C53) *
  Журнал!$B$5:$B1127
))</f>
        <v/>
      </c>
      <c r="J53" s="166" t="str">
        <f>IF($C53="","",SUMPRODUCT(
  (1-2*(Журнал!$C$5:$C1127="расход")) *
  (Журнал!$L$5:$L1127=J$4) *
  (Журнал!$M$5:$M1127=J$3) *
  (Журнал!$G$5:$G1127=$C53) *
  Журнал!$B$5:$B1127
))</f>
        <v/>
      </c>
      <c r="K53" s="166" t="str">
        <f>IF($C53="","",SUMPRODUCT(
  (1-2*(Журнал!$C$5:$C1127="расход")) *
  (Журнал!$L$5:$L1127=K$4) *
  (Журнал!$M$5:$M1127=K$3) *
  (Журнал!$G$5:$G1127=$C53) *
  Журнал!$B$5:$B1127
))</f>
        <v/>
      </c>
      <c r="L53" s="166" t="str">
        <f>IF($C53="","",SUMPRODUCT(
  (1-2*(Журнал!$C$5:$C1127="расход")) *
  (Журнал!$L$5:$L1127=L$4) *
  (Журнал!$M$5:$M1127=L$3) *
  (Журнал!$G$5:$G1127=$C53) *
  Журнал!$B$5:$B1127
))</f>
        <v/>
      </c>
      <c r="M53" s="166" t="str">
        <f>IF($C53="","",SUMPRODUCT(
  (1-2*(Журнал!$C$5:$C1127="расход")) *
  (Журнал!$L$5:$L1127=M$4) *
  (Журнал!$M$5:$M1127=M$3) *
  (Журнал!$G$5:$G1127=$C53) *
  Журнал!$B$5:$B1127
))</f>
        <v/>
      </c>
      <c r="N53" s="166" t="str">
        <f>IF($C53="","",SUMPRODUCT(
  (1-2*(Журнал!$C$5:$C1127="расход")) *
  (Журнал!$L$5:$L1127=N$4) *
  (Журнал!$M$5:$M1127=N$3) *
  (Журнал!$G$5:$G1127=$C53) *
  Журнал!$B$5:$B1127
))</f>
        <v/>
      </c>
      <c r="O53" s="166" t="str">
        <f>IF($C53="","",SUMPRODUCT(
  (1-2*(Журнал!$C$5:$C1127="расход")) *
  (Журнал!$L$5:$L1127=O$4) *
  (Журнал!$M$5:$M1127=O$3) *
  (Журнал!$G$5:$G1127=$C53) *
  Журнал!$B$5:$B1127
))</f>
        <v/>
      </c>
      <c r="P53" s="166" t="str">
        <f>IF($C53="","",SUMPRODUCT(
  (1-2*(Журнал!$C$5:$C1127="расход")) *
  (Журнал!$L$5:$L1127=P$4) *
  (Журнал!$M$5:$M1127=P$3) *
  (Журнал!$G$5:$G1127=$C53) *
  Журнал!$B$5:$B1127
))</f>
        <v/>
      </c>
      <c r="Q53" s="166" t="str">
        <f>IF($C53="","",SUMPRODUCT(
  (1-2*(Журнал!$C$5:$C1127="расход")) *
  (Журнал!$L$5:$L1127=Q$4) *
  (Журнал!$M$5:$M1127=Q$3) *
  (Журнал!$G$5:$G1127=$C53) *
  Журнал!$B$5:$B1127
))</f>
        <v/>
      </c>
      <c r="R53" s="166" t="str">
        <f>IF($C53="","",SUMPRODUCT(
  (1-2*(Журнал!$C$5:$C1127="расход")) *
  (Журнал!$L$5:$L1127=R$4) *
  (Журнал!$M$5:$M1127=R$3) *
  (Журнал!$G$5:$G1127=$C53) *
  Журнал!$B$5:$B1127
))</f>
        <v/>
      </c>
      <c r="S53" s="166" t="str">
        <f>IF($C53="","",SUMPRODUCT(
  (1-2*(Журнал!$C$5:$C1127="расход")) *
  (Журнал!$L$5:$L1127=S$4) *
  (Журнал!$M$5:$M1127=S$3) *
  (Журнал!$G$5:$G1127=$C53) *
  Журнал!$B$5:$B1127
))</f>
        <v/>
      </c>
      <c r="T53" s="166" t="str">
        <f>IF($C53="","",SUMPRODUCT(
  (1-2*(Журнал!$C$5:$C1127="расход")) *
  (Журнал!$L$5:$L1127=T$4) *
  (Журнал!$M$5:$M1127=T$3) *
  (Журнал!$G$5:$G1127=$C53) *
  Журнал!$B$5:$B1127
))</f>
        <v/>
      </c>
      <c r="U53" s="166" t="str">
        <f>IF($C53="","",SUMPRODUCT(
  (1-2*(Журнал!$C$5:$C1127="расход")) *
  (Журнал!$L$5:$L1127=U$4) *
  (Журнал!$M$5:$M1127=U$3) *
  (Журнал!$G$5:$G1127=$C53) *
  Журнал!$B$5:$B1127
))</f>
        <v/>
      </c>
      <c r="V53" s="166" t="str">
        <f>IF($C53="","",SUMPRODUCT(
  (1-2*(Журнал!$C$5:$C1127="расход")) *
  (Журнал!$L$5:$L1127=V$4) *
  (Журнал!$M$5:$M1127=V$3) *
  (Журнал!$G$5:$G1127=$C53) *
  Журнал!$B$5:$B1127
))</f>
        <v/>
      </c>
      <c r="W53" s="166" t="str">
        <f>IF($C53="","",SUMPRODUCT(
  (1-2*(Журнал!$C$5:$C1127="расход")) *
  (Журнал!$L$5:$L1127=W$4) *
  (Журнал!$M$5:$M1127=W$3) *
  (Журнал!$G$5:$G1127=$C53) *
  Журнал!$B$5:$B1127
))</f>
        <v/>
      </c>
      <c r="X53" s="166" t="str">
        <f>IF($C53="","",SUMPRODUCT(
  (1-2*(Журнал!$C$5:$C1127="расход")) *
  (Журнал!$L$5:$L1127=X$4) *
  (Журнал!$M$5:$M1127=X$3) *
  (Журнал!$G$5:$G1127=$C53) *
  Журнал!$B$5:$B1127
))</f>
        <v/>
      </c>
      <c r="Y53" s="166" t="str">
        <f>IF($C53="","",SUMPRODUCT(
  (1-2*(Журнал!$C$5:$C1127="расход")) *
  (Журнал!$L$5:$L1127=Y$4) *
  (Журнал!$M$5:$M1127=Y$3) *
  (Журнал!$G$5:$G1127=$C53) *
  Журнал!$B$5:$B1127
))</f>
        <v/>
      </c>
      <c r="Z53" s="166" t="str">
        <f>IF($C53="","",SUMPRODUCT(
  (1-2*(Журнал!$C$5:$C1127="расход")) *
  (Журнал!$L$5:$L1127=Z$4) *
  (Журнал!$M$5:$M1127=Z$3) *
  (Журнал!$G$5:$G1127=$C53) *
  Журнал!$B$5:$B1127
))</f>
        <v/>
      </c>
      <c r="AA53" s="166" t="str">
        <f>IF($C53="","",SUMPRODUCT(
  (1-2*(Журнал!$C$5:$C1127="расход")) *
  (Журнал!$L$5:$L1127=AA$4) *
  (Журнал!$M$5:$M1127=AA$3) *
  (Журнал!$G$5:$G1127=$C53) *
  Журнал!$B$5:$B1127
))</f>
        <v/>
      </c>
      <c r="AB53" s="166" t="str">
        <f>IF($C53="","",SUMPRODUCT(
  (1-2*(Журнал!$C$5:$C1127="расход")) *
  (Журнал!$L$5:$L1127=AB$4) *
  (Журнал!$M$5:$M1127=AB$3) *
  (Журнал!$G$5:$G1127=$C53) *
  Журнал!$B$5:$B1127
))</f>
        <v/>
      </c>
      <c r="AC53" s="166" t="str">
        <f>IF($C53="","",SUMPRODUCT(
  (1-2*(Журнал!$C$5:$C1127="расход")) *
  (Журнал!$L$5:$L1127=AC$4) *
  (Журнал!$M$5:$M1127=AC$3) *
  (Журнал!$G$5:$G1127=$C53) *
  Журнал!$B$5:$B1127
))</f>
        <v/>
      </c>
      <c r="AD53" s="166" t="str">
        <f>IF($C53="","",SUMPRODUCT(
  (1-2*(Журнал!$C$5:$C1127="расход")) *
  (Журнал!$L$5:$L1127=AD$4) *
  (Журнал!$M$5:$M1127=AD$3) *
  (Журнал!$G$5:$G1127=$C53) *
  Журнал!$B$5:$B1127
))</f>
        <v/>
      </c>
      <c r="AE53" s="166" t="str">
        <f>IF($C53="","",SUMPRODUCT(
  (1-2*(Журнал!$C$5:$C1127="расход")) *
  (Журнал!$L$5:$L1127=AE$4) *
  (Журнал!$M$5:$M1127=AE$3) *
  (Журнал!$G$5:$G1127=$C53) *
  Журнал!$B$5:$B1127
))</f>
        <v/>
      </c>
      <c r="AF53" s="166" t="str">
        <f>IF($C53="","",SUMPRODUCT(
  (1-2*(Журнал!$C$5:$C1127="расход")) *
  (Журнал!$L$5:$L1127=AF$4) *
  (Журнал!$M$5:$M1127=AF$3) *
  (Журнал!$G$5:$G1127=$C53) *
  Журнал!$B$5:$B1127
))</f>
        <v/>
      </c>
    </row>
    <row r="54" spans="1:33" ht="13.2" hidden="1" outlineLevel="1">
      <c r="A54" s="161"/>
      <c r="B54" s="172"/>
      <c r="C54" s="173"/>
      <c r="D54" s="163">
        <f t="shared" si="17"/>
        <v>0</v>
      </c>
      <c r="E54" s="164">
        <f t="shared" si="21"/>
        <v>0</v>
      </c>
      <c r="F54" s="165" t="str">
        <f>IF($C54="","",SUMPRODUCT(
  (1-2*(Журнал!$C$5:$C1127="расход")) *
  (Журнал!$L$5:$L1127=F$4) *
  (Журнал!$M$5:$M1127=F$3) *
  (Журнал!$G$5:$G1127=$C54) *
  Журнал!$B$5:$B1127
))</f>
        <v/>
      </c>
      <c r="G54" s="166" t="str">
        <f>IF($C54="","",SUMPRODUCT(
  (1-2*(Журнал!$C$5:$C1127="расход")) *
  (Журнал!$L$5:$L1127=G$4) *
  (Журнал!$M$5:$M1127=G$3) *
  (Журнал!$G$5:$G1127=$C54) *
  Журнал!$B$5:$B1127
))</f>
        <v/>
      </c>
      <c r="H54" s="166" t="str">
        <f>IF($C54="","",SUMPRODUCT(
  (1-2*(Журнал!$C$5:$C1127="расход")) *
  (Журнал!$L$5:$L1127=H$4) *
  (Журнал!$M$5:$M1127=H$3) *
  (Журнал!$G$5:$G1127=$C54) *
  Журнал!$B$5:$B1127
))</f>
        <v/>
      </c>
      <c r="I54" s="166" t="str">
        <f>IF($C54="","",SUMPRODUCT(
  (1-2*(Журнал!$C$5:$C1127="расход")) *
  (Журнал!$L$5:$L1127=I$4) *
  (Журнал!$M$5:$M1127=I$3) *
  (Журнал!$G$5:$G1127=$C54) *
  Журнал!$B$5:$B1127
))</f>
        <v/>
      </c>
      <c r="J54" s="166" t="str">
        <f>IF($C54="","",SUMPRODUCT(
  (1-2*(Журнал!$C$5:$C1127="расход")) *
  (Журнал!$L$5:$L1127=J$4) *
  (Журнал!$M$5:$M1127=J$3) *
  (Журнал!$G$5:$G1127=$C54) *
  Журнал!$B$5:$B1127
))</f>
        <v/>
      </c>
      <c r="K54" s="166" t="str">
        <f>IF($C54="","",SUMPRODUCT(
  (1-2*(Журнал!$C$5:$C1127="расход")) *
  (Журнал!$L$5:$L1127=K$4) *
  (Журнал!$M$5:$M1127=K$3) *
  (Журнал!$G$5:$G1127=$C54) *
  Журнал!$B$5:$B1127
))</f>
        <v/>
      </c>
      <c r="L54" s="166" t="str">
        <f>IF($C54="","",SUMPRODUCT(
  (1-2*(Журнал!$C$5:$C1127="расход")) *
  (Журнал!$L$5:$L1127=L$4) *
  (Журнал!$M$5:$M1127=L$3) *
  (Журнал!$G$5:$G1127=$C54) *
  Журнал!$B$5:$B1127
))</f>
        <v/>
      </c>
      <c r="M54" s="166" t="str">
        <f>IF($C54="","",SUMPRODUCT(
  (1-2*(Журнал!$C$5:$C1127="расход")) *
  (Журнал!$L$5:$L1127=M$4) *
  (Журнал!$M$5:$M1127=M$3) *
  (Журнал!$G$5:$G1127=$C54) *
  Журнал!$B$5:$B1127
))</f>
        <v/>
      </c>
      <c r="N54" s="166" t="str">
        <f>IF($C54="","",SUMPRODUCT(
  (1-2*(Журнал!$C$5:$C1127="расход")) *
  (Журнал!$L$5:$L1127=N$4) *
  (Журнал!$M$5:$M1127=N$3) *
  (Журнал!$G$5:$G1127=$C54) *
  Журнал!$B$5:$B1127
))</f>
        <v/>
      </c>
      <c r="O54" s="166" t="str">
        <f>IF($C54="","",SUMPRODUCT(
  (1-2*(Журнал!$C$5:$C1127="расход")) *
  (Журнал!$L$5:$L1127=O$4) *
  (Журнал!$M$5:$M1127=O$3) *
  (Журнал!$G$5:$G1127=$C54) *
  Журнал!$B$5:$B1127
))</f>
        <v/>
      </c>
      <c r="P54" s="166" t="str">
        <f>IF($C54="","",SUMPRODUCT(
  (1-2*(Журнал!$C$5:$C1127="расход")) *
  (Журнал!$L$5:$L1127=P$4) *
  (Журнал!$M$5:$M1127=P$3) *
  (Журнал!$G$5:$G1127=$C54) *
  Журнал!$B$5:$B1127
))</f>
        <v/>
      </c>
      <c r="Q54" s="166" t="str">
        <f>IF($C54="","",SUMPRODUCT(
  (1-2*(Журнал!$C$5:$C1127="расход")) *
  (Журнал!$L$5:$L1127=Q$4) *
  (Журнал!$M$5:$M1127=Q$3) *
  (Журнал!$G$5:$G1127=$C54) *
  Журнал!$B$5:$B1127
))</f>
        <v/>
      </c>
      <c r="R54" s="166" t="str">
        <f>IF($C54="","",SUMPRODUCT(
  (1-2*(Журнал!$C$5:$C1127="расход")) *
  (Журнал!$L$5:$L1127=R$4) *
  (Журнал!$M$5:$M1127=R$3) *
  (Журнал!$G$5:$G1127=$C54) *
  Журнал!$B$5:$B1127
))</f>
        <v/>
      </c>
      <c r="S54" s="166" t="str">
        <f>IF($C54="","",SUMPRODUCT(
  (1-2*(Журнал!$C$5:$C1127="расход")) *
  (Журнал!$L$5:$L1127=S$4) *
  (Журнал!$M$5:$M1127=S$3) *
  (Журнал!$G$5:$G1127=$C54) *
  Журнал!$B$5:$B1127
))</f>
        <v/>
      </c>
      <c r="T54" s="166" t="str">
        <f>IF($C54="","",SUMPRODUCT(
  (1-2*(Журнал!$C$5:$C1127="расход")) *
  (Журнал!$L$5:$L1127=T$4) *
  (Журнал!$M$5:$M1127=T$3) *
  (Журнал!$G$5:$G1127=$C54) *
  Журнал!$B$5:$B1127
))</f>
        <v/>
      </c>
      <c r="U54" s="166" t="str">
        <f>IF($C54="","",SUMPRODUCT(
  (1-2*(Журнал!$C$5:$C1127="расход")) *
  (Журнал!$L$5:$L1127=U$4) *
  (Журнал!$M$5:$M1127=U$3) *
  (Журнал!$G$5:$G1127=$C54) *
  Журнал!$B$5:$B1127
))</f>
        <v/>
      </c>
      <c r="V54" s="166" t="str">
        <f>IF($C54="","",SUMPRODUCT(
  (1-2*(Журнал!$C$5:$C1127="расход")) *
  (Журнал!$L$5:$L1127=V$4) *
  (Журнал!$M$5:$M1127=V$3) *
  (Журнал!$G$5:$G1127=$C54) *
  Журнал!$B$5:$B1127
))</f>
        <v/>
      </c>
      <c r="W54" s="166" t="str">
        <f>IF($C54="","",SUMPRODUCT(
  (1-2*(Журнал!$C$5:$C1127="расход")) *
  (Журнал!$L$5:$L1127=W$4) *
  (Журнал!$M$5:$M1127=W$3) *
  (Журнал!$G$5:$G1127=$C54) *
  Журнал!$B$5:$B1127
))</f>
        <v/>
      </c>
      <c r="X54" s="166" t="str">
        <f>IF($C54="","",SUMPRODUCT(
  (1-2*(Журнал!$C$5:$C1127="расход")) *
  (Журнал!$L$5:$L1127=X$4) *
  (Журнал!$M$5:$M1127=X$3) *
  (Журнал!$G$5:$G1127=$C54) *
  Журнал!$B$5:$B1127
))</f>
        <v/>
      </c>
      <c r="Y54" s="166" t="str">
        <f>IF($C54="","",SUMPRODUCT(
  (1-2*(Журнал!$C$5:$C1127="расход")) *
  (Журнал!$L$5:$L1127=Y$4) *
  (Журнал!$M$5:$M1127=Y$3) *
  (Журнал!$G$5:$G1127=$C54) *
  Журнал!$B$5:$B1127
))</f>
        <v/>
      </c>
      <c r="Z54" s="166" t="str">
        <f>IF($C54="","",SUMPRODUCT(
  (1-2*(Журнал!$C$5:$C1127="расход")) *
  (Журнал!$L$5:$L1127=Z$4) *
  (Журнал!$M$5:$M1127=Z$3) *
  (Журнал!$G$5:$G1127=$C54) *
  Журнал!$B$5:$B1127
))</f>
        <v/>
      </c>
      <c r="AA54" s="166" t="str">
        <f>IF($C54="","",SUMPRODUCT(
  (1-2*(Журнал!$C$5:$C1127="расход")) *
  (Журнал!$L$5:$L1127=AA$4) *
  (Журнал!$M$5:$M1127=AA$3) *
  (Журнал!$G$5:$G1127=$C54) *
  Журнал!$B$5:$B1127
))</f>
        <v/>
      </c>
      <c r="AB54" s="166" t="str">
        <f>IF($C54="","",SUMPRODUCT(
  (1-2*(Журнал!$C$5:$C1127="расход")) *
  (Журнал!$L$5:$L1127=AB$4) *
  (Журнал!$M$5:$M1127=AB$3) *
  (Журнал!$G$5:$G1127=$C54) *
  Журнал!$B$5:$B1127
))</f>
        <v/>
      </c>
      <c r="AC54" s="166" t="str">
        <f>IF($C54="","",SUMPRODUCT(
  (1-2*(Журнал!$C$5:$C1127="расход")) *
  (Журнал!$L$5:$L1127=AC$4) *
  (Журнал!$M$5:$M1127=AC$3) *
  (Журнал!$G$5:$G1127=$C54) *
  Журнал!$B$5:$B1127
))</f>
        <v/>
      </c>
      <c r="AD54" s="166" t="str">
        <f>IF($C54="","",SUMPRODUCT(
  (1-2*(Журнал!$C$5:$C1127="расход")) *
  (Журнал!$L$5:$L1127=AD$4) *
  (Журнал!$M$5:$M1127=AD$3) *
  (Журнал!$G$5:$G1127=$C54) *
  Журнал!$B$5:$B1127
))</f>
        <v/>
      </c>
      <c r="AE54" s="166" t="str">
        <f>IF($C54="","",SUMPRODUCT(
  (1-2*(Журнал!$C$5:$C1127="расход")) *
  (Журнал!$L$5:$L1127=AE$4) *
  (Журнал!$M$5:$M1127=AE$3) *
  (Журнал!$G$5:$G1127=$C54) *
  Журнал!$B$5:$B1127
))</f>
        <v/>
      </c>
      <c r="AF54" s="166" t="str">
        <f>IF($C54="","",SUMPRODUCT(
  (1-2*(Журнал!$C$5:$C1127="расход")) *
  (Журнал!$L$5:$L1127=AF$4) *
  (Журнал!$M$5:$M1127=AF$3) *
  (Журнал!$G$5:$G1127=$C54) *
  Журнал!$B$5:$B1127
))</f>
        <v/>
      </c>
    </row>
    <row r="55" spans="1:33" ht="13.2" hidden="1" outlineLevel="1">
      <c r="A55" s="161"/>
      <c r="B55" s="172"/>
      <c r="C55" s="173"/>
      <c r="D55" s="163">
        <f t="shared" si="17"/>
        <v>0</v>
      </c>
      <c r="E55" s="164">
        <f t="shared" si="21"/>
        <v>0</v>
      </c>
      <c r="F55" s="165" t="str">
        <f>IF($C55="","",SUMPRODUCT(
  (1-2*(Журнал!$C$5:$C1127="расход")) *
  (Журнал!$L$5:$L1127=F$4) *
  (Журнал!$M$5:$M1127=F$3) *
  (Журнал!$G$5:$G1127=$C55) *
  Журнал!$B$5:$B1127
))</f>
        <v/>
      </c>
      <c r="G55" s="166" t="str">
        <f>IF($C55="","",SUMPRODUCT(
  (1-2*(Журнал!$C$5:$C1127="расход")) *
  (Журнал!$L$5:$L1127=G$4) *
  (Журнал!$M$5:$M1127=G$3) *
  (Журнал!$G$5:$G1127=$C55) *
  Журнал!$B$5:$B1127
))</f>
        <v/>
      </c>
      <c r="H55" s="166" t="str">
        <f>IF($C55="","",SUMPRODUCT(
  (1-2*(Журнал!$C$5:$C1127="расход")) *
  (Журнал!$L$5:$L1127=H$4) *
  (Журнал!$M$5:$M1127=H$3) *
  (Журнал!$G$5:$G1127=$C55) *
  Журнал!$B$5:$B1127
))</f>
        <v/>
      </c>
      <c r="I55" s="166" t="str">
        <f>IF($C55="","",SUMPRODUCT(
  (1-2*(Журнал!$C$5:$C1127="расход")) *
  (Журнал!$L$5:$L1127=I$4) *
  (Журнал!$M$5:$M1127=I$3) *
  (Журнал!$G$5:$G1127=$C55) *
  Журнал!$B$5:$B1127
))</f>
        <v/>
      </c>
      <c r="J55" s="166" t="str">
        <f>IF($C55="","",SUMPRODUCT(
  (1-2*(Журнал!$C$5:$C1127="расход")) *
  (Журнал!$L$5:$L1127=J$4) *
  (Журнал!$M$5:$M1127=J$3) *
  (Журнал!$G$5:$G1127=$C55) *
  Журнал!$B$5:$B1127
))</f>
        <v/>
      </c>
      <c r="K55" s="166" t="str">
        <f>IF($C55="","",SUMPRODUCT(
  (1-2*(Журнал!$C$5:$C1127="расход")) *
  (Журнал!$L$5:$L1127=K$4) *
  (Журнал!$M$5:$M1127=K$3) *
  (Журнал!$G$5:$G1127=$C55) *
  Журнал!$B$5:$B1127
))</f>
        <v/>
      </c>
      <c r="L55" s="166" t="str">
        <f>IF($C55="","",SUMPRODUCT(
  (1-2*(Журнал!$C$5:$C1127="расход")) *
  (Журнал!$L$5:$L1127=L$4) *
  (Журнал!$M$5:$M1127=L$3) *
  (Журнал!$G$5:$G1127=$C55) *
  Журнал!$B$5:$B1127
))</f>
        <v/>
      </c>
      <c r="M55" s="166" t="str">
        <f>IF($C55="","",SUMPRODUCT(
  (1-2*(Журнал!$C$5:$C1127="расход")) *
  (Журнал!$L$5:$L1127=M$4) *
  (Журнал!$M$5:$M1127=M$3) *
  (Журнал!$G$5:$G1127=$C55) *
  Журнал!$B$5:$B1127
))</f>
        <v/>
      </c>
      <c r="N55" s="166" t="str">
        <f>IF($C55="","",SUMPRODUCT(
  (1-2*(Журнал!$C$5:$C1127="расход")) *
  (Журнал!$L$5:$L1127=N$4) *
  (Журнал!$M$5:$M1127=N$3) *
  (Журнал!$G$5:$G1127=$C55) *
  Журнал!$B$5:$B1127
))</f>
        <v/>
      </c>
      <c r="O55" s="166" t="str">
        <f>IF($C55="","",SUMPRODUCT(
  (1-2*(Журнал!$C$5:$C1127="расход")) *
  (Журнал!$L$5:$L1127=O$4) *
  (Журнал!$M$5:$M1127=O$3) *
  (Журнал!$G$5:$G1127=$C55) *
  Журнал!$B$5:$B1127
))</f>
        <v/>
      </c>
      <c r="P55" s="166" t="str">
        <f>IF($C55="","",SUMPRODUCT(
  (1-2*(Журнал!$C$5:$C1127="расход")) *
  (Журнал!$L$5:$L1127=P$4) *
  (Журнал!$M$5:$M1127=P$3) *
  (Журнал!$G$5:$G1127=$C55) *
  Журнал!$B$5:$B1127
))</f>
        <v/>
      </c>
      <c r="Q55" s="166" t="str">
        <f>IF($C55="","",SUMPRODUCT(
  (1-2*(Журнал!$C$5:$C1127="расход")) *
  (Журнал!$L$5:$L1127=Q$4) *
  (Журнал!$M$5:$M1127=Q$3) *
  (Журнал!$G$5:$G1127=$C55) *
  Журнал!$B$5:$B1127
))</f>
        <v/>
      </c>
      <c r="R55" s="166" t="str">
        <f>IF($C55="","",SUMPRODUCT(
  (1-2*(Журнал!$C$5:$C1127="расход")) *
  (Журнал!$L$5:$L1127=R$4) *
  (Журнал!$M$5:$M1127=R$3) *
  (Журнал!$G$5:$G1127=$C55) *
  Журнал!$B$5:$B1127
))</f>
        <v/>
      </c>
      <c r="S55" s="166" t="str">
        <f>IF($C55="","",SUMPRODUCT(
  (1-2*(Журнал!$C$5:$C1127="расход")) *
  (Журнал!$L$5:$L1127=S$4) *
  (Журнал!$M$5:$M1127=S$3) *
  (Журнал!$G$5:$G1127=$C55) *
  Журнал!$B$5:$B1127
))</f>
        <v/>
      </c>
      <c r="T55" s="166" t="str">
        <f>IF($C55="","",SUMPRODUCT(
  (1-2*(Журнал!$C$5:$C1127="расход")) *
  (Журнал!$L$5:$L1127=T$4) *
  (Журнал!$M$5:$M1127=T$3) *
  (Журнал!$G$5:$G1127=$C55) *
  Журнал!$B$5:$B1127
))</f>
        <v/>
      </c>
      <c r="U55" s="166" t="str">
        <f>IF($C55="","",SUMPRODUCT(
  (1-2*(Журнал!$C$5:$C1127="расход")) *
  (Журнал!$L$5:$L1127=U$4) *
  (Журнал!$M$5:$M1127=U$3) *
  (Журнал!$G$5:$G1127=$C55) *
  Журнал!$B$5:$B1127
))</f>
        <v/>
      </c>
      <c r="V55" s="166" t="str">
        <f>IF($C55="","",SUMPRODUCT(
  (1-2*(Журнал!$C$5:$C1127="расход")) *
  (Журнал!$L$5:$L1127=V$4) *
  (Журнал!$M$5:$M1127=V$3) *
  (Журнал!$G$5:$G1127=$C55) *
  Журнал!$B$5:$B1127
))</f>
        <v/>
      </c>
      <c r="W55" s="166" t="str">
        <f>IF($C55="","",SUMPRODUCT(
  (1-2*(Журнал!$C$5:$C1127="расход")) *
  (Журнал!$L$5:$L1127=W$4) *
  (Журнал!$M$5:$M1127=W$3) *
  (Журнал!$G$5:$G1127=$C55) *
  Журнал!$B$5:$B1127
))</f>
        <v/>
      </c>
      <c r="X55" s="166" t="str">
        <f>IF($C55="","",SUMPRODUCT(
  (1-2*(Журнал!$C$5:$C1127="расход")) *
  (Журнал!$L$5:$L1127=X$4) *
  (Журнал!$M$5:$M1127=X$3) *
  (Журнал!$G$5:$G1127=$C55) *
  Журнал!$B$5:$B1127
))</f>
        <v/>
      </c>
      <c r="Y55" s="166" t="str">
        <f>IF($C55="","",SUMPRODUCT(
  (1-2*(Журнал!$C$5:$C1127="расход")) *
  (Журнал!$L$5:$L1127=Y$4) *
  (Журнал!$M$5:$M1127=Y$3) *
  (Журнал!$G$5:$G1127=$C55) *
  Журнал!$B$5:$B1127
))</f>
        <v/>
      </c>
      <c r="Z55" s="166" t="str">
        <f>IF($C55="","",SUMPRODUCT(
  (1-2*(Журнал!$C$5:$C1127="расход")) *
  (Журнал!$L$5:$L1127=Z$4) *
  (Журнал!$M$5:$M1127=Z$3) *
  (Журнал!$G$5:$G1127=$C55) *
  Журнал!$B$5:$B1127
))</f>
        <v/>
      </c>
      <c r="AA55" s="166" t="str">
        <f>IF($C55="","",SUMPRODUCT(
  (1-2*(Журнал!$C$5:$C1127="расход")) *
  (Журнал!$L$5:$L1127=AA$4) *
  (Журнал!$M$5:$M1127=AA$3) *
  (Журнал!$G$5:$G1127=$C55) *
  Журнал!$B$5:$B1127
))</f>
        <v/>
      </c>
      <c r="AB55" s="166" t="str">
        <f>IF($C55="","",SUMPRODUCT(
  (1-2*(Журнал!$C$5:$C1127="расход")) *
  (Журнал!$L$5:$L1127=AB$4) *
  (Журнал!$M$5:$M1127=AB$3) *
  (Журнал!$G$5:$G1127=$C55) *
  Журнал!$B$5:$B1127
))</f>
        <v/>
      </c>
      <c r="AC55" s="166" t="str">
        <f>IF($C55="","",SUMPRODUCT(
  (1-2*(Журнал!$C$5:$C1127="расход")) *
  (Журнал!$L$5:$L1127=AC$4) *
  (Журнал!$M$5:$M1127=AC$3) *
  (Журнал!$G$5:$G1127=$C55) *
  Журнал!$B$5:$B1127
))</f>
        <v/>
      </c>
      <c r="AD55" s="166" t="str">
        <f>IF($C55="","",SUMPRODUCT(
  (1-2*(Журнал!$C$5:$C1127="расход")) *
  (Журнал!$L$5:$L1127=AD$4) *
  (Журнал!$M$5:$M1127=AD$3) *
  (Журнал!$G$5:$G1127=$C55) *
  Журнал!$B$5:$B1127
))</f>
        <v/>
      </c>
      <c r="AE55" s="166" t="str">
        <f>IF($C55="","",SUMPRODUCT(
  (1-2*(Журнал!$C$5:$C1127="расход")) *
  (Журнал!$L$5:$L1127=AE$4) *
  (Журнал!$M$5:$M1127=AE$3) *
  (Журнал!$G$5:$G1127=$C55) *
  Журнал!$B$5:$B1127
))</f>
        <v/>
      </c>
      <c r="AF55" s="166" t="str">
        <f>IF($C55="","",SUMPRODUCT(
  (1-2*(Журнал!$C$5:$C1127="расход")) *
  (Журнал!$L$5:$L1127=AF$4) *
  (Журнал!$M$5:$M1127=AF$3) *
  (Журнал!$G$5:$G1127=$C55) *
  Журнал!$B$5:$B1127
))</f>
        <v/>
      </c>
    </row>
    <row r="56" spans="1:33" ht="13.2" hidden="1" outlineLevel="1">
      <c r="A56" s="161"/>
      <c r="B56" s="172"/>
      <c r="C56" s="172"/>
      <c r="D56" s="163">
        <f t="shared" si="17"/>
        <v>0</v>
      </c>
      <c r="E56" s="164">
        <f t="shared" si="21"/>
        <v>0</v>
      </c>
      <c r="F56" s="165" t="str">
        <f>IF($C56="","",SUMPRODUCT(
  (1-2*(Журнал!$C$5:$C1127="расход")) *
  (Журнал!$L$5:$L1127=F$4) *
  (Журнал!$M$5:$M1127=F$3) *
  (Журнал!$G$5:$G1127=$C56) *
  Журнал!$B$5:$B1127
))</f>
        <v/>
      </c>
      <c r="G56" s="166" t="str">
        <f>IF($C56="","",SUMPRODUCT(
  (1-2*(Журнал!$C$5:$C1127="расход")) *
  (Журнал!$L$5:$L1127=G$4) *
  (Журнал!$M$5:$M1127=G$3) *
  (Журнал!$G$5:$G1127=$C56) *
  Журнал!$B$5:$B1127
))</f>
        <v/>
      </c>
      <c r="H56" s="166" t="str">
        <f>IF($C56="","",SUMPRODUCT(
  (1-2*(Журнал!$C$5:$C1127="расход")) *
  (Журнал!$L$5:$L1127=H$4) *
  (Журнал!$M$5:$M1127=H$3) *
  (Журнал!$G$5:$G1127=$C56) *
  Журнал!$B$5:$B1127
))</f>
        <v/>
      </c>
      <c r="I56" s="166" t="str">
        <f>IF($C56="","",SUMPRODUCT(
  (1-2*(Журнал!$C$5:$C1127="расход")) *
  (Журнал!$L$5:$L1127=I$4) *
  (Журнал!$M$5:$M1127=I$3) *
  (Журнал!$G$5:$G1127=$C56) *
  Журнал!$B$5:$B1127
))</f>
        <v/>
      </c>
      <c r="J56" s="166" t="str">
        <f>IF($C56="","",SUMPRODUCT(
  (1-2*(Журнал!$C$5:$C1127="расход")) *
  (Журнал!$L$5:$L1127=J$4) *
  (Журнал!$M$5:$M1127=J$3) *
  (Журнал!$G$5:$G1127=$C56) *
  Журнал!$B$5:$B1127
))</f>
        <v/>
      </c>
      <c r="K56" s="166" t="str">
        <f>IF($C56="","",SUMPRODUCT(
  (1-2*(Журнал!$C$5:$C1127="расход")) *
  (Журнал!$L$5:$L1127=K$4) *
  (Журнал!$M$5:$M1127=K$3) *
  (Журнал!$G$5:$G1127=$C56) *
  Журнал!$B$5:$B1127
))</f>
        <v/>
      </c>
      <c r="L56" s="166" t="str">
        <f>IF($C56="","",SUMPRODUCT(
  (1-2*(Журнал!$C$5:$C1127="расход")) *
  (Журнал!$L$5:$L1127=L$4) *
  (Журнал!$M$5:$M1127=L$3) *
  (Журнал!$G$5:$G1127=$C56) *
  Журнал!$B$5:$B1127
))</f>
        <v/>
      </c>
      <c r="M56" s="166" t="str">
        <f>IF($C56="","",SUMPRODUCT(
  (1-2*(Журнал!$C$5:$C1127="расход")) *
  (Журнал!$L$5:$L1127=M$4) *
  (Журнал!$M$5:$M1127=M$3) *
  (Журнал!$G$5:$G1127=$C56) *
  Журнал!$B$5:$B1127
))</f>
        <v/>
      </c>
      <c r="N56" s="166" t="str">
        <f>IF($C56="","",SUMPRODUCT(
  (1-2*(Журнал!$C$5:$C1127="расход")) *
  (Журнал!$L$5:$L1127=N$4) *
  (Журнал!$M$5:$M1127=N$3) *
  (Журнал!$G$5:$G1127=$C56) *
  Журнал!$B$5:$B1127
))</f>
        <v/>
      </c>
      <c r="O56" s="166" t="str">
        <f>IF($C56="","",SUMPRODUCT(
  (1-2*(Журнал!$C$5:$C1127="расход")) *
  (Журнал!$L$5:$L1127=O$4) *
  (Журнал!$M$5:$M1127=O$3) *
  (Журнал!$G$5:$G1127=$C56) *
  Журнал!$B$5:$B1127
))</f>
        <v/>
      </c>
      <c r="P56" s="166" t="str">
        <f>IF($C56="","",SUMPRODUCT(
  (1-2*(Журнал!$C$5:$C1127="расход")) *
  (Журнал!$L$5:$L1127=P$4) *
  (Журнал!$M$5:$M1127=P$3) *
  (Журнал!$G$5:$G1127=$C56) *
  Журнал!$B$5:$B1127
))</f>
        <v/>
      </c>
      <c r="Q56" s="166" t="str">
        <f>IF($C56="","",SUMPRODUCT(
  (1-2*(Журнал!$C$5:$C1127="расход")) *
  (Журнал!$L$5:$L1127=Q$4) *
  (Журнал!$M$5:$M1127=Q$3) *
  (Журнал!$G$5:$G1127=$C56) *
  Журнал!$B$5:$B1127
))</f>
        <v/>
      </c>
      <c r="R56" s="166" t="str">
        <f>IF($C56="","",SUMPRODUCT(
  (1-2*(Журнал!$C$5:$C1127="расход")) *
  (Журнал!$L$5:$L1127=R$4) *
  (Журнал!$M$5:$M1127=R$3) *
  (Журнал!$G$5:$G1127=$C56) *
  Журнал!$B$5:$B1127
))</f>
        <v/>
      </c>
      <c r="S56" s="166" t="str">
        <f>IF($C56="","",SUMPRODUCT(
  (1-2*(Журнал!$C$5:$C1127="расход")) *
  (Журнал!$L$5:$L1127=S$4) *
  (Журнал!$M$5:$M1127=S$3) *
  (Журнал!$G$5:$G1127=$C56) *
  Журнал!$B$5:$B1127
))</f>
        <v/>
      </c>
      <c r="T56" s="166" t="str">
        <f>IF($C56="","",SUMPRODUCT(
  (1-2*(Журнал!$C$5:$C1127="расход")) *
  (Журнал!$L$5:$L1127=T$4) *
  (Журнал!$M$5:$M1127=T$3) *
  (Журнал!$G$5:$G1127=$C56) *
  Журнал!$B$5:$B1127
))</f>
        <v/>
      </c>
      <c r="U56" s="166" t="str">
        <f>IF($C56="","",SUMPRODUCT(
  (1-2*(Журнал!$C$5:$C1127="расход")) *
  (Журнал!$L$5:$L1127=U$4) *
  (Журнал!$M$5:$M1127=U$3) *
  (Журнал!$G$5:$G1127=$C56) *
  Журнал!$B$5:$B1127
))</f>
        <v/>
      </c>
      <c r="V56" s="166" t="str">
        <f>IF($C56="","",SUMPRODUCT(
  (1-2*(Журнал!$C$5:$C1127="расход")) *
  (Журнал!$L$5:$L1127=V$4) *
  (Журнал!$M$5:$M1127=V$3) *
  (Журнал!$G$5:$G1127=$C56) *
  Журнал!$B$5:$B1127
))</f>
        <v/>
      </c>
      <c r="W56" s="166" t="str">
        <f>IF($C56="","",SUMPRODUCT(
  (1-2*(Журнал!$C$5:$C1127="расход")) *
  (Журнал!$L$5:$L1127=W$4) *
  (Журнал!$M$5:$M1127=W$3) *
  (Журнал!$G$5:$G1127=$C56) *
  Журнал!$B$5:$B1127
))</f>
        <v/>
      </c>
      <c r="X56" s="166" t="str">
        <f>IF($C56="","",SUMPRODUCT(
  (1-2*(Журнал!$C$5:$C1127="расход")) *
  (Журнал!$L$5:$L1127=X$4) *
  (Журнал!$M$5:$M1127=X$3) *
  (Журнал!$G$5:$G1127=$C56) *
  Журнал!$B$5:$B1127
))</f>
        <v/>
      </c>
      <c r="Y56" s="166" t="str">
        <f>IF($C56="","",SUMPRODUCT(
  (1-2*(Журнал!$C$5:$C1127="расход")) *
  (Журнал!$L$5:$L1127=Y$4) *
  (Журнал!$M$5:$M1127=Y$3) *
  (Журнал!$G$5:$G1127=$C56) *
  Журнал!$B$5:$B1127
))</f>
        <v/>
      </c>
      <c r="Z56" s="166" t="str">
        <f>IF($C56="","",SUMPRODUCT(
  (1-2*(Журнал!$C$5:$C1127="расход")) *
  (Журнал!$L$5:$L1127=Z$4) *
  (Журнал!$M$5:$M1127=Z$3) *
  (Журнал!$G$5:$G1127=$C56) *
  Журнал!$B$5:$B1127
))</f>
        <v/>
      </c>
      <c r="AA56" s="166" t="str">
        <f>IF($C56="","",SUMPRODUCT(
  (1-2*(Журнал!$C$5:$C1127="расход")) *
  (Журнал!$L$5:$L1127=AA$4) *
  (Журнал!$M$5:$M1127=AA$3) *
  (Журнал!$G$5:$G1127=$C56) *
  Журнал!$B$5:$B1127
))</f>
        <v/>
      </c>
      <c r="AB56" s="166" t="str">
        <f>IF($C56="","",SUMPRODUCT(
  (1-2*(Журнал!$C$5:$C1127="расход")) *
  (Журнал!$L$5:$L1127=AB$4) *
  (Журнал!$M$5:$M1127=AB$3) *
  (Журнал!$G$5:$G1127=$C56) *
  Журнал!$B$5:$B1127
))</f>
        <v/>
      </c>
      <c r="AC56" s="166" t="str">
        <f>IF($C56="","",SUMPRODUCT(
  (1-2*(Журнал!$C$5:$C1127="расход")) *
  (Журнал!$L$5:$L1127=AC$4) *
  (Журнал!$M$5:$M1127=AC$3) *
  (Журнал!$G$5:$G1127=$C56) *
  Журнал!$B$5:$B1127
))</f>
        <v/>
      </c>
      <c r="AD56" s="166" t="str">
        <f>IF($C56="","",SUMPRODUCT(
  (1-2*(Журнал!$C$5:$C1127="расход")) *
  (Журнал!$L$5:$L1127=AD$4) *
  (Журнал!$M$5:$M1127=AD$3) *
  (Журнал!$G$5:$G1127=$C56) *
  Журнал!$B$5:$B1127
))</f>
        <v/>
      </c>
      <c r="AE56" s="166" t="str">
        <f>IF($C56="","",SUMPRODUCT(
  (1-2*(Журнал!$C$5:$C1127="расход")) *
  (Журнал!$L$5:$L1127=AE$4) *
  (Журнал!$M$5:$M1127=AE$3) *
  (Журнал!$G$5:$G1127=$C56) *
  Журнал!$B$5:$B1127
))</f>
        <v/>
      </c>
      <c r="AF56" s="166" t="str">
        <f>IF($C56="","",SUMPRODUCT(
  (1-2*(Журнал!$C$5:$C1127="расход")) *
  (Журнал!$L$5:$L1127=AF$4) *
  (Журнал!$M$5:$M1127=AF$3) *
  (Журнал!$G$5:$G1127=$C56) *
  Журнал!$B$5:$B1127
))</f>
        <v/>
      </c>
    </row>
    <row r="57" spans="1:33" ht="13.2">
      <c r="A57" s="186" t="s">
        <v>51</v>
      </c>
      <c r="B57" s="187" t="s">
        <v>60</v>
      </c>
      <c r="C57" s="146"/>
      <c r="D57" s="148"/>
      <c r="E57" s="149"/>
      <c r="F57" s="150"/>
      <c r="G57" s="151"/>
      <c r="H57" s="151"/>
      <c r="I57" s="151"/>
      <c r="J57" s="188"/>
      <c r="K57" s="188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2"/>
    </row>
    <row r="58" spans="1:33" ht="13.2">
      <c r="A58" s="125"/>
      <c r="B58" s="140"/>
      <c r="C58" s="140" t="s">
        <v>61</v>
      </c>
      <c r="D58" s="163">
        <f>SUM(E58)</f>
        <v>0</v>
      </c>
      <c r="E58" s="164">
        <f>SUMIFS($F58:$AE58,$F$3:$AE$3,E$3)</f>
        <v>0</v>
      </c>
      <c r="F58" s="189">
        <f>SUMIFS(Журнал!$B:$B,Журнал!$C:$C,"перемещение",Журнал!$L:$L,F$4)</f>
        <v>0</v>
      </c>
      <c r="G58" s="190">
        <f>SUMIFS(Журнал!$B:$B,Журнал!$C:$C,"перемещение",Журнал!$L:$L,G$4)</f>
        <v>0</v>
      </c>
      <c r="H58" s="190">
        <f>SUMIFS(Журнал!$B:$B,Журнал!$C:$C,"перемещение",Журнал!$L:$L,H$4)</f>
        <v>0</v>
      </c>
      <c r="I58" s="190">
        <f>SUMIFS(Журнал!$B:$B,Журнал!$C:$C,"перемещение",Журнал!$L:$L,I$4)</f>
        <v>0</v>
      </c>
      <c r="J58" s="190">
        <f>SUMIFS(Журнал!$B:$B,Журнал!$C:$C,"перемещение",Журнал!$L:$L,J$4)</f>
        <v>0</v>
      </c>
      <c r="K58" s="190">
        <f>SUMIFS(Журнал!$B:$B,Журнал!$C:$C,"перемещение",Журнал!$L:$L,K$4)</f>
        <v>0</v>
      </c>
      <c r="L58" s="190">
        <f>SUMIFS(Журнал!$B:$B,Журнал!$C:$C,"перемещение",Журнал!$L:$L,L$4)</f>
        <v>0</v>
      </c>
      <c r="M58" s="190">
        <f>SUMIFS(Журнал!$B:$B,Журнал!$C:$C,"перемещение",Журнал!$L:$L,M$4)</f>
        <v>0</v>
      </c>
      <c r="N58" s="190">
        <f>SUMIFS(Журнал!$B:$B,Журнал!$C:$C,"перемещение",Журнал!$L:$L,N$4)</f>
        <v>0</v>
      </c>
      <c r="O58" s="190">
        <f>SUMIFS(Журнал!$B:$B,Журнал!$C:$C,"перемещение",Журнал!$L:$L,O$4)</f>
        <v>0</v>
      </c>
      <c r="P58" s="190">
        <f>SUMIFS(Журнал!$B:$B,Журнал!$C:$C,"перемещение",Журнал!$L:$L,P$4)</f>
        <v>0</v>
      </c>
      <c r="Q58" s="190">
        <f>SUMIFS(Журнал!$B:$B,Журнал!$C:$C,"перемещение",Журнал!$L:$L,Q$4)</f>
        <v>0</v>
      </c>
      <c r="R58" s="190">
        <f>SUMIFS(Журнал!$B:$B,Журнал!$C:$C,"перемещение",Журнал!$L:$L,R$4)</f>
        <v>0</v>
      </c>
      <c r="S58" s="190">
        <f>SUMIFS(Журнал!$B:$B,Журнал!$C:$C,"перемещение",Журнал!$L:$L,S$4)</f>
        <v>0</v>
      </c>
      <c r="T58" s="190">
        <f>SUMIFS(Журнал!$B:$B,Журнал!$C:$C,"перемещение",Журнал!$L:$L,T$4)</f>
        <v>0</v>
      </c>
      <c r="U58" s="190">
        <f>SUMIFS(Журнал!$B:$B,Журнал!$C:$C,"перемещение",Журнал!$L:$L,U$4)</f>
        <v>0</v>
      </c>
      <c r="V58" s="190">
        <f>SUMIFS(Журнал!$B:$B,Журнал!$C:$C,"перемещение",Журнал!$L:$L,V$4)</f>
        <v>0</v>
      </c>
      <c r="W58" s="167"/>
      <c r="X58" s="167"/>
      <c r="Y58" s="167"/>
      <c r="Z58" s="167"/>
      <c r="AA58" s="167"/>
      <c r="AB58" s="167"/>
      <c r="AC58" s="167"/>
      <c r="AD58" s="167"/>
      <c r="AE58" s="144"/>
      <c r="AF58" s="127"/>
    </row>
    <row r="59" spans="1:33" ht="13.2">
      <c r="A59" s="146"/>
      <c r="B59" s="147" t="s">
        <v>62</v>
      </c>
      <c r="C59" s="146"/>
      <c r="D59" s="148"/>
      <c r="E59" s="149">
        <f t="shared" ref="E59:U59" ca="1" si="22">SUM(E6,E47,E34)</f>
        <v>0</v>
      </c>
      <c r="F59" s="150">
        <f t="shared" ca="1" si="22"/>
        <v>0</v>
      </c>
      <c r="G59" s="151">
        <f t="shared" ca="1" si="22"/>
        <v>0</v>
      </c>
      <c r="H59" s="151">
        <f t="shared" ca="1" si="22"/>
        <v>0</v>
      </c>
      <c r="I59" s="151">
        <f t="shared" ca="1" si="22"/>
        <v>0</v>
      </c>
      <c r="J59" s="188">
        <f t="shared" ca="1" si="22"/>
        <v>0</v>
      </c>
      <c r="K59" s="188">
        <f t="shared" ca="1" si="22"/>
        <v>0</v>
      </c>
      <c r="L59" s="151">
        <f t="shared" ca="1" si="22"/>
        <v>0</v>
      </c>
      <c r="M59" s="151">
        <f t="shared" ca="1" si="22"/>
        <v>0</v>
      </c>
      <c r="N59" s="151">
        <f t="shared" ca="1" si="22"/>
        <v>0</v>
      </c>
      <c r="O59" s="151">
        <f t="shared" ca="1" si="22"/>
        <v>0</v>
      </c>
      <c r="P59" s="151">
        <f t="shared" ca="1" si="22"/>
        <v>0</v>
      </c>
      <c r="Q59" s="151">
        <f t="shared" ca="1" si="22"/>
        <v>0</v>
      </c>
      <c r="R59" s="151">
        <f t="shared" ca="1" si="22"/>
        <v>0</v>
      </c>
      <c r="S59" s="151">
        <f t="shared" ca="1" si="22"/>
        <v>0</v>
      </c>
      <c r="T59" s="151">
        <f t="shared" ca="1" si="22"/>
        <v>0</v>
      </c>
      <c r="U59" s="151">
        <f t="shared" ca="1" si="22"/>
        <v>0</v>
      </c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2"/>
    </row>
    <row r="60" spans="1:33" ht="13.2" outlineLevel="1">
      <c r="A60" s="125"/>
      <c r="B60" s="131" t="s">
        <v>63</v>
      </c>
      <c r="C60" s="125"/>
      <c r="D60" s="141"/>
      <c r="E60" s="142"/>
      <c r="F60" s="191"/>
      <c r="G60" s="144"/>
      <c r="H60" s="144"/>
      <c r="I60" s="144"/>
      <c r="J60" s="144"/>
      <c r="K60" s="144"/>
      <c r="L60" s="144"/>
      <c r="M60" s="144"/>
      <c r="N60" s="144">
        <f t="shared" ref="N60:U60" ca="1" si="23">N7+N35+N48</f>
        <v>0</v>
      </c>
      <c r="O60" s="144">
        <f t="shared" ca="1" si="23"/>
        <v>0</v>
      </c>
      <c r="P60" s="144">
        <f t="shared" ca="1" si="23"/>
        <v>0</v>
      </c>
      <c r="Q60" s="144">
        <f t="shared" ca="1" si="23"/>
        <v>0</v>
      </c>
      <c r="R60" s="144">
        <f t="shared" ca="1" si="23"/>
        <v>0</v>
      </c>
      <c r="S60" s="144">
        <f t="shared" ca="1" si="23"/>
        <v>0</v>
      </c>
      <c r="T60" s="144">
        <f t="shared" ca="1" si="23"/>
        <v>0</v>
      </c>
      <c r="U60" s="144">
        <f t="shared" ca="1" si="23"/>
        <v>0</v>
      </c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27"/>
    </row>
    <row r="61" spans="1:33" ht="13.2" outlineLevel="1">
      <c r="A61" s="125"/>
      <c r="B61" s="131" t="s">
        <v>64</v>
      </c>
      <c r="C61" s="125"/>
      <c r="D61" s="141"/>
      <c r="E61" s="142"/>
      <c r="F61" s="191"/>
      <c r="G61" s="144"/>
      <c r="H61" s="144"/>
      <c r="I61" s="144"/>
      <c r="J61" s="144"/>
      <c r="K61" s="144"/>
      <c r="L61" s="144"/>
      <c r="M61" s="144"/>
      <c r="N61" s="144">
        <f t="shared" ref="N61:U61" ca="1" si="24">-(N14+N40)</f>
        <v>0</v>
      </c>
      <c r="O61" s="144">
        <f t="shared" ca="1" si="24"/>
        <v>0</v>
      </c>
      <c r="P61" s="144">
        <f t="shared" ca="1" si="24"/>
        <v>0</v>
      </c>
      <c r="Q61" s="144">
        <f t="shared" ca="1" si="24"/>
        <v>0</v>
      </c>
      <c r="R61" s="144">
        <f t="shared" ca="1" si="24"/>
        <v>0</v>
      </c>
      <c r="S61" s="144">
        <f t="shared" ca="1" si="24"/>
        <v>0</v>
      </c>
      <c r="T61" s="144">
        <f t="shared" ca="1" si="24"/>
        <v>0</v>
      </c>
      <c r="U61" s="144">
        <f t="shared" ca="1" si="24"/>
        <v>0</v>
      </c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27"/>
    </row>
    <row r="62" spans="1:33" ht="13.2" outlineLevel="1">
      <c r="A62" s="125"/>
      <c r="B62" s="131"/>
      <c r="C62" s="125"/>
      <c r="D62" s="141"/>
      <c r="E62" s="142"/>
      <c r="F62" s="191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27"/>
    </row>
    <row r="63" spans="1:33" ht="13.2" outlineLevel="1">
      <c r="A63" s="125"/>
      <c r="B63" s="192" t="s">
        <v>65</v>
      </c>
      <c r="C63" s="125"/>
      <c r="D63" s="141"/>
      <c r="E63" s="142"/>
      <c r="F63" s="191">
        <v>0</v>
      </c>
      <c r="G63" s="144">
        <f t="shared" ref="G63:O63" ca="1" si="25">F64</f>
        <v>0</v>
      </c>
      <c r="H63" s="144">
        <f t="shared" ca="1" si="25"/>
        <v>0</v>
      </c>
      <c r="I63" s="144">
        <f t="shared" ca="1" si="25"/>
        <v>0</v>
      </c>
      <c r="J63" s="144">
        <f t="shared" si="25"/>
        <v>822000</v>
      </c>
      <c r="K63" s="144">
        <f t="shared" ca="1" si="25"/>
        <v>822000</v>
      </c>
      <c r="L63" s="144">
        <f t="shared" ca="1" si="25"/>
        <v>822000</v>
      </c>
      <c r="M63" s="144">
        <f t="shared" ca="1" si="25"/>
        <v>822000</v>
      </c>
      <c r="N63" s="144">
        <f t="shared" ca="1" si="25"/>
        <v>822000</v>
      </c>
      <c r="O63" s="144">
        <f t="shared" si="25"/>
        <v>665152.39999999991</v>
      </c>
      <c r="P63" s="144">
        <v>376044.91000000003</v>
      </c>
      <c r="Q63" s="144">
        <f t="shared" ref="Q63:R63" si="26">P64</f>
        <v>385128.86</v>
      </c>
      <c r="R63" s="144"/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27"/>
    </row>
    <row r="64" spans="1:33" ht="13.2" outlineLevel="1">
      <c r="A64" s="193"/>
      <c r="B64" s="194" t="s">
        <v>66</v>
      </c>
      <c r="C64" s="193"/>
      <c r="D64" s="195"/>
      <c r="E64" s="196"/>
      <c r="F64" s="197">
        <f t="shared" ref="F64:H64" ca="1" si="27">F59+F63</f>
        <v>0</v>
      </c>
      <c r="G64" s="198">
        <f t="shared" ca="1" si="27"/>
        <v>0</v>
      </c>
      <c r="H64" s="198">
        <f t="shared" ca="1" si="27"/>
        <v>0</v>
      </c>
      <c r="I64" s="199">
        <v>822000</v>
      </c>
      <c r="J64" s="198">
        <f t="shared" ref="J64:M64" ca="1" si="28">J59+J63</f>
        <v>822000</v>
      </c>
      <c r="K64" s="198">
        <f t="shared" ca="1" si="28"/>
        <v>822000</v>
      </c>
      <c r="L64" s="198">
        <f t="shared" ca="1" si="28"/>
        <v>822000</v>
      </c>
      <c r="M64" s="198">
        <f t="shared" ca="1" si="28"/>
        <v>822000</v>
      </c>
      <c r="N64" s="200">
        <v>665152.39999999991</v>
      </c>
      <c r="O64" s="198">
        <f ca="1">O59+O63</f>
        <v>665152.39999999991</v>
      </c>
      <c r="P64" s="198">
        <v>385128.86</v>
      </c>
      <c r="Q64" s="198">
        <f t="shared" ref="Q64:U64" ca="1" si="29">Q59+Q63</f>
        <v>385128.86</v>
      </c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201"/>
      <c r="AG64" s="202"/>
    </row>
    <row r="65" spans="1:33" ht="13.2" collapsed="1">
      <c r="A65" s="125"/>
      <c r="B65" s="125"/>
      <c r="C65" s="125"/>
      <c r="D65" s="125"/>
      <c r="E65" s="203"/>
      <c r="F65" s="204"/>
      <c r="G65" s="125"/>
      <c r="H65" s="125"/>
      <c r="I65" s="125"/>
      <c r="J65" s="125"/>
      <c r="K65" s="145"/>
      <c r="L65" s="14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7"/>
    </row>
    <row r="66" spans="1:33" ht="13.2" hidden="1" outlineLevel="1">
      <c r="A66" s="140"/>
      <c r="B66" s="183"/>
      <c r="C66" s="125"/>
      <c r="D66" s="183"/>
      <c r="E66" s="205"/>
      <c r="F66" s="206"/>
      <c r="G66" s="183"/>
      <c r="H66" s="125"/>
      <c r="I66" s="125"/>
      <c r="J66" s="125"/>
      <c r="K66" s="145"/>
      <c r="L66" s="14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7"/>
    </row>
    <row r="67" spans="1:33" ht="13.2" hidden="1" outlineLevel="1">
      <c r="A67" s="140"/>
      <c r="B67" s="183"/>
      <c r="C67" s="125"/>
      <c r="D67" s="183"/>
      <c r="E67" s="205"/>
      <c r="F67" s="206"/>
      <c r="G67" s="183"/>
      <c r="H67" s="125"/>
      <c r="I67" s="125"/>
      <c r="J67" s="125"/>
      <c r="K67" s="145"/>
      <c r="L67" s="14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7"/>
    </row>
    <row r="68" spans="1:33" ht="13.2" hidden="1" outlineLevel="1">
      <c r="A68" s="140"/>
      <c r="B68" s="183"/>
      <c r="C68" s="125"/>
      <c r="D68" s="183"/>
      <c r="E68" s="205"/>
      <c r="F68" s="206"/>
      <c r="G68" s="183"/>
      <c r="H68" s="125"/>
      <c r="I68" s="125"/>
      <c r="J68" s="125"/>
      <c r="K68" s="145"/>
      <c r="L68" s="14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7"/>
    </row>
    <row r="69" spans="1:33" ht="13.2" hidden="1" outlineLevel="1">
      <c r="A69" s="140"/>
      <c r="B69" s="183"/>
      <c r="C69" s="125"/>
      <c r="D69" s="183"/>
      <c r="E69" s="205"/>
      <c r="F69" s="206"/>
      <c r="G69" s="183"/>
      <c r="H69" s="125"/>
      <c r="I69" s="125"/>
      <c r="J69" s="125"/>
      <c r="K69" s="145"/>
      <c r="L69" s="14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7"/>
    </row>
    <row r="70" spans="1:33" ht="13.2">
      <c r="A70" s="186" t="s">
        <v>51</v>
      </c>
      <c r="B70" s="187" t="s">
        <v>67</v>
      </c>
      <c r="C70" s="146"/>
      <c r="D70" s="187"/>
      <c r="E70" s="207"/>
      <c r="F70" s="208"/>
      <c r="G70" s="187"/>
      <c r="H70" s="146"/>
      <c r="I70" s="146"/>
      <c r="J70" s="146"/>
      <c r="K70" s="188"/>
      <c r="L70" s="188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52"/>
    </row>
    <row r="71" spans="1:33" ht="13.2">
      <c r="A71" s="153"/>
      <c r="B71" s="587" t="s">
        <v>68</v>
      </c>
      <c r="C71" s="588"/>
      <c r="D71" s="168"/>
      <c r="E71" s="209"/>
      <c r="F71" s="210"/>
      <c r="G71" s="168"/>
      <c r="H71" s="154"/>
      <c r="I71" s="154"/>
      <c r="J71" s="154"/>
      <c r="K71" s="158"/>
      <c r="L71" s="158"/>
      <c r="M71" s="154"/>
      <c r="N71" s="154"/>
      <c r="O71" s="154"/>
      <c r="P71" s="154"/>
      <c r="Q71" s="154"/>
      <c r="R71" s="154"/>
      <c r="S71" s="154"/>
      <c r="T71" s="154"/>
      <c r="U71" s="154"/>
      <c r="V71" s="154"/>
      <c r="W71" s="154"/>
      <c r="X71" s="154"/>
      <c r="Y71" s="154"/>
      <c r="Z71" s="154"/>
      <c r="AA71" s="154"/>
      <c r="AB71" s="154"/>
      <c r="AC71" s="154"/>
      <c r="AD71" s="154"/>
      <c r="AE71" s="154"/>
      <c r="AF71" s="154"/>
      <c r="AG71" s="160"/>
    </row>
    <row r="72" spans="1:33" ht="13.2">
      <c r="A72" s="125"/>
      <c r="B72" s="140"/>
      <c r="C72" s="140" t="s">
        <v>69</v>
      </c>
      <c r="D72" s="183"/>
      <c r="E72" s="211"/>
      <c r="F72" s="212">
        <f t="shared" ref="F72:U72" ca="1" si="30">F7-F14+F35-F40+F48-F51+F58</f>
        <v>0</v>
      </c>
      <c r="G72" s="213">
        <f t="shared" ca="1" si="30"/>
        <v>0</v>
      </c>
      <c r="H72" s="213">
        <f t="shared" ca="1" si="30"/>
        <v>0</v>
      </c>
      <c r="I72" s="213">
        <f t="shared" ca="1" si="30"/>
        <v>0</v>
      </c>
      <c r="J72" s="213">
        <f t="shared" ca="1" si="30"/>
        <v>0</v>
      </c>
      <c r="K72" s="213">
        <f t="shared" ca="1" si="30"/>
        <v>0</v>
      </c>
      <c r="L72" s="213">
        <f t="shared" ca="1" si="30"/>
        <v>0</v>
      </c>
      <c r="M72" s="213">
        <f t="shared" ca="1" si="30"/>
        <v>0</v>
      </c>
      <c r="N72" s="213">
        <f t="shared" ca="1" si="30"/>
        <v>0</v>
      </c>
      <c r="O72" s="213">
        <f t="shared" ca="1" si="30"/>
        <v>0</v>
      </c>
      <c r="P72" s="213">
        <f t="shared" ca="1" si="30"/>
        <v>0</v>
      </c>
      <c r="Q72" s="213">
        <f t="shared" ca="1" si="30"/>
        <v>0</v>
      </c>
      <c r="R72" s="213"/>
      <c r="S72" s="213"/>
      <c r="T72" s="213"/>
      <c r="U72" s="213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7"/>
    </row>
    <row r="73" spans="1:33" ht="13.2">
      <c r="A73" s="125"/>
      <c r="B73" s="140"/>
      <c r="C73" s="140" t="s">
        <v>70</v>
      </c>
      <c r="D73" s="183"/>
      <c r="E73" s="211"/>
      <c r="F73" s="212">
        <f>SUMIFS(Журнал!$B:$B,Журнал!$L:$L,F$4,Журнал!$M:$M,F$3)</f>
        <v>0</v>
      </c>
      <c r="G73" s="213">
        <f>SUMIFS(Журнал!$B:$B,Журнал!$L:$L,G$4,Журнал!$M:$M,G$3)</f>
        <v>0</v>
      </c>
      <c r="H73" s="213">
        <f>SUMIFS(Журнал!$B:$B,Журнал!$L:$L,H$4,Журнал!$M:$M,H$3)</f>
        <v>0</v>
      </c>
      <c r="I73" s="213">
        <f>SUMIFS(Журнал!$B:$B,Журнал!$L:$L,I$4,Журнал!$M:$M,I$3)</f>
        <v>0</v>
      </c>
      <c r="J73" s="213">
        <f>SUMIFS(Журнал!$B:$B,Журнал!$L:$L,J$4,Журнал!$M:$M,J$3)</f>
        <v>0</v>
      </c>
      <c r="K73" s="213">
        <f>SUMIFS(Журнал!$B:$B,Журнал!$L:$L,K$4,Журнал!$M:$M,K$3)</f>
        <v>0</v>
      </c>
      <c r="L73" s="213">
        <f>SUMIFS(Журнал!$B:$B,Журнал!$L:$L,L$4,Журнал!$M:$M,L$3)</f>
        <v>0</v>
      </c>
      <c r="M73" s="213">
        <f>SUMIFS(Журнал!$B:$B,Журнал!$L:$L,M$4,Журнал!$M:$M,M$3)</f>
        <v>0</v>
      </c>
      <c r="N73" s="213">
        <f>SUMIFS(Журнал!$B:$B,Журнал!$L:$L,N$4,Журнал!$M:$M,N$3)</f>
        <v>0</v>
      </c>
      <c r="O73" s="213">
        <f>SUMIFS(Журнал!$B:$B,Журнал!$L:$L,O$4,Журнал!$M:$M,O$3)</f>
        <v>0</v>
      </c>
      <c r="P73" s="213">
        <f>SUMIFS(Журнал!$B:$B,Журнал!$L:$L,P$4,Журнал!$M:$M,P$3)</f>
        <v>0</v>
      </c>
      <c r="Q73" s="213">
        <f>SUMIFS(Журнал!$B:$B,Журнал!$L:$L,Q$4,Журнал!$M:$M,Q$3)</f>
        <v>0</v>
      </c>
      <c r="R73" s="213"/>
      <c r="S73" s="213"/>
      <c r="T73" s="213"/>
      <c r="U73" s="213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7"/>
    </row>
    <row r="74" spans="1:33" ht="13.2">
      <c r="A74" s="125"/>
      <c r="B74" s="140"/>
      <c r="C74" s="140" t="s">
        <v>71</v>
      </c>
      <c r="D74" s="214">
        <f ca="1">ROUND(SUM(F74:AE74),3)</f>
        <v>0</v>
      </c>
      <c r="E74" s="211"/>
      <c r="F74" s="204" t="str">
        <f t="shared" ref="F74:Q74" ca="1" si="31">IF(F73-F72&lt;&gt;0,F73-F72,"")</f>
        <v/>
      </c>
      <c r="G74" s="125" t="str">
        <f t="shared" ca="1" si="31"/>
        <v/>
      </c>
      <c r="H74" s="125" t="str">
        <f t="shared" ca="1" si="31"/>
        <v/>
      </c>
      <c r="I74" s="145" t="str">
        <f t="shared" ca="1" si="31"/>
        <v/>
      </c>
      <c r="J74" s="145" t="str">
        <f t="shared" ca="1" si="31"/>
        <v/>
      </c>
      <c r="K74" s="145" t="str">
        <f t="shared" ca="1" si="31"/>
        <v/>
      </c>
      <c r="L74" s="145" t="str">
        <f t="shared" ca="1" si="31"/>
        <v/>
      </c>
      <c r="M74" s="145" t="str">
        <f t="shared" ca="1" si="31"/>
        <v/>
      </c>
      <c r="N74" s="145" t="str">
        <f t="shared" ca="1" si="31"/>
        <v/>
      </c>
      <c r="O74" s="145" t="str">
        <f t="shared" ca="1" si="31"/>
        <v/>
      </c>
      <c r="P74" s="145" t="str">
        <f t="shared" ca="1" si="31"/>
        <v/>
      </c>
      <c r="Q74" s="145" t="str">
        <f t="shared" ca="1" si="31"/>
        <v/>
      </c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7"/>
    </row>
    <row r="75" spans="1:33" ht="15" outlineLevel="1">
      <c r="A75" s="154"/>
      <c r="B75" s="587" t="s">
        <v>72</v>
      </c>
      <c r="C75" s="588"/>
      <c r="D75" s="155"/>
      <c r="E75" s="156"/>
      <c r="F75" s="178"/>
      <c r="G75" s="159"/>
      <c r="H75" s="159"/>
      <c r="I75" s="215"/>
      <c r="J75" s="215"/>
      <c r="K75" s="215"/>
      <c r="L75" s="215"/>
      <c r="M75" s="215"/>
      <c r="N75" s="215"/>
      <c r="O75" s="215"/>
      <c r="P75" s="215"/>
      <c r="Q75" s="159"/>
      <c r="R75" s="159"/>
      <c r="S75" s="159"/>
      <c r="T75" s="159"/>
      <c r="U75" s="159"/>
      <c r="V75" s="159"/>
      <c r="W75" s="159"/>
      <c r="X75" s="159"/>
      <c r="Y75" s="159"/>
      <c r="Z75" s="159"/>
      <c r="AA75" s="159"/>
      <c r="AB75" s="159"/>
      <c r="AC75" s="159"/>
      <c r="AD75" s="159"/>
      <c r="AE75" s="159"/>
      <c r="AF75" s="160"/>
      <c r="AG75" s="216"/>
    </row>
    <row r="76" spans="1:33" ht="15" outlineLevel="1">
      <c r="A76" s="125"/>
      <c r="B76" s="183"/>
      <c r="C76" s="140" t="s">
        <v>73</v>
      </c>
      <c r="D76" s="141"/>
      <c r="E76" s="142"/>
      <c r="F76" s="143"/>
      <c r="G76" s="144"/>
      <c r="H76" s="144"/>
      <c r="I76" s="217">
        <f>БАЛАНС!G37</f>
        <v>0</v>
      </c>
      <c r="J76" s="217">
        <f>БАЛАНС!H37</f>
        <v>0</v>
      </c>
      <c r="K76" s="217">
        <f>БАЛАНС!I37</f>
        <v>0</v>
      </c>
      <c r="L76" s="217">
        <f>БАЛАНС!J37</f>
        <v>0</v>
      </c>
      <c r="M76" s="217">
        <f>БАЛАНС!K37</f>
        <v>0</v>
      </c>
      <c r="N76" s="217">
        <f>БАЛАНС!L37</f>
        <v>0</v>
      </c>
      <c r="O76" s="217">
        <f>БАЛАНС!M37</f>
        <v>0</v>
      </c>
      <c r="P76" s="198">
        <f>БАЛАНС!N37</f>
        <v>385128.86</v>
      </c>
      <c r="Q76" s="217">
        <f>БАЛАНС!O37</f>
        <v>0</v>
      </c>
      <c r="R76" s="217"/>
      <c r="S76" s="217"/>
      <c r="T76" s="217"/>
      <c r="U76" s="217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27"/>
    </row>
    <row r="77" spans="1:33" ht="13.2" outlineLevel="1">
      <c r="A77" s="125"/>
      <c r="B77" s="183"/>
      <c r="C77" s="140" t="s">
        <v>74</v>
      </c>
      <c r="D77" s="141"/>
      <c r="E77" s="142"/>
      <c r="F77" s="143"/>
      <c r="G77" s="144"/>
      <c r="H77" s="144"/>
      <c r="I77" s="144"/>
      <c r="J77" s="145">
        <f t="shared" ref="J77:U77" ca="1" si="32">J76-J64</f>
        <v>-822000</v>
      </c>
      <c r="K77" s="145">
        <f t="shared" ca="1" si="32"/>
        <v>-822000</v>
      </c>
      <c r="L77" s="144">
        <f t="shared" ca="1" si="32"/>
        <v>-822000</v>
      </c>
      <c r="M77" s="144">
        <f t="shared" ca="1" si="32"/>
        <v>-822000</v>
      </c>
      <c r="N77" s="144">
        <f t="shared" si="32"/>
        <v>-665152.39999999991</v>
      </c>
      <c r="O77" s="144">
        <f t="shared" ca="1" si="32"/>
        <v>-665152.39999999991</v>
      </c>
      <c r="P77" s="144">
        <f t="shared" si="32"/>
        <v>0</v>
      </c>
      <c r="Q77" s="200">
        <f t="shared" ca="1" si="32"/>
        <v>-385128.86</v>
      </c>
      <c r="R77" s="200"/>
      <c r="S77" s="200"/>
      <c r="T77" s="200"/>
      <c r="U77" s="200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27"/>
    </row>
    <row r="78" spans="1:33" ht="13.2">
      <c r="A78" s="125"/>
      <c r="B78" s="140"/>
      <c r="C78" s="125"/>
      <c r="D78" s="144"/>
      <c r="E78" s="218"/>
      <c r="F78" s="143"/>
      <c r="G78" s="144"/>
      <c r="H78" s="144"/>
      <c r="I78" s="125"/>
      <c r="J78" s="125"/>
      <c r="K78" s="145"/>
      <c r="L78" s="14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7"/>
    </row>
    <row r="79" spans="1:33" ht="13.2">
      <c r="A79" s="125"/>
      <c r="B79" s="140"/>
      <c r="C79" s="125"/>
      <c r="D79" s="145"/>
      <c r="E79" s="219"/>
      <c r="F79" s="220"/>
      <c r="G79" s="144"/>
      <c r="H79" s="144"/>
      <c r="I79" s="125"/>
      <c r="J79" s="125"/>
      <c r="K79" s="145"/>
      <c r="L79" s="14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7"/>
    </row>
    <row r="80" spans="1:33" ht="13.2">
      <c r="A80" s="125"/>
      <c r="B80" s="140"/>
      <c r="C80" s="125"/>
      <c r="D80" s="221"/>
      <c r="E80" s="218"/>
      <c r="F80" s="143"/>
      <c r="G80" s="144"/>
      <c r="H80" s="125"/>
      <c r="I80" s="125"/>
      <c r="J80" s="125"/>
      <c r="K80" s="145"/>
      <c r="L80" s="14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7"/>
    </row>
    <row r="81" spans="1:33" ht="13.2">
      <c r="A81" s="222"/>
      <c r="B81" s="222"/>
      <c r="C81" s="222"/>
      <c r="D81" s="222"/>
      <c r="E81" s="223"/>
      <c r="F81" s="222"/>
      <c r="G81" s="222"/>
      <c r="H81" s="222"/>
      <c r="I81" s="222"/>
      <c r="J81" s="222"/>
      <c r="K81" s="224"/>
      <c r="L81" s="224"/>
      <c r="M81" s="222"/>
      <c r="N81" s="222"/>
      <c r="O81" s="222"/>
      <c r="P81" s="222"/>
      <c r="Q81" s="222"/>
      <c r="R81" s="222"/>
      <c r="S81" s="222"/>
      <c r="T81" s="222"/>
      <c r="U81" s="222"/>
      <c r="V81" s="222"/>
      <c r="W81" s="222"/>
      <c r="X81" s="222"/>
      <c r="Y81" s="222"/>
      <c r="Z81" s="222"/>
      <c r="AA81" s="222"/>
      <c r="AB81" s="222"/>
      <c r="AC81" s="222"/>
      <c r="AD81" s="222"/>
      <c r="AE81" s="222"/>
      <c r="AF81" s="222"/>
      <c r="AG81" s="225"/>
    </row>
    <row r="82" spans="1:33" ht="13.2">
      <c r="A82" s="222"/>
      <c r="B82" s="222"/>
      <c r="C82" s="222"/>
      <c r="D82" s="222"/>
      <c r="E82" s="223"/>
      <c r="F82" s="222"/>
      <c r="G82" s="222"/>
      <c r="H82" s="222"/>
      <c r="I82" s="222"/>
      <c r="J82" s="222"/>
      <c r="K82" s="224"/>
      <c r="L82" s="224"/>
      <c r="M82" s="222"/>
      <c r="N82" s="222"/>
      <c r="O82" s="222"/>
      <c r="P82" s="222"/>
      <c r="Q82" s="222"/>
      <c r="R82" s="222"/>
      <c r="S82" s="222"/>
      <c r="T82" s="222"/>
      <c r="U82" s="222"/>
      <c r="V82" s="222"/>
      <c r="W82" s="222"/>
      <c r="X82" s="222"/>
      <c r="Y82" s="222"/>
      <c r="Z82" s="222"/>
      <c r="AA82" s="222"/>
      <c r="AB82" s="222"/>
      <c r="AC82" s="222"/>
      <c r="AD82" s="222"/>
      <c r="AE82" s="222"/>
      <c r="AF82" s="222"/>
      <c r="AG82" s="225"/>
    </row>
    <row r="83" spans="1:33" ht="17.25" customHeight="1">
      <c r="A83" s="222"/>
      <c r="B83" s="222"/>
      <c r="C83" s="222"/>
      <c r="D83" s="222"/>
      <c r="E83" s="223"/>
      <c r="F83" s="222"/>
      <c r="G83" s="222"/>
      <c r="H83" s="222"/>
      <c r="I83" s="222"/>
      <c r="J83" s="222"/>
      <c r="K83" s="224"/>
      <c r="L83" s="224"/>
      <c r="M83" s="222"/>
      <c r="N83" s="222"/>
      <c r="O83" s="222"/>
      <c r="P83" s="222"/>
      <c r="Q83" s="222"/>
      <c r="R83" s="222"/>
      <c r="S83" s="222"/>
      <c r="T83" s="222"/>
      <c r="U83" s="222"/>
      <c r="V83" s="222"/>
      <c r="W83" s="222"/>
      <c r="X83" s="222"/>
      <c r="Y83" s="222"/>
      <c r="Z83" s="222"/>
      <c r="AA83" s="222"/>
      <c r="AB83" s="222"/>
      <c r="AC83" s="222"/>
      <c r="AD83" s="222"/>
      <c r="AE83" s="222"/>
      <c r="AF83" s="222"/>
      <c r="AG83" s="225"/>
    </row>
    <row r="84" spans="1:33" ht="17.25" customHeight="1">
      <c r="A84" s="222"/>
      <c r="B84" s="222"/>
      <c r="C84" s="222"/>
      <c r="D84" s="222"/>
      <c r="E84" s="223"/>
      <c r="F84" s="222"/>
      <c r="G84" s="222"/>
      <c r="H84" s="222"/>
      <c r="I84" s="222"/>
      <c r="J84" s="222"/>
      <c r="K84" s="224"/>
      <c r="L84" s="224"/>
      <c r="M84" s="222"/>
      <c r="N84" s="222"/>
      <c r="O84" s="222"/>
      <c r="P84" s="222"/>
      <c r="Q84" s="222"/>
      <c r="R84" s="222"/>
      <c r="S84" s="222"/>
      <c r="T84" s="222"/>
      <c r="U84" s="222"/>
      <c r="V84" s="222"/>
      <c r="W84" s="222"/>
      <c r="X84" s="222"/>
      <c r="Y84" s="222"/>
      <c r="Z84" s="222"/>
      <c r="AA84" s="222"/>
      <c r="AB84" s="222"/>
      <c r="AC84" s="222"/>
      <c r="AD84" s="222"/>
      <c r="AE84" s="222"/>
      <c r="AF84" s="222"/>
      <c r="AG84" s="225"/>
    </row>
    <row r="85" spans="1:33" ht="17.25" customHeight="1">
      <c r="A85" s="222"/>
      <c r="B85" s="222"/>
      <c r="C85" s="222"/>
      <c r="D85" s="222"/>
      <c r="E85" s="223"/>
      <c r="F85" s="222"/>
      <c r="G85" s="222"/>
      <c r="H85" s="222"/>
      <c r="I85" s="222"/>
      <c r="J85" s="222"/>
      <c r="K85" s="224"/>
      <c r="L85" s="224"/>
      <c r="M85" s="222"/>
      <c r="N85" s="222"/>
      <c r="O85" s="222"/>
      <c r="P85" s="222"/>
      <c r="Q85" s="222"/>
      <c r="R85" s="222"/>
      <c r="S85" s="222"/>
      <c r="T85" s="222"/>
      <c r="U85" s="222"/>
      <c r="V85" s="222"/>
      <c r="W85" s="222"/>
      <c r="X85" s="222"/>
      <c r="Y85" s="222"/>
      <c r="Z85" s="222"/>
      <c r="AA85" s="222"/>
      <c r="AB85" s="222"/>
      <c r="AC85" s="222"/>
      <c r="AD85" s="222"/>
      <c r="AE85" s="222"/>
      <c r="AF85" s="222"/>
      <c r="AG85" s="225"/>
    </row>
    <row r="86" spans="1:33" ht="17.25" customHeight="1">
      <c r="A86" s="222"/>
      <c r="B86" s="222"/>
      <c r="C86" s="222"/>
      <c r="D86" s="222"/>
      <c r="E86" s="223"/>
      <c r="F86" s="222"/>
      <c r="G86" s="222"/>
      <c r="H86" s="222"/>
      <c r="I86" s="222"/>
      <c r="J86" s="222"/>
      <c r="K86" s="224"/>
      <c r="L86" s="224"/>
      <c r="M86" s="222"/>
      <c r="N86" s="222"/>
      <c r="O86" s="222"/>
      <c r="P86" s="222"/>
      <c r="Q86" s="222"/>
      <c r="R86" s="222"/>
      <c r="S86" s="222"/>
      <c r="T86" s="222"/>
      <c r="U86" s="222"/>
      <c r="V86" s="222"/>
      <c r="W86" s="222"/>
      <c r="X86" s="222"/>
      <c r="Y86" s="222"/>
      <c r="Z86" s="222"/>
      <c r="AA86" s="222"/>
      <c r="AB86" s="222"/>
      <c r="AC86" s="222"/>
      <c r="AD86" s="222"/>
      <c r="AE86" s="222"/>
      <c r="AF86" s="222"/>
      <c r="AG86" s="225"/>
    </row>
    <row r="87" spans="1:33" ht="17.25" customHeight="1">
      <c r="A87" s="222"/>
      <c r="B87" s="222"/>
      <c r="C87" s="222"/>
      <c r="D87" s="222"/>
      <c r="E87" s="223"/>
      <c r="F87" s="222"/>
      <c r="G87" s="222"/>
      <c r="H87" s="222"/>
      <c r="I87" s="222"/>
      <c r="J87" s="222"/>
      <c r="K87" s="224"/>
      <c r="L87" s="224"/>
      <c r="M87" s="222"/>
      <c r="N87" s="222"/>
      <c r="O87" s="222"/>
      <c r="P87" s="222"/>
      <c r="Q87" s="222"/>
      <c r="R87" s="222"/>
      <c r="S87" s="222"/>
      <c r="T87" s="222"/>
      <c r="U87" s="222"/>
      <c r="V87" s="222"/>
      <c r="W87" s="222"/>
      <c r="X87" s="222"/>
      <c r="Y87" s="222"/>
      <c r="Z87" s="222"/>
      <c r="AA87" s="222"/>
      <c r="AB87" s="222"/>
      <c r="AC87" s="222"/>
      <c r="AD87" s="222"/>
      <c r="AE87" s="222"/>
      <c r="AF87" s="222"/>
      <c r="AG87" s="225"/>
    </row>
    <row r="88" spans="1:33" ht="17.25" customHeight="1">
      <c r="A88" s="222"/>
      <c r="B88" s="222"/>
      <c r="C88" s="222"/>
      <c r="D88" s="222"/>
      <c r="E88" s="223"/>
      <c r="F88" s="222"/>
      <c r="G88" s="222"/>
      <c r="H88" s="222"/>
      <c r="I88" s="222"/>
      <c r="J88" s="222"/>
      <c r="K88" s="224"/>
      <c r="L88" s="224"/>
      <c r="M88" s="222"/>
      <c r="N88" s="222"/>
      <c r="O88" s="222"/>
      <c r="P88" s="222"/>
      <c r="Q88" s="222"/>
      <c r="R88" s="222"/>
      <c r="S88" s="222"/>
      <c r="T88" s="222"/>
      <c r="U88" s="222"/>
      <c r="V88" s="222"/>
      <c r="W88" s="222"/>
      <c r="X88" s="222"/>
      <c r="Y88" s="222"/>
      <c r="Z88" s="222"/>
      <c r="AA88" s="222"/>
      <c r="AB88" s="222"/>
      <c r="AC88" s="222"/>
      <c r="AD88" s="222"/>
      <c r="AE88" s="222"/>
      <c r="AF88" s="222"/>
      <c r="AG88" s="225"/>
    </row>
    <row r="89" spans="1:33" ht="17.25" customHeight="1">
      <c r="A89" s="222"/>
      <c r="B89" s="222"/>
      <c r="C89" s="222"/>
      <c r="D89" s="222"/>
      <c r="E89" s="223"/>
      <c r="F89" s="222"/>
      <c r="G89" s="222"/>
      <c r="H89" s="222"/>
      <c r="I89" s="222"/>
      <c r="J89" s="222"/>
      <c r="K89" s="224"/>
      <c r="L89" s="224"/>
      <c r="M89" s="222"/>
      <c r="N89" s="222"/>
      <c r="O89" s="222"/>
      <c r="P89" s="222"/>
      <c r="Q89" s="222"/>
      <c r="R89" s="222"/>
      <c r="S89" s="222"/>
      <c r="T89" s="222"/>
      <c r="U89" s="222"/>
      <c r="V89" s="222"/>
      <c r="W89" s="222"/>
      <c r="X89" s="222"/>
      <c r="Y89" s="222"/>
      <c r="Z89" s="222"/>
      <c r="AA89" s="222"/>
      <c r="AB89" s="222"/>
      <c r="AC89" s="222"/>
      <c r="AD89" s="222"/>
      <c r="AE89" s="222"/>
      <c r="AF89" s="222"/>
      <c r="AG89" s="225"/>
    </row>
    <row r="90" spans="1:33" ht="17.25" customHeight="1">
      <c r="A90" s="222"/>
      <c r="B90" s="222"/>
      <c r="C90" s="222"/>
      <c r="D90" s="222"/>
      <c r="E90" s="223"/>
      <c r="F90" s="222"/>
      <c r="G90" s="222"/>
      <c r="H90" s="222"/>
      <c r="I90" s="222"/>
      <c r="J90" s="222"/>
      <c r="K90" s="224"/>
      <c r="L90" s="224"/>
      <c r="M90" s="222"/>
      <c r="N90" s="222"/>
      <c r="O90" s="222"/>
      <c r="P90" s="222"/>
      <c r="Q90" s="222"/>
      <c r="R90" s="222"/>
      <c r="S90" s="222"/>
      <c r="T90" s="222"/>
      <c r="U90" s="222"/>
      <c r="V90" s="222"/>
      <c r="W90" s="222"/>
      <c r="X90" s="222"/>
      <c r="Y90" s="222"/>
      <c r="Z90" s="222"/>
      <c r="AA90" s="222"/>
      <c r="AB90" s="222"/>
      <c r="AC90" s="222"/>
      <c r="AD90" s="222"/>
      <c r="AE90" s="222"/>
      <c r="AF90" s="222"/>
      <c r="AG90" s="225"/>
    </row>
    <row r="91" spans="1:33" ht="17.25" customHeight="1">
      <c r="A91" s="222"/>
      <c r="B91" s="222"/>
      <c r="C91" s="222"/>
      <c r="D91" s="222"/>
      <c r="E91" s="223"/>
      <c r="F91" s="222"/>
      <c r="G91" s="222"/>
      <c r="H91" s="222"/>
      <c r="I91" s="222"/>
      <c r="J91" s="222"/>
      <c r="K91" s="224"/>
      <c r="L91" s="224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5"/>
    </row>
    <row r="92" spans="1:33" ht="17.25" customHeight="1">
      <c r="A92" s="222"/>
      <c r="B92" s="222"/>
      <c r="C92" s="222"/>
      <c r="D92" s="222"/>
      <c r="E92" s="223"/>
      <c r="F92" s="222"/>
      <c r="G92" s="222"/>
      <c r="H92" s="222"/>
      <c r="I92" s="222"/>
      <c r="J92" s="222"/>
      <c r="K92" s="224"/>
      <c r="L92" s="224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5"/>
    </row>
    <row r="93" spans="1:33" ht="17.25" customHeight="1">
      <c r="A93" s="222"/>
      <c r="B93" s="222"/>
      <c r="C93" s="222"/>
      <c r="D93" s="222"/>
      <c r="E93" s="223"/>
      <c r="F93" s="222"/>
      <c r="G93" s="222"/>
      <c r="H93" s="222"/>
      <c r="I93" s="222"/>
      <c r="J93" s="222"/>
      <c r="K93" s="224"/>
      <c r="L93" s="224"/>
      <c r="M93" s="222"/>
      <c r="N93" s="222"/>
      <c r="O93" s="222"/>
      <c r="P93" s="222"/>
      <c r="Q93" s="222"/>
      <c r="R93" s="222"/>
      <c r="S93" s="222"/>
      <c r="T93" s="222"/>
      <c r="U93" s="222"/>
      <c r="V93" s="222"/>
      <c r="W93" s="222"/>
      <c r="X93" s="222"/>
      <c r="Y93" s="222"/>
      <c r="Z93" s="222"/>
      <c r="AA93" s="222"/>
      <c r="AB93" s="222"/>
      <c r="AC93" s="222"/>
      <c r="AD93" s="222"/>
      <c r="AE93" s="222"/>
      <c r="AF93" s="222"/>
      <c r="AG93" s="225"/>
    </row>
    <row r="94" spans="1:33" ht="17.25" customHeight="1">
      <c r="A94" s="222"/>
      <c r="B94" s="222"/>
      <c r="C94" s="222"/>
      <c r="D94" s="222"/>
      <c r="E94" s="223"/>
      <c r="F94" s="222"/>
      <c r="G94" s="222"/>
      <c r="H94" s="222"/>
      <c r="I94" s="222"/>
      <c r="J94" s="222"/>
      <c r="K94" s="224"/>
      <c r="L94" s="224"/>
      <c r="M94" s="222"/>
      <c r="N94" s="222"/>
      <c r="O94" s="222"/>
      <c r="P94" s="222"/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2"/>
      <c r="AG94" s="225"/>
    </row>
    <row r="95" spans="1:33" ht="17.25" customHeight="1">
      <c r="A95" s="222"/>
      <c r="B95" s="222"/>
      <c r="C95" s="222"/>
      <c r="D95" s="222"/>
      <c r="E95" s="223"/>
      <c r="F95" s="222"/>
      <c r="G95" s="222"/>
      <c r="H95" s="222"/>
      <c r="I95" s="222"/>
      <c r="J95" s="222"/>
      <c r="K95" s="224"/>
      <c r="L95" s="224"/>
      <c r="M95" s="222"/>
      <c r="N95" s="222"/>
      <c r="O95" s="222"/>
      <c r="P95" s="222"/>
      <c r="Q95" s="222"/>
      <c r="R95" s="222"/>
      <c r="S95" s="222"/>
      <c r="T95" s="222"/>
      <c r="U95" s="222"/>
      <c r="V95" s="222"/>
      <c r="W95" s="222"/>
      <c r="X95" s="222"/>
      <c r="Y95" s="222"/>
      <c r="Z95" s="222"/>
      <c r="AA95" s="222"/>
      <c r="AB95" s="222"/>
      <c r="AC95" s="222"/>
      <c r="AD95" s="222"/>
      <c r="AE95" s="222"/>
      <c r="AF95" s="222"/>
      <c r="AG95" s="225"/>
    </row>
    <row r="96" spans="1:33" ht="17.25" customHeight="1">
      <c r="A96" s="222"/>
      <c r="B96" s="222"/>
      <c r="C96" s="222"/>
      <c r="D96" s="222"/>
      <c r="E96" s="223"/>
      <c r="F96" s="222"/>
      <c r="G96" s="222"/>
      <c r="H96" s="222"/>
      <c r="I96" s="222"/>
      <c r="J96" s="222"/>
      <c r="K96" s="224"/>
      <c r="L96" s="224"/>
      <c r="M96" s="222"/>
      <c r="N96" s="222"/>
      <c r="O96" s="222"/>
      <c r="P96" s="222"/>
      <c r="Q96" s="222"/>
      <c r="R96" s="222"/>
      <c r="S96" s="222"/>
      <c r="T96" s="222"/>
      <c r="U96" s="222"/>
      <c r="V96" s="222"/>
      <c r="W96" s="222"/>
      <c r="X96" s="222"/>
      <c r="Y96" s="222"/>
      <c r="Z96" s="222"/>
      <c r="AA96" s="222"/>
      <c r="AB96" s="222"/>
      <c r="AC96" s="222"/>
      <c r="AD96" s="222"/>
      <c r="AE96" s="222"/>
      <c r="AF96" s="222"/>
      <c r="AG96" s="225"/>
    </row>
    <row r="97" spans="1:33" ht="17.25" customHeight="1">
      <c r="A97" s="222"/>
      <c r="B97" s="222"/>
      <c r="C97" s="222"/>
      <c r="D97" s="222"/>
      <c r="E97" s="223"/>
      <c r="F97" s="222"/>
      <c r="G97" s="222"/>
      <c r="H97" s="222"/>
      <c r="I97" s="222"/>
      <c r="J97" s="222"/>
      <c r="K97" s="224"/>
      <c r="L97" s="224"/>
      <c r="M97" s="222"/>
      <c r="N97" s="222"/>
      <c r="O97" s="222"/>
      <c r="P97" s="222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2"/>
      <c r="AG97" s="225"/>
    </row>
    <row r="98" spans="1:33" ht="17.25" customHeight="1">
      <c r="A98" s="222"/>
      <c r="B98" s="222"/>
      <c r="C98" s="222"/>
      <c r="D98" s="222"/>
      <c r="E98" s="223"/>
      <c r="F98" s="222"/>
      <c r="G98" s="222"/>
      <c r="H98" s="222"/>
      <c r="I98" s="222"/>
      <c r="J98" s="222"/>
      <c r="K98" s="224"/>
      <c r="L98" s="224"/>
      <c r="M98" s="222"/>
      <c r="N98" s="222"/>
      <c r="O98" s="222"/>
      <c r="P98" s="222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2"/>
      <c r="AG98" s="225"/>
    </row>
    <row r="99" spans="1:33" ht="17.25" customHeight="1">
      <c r="A99" s="222"/>
      <c r="B99" s="222"/>
      <c r="C99" s="222"/>
      <c r="D99" s="222"/>
      <c r="E99" s="223"/>
      <c r="F99" s="222"/>
      <c r="G99" s="222"/>
      <c r="H99" s="222"/>
      <c r="I99" s="222"/>
      <c r="J99" s="222"/>
      <c r="K99" s="224"/>
      <c r="L99" s="224"/>
      <c r="M99" s="222"/>
      <c r="N99" s="222"/>
      <c r="O99" s="222"/>
      <c r="P99" s="222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2"/>
      <c r="AG99" s="225"/>
    </row>
    <row r="100" spans="1:33" ht="17.25" customHeight="1">
      <c r="A100" s="222"/>
      <c r="B100" s="222"/>
      <c r="C100" s="222"/>
      <c r="D100" s="222"/>
      <c r="E100" s="223"/>
      <c r="F100" s="222"/>
      <c r="G100" s="222"/>
      <c r="H100" s="222"/>
      <c r="I100" s="222"/>
      <c r="J100" s="222"/>
      <c r="K100" s="224"/>
      <c r="L100" s="224"/>
      <c r="M100" s="222"/>
      <c r="N100" s="222"/>
      <c r="O100" s="222"/>
      <c r="P100" s="222"/>
      <c r="Q100" s="222"/>
      <c r="R100" s="222"/>
      <c r="S100" s="222"/>
      <c r="T100" s="222"/>
      <c r="U100" s="222"/>
      <c r="V100" s="222"/>
      <c r="W100" s="222"/>
      <c r="X100" s="222"/>
      <c r="Y100" s="222"/>
      <c r="Z100" s="222"/>
      <c r="AA100" s="222"/>
      <c r="AB100" s="222"/>
      <c r="AC100" s="222"/>
      <c r="AD100" s="222"/>
      <c r="AE100" s="222"/>
      <c r="AF100" s="222"/>
      <c r="AG100" s="225"/>
    </row>
    <row r="101" spans="1:33" ht="17.25" customHeight="1">
      <c r="A101" s="222"/>
      <c r="B101" s="222"/>
      <c r="C101" s="222"/>
      <c r="D101" s="222"/>
      <c r="E101" s="223"/>
      <c r="F101" s="222"/>
      <c r="G101" s="222"/>
      <c r="H101" s="222"/>
      <c r="I101" s="222"/>
      <c r="J101" s="222"/>
      <c r="K101" s="224"/>
      <c r="L101" s="224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5"/>
    </row>
    <row r="102" spans="1:33" ht="17.25" customHeight="1">
      <c r="A102" s="222"/>
      <c r="B102" s="222"/>
      <c r="C102" s="222"/>
      <c r="D102" s="222"/>
      <c r="E102" s="223"/>
      <c r="F102" s="222"/>
      <c r="G102" s="222"/>
      <c r="H102" s="222"/>
      <c r="I102" s="222"/>
      <c r="J102" s="222"/>
      <c r="K102" s="224"/>
      <c r="L102" s="224"/>
      <c r="M102" s="222"/>
      <c r="N102" s="222"/>
      <c r="O102" s="222"/>
      <c r="P102" s="222"/>
      <c r="Q102" s="222"/>
      <c r="R102" s="222"/>
      <c r="S102" s="222"/>
      <c r="T102" s="222"/>
      <c r="U102" s="222"/>
      <c r="V102" s="222"/>
      <c r="W102" s="222"/>
      <c r="X102" s="222"/>
      <c r="Y102" s="222"/>
      <c r="Z102" s="222"/>
      <c r="AA102" s="222"/>
      <c r="AB102" s="222"/>
      <c r="AC102" s="222"/>
      <c r="AD102" s="222"/>
      <c r="AE102" s="222"/>
      <c r="AF102" s="222"/>
      <c r="AG102" s="225"/>
    </row>
    <row r="103" spans="1:33" ht="17.25" customHeight="1">
      <c r="A103" s="222"/>
      <c r="B103" s="222"/>
      <c r="C103" s="222"/>
      <c r="D103" s="222"/>
      <c r="E103" s="223"/>
      <c r="F103" s="222"/>
      <c r="G103" s="222"/>
      <c r="H103" s="222"/>
      <c r="I103" s="222"/>
      <c r="J103" s="222"/>
      <c r="K103" s="224"/>
      <c r="L103" s="224"/>
      <c r="M103" s="222"/>
      <c r="N103" s="222"/>
      <c r="O103" s="222"/>
      <c r="P103" s="222"/>
      <c r="Q103" s="222"/>
      <c r="R103" s="222"/>
      <c r="S103" s="222"/>
      <c r="T103" s="222"/>
      <c r="U103" s="222"/>
      <c r="V103" s="222"/>
      <c r="W103" s="222"/>
      <c r="X103" s="222"/>
      <c r="Y103" s="222"/>
      <c r="Z103" s="222"/>
      <c r="AA103" s="222"/>
      <c r="AB103" s="222"/>
      <c r="AC103" s="222"/>
      <c r="AD103" s="222"/>
      <c r="AE103" s="222"/>
      <c r="AF103" s="222"/>
      <c r="AG103" s="225"/>
    </row>
    <row r="104" spans="1:33" ht="17.25" customHeight="1">
      <c r="A104" s="222"/>
      <c r="B104" s="222"/>
      <c r="C104" s="222"/>
      <c r="D104" s="222"/>
      <c r="E104" s="223"/>
      <c r="F104" s="222"/>
      <c r="G104" s="222"/>
      <c r="H104" s="222"/>
      <c r="I104" s="222"/>
      <c r="J104" s="222"/>
      <c r="K104" s="224"/>
      <c r="L104" s="224"/>
      <c r="M104" s="222"/>
      <c r="N104" s="222"/>
      <c r="O104" s="222"/>
      <c r="P104" s="222"/>
      <c r="Q104" s="222"/>
      <c r="R104" s="222"/>
      <c r="S104" s="222"/>
      <c r="T104" s="222"/>
      <c r="U104" s="222"/>
      <c r="V104" s="222"/>
      <c r="W104" s="222"/>
      <c r="X104" s="222"/>
      <c r="Y104" s="222"/>
      <c r="Z104" s="222"/>
      <c r="AA104" s="222"/>
      <c r="AB104" s="222"/>
      <c r="AC104" s="222"/>
      <c r="AD104" s="222"/>
      <c r="AE104" s="222"/>
      <c r="AF104" s="222"/>
      <c r="AG104" s="225"/>
    </row>
    <row r="105" spans="1:33" ht="17.25" customHeight="1">
      <c r="A105" s="222"/>
      <c r="B105" s="222"/>
      <c r="C105" s="222"/>
      <c r="D105" s="222"/>
      <c r="E105" s="223"/>
      <c r="F105" s="222"/>
      <c r="G105" s="222"/>
      <c r="H105" s="222"/>
      <c r="I105" s="222"/>
      <c r="J105" s="222"/>
      <c r="K105" s="224"/>
      <c r="L105" s="224"/>
      <c r="M105" s="222"/>
      <c r="N105" s="222"/>
      <c r="O105" s="222"/>
      <c r="P105" s="222"/>
      <c r="Q105" s="222"/>
      <c r="R105" s="222"/>
      <c r="S105" s="222"/>
      <c r="T105" s="222"/>
      <c r="U105" s="222"/>
      <c r="V105" s="222"/>
      <c r="W105" s="222"/>
      <c r="X105" s="222"/>
      <c r="Y105" s="222"/>
      <c r="Z105" s="222"/>
      <c r="AA105" s="222"/>
      <c r="AB105" s="222"/>
      <c r="AC105" s="222"/>
      <c r="AD105" s="222"/>
      <c r="AE105" s="222"/>
      <c r="AF105" s="222"/>
      <c r="AG105" s="225"/>
    </row>
    <row r="106" spans="1:33" ht="17.25" customHeight="1">
      <c r="A106" s="222"/>
      <c r="B106" s="222"/>
      <c r="C106" s="222"/>
      <c r="D106" s="222"/>
      <c r="E106" s="223"/>
      <c r="F106" s="222"/>
      <c r="G106" s="222"/>
      <c r="H106" s="222"/>
      <c r="I106" s="222"/>
      <c r="J106" s="222"/>
      <c r="K106" s="224"/>
      <c r="L106" s="224"/>
      <c r="M106" s="222"/>
      <c r="N106" s="222"/>
      <c r="O106" s="222"/>
      <c r="P106" s="222"/>
      <c r="Q106" s="222"/>
      <c r="R106" s="222"/>
      <c r="S106" s="222"/>
      <c r="T106" s="222"/>
      <c r="U106" s="222"/>
      <c r="V106" s="222"/>
      <c r="W106" s="222"/>
      <c r="X106" s="222"/>
      <c r="Y106" s="222"/>
      <c r="Z106" s="222"/>
      <c r="AA106" s="222"/>
      <c r="AB106" s="222"/>
      <c r="AC106" s="222"/>
      <c r="AD106" s="222"/>
      <c r="AE106" s="222"/>
      <c r="AF106" s="222"/>
      <c r="AG106" s="225"/>
    </row>
    <row r="107" spans="1:33" ht="17.25" customHeight="1">
      <c r="A107" s="222"/>
      <c r="B107" s="222"/>
      <c r="C107" s="222"/>
      <c r="D107" s="222"/>
      <c r="E107" s="223"/>
      <c r="F107" s="222"/>
      <c r="G107" s="222"/>
      <c r="H107" s="222"/>
      <c r="I107" s="222"/>
      <c r="J107" s="222"/>
      <c r="K107" s="224"/>
      <c r="L107" s="224"/>
      <c r="M107" s="222"/>
      <c r="N107" s="222"/>
      <c r="O107" s="222"/>
      <c r="P107" s="222"/>
      <c r="Q107" s="222"/>
      <c r="R107" s="222"/>
      <c r="S107" s="222"/>
      <c r="T107" s="222"/>
      <c r="U107" s="222"/>
      <c r="V107" s="222"/>
      <c r="W107" s="222"/>
      <c r="X107" s="222"/>
      <c r="Y107" s="222"/>
      <c r="Z107" s="222"/>
      <c r="AA107" s="222"/>
      <c r="AB107" s="222"/>
      <c r="AC107" s="222"/>
      <c r="AD107" s="222"/>
      <c r="AE107" s="222"/>
      <c r="AF107" s="222"/>
      <c r="AG107" s="225"/>
    </row>
    <row r="108" spans="1:33" ht="17.25" customHeight="1">
      <c r="A108" s="222"/>
      <c r="B108" s="222"/>
      <c r="C108" s="222"/>
      <c r="D108" s="222"/>
      <c r="E108" s="223"/>
      <c r="F108" s="222"/>
      <c r="G108" s="222"/>
      <c r="H108" s="222"/>
      <c r="I108" s="222"/>
      <c r="J108" s="222"/>
      <c r="K108" s="224"/>
      <c r="L108" s="224"/>
      <c r="M108" s="222"/>
      <c r="N108" s="222"/>
      <c r="O108" s="222"/>
      <c r="P108" s="222"/>
      <c r="Q108" s="222"/>
      <c r="R108" s="222"/>
      <c r="S108" s="222"/>
      <c r="T108" s="222"/>
      <c r="U108" s="222"/>
      <c r="V108" s="222"/>
      <c r="W108" s="222"/>
      <c r="X108" s="222"/>
      <c r="Y108" s="222"/>
      <c r="Z108" s="222"/>
      <c r="AA108" s="222"/>
      <c r="AB108" s="222"/>
      <c r="AC108" s="222"/>
      <c r="AD108" s="222"/>
      <c r="AE108" s="222"/>
      <c r="AF108" s="222"/>
      <c r="AG108" s="225"/>
    </row>
    <row r="109" spans="1:33" ht="17.25" customHeight="1">
      <c r="A109" s="222"/>
      <c r="B109" s="222"/>
      <c r="C109" s="222"/>
      <c r="D109" s="222"/>
      <c r="E109" s="223"/>
      <c r="F109" s="222"/>
      <c r="G109" s="222"/>
      <c r="H109" s="222"/>
      <c r="I109" s="222"/>
      <c r="J109" s="222"/>
      <c r="K109" s="224"/>
      <c r="L109" s="224"/>
      <c r="M109" s="222"/>
      <c r="N109" s="222"/>
      <c r="O109" s="222"/>
      <c r="P109" s="222"/>
      <c r="Q109" s="222"/>
      <c r="R109" s="222"/>
      <c r="S109" s="222"/>
      <c r="T109" s="222"/>
      <c r="U109" s="222"/>
      <c r="V109" s="222"/>
      <c r="W109" s="222"/>
      <c r="X109" s="222"/>
      <c r="Y109" s="222"/>
      <c r="Z109" s="222"/>
      <c r="AA109" s="222"/>
      <c r="AB109" s="222"/>
      <c r="AC109" s="222"/>
      <c r="AD109" s="222"/>
      <c r="AE109" s="222"/>
      <c r="AF109" s="222"/>
      <c r="AG109" s="225"/>
    </row>
    <row r="110" spans="1:33" ht="17.25" customHeight="1">
      <c r="A110" s="222"/>
      <c r="B110" s="222"/>
      <c r="C110" s="222"/>
      <c r="D110" s="222"/>
      <c r="E110" s="223"/>
      <c r="F110" s="222"/>
      <c r="G110" s="222"/>
      <c r="H110" s="222"/>
      <c r="I110" s="222"/>
      <c r="J110" s="222"/>
      <c r="K110" s="224"/>
      <c r="L110" s="224"/>
      <c r="M110" s="222"/>
      <c r="N110" s="222"/>
      <c r="O110" s="222"/>
      <c r="P110" s="222"/>
      <c r="Q110" s="222"/>
      <c r="R110" s="222"/>
      <c r="S110" s="222"/>
      <c r="T110" s="222"/>
      <c r="U110" s="222"/>
      <c r="V110" s="222"/>
      <c r="W110" s="222"/>
      <c r="X110" s="222"/>
      <c r="Y110" s="222"/>
      <c r="Z110" s="222"/>
      <c r="AA110" s="222"/>
      <c r="AB110" s="222"/>
      <c r="AC110" s="222"/>
      <c r="AD110" s="222"/>
      <c r="AE110" s="222"/>
      <c r="AF110" s="222"/>
      <c r="AG110" s="225"/>
    </row>
    <row r="111" spans="1:33" ht="17.25" customHeight="1">
      <c r="A111" s="222"/>
      <c r="B111" s="222"/>
      <c r="C111" s="222"/>
      <c r="D111" s="222"/>
      <c r="E111" s="223"/>
      <c r="F111" s="222"/>
      <c r="G111" s="222"/>
      <c r="H111" s="222"/>
      <c r="I111" s="222"/>
      <c r="J111" s="222"/>
      <c r="K111" s="224"/>
      <c r="L111" s="224"/>
      <c r="M111" s="222"/>
      <c r="N111" s="222"/>
      <c r="O111" s="222"/>
      <c r="P111" s="222"/>
      <c r="Q111" s="222"/>
      <c r="R111" s="222"/>
      <c r="S111" s="222"/>
      <c r="T111" s="222"/>
      <c r="U111" s="222"/>
      <c r="V111" s="222"/>
      <c r="W111" s="222"/>
      <c r="X111" s="222"/>
      <c r="Y111" s="222"/>
      <c r="Z111" s="222"/>
      <c r="AA111" s="222"/>
      <c r="AB111" s="222"/>
      <c r="AC111" s="222"/>
      <c r="AD111" s="222"/>
      <c r="AE111" s="222"/>
      <c r="AF111" s="222"/>
      <c r="AG111" s="225"/>
    </row>
    <row r="112" spans="1:33" ht="17.25" customHeight="1">
      <c r="A112" s="222"/>
      <c r="B112" s="222"/>
      <c r="C112" s="222"/>
      <c r="D112" s="222"/>
      <c r="E112" s="223"/>
      <c r="F112" s="222"/>
      <c r="G112" s="222"/>
      <c r="H112" s="222"/>
      <c r="I112" s="222"/>
      <c r="J112" s="222"/>
      <c r="K112" s="224"/>
      <c r="L112" s="224"/>
      <c r="M112" s="222"/>
      <c r="N112" s="222"/>
      <c r="O112" s="222"/>
      <c r="P112" s="222"/>
      <c r="Q112" s="222"/>
      <c r="R112" s="222"/>
      <c r="S112" s="222"/>
      <c r="T112" s="222"/>
      <c r="U112" s="222"/>
      <c r="V112" s="222"/>
      <c r="W112" s="222"/>
      <c r="X112" s="222"/>
      <c r="Y112" s="222"/>
      <c r="Z112" s="222"/>
      <c r="AA112" s="222"/>
      <c r="AB112" s="222"/>
      <c r="AC112" s="222"/>
      <c r="AD112" s="222"/>
      <c r="AE112" s="222"/>
      <c r="AF112" s="222"/>
      <c r="AG112" s="225"/>
    </row>
    <row r="113" spans="1:33" ht="17.25" customHeight="1">
      <c r="A113" s="222"/>
      <c r="B113" s="222"/>
      <c r="C113" s="222"/>
      <c r="D113" s="222"/>
      <c r="E113" s="223"/>
      <c r="F113" s="222"/>
      <c r="G113" s="222"/>
      <c r="H113" s="222"/>
      <c r="I113" s="222"/>
      <c r="J113" s="222"/>
      <c r="K113" s="224"/>
      <c r="L113" s="224"/>
      <c r="M113" s="222"/>
      <c r="N113" s="222"/>
      <c r="O113" s="222"/>
      <c r="P113" s="222"/>
      <c r="Q113" s="222"/>
      <c r="R113" s="222"/>
      <c r="S113" s="222"/>
      <c r="T113" s="222"/>
      <c r="U113" s="222"/>
      <c r="V113" s="222"/>
      <c r="W113" s="222"/>
      <c r="X113" s="222"/>
      <c r="Y113" s="222"/>
      <c r="Z113" s="222"/>
      <c r="AA113" s="222"/>
      <c r="AB113" s="222"/>
      <c r="AC113" s="222"/>
      <c r="AD113" s="222"/>
      <c r="AE113" s="222"/>
      <c r="AF113" s="222"/>
      <c r="AG113" s="225"/>
    </row>
    <row r="114" spans="1:33" ht="17.25" customHeight="1">
      <c r="A114" s="222"/>
      <c r="B114" s="222"/>
      <c r="C114" s="222"/>
      <c r="D114" s="222"/>
      <c r="E114" s="223"/>
      <c r="F114" s="222"/>
      <c r="G114" s="222"/>
      <c r="H114" s="222"/>
      <c r="I114" s="222"/>
      <c r="J114" s="222"/>
      <c r="K114" s="224"/>
      <c r="L114" s="224"/>
      <c r="M114" s="222"/>
      <c r="N114" s="222"/>
      <c r="O114" s="222"/>
      <c r="P114" s="222"/>
      <c r="Q114" s="222"/>
      <c r="R114" s="222"/>
      <c r="S114" s="222"/>
      <c r="T114" s="222"/>
      <c r="U114" s="222"/>
      <c r="V114" s="222"/>
      <c r="W114" s="222"/>
      <c r="X114" s="222"/>
      <c r="Y114" s="222"/>
      <c r="Z114" s="222"/>
      <c r="AA114" s="222"/>
      <c r="AB114" s="222"/>
      <c r="AC114" s="222"/>
      <c r="AD114" s="222"/>
      <c r="AE114" s="222"/>
      <c r="AF114" s="222"/>
      <c r="AG114" s="225"/>
    </row>
    <row r="115" spans="1:33" ht="17.25" customHeight="1">
      <c r="A115" s="222"/>
      <c r="B115" s="222"/>
      <c r="C115" s="222"/>
      <c r="D115" s="222"/>
      <c r="E115" s="223"/>
      <c r="F115" s="222"/>
      <c r="G115" s="222"/>
      <c r="H115" s="222"/>
      <c r="I115" s="222"/>
      <c r="J115" s="222"/>
      <c r="K115" s="224"/>
      <c r="L115" s="224"/>
      <c r="M115" s="222"/>
      <c r="N115" s="222"/>
      <c r="O115" s="222"/>
      <c r="P115" s="222"/>
      <c r="Q115" s="222"/>
      <c r="R115" s="222"/>
      <c r="S115" s="222"/>
      <c r="T115" s="222"/>
      <c r="U115" s="222"/>
      <c r="V115" s="222"/>
      <c r="W115" s="222"/>
      <c r="X115" s="222"/>
      <c r="Y115" s="222"/>
      <c r="Z115" s="222"/>
      <c r="AA115" s="222"/>
      <c r="AB115" s="222"/>
      <c r="AC115" s="222"/>
      <c r="AD115" s="222"/>
      <c r="AE115" s="222"/>
      <c r="AF115" s="222"/>
      <c r="AG115" s="225"/>
    </row>
    <row r="116" spans="1:33" ht="17.25" customHeight="1">
      <c r="A116" s="222"/>
      <c r="B116" s="222"/>
      <c r="C116" s="222"/>
      <c r="D116" s="222"/>
      <c r="E116" s="223"/>
      <c r="F116" s="222"/>
      <c r="G116" s="222"/>
      <c r="H116" s="222"/>
      <c r="I116" s="222"/>
      <c r="J116" s="222"/>
      <c r="K116" s="224"/>
      <c r="L116" s="224"/>
      <c r="M116" s="222"/>
      <c r="N116" s="222"/>
      <c r="O116" s="222"/>
      <c r="P116" s="222"/>
      <c r="Q116" s="222"/>
      <c r="R116" s="222"/>
      <c r="S116" s="222"/>
      <c r="T116" s="222"/>
      <c r="U116" s="222"/>
      <c r="V116" s="222"/>
      <c r="W116" s="222"/>
      <c r="X116" s="222"/>
      <c r="Y116" s="222"/>
      <c r="Z116" s="222"/>
      <c r="AA116" s="222"/>
      <c r="AB116" s="222"/>
      <c r="AC116" s="222"/>
      <c r="AD116" s="222"/>
      <c r="AE116" s="222"/>
      <c r="AF116" s="222"/>
      <c r="AG116" s="225"/>
    </row>
    <row r="117" spans="1:33" ht="17.25" customHeight="1">
      <c r="A117" s="222"/>
      <c r="B117" s="222"/>
      <c r="C117" s="222"/>
      <c r="D117" s="222"/>
      <c r="E117" s="223"/>
      <c r="F117" s="222"/>
      <c r="G117" s="222"/>
      <c r="H117" s="222"/>
      <c r="I117" s="222"/>
      <c r="J117" s="222"/>
      <c r="K117" s="224"/>
      <c r="L117" s="224"/>
      <c r="M117" s="222"/>
      <c r="N117" s="222"/>
      <c r="O117" s="222"/>
      <c r="P117" s="222"/>
      <c r="Q117" s="222"/>
      <c r="R117" s="222"/>
      <c r="S117" s="222"/>
      <c r="T117" s="222"/>
      <c r="U117" s="222"/>
      <c r="V117" s="222"/>
      <c r="W117" s="222"/>
      <c r="X117" s="222"/>
      <c r="Y117" s="222"/>
      <c r="Z117" s="222"/>
      <c r="AA117" s="222"/>
      <c r="AB117" s="222"/>
      <c r="AC117" s="222"/>
      <c r="AD117" s="222"/>
      <c r="AE117" s="222"/>
      <c r="AF117" s="222"/>
      <c r="AG117" s="225"/>
    </row>
    <row r="118" spans="1:33" ht="17.25" customHeight="1">
      <c r="A118" s="222"/>
      <c r="B118" s="222"/>
      <c r="C118" s="222"/>
      <c r="D118" s="222"/>
      <c r="E118" s="223"/>
      <c r="F118" s="222"/>
      <c r="G118" s="222"/>
      <c r="H118" s="222"/>
      <c r="I118" s="222"/>
      <c r="J118" s="222"/>
      <c r="K118" s="224"/>
      <c r="L118" s="224"/>
      <c r="M118" s="222"/>
      <c r="N118" s="222"/>
      <c r="O118" s="222"/>
      <c r="P118" s="222"/>
      <c r="Q118" s="222"/>
      <c r="R118" s="222"/>
      <c r="S118" s="222"/>
      <c r="T118" s="222"/>
      <c r="U118" s="222"/>
      <c r="V118" s="222"/>
      <c r="W118" s="222"/>
      <c r="X118" s="222"/>
      <c r="Y118" s="222"/>
      <c r="Z118" s="222"/>
      <c r="AA118" s="222"/>
      <c r="AB118" s="222"/>
      <c r="AC118" s="222"/>
      <c r="AD118" s="222"/>
      <c r="AE118" s="222"/>
      <c r="AF118" s="222"/>
      <c r="AG118" s="225"/>
    </row>
    <row r="119" spans="1:33" ht="17.25" customHeight="1">
      <c r="A119" s="222"/>
      <c r="B119" s="222"/>
      <c r="C119" s="222"/>
      <c r="D119" s="222"/>
      <c r="E119" s="223"/>
      <c r="F119" s="222"/>
      <c r="G119" s="222"/>
      <c r="H119" s="222"/>
      <c r="I119" s="222"/>
      <c r="J119" s="222"/>
      <c r="K119" s="224"/>
      <c r="L119" s="224"/>
      <c r="M119" s="222"/>
      <c r="N119" s="222"/>
      <c r="O119" s="222"/>
      <c r="P119" s="222"/>
      <c r="Q119" s="222"/>
      <c r="R119" s="222"/>
      <c r="S119" s="222"/>
      <c r="T119" s="222"/>
      <c r="U119" s="222"/>
      <c r="V119" s="222"/>
      <c r="W119" s="222"/>
      <c r="X119" s="222"/>
      <c r="Y119" s="222"/>
      <c r="Z119" s="222"/>
      <c r="AA119" s="222"/>
      <c r="AB119" s="222"/>
      <c r="AC119" s="222"/>
      <c r="AD119" s="222"/>
      <c r="AE119" s="222"/>
      <c r="AF119" s="222"/>
      <c r="AG119" s="225"/>
    </row>
    <row r="120" spans="1:33" ht="17.25" customHeight="1">
      <c r="A120" s="222"/>
      <c r="B120" s="222"/>
      <c r="C120" s="222"/>
      <c r="D120" s="222"/>
      <c r="E120" s="223"/>
      <c r="F120" s="222"/>
      <c r="G120" s="222"/>
      <c r="H120" s="222"/>
      <c r="I120" s="222"/>
      <c r="J120" s="222"/>
      <c r="K120" s="224"/>
      <c r="L120" s="224"/>
      <c r="M120" s="222"/>
      <c r="N120" s="222"/>
      <c r="O120" s="222"/>
      <c r="P120" s="222"/>
      <c r="Q120" s="222"/>
      <c r="R120" s="222"/>
      <c r="S120" s="222"/>
      <c r="T120" s="222"/>
      <c r="U120" s="222"/>
      <c r="V120" s="222"/>
      <c r="W120" s="222"/>
      <c r="X120" s="222"/>
      <c r="Y120" s="222"/>
      <c r="Z120" s="222"/>
      <c r="AA120" s="222"/>
      <c r="AB120" s="222"/>
      <c r="AC120" s="222"/>
      <c r="AD120" s="222"/>
      <c r="AE120" s="222"/>
      <c r="AF120" s="222"/>
      <c r="AG120" s="222"/>
    </row>
    <row r="121" spans="1:33" ht="17.25" customHeight="1">
      <c r="A121" s="222"/>
      <c r="B121" s="222"/>
      <c r="C121" s="222"/>
      <c r="D121" s="222"/>
      <c r="E121" s="223"/>
      <c r="F121" s="222"/>
      <c r="G121" s="222"/>
      <c r="H121" s="222"/>
      <c r="I121" s="222"/>
      <c r="J121" s="222"/>
      <c r="K121" s="224"/>
      <c r="L121" s="224"/>
      <c r="M121" s="222"/>
      <c r="N121" s="222"/>
      <c r="O121" s="222"/>
      <c r="P121" s="222"/>
      <c r="Q121" s="222"/>
      <c r="R121" s="222"/>
      <c r="S121" s="222"/>
      <c r="T121" s="222"/>
      <c r="U121" s="222"/>
      <c r="V121" s="222"/>
      <c r="W121" s="222"/>
      <c r="X121" s="222"/>
      <c r="Y121" s="222"/>
      <c r="Z121" s="222"/>
      <c r="AA121" s="222"/>
      <c r="AB121" s="222"/>
      <c r="AC121" s="222"/>
      <c r="AD121" s="222"/>
      <c r="AE121" s="222"/>
      <c r="AF121" s="222"/>
      <c r="AG121" s="222"/>
    </row>
    <row r="122" spans="1:33" ht="17.25" customHeight="1">
      <c r="A122" s="222"/>
      <c r="B122" s="222"/>
      <c r="C122" s="222"/>
      <c r="D122" s="222"/>
      <c r="E122" s="223"/>
      <c r="F122" s="222"/>
      <c r="G122" s="222"/>
      <c r="H122" s="222"/>
      <c r="I122" s="222"/>
      <c r="J122" s="222"/>
      <c r="K122" s="224"/>
      <c r="L122" s="224"/>
      <c r="M122" s="222"/>
      <c r="N122" s="222"/>
      <c r="O122" s="222"/>
      <c r="P122" s="222"/>
      <c r="Q122" s="222"/>
      <c r="R122" s="222"/>
      <c r="S122" s="222"/>
      <c r="T122" s="222"/>
      <c r="U122" s="222"/>
      <c r="V122" s="222"/>
      <c r="W122" s="222"/>
      <c r="X122" s="222"/>
      <c r="Y122" s="222"/>
      <c r="Z122" s="222"/>
      <c r="AA122" s="222"/>
      <c r="AB122" s="222"/>
      <c r="AC122" s="222"/>
      <c r="AD122" s="222"/>
      <c r="AE122" s="222"/>
      <c r="AF122" s="222"/>
      <c r="AG122" s="222"/>
    </row>
    <row r="123" spans="1:33" ht="17.25" customHeight="1">
      <c r="A123" s="222"/>
      <c r="B123" s="222"/>
      <c r="C123" s="222"/>
      <c r="D123" s="222"/>
      <c r="E123" s="223"/>
      <c r="F123" s="222"/>
      <c r="G123" s="222"/>
      <c r="H123" s="222"/>
      <c r="I123" s="222"/>
      <c r="J123" s="222"/>
      <c r="K123" s="224"/>
      <c r="L123" s="224"/>
      <c r="M123" s="222"/>
      <c r="N123" s="222"/>
      <c r="O123" s="222"/>
      <c r="P123" s="222"/>
      <c r="Q123" s="222"/>
      <c r="R123" s="222"/>
      <c r="S123" s="222"/>
      <c r="T123" s="222"/>
      <c r="U123" s="222"/>
      <c r="V123" s="222"/>
      <c r="W123" s="222"/>
      <c r="X123" s="222"/>
      <c r="Y123" s="222"/>
      <c r="Z123" s="222"/>
      <c r="AA123" s="222"/>
      <c r="AB123" s="222"/>
      <c r="AC123" s="222"/>
      <c r="AD123" s="222"/>
      <c r="AE123" s="222"/>
      <c r="AF123" s="222"/>
      <c r="AG123" s="222"/>
    </row>
    <row r="124" spans="1:33" ht="17.25" customHeight="1">
      <c r="A124" s="222"/>
      <c r="B124" s="222"/>
      <c r="C124" s="222"/>
      <c r="D124" s="222"/>
      <c r="E124" s="223"/>
      <c r="F124" s="222"/>
      <c r="G124" s="222"/>
      <c r="H124" s="222"/>
      <c r="I124" s="222"/>
      <c r="J124" s="222"/>
      <c r="K124" s="224"/>
      <c r="L124" s="224"/>
      <c r="M124" s="222"/>
      <c r="N124" s="222"/>
      <c r="O124" s="222"/>
      <c r="P124" s="222"/>
      <c r="Q124" s="222"/>
      <c r="R124" s="222"/>
      <c r="S124" s="222"/>
      <c r="T124" s="222"/>
      <c r="U124" s="222"/>
      <c r="V124" s="222"/>
      <c r="W124" s="222"/>
      <c r="X124" s="222"/>
      <c r="Y124" s="222"/>
      <c r="Z124" s="222"/>
      <c r="AA124" s="222"/>
      <c r="AB124" s="222"/>
      <c r="AC124" s="222"/>
      <c r="AD124" s="222"/>
      <c r="AE124" s="222"/>
      <c r="AF124" s="222"/>
      <c r="AG124" s="222"/>
    </row>
    <row r="125" spans="1:33" ht="17.25" customHeight="1">
      <c r="A125" s="222"/>
      <c r="B125" s="222"/>
      <c r="C125" s="222"/>
      <c r="D125" s="222"/>
      <c r="E125" s="223"/>
      <c r="F125" s="222"/>
      <c r="G125" s="222"/>
      <c r="H125" s="222"/>
      <c r="I125" s="222"/>
      <c r="J125" s="222"/>
      <c r="K125" s="224"/>
      <c r="L125" s="224"/>
      <c r="M125" s="222"/>
      <c r="N125" s="222"/>
      <c r="O125" s="222"/>
      <c r="P125" s="222"/>
      <c r="Q125" s="222"/>
      <c r="R125" s="222"/>
      <c r="S125" s="222"/>
      <c r="T125" s="222"/>
      <c r="U125" s="222"/>
      <c r="V125" s="222"/>
      <c r="W125" s="222"/>
      <c r="X125" s="222"/>
      <c r="Y125" s="222"/>
      <c r="Z125" s="222"/>
      <c r="AA125" s="222"/>
      <c r="AB125" s="222"/>
      <c r="AC125" s="222"/>
      <c r="AD125" s="222"/>
      <c r="AE125" s="222"/>
      <c r="AF125" s="222"/>
      <c r="AG125" s="222"/>
    </row>
    <row r="126" spans="1:33" ht="17.25" customHeight="1">
      <c r="A126" s="222"/>
      <c r="B126" s="222"/>
      <c r="C126" s="222"/>
      <c r="D126" s="222"/>
      <c r="E126" s="223"/>
      <c r="F126" s="222"/>
      <c r="G126" s="222"/>
      <c r="H126" s="222"/>
      <c r="I126" s="222"/>
      <c r="J126" s="222"/>
      <c r="K126" s="224"/>
      <c r="L126" s="224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</row>
    <row r="127" spans="1:33" ht="17.25" customHeight="1">
      <c r="A127" s="222"/>
      <c r="B127" s="222"/>
      <c r="C127" s="222"/>
      <c r="D127" s="222"/>
      <c r="E127" s="223"/>
      <c r="F127" s="222"/>
      <c r="G127" s="222"/>
      <c r="H127" s="222"/>
      <c r="I127" s="222"/>
      <c r="J127" s="222"/>
      <c r="K127" s="224"/>
      <c r="L127" s="224"/>
      <c r="M127" s="222"/>
      <c r="N127" s="222"/>
      <c r="O127" s="222"/>
      <c r="P127" s="222"/>
      <c r="Q127" s="222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2"/>
      <c r="AG127" s="222"/>
    </row>
    <row r="128" spans="1:33" ht="17.25" customHeight="1">
      <c r="A128" s="222"/>
      <c r="B128" s="222"/>
      <c r="C128" s="222"/>
      <c r="D128" s="222"/>
      <c r="E128" s="223"/>
      <c r="F128" s="222"/>
      <c r="G128" s="222"/>
      <c r="H128" s="222"/>
      <c r="I128" s="222"/>
      <c r="J128" s="222"/>
      <c r="K128" s="224"/>
      <c r="L128" s="224"/>
      <c r="M128" s="222"/>
      <c r="N128" s="222"/>
      <c r="O128" s="222"/>
      <c r="P128" s="222"/>
      <c r="Q128" s="222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222"/>
      <c r="AF128" s="222"/>
      <c r="AG128" s="222"/>
    </row>
    <row r="129" spans="1:33" ht="17.25" customHeight="1">
      <c r="A129" s="222"/>
      <c r="B129" s="222"/>
      <c r="C129" s="222"/>
      <c r="D129" s="222"/>
      <c r="E129" s="223"/>
      <c r="F129" s="222"/>
      <c r="G129" s="222"/>
      <c r="H129" s="222"/>
      <c r="I129" s="222"/>
      <c r="J129" s="222"/>
      <c r="K129" s="224"/>
      <c r="L129" s="224"/>
      <c r="M129" s="222"/>
      <c r="N129" s="222"/>
      <c r="O129" s="222"/>
      <c r="P129" s="222"/>
      <c r="Q129" s="222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2"/>
      <c r="AG129" s="222"/>
    </row>
    <row r="130" spans="1:33" ht="17.25" customHeight="1">
      <c r="A130" s="222"/>
      <c r="B130" s="222"/>
      <c r="C130" s="222"/>
      <c r="D130" s="222"/>
      <c r="E130" s="226"/>
      <c r="F130" s="227" t="e">
        <f t="shared" ref="F130:G130" si="33">#REF!</f>
        <v>#REF!</v>
      </c>
      <c r="G130" s="228" t="e">
        <f t="shared" si="33"/>
        <v>#REF!</v>
      </c>
      <c r="H130" s="222"/>
      <c r="I130" s="222"/>
      <c r="J130" s="222"/>
      <c r="K130" s="224"/>
      <c r="L130" s="224"/>
      <c r="M130" s="222"/>
      <c r="N130" s="222"/>
      <c r="O130" s="222"/>
      <c r="P130" s="222"/>
      <c r="Q130" s="222"/>
      <c r="R130" s="222"/>
      <c r="S130" s="222"/>
      <c r="T130" s="222"/>
      <c r="U130" s="222"/>
      <c r="V130" s="222"/>
      <c r="W130" s="222"/>
      <c r="X130" s="222"/>
      <c r="Y130" s="222"/>
      <c r="Z130" s="222"/>
      <c r="AA130" s="222"/>
      <c r="AB130" s="222"/>
      <c r="AC130" s="222"/>
      <c r="AD130" s="222"/>
      <c r="AE130" s="222"/>
      <c r="AF130" s="222"/>
      <c r="AG130" s="222"/>
    </row>
    <row r="131" spans="1:33" ht="17.25" customHeight="1">
      <c r="A131" s="222"/>
      <c r="B131" s="222"/>
      <c r="C131" s="222"/>
      <c r="D131" s="222"/>
      <c r="E131" s="226"/>
      <c r="F131" s="227" t="e">
        <f t="shared" ref="F131:G131" si="34">#REF!</f>
        <v>#REF!</v>
      </c>
      <c r="G131" s="228" t="e">
        <f t="shared" si="34"/>
        <v>#REF!</v>
      </c>
      <c r="H131" s="222"/>
      <c r="I131" s="222"/>
      <c r="J131" s="222"/>
      <c r="K131" s="224"/>
      <c r="L131" s="224"/>
      <c r="M131" s="222"/>
      <c r="N131" s="222"/>
      <c r="O131" s="222"/>
      <c r="P131" s="222"/>
      <c r="Q131" s="222"/>
      <c r="R131" s="222"/>
      <c r="S131" s="222"/>
      <c r="T131" s="222"/>
      <c r="U131" s="222"/>
      <c r="V131" s="222"/>
      <c r="W131" s="222"/>
      <c r="X131" s="222"/>
      <c r="Y131" s="222"/>
      <c r="Z131" s="222"/>
      <c r="AA131" s="222"/>
      <c r="AB131" s="222"/>
      <c r="AC131" s="222"/>
      <c r="AD131" s="222"/>
      <c r="AE131" s="222"/>
      <c r="AF131" s="222"/>
      <c r="AG131" s="222"/>
    </row>
    <row r="132" spans="1:33" ht="17.25" customHeight="1">
      <c r="A132" s="222"/>
      <c r="B132" s="222"/>
      <c r="C132" s="222"/>
      <c r="D132" s="222"/>
      <c r="E132" s="226"/>
      <c r="F132" s="227" t="e">
        <f t="shared" ref="F132:G132" si="35">#REF!</f>
        <v>#REF!</v>
      </c>
      <c r="G132" s="228" t="e">
        <f t="shared" si="35"/>
        <v>#REF!</v>
      </c>
      <c r="H132" s="222"/>
      <c r="I132" s="222"/>
      <c r="J132" s="222"/>
      <c r="K132" s="224"/>
      <c r="L132" s="224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</row>
    <row r="133" spans="1:33" ht="17.25" customHeight="1">
      <c r="A133" s="222"/>
      <c r="B133" s="222"/>
      <c r="C133" s="222"/>
      <c r="D133" s="222"/>
      <c r="E133" s="226"/>
      <c r="F133" s="227" t="e">
        <f t="shared" ref="F133:G133" si="36">#REF!</f>
        <v>#REF!</v>
      </c>
      <c r="G133" s="228" t="e">
        <f t="shared" si="36"/>
        <v>#REF!</v>
      </c>
      <c r="H133" s="222"/>
      <c r="I133" s="222"/>
      <c r="J133" s="222"/>
      <c r="K133" s="224"/>
      <c r="L133" s="224"/>
      <c r="M133" s="222"/>
      <c r="N133" s="222"/>
      <c r="O133" s="222"/>
      <c r="P133" s="222"/>
      <c r="Q133" s="222"/>
      <c r="R133" s="222"/>
      <c r="S133" s="222"/>
      <c r="T133" s="222"/>
      <c r="U133" s="222"/>
      <c r="V133" s="222"/>
      <c r="W133" s="222"/>
      <c r="X133" s="222"/>
      <c r="Y133" s="222"/>
      <c r="Z133" s="222"/>
      <c r="AA133" s="222"/>
      <c r="AB133" s="222"/>
      <c r="AC133" s="222"/>
      <c r="AD133" s="222"/>
      <c r="AE133" s="222"/>
      <c r="AF133" s="222"/>
      <c r="AG133" s="222"/>
    </row>
    <row r="134" spans="1:33" ht="17.25" customHeight="1">
      <c r="A134" s="222"/>
      <c r="B134" s="222"/>
      <c r="C134" s="222"/>
      <c r="D134" s="222"/>
      <c r="E134" s="226"/>
      <c r="F134" s="227" t="e">
        <f t="shared" ref="F134:G134" si="37">#REF!</f>
        <v>#REF!</v>
      </c>
      <c r="G134" s="228" t="e">
        <f t="shared" si="37"/>
        <v>#REF!</v>
      </c>
      <c r="H134" s="222"/>
      <c r="I134" s="222"/>
      <c r="J134" s="222"/>
      <c r="K134" s="224"/>
      <c r="L134" s="224"/>
      <c r="M134" s="222"/>
      <c r="N134" s="222"/>
      <c r="O134" s="222"/>
      <c r="P134" s="222"/>
      <c r="Q134" s="222"/>
      <c r="R134" s="222"/>
      <c r="S134" s="222"/>
      <c r="T134" s="222"/>
      <c r="U134" s="222"/>
      <c r="V134" s="222"/>
      <c r="W134" s="222"/>
      <c r="X134" s="222"/>
      <c r="Y134" s="222"/>
      <c r="Z134" s="222"/>
      <c r="AA134" s="222"/>
      <c r="AB134" s="222"/>
      <c r="AC134" s="222"/>
      <c r="AD134" s="222"/>
      <c r="AE134" s="222"/>
      <c r="AF134" s="222"/>
      <c r="AG134" s="222"/>
    </row>
    <row r="135" spans="1:33" ht="17.25" customHeight="1">
      <c r="A135" s="222"/>
      <c r="B135" s="222"/>
      <c r="C135" s="222"/>
      <c r="D135" s="222"/>
      <c r="E135" s="226"/>
      <c r="F135" s="227" t="e">
        <f t="shared" ref="F135:G135" si="38">#REF!</f>
        <v>#REF!</v>
      </c>
      <c r="G135" s="228" t="e">
        <f t="shared" si="38"/>
        <v>#REF!</v>
      </c>
      <c r="H135" s="222"/>
      <c r="I135" s="222"/>
      <c r="J135" s="222"/>
      <c r="K135" s="224"/>
      <c r="L135" s="224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222"/>
      <c r="AF135" s="222"/>
      <c r="AG135" s="222"/>
    </row>
    <row r="136" spans="1:33" ht="17.25" customHeight="1">
      <c r="A136" s="222"/>
      <c r="B136" s="222"/>
      <c r="C136" s="222"/>
      <c r="D136" s="222"/>
      <c r="E136" s="226"/>
      <c r="F136" s="227" t="e">
        <f t="shared" ref="F136:G136" si="39">#REF!</f>
        <v>#REF!</v>
      </c>
      <c r="G136" s="228" t="e">
        <f t="shared" si="39"/>
        <v>#REF!</v>
      </c>
      <c r="H136" s="222"/>
      <c r="I136" s="222"/>
      <c r="J136" s="222"/>
      <c r="K136" s="224"/>
      <c r="L136" s="224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22"/>
      <c r="AD136" s="222"/>
      <c r="AE136" s="222"/>
      <c r="AF136" s="222"/>
      <c r="AG136" s="222"/>
    </row>
    <row r="137" spans="1:33" ht="17.25" customHeight="1">
      <c r="A137" s="222"/>
      <c r="B137" s="222"/>
      <c r="C137" s="222"/>
      <c r="D137" s="222"/>
      <c r="E137" s="226"/>
      <c r="F137" s="227" t="e">
        <f t="shared" ref="F137:G137" si="40">#REF!</f>
        <v>#REF!</v>
      </c>
      <c r="G137" s="228" t="e">
        <f t="shared" si="40"/>
        <v>#REF!</v>
      </c>
      <c r="H137" s="222"/>
      <c r="I137" s="222"/>
      <c r="J137" s="222"/>
      <c r="K137" s="224"/>
      <c r="L137" s="224"/>
      <c r="M137" s="222"/>
      <c r="N137" s="222"/>
      <c r="O137" s="222"/>
      <c r="P137" s="222"/>
      <c r="Q137" s="222"/>
      <c r="R137" s="222"/>
      <c r="S137" s="222"/>
      <c r="T137" s="222"/>
      <c r="U137" s="222"/>
      <c r="V137" s="222"/>
      <c r="W137" s="222"/>
      <c r="X137" s="222"/>
      <c r="Y137" s="222"/>
      <c r="Z137" s="222"/>
      <c r="AA137" s="222"/>
      <c r="AB137" s="222"/>
      <c r="AC137" s="222"/>
      <c r="AD137" s="222"/>
      <c r="AE137" s="222"/>
      <c r="AF137" s="222"/>
      <c r="AG137" s="222"/>
    </row>
    <row r="138" spans="1:33" ht="17.25" customHeight="1">
      <c r="A138" s="222"/>
      <c r="B138" s="222"/>
      <c r="C138" s="222"/>
      <c r="D138" s="222"/>
      <c r="E138" s="226"/>
      <c r="F138" s="227" t="e">
        <f t="shared" ref="F138:G138" si="41">#REF!</f>
        <v>#REF!</v>
      </c>
      <c r="G138" s="228" t="e">
        <f t="shared" si="41"/>
        <v>#REF!</v>
      </c>
      <c r="H138" s="222"/>
      <c r="I138" s="222"/>
      <c r="J138" s="222"/>
      <c r="K138" s="224"/>
      <c r="L138" s="224"/>
      <c r="M138" s="222"/>
      <c r="N138" s="222"/>
      <c r="O138" s="222"/>
      <c r="P138" s="222"/>
      <c r="Q138" s="222"/>
      <c r="R138" s="222"/>
      <c r="S138" s="222"/>
      <c r="T138" s="222"/>
      <c r="U138" s="222"/>
      <c r="V138" s="222"/>
      <c r="W138" s="222"/>
      <c r="X138" s="222"/>
      <c r="Y138" s="222"/>
      <c r="Z138" s="222"/>
      <c r="AA138" s="222"/>
      <c r="AB138" s="222"/>
      <c r="AC138" s="222"/>
      <c r="AD138" s="222"/>
      <c r="AE138" s="222"/>
      <c r="AF138" s="222"/>
      <c r="AG138" s="222"/>
    </row>
    <row r="139" spans="1:33" ht="17.25" customHeight="1">
      <c r="A139" s="222"/>
      <c r="B139" s="222"/>
      <c r="C139" s="222"/>
      <c r="D139" s="222"/>
      <c r="E139" s="226"/>
      <c r="F139" s="227" t="e">
        <f t="shared" ref="F139:G139" si="42">#REF!</f>
        <v>#REF!</v>
      </c>
      <c r="G139" s="228" t="e">
        <f t="shared" si="42"/>
        <v>#REF!</v>
      </c>
      <c r="H139" s="222"/>
      <c r="I139" s="222"/>
      <c r="J139" s="222"/>
      <c r="K139" s="224"/>
      <c r="L139" s="224"/>
      <c r="M139" s="222"/>
      <c r="N139" s="222"/>
      <c r="O139" s="222"/>
      <c r="P139" s="222"/>
      <c r="Q139" s="222"/>
      <c r="R139" s="222"/>
      <c r="S139" s="222"/>
      <c r="T139" s="222"/>
      <c r="U139" s="222"/>
      <c r="V139" s="222"/>
      <c r="W139" s="222"/>
      <c r="X139" s="222"/>
      <c r="Y139" s="222"/>
      <c r="Z139" s="222"/>
      <c r="AA139" s="222"/>
      <c r="AB139" s="222"/>
      <c r="AC139" s="222"/>
      <c r="AD139" s="222"/>
      <c r="AE139" s="222"/>
      <c r="AF139" s="222"/>
      <c r="AG139" s="222"/>
    </row>
    <row r="140" spans="1:33" ht="17.25" customHeight="1">
      <c r="A140" s="222"/>
      <c r="B140" s="222"/>
      <c r="C140" s="222"/>
      <c r="D140" s="222"/>
      <c r="E140" s="226"/>
      <c r="F140" s="227" t="e">
        <f t="shared" ref="F140:G140" si="43">#REF!</f>
        <v>#REF!</v>
      </c>
      <c r="G140" s="228" t="e">
        <f t="shared" si="43"/>
        <v>#REF!</v>
      </c>
      <c r="H140" s="222"/>
      <c r="I140" s="222"/>
      <c r="J140" s="222"/>
      <c r="K140" s="224"/>
      <c r="L140" s="224"/>
      <c r="M140" s="222"/>
      <c r="N140" s="222"/>
      <c r="O140" s="222"/>
      <c r="P140" s="222"/>
      <c r="Q140" s="222"/>
      <c r="R140" s="222"/>
      <c r="S140" s="222"/>
      <c r="T140" s="222"/>
      <c r="U140" s="222"/>
      <c r="V140" s="222"/>
      <c r="W140" s="222"/>
      <c r="X140" s="222"/>
      <c r="Y140" s="222"/>
      <c r="Z140" s="222"/>
      <c r="AA140" s="222"/>
      <c r="AB140" s="222"/>
      <c r="AC140" s="222"/>
      <c r="AD140" s="222"/>
      <c r="AE140" s="222"/>
      <c r="AF140" s="222"/>
      <c r="AG140" s="222"/>
    </row>
    <row r="141" spans="1:33" ht="17.25" customHeight="1">
      <c r="A141" s="222"/>
      <c r="B141" s="222"/>
      <c r="C141" s="222"/>
      <c r="D141" s="222"/>
      <c r="E141" s="226"/>
      <c r="F141" s="227" t="e">
        <f t="shared" ref="F141:G141" si="44">#REF!</f>
        <v>#REF!</v>
      </c>
      <c r="G141" s="228" t="e">
        <f t="shared" si="44"/>
        <v>#REF!</v>
      </c>
      <c r="H141" s="222"/>
      <c r="I141" s="222"/>
      <c r="J141" s="222"/>
      <c r="K141" s="224"/>
      <c r="L141" s="224"/>
      <c r="M141" s="222"/>
      <c r="N141" s="222"/>
      <c r="O141" s="222"/>
      <c r="P141" s="222"/>
      <c r="Q141" s="222"/>
      <c r="R141" s="222"/>
      <c r="S141" s="222"/>
      <c r="T141" s="222"/>
      <c r="U141" s="222"/>
      <c r="V141" s="222"/>
      <c r="W141" s="222"/>
      <c r="X141" s="222"/>
      <c r="Y141" s="222"/>
      <c r="Z141" s="222"/>
      <c r="AA141" s="222"/>
      <c r="AB141" s="222"/>
      <c r="AC141" s="222"/>
      <c r="AD141" s="222"/>
      <c r="AE141" s="222"/>
      <c r="AF141" s="222"/>
      <c r="AG141" s="222"/>
    </row>
    <row r="142" spans="1:33" ht="17.25" customHeight="1">
      <c r="A142" s="222"/>
      <c r="B142" s="222"/>
      <c r="C142" s="222"/>
      <c r="D142" s="222"/>
      <c r="E142" s="226"/>
      <c r="F142" s="227" t="e">
        <f t="shared" ref="F142:G142" si="45">#REF!</f>
        <v>#REF!</v>
      </c>
      <c r="G142" s="228" t="e">
        <f t="shared" si="45"/>
        <v>#REF!</v>
      </c>
      <c r="H142" s="222"/>
      <c r="I142" s="222"/>
      <c r="J142" s="222"/>
      <c r="K142" s="224"/>
      <c r="L142" s="224"/>
      <c r="M142" s="222"/>
      <c r="N142" s="222"/>
      <c r="O142" s="222"/>
      <c r="P142" s="222"/>
      <c r="Q142" s="222"/>
      <c r="R142" s="222"/>
      <c r="S142" s="222"/>
      <c r="T142" s="222"/>
      <c r="U142" s="222"/>
      <c r="V142" s="222"/>
      <c r="W142" s="222"/>
      <c r="X142" s="222"/>
      <c r="Y142" s="222"/>
      <c r="Z142" s="222"/>
      <c r="AA142" s="222"/>
      <c r="AB142" s="222"/>
      <c r="AC142" s="222"/>
      <c r="AD142" s="222"/>
      <c r="AE142" s="222"/>
      <c r="AF142" s="222"/>
      <c r="AG142" s="222"/>
    </row>
    <row r="143" spans="1:33" ht="17.25" customHeight="1">
      <c r="A143" s="222"/>
      <c r="B143" s="222"/>
      <c r="C143" s="222"/>
      <c r="D143" s="222"/>
      <c r="E143" s="226"/>
      <c r="F143" s="227" t="e">
        <f t="shared" ref="F143:G143" si="46">#REF!</f>
        <v>#REF!</v>
      </c>
      <c r="G143" s="228" t="e">
        <f t="shared" si="46"/>
        <v>#REF!</v>
      </c>
      <c r="H143" s="222"/>
      <c r="I143" s="222"/>
      <c r="J143" s="222"/>
      <c r="K143" s="224"/>
      <c r="L143" s="224"/>
      <c r="M143" s="222"/>
      <c r="N143" s="222"/>
      <c r="O143" s="222"/>
      <c r="P143" s="222"/>
      <c r="Q143" s="222"/>
      <c r="R143" s="222"/>
      <c r="S143" s="222"/>
      <c r="T143" s="222"/>
      <c r="U143" s="222"/>
      <c r="V143" s="222"/>
      <c r="W143" s="222"/>
      <c r="X143" s="222"/>
      <c r="Y143" s="222"/>
      <c r="Z143" s="222"/>
      <c r="AA143" s="222"/>
      <c r="AB143" s="222"/>
      <c r="AC143" s="222"/>
      <c r="AD143" s="222"/>
      <c r="AE143" s="222"/>
      <c r="AF143" s="222"/>
      <c r="AG143" s="222"/>
    </row>
    <row r="144" spans="1:33" ht="17.25" customHeight="1">
      <c r="A144" s="222"/>
      <c r="B144" s="222"/>
      <c r="C144" s="222"/>
      <c r="D144" s="222"/>
      <c r="E144" s="226"/>
      <c r="F144" s="227" t="e">
        <f t="shared" ref="F144:G144" si="47">#REF!</f>
        <v>#REF!</v>
      </c>
      <c r="G144" s="228" t="e">
        <f t="shared" si="47"/>
        <v>#REF!</v>
      </c>
      <c r="H144" s="222"/>
      <c r="I144" s="222"/>
      <c r="J144" s="222"/>
      <c r="K144" s="224"/>
      <c r="L144" s="224"/>
      <c r="M144" s="222"/>
      <c r="N144" s="222"/>
      <c r="O144" s="222"/>
      <c r="P144" s="222"/>
      <c r="Q144" s="222"/>
      <c r="R144" s="222"/>
      <c r="S144" s="222"/>
      <c r="T144" s="222"/>
      <c r="U144" s="222"/>
      <c r="V144" s="222"/>
      <c r="W144" s="222"/>
      <c r="X144" s="222"/>
      <c r="Y144" s="222"/>
      <c r="Z144" s="222"/>
      <c r="AA144" s="222"/>
      <c r="AB144" s="222"/>
      <c r="AC144" s="222"/>
      <c r="AD144" s="222"/>
      <c r="AE144" s="222"/>
      <c r="AF144" s="222"/>
      <c r="AG144" s="222"/>
    </row>
    <row r="145" spans="1:33" ht="17.25" customHeight="1">
      <c r="A145" s="222"/>
      <c r="B145" s="222"/>
      <c r="C145" s="222"/>
      <c r="D145" s="222"/>
      <c r="E145" s="226"/>
      <c r="F145" s="227" t="e">
        <f t="shared" ref="F145:G145" si="48">#REF!</f>
        <v>#REF!</v>
      </c>
      <c r="G145" s="228" t="e">
        <f t="shared" si="48"/>
        <v>#REF!</v>
      </c>
      <c r="H145" s="222"/>
      <c r="I145" s="222"/>
      <c r="J145" s="222"/>
      <c r="K145" s="224"/>
      <c r="L145" s="224"/>
      <c r="M145" s="222"/>
      <c r="N145" s="222"/>
      <c r="O145" s="222"/>
      <c r="P145" s="222"/>
      <c r="Q145" s="222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222"/>
      <c r="AF145" s="222"/>
      <c r="AG145" s="222"/>
    </row>
    <row r="146" spans="1:33" ht="17.25" customHeight="1">
      <c r="A146" s="222"/>
      <c r="B146" s="222"/>
      <c r="C146" s="222"/>
      <c r="D146" s="222"/>
      <c r="E146" s="226"/>
      <c r="F146" s="227" t="e">
        <f t="shared" ref="F146:G146" si="49">#REF!</f>
        <v>#REF!</v>
      </c>
      <c r="G146" s="228" t="e">
        <f t="shared" si="49"/>
        <v>#REF!</v>
      </c>
      <c r="H146" s="222"/>
      <c r="I146" s="222"/>
      <c r="J146" s="222"/>
      <c r="K146" s="224"/>
      <c r="L146" s="224"/>
      <c r="M146" s="222"/>
      <c r="N146" s="222"/>
      <c r="O146" s="222"/>
      <c r="P146" s="222"/>
      <c r="Q146" s="222"/>
      <c r="R146" s="222"/>
      <c r="S146" s="222"/>
      <c r="T146" s="222"/>
      <c r="U146" s="222"/>
      <c r="V146" s="222"/>
      <c r="W146" s="222"/>
      <c r="X146" s="222"/>
      <c r="Y146" s="222"/>
      <c r="Z146" s="222"/>
      <c r="AA146" s="222"/>
      <c r="AB146" s="222"/>
      <c r="AC146" s="222"/>
      <c r="AD146" s="222"/>
      <c r="AE146" s="222"/>
      <c r="AF146" s="222"/>
      <c r="AG146" s="222"/>
    </row>
    <row r="147" spans="1:33" ht="17.25" customHeight="1">
      <c r="A147" s="222"/>
      <c r="B147" s="222"/>
      <c r="C147" s="222"/>
      <c r="D147" s="222"/>
      <c r="E147" s="226"/>
      <c r="F147" s="227" t="e">
        <f t="shared" ref="F147:G147" si="50">#REF!</f>
        <v>#REF!</v>
      </c>
      <c r="G147" s="228" t="e">
        <f t="shared" si="50"/>
        <v>#REF!</v>
      </c>
      <c r="H147" s="222"/>
      <c r="I147" s="222"/>
      <c r="J147" s="222"/>
      <c r="K147" s="224"/>
      <c r="L147" s="224"/>
      <c r="M147" s="222"/>
      <c r="N147" s="222"/>
      <c r="O147" s="222"/>
      <c r="P147" s="222"/>
      <c r="Q147" s="222"/>
      <c r="R147" s="222"/>
      <c r="S147" s="222"/>
      <c r="T147" s="222"/>
      <c r="U147" s="222"/>
      <c r="V147" s="222"/>
      <c r="W147" s="222"/>
      <c r="X147" s="222"/>
      <c r="Y147" s="222"/>
      <c r="Z147" s="222"/>
      <c r="AA147" s="222"/>
      <c r="AB147" s="222"/>
      <c r="AC147" s="222"/>
      <c r="AD147" s="222"/>
      <c r="AE147" s="222"/>
      <c r="AF147" s="222"/>
      <c r="AG147" s="222"/>
    </row>
    <row r="148" spans="1:33" ht="17.25" customHeight="1">
      <c r="A148" s="222"/>
      <c r="B148" s="222"/>
      <c r="C148" s="222"/>
      <c r="D148" s="222"/>
      <c r="E148" s="226"/>
      <c r="F148" s="227" t="e">
        <f t="shared" ref="F148:G148" si="51">#REF!</f>
        <v>#REF!</v>
      </c>
      <c r="G148" s="228" t="e">
        <f t="shared" si="51"/>
        <v>#REF!</v>
      </c>
      <c r="H148" s="222"/>
      <c r="I148" s="222"/>
      <c r="J148" s="222"/>
      <c r="K148" s="224"/>
      <c r="L148" s="224"/>
      <c r="M148" s="222"/>
      <c r="N148" s="222"/>
      <c r="O148" s="222"/>
      <c r="P148" s="222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  <c r="AA148" s="222"/>
      <c r="AB148" s="222"/>
      <c r="AC148" s="222"/>
      <c r="AD148" s="222"/>
      <c r="AE148" s="222"/>
      <c r="AF148" s="222"/>
      <c r="AG148" s="222"/>
    </row>
    <row r="149" spans="1:33" ht="17.25" customHeight="1">
      <c r="A149" s="222"/>
      <c r="B149" s="222"/>
      <c r="C149" s="222"/>
      <c r="D149" s="222"/>
      <c r="E149" s="226"/>
      <c r="F149" s="227" t="e">
        <f t="shared" ref="F149:G149" si="52">#REF!</f>
        <v>#REF!</v>
      </c>
      <c r="G149" s="228" t="e">
        <f t="shared" si="52"/>
        <v>#REF!</v>
      </c>
      <c r="H149" s="222"/>
      <c r="I149" s="222"/>
      <c r="J149" s="222"/>
      <c r="K149" s="224"/>
      <c r="L149" s="224"/>
      <c r="M149" s="222"/>
      <c r="N149" s="222"/>
      <c r="O149" s="222"/>
      <c r="P149" s="222"/>
      <c r="Q149" s="222"/>
      <c r="R149" s="222"/>
      <c r="S149" s="222"/>
      <c r="T149" s="222"/>
      <c r="U149" s="222"/>
      <c r="V149" s="222"/>
      <c r="W149" s="222"/>
      <c r="X149" s="222"/>
      <c r="Y149" s="222"/>
      <c r="Z149" s="222"/>
      <c r="AA149" s="222"/>
      <c r="AB149" s="222"/>
      <c r="AC149" s="222"/>
      <c r="AD149" s="222"/>
      <c r="AE149" s="222"/>
      <c r="AF149" s="222"/>
      <c r="AG149" s="222"/>
    </row>
    <row r="150" spans="1:33" ht="17.25" customHeight="1">
      <c r="A150" s="222"/>
      <c r="B150" s="222"/>
      <c r="C150" s="222"/>
      <c r="D150" s="222"/>
      <c r="E150" s="226"/>
      <c r="F150" s="227" t="e">
        <f t="shared" ref="F150:G150" si="53">#REF!</f>
        <v>#REF!</v>
      </c>
      <c r="G150" s="228" t="e">
        <f t="shared" si="53"/>
        <v>#REF!</v>
      </c>
      <c r="H150" s="222"/>
      <c r="I150" s="222"/>
      <c r="J150" s="222"/>
      <c r="K150" s="224"/>
      <c r="L150" s="224"/>
      <c r="M150" s="222"/>
      <c r="N150" s="222"/>
      <c r="O150" s="222"/>
      <c r="P150" s="222"/>
      <c r="Q150" s="222"/>
      <c r="R150" s="222"/>
      <c r="S150" s="222"/>
      <c r="T150" s="222"/>
      <c r="U150" s="222"/>
      <c r="V150" s="222"/>
      <c r="W150" s="222"/>
      <c r="X150" s="222"/>
      <c r="Y150" s="222"/>
      <c r="Z150" s="222"/>
      <c r="AA150" s="222"/>
      <c r="AB150" s="222"/>
      <c r="AC150" s="222"/>
      <c r="AD150" s="222"/>
      <c r="AE150" s="222"/>
      <c r="AF150" s="222"/>
      <c r="AG150" s="222"/>
    </row>
    <row r="151" spans="1:33" ht="17.25" customHeight="1">
      <c r="A151" s="222"/>
      <c r="B151" s="222"/>
      <c r="C151" s="222"/>
      <c r="D151" s="222"/>
      <c r="E151" s="226"/>
      <c r="F151" s="227" t="e">
        <f t="shared" ref="F151:G151" si="54">#REF!</f>
        <v>#REF!</v>
      </c>
      <c r="G151" s="228" t="e">
        <f t="shared" si="54"/>
        <v>#REF!</v>
      </c>
      <c r="H151" s="222"/>
      <c r="I151" s="222"/>
      <c r="J151" s="222"/>
      <c r="K151" s="224"/>
      <c r="L151" s="224"/>
      <c r="M151" s="222"/>
      <c r="N151" s="222"/>
      <c r="O151" s="222"/>
      <c r="P151" s="222"/>
      <c r="Q151" s="222"/>
      <c r="R151" s="222"/>
      <c r="S151" s="222"/>
      <c r="T151" s="222"/>
      <c r="U151" s="222"/>
      <c r="V151" s="222"/>
      <c r="W151" s="222"/>
      <c r="X151" s="222"/>
      <c r="Y151" s="222"/>
      <c r="Z151" s="222"/>
      <c r="AA151" s="222"/>
      <c r="AB151" s="222"/>
      <c r="AC151" s="222"/>
      <c r="AD151" s="222"/>
      <c r="AE151" s="222"/>
      <c r="AF151" s="222"/>
      <c r="AG151" s="222"/>
    </row>
    <row r="152" spans="1:33" ht="17.25" customHeight="1">
      <c r="A152" s="222"/>
      <c r="B152" s="222"/>
      <c r="C152" s="222"/>
      <c r="D152" s="222"/>
      <c r="E152" s="226"/>
      <c r="F152" s="227" t="e">
        <f t="shared" ref="F152:G152" si="55">#REF!</f>
        <v>#REF!</v>
      </c>
      <c r="G152" s="228" t="e">
        <f t="shared" si="55"/>
        <v>#REF!</v>
      </c>
      <c r="H152" s="222"/>
      <c r="I152" s="222"/>
      <c r="J152" s="222"/>
      <c r="K152" s="224"/>
      <c r="L152" s="224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222"/>
      <c r="AF152" s="222"/>
      <c r="AG152" s="222"/>
    </row>
    <row r="153" spans="1:33" ht="17.25" customHeight="1">
      <c r="A153" s="222"/>
      <c r="B153" s="222"/>
      <c r="C153" s="222"/>
      <c r="D153" s="222"/>
      <c r="E153" s="226"/>
      <c r="F153" s="227" t="e">
        <f t="shared" ref="F153:G153" si="56">#REF!</f>
        <v>#REF!</v>
      </c>
      <c r="G153" s="228" t="e">
        <f t="shared" si="56"/>
        <v>#REF!</v>
      </c>
      <c r="H153" s="222"/>
      <c r="I153" s="222"/>
      <c r="J153" s="222"/>
      <c r="K153" s="224"/>
      <c r="L153" s="224"/>
      <c r="M153" s="222"/>
      <c r="N153" s="222"/>
      <c r="O153" s="222"/>
      <c r="P153" s="222"/>
      <c r="Q153" s="222"/>
      <c r="R153" s="222"/>
      <c r="S153" s="222"/>
      <c r="T153" s="222"/>
      <c r="U153" s="222"/>
      <c r="V153" s="222"/>
      <c r="W153" s="222"/>
      <c r="X153" s="222"/>
      <c r="Y153" s="222"/>
      <c r="Z153" s="222"/>
      <c r="AA153" s="222"/>
      <c r="AB153" s="222"/>
      <c r="AC153" s="222"/>
      <c r="AD153" s="222"/>
      <c r="AE153" s="222"/>
      <c r="AF153" s="222"/>
      <c r="AG153" s="222"/>
    </row>
    <row r="154" spans="1:33" ht="17.25" customHeight="1">
      <c r="A154" s="222"/>
      <c r="B154" s="222"/>
      <c r="C154" s="222"/>
      <c r="D154" s="222"/>
      <c r="E154" s="226"/>
      <c r="F154" s="227" t="e">
        <f t="shared" ref="F154:G154" si="57">#REF!</f>
        <v>#REF!</v>
      </c>
      <c r="G154" s="228" t="e">
        <f t="shared" si="57"/>
        <v>#REF!</v>
      </c>
      <c r="H154" s="222"/>
      <c r="I154" s="222"/>
      <c r="J154" s="222"/>
      <c r="K154" s="224"/>
      <c r="L154" s="224"/>
      <c r="M154" s="222"/>
      <c r="N154" s="222"/>
      <c r="O154" s="222"/>
      <c r="P154" s="222"/>
      <c r="Q154" s="222"/>
      <c r="R154" s="222"/>
      <c r="S154" s="222"/>
      <c r="T154" s="222"/>
      <c r="U154" s="222"/>
      <c r="V154" s="222"/>
      <c r="W154" s="222"/>
      <c r="X154" s="222"/>
      <c r="Y154" s="222"/>
      <c r="Z154" s="222"/>
      <c r="AA154" s="222"/>
      <c r="AB154" s="222"/>
      <c r="AC154" s="222"/>
      <c r="AD154" s="222"/>
      <c r="AE154" s="222"/>
      <c r="AF154" s="222"/>
      <c r="AG154" s="222"/>
    </row>
    <row r="155" spans="1:33" ht="17.25" customHeight="1">
      <c r="A155" s="222"/>
      <c r="B155" s="222"/>
      <c r="C155" s="222"/>
      <c r="D155" s="222"/>
      <c r="E155" s="226"/>
      <c r="F155" s="227" t="e">
        <f t="shared" ref="F155:G155" si="58">#REF!</f>
        <v>#REF!</v>
      </c>
      <c r="G155" s="228" t="e">
        <f t="shared" si="58"/>
        <v>#REF!</v>
      </c>
      <c r="H155" s="222"/>
      <c r="I155" s="222"/>
      <c r="J155" s="222"/>
      <c r="K155" s="224"/>
      <c r="L155" s="224"/>
      <c r="M155" s="222"/>
      <c r="N155" s="222"/>
      <c r="O155" s="222"/>
      <c r="P155" s="222"/>
      <c r="Q155" s="222"/>
      <c r="R155" s="222"/>
      <c r="S155" s="222"/>
      <c r="T155" s="222"/>
      <c r="U155" s="222"/>
      <c r="V155" s="222"/>
      <c r="W155" s="222"/>
      <c r="X155" s="222"/>
      <c r="Y155" s="222"/>
      <c r="Z155" s="222"/>
      <c r="AA155" s="222"/>
      <c r="AB155" s="222"/>
      <c r="AC155" s="222"/>
      <c r="AD155" s="222"/>
      <c r="AE155" s="222"/>
      <c r="AF155" s="222"/>
      <c r="AG155" s="222"/>
    </row>
    <row r="156" spans="1:33" ht="17.25" customHeight="1">
      <c r="A156" s="222"/>
      <c r="B156" s="222"/>
      <c r="C156" s="222"/>
      <c r="D156" s="222"/>
      <c r="E156" s="226"/>
      <c r="F156" s="227" t="e">
        <f t="shared" ref="F156:G156" si="59">#REF!</f>
        <v>#REF!</v>
      </c>
      <c r="G156" s="228" t="e">
        <f t="shared" si="59"/>
        <v>#REF!</v>
      </c>
      <c r="H156" s="222"/>
      <c r="I156" s="222"/>
      <c r="J156" s="222"/>
      <c r="K156" s="224"/>
      <c r="L156" s="224"/>
      <c r="M156" s="222"/>
      <c r="N156" s="222"/>
      <c r="O156" s="222"/>
      <c r="P156" s="222"/>
      <c r="Q156" s="222"/>
      <c r="R156" s="222"/>
      <c r="S156" s="222"/>
      <c r="T156" s="222"/>
      <c r="U156" s="222"/>
      <c r="V156" s="222"/>
      <c r="W156" s="222"/>
      <c r="X156" s="222"/>
      <c r="Y156" s="222"/>
      <c r="Z156" s="222"/>
      <c r="AA156" s="222"/>
      <c r="AB156" s="222"/>
      <c r="AC156" s="222"/>
      <c r="AD156" s="222"/>
      <c r="AE156" s="222"/>
      <c r="AF156" s="222"/>
      <c r="AG156" s="222"/>
    </row>
    <row r="157" spans="1:33" ht="17.25" customHeight="1">
      <c r="A157" s="222"/>
      <c r="B157" s="222"/>
      <c r="C157" s="222"/>
      <c r="D157" s="222"/>
      <c r="E157" s="226"/>
      <c r="F157" s="227" t="e">
        <f t="shared" ref="F157:G157" si="60">#REF!</f>
        <v>#REF!</v>
      </c>
      <c r="G157" s="228" t="e">
        <f t="shared" si="60"/>
        <v>#REF!</v>
      </c>
      <c r="H157" s="222"/>
      <c r="I157" s="222"/>
      <c r="J157" s="222"/>
      <c r="K157" s="224"/>
      <c r="L157" s="224"/>
      <c r="M157" s="222"/>
      <c r="N157" s="222"/>
      <c r="O157" s="222"/>
      <c r="P157" s="222"/>
      <c r="Q157" s="222"/>
      <c r="R157" s="222"/>
      <c r="S157" s="222"/>
      <c r="T157" s="222"/>
      <c r="U157" s="222"/>
      <c r="V157" s="222"/>
      <c r="W157" s="222"/>
      <c r="X157" s="222"/>
      <c r="Y157" s="222"/>
      <c r="Z157" s="222"/>
      <c r="AA157" s="222"/>
      <c r="AB157" s="222"/>
      <c r="AC157" s="222"/>
      <c r="AD157" s="222"/>
      <c r="AE157" s="222"/>
      <c r="AF157" s="222"/>
      <c r="AG157" s="222"/>
    </row>
    <row r="158" spans="1:33" ht="17.25" customHeight="1">
      <c r="A158" s="222"/>
      <c r="B158" s="222"/>
      <c r="C158" s="222"/>
      <c r="D158" s="222"/>
      <c r="E158" s="226"/>
      <c r="F158" s="227" t="e">
        <f t="shared" ref="F158:G158" si="61">#REF!</f>
        <v>#REF!</v>
      </c>
      <c r="G158" s="228" t="e">
        <f t="shared" si="61"/>
        <v>#REF!</v>
      </c>
      <c r="H158" s="222"/>
      <c r="I158" s="222"/>
      <c r="J158" s="222"/>
      <c r="K158" s="224"/>
      <c r="L158" s="224"/>
      <c r="M158" s="222"/>
      <c r="N158" s="222"/>
      <c r="O158" s="222"/>
      <c r="P158" s="222"/>
      <c r="Q158" s="222"/>
      <c r="R158" s="222"/>
      <c r="S158" s="222"/>
      <c r="T158" s="222"/>
      <c r="U158" s="222"/>
      <c r="V158" s="222"/>
      <c r="W158" s="222"/>
      <c r="X158" s="222"/>
      <c r="Y158" s="222"/>
      <c r="Z158" s="222"/>
      <c r="AA158" s="222"/>
      <c r="AB158" s="222"/>
      <c r="AC158" s="222"/>
      <c r="AD158" s="222"/>
      <c r="AE158" s="222"/>
      <c r="AF158" s="222"/>
      <c r="AG158" s="222"/>
    </row>
    <row r="159" spans="1:33" ht="17.25" customHeight="1">
      <c r="A159" s="222"/>
      <c r="B159" s="222"/>
      <c r="C159" s="222"/>
      <c r="D159" s="222"/>
      <c r="E159" s="226"/>
      <c r="F159" s="227" t="e">
        <f t="shared" ref="F159:G159" si="62">#REF!</f>
        <v>#REF!</v>
      </c>
      <c r="G159" s="228" t="e">
        <f t="shared" si="62"/>
        <v>#REF!</v>
      </c>
      <c r="H159" s="222"/>
      <c r="I159" s="222"/>
      <c r="J159" s="222"/>
      <c r="K159" s="224"/>
      <c r="L159" s="224"/>
      <c r="M159" s="222"/>
      <c r="N159" s="222"/>
      <c r="O159" s="222"/>
      <c r="P159" s="222"/>
      <c r="Q159" s="222"/>
      <c r="R159" s="222"/>
      <c r="S159" s="222"/>
      <c r="T159" s="222"/>
      <c r="U159" s="222"/>
      <c r="V159" s="222"/>
      <c r="W159" s="222"/>
      <c r="X159" s="222"/>
      <c r="Y159" s="222"/>
      <c r="Z159" s="222"/>
      <c r="AA159" s="222"/>
      <c r="AB159" s="222"/>
      <c r="AC159" s="222"/>
      <c r="AD159" s="222"/>
      <c r="AE159" s="222"/>
      <c r="AF159" s="222"/>
      <c r="AG159" s="222"/>
    </row>
    <row r="160" spans="1:33" ht="17.25" customHeight="1">
      <c r="A160" s="222"/>
      <c r="B160" s="222"/>
      <c r="C160" s="222"/>
      <c r="D160" s="222"/>
      <c r="E160" s="226"/>
      <c r="F160" s="227" t="e">
        <f t="shared" ref="F160:G160" si="63">#REF!</f>
        <v>#REF!</v>
      </c>
      <c r="G160" s="228" t="e">
        <f t="shared" si="63"/>
        <v>#REF!</v>
      </c>
      <c r="H160" s="222"/>
      <c r="I160" s="222"/>
      <c r="J160" s="222"/>
      <c r="K160" s="224"/>
      <c r="L160" s="224"/>
      <c r="M160" s="222"/>
      <c r="N160" s="222"/>
      <c r="O160" s="222"/>
      <c r="P160" s="222"/>
      <c r="Q160" s="222"/>
      <c r="R160" s="222"/>
      <c r="S160" s="222"/>
      <c r="T160" s="222"/>
      <c r="U160" s="222"/>
      <c r="V160" s="222"/>
      <c r="W160" s="222"/>
      <c r="X160" s="222"/>
      <c r="Y160" s="222"/>
      <c r="Z160" s="222"/>
      <c r="AA160" s="222"/>
      <c r="AB160" s="222"/>
      <c r="AC160" s="222"/>
      <c r="AD160" s="222"/>
      <c r="AE160" s="222"/>
      <c r="AF160" s="222"/>
      <c r="AG160" s="222"/>
    </row>
    <row r="161" spans="1:33" ht="17.25" customHeight="1">
      <c r="A161" s="222"/>
      <c r="B161" s="222"/>
      <c r="C161" s="222"/>
      <c r="D161" s="222"/>
      <c r="E161" s="226"/>
      <c r="F161" s="227" t="e">
        <f t="shared" ref="F161:G161" si="64">#REF!</f>
        <v>#REF!</v>
      </c>
      <c r="G161" s="228" t="e">
        <f t="shared" si="64"/>
        <v>#REF!</v>
      </c>
      <c r="H161" s="222"/>
      <c r="I161" s="222"/>
      <c r="J161" s="222"/>
      <c r="K161" s="224"/>
      <c r="L161" s="224"/>
      <c r="M161" s="222"/>
      <c r="N161" s="222"/>
      <c r="O161" s="222"/>
      <c r="P161" s="222"/>
      <c r="Q161" s="222"/>
      <c r="R161" s="222"/>
      <c r="S161" s="222"/>
      <c r="T161" s="222"/>
      <c r="U161" s="222"/>
      <c r="V161" s="222"/>
      <c r="W161" s="222"/>
      <c r="X161" s="222"/>
      <c r="Y161" s="222"/>
      <c r="Z161" s="222"/>
      <c r="AA161" s="222"/>
      <c r="AB161" s="222"/>
      <c r="AC161" s="222"/>
      <c r="AD161" s="222"/>
      <c r="AE161" s="222"/>
      <c r="AF161" s="222"/>
      <c r="AG161" s="222"/>
    </row>
    <row r="162" spans="1:33" ht="17.25" customHeight="1">
      <c r="A162" s="222"/>
      <c r="B162" s="222"/>
      <c r="C162" s="222"/>
      <c r="D162" s="222"/>
      <c r="E162" s="226"/>
      <c r="F162" s="227" t="e">
        <f t="shared" ref="F162:G162" si="65">#REF!</f>
        <v>#REF!</v>
      </c>
      <c r="G162" s="228" t="e">
        <f t="shared" si="65"/>
        <v>#REF!</v>
      </c>
      <c r="H162" s="222"/>
      <c r="I162" s="222"/>
      <c r="J162" s="222"/>
      <c r="K162" s="224"/>
      <c r="L162" s="224"/>
      <c r="M162" s="222"/>
      <c r="N162" s="222"/>
      <c r="O162" s="222"/>
      <c r="P162" s="222"/>
      <c r="Q162" s="222"/>
      <c r="R162" s="222"/>
      <c r="S162" s="222"/>
      <c r="T162" s="222"/>
      <c r="U162" s="222"/>
      <c r="V162" s="222"/>
      <c r="W162" s="222"/>
      <c r="X162" s="222"/>
      <c r="Y162" s="222"/>
      <c r="Z162" s="222"/>
      <c r="AA162" s="222"/>
      <c r="AB162" s="222"/>
      <c r="AC162" s="222"/>
      <c r="AD162" s="222"/>
      <c r="AE162" s="222"/>
      <c r="AF162" s="222"/>
      <c r="AG162" s="222"/>
    </row>
    <row r="163" spans="1:33" ht="17.25" customHeight="1">
      <c r="A163" s="222"/>
      <c r="B163" s="222"/>
      <c r="C163" s="222"/>
      <c r="D163" s="222"/>
      <c r="E163" s="226"/>
      <c r="F163" s="227" t="e">
        <f t="shared" ref="F163:G163" si="66">#REF!</f>
        <v>#REF!</v>
      </c>
      <c r="G163" s="228" t="e">
        <f t="shared" si="66"/>
        <v>#REF!</v>
      </c>
      <c r="H163" s="222"/>
      <c r="I163" s="222"/>
      <c r="J163" s="222"/>
      <c r="K163" s="224"/>
      <c r="L163" s="224"/>
      <c r="M163" s="222"/>
      <c r="N163" s="222"/>
      <c r="O163" s="222"/>
      <c r="P163" s="222"/>
      <c r="Q163" s="222"/>
      <c r="R163" s="222"/>
      <c r="S163" s="222"/>
      <c r="T163" s="222"/>
      <c r="U163" s="222"/>
      <c r="V163" s="222"/>
      <c r="W163" s="222"/>
      <c r="X163" s="222"/>
      <c r="Y163" s="222"/>
      <c r="Z163" s="222"/>
      <c r="AA163" s="222"/>
      <c r="AB163" s="222"/>
      <c r="AC163" s="222"/>
      <c r="AD163" s="222"/>
      <c r="AE163" s="222"/>
      <c r="AF163" s="222"/>
      <c r="AG163" s="222"/>
    </row>
    <row r="164" spans="1:33" ht="17.25" customHeight="1">
      <c r="A164" s="222"/>
      <c r="B164" s="222"/>
      <c r="C164" s="222"/>
      <c r="D164" s="222"/>
      <c r="E164" s="226"/>
      <c r="F164" s="227" t="e">
        <f t="shared" ref="F164:G164" si="67">#REF!</f>
        <v>#REF!</v>
      </c>
      <c r="G164" s="228" t="e">
        <f t="shared" si="67"/>
        <v>#REF!</v>
      </c>
      <c r="H164" s="222"/>
      <c r="I164" s="222"/>
      <c r="J164" s="222"/>
      <c r="K164" s="224"/>
      <c r="L164" s="224"/>
      <c r="M164" s="222"/>
      <c r="N164" s="222"/>
      <c r="O164" s="222"/>
      <c r="P164" s="222"/>
      <c r="Q164" s="222"/>
      <c r="R164" s="222"/>
      <c r="S164" s="222"/>
      <c r="T164" s="222"/>
      <c r="U164" s="222"/>
      <c r="V164" s="222"/>
      <c r="W164" s="222"/>
      <c r="X164" s="222"/>
      <c r="Y164" s="222"/>
      <c r="Z164" s="222"/>
      <c r="AA164" s="222"/>
      <c r="AB164" s="222"/>
      <c r="AC164" s="222"/>
      <c r="AD164" s="222"/>
      <c r="AE164" s="222"/>
      <c r="AF164" s="222"/>
      <c r="AG164" s="222"/>
    </row>
    <row r="165" spans="1:33" ht="17.25" customHeight="1">
      <c r="A165" s="222"/>
      <c r="B165" s="222"/>
      <c r="C165" s="222"/>
      <c r="D165" s="222"/>
      <c r="E165" s="226"/>
      <c r="F165" s="227" t="e">
        <f t="shared" ref="F165:G165" si="68">#REF!</f>
        <v>#REF!</v>
      </c>
      <c r="G165" s="228" t="e">
        <f t="shared" si="68"/>
        <v>#REF!</v>
      </c>
      <c r="H165" s="222"/>
      <c r="I165" s="222"/>
      <c r="J165" s="222"/>
      <c r="K165" s="224"/>
      <c r="L165" s="224"/>
      <c r="M165" s="222"/>
      <c r="N165" s="222"/>
      <c r="O165" s="222"/>
      <c r="P165" s="222"/>
      <c r="Q165" s="222"/>
      <c r="R165" s="222"/>
      <c r="S165" s="222"/>
      <c r="T165" s="222"/>
      <c r="U165" s="222"/>
      <c r="V165" s="222"/>
      <c r="W165" s="222"/>
      <c r="X165" s="222"/>
      <c r="Y165" s="222"/>
      <c r="Z165" s="222"/>
      <c r="AA165" s="222"/>
      <c r="AB165" s="222"/>
      <c r="AC165" s="222"/>
      <c r="AD165" s="222"/>
      <c r="AE165" s="222"/>
      <c r="AF165" s="222"/>
      <c r="AG165" s="222"/>
    </row>
    <row r="166" spans="1:33" ht="17.25" customHeight="1">
      <c r="A166" s="222"/>
      <c r="B166" s="222"/>
      <c r="C166" s="222"/>
      <c r="D166" s="222"/>
      <c r="E166" s="229"/>
      <c r="F166" s="230" t="e">
        <f t="shared" ref="F166:G166" si="69">#REF!</f>
        <v>#REF!</v>
      </c>
      <c r="G166" s="228" t="e">
        <f t="shared" si="69"/>
        <v>#REF!</v>
      </c>
      <c r="H166" s="222"/>
      <c r="I166" s="222"/>
      <c r="J166" s="222"/>
      <c r="K166" s="224"/>
      <c r="L166" s="224"/>
      <c r="M166" s="222"/>
      <c r="N166" s="222"/>
      <c r="O166" s="222"/>
      <c r="P166" s="222"/>
      <c r="Q166" s="222"/>
      <c r="R166" s="222"/>
      <c r="S166" s="222"/>
      <c r="T166" s="222"/>
      <c r="U166" s="222"/>
      <c r="V166" s="222"/>
      <c r="W166" s="222"/>
      <c r="X166" s="222"/>
      <c r="Y166" s="222"/>
      <c r="Z166" s="222"/>
      <c r="AA166" s="222"/>
      <c r="AB166" s="222"/>
      <c r="AC166" s="222"/>
      <c r="AD166" s="222"/>
      <c r="AE166" s="222"/>
      <c r="AF166" s="222"/>
      <c r="AG166" s="222"/>
    </row>
    <row r="167" spans="1:33" ht="17.25" customHeight="1">
      <c r="A167" s="222"/>
      <c r="B167" s="222"/>
      <c r="C167" s="222"/>
      <c r="D167" s="222"/>
      <c r="E167" s="229"/>
      <c r="F167" s="230" t="e">
        <f t="shared" ref="F167:G167" si="70">#REF!</f>
        <v>#REF!</v>
      </c>
      <c r="G167" s="228" t="e">
        <f t="shared" si="70"/>
        <v>#REF!</v>
      </c>
      <c r="H167" s="222"/>
      <c r="I167" s="222"/>
      <c r="J167" s="222"/>
      <c r="K167" s="224"/>
      <c r="L167" s="224"/>
      <c r="M167" s="222"/>
      <c r="N167" s="222"/>
      <c r="O167" s="222"/>
      <c r="P167" s="222"/>
      <c r="Q167" s="222"/>
      <c r="R167" s="222"/>
      <c r="S167" s="222"/>
      <c r="T167" s="222"/>
      <c r="U167" s="222"/>
      <c r="V167" s="222"/>
      <c r="W167" s="222"/>
      <c r="X167" s="222"/>
      <c r="Y167" s="222"/>
      <c r="Z167" s="222"/>
      <c r="AA167" s="222"/>
      <c r="AB167" s="222"/>
      <c r="AC167" s="222"/>
      <c r="AD167" s="222"/>
      <c r="AE167" s="222"/>
      <c r="AF167" s="222"/>
      <c r="AG167" s="222"/>
    </row>
    <row r="168" spans="1:33" ht="17.25" customHeight="1">
      <c r="A168" s="222"/>
      <c r="B168" s="222"/>
      <c r="C168" s="222"/>
      <c r="D168" s="222"/>
      <c r="E168" s="226"/>
      <c r="F168" s="227" t="e">
        <f t="shared" ref="F168:G168" si="71">#REF!</f>
        <v>#REF!</v>
      </c>
      <c r="G168" s="228" t="e">
        <f t="shared" si="71"/>
        <v>#REF!</v>
      </c>
      <c r="H168" s="222"/>
      <c r="I168" s="222"/>
      <c r="J168" s="222"/>
      <c r="K168" s="224"/>
      <c r="L168" s="224"/>
      <c r="M168" s="222"/>
      <c r="N168" s="222"/>
      <c r="O168" s="222"/>
      <c r="P168" s="222"/>
      <c r="Q168" s="222"/>
      <c r="R168" s="222"/>
      <c r="S168" s="222"/>
      <c r="T168" s="222"/>
      <c r="U168" s="222"/>
      <c r="V168" s="222"/>
      <c r="W168" s="222"/>
      <c r="X168" s="222"/>
      <c r="Y168" s="222"/>
      <c r="Z168" s="222"/>
      <c r="AA168" s="222"/>
      <c r="AB168" s="222"/>
      <c r="AC168" s="222"/>
      <c r="AD168" s="222"/>
      <c r="AE168" s="222"/>
      <c r="AF168" s="222"/>
      <c r="AG168" s="222"/>
    </row>
    <row r="169" spans="1:33" ht="17.25" customHeight="1">
      <c r="A169" s="222"/>
      <c r="B169" s="222"/>
      <c r="C169" s="222"/>
      <c r="D169" s="222"/>
      <c r="E169" s="226"/>
      <c r="F169" s="227" t="e">
        <f t="shared" ref="F169:G169" si="72">#REF!</f>
        <v>#REF!</v>
      </c>
      <c r="G169" s="228" t="e">
        <f t="shared" si="72"/>
        <v>#REF!</v>
      </c>
      <c r="H169" s="222"/>
      <c r="I169" s="222"/>
      <c r="J169" s="222"/>
      <c r="K169" s="224"/>
      <c r="L169" s="224"/>
      <c r="M169" s="222"/>
      <c r="N169" s="222"/>
      <c r="O169" s="222"/>
      <c r="P169" s="222"/>
      <c r="Q169" s="222"/>
      <c r="R169" s="222"/>
      <c r="S169" s="222"/>
      <c r="T169" s="222"/>
      <c r="U169" s="222"/>
      <c r="V169" s="222"/>
      <c r="W169" s="222"/>
      <c r="X169" s="222"/>
      <c r="Y169" s="222"/>
      <c r="Z169" s="222"/>
      <c r="AA169" s="222"/>
      <c r="AB169" s="222"/>
      <c r="AC169" s="222"/>
      <c r="AD169" s="222"/>
      <c r="AE169" s="222"/>
      <c r="AF169" s="222"/>
      <c r="AG169" s="222"/>
    </row>
    <row r="170" spans="1:33" ht="17.25" customHeight="1">
      <c r="A170" s="222"/>
      <c r="B170" s="222"/>
      <c r="C170" s="222"/>
      <c r="D170" s="222"/>
      <c r="E170" s="226"/>
      <c r="F170" s="227" t="e">
        <f t="shared" ref="F170:G170" si="73">#REF!</f>
        <v>#REF!</v>
      </c>
      <c r="G170" s="228" t="e">
        <f t="shared" si="73"/>
        <v>#REF!</v>
      </c>
      <c r="H170" s="222"/>
      <c r="I170" s="222"/>
      <c r="J170" s="222"/>
      <c r="K170" s="224"/>
      <c r="L170" s="224"/>
      <c r="M170" s="222"/>
      <c r="N170" s="222"/>
      <c r="O170" s="222"/>
      <c r="P170" s="222"/>
      <c r="Q170" s="222"/>
      <c r="R170" s="222"/>
      <c r="S170" s="222"/>
      <c r="T170" s="222"/>
      <c r="U170" s="222"/>
      <c r="V170" s="222"/>
      <c r="W170" s="222"/>
      <c r="X170" s="222"/>
      <c r="Y170" s="222"/>
      <c r="Z170" s="222"/>
      <c r="AA170" s="222"/>
      <c r="AB170" s="222"/>
      <c r="AC170" s="222"/>
      <c r="AD170" s="222"/>
      <c r="AE170" s="222"/>
      <c r="AF170" s="222"/>
      <c r="AG170" s="222"/>
    </row>
    <row r="171" spans="1:33" ht="17.25" customHeight="1">
      <c r="A171" s="222"/>
      <c r="B171" s="222"/>
      <c r="C171" s="222"/>
      <c r="D171" s="222"/>
      <c r="E171" s="226"/>
      <c r="F171" s="227" t="e">
        <f t="shared" ref="F171:G171" si="74">#REF!</f>
        <v>#REF!</v>
      </c>
      <c r="G171" s="228" t="e">
        <f t="shared" si="74"/>
        <v>#REF!</v>
      </c>
      <c r="H171" s="222"/>
      <c r="I171" s="222"/>
      <c r="J171" s="222"/>
      <c r="K171" s="224"/>
      <c r="L171" s="224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</row>
    <row r="172" spans="1:33" ht="17.25" customHeight="1">
      <c r="A172" s="222"/>
      <c r="B172" s="222"/>
      <c r="C172" s="222"/>
      <c r="D172" s="222"/>
      <c r="E172" s="226"/>
      <c r="F172" s="227" t="e">
        <f t="shared" ref="F172:G172" si="75">#REF!</f>
        <v>#REF!</v>
      </c>
      <c r="G172" s="228" t="e">
        <f t="shared" si="75"/>
        <v>#REF!</v>
      </c>
      <c r="H172" s="222"/>
      <c r="I172" s="222"/>
      <c r="J172" s="222"/>
      <c r="K172" s="224"/>
      <c r="L172" s="224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</row>
    <row r="173" spans="1:33" ht="17.25" customHeight="1">
      <c r="A173" s="222"/>
      <c r="B173" s="222"/>
      <c r="C173" s="222"/>
      <c r="D173" s="222"/>
      <c r="E173" s="226"/>
      <c r="F173" s="227" t="e">
        <f t="shared" ref="F173:G173" si="76">#REF!</f>
        <v>#REF!</v>
      </c>
      <c r="G173" s="228" t="e">
        <f t="shared" si="76"/>
        <v>#REF!</v>
      </c>
      <c r="H173" s="222"/>
      <c r="I173" s="222"/>
      <c r="J173" s="222"/>
      <c r="K173" s="224"/>
      <c r="L173" s="224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</row>
    <row r="174" spans="1:33" ht="17.25" customHeight="1">
      <c r="A174" s="222"/>
      <c r="B174" s="222"/>
      <c r="C174" s="222"/>
      <c r="D174" s="222"/>
      <c r="E174" s="226"/>
      <c r="F174" s="227" t="e">
        <f t="shared" ref="F174:G174" si="77">#REF!</f>
        <v>#REF!</v>
      </c>
      <c r="G174" s="228" t="e">
        <f t="shared" si="77"/>
        <v>#REF!</v>
      </c>
      <c r="H174" s="222"/>
      <c r="I174" s="222"/>
      <c r="J174" s="222"/>
      <c r="K174" s="224"/>
      <c r="L174" s="224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</row>
    <row r="175" spans="1:33" ht="17.25" customHeight="1">
      <c r="A175" s="222"/>
      <c r="B175" s="222"/>
      <c r="C175" s="222"/>
      <c r="D175" s="222"/>
      <c r="E175" s="226"/>
      <c r="F175" s="227" t="e">
        <f t="shared" ref="F175:G175" si="78">#REF!</f>
        <v>#REF!</v>
      </c>
      <c r="G175" s="228" t="e">
        <f t="shared" si="78"/>
        <v>#REF!</v>
      </c>
      <c r="H175" s="222"/>
      <c r="I175" s="222"/>
      <c r="J175" s="222"/>
      <c r="K175" s="224"/>
      <c r="L175" s="224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</row>
    <row r="176" spans="1:33" ht="17.25" customHeight="1">
      <c r="A176" s="222"/>
      <c r="B176" s="222"/>
      <c r="C176" s="222"/>
      <c r="D176" s="222"/>
      <c r="E176" s="226"/>
      <c r="F176" s="227" t="e">
        <f t="shared" ref="F176:G176" si="79">#REF!</f>
        <v>#REF!</v>
      </c>
      <c r="G176" s="228" t="e">
        <f t="shared" si="79"/>
        <v>#REF!</v>
      </c>
      <c r="H176" s="222"/>
      <c r="I176" s="222"/>
      <c r="J176" s="222"/>
      <c r="K176" s="224"/>
      <c r="L176" s="224"/>
      <c r="M176" s="222"/>
      <c r="N176" s="222"/>
      <c r="O176" s="222"/>
      <c r="P176" s="222"/>
      <c r="Q176" s="222"/>
      <c r="R176" s="222"/>
      <c r="S176" s="222"/>
      <c r="T176" s="222"/>
      <c r="U176" s="222"/>
      <c r="V176" s="222"/>
      <c r="W176" s="222"/>
      <c r="X176" s="222"/>
      <c r="Y176" s="222"/>
      <c r="Z176" s="222"/>
      <c r="AA176" s="222"/>
      <c r="AB176" s="222"/>
      <c r="AC176" s="222"/>
      <c r="AD176" s="222"/>
      <c r="AE176" s="222"/>
      <c r="AF176" s="222"/>
      <c r="AG176" s="222"/>
    </row>
    <row r="177" spans="1:33" ht="17.25" customHeight="1">
      <c r="A177" s="222"/>
      <c r="B177" s="222"/>
      <c r="C177" s="222"/>
      <c r="D177" s="222"/>
      <c r="E177" s="226"/>
      <c r="F177" s="227" t="e">
        <f t="shared" ref="F177:G177" si="80">#REF!</f>
        <v>#REF!</v>
      </c>
      <c r="G177" s="228" t="e">
        <f t="shared" si="80"/>
        <v>#REF!</v>
      </c>
      <c r="H177" s="222"/>
      <c r="I177" s="222"/>
      <c r="J177" s="222"/>
      <c r="K177" s="224"/>
      <c r="L177" s="224"/>
      <c r="M177" s="222"/>
      <c r="N177" s="222"/>
      <c r="O177" s="222"/>
      <c r="P177" s="222"/>
      <c r="Q177" s="222"/>
      <c r="R177" s="222"/>
      <c r="S177" s="222"/>
      <c r="T177" s="222"/>
      <c r="U177" s="222"/>
      <c r="V177" s="222"/>
      <c r="W177" s="222"/>
      <c r="X177" s="222"/>
      <c r="Y177" s="222"/>
      <c r="Z177" s="222"/>
      <c r="AA177" s="222"/>
      <c r="AB177" s="222"/>
      <c r="AC177" s="222"/>
      <c r="AD177" s="222"/>
      <c r="AE177" s="222"/>
      <c r="AF177" s="222"/>
      <c r="AG177" s="222"/>
    </row>
    <row r="178" spans="1:33" ht="17.25" customHeight="1">
      <c r="A178" s="222"/>
      <c r="B178" s="222"/>
      <c r="C178" s="222"/>
      <c r="D178" s="222"/>
      <c r="E178" s="226"/>
      <c r="F178" s="227" t="e">
        <f t="shared" ref="F178:G178" si="81">#REF!</f>
        <v>#REF!</v>
      </c>
      <c r="G178" s="228" t="e">
        <f t="shared" si="81"/>
        <v>#REF!</v>
      </c>
      <c r="H178" s="222"/>
      <c r="I178" s="222"/>
      <c r="J178" s="222"/>
      <c r="K178" s="224"/>
      <c r="L178" s="224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</row>
    <row r="179" spans="1:33" ht="17.25" customHeight="1">
      <c r="A179" s="222"/>
      <c r="B179" s="222"/>
      <c r="C179" s="222"/>
      <c r="D179" s="222"/>
      <c r="E179" s="226"/>
      <c r="F179" s="227" t="e">
        <f t="shared" ref="F179:G179" si="82">#REF!</f>
        <v>#REF!</v>
      </c>
      <c r="G179" s="228" t="e">
        <f t="shared" si="82"/>
        <v>#REF!</v>
      </c>
      <c r="H179" s="222"/>
      <c r="I179" s="222"/>
      <c r="J179" s="222"/>
      <c r="K179" s="224"/>
      <c r="L179" s="224"/>
      <c r="M179" s="222"/>
      <c r="N179" s="222"/>
      <c r="O179" s="222"/>
      <c r="P179" s="222"/>
      <c r="Q179" s="222"/>
      <c r="R179" s="222"/>
      <c r="S179" s="222"/>
      <c r="T179" s="222"/>
      <c r="U179" s="222"/>
      <c r="V179" s="222"/>
      <c r="W179" s="222"/>
      <c r="X179" s="222"/>
      <c r="Y179" s="222"/>
      <c r="Z179" s="222"/>
      <c r="AA179" s="222"/>
      <c r="AB179" s="222"/>
      <c r="AC179" s="222"/>
      <c r="AD179" s="222"/>
      <c r="AE179" s="222"/>
      <c r="AF179" s="222"/>
      <c r="AG179" s="222"/>
    </row>
    <row r="180" spans="1:33" ht="17.25" customHeight="1">
      <c r="A180" s="222"/>
      <c r="B180" s="222"/>
      <c r="C180" s="222"/>
      <c r="D180" s="222"/>
      <c r="E180" s="226"/>
      <c r="F180" s="227" t="e">
        <f t="shared" ref="F180:G180" si="83">#REF!</f>
        <v>#REF!</v>
      </c>
      <c r="G180" s="228" t="e">
        <f t="shared" si="83"/>
        <v>#REF!</v>
      </c>
      <c r="H180" s="222"/>
      <c r="I180" s="222"/>
      <c r="J180" s="222"/>
      <c r="K180" s="224"/>
      <c r="L180" s="224"/>
      <c r="M180" s="222"/>
      <c r="N180" s="222"/>
      <c r="O180" s="222"/>
      <c r="P180" s="222"/>
      <c r="Q180" s="222"/>
      <c r="R180" s="222"/>
      <c r="S180" s="222"/>
      <c r="T180" s="222"/>
      <c r="U180" s="222"/>
      <c r="V180" s="222"/>
      <c r="W180" s="222"/>
      <c r="X180" s="222"/>
      <c r="Y180" s="222"/>
      <c r="Z180" s="222"/>
      <c r="AA180" s="222"/>
      <c r="AB180" s="222"/>
      <c r="AC180" s="222"/>
      <c r="AD180" s="222"/>
      <c r="AE180" s="222"/>
      <c r="AF180" s="222"/>
      <c r="AG180" s="222"/>
    </row>
    <row r="181" spans="1:33" ht="17.25" customHeight="1">
      <c r="A181" s="222"/>
      <c r="B181" s="222"/>
      <c r="C181" s="222"/>
      <c r="D181" s="222"/>
      <c r="E181" s="226"/>
      <c r="F181" s="227" t="e">
        <f t="shared" ref="F181:G181" si="84">#REF!</f>
        <v>#REF!</v>
      </c>
      <c r="G181" s="228" t="e">
        <f t="shared" si="84"/>
        <v>#REF!</v>
      </c>
      <c r="H181" s="222"/>
      <c r="I181" s="222"/>
      <c r="J181" s="222"/>
      <c r="K181" s="224"/>
      <c r="L181" s="224"/>
      <c r="M181" s="222"/>
      <c r="N181" s="222"/>
      <c r="O181" s="222"/>
      <c r="P181" s="222"/>
      <c r="Q181" s="222"/>
      <c r="R181" s="222"/>
      <c r="S181" s="222"/>
      <c r="T181" s="222"/>
      <c r="U181" s="222"/>
      <c r="V181" s="222"/>
      <c r="W181" s="222"/>
      <c r="X181" s="222"/>
      <c r="Y181" s="222"/>
      <c r="Z181" s="222"/>
      <c r="AA181" s="222"/>
      <c r="AB181" s="222"/>
      <c r="AC181" s="222"/>
      <c r="AD181" s="222"/>
      <c r="AE181" s="222"/>
      <c r="AF181" s="222"/>
      <c r="AG181" s="222"/>
    </row>
    <row r="182" spans="1:33" ht="17.25" customHeight="1">
      <c r="A182" s="222"/>
      <c r="B182" s="222"/>
      <c r="C182" s="222"/>
      <c r="D182" s="222"/>
      <c r="E182" s="226"/>
      <c r="F182" s="227" t="e">
        <f t="shared" ref="F182:G182" si="85">#REF!</f>
        <v>#REF!</v>
      </c>
      <c r="G182" s="228" t="e">
        <f t="shared" si="85"/>
        <v>#REF!</v>
      </c>
      <c r="H182" s="222"/>
      <c r="I182" s="222"/>
      <c r="J182" s="222"/>
      <c r="K182" s="224"/>
      <c r="L182" s="224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222"/>
      <c r="AF182" s="222"/>
      <c r="AG182" s="222"/>
    </row>
    <row r="183" spans="1:33" ht="17.25" customHeight="1">
      <c r="A183" s="222"/>
      <c r="B183" s="222"/>
      <c r="C183" s="222"/>
      <c r="D183" s="222"/>
      <c r="E183" s="226"/>
      <c r="F183" s="227" t="e">
        <f t="shared" ref="F183:G183" si="86">#REF!</f>
        <v>#REF!</v>
      </c>
      <c r="G183" s="228" t="e">
        <f t="shared" si="86"/>
        <v>#REF!</v>
      </c>
      <c r="H183" s="222"/>
      <c r="I183" s="222"/>
      <c r="J183" s="222"/>
      <c r="K183" s="224"/>
      <c r="L183" s="224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222"/>
      <c r="AF183" s="222"/>
      <c r="AG183" s="222"/>
    </row>
    <row r="184" spans="1:33" ht="17.25" customHeight="1">
      <c r="A184" s="222"/>
      <c r="B184" s="222"/>
      <c r="C184" s="222"/>
      <c r="D184" s="222"/>
      <c r="E184" s="226"/>
      <c r="F184" s="227" t="e">
        <f t="shared" ref="F184:G184" si="87">#REF!</f>
        <v>#REF!</v>
      </c>
      <c r="G184" s="228" t="e">
        <f t="shared" si="87"/>
        <v>#REF!</v>
      </c>
      <c r="H184" s="222"/>
      <c r="I184" s="222"/>
      <c r="J184" s="222"/>
      <c r="K184" s="224"/>
      <c r="L184" s="224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222"/>
      <c r="AF184" s="222"/>
      <c r="AG184" s="222"/>
    </row>
    <row r="185" spans="1:33" ht="17.25" customHeight="1">
      <c r="A185" s="222"/>
      <c r="B185" s="222"/>
      <c r="C185" s="222"/>
      <c r="D185" s="222"/>
      <c r="E185" s="226"/>
      <c r="F185" s="227" t="e">
        <f t="shared" ref="F185:G185" si="88">#REF!</f>
        <v>#REF!</v>
      </c>
      <c r="G185" s="228" t="e">
        <f t="shared" si="88"/>
        <v>#REF!</v>
      </c>
      <c r="H185" s="222"/>
      <c r="I185" s="222"/>
      <c r="J185" s="222"/>
      <c r="K185" s="224"/>
      <c r="L185" s="224"/>
      <c r="M185" s="222"/>
      <c r="N185" s="222"/>
      <c r="O185" s="222"/>
      <c r="P185" s="222"/>
      <c r="Q185" s="222"/>
      <c r="R185" s="222"/>
      <c r="S185" s="222"/>
      <c r="T185" s="222"/>
      <c r="U185" s="222"/>
      <c r="V185" s="222"/>
      <c r="W185" s="222"/>
      <c r="X185" s="222"/>
      <c r="Y185" s="222"/>
      <c r="Z185" s="222"/>
      <c r="AA185" s="222"/>
      <c r="AB185" s="222"/>
      <c r="AC185" s="222"/>
      <c r="AD185" s="222"/>
      <c r="AE185" s="222"/>
      <c r="AF185" s="222"/>
      <c r="AG185" s="222"/>
    </row>
    <row r="186" spans="1:33" ht="17.25" customHeight="1">
      <c r="A186" s="222"/>
      <c r="B186" s="222"/>
      <c r="C186" s="222"/>
      <c r="D186" s="222"/>
      <c r="E186" s="226"/>
      <c r="F186" s="227" t="e">
        <f t="shared" ref="F186:G186" si="89">#REF!</f>
        <v>#REF!</v>
      </c>
      <c r="G186" s="228" t="e">
        <f t="shared" si="89"/>
        <v>#REF!</v>
      </c>
      <c r="H186" s="222"/>
      <c r="I186" s="222"/>
      <c r="J186" s="222"/>
      <c r="K186" s="224"/>
      <c r="L186" s="224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</row>
    <row r="187" spans="1:33" ht="17.25" customHeight="1">
      <c r="A187" s="222"/>
      <c r="B187" s="222"/>
      <c r="C187" s="222"/>
      <c r="D187" s="222"/>
      <c r="E187" s="226"/>
      <c r="F187" s="227" t="e">
        <f t="shared" ref="F187:G187" si="90">#REF!</f>
        <v>#REF!</v>
      </c>
      <c r="G187" s="228" t="e">
        <f t="shared" si="90"/>
        <v>#REF!</v>
      </c>
      <c r="H187" s="222"/>
      <c r="I187" s="222"/>
      <c r="J187" s="222"/>
      <c r="K187" s="224"/>
      <c r="L187" s="224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</row>
    <row r="188" spans="1:33" ht="17.25" customHeight="1">
      <c r="A188" s="222"/>
      <c r="B188" s="222"/>
      <c r="C188" s="222"/>
      <c r="D188" s="222"/>
      <c r="E188" s="226"/>
      <c r="F188" s="227" t="e">
        <f t="shared" ref="F188:G188" si="91">#REF!</f>
        <v>#REF!</v>
      </c>
      <c r="G188" s="228" t="e">
        <f t="shared" si="91"/>
        <v>#REF!</v>
      </c>
      <c r="H188" s="222"/>
      <c r="I188" s="222"/>
      <c r="J188" s="222"/>
      <c r="K188" s="224"/>
      <c r="L188" s="224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</row>
    <row r="189" spans="1:33" ht="17.25" customHeight="1">
      <c r="A189" s="222"/>
      <c r="B189" s="222"/>
      <c r="C189" s="222"/>
      <c r="D189" s="222"/>
      <c r="E189" s="226"/>
      <c r="F189" s="227" t="e">
        <f t="shared" ref="F189:G189" si="92">#REF!</f>
        <v>#REF!</v>
      </c>
      <c r="G189" s="228" t="e">
        <f t="shared" si="92"/>
        <v>#REF!</v>
      </c>
      <c r="H189" s="222"/>
      <c r="I189" s="222"/>
      <c r="J189" s="222"/>
      <c r="K189" s="224"/>
      <c r="L189" s="224"/>
      <c r="M189" s="222"/>
      <c r="N189" s="222"/>
      <c r="O189" s="222"/>
      <c r="P189" s="222"/>
      <c r="Q189" s="222"/>
      <c r="R189" s="222"/>
      <c r="S189" s="222"/>
      <c r="T189" s="222"/>
      <c r="U189" s="222"/>
      <c r="V189" s="222"/>
      <c r="W189" s="222"/>
      <c r="X189" s="222"/>
      <c r="Y189" s="222"/>
      <c r="Z189" s="222"/>
      <c r="AA189" s="222"/>
      <c r="AB189" s="222"/>
      <c r="AC189" s="222"/>
      <c r="AD189" s="222"/>
      <c r="AE189" s="222"/>
      <c r="AF189" s="222"/>
      <c r="AG189" s="222"/>
    </row>
    <row r="190" spans="1:33" ht="17.25" customHeight="1">
      <c r="A190" s="222"/>
      <c r="B190" s="222"/>
      <c r="C190" s="222"/>
      <c r="D190" s="222"/>
      <c r="E190" s="226"/>
      <c r="F190" s="227" t="e">
        <f t="shared" ref="F190:G190" si="93">#REF!</f>
        <v>#REF!</v>
      </c>
      <c r="G190" s="228" t="e">
        <f t="shared" si="93"/>
        <v>#REF!</v>
      </c>
      <c r="H190" s="222"/>
      <c r="I190" s="222"/>
      <c r="J190" s="222"/>
      <c r="K190" s="224"/>
      <c r="L190" s="224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</row>
    <row r="191" spans="1:33" ht="17.25" customHeight="1">
      <c r="A191" s="222"/>
      <c r="B191" s="222"/>
      <c r="C191" s="222"/>
      <c r="D191" s="222"/>
      <c r="E191" s="226"/>
      <c r="F191" s="227" t="e">
        <f t="shared" ref="F191:G191" si="94">#REF!</f>
        <v>#REF!</v>
      </c>
      <c r="G191" s="228" t="e">
        <f t="shared" si="94"/>
        <v>#REF!</v>
      </c>
      <c r="H191" s="222"/>
      <c r="I191" s="222"/>
      <c r="J191" s="222"/>
      <c r="K191" s="224"/>
      <c r="L191" s="224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</row>
    <row r="192" spans="1:33" ht="17.25" customHeight="1">
      <c r="A192" s="222"/>
      <c r="B192" s="222"/>
      <c r="C192" s="222"/>
      <c r="D192" s="222"/>
      <c r="E192" s="226"/>
      <c r="F192" s="227" t="e">
        <f t="shared" ref="F192:G192" si="95">#REF!</f>
        <v>#REF!</v>
      </c>
      <c r="G192" s="228" t="e">
        <f t="shared" si="95"/>
        <v>#REF!</v>
      </c>
      <c r="H192" s="222"/>
      <c r="I192" s="222"/>
      <c r="J192" s="222"/>
      <c r="K192" s="224"/>
      <c r="L192" s="224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</row>
    <row r="193" spans="1:33" ht="17.25" customHeight="1">
      <c r="A193" s="222"/>
      <c r="B193" s="222"/>
      <c r="C193" s="222"/>
      <c r="D193" s="222"/>
      <c r="E193" s="226"/>
      <c r="F193" s="227" t="e">
        <f t="shared" ref="F193:G193" si="96">#REF!</f>
        <v>#REF!</v>
      </c>
      <c r="G193" s="228" t="e">
        <f t="shared" si="96"/>
        <v>#REF!</v>
      </c>
      <c r="H193" s="222"/>
      <c r="I193" s="222"/>
      <c r="J193" s="222"/>
      <c r="K193" s="224"/>
      <c r="L193" s="224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  <c r="AA193" s="222"/>
      <c r="AB193" s="222"/>
      <c r="AC193" s="222"/>
      <c r="AD193" s="222"/>
      <c r="AE193" s="222"/>
      <c r="AF193" s="222"/>
      <c r="AG193" s="222"/>
    </row>
    <row r="194" spans="1:33" ht="17.25" customHeight="1">
      <c r="A194" s="222"/>
      <c r="B194" s="222"/>
      <c r="C194" s="222"/>
      <c r="D194" s="222"/>
      <c r="E194" s="226"/>
      <c r="F194" s="227" t="e">
        <f t="shared" ref="F194:G194" si="97">#REF!</f>
        <v>#REF!</v>
      </c>
      <c r="G194" s="228" t="e">
        <f t="shared" si="97"/>
        <v>#REF!</v>
      </c>
      <c r="H194" s="222"/>
      <c r="I194" s="222"/>
      <c r="J194" s="222"/>
      <c r="K194" s="224"/>
      <c r="L194" s="224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  <c r="AA194" s="222"/>
      <c r="AB194" s="222"/>
      <c r="AC194" s="222"/>
      <c r="AD194" s="222"/>
      <c r="AE194" s="222"/>
      <c r="AF194" s="222"/>
      <c r="AG194" s="222"/>
    </row>
    <row r="195" spans="1:33" ht="17.25" customHeight="1">
      <c r="A195" s="222"/>
      <c r="B195" s="222"/>
      <c r="C195" s="222"/>
      <c r="D195" s="222"/>
      <c r="E195" s="226"/>
      <c r="F195" s="227" t="e">
        <f t="shared" ref="F195:G195" si="98">#REF!</f>
        <v>#REF!</v>
      </c>
      <c r="G195" s="228" t="e">
        <f t="shared" si="98"/>
        <v>#REF!</v>
      </c>
      <c r="H195" s="222"/>
      <c r="I195" s="222"/>
      <c r="J195" s="222"/>
      <c r="K195" s="224"/>
      <c r="L195" s="224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  <c r="AB195" s="222"/>
      <c r="AC195" s="222"/>
      <c r="AD195" s="222"/>
      <c r="AE195" s="222"/>
      <c r="AF195" s="222"/>
      <c r="AG195" s="222"/>
    </row>
    <row r="196" spans="1:33" ht="17.25" customHeight="1">
      <c r="A196" s="222"/>
      <c r="B196" s="222"/>
      <c r="C196" s="222"/>
      <c r="D196" s="222"/>
      <c r="E196" s="226"/>
      <c r="F196" s="227" t="e">
        <f t="shared" ref="F196:G196" si="99">#REF!</f>
        <v>#REF!</v>
      </c>
      <c r="G196" s="228" t="e">
        <f t="shared" si="99"/>
        <v>#REF!</v>
      </c>
      <c r="H196" s="222"/>
      <c r="I196" s="222"/>
      <c r="J196" s="222"/>
      <c r="K196" s="224"/>
      <c r="L196" s="224"/>
      <c r="M196" s="222"/>
      <c r="N196" s="222"/>
      <c r="O196" s="222"/>
      <c r="P196" s="222"/>
      <c r="Q196" s="222"/>
      <c r="R196" s="222"/>
      <c r="S196" s="222"/>
      <c r="T196" s="222"/>
      <c r="U196" s="222"/>
      <c r="V196" s="222"/>
      <c r="W196" s="222"/>
      <c r="X196" s="222"/>
      <c r="Y196" s="222"/>
      <c r="Z196" s="222"/>
      <c r="AA196" s="222"/>
      <c r="AB196" s="222"/>
      <c r="AC196" s="222"/>
      <c r="AD196" s="222"/>
      <c r="AE196" s="222"/>
      <c r="AF196" s="222"/>
      <c r="AG196" s="222"/>
    </row>
    <row r="197" spans="1:33" ht="17.25" customHeight="1">
      <c r="A197" s="222"/>
      <c r="B197" s="222"/>
      <c r="C197" s="222"/>
      <c r="D197" s="222"/>
      <c r="E197" s="229"/>
      <c r="F197" s="230" t="e">
        <f t="shared" ref="F197:G197" si="100">#REF!</f>
        <v>#REF!</v>
      </c>
      <c r="G197" s="228" t="e">
        <f t="shared" si="100"/>
        <v>#REF!</v>
      </c>
      <c r="H197" s="222"/>
      <c r="I197" s="222"/>
      <c r="J197" s="222"/>
      <c r="K197" s="224"/>
      <c r="L197" s="224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222"/>
      <c r="AF197" s="222"/>
      <c r="AG197" s="222"/>
    </row>
    <row r="198" spans="1:33" ht="17.25" customHeight="1">
      <c r="A198" s="222"/>
      <c r="B198" s="222"/>
      <c r="C198" s="222"/>
      <c r="D198" s="222"/>
      <c r="E198" s="229"/>
      <c r="F198" s="230" t="e">
        <f t="shared" ref="F198:G198" si="101">#REF!</f>
        <v>#REF!</v>
      </c>
      <c r="G198" s="228" t="e">
        <f t="shared" si="101"/>
        <v>#REF!</v>
      </c>
      <c r="H198" s="222"/>
      <c r="I198" s="222"/>
      <c r="J198" s="222"/>
      <c r="K198" s="224"/>
      <c r="L198" s="224"/>
      <c r="M198" s="222"/>
      <c r="N198" s="222"/>
      <c r="O198" s="222"/>
      <c r="P198" s="222"/>
      <c r="Q198" s="222"/>
      <c r="R198" s="222"/>
      <c r="S198" s="222"/>
      <c r="T198" s="222"/>
      <c r="U198" s="222"/>
      <c r="V198" s="222"/>
      <c r="W198" s="222"/>
      <c r="X198" s="222"/>
      <c r="Y198" s="222"/>
      <c r="Z198" s="222"/>
      <c r="AA198" s="222"/>
      <c r="AB198" s="222"/>
      <c r="AC198" s="222"/>
      <c r="AD198" s="222"/>
      <c r="AE198" s="222"/>
      <c r="AF198" s="222"/>
      <c r="AG198" s="222"/>
    </row>
    <row r="199" spans="1:33" ht="17.25" customHeight="1">
      <c r="A199" s="222"/>
      <c r="B199" s="222"/>
      <c r="C199" s="222"/>
      <c r="D199" s="222"/>
      <c r="E199" s="229"/>
      <c r="F199" s="230" t="e">
        <f t="shared" ref="F199:G199" si="102">#REF!</f>
        <v>#REF!</v>
      </c>
      <c r="G199" s="228" t="e">
        <f t="shared" si="102"/>
        <v>#REF!</v>
      </c>
      <c r="H199" s="222"/>
      <c r="I199" s="222"/>
      <c r="J199" s="222"/>
      <c r="K199" s="224"/>
      <c r="L199" s="224"/>
      <c r="M199" s="222"/>
      <c r="N199" s="222"/>
      <c r="O199" s="222"/>
      <c r="P199" s="222"/>
      <c r="Q199" s="222"/>
      <c r="R199" s="222"/>
      <c r="S199" s="222"/>
      <c r="T199" s="222"/>
      <c r="U199" s="222"/>
      <c r="V199" s="222"/>
      <c r="W199" s="222"/>
      <c r="X199" s="222"/>
      <c r="Y199" s="222"/>
      <c r="Z199" s="222"/>
      <c r="AA199" s="222"/>
      <c r="AB199" s="222"/>
      <c r="AC199" s="222"/>
      <c r="AD199" s="222"/>
      <c r="AE199" s="222"/>
      <c r="AF199" s="222"/>
      <c r="AG199" s="222"/>
    </row>
    <row r="200" spans="1:33" ht="17.25" customHeight="1">
      <c r="A200" s="222"/>
      <c r="B200" s="222"/>
      <c r="C200" s="222"/>
      <c r="D200" s="222"/>
      <c r="E200" s="229"/>
      <c r="F200" s="230" t="e">
        <f t="shared" ref="F200:G200" si="103">#REF!</f>
        <v>#REF!</v>
      </c>
      <c r="G200" s="228" t="e">
        <f t="shared" si="103"/>
        <v>#REF!</v>
      </c>
      <c r="H200" s="222"/>
      <c r="I200" s="222"/>
      <c r="J200" s="222"/>
      <c r="K200" s="224"/>
      <c r="L200" s="224"/>
      <c r="M200" s="222"/>
      <c r="N200" s="222"/>
      <c r="O200" s="222"/>
      <c r="P200" s="222"/>
      <c r="Q200" s="222"/>
      <c r="R200" s="222"/>
      <c r="S200" s="222"/>
      <c r="T200" s="222"/>
      <c r="U200" s="222"/>
      <c r="V200" s="222"/>
      <c r="W200" s="222"/>
      <c r="X200" s="222"/>
      <c r="Y200" s="222"/>
      <c r="Z200" s="222"/>
      <c r="AA200" s="222"/>
      <c r="AB200" s="222"/>
      <c r="AC200" s="222"/>
      <c r="AD200" s="222"/>
      <c r="AE200" s="222"/>
      <c r="AF200" s="222"/>
      <c r="AG200" s="222"/>
    </row>
    <row r="201" spans="1:33" ht="17.25" customHeight="1">
      <c r="A201" s="222"/>
      <c r="B201" s="222"/>
      <c r="C201" s="222"/>
      <c r="D201" s="222"/>
      <c r="E201" s="229"/>
      <c r="F201" s="230" t="e">
        <f t="shared" ref="F201:G201" si="104">#REF!</f>
        <v>#REF!</v>
      </c>
      <c r="G201" s="228" t="e">
        <f t="shared" si="104"/>
        <v>#REF!</v>
      </c>
      <c r="H201" s="222"/>
      <c r="I201" s="222"/>
      <c r="J201" s="222"/>
      <c r="K201" s="224"/>
      <c r="L201" s="224"/>
      <c r="M201" s="222"/>
      <c r="N201" s="222"/>
      <c r="O201" s="222"/>
      <c r="P201" s="222"/>
      <c r="Q201" s="222"/>
      <c r="R201" s="222"/>
      <c r="S201" s="222"/>
      <c r="T201" s="222"/>
      <c r="U201" s="222"/>
      <c r="V201" s="222"/>
      <c r="W201" s="222"/>
      <c r="X201" s="222"/>
      <c r="Y201" s="222"/>
      <c r="Z201" s="222"/>
      <c r="AA201" s="222"/>
      <c r="AB201" s="222"/>
      <c r="AC201" s="222"/>
      <c r="AD201" s="222"/>
      <c r="AE201" s="222"/>
      <c r="AF201" s="222"/>
      <c r="AG201" s="222"/>
    </row>
    <row r="202" spans="1:33" ht="17.25" customHeight="1">
      <c r="A202" s="222"/>
      <c r="B202" s="222"/>
      <c r="C202" s="222"/>
      <c r="D202" s="222"/>
      <c r="E202" s="229"/>
      <c r="F202" s="230" t="e">
        <f t="shared" ref="F202:G202" si="105">#REF!</f>
        <v>#REF!</v>
      </c>
      <c r="G202" s="228" t="e">
        <f t="shared" si="105"/>
        <v>#REF!</v>
      </c>
      <c r="H202" s="222"/>
      <c r="I202" s="222"/>
      <c r="J202" s="222"/>
      <c r="K202" s="224"/>
      <c r="L202" s="224"/>
      <c r="M202" s="222"/>
      <c r="N202" s="222"/>
      <c r="O202" s="222"/>
      <c r="P202" s="222"/>
      <c r="Q202" s="222"/>
      <c r="R202" s="222"/>
      <c r="S202" s="222"/>
      <c r="T202" s="222"/>
      <c r="U202" s="222"/>
      <c r="V202" s="222"/>
      <c r="W202" s="222"/>
      <c r="X202" s="222"/>
      <c r="Y202" s="222"/>
      <c r="Z202" s="222"/>
      <c r="AA202" s="222"/>
      <c r="AB202" s="222"/>
      <c r="AC202" s="222"/>
      <c r="AD202" s="222"/>
      <c r="AE202" s="222"/>
      <c r="AF202" s="222"/>
      <c r="AG202" s="222"/>
    </row>
    <row r="203" spans="1:33" ht="17.25" customHeight="1">
      <c r="A203" s="222"/>
      <c r="B203" s="222"/>
      <c r="C203" s="222"/>
      <c r="D203" s="222"/>
      <c r="E203" s="229"/>
      <c r="F203" s="230" t="e">
        <f t="shared" ref="F203:G203" si="106">#REF!</f>
        <v>#REF!</v>
      </c>
      <c r="G203" s="228" t="e">
        <f t="shared" si="106"/>
        <v>#REF!</v>
      </c>
      <c r="H203" s="222"/>
      <c r="I203" s="222"/>
      <c r="J203" s="222"/>
      <c r="K203" s="224"/>
      <c r="L203" s="224"/>
      <c r="M203" s="222"/>
      <c r="N203" s="222"/>
      <c r="O203" s="222"/>
      <c r="P203" s="222"/>
      <c r="Q203" s="222"/>
      <c r="R203" s="222"/>
      <c r="S203" s="222"/>
      <c r="T203" s="222"/>
      <c r="U203" s="222"/>
      <c r="V203" s="222"/>
      <c r="W203" s="222"/>
      <c r="X203" s="222"/>
      <c r="Y203" s="222"/>
      <c r="Z203" s="222"/>
      <c r="AA203" s="222"/>
      <c r="AB203" s="222"/>
      <c r="AC203" s="222"/>
      <c r="AD203" s="222"/>
      <c r="AE203" s="222"/>
      <c r="AF203" s="222"/>
      <c r="AG203" s="222"/>
    </row>
    <row r="204" spans="1:33" ht="17.25" customHeight="1">
      <c r="A204" s="222"/>
      <c r="B204" s="222"/>
      <c r="C204" s="222"/>
      <c r="D204" s="222"/>
      <c r="E204" s="229"/>
      <c r="F204" s="230" t="e">
        <f t="shared" ref="F204:G204" si="107">#REF!</f>
        <v>#REF!</v>
      </c>
      <c r="G204" s="228" t="e">
        <f t="shared" si="107"/>
        <v>#REF!</v>
      </c>
      <c r="H204" s="222"/>
      <c r="I204" s="222"/>
      <c r="J204" s="222"/>
      <c r="K204" s="224"/>
      <c r="L204" s="224"/>
      <c r="M204" s="222"/>
      <c r="N204" s="222"/>
      <c r="O204" s="222"/>
      <c r="P204" s="222"/>
      <c r="Q204" s="222"/>
      <c r="R204" s="222"/>
      <c r="S204" s="222"/>
      <c r="T204" s="222"/>
      <c r="U204" s="222"/>
      <c r="V204" s="222"/>
      <c r="W204" s="222"/>
      <c r="X204" s="222"/>
      <c r="Y204" s="222"/>
      <c r="Z204" s="222"/>
      <c r="AA204" s="222"/>
      <c r="AB204" s="222"/>
      <c r="AC204" s="222"/>
      <c r="AD204" s="222"/>
      <c r="AE204" s="222"/>
      <c r="AF204" s="222"/>
      <c r="AG204" s="222"/>
    </row>
    <row r="205" spans="1:33" ht="17.25" customHeight="1">
      <c r="A205" s="222"/>
      <c r="B205" s="222"/>
      <c r="C205" s="222"/>
      <c r="D205" s="222"/>
      <c r="E205" s="229"/>
      <c r="F205" s="230" t="e">
        <f t="shared" ref="F205:G205" si="108">#REF!</f>
        <v>#REF!</v>
      </c>
      <c r="G205" s="228" t="e">
        <f t="shared" si="108"/>
        <v>#REF!</v>
      </c>
      <c r="H205" s="222"/>
      <c r="I205" s="222"/>
      <c r="J205" s="222"/>
      <c r="K205" s="224"/>
      <c r="L205" s="224"/>
      <c r="M205" s="222"/>
      <c r="N205" s="222"/>
      <c r="O205" s="222"/>
      <c r="P205" s="222"/>
      <c r="Q205" s="222"/>
      <c r="R205" s="222"/>
      <c r="S205" s="222"/>
      <c r="T205" s="222"/>
      <c r="U205" s="222"/>
      <c r="V205" s="222"/>
      <c r="W205" s="222"/>
      <c r="X205" s="222"/>
      <c r="Y205" s="222"/>
      <c r="Z205" s="222"/>
      <c r="AA205" s="222"/>
      <c r="AB205" s="222"/>
      <c r="AC205" s="222"/>
      <c r="AD205" s="222"/>
      <c r="AE205" s="222"/>
      <c r="AF205" s="222"/>
      <c r="AG205" s="222"/>
    </row>
    <row r="206" spans="1:33" ht="17.25" customHeight="1">
      <c r="A206" s="222"/>
      <c r="B206" s="222"/>
      <c r="C206" s="222"/>
      <c r="D206" s="222"/>
      <c r="E206" s="229"/>
      <c r="F206" s="230" t="e">
        <f t="shared" ref="F206:G206" si="109">#REF!</f>
        <v>#REF!</v>
      </c>
      <c r="G206" s="228" t="e">
        <f t="shared" si="109"/>
        <v>#REF!</v>
      </c>
      <c r="H206" s="222"/>
      <c r="I206" s="222"/>
      <c r="J206" s="222"/>
      <c r="K206" s="224"/>
      <c r="L206" s="224"/>
      <c r="M206" s="222"/>
      <c r="N206" s="222"/>
      <c r="O206" s="222"/>
      <c r="P206" s="222"/>
      <c r="Q206" s="222"/>
      <c r="R206" s="222"/>
      <c r="S206" s="222"/>
      <c r="T206" s="222"/>
      <c r="U206" s="222"/>
      <c r="V206" s="222"/>
      <c r="W206" s="222"/>
      <c r="X206" s="222"/>
      <c r="Y206" s="222"/>
      <c r="Z206" s="222"/>
      <c r="AA206" s="222"/>
      <c r="AB206" s="222"/>
      <c r="AC206" s="222"/>
      <c r="AD206" s="222"/>
      <c r="AE206" s="222"/>
      <c r="AF206" s="222"/>
      <c r="AG206" s="222"/>
    </row>
    <row r="207" spans="1:33" ht="17.25" customHeight="1">
      <c r="A207" s="222"/>
      <c r="B207" s="222"/>
      <c r="C207" s="222"/>
      <c r="D207" s="222"/>
      <c r="E207" s="229"/>
      <c r="F207" s="230" t="e">
        <f t="shared" ref="F207:G207" si="110">#REF!</f>
        <v>#REF!</v>
      </c>
      <c r="G207" s="228" t="e">
        <f t="shared" si="110"/>
        <v>#REF!</v>
      </c>
      <c r="H207" s="222"/>
      <c r="I207" s="222"/>
      <c r="J207" s="222"/>
      <c r="K207" s="224"/>
      <c r="L207" s="224"/>
      <c r="M207" s="222"/>
      <c r="N207" s="222"/>
      <c r="O207" s="222"/>
      <c r="P207" s="222"/>
      <c r="Q207" s="222"/>
      <c r="R207" s="222"/>
      <c r="S207" s="222"/>
      <c r="T207" s="222"/>
      <c r="U207" s="222"/>
      <c r="V207" s="222"/>
      <c r="W207" s="222"/>
      <c r="X207" s="222"/>
      <c r="Y207" s="222"/>
      <c r="Z207" s="222"/>
      <c r="AA207" s="222"/>
      <c r="AB207" s="222"/>
      <c r="AC207" s="222"/>
      <c r="AD207" s="222"/>
      <c r="AE207" s="222"/>
      <c r="AF207" s="222"/>
      <c r="AG207" s="222"/>
    </row>
    <row r="208" spans="1:33" ht="17.25" customHeight="1">
      <c r="A208" s="222"/>
      <c r="B208" s="222"/>
      <c r="C208" s="222"/>
      <c r="D208" s="222"/>
      <c r="E208" s="229"/>
      <c r="F208" s="230" t="e">
        <f t="shared" ref="F208:G208" si="111">#REF!</f>
        <v>#REF!</v>
      </c>
      <c r="G208" s="228" t="e">
        <f t="shared" si="111"/>
        <v>#REF!</v>
      </c>
      <c r="H208" s="222"/>
      <c r="I208" s="222"/>
      <c r="J208" s="222"/>
      <c r="K208" s="224"/>
      <c r="L208" s="224"/>
      <c r="M208" s="222"/>
      <c r="N208" s="222"/>
      <c r="O208" s="222"/>
      <c r="P208" s="222"/>
      <c r="Q208" s="222"/>
      <c r="R208" s="222"/>
      <c r="S208" s="222"/>
      <c r="T208" s="222"/>
      <c r="U208" s="222"/>
      <c r="V208" s="222"/>
      <c r="W208" s="222"/>
      <c r="X208" s="222"/>
      <c r="Y208" s="222"/>
      <c r="Z208" s="222"/>
      <c r="AA208" s="222"/>
      <c r="AB208" s="222"/>
      <c r="AC208" s="222"/>
      <c r="AD208" s="222"/>
      <c r="AE208" s="222"/>
      <c r="AF208" s="222"/>
      <c r="AG208" s="222"/>
    </row>
    <row r="209" spans="1:33" ht="17.25" customHeight="1">
      <c r="A209" s="222"/>
      <c r="B209" s="222"/>
      <c r="C209" s="222"/>
      <c r="D209" s="222"/>
      <c r="E209" s="229"/>
      <c r="F209" s="230" t="e">
        <f t="shared" ref="F209:G209" si="112">#REF!</f>
        <v>#REF!</v>
      </c>
      <c r="G209" s="228" t="e">
        <f t="shared" si="112"/>
        <v>#REF!</v>
      </c>
      <c r="H209" s="222"/>
      <c r="I209" s="222"/>
      <c r="J209" s="222"/>
      <c r="K209" s="224"/>
      <c r="L209" s="224"/>
      <c r="M209" s="222"/>
      <c r="N209" s="222"/>
      <c r="O209" s="222"/>
      <c r="P209" s="222"/>
      <c r="Q209" s="222"/>
      <c r="R209" s="222"/>
      <c r="S209" s="222"/>
      <c r="T209" s="222"/>
      <c r="U209" s="222"/>
      <c r="V209" s="222"/>
      <c r="W209" s="222"/>
      <c r="X209" s="222"/>
      <c r="Y209" s="222"/>
      <c r="Z209" s="222"/>
      <c r="AA209" s="222"/>
      <c r="AB209" s="222"/>
      <c r="AC209" s="222"/>
      <c r="AD209" s="222"/>
      <c r="AE209" s="222"/>
      <c r="AF209" s="222"/>
      <c r="AG209" s="222"/>
    </row>
    <row r="210" spans="1:33" ht="17.25" customHeight="1">
      <c r="A210" s="222"/>
      <c r="B210" s="222"/>
      <c r="C210" s="222"/>
      <c r="D210" s="222"/>
      <c r="E210" s="229"/>
      <c r="F210" s="230" t="e">
        <f t="shared" ref="F210:G210" si="113">#REF!</f>
        <v>#REF!</v>
      </c>
      <c r="G210" s="228" t="e">
        <f t="shared" si="113"/>
        <v>#REF!</v>
      </c>
      <c r="H210" s="222"/>
      <c r="I210" s="222"/>
      <c r="J210" s="222"/>
      <c r="K210" s="224"/>
      <c r="L210" s="224"/>
      <c r="M210" s="222"/>
      <c r="N210" s="222"/>
      <c r="O210" s="222"/>
      <c r="P210" s="222"/>
      <c r="Q210" s="222"/>
      <c r="R210" s="222"/>
      <c r="S210" s="222"/>
      <c r="T210" s="222"/>
      <c r="U210" s="222"/>
      <c r="V210" s="222"/>
      <c r="W210" s="222"/>
      <c r="X210" s="222"/>
      <c r="Y210" s="222"/>
      <c r="Z210" s="222"/>
      <c r="AA210" s="222"/>
      <c r="AB210" s="222"/>
      <c r="AC210" s="222"/>
      <c r="AD210" s="222"/>
      <c r="AE210" s="222"/>
      <c r="AF210" s="222"/>
      <c r="AG210" s="222"/>
    </row>
    <row r="211" spans="1:33" ht="17.25" customHeight="1">
      <c r="A211" s="222"/>
      <c r="B211" s="222"/>
      <c r="C211" s="222"/>
      <c r="D211" s="222"/>
      <c r="E211" s="229"/>
      <c r="F211" s="230" t="e">
        <f t="shared" ref="F211:G211" si="114">#REF!</f>
        <v>#REF!</v>
      </c>
      <c r="G211" s="228" t="e">
        <f t="shared" si="114"/>
        <v>#REF!</v>
      </c>
      <c r="H211" s="222"/>
      <c r="I211" s="222"/>
      <c r="J211" s="222"/>
      <c r="K211" s="224"/>
      <c r="L211" s="224"/>
      <c r="M211" s="222"/>
      <c r="N211" s="222"/>
      <c r="O211" s="222"/>
      <c r="P211" s="222"/>
      <c r="Q211" s="222"/>
      <c r="R211" s="222"/>
      <c r="S211" s="222"/>
      <c r="T211" s="222"/>
      <c r="U211" s="222"/>
      <c r="V211" s="222"/>
      <c r="W211" s="222"/>
      <c r="X211" s="222"/>
      <c r="Y211" s="222"/>
      <c r="Z211" s="222"/>
      <c r="AA211" s="222"/>
      <c r="AB211" s="222"/>
      <c r="AC211" s="222"/>
      <c r="AD211" s="222"/>
      <c r="AE211" s="222"/>
      <c r="AF211" s="222"/>
      <c r="AG211" s="222"/>
    </row>
    <row r="212" spans="1:33" ht="17.25" customHeight="1">
      <c r="A212" s="222"/>
      <c r="B212" s="222"/>
      <c r="C212" s="222"/>
      <c r="D212" s="222"/>
      <c r="E212" s="229"/>
      <c r="F212" s="230" t="e">
        <f t="shared" ref="F212:G212" si="115">#REF!</f>
        <v>#REF!</v>
      </c>
      <c r="G212" s="228" t="e">
        <f t="shared" si="115"/>
        <v>#REF!</v>
      </c>
      <c r="H212" s="222"/>
      <c r="I212" s="222"/>
      <c r="J212" s="222"/>
      <c r="K212" s="224"/>
      <c r="L212" s="224"/>
      <c r="M212" s="222"/>
      <c r="N212" s="222"/>
      <c r="O212" s="222"/>
      <c r="P212" s="222"/>
      <c r="Q212" s="222"/>
      <c r="R212" s="222"/>
      <c r="S212" s="222"/>
      <c r="T212" s="222"/>
      <c r="U212" s="222"/>
      <c r="V212" s="222"/>
      <c r="W212" s="222"/>
      <c r="X212" s="222"/>
      <c r="Y212" s="222"/>
      <c r="Z212" s="222"/>
      <c r="AA212" s="222"/>
      <c r="AB212" s="222"/>
      <c r="AC212" s="222"/>
      <c r="AD212" s="222"/>
      <c r="AE212" s="222"/>
      <c r="AF212" s="222"/>
      <c r="AG212" s="222"/>
    </row>
    <row r="213" spans="1:33" ht="17.25" customHeight="1">
      <c r="A213" s="222"/>
      <c r="B213" s="222"/>
      <c r="C213" s="222"/>
      <c r="D213" s="222"/>
      <c r="E213" s="229"/>
      <c r="F213" s="230" t="e">
        <f t="shared" ref="F213:G213" si="116">#REF!</f>
        <v>#REF!</v>
      </c>
      <c r="G213" s="228" t="e">
        <f t="shared" si="116"/>
        <v>#REF!</v>
      </c>
      <c r="H213" s="222"/>
      <c r="I213" s="222"/>
      <c r="J213" s="222"/>
      <c r="K213" s="224"/>
      <c r="L213" s="224"/>
      <c r="M213" s="222"/>
      <c r="N213" s="222"/>
      <c r="O213" s="222"/>
      <c r="P213" s="222"/>
      <c r="Q213" s="222"/>
      <c r="R213" s="222"/>
      <c r="S213" s="222"/>
      <c r="T213" s="222"/>
      <c r="U213" s="222"/>
      <c r="V213" s="222"/>
      <c r="W213" s="222"/>
      <c r="X213" s="222"/>
      <c r="Y213" s="222"/>
      <c r="Z213" s="222"/>
      <c r="AA213" s="222"/>
      <c r="AB213" s="222"/>
      <c r="AC213" s="222"/>
      <c r="AD213" s="222"/>
      <c r="AE213" s="222"/>
      <c r="AF213" s="222"/>
      <c r="AG213" s="222"/>
    </row>
    <row r="214" spans="1:33" ht="17.25" customHeight="1">
      <c r="A214" s="222"/>
      <c r="B214" s="222"/>
      <c r="C214" s="222"/>
      <c r="D214" s="222"/>
      <c r="E214" s="229"/>
      <c r="F214" s="230" t="e">
        <f t="shared" ref="F214:G214" si="117">#REF!</f>
        <v>#REF!</v>
      </c>
      <c r="G214" s="228" t="e">
        <f t="shared" si="117"/>
        <v>#REF!</v>
      </c>
      <c r="H214" s="222"/>
      <c r="I214" s="222"/>
      <c r="J214" s="222"/>
      <c r="K214" s="224"/>
      <c r="L214" s="224"/>
      <c r="M214" s="222"/>
      <c r="N214" s="222"/>
      <c r="O214" s="222"/>
      <c r="P214" s="222"/>
      <c r="Q214" s="222"/>
      <c r="R214" s="222"/>
      <c r="S214" s="222"/>
      <c r="T214" s="222"/>
      <c r="U214" s="222"/>
      <c r="V214" s="222"/>
      <c r="W214" s="222"/>
      <c r="X214" s="222"/>
      <c r="Y214" s="222"/>
      <c r="Z214" s="222"/>
      <c r="AA214" s="222"/>
      <c r="AB214" s="222"/>
      <c r="AC214" s="222"/>
      <c r="AD214" s="222"/>
      <c r="AE214" s="222"/>
      <c r="AF214" s="222"/>
      <c r="AG214" s="222"/>
    </row>
    <row r="215" spans="1:33" ht="17.25" customHeight="1">
      <c r="A215" s="222"/>
      <c r="B215" s="222"/>
      <c r="C215" s="222"/>
      <c r="D215" s="222"/>
      <c r="E215" s="229"/>
      <c r="F215" s="230" t="e">
        <f t="shared" ref="F215:G215" si="118">#REF!</f>
        <v>#REF!</v>
      </c>
      <c r="G215" s="228" t="e">
        <f t="shared" si="118"/>
        <v>#REF!</v>
      </c>
      <c r="H215" s="222"/>
      <c r="I215" s="222"/>
      <c r="J215" s="222"/>
      <c r="K215" s="224"/>
      <c r="L215" s="224"/>
      <c r="M215" s="222"/>
      <c r="N215" s="222"/>
      <c r="O215" s="222"/>
      <c r="P215" s="222"/>
      <c r="Q215" s="222"/>
      <c r="R215" s="222"/>
      <c r="S215" s="222"/>
      <c r="T215" s="222"/>
      <c r="U215" s="222"/>
      <c r="V215" s="222"/>
      <c r="W215" s="222"/>
      <c r="X215" s="222"/>
      <c r="Y215" s="222"/>
      <c r="Z215" s="222"/>
      <c r="AA215" s="222"/>
      <c r="AB215" s="222"/>
      <c r="AC215" s="222"/>
      <c r="AD215" s="222"/>
      <c r="AE215" s="222"/>
      <c r="AF215" s="222"/>
      <c r="AG215" s="222"/>
    </row>
    <row r="216" spans="1:33" ht="17.25" customHeight="1">
      <c r="A216" s="222"/>
      <c r="B216" s="222"/>
      <c r="C216" s="222"/>
      <c r="D216" s="222"/>
      <c r="E216" s="229"/>
      <c r="F216" s="230" t="e">
        <f t="shared" ref="F216:G216" si="119">#REF!</f>
        <v>#REF!</v>
      </c>
      <c r="G216" s="228" t="e">
        <f t="shared" si="119"/>
        <v>#REF!</v>
      </c>
      <c r="H216" s="222"/>
      <c r="I216" s="222"/>
      <c r="J216" s="222"/>
      <c r="K216" s="224"/>
      <c r="L216" s="224"/>
      <c r="M216" s="222"/>
      <c r="N216" s="222"/>
      <c r="O216" s="222"/>
      <c r="P216" s="222"/>
      <c r="Q216" s="222"/>
      <c r="R216" s="222"/>
      <c r="S216" s="222"/>
      <c r="T216" s="222"/>
      <c r="U216" s="222"/>
      <c r="V216" s="222"/>
      <c r="W216" s="222"/>
      <c r="X216" s="222"/>
      <c r="Y216" s="222"/>
      <c r="Z216" s="222"/>
      <c r="AA216" s="222"/>
      <c r="AB216" s="222"/>
      <c r="AC216" s="222"/>
      <c r="AD216" s="222"/>
      <c r="AE216" s="222"/>
      <c r="AF216" s="222"/>
      <c r="AG216" s="222"/>
    </row>
    <row r="217" spans="1:33" ht="17.25" customHeight="1">
      <c r="A217" s="222"/>
      <c r="B217" s="222"/>
      <c r="C217" s="222"/>
      <c r="D217" s="222"/>
      <c r="E217" s="229"/>
      <c r="F217" s="230" t="e">
        <f t="shared" ref="F217:G217" si="120">#REF!</f>
        <v>#REF!</v>
      </c>
      <c r="G217" s="228" t="e">
        <f t="shared" si="120"/>
        <v>#REF!</v>
      </c>
      <c r="H217" s="222"/>
      <c r="I217" s="222"/>
      <c r="J217" s="222"/>
      <c r="K217" s="224"/>
      <c r="L217" s="224"/>
      <c r="M217" s="222"/>
      <c r="N217" s="222"/>
      <c r="O217" s="222"/>
      <c r="P217" s="222"/>
      <c r="Q217" s="222"/>
      <c r="R217" s="222"/>
      <c r="S217" s="222"/>
      <c r="T217" s="222"/>
      <c r="U217" s="222"/>
      <c r="V217" s="222"/>
      <c r="W217" s="222"/>
      <c r="X217" s="222"/>
      <c r="Y217" s="222"/>
      <c r="Z217" s="222"/>
      <c r="AA217" s="222"/>
      <c r="AB217" s="222"/>
      <c r="AC217" s="222"/>
      <c r="AD217" s="222"/>
      <c r="AE217" s="222"/>
      <c r="AF217" s="222"/>
      <c r="AG217" s="222"/>
    </row>
    <row r="218" spans="1:33" ht="17.25" customHeight="1">
      <c r="A218" s="222"/>
      <c r="B218" s="222"/>
      <c r="C218" s="222"/>
      <c r="D218" s="222"/>
      <c r="E218" s="229"/>
      <c r="F218" s="230" t="e">
        <f t="shared" ref="F218:G218" si="121">#REF!</f>
        <v>#REF!</v>
      </c>
      <c r="G218" s="228" t="e">
        <f t="shared" si="121"/>
        <v>#REF!</v>
      </c>
      <c r="H218" s="222"/>
      <c r="I218" s="222"/>
      <c r="J218" s="222"/>
      <c r="K218" s="224"/>
      <c r="L218" s="224"/>
      <c r="M218" s="222"/>
      <c r="N218" s="222"/>
      <c r="O218" s="222"/>
      <c r="P218" s="222"/>
      <c r="Q218" s="222"/>
      <c r="R218" s="222"/>
      <c r="S218" s="222"/>
      <c r="T218" s="222"/>
      <c r="U218" s="222"/>
      <c r="V218" s="222"/>
      <c r="W218" s="222"/>
      <c r="X218" s="222"/>
      <c r="Y218" s="222"/>
      <c r="Z218" s="222"/>
      <c r="AA218" s="222"/>
      <c r="AB218" s="222"/>
      <c r="AC218" s="222"/>
      <c r="AD218" s="222"/>
      <c r="AE218" s="222"/>
      <c r="AF218" s="222"/>
      <c r="AG218" s="222"/>
    </row>
    <row r="219" spans="1:33" ht="17.25" customHeight="1">
      <c r="A219" s="222"/>
      <c r="B219" s="222"/>
      <c r="C219" s="222"/>
      <c r="D219" s="222"/>
      <c r="E219" s="229"/>
      <c r="F219" s="230" t="e">
        <f t="shared" ref="F219:G219" si="122">#REF!</f>
        <v>#REF!</v>
      </c>
      <c r="G219" s="228" t="e">
        <f t="shared" si="122"/>
        <v>#REF!</v>
      </c>
      <c r="H219" s="222"/>
      <c r="I219" s="222"/>
      <c r="J219" s="222"/>
      <c r="K219" s="224"/>
      <c r="L219" s="224"/>
      <c r="M219" s="222"/>
      <c r="N219" s="222"/>
      <c r="O219" s="222"/>
      <c r="P219" s="222"/>
      <c r="Q219" s="222"/>
      <c r="R219" s="222"/>
      <c r="S219" s="222"/>
      <c r="T219" s="222"/>
      <c r="U219" s="222"/>
      <c r="V219" s="222"/>
      <c r="W219" s="222"/>
      <c r="X219" s="222"/>
      <c r="Y219" s="222"/>
      <c r="Z219" s="222"/>
      <c r="AA219" s="222"/>
      <c r="AB219" s="222"/>
      <c r="AC219" s="222"/>
      <c r="AD219" s="222"/>
      <c r="AE219" s="222"/>
      <c r="AF219" s="222"/>
      <c r="AG219" s="222"/>
    </row>
    <row r="220" spans="1:33" ht="17.25" customHeight="1">
      <c r="A220" s="222"/>
      <c r="B220" s="222"/>
      <c r="C220" s="222"/>
      <c r="D220" s="222"/>
      <c r="E220" s="229"/>
      <c r="F220" s="230" t="e">
        <f t="shared" ref="F220:G220" si="123">#REF!</f>
        <v>#REF!</v>
      </c>
      <c r="G220" s="228" t="e">
        <f t="shared" si="123"/>
        <v>#REF!</v>
      </c>
      <c r="H220" s="222"/>
      <c r="I220" s="222"/>
      <c r="J220" s="222"/>
      <c r="K220" s="224"/>
      <c r="L220" s="224"/>
      <c r="M220" s="222"/>
      <c r="N220" s="222"/>
      <c r="O220" s="222"/>
      <c r="P220" s="222"/>
      <c r="Q220" s="222"/>
      <c r="R220" s="222"/>
      <c r="S220" s="222"/>
      <c r="T220" s="222"/>
      <c r="U220" s="222"/>
      <c r="V220" s="222"/>
      <c r="W220" s="222"/>
      <c r="X220" s="222"/>
      <c r="Y220" s="222"/>
      <c r="Z220" s="222"/>
      <c r="AA220" s="222"/>
      <c r="AB220" s="222"/>
      <c r="AC220" s="222"/>
      <c r="AD220" s="222"/>
      <c r="AE220" s="222"/>
      <c r="AF220" s="222"/>
      <c r="AG220" s="222"/>
    </row>
    <row r="221" spans="1:33" ht="17.25" customHeight="1">
      <c r="A221" s="222"/>
      <c r="B221" s="222"/>
      <c r="C221" s="222"/>
      <c r="D221" s="222"/>
      <c r="E221" s="229"/>
      <c r="F221" s="230" t="e">
        <f t="shared" ref="F221:G221" si="124">#REF!</f>
        <v>#REF!</v>
      </c>
      <c r="G221" s="228" t="e">
        <f t="shared" si="124"/>
        <v>#REF!</v>
      </c>
      <c r="H221" s="222"/>
      <c r="I221" s="222"/>
      <c r="J221" s="222"/>
      <c r="K221" s="224"/>
      <c r="L221" s="224"/>
      <c r="M221" s="222"/>
      <c r="N221" s="222"/>
      <c r="O221" s="222"/>
      <c r="P221" s="222"/>
      <c r="Q221" s="222"/>
      <c r="R221" s="222"/>
      <c r="S221" s="222"/>
      <c r="T221" s="222"/>
      <c r="U221" s="222"/>
      <c r="V221" s="222"/>
      <c r="W221" s="222"/>
      <c r="X221" s="222"/>
      <c r="Y221" s="222"/>
      <c r="Z221" s="222"/>
      <c r="AA221" s="222"/>
      <c r="AB221" s="222"/>
      <c r="AC221" s="222"/>
      <c r="AD221" s="222"/>
      <c r="AE221" s="222"/>
      <c r="AF221" s="222"/>
      <c r="AG221" s="222"/>
    </row>
    <row r="222" spans="1:33" ht="17.25" customHeight="1">
      <c r="A222" s="222"/>
      <c r="B222" s="222"/>
      <c r="C222" s="222"/>
      <c r="D222" s="222"/>
      <c r="E222" s="229"/>
      <c r="F222" s="230" t="e">
        <f t="shared" ref="F222:G222" si="125">#REF!</f>
        <v>#REF!</v>
      </c>
      <c r="G222" s="228" t="e">
        <f t="shared" si="125"/>
        <v>#REF!</v>
      </c>
      <c r="H222" s="222"/>
      <c r="I222" s="222"/>
      <c r="J222" s="222"/>
      <c r="K222" s="224"/>
      <c r="L222" s="224"/>
      <c r="M222" s="222"/>
      <c r="N222" s="222"/>
      <c r="O222" s="222"/>
      <c r="P222" s="222"/>
      <c r="Q222" s="222"/>
      <c r="R222" s="222"/>
      <c r="S222" s="222"/>
      <c r="T222" s="222"/>
      <c r="U222" s="222"/>
      <c r="V222" s="222"/>
      <c r="W222" s="222"/>
      <c r="X222" s="222"/>
      <c r="Y222" s="222"/>
      <c r="Z222" s="222"/>
      <c r="AA222" s="222"/>
      <c r="AB222" s="222"/>
      <c r="AC222" s="222"/>
      <c r="AD222" s="222"/>
      <c r="AE222" s="222"/>
      <c r="AF222" s="222"/>
      <c r="AG222" s="222"/>
    </row>
    <row r="223" spans="1:33" ht="17.25" customHeight="1">
      <c r="A223" s="222"/>
      <c r="B223" s="222"/>
      <c r="C223" s="222"/>
      <c r="D223" s="222"/>
      <c r="E223" s="229"/>
      <c r="F223" s="230" t="e">
        <f t="shared" ref="F223:G223" si="126">#REF!</f>
        <v>#REF!</v>
      </c>
      <c r="G223" s="228" t="e">
        <f t="shared" si="126"/>
        <v>#REF!</v>
      </c>
      <c r="H223" s="222"/>
      <c r="I223" s="222"/>
      <c r="J223" s="222"/>
      <c r="K223" s="224"/>
      <c r="L223" s="224"/>
      <c r="M223" s="222"/>
      <c r="N223" s="222"/>
      <c r="O223" s="222"/>
      <c r="P223" s="222"/>
      <c r="Q223" s="222"/>
      <c r="R223" s="222"/>
      <c r="S223" s="222"/>
      <c r="T223" s="222"/>
      <c r="U223" s="222"/>
      <c r="V223" s="222"/>
      <c r="W223" s="222"/>
      <c r="X223" s="222"/>
      <c r="Y223" s="222"/>
      <c r="Z223" s="222"/>
      <c r="AA223" s="222"/>
      <c r="AB223" s="222"/>
      <c r="AC223" s="222"/>
      <c r="AD223" s="222"/>
      <c r="AE223" s="222"/>
      <c r="AF223" s="222"/>
      <c r="AG223" s="222"/>
    </row>
    <row r="224" spans="1:33" ht="17.25" customHeight="1">
      <c r="A224" s="222"/>
      <c r="B224" s="222"/>
      <c r="C224" s="222"/>
      <c r="D224" s="222"/>
      <c r="E224" s="229"/>
      <c r="F224" s="230" t="e">
        <f t="shared" ref="F224:G224" si="127">#REF!</f>
        <v>#REF!</v>
      </c>
      <c r="G224" s="228" t="e">
        <f t="shared" si="127"/>
        <v>#REF!</v>
      </c>
      <c r="H224" s="222"/>
      <c r="I224" s="222"/>
      <c r="J224" s="222"/>
      <c r="K224" s="224"/>
      <c r="L224" s="224"/>
      <c r="M224" s="222"/>
      <c r="N224" s="222"/>
      <c r="O224" s="222"/>
      <c r="P224" s="222"/>
      <c r="Q224" s="222"/>
      <c r="R224" s="222"/>
      <c r="S224" s="222"/>
      <c r="T224" s="222"/>
      <c r="U224" s="222"/>
      <c r="V224" s="222"/>
      <c r="W224" s="222"/>
      <c r="X224" s="222"/>
      <c r="Y224" s="222"/>
      <c r="Z224" s="222"/>
      <c r="AA224" s="222"/>
      <c r="AB224" s="222"/>
      <c r="AC224" s="222"/>
      <c r="AD224" s="222"/>
      <c r="AE224" s="222"/>
      <c r="AF224" s="222"/>
      <c r="AG224" s="222"/>
    </row>
    <row r="225" spans="1:33" ht="17.25" customHeight="1">
      <c r="A225" s="222"/>
      <c r="B225" s="222"/>
      <c r="C225" s="222"/>
      <c r="D225" s="222"/>
      <c r="E225" s="229"/>
      <c r="F225" s="230" t="e">
        <f t="shared" ref="F225:G225" si="128">#REF!</f>
        <v>#REF!</v>
      </c>
      <c r="G225" s="228" t="e">
        <f t="shared" si="128"/>
        <v>#REF!</v>
      </c>
      <c r="H225" s="222"/>
      <c r="I225" s="222"/>
      <c r="J225" s="222"/>
      <c r="K225" s="224"/>
      <c r="L225" s="224"/>
      <c r="M225" s="222"/>
      <c r="N225" s="222"/>
      <c r="O225" s="222"/>
      <c r="P225" s="222"/>
      <c r="Q225" s="222"/>
      <c r="R225" s="222"/>
      <c r="S225" s="222"/>
      <c r="T225" s="222"/>
      <c r="U225" s="222"/>
      <c r="V225" s="222"/>
      <c r="W225" s="222"/>
      <c r="X225" s="222"/>
      <c r="Y225" s="222"/>
      <c r="Z225" s="222"/>
      <c r="AA225" s="222"/>
      <c r="AB225" s="222"/>
      <c r="AC225" s="222"/>
      <c r="AD225" s="222"/>
      <c r="AE225" s="222"/>
      <c r="AF225" s="222"/>
      <c r="AG225" s="222"/>
    </row>
    <row r="226" spans="1:33" ht="17.25" customHeight="1">
      <c r="A226" s="222"/>
      <c r="B226" s="222"/>
      <c r="C226" s="222"/>
      <c r="D226" s="222"/>
      <c r="E226" s="229"/>
      <c r="F226" s="230" t="e">
        <f t="shared" ref="F226:G226" si="129">#REF!</f>
        <v>#REF!</v>
      </c>
      <c r="G226" s="228" t="e">
        <f t="shared" si="129"/>
        <v>#REF!</v>
      </c>
      <c r="H226" s="222"/>
      <c r="I226" s="222"/>
      <c r="J226" s="222"/>
      <c r="K226" s="224"/>
      <c r="L226" s="224"/>
      <c r="M226" s="222"/>
      <c r="N226" s="222"/>
      <c r="O226" s="222"/>
      <c r="P226" s="222"/>
      <c r="Q226" s="222"/>
      <c r="R226" s="222"/>
      <c r="S226" s="222"/>
      <c r="T226" s="222"/>
      <c r="U226" s="222"/>
      <c r="V226" s="222"/>
      <c r="W226" s="222"/>
      <c r="X226" s="222"/>
      <c r="Y226" s="222"/>
      <c r="Z226" s="222"/>
      <c r="AA226" s="222"/>
      <c r="AB226" s="222"/>
      <c r="AC226" s="222"/>
      <c r="AD226" s="222"/>
      <c r="AE226" s="222"/>
      <c r="AF226" s="222"/>
      <c r="AG226" s="222"/>
    </row>
    <row r="227" spans="1:33" ht="17.25" customHeight="1">
      <c r="A227" s="222"/>
      <c r="B227" s="222"/>
      <c r="C227" s="222"/>
      <c r="D227" s="222"/>
      <c r="E227" s="229"/>
      <c r="F227" s="230" t="e">
        <f t="shared" ref="F227:G227" si="130">#REF!</f>
        <v>#REF!</v>
      </c>
      <c r="G227" s="228" t="e">
        <f t="shared" si="130"/>
        <v>#REF!</v>
      </c>
      <c r="H227" s="222"/>
      <c r="I227" s="222"/>
      <c r="J227" s="222"/>
      <c r="K227" s="224"/>
      <c r="L227" s="224"/>
      <c r="M227" s="222"/>
      <c r="N227" s="222"/>
      <c r="O227" s="222"/>
      <c r="P227" s="222"/>
      <c r="Q227" s="222"/>
      <c r="R227" s="222"/>
      <c r="S227" s="222"/>
      <c r="T227" s="222"/>
      <c r="U227" s="222"/>
      <c r="V227" s="222"/>
      <c r="W227" s="222"/>
      <c r="X227" s="222"/>
      <c r="Y227" s="222"/>
      <c r="Z227" s="222"/>
      <c r="AA227" s="222"/>
      <c r="AB227" s="222"/>
      <c r="AC227" s="222"/>
      <c r="AD227" s="222"/>
      <c r="AE227" s="222"/>
      <c r="AF227" s="222"/>
      <c r="AG227" s="222"/>
    </row>
    <row r="228" spans="1:33" ht="17.25" customHeight="1">
      <c r="A228" s="222"/>
      <c r="B228" s="222"/>
      <c r="C228" s="222"/>
      <c r="D228" s="222"/>
      <c r="E228" s="229"/>
      <c r="F228" s="230" t="e">
        <f t="shared" ref="F228:G228" si="131">#REF!</f>
        <v>#REF!</v>
      </c>
      <c r="G228" s="228" t="e">
        <f t="shared" si="131"/>
        <v>#REF!</v>
      </c>
      <c r="H228" s="222"/>
      <c r="I228" s="222"/>
      <c r="J228" s="222"/>
      <c r="K228" s="224"/>
      <c r="L228" s="224"/>
      <c r="M228" s="222"/>
      <c r="N228" s="222"/>
      <c r="O228" s="222"/>
      <c r="P228" s="222"/>
      <c r="Q228" s="222"/>
      <c r="R228" s="222"/>
      <c r="S228" s="222"/>
      <c r="T228" s="222"/>
      <c r="U228" s="222"/>
      <c r="V228" s="222"/>
      <c r="W228" s="222"/>
      <c r="X228" s="222"/>
      <c r="Y228" s="222"/>
      <c r="Z228" s="222"/>
      <c r="AA228" s="222"/>
      <c r="AB228" s="222"/>
      <c r="AC228" s="222"/>
      <c r="AD228" s="222"/>
      <c r="AE228" s="222"/>
      <c r="AF228" s="222"/>
      <c r="AG228" s="222"/>
    </row>
    <row r="229" spans="1:33" ht="17.25" customHeight="1">
      <c r="A229" s="222"/>
      <c r="B229" s="222"/>
      <c r="C229" s="222"/>
      <c r="D229" s="222"/>
      <c r="E229" s="229"/>
      <c r="F229" s="230" t="e">
        <f t="shared" ref="F229:G229" si="132">#REF!</f>
        <v>#REF!</v>
      </c>
      <c r="G229" s="228" t="e">
        <f t="shared" si="132"/>
        <v>#REF!</v>
      </c>
      <c r="H229" s="222"/>
      <c r="I229" s="222"/>
      <c r="J229" s="222"/>
      <c r="K229" s="224"/>
      <c r="L229" s="224"/>
      <c r="M229" s="222"/>
      <c r="N229" s="222"/>
      <c r="O229" s="222"/>
      <c r="P229" s="222"/>
      <c r="Q229" s="222"/>
      <c r="R229" s="222"/>
      <c r="S229" s="222"/>
      <c r="T229" s="222"/>
      <c r="U229" s="222"/>
      <c r="V229" s="222"/>
      <c r="W229" s="222"/>
      <c r="X229" s="222"/>
      <c r="Y229" s="222"/>
      <c r="Z229" s="222"/>
      <c r="AA229" s="222"/>
      <c r="AB229" s="222"/>
      <c r="AC229" s="222"/>
      <c r="AD229" s="222"/>
      <c r="AE229" s="222"/>
      <c r="AF229" s="222"/>
      <c r="AG229" s="222"/>
    </row>
    <row r="230" spans="1:33" ht="17.25" customHeight="1">
      <c r="A230" s="222"/>
      <c r="B230" s="222"/>
      <c r="C230" s="222"/>
      <c r="D230" s="222"/>
      <c r="E230" s="229"/>
      <c r="F230" s="230" t="e">
        <f t="shared" ref="F230:G230" si="133">#REF!</f>
        <v>#REF!</v>
      </c>
      <c r="G230" s="228" t="e">
        <f t="shared" si="133"/>
        <v>#REF!</v>
      </c>
      <c r="H230" s="222"/>
      <c r="I230" s="222"/>
      <c r="J230" s="222"/>
      <c r="K230" s="224"/>
      <c r="L230" s="224"/>
      <c r="M230" s="222"/>
      <c r="N230" s="222"/>
      <c r="O230" s="222"/>
      <c r="P230" s="222"/>
      <c r="Q230" s="222"/>
      <c r="R230" s="222"/>
      <c r="S230" s="222"/>
      <c r="T230" s="222"/>
      <c r="U230" s="222"/>
      <c r="V230" s="222"/>
      <c r="W230" s="222"/>
      <c r="X230" s="222"/>
      <c r="Y230" s="222"/>
      <c r="Z230" s="222"/>
      <c r="AA230" s="222"/>
      <c r="AB230" s="222"/>
      <c r="AC230" s="222"/>
      <c r="AD230" s="222"/>
      <c r="AE230" s="222"/>
      <c r="AF230" s="222"/>
      <c r="AG230" s="222"/>
    </row>
    <row r="231" spans="1:33" ht="17.25" customHeight="1">
      <c r="A231" s="222"/>
      <c r="B231" s="222"/>
      <c r="C231" s="222"/>
      <c r="D231" s="222"/>
      <c r="E231" s="229"/>
      <c r="F231" s="230" t="e">
        <f t="shared" ref="F231:G231" si="134">#REF!</f>
        <v>#REF!</v>
      </c>
      <c r="G231" s="228" t="e">
        <f t="shared" si="134"/>
        <v>#REF!</v>
      </c>
      <c r="H231" s="222"/>
      <c r="I231" s="222"/>
      <c r="J231" s="222"/>
      <c r="K231" s="224"/>
      <c r="L231" s="224"/>
      <c r="M231" s="222"/>
      <c r="N231" s="222"/>
      <c r="O231" s="222"/>
      <c r="P231" s="222"/>
      <c r="Q231" s="222"/>
      <c r="R231" s="222"/>
      <c r="S231" s="222"/>
      <c r="T231" s="222"/>
      <c r="U231" s="222"/>
      <c r="V231" s="222"/>
      <c r="W231" s="222"/>
      <c r="X231" s="222"/>
      <c r="Y231" s="222"/>
      <c r="Z231" s="222"/>
      <c r="AA231" s="222"/>
      <c r="AB231" s="222"/>
      <c r="AC231" s="222"/>
      <c r="AD231" s="222"/>
      <c r="AE231" s="222"/>
      <c r="AF231" s="222"/>
      <c r="AG231" s="222"/>
    </row>
    <row r="232" spans="1:33" ht="17.25" customHeight="1">
      <c r="A232" s="222"/>
      <c r="B232" s="222"/>
      <c r="C232" s="222"/>
      <c r="D232" s="222"/>
      <c r="E232" s="229"/>
      <c r="F232" s="230" t="e">
        <f t="shared" ref="F232:G232" si="135">#REF!</f>
        <v>#REF!</v>
      </c>
      <c r="G232" s="228" t="e">
        <f t="shared" si="135"/>
        <v>#REF!</v>
      </c>
      <c r="H232" s="222"/>
      <c r="I232" s="222"/>
      <c r="J232" s="222"/>
      <c r="K232" s="224"/>
      <c r="L232" s="224"/>
      <c r="M232" s="222"/>
      <c r="N232" s="222"/>
      <c r="O232" s="222"/>
      <c r="P232" s="222"/>
      <c r="Q232" s="222"/>
      <c r="R232" s="222"/>
      <c r="S232" s="222"/>
      <c r="T232" s="222"/>
      <c r="U232" s="222"/>
      <c r="V232" s="222"/>
      <c r="W232" s="222"/>
      <c r="X232" s="222"/>
      <c r="Y232" s="222"/>
      <c r="Z232" s="222"/>
      <c r="AA232" s="222"/>
      <c r="AB232" s="222"/>
      <c r="AC232" s="222"/>
      <c r="AD232" s="222"/>
      <c r="AE232" s="222"/>
      <c r="AF232" s="222"/>
      <c r="AG232" s="222"/>
    </row>
    <row r="233" spans="1:33" ht="17.25" customHeight="1">
      <c r="A233" s="222"/>
      <c r="B233" s="222"/>
      <c r="C233" s="222"/>
      <c r="D233" s="222"/>
      <c r="E233" s="229"/>
      <c r="F233" s="230" t="e">
        <f t="shared" ref="F233:G233" si="136">#REF!</f>
        <v>#REF!</v>
      </c>
      <c r="G233" s="228" t="e">
        <f t="shared" si="136"/>
        <v>#REF!</v>
      </c>
      <c r="H233" s="222"/>
      <c r="I233" s="222"/>
      <c r="J233" s="222"/>
      <c r="K233" s="224"/>
      <c r="L233" s="224"/>
      <c r="M233" s="222"/>
      <c r="N233" s="222"/>
      <c r="O233" s="222"/>
      <c r="P233" s="222"/>
      <c r="Q233" s="222"/>
      <c r="R233" s="222"/>
      <c r="S233" s="222"/>
      <c r="T233" s="222"/>
      <c r="U233" s="222"/>
      <c r="V233" s="222"/>
      <c r="W233" s="222"/>
      <c r="X233" s="222"/>
      <c r="Y233" s="222"/>
      <c r="Z233" s="222"/>
      <c r="AA233" s="222"/>
      <c r="AB233" s="222"/>
      <c r="AC233" s="222"/>
      <c r="AD233" s="222"/>
      <c r="AE233" s="222"/>
      <c r="AF233" s="222"/>
      <c r="AG233" s="222"/>
    </row>
    <row r="234" spans="1:33" ht="17.25" customHeight="1">
      <c r="A234" s="222"/>
      <c r="B234" s="222"/>
      <c r="C234" s="222"/>
      <c r="D234" s="222"/>
      <c r="E234" s="229"/>
      <c r="F234" s="230" t="e">
        <f t="shared" ref="F234:G234" si="137">#REF!</f>
        <v>#REF!</v>
      </c>
      <c r="G234" s="228" t="e">
        <f t="shared" si="137"/>
        <v>#REF!</v>
      </c>
      <c r="H234" s="222"/>
      <c r="I234" s="222"/>
      <c r="J234" s="222"/>
      <c r="K234" s="224"/>
      <c r="L234" s="224"/>
      <c r="M234" s="222"/>
      <c r="N234" s="222"/>
      <c r="O234" s="222"/>
      <c r="P234" s="222"/>
      <c r="Q234" s="222"/>
      <c r="R234" s="222"/>
      <c r="S234" s="222"/>
      <c r="T234" s="222"/>
      <c r="U234" s="222"/>
      <c r="V234" s="222"/>
      <c r="W234" s="222"/>
      <c r="X234" s="222"/>
      <c r="Y234" s="222"/>
      <c r="Z234" s="222"/>
      <c r="AA234" s="222"/>
      <c r="AB234" s="222"/>
      <c r="AC234" s="222"/>
      <c r="AD234" s="222"/>
      <c r="AE234" s="222"/>
      <c r="AF234" s="222"/>
      <c r="AG234" s="222"/>
    </row>
    <row r="235" spans="1:33" ht="17.25" customHeight="1">
      <c r="A235" s="222"/>
      <c r="B235" s="222"/>
      <c r="C235" s="222"/>
      <c r="D235" s="222"/>
      <c r="E235" s="229"/>
      <c r="F235" s="230" t="e">
        <f t="shared" ref="F235:G235" si="138">#REF!</f>
        <v>#REF!</v>
      </c>
      <c r="G235" s="228" t="e">
        <f t="shared" si="138"/>
        <v>#REF!</v>
      </c>
      <c r="H235" s="222"/>
      <c r="I235" s="222"/>
      <c r="J235" s="222"/>
      <c r="K235" s="224"/>
      <c r="L235" s="224"/>
      <c r="M235" s="222"/>
      <c r="N235" s="222"/>
      <c r="O235" s="222"/>
      <c r="P235" s="222"/>
      <c r="Q235" s="222"/>
      <c r="R235" s="222"/>
      <c r="S235" s="222"/>
      <c r="T235" s="222"/>
      <c r="U235" s="222"/>
      <c r="V235" s="222"/>
      <c r="W235" s="222"/>
      <c r="X235" s="222"/>
      <c r="Y235" s="222"/>
      <c r="Z235" s="222"/>
      <c r="AA235" s="222"/>
      <c r="AB235" s="222"/>
      <c r="AC235" s="222"/>
      <c r="AD235" s="222"/>
      <c r="AE235" s="222"/>
      <c r="AF235" s="222"/>
      <c r="AG235" s="222"/>
    </row>
    <row r="236" spans="1:33" ht="17.25" customHeight="1">
      <c r="A236" s="222"/>
      <c r="B236" s="222"/>
      <c r="C236" s="222"/>
      <c r="D236" s="222"/>
      <c r="E236" s="229"/>
      <c r="F236" s="230" t="e">
        <f t="shared" ref="F236:G236" si="139">#REF!</f>
        <v>#REF!</v>
      </c>
      <c r="G236" s="228" t="e">
        <f t="shared" si="139"/>
        <v>#REF!</v>
      </c>
      <c r="H236" s="222"/>
      <c r="I236" s="222"/>
      <c r="J236" s="222"/>
      <c r="K236" s="224"/>
      <c r="L236" s="224"/>
      <c r="M236" s="222"/>
      <c r="N236" s="222"/>
      <c r="O236" s="222"/>
      <c r="P236" s="222"/>
      <c r="Q236" s="222"/>
      <c r="R236" s="222"/>
      <c r="S236" s="222"/>
      <c r="T236" s="222"/>
      <c r="U236" s="222"/>
      <c r="V236" s="222"/>
      <c r="W236" s="222"/>
      <c r="X236" s="222"/>
      <c r="Y236" s="222"/>
      <c r="Z236" s="222"/>
      <c r="AA236" s="222"/>
      <c r="AB236" s="222"/>
      <c r="AC236" s="222"/>
      <c r="AD236" s="222"/>
      <c r="AE236" s="222"/>
      <c r="AF236" s="222"/>
      <c r="AG236" s="222"/>
    </row>
    <row r="237" spans="1:33" ht="17.25" customHeight="1">
      <c r="A237" s="222"/>
      <c r="B237" s="222"/>
      <c r="C237" s="222"/>
      <c r="D237" s="222"/>
      <c r="E237" s="229"/>
      <c r="F237" s="230" t="e">
        <f t="shared" ref="F237:G237" si="140">#REF!</f>
        <v>#REF!</v>
      </c>
      <c r="G237" s="228" t="e">
        <f t="shared" si="140"/>
        <v>#REF!</v>
      </c>
      <c r="H237" s="222"/>
      <c r="I237" s="222"/>
      <c r="J237" s="222"/>
      <c r="K237" s="224"/>
      <c r="L237" s="224"/>
      <c r="M237" s="222"/>
      <c r="N237" s="222"/>
      <c r="O237" s="222"/>
      <c r="P237" s="222"/>
      <c r="Q237" s="222"/>
      <c r="R237" s="222"/>
      <c r="S237" s="222"/>
      <c r="T237" s="222"/>
      <c r="U237" s="222"/>
      <c r="V237" s="222"/>
      <c r="W237" s="222"/>
      <c r="X237" s="222"/>
      <c r="Y237" s="222"/>
      <c r="Z237" s="222"/>
      <c r="AA237" s="222"/>
      <c r="AB237" s="222"/>
      <c r="AC237" s="222"/>
      <c r="AD237" s="222"/>
      <c r="AE237" s="222"/>
      <c r="AF237" s="222"/>
      <c r="AG237" s="222"/>
    </row>
    <row r="238" spans="1:33" ht="17.25" customHeight="1">
      <c r="A238" s="222"/>
      <c r="B238" s="222"/>
      <c r="C238" s="222"/>
      <c r="D238" s="222"/>
      <c r="E238" s="229"/>
      <c r="F238" s="230" t="e">
        <f t="shared" ref="F238:G238" si="141">#REF!</f>
        <v>#REF!</v>
      </c>
      <c r="G238" s="228" t="e">
        <f t="shared" si="141"/>
        <v>#REF!</v>
      </c>
      <c r="H238" s="222"/>
      <c r="I238" s="222"/>
      <c r="J238" s="222"/>
      <c r="K238" s="224"/>
      <c r="L238" s="224"/>
      <c r="M238" s="222"/>
      <c r="N238" s="222"/>
      <c r="O238" s="222"/>
      <c r="P238" s="222"/>
      <c r="Q238" s="222"/>
      <c r="R238" s="222"/>
      <c r="S238" s="222"/>
      <c r="T238" s="222"/>
      <c r="U238" s="222"/>
      <c r="V238" s="222"/>
      <c r="W238" s="222"/>
      <c r="X238" s="222"/>
      <c r="Y238" s="222"/>
      <c r="Z238" s="222"/>
      <c r="AA238" s="222"/>
      <c r="AB238" s="222"/>
      <c r="AC238" s="222"/>
      <c r="AD238" s="222"/>
      <c r="AE238" s="222"/>
      <c r="AF238" s="222"/>
      <c r="AG238" s="222"/>
    </row>
    <row r="239" spans="1:33" ht="17.25" customHeight="1">
      <c r="A239" s="222"/>
      <c r="B239" s="222"/>
      <c r="C239" s="222"/>
      <c r="D239" s="222"/>
      <c r="E239" s="229"/>
      <c r="F239" s="230" t="e">
        <f t="shared" ref="F239:G239" si="142">#REF!</f>
        <v>#REF!</v>
      </c>
      <c r="G239" s="228" t="e">
        <f t="shared" si="142"/>
        <v>#REF!</v>
      </c>
      <c r="H239" s="222"/>
      <c r="I239" s="222"/>
      <c r="J239" s="222"/>
      <c r="K239" s="224"/>
      <c r="L239" s="224"/>
      <c r="M239" s="222"/>
      <c r="N239" s="222"/>
      <c r="O239" s="222"/>
      <c r="P239" s="222"/>
      <c r="Q239" s="222"/>
      <c r="R239" s="222"/>
      <c r="S239" s="222"/>
      <c r="T239" s="222"/>
      <c r="U239" s="222"/>
      <c r="V239" s="222"/>
      <c r="W239" s="222"/>
      <c r="X239" s="222"/>
      <c r="Y239" s="222"/>
      <c r="Z239" s="222"/>
      <c r="AA239" s="222"/>
      <c r="AB239" s="222"/>
      <c r="AC239" s="222"/>
      <c r="AD239" s="222"/>
      <c r="AE239" s="222"/>
      <c r="AF239" s="222"/>
      <c r="AG239" s="222"/>
    </row>
    <row r="240" spans="1:33" ht="17.25" customHeight="1">
      <c r="A240" s="222"/>
      <c r="B240" s="222"/>
      <c r="C240" s="222"/>
      <c r="D240" s="222"/>
      <c r="E240" s="229"/>
      <c r="F240" s="230" t="e">
        <f t="shared" ref="F240:G240" si="143">#REF!</f>
        <v>#REF!</v>
      </c>
      <c r="G240" s="228" t="e">
        <f t="shared" si="143"/>
        <v>#REF!</v>
      </c>
      <c r="H240" s="222"/>
      <c r="I240" s="222"/>
      <c r="J240" s="222"/>
      <c r="K240" s="224"/>
      <c r="L240" s="224"/>
      <c r="M240" s="222"/>
      <c r="N240" s="222"/>
      <c r="O240" s="222"/>
      <c r="P240" s="222"/>
      <c r="Q240" s="222"/>
      <c r="R240" s="222"/>
      <c r="S240" s="222"/>
      <c r="T240" s="222"/>
      <c r="U240" s="222"/>
      <c r="V240" s="222"/>
      <c r="W240" s="222"/>
      <c r="X240" s="222"/>
      <c r="Y240" s="222"/>
      <c r="Z240" s="222"/>
      <c r="AA240" s="222"/>
      <c r="AB240" s="222"/>
      <c r="AC240" s="222"/>
      <c r="AD240" s="222"/>
      <c r="AE240" s="222"/>
      <c r="AF240" s="222"/>
      <c r="AG240" s="222"/>
    </row>
    <row r="241" spans="1:33" ht="17.25" customHeight="1">
      <c r="A241" s="222"/>
      <c r="B241" s="222"/>
      <c r="C241" s="222"/>
      <c r="D241" s="222"/>
      <c r="E241" s="229"/>
      <c r="F241" s="230" t="e">
        <f t="shared" ref="F241:G241" si="144">#REF!</f>
        <v>#REF!</v>
      </c>
      <c r="G241" s="228" t="e">
        <f t="shared" si="144"/>
        <v>#REF!</v>
      </c>
      <c r="H241" s="222"/>
      <c r="I241" s="222"/>
      <c r="J241" s="222"/>
      <c r="K241" s="224"/>
      <c r="L241" s="224"/>
      <c r="M241" s="222"/>
      <c r="N241" s="222"/>
      <c r="O241" s="222"/>
      <c r="P241" s="222"/>
      <c r="Q241" s="222"/>
      <c r="R241" s="222"/>
      <c r="S241" s="222"/>
      <c r="T241" s="222"/>
      <c r="U241" s="222"/>
      <c r="V241" s="222"/>
      <c r="W241" s="222"/>
      <c r="X241" s="222"/>
      <c r="Y241" s="222"/>
      <c r="Z241" s="222"/>
      <c r="AA241" s="222"/>
      <c r="AB241" s="222"/>
      <c r="AC241" s="222"/>
      <c r="AD241" s="222"/>
      <c r="AE241" s="222"/>
      <c r="AF241" s="222"/>
      <c r="AG241" s="222"/>
    </row>
    <row r="242" spans="1:33" ht="17.25" customHeight="1">
      <c r="A242" s="222"/>
      <c r="B242" s="222"/>
      <c r="C242" s="222"/>
      <c r="D242" s="222"/>
      <c r="E242" s="229"/>
      <c r="F242" s="230" t="e">
        <f t="shared" ref="F242:G242" si="145">#REF!</f>
        <v>#REF!</v>
      </c>
      <c r="G242" s="228" t="e">
        <f t="shared" si="145"/>
        <v>#REF!</v>
      </c>
      <c r="H242" s="222"/>
      <c r="I242" s="222"/>
      <c r="J242" s="222"/>
      <c r="K242" s="224"/>
      <c r="L242" s="224"/>
      <c r="M242" s="222"/>
      <c r="N242" s="222"/>
      <c r="O242" s="222"/>
      <c r="P242" s="222"/>
      <c r="Q242" s="222"/>
      <c r="R242" s="222"/>
      <c r="S242" s="222"/>
      <c r="T242" s="222"/>
      <c r="U242" s="222"/>
      <c r="V242" s="222"/>
      <c r="W242" s="222"/>
      <c r="X242" s="222"/>
      <c r="Y242" s="222"/>
      <c r="Z242" s="222"/>
      <c r="AA242" s="222"/>
      <c r="AB242" s="222"/>
      <c r="AC242" s="222"/>
      <c r="AD242" s="222"/>
      <c r="AE242" s="222"/>
      <c r="AF242" s="222"/>
      <c r="AG242" s="222"/>
    </row>
    <row r="243" spans="1:33" ht="17.25" customHeight="1">
      <c r="A243" s="222"/>
      <c r="B243" s="222"/>
      <c r="C243" s="222"/>
      <c r="D243" s="222"/>
      <c r="E243" s="229"/>
      <c r="F243" s="230" t="e">
        <f t="shared" ref="F243:G243" si="146">#REF!</f>
        <v>#REF!</v>
      </c>
      <c r="G243" s="228" t="e">
        <f t="shared" si="146"/>
        <v>#REF!</v>
      </c>
      <c r="H243" s="222"/>
      <c r="I243" s="222"/>
      <c r="J243" s="222"/>
      <c r="K243" s="224"/>
      <c r="L243" s="224"/>
      <c r="M243" s="222"/>
      <c r="N243" s="222"/>
      <c r="O243" s="222"/>
      <c r="P243" s="222"/>
      <c r="Q243" s="222"/>
      <c r="R243" s="222"/>
      <c r="S243" s="222"/>
      <c r="T243" s="222"/>
      <c r="U243" s="222"/>
      <c r="V243" s="222"/>
      <c r="W243" s="222"/>
      <c r="X243" s="222"/>
      <c r="Y243" s="222"/>
      <c r="Z243" s="222"/>
      <c r="AA243" s="222"/>
      <c r="AB243" s="222"/>
      <c r="AC243" s="222"/>
      <c r="AD243" s="222"/>
      <c r="AE243" s="222"/>
      <c r="AF243" s="222"/>
      <c r="AG243" s="222"/>
    </row>
    <row r="244" spans="1:33" ht="17.25" customHeight="1">
      <c r="A244" s="222"/>
      <c r="B244" s="222"/>
      <c r="C244" s="222"/>
      <c r="D244" s="222"/>
      <c r="E244" s="229"/>
      <c r="F244" s="230" t="e">
        <f t="shared" ref="F244:G244" si="147">#REF!</f>
        <v>#REF!</v>
      </c>
      <c r="G244" s="228" t="e">
        <f t="shared" si="147"/>
        <v>#REF!</v>
      </c>
      <c r="H244" s="222"/>
      <c r="I244" s="222"/>
      <c r="J244" s="222"/>
      <c r="K244" s="224"/>
      <c r="L244" s="224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222"/>
      <c r="AF244" s="222"/>
      <c r="AG244" s="222"/>
    </row>
    <row r="245" spans="1:33" ht="17.25" customHeight="1">
      <c r="A245" s="222"/>
      <c r="B245" s="222"/>
      <c r="C245" s="222"/>
      <c r="D245" s="222"/>
      <c r="E245" s="229"/>
      <c r="F245" s="230" t="e">
        <f t="shared" ref="F245:G245" si="148">#REF!</f>
        <v>#REF!</v>
      </c>
      <c r="G245" s="228" t="e">
        <f t="shared" si="148"/>
        <v>#REF!</v>
      </c>
      <c r="H245" s="222"/>
      <c r="I245" s="222"/>
      <c r="J245" s="222"/>
      <c r="K245" s="224"/>
      <c r="L245" s="224"/>
      <c r="M245" s="222"/>
      <c r="N245" s="222"/>
      <c r="O245" s="222"/>
      <c r="P245" s="222"/>
      <c r="Q245" s="222"/>
      <c r="R245" s="222"/>
      <c r="S245" s="222"/>
      <c r="T245" s="222"/>
      <c r="U245" s="222"/>
      <c r="V245" s="222"/>
      <c r="W245" s="222"/>
      <c r="X245" s="222"/>
      <c r="Y245" s="222"/>
      <c r="Z245" s="222"/>
      <c r="AA245" s="222"/>
      <c r="AB245" s="222"/>
      <c r="AC245" s="222"/>
      <c r="AD245" s="222"/>
      <c r="AE245" s="222"/>
      <c r="AF245" s="222"/>
      <c r="AG245" s="222"/>
    </row>
    <row r="246" spans="1:33" ht="17.25" customHeight="1">
      <c r="A246" s="222"/>
      <c r="B246" s="222"/>
      <c r="C246" s="222"/>
      <c r="D246" s="222"/>
      <c r="E246" s="229"/>
      <c r="F246" s="230" t="e">
        <f t="shared" ref="F246:G246" si="149">#REF!</f>
        <v>#REF!</v>
      </c>
      <c r="G246" s="228" t="e">
        <f t="shared" si="149"/>
        <v>#REF!</v>
      </c>
      <c r="H246" s="222"/>
      <c r="I246" s="222"/>
      <c r="J246" s="222"/>
      <c r="K246" s="224"/>
      <c r="L246" s="224"/>
      <c r="M246" s="222"/>
      <c r="N246" s="222"/>
      <c r="O246" s="222"/>
      <c r="P246" s="222"/>
      <c r="Q246" s="222"/>
      <c r="R246" s="222"/>
      <c r="S246" s="222"/>
      <c r="T246" s="222"/>
      <c r="U246" s="222"/>
      <c r="V246" s="222"/>
      <c r="W246" s="222"/>
      <c r="X246" s="222"/>
      <c r="Y246" s="222"/>
      <c r="Z246" s="222"/>
      <c r="AA246" s="222"/>
      <c r="AB246" s="222"/>
      <c r="AC246" s="222"/>
      <c r="AD246" s="222"/>
      <c r="AE246" s="222"/>
      <c r="AF246" s="222"/>
      <c r="AG246" s="222"/>
    </row>
    <row r="247" spans="1:33" ht="17.25" customHeight="1">
      <c r="A247" s="222"/>
      <c r="B247" s="222"/>
      <c r="C247" s="222"/>
      <c r="D247" s="222"/>
      <c r="E247" s="229"/>
      <c r="F247" s="230" t="e">
        <f t="shared" ref="F247:G247" si="150">#REF!</f>
        <v>#REF!</v>
      </c>
      <c r="G247" s="228" t="e">
        <f t="shared" si="150"/>
        <v>#REF!</v>
      </c>
      <c r="H247" s="222"/>
      <c r="I247" s="222"/>
      <c r="J247" s="222"/>
      <c r="K247" s="224"/>
      <c r="L247" s="224"/>
      <c r="M247" s="222"/>
      <c r="N247" s="222"/>
      <c r="O247" s="222"/>
      <c r="P247" s="222"/>
      <c r="Q247" s="222"/>
      <c r="R247" s="222"/>
      <c r="S247" s="222"/>
      <c r="T247" s="222"/>
      <c r="U247" s="222"/>
      <c r="V247" s="222"/>
      <c r="W247" s="222"/>
      <c r="X247" s="222"/>
      <c r="Y247" s="222"/>
      <c r="Z247" s="222"/>
      <c r="AA247" s="222"/>
      <c r="AB247" s="222"/>
      <c r="AC247" s="222"/>
      <c r="AD247" s="222"/>
      <c r="AE247" s="222"/>
      <c r="AF247" s="222"/>
      <c r="AG247" s="222"/>
    </row>
    <row r="248" spans="1:33" ht="17.25" customHeight="1">
      <c r="A248" s="222"/>
      <c r="B248" s="222"/>
      <c r="C248" s="222"/>
      <c r="D248" s="222"/>
      <c r="E248" s="229"/>
      <c r="F248" s="230" t="e">
        <f t="shared" ref="F248:G248" si="151">#REF!</f>
        <v>#REF!</v>
      </c>
      <c r="G248" s="228" t="e">
        <f t="shared" si="151"/>
        <v>#REF!</v>
      </c>
      <c r="H248" s="222"/>
      <c r="I248" s="222"/>
      <c r="J248" s="222"/>
      <c r="K248" s="224"/>
      <c r="L248" s="224"/>
      <c r="M248" s="222"/>
      <c r="N248" s="222"/>
      <c r="O248" s="222"/>
      <c r="P248" s="222"/>
      <c r="Q248" s="222"/>
      <c r="R248" s="222"/>
      <c r="S248" s="222"/>
      <c r="T248" s="222"/>
      <c r="U248" s="222"/>
      <c r="V248" s="222"/>
      <c r="W248" s="222"/>
      <c r="X248" s="222"/>
      <c r="Y248" s="222"/>
      <c r="Z248" s="222"/>
      <c r="AA248" s="222"/>
      <c r="AB248" s="222"/>
      <c r="AC248" s="222"/>
      <c r="AD248" s="222"/>
      <c r="AE248" s="222"/>
      <c r="AF248" s="222"/>
      <c r="AG248" s="222"/>
    </row>
    <row r="249" spans="1:33" ht="17.25" customHeight="1">
      <c r="A249" s="222"/>
      <c r="B249" s="222"/>
      <c r="C249" s="222"/>
      <c r="D249" s="222"/>
      <c r="E249" s="229"/>
      <c r="F249" s="230" t="e">
        <f t="shared" ref="F249:G249" si="152">#REF!</f>
        <v>#REF!</v>
      </c>
      <c r="G249" s="228" t="e">
        <f t="shared" si="152"/>
        <v>#REF!</v>
      </c>
      <c r="H249" s="222"/>
      <c r="I249" s="222"/>
      <c r="J249" s="222"/>
      <c r="K249" s="224"/>
      <c r="L249" s="224"/>
      <c r="M249" s="222"/>
      <c r="N249" s="222"/>
      <c r="O249" s="222"/>
      <c r="P249" s="222"/>
      <c r="Q249" s="222"/>
      <c r="R249" s="222"/>
      <c r="S249" s="222"/>
      <c r="T249" s="222"/>
      <c r="U249" s="222"/>
      <c r="V249" s="222"/>
      <c r="W249" s="222"/>
      <c r="X249" s="222"/>
      <c r="Y249" s="222"/>
      <c r="Z249" s="222"/>
      <c r="AA249" s="222"/>
      <c r="AB249" s="222"/>
      <c r="AC249" s="222"/>
      <c r="AD249" s="222"/>
      <c r="AE249" s="222"/>
      <c r="AF249" s="222"/>
      <c r="AG249" s="222"/>
    </row>
    <row r="250" spans="1:33" ht="17.25" customHeight="1">
      <c r="A250" s="222"/>
      <c r="B250" s="222"/>
      <c r="C250" s="222"/>
      <c r="D250" s="222"/>
      <c r="E250" s="229"/>
      <c r="F250" s="230" t="e">
        <f t="shared" ref="F250:G250" si="153">#REF!</f>
        <v>#REF!</v>
      </c>
      <c r="G250" s="228" t="e">
        <f t="shared" si="153"/>
        <v>#REF!</v>
      </c>
      <c r="H250" s="222"/>
      <c r="I250" s="222"/>
      <c r="J250" s="222"/>
      <c r="K250" s="224"/>
      <c r="L250" s="224"/>
      <c r="M250" s="222"/>
      <c r="N250" s="222"/>
      <c r="O250" s="222"/>
      <c r="P250" s="222"/>
      <c r="Q250" s="222"/>
      <c r="R250" s="222"/>
      <c r="S250" s="222"/>
      <c r="T250" s="222"/>
      <c r="U250" s="222"/>
      <c r="V250" s="222"/>
      <c r="W250" s="222"/>
      <c r="X250" s="222"/>
      <c r="Y250" s="222"/>
      <c r="Z250" s="222"/>
      <c r="AA250" s="222"/>
      <c r="AB250" s="222"/>
      <c r="AC250" s="222"/>
      <c r="AD250" s="222"/>
      <c r="AE250" s="222"/>
      <c r="AF250" s="222"/>
      <c r="AG250" s="222"/>
    </row>
    <row r="251" spans="1:33" ht="17.25" customHeight="1">
      <c r="A251" s="222"/>
      <c r="B251" s="222"/>
      <c r="C251" s="222"/>
      <c r="D251" s="222"/>
      <c r="E251" s="229"/>
      <c r="F251" s="230" t="e">
        <f t="shared" ref="F251:G251" si="154">#REF!</f>
        <v>#REF!</v>
      </c>
      <c r="G251" s="228" t="e">
        <f t="shared" si="154"/>
        <v>#REF!</v>
      </c>
      <c r="H251" s="222"/>
      <c r="I251" s="222"/>
      <c r="J251" s="222"/>
      <c r="K251" s="224"/>
      <c r="L251" s="224"/>
      <c r="M251" s="222"/>
      <c r="N251" s="222"/>
      <c r="O251" s="222"/>
      <c r="P251" s="222"/>
      <c r="Q251" s="222"/>
      <c r="R251" s="222"/>
      <c r="S251" s="222"/>
      <c r="T251" s="222"/>
      <c r="U251" s="222"/>
      <c r="V251" s="222"/>
      <c r="W251" s="222"/>
      <c r="X251" s="222"/>
      <c r="Y251" s="222"/>
      <c r="Z251" s="222"/>
      <c r="AA251" s="222"/>
      <c r="AB251" s="222"/>
      <c r="AC251" s="222"/>
      <c r="AD251" s="222"/>
      <c r="AE251" s="222"/>
      <c r="AF251" s="222"/>
      <c r="AG251" s="222"/>
    </row>
    <row r="252" spans="1:33" ht="17.25" customHeight="1">
      <c r="A252" s="222"/>
      <c r="B252" s="222"/>
      <c r="C252" s="222"/>
      <c r="D252" s="222"/>
      <c r="E252" s="229"/>
      <c r="F252" s="230" t="e">
        <f t="shared" ref="F252:G252" si="155">#REF!</f>
        <v>#REF!</v>
      </c>
      <c r="G252" s="228" t="e">
        <f t="shared" si="155"/>
        <v>#REF!</v>
      </c>
      <c r="H252" s="222"/>
      <c r="I252" s="222"/>
      <c r="J252" s="222"/>
      <c r="K252" s="224"/>
      <c r="L252" s="224"/>
      <c r="M252" s="222"/>
      <c r="N252" s="222"/>
      <c r="O252" s="222"/>
      <c r="P252" s="222"/>
      <c r="Q252" s="222"/>
      <c r="R252" s="222"/>
      <c r="S252" s="222"/>
      <c r="T252" s="222"/>
      <c r="U252" s="222"/>
      <c r="V252" s="222"/>
      <c r="W252" s="222"/>
      <c r="X252" s="222"/>
      <c r="Y252" s="222"/>
      <c r="Z252" s="222"/>
      <c r="AA252" s="222"/>
      <c r="AB252" s="222"/>
      <c r="AC252" s="222"/>
      <c r="AD252" s="222"/>
      <c r="AE252" s="222"/>
      <c r="AF252" s="222"/>
      <c r="AG252" s="222"/>
    </row>
    <row r="253" spans="1:33" ht="17.25" customHeight="1">
      <c r="A253" s="222"/>
      <c r="B253" s="222"/>
      <c r="C253" s="222"/>
      <c r="D253" s="222"/>
      <c r="E253" s="229"/>
      <c r="F253" s="230" t="e">
        <f t="shared" ref="F253:G253" si="156">#REF!</f>
        <v>#REF!</v>
      </c>
      <c r="G253" s="228" t="e">
        <f t="shared" si="156"/>
        <v>#REF!</v>
      </c>
      <c r="H253" s="222"/>
      <c r="I253" s="222"/>
      <c r="J253" s="222"/>
      <c r="K253" s="224"/>
      <c r="L253" s="224"/>
      <c r="M253" s="222"/>
      <c r="N253" s="222"/>
      <c r="O253" s="222"/>
      <c r="P253" s="222"/>
      <c r="Q253" s="222"/>
      <c r="R253" s="222"/>
      <c r="S253" s="222"/>
      <c r="T253" s="222"/>
      <c r="U253" s="222"/>
      <c r="V253" s="222"/>
      <c r="W253" s="222"/>
      <c r="X253" s="222"/>
      <c r="Y253" s="222"/>
      <c r="Z253" s="222"/>
      <c r="AA253" s="222"/>
      <c r="AB253" s="222"/>
      <c r="AC253" s="222"/>
      <c r="AD253" s="222"/>
      <c r="AE253" s="222"/>
      <c r="AF253" s="222"/>
      <c r="AG253" s="222"/>
    </row>
    <row r="254" spans="1:33" ht="17.25" customHeight="1">
      <c r="A254" s="222"/>
      <c r="B254" s="222"/>
      <c r="C254" s="222"/>
      <c r="D254" s="222"/>
      <c r="E254" s="229"/>
      <c r="F254" s="230" t="e">
        <f t="shared" ref="F254:G254" si="157">#REF!</f>
        <v>#REF!</v>
      </c>
      <c r="G254" s="228" t="e">
        <f t="shared" si="157"/>
        <v>#REF!</v>
      </c>
      <c r="H254" s="222"/>
      <c r="I254" s="222"/>
      <c r="J254" s="222"/>
      <c r="K254" s="224"/>
      <c r="L254" s="224"/>
      <c r="M254" s="222"/>
      <c r="N254" s="222"/>
      <c r="O254" s="222"/>
      <c r="P254" s="222"/>
      <c r="Q254" s="222"/>
      <c r="R254" s="222"/>
      <c r="S254" s="222"/>
      <c r="T254" s="222"/>
      <c r="U254" s="222"/>
      <c r="V254" s="222"/>
      <c r="W254" s="222"/>
      <c r="X254" s="222"/>
      <c r="Y254" s="222"/>
      <c r="Z254" s="222"/>
      <c r="AA254" s="222"/>
      <c r="AB254" s="222"/>
      <c r="AC254" s="222"/>
      <c r="AD254" s="222"/>
      <c r="AE254" s="222"/>
      <c r="AF254" s="222"/>
      <c r="AG254" s="222"/>
    </row>
    <row r="255" spans="1:33" ht="17.25" customHeight="1">
      <c r="A255" s="222"/>
      <c r="B255" s="222"/>
      <c r="C255" s="222"/>
      <c r="D255" s="222"/>
      <c r="E255" s="229"/>
      <c r="F255" s="230" t="e">
        <f t="shared" ref="F255:G255" si="158">#REF!</f>
        <v>#REF!</v>
      </c>
      <c r="G255" s="228" t="e">
        <f t="shared" si="158"/>
        <v>#REF!</v>
      </c>
      <c r="H255" s="222"/>
      <c r="I255" s="222"/>
      <c r="J255" s="222"/>
      <c r="K255" s="224"/>
      <c r="L255" s="224"/>
      <c r="M255" s="222"/>
      <c r="N255" s="222"/>
      <c r="O255" s="222"/>
      <c r="P255" s="222"/>
      <c r="Q255" s="222"/>
      <c r="R255" s="222"/>
      <c r="S255" s="222"/>
      <c r="T255" s="222"/>
      <c r="U255" s="222"/>
      <c r="V255" s="222"/>
      <c r="W255" s="222"/>
      <c r="X255" s="222"/>
      <c r="Y255" s="222"/>
      <c r="Z255" s="222"/>
      <c r="AA255" s="222"/>
      <c r="AB255" s="222"/>
      <c r="AC255" s="222"/>
      <c r="AD255" s="222"/>
      <c r="AE255" s="222"/>
      <c r="AF255" s="222"/>
      <c r="AG255" s="222"/>
    </row>
    <row r="256" spans="1:33" ht="17.25" customHeight="1">
      <c r="A256" s="222"/>
      <c r="B256" s="222"/>
      <c r="C256" s="222"/>
      <c r="D256" s="222"/>
      <c r="E256" s="229"/>
      <c r="F256" s="230" t="e">
        <f t="shared" ref="F256:G256" si="159">#REF!</f>
        <v>#REF!</v>
      </c>
      <c r="G256" s="228" t="e">
        <f t="shared" si="159"/>
        <v>#REF!</v>
      </c>
      <c r="H256" s="222"/>
      <c r="I256" s="222"/>
      <c r="J256" s="222"/>
      <c r="K256" s="224"/>
      <c r="L256" s="224"/>
      <c r="M256" s="222"/>
      <c r="N256" s="222"/>
      <c r="O256" s="222"/>
      <c r="P256" s="222"/>
      <c r="Q256" s="222"/>
      <c r="R256" s="222"/>
      <c r="S256" s="222"/>
      <c r="T256" s="222"/>
      <c r="U256" s="222"/>
      <c r="V256" s="222"/>
      <c r="W256" s="222"/>
      <c r="X256" s="222"/>
      <c r="Y256" s="222"/>
      <c r="Z256" s="222"/>
      <c r="AA256" s="222"/>
      <c r="AB256" s="222"/>
      <c r="AC256" s="222"/>
      <c r="AD256" s="222"/>
      <c r="AE256" s="222"/>
      <c r="AF256" s="222"/>
      <c r="AG256" s="222"/>
    </row>
    <row r="257" spans="1:33" ht="17.25" customHeight="1">
      <c r="A257" s="222"/>
      <c r="B257" s="222"/>
      <c r="C257" s="222"/>
      <c r="D257" s="222"/>
      <c r="E257" s="229"/>
      <c r="F257" s="230" t="e">
        <f t="shared" ref="F257:G257" si="160">#REF!</f>
        <v>#REF!</v>
      </c>
      <c r="G257" s="228" t="e">
        <f t="shared" si="160"/>
        <v>#REF!</v>
      </c>
      <c r="H257" s="222"/>
      <c r="I257" s="222"/>
      <c r="J257" s="222"/>
      <c r="K257" s="224"/>
      <c r="L257" s="224"/>
      <c r="M257" s="222"/>
      <c r="N257" s="222"/>
      <c r="O257" s="222"/>
      <c r="P257" s="222"/>
      <c r="Q257" s="222"/>
      <c r="R257" s="222"/>
      <c r="S257" s="222"/>
      <c r="T257" s="222"/>
      <c r="U257" s="222"/>
      <c r="V257" s="222"/>
      <c r="W257" s="222"/>
      <c r="X257" s="222"/>
      <c r="Y257" s="222"/>
      <c r="Z257" s="222"/>
      <c r="AA257" s="222"/>
      <c r="AB257" s="222"/>
      <c r="AC257" s="222"/>
      <c r="AD257" s="222"/>
      <c r="AE257" s="222"/>
      <c r="AF257" s="222"/>
      <c r="AG257" s="222"/>
    </row>
    <row r="258" spans="1:33" ht="17.25" customHeight="1">
      <c r="A258" s="222"/>
      <c r="B258" s="222"/>
      <c r="C258" s="222"/>
      <c r="D258" s="222"/>
      <c r="E258" s="229"/>
      <c r="F258" s="230" t="e">
        <f t="shared" ref="F258:G258" si="161">#REF!</f>
        <v>#REF!</v>
      </c>
      <c r="G258" s="228" t="e">
        <f t="shared" si="161"/>
        <v>#REF!</v>
      </c>
      <c r="H258" s="222"/>
      <c r="I258" s="222"/>
      <c r="J258" s="222"/>
      <c r="K258" s="224"/>
      <c r="L258" s="224"/>
      <c r="M258" s="222"/>
      <c r="N258" s="222"/>
      <c r="O258" s="222"/>
      <c r="P258" s="222"/>
      <c r="Q258" s="222"/>
      <c r="R258" s="222"/>
      <c r="S258" s="222"/>
      <c r="T258" s="222"/>
      <c r="U258" s="222"/>
      <c r="V258" s="222"/>
      <c r="W258" s="222"/>
      <c r="X258" s="222"/>
      <c r="Y258" s="222"/>
      <c r="Z258" s="222"/>
      <c r="AA258" s="222"/>
      <c r="AB258" s="222"/>
      <c r="AC258" s="222"/>
      <c r="AD258" s="222"/>
      <c r="AE258" s="222"/>
      <c r="AF258" s="222"/>
      <c r="AG258" s="222"/>
    </row>
    <row r="259" spans="1:33" ht="17.25" customHeight="1">
      <c r="A259" s="222"/>
      <c r="B259" s="222"/>
      <c r="C259" s="222"/>
      <c r="D259" s="222"/>
      <c r="E259" s="229"/>
      <c r="F259" s="230" t="e">
        <f t="shared" ref="F259:G259" si="162">#REF!</f>
        <v>#REF!</v>
      </c>
      <c r="G259" s="228" t="e">
        <f t="shared" si="162"/>
        <v>#REF!</v>
      </c>
      <c r="H259" s="222"/>
      <c r="I259" s="222"/>
      <c r="J259" s="222"/>
      <c r="K259" s="224"/>
      <c r="L259" s="224"/>
      <c r="M259" s="222"/>
      <c r="N259" s="222"/>
      <c r="O259" s="222"/>
      <c r="P259" s="222"/>
      <c r="Q259" s="222"/>
      <c r="R259" s="222"/>
      <c r="S259" s="222"/>
      <c r="T259" s="222"/>
      <c r="U259" s="222"/>
      <c r="V259" s="222"/>
      <c r="W259" s="222"/>
      <c r="X259" s="222"/>
      <c r="Y259" s="222"/>
      <c r="Z259" s="222"/>
      <c r="AA259" s="222"/>
      <c r="AB259" s="222"/>
      <c r="AC259" s="222"/>
      <c r="AD259" s="222"/>
      <c r="AE259" s="222"/>
      <c r="AF259" s="222"/>
      <c r="AG259" s="222"/>
    </row>
    <row r="260" spans="1:33" ht="17.25" customHeight="1">
      <c r="A260" s="222"/>
      <c r="B260" s="222"/>
      <c r="C260" s="222"/>
      <c r="D260" s="222"/>
      <c r="E260" s="229"/>
      <c r="F260" s="230" t="e">
        <f t="shared" ref="F260:G260" si="163">#REF!</f>
        <v>#REF!</v>
      </c>
      <c r="G260" s="228" t="e">
        <f t="shared" si="163"/>
        <v>#REF!</v>
      </c>
      <c r="H260" s="222"/>
      <c r="I260" s="222"/>
      <c r="J260" s="222"/>
      <c r="K260" s="224"/>
      <c r="L260" s="224"/>
      <c r="M260" s="222"/>
      <c r="N260" s="222"/>
      <c r="O260" s="222"/>
      <c r="P260" s="222"/>
      <c r="Q260" s="222"/>
      <c r="R260" s="222"/>
      <c r="S260" s="222"/>
      <c r="T260" s="222"/>
      <c r="U260" s="222"/>
      <c r="V260" s="222"/>
      <c r="W260" s="222"/>
      <c r="X260" s="222"/>
      <c r="Y260" s="222"/>
      <c r="Z260" s="222"/>
      <c r="AA260" s="222"/>
      <c r="AB260" s="222"/>
      <c r="AC260" s="222"/>
      <c r="AD260" s="222"/>
      <c r="AE260" s="222"/>
      <c r="AF260" s="222"/>
      <c r="AG260" s="222"/>
    </row>
    <row r="261" spans="1:33" ht="17.25" customHeight="1">
      <c r="A261" s="222"/>
      <c r="B261" s="222"/>
      <c r="C261" s="222"/>
      <c r="D261" s="222"/>
      <c r="E261" s="229"/>
      <c r="F261" s="230" t="e">
        <f t="shared" ref="F261:G261" si="164">#REF!</f>
        <v>#REF!</v>
      </c>
      <c r="G261" s="228" t="e">
        <f t="shared" si="164"/>
        <v>#REF!</v>
      </c>
      <c r="H261" s="222"/>
      <c r="I261" s="222"/>
      <c r="J261" s="222"/>
      <c r="K261" s="224"/>
      <c r="L261" s="224"/>
      <c r="M261" s="222"/>
      <c r="N261" s="222"/>
      <c r="O261" s="222"/>
      <c r="P261" s="222"/>
      <c r="Q261" s="222"/>
      <c r="R261" s="222"/>
      <c r="S261" s="222"/>
      <c r="T261" s="222"/>
      <c r="U261" s="222"/>
      <c r="V261" s="222"/>
      <c r="W261" s="222"/>
      <c r="X261" s="222"/>
      <c r="Y261" s="222"/>
      <c r="Z261" s="222"/>
      <c r="AA261" s="222"/>
      <c r="AB261" s="222"/>
      <c r="AC261" s="222"/>
      <c r="AD261" s="222"/>
      <c r="AE261" s="222"/>
      <c r="AF261" s="222"/>
      <c r="AG261" s="222"/>
    </row>
    <row r="262" spans="1:33" ht="17.25" customHeight="1">
      <c r="A262" s="222"/>
      <c r="B262" s="222"/>
      <c r="C262" s="222"/>
      <c r="D262" s="222"/>
      <c r="E262" s="229"/>
      <c r="F262" s="230" t="e">
        <f t="shared" ref="F262:G262" si="165">#REF!</f>
        <v>#REF!</v>
      </c>
      <c r="G262" s="228" t="e">
        <f t="shared" si="165"/>
        <v>#REF!</v>
      </c>
      <c r="H262" s="222"/>
      <c r="I262" s="222"/>
      <c r="J262" s="222"/>
      <c r="K262" s="224"/>
      <c r="L262" s="224"/>
      <c r="M262" s="222"/>
      <c r="N262" s="222"/>
      <c r="O262" s="222"/>
      <c r="P262" s="222"/>
      <c r="Q262" s="222"/>
      <c r="R262" s="222"/>
      <c r="S262" s="222"/>
      <c r="T262" s="222"/>
      <c r="U262" s="222"/>
      <c r="V262" s="222"/>
      <c r="W262" s="222"/>
      <c r="X262" s="222"/>
      <c r="Y262" s="222"/>
      <c r="Z262" s="222"/>
      <c r="AA262" s="222"/>
      <c r="AB262" s="222"/>
      <c r="AC262" s="222"/>
      <c r="AD262" s="222"/>
      <c r="AE262" s="222"/>
      <c r="AF262" s="222"/>
      <c r="AG262" s="222"/>
    </row>
    <row r="263" spans="1:33" ht="17.25" customHeight="1">
      <c r="A263" s="222"/>
      <c r="B263" s="222"/>
      <c r="C263" s="222"/>
      <c r="D263" s="222"/>
      <c r="E263" s="229"/>
      <c r="F263" s="230" t="e">
        <f t="shared" ref="F263:G263" si="166">#REF!</f>
        <v>#REF!</v>
      </c>
      <c r="G263" s="228" t="e">
        <f t="shared" si="166"/>
        <v>#REF!</v>
      </c>
      <c r="H263" s="222"/>
      <c r="I263" s="222"/>
      <c r="J263" s="222"/>
      <c r="K263" s="224"/>
      <c r="L263" s="224"/>
      <c r="M263" s="222"/>
      <c r="N263" s="222"/>
      <c r="O263" s="222"/>
      <c r="P263" s="222"/>
      <c r="Q263" s="222"/>
      <c r="R263" s="222"/>
      <c r="S263" s="222"/>
      <c r="T263" s="222"/>
      <c r="U263" s="222"/>
      <c r="V263" s="222"/>
      <c r="W263" s="222"/>
      <c r="X263" s="222"/>
      <c r="Y263" s="222"/>
      <c r="Z263" s="222"/>
      <c r="AA263" s="222"/>
      <c r="AB263" s="222"/>
      <c r="AC263" s="222"/>
      <c r="AD263" s="222"/>
      <c r="AE263" s="222"/>
      <c r="AF263" s="222"/>
      <c r="AG263" s="222"/>
    </row>
    <row r="264" spans="1:33" ht="17.25" customHeight="1">
      <c r="A264" s="222"/>
      <c r="B264" s="222"/>
      <c r="C264" s="222"/>
      <c r="D264" s="222"/>
      <c r="E264" s="229"/>
      <c r="F264" s="230" t="e">
        <f t="shared" ref="F264:G264" si="167">#REF!</f>
        <v>#REF!</v>
      </c>
      <c r="G264" s="228" t="e">
        <f t="shared" si="167"/>
        <v>#REF!</v>
      </c>
      <c r="H264" s="222"/>
      <c r="I264" s="222"/>
      <c r="J264" s="222"/>
      <c r="K264" s="224"/>
      <c r="L264" s="224"/>
      <c r="M264" s="222"/>
      <c r="N264" s="222"/>
      <c r="O264" s="222"/>
      <c r="P264" s="222"/>
      <c r="Q264" s="222"/>
      <c r="R264" s="222"/>
      <c r="S264" s="222"/>
      <c r="T264" s="222"/>
      <c r="U264" s="222"/>
      <c r="V264" s="222"/>
      <c r="W264" s="222"/>
      <c r="X264" s="222"/>
      <c r="Y264" s="222"/>
      <c r="Z264" s="222"/>
      <c r="AA264" s="222"/>
      <c r="AB264" s="222"/>
      <c r="AC264" s="222"/>
      <c r="AD264" s="222"/>
      <c r="AE264" s="222"/>
      <c r="AF264" s="222"/>
      <c r="AG264" s="222"/>
    </row>
    <row r="265" spans="1:33" ht="17.25" customHeight="1">
      <c r="A265" s="222"/>
      <c r="B265" s="222"/>
      <c r="C265" s="222"/>
      <c r="D265" s="222"/>
      <c r="E265" s="229"/>
      <c r="F265" s="230" t="e">
        <f t="shared" ref="F265:G265" si="168">#REF!</f>
        <v>#REF!</v>
      </c>
      <c r="G265" s="228" t="e">
        <f t="shared" si="168"/>
        <v>#REF!</v>
      </c>
      <c r="H265" s="222"/>
      <c r="I265" s="222"/>
      <c r="J265" s="222"/>
      <c r="K265" s="224"/>
      <c r="L265" s="224"/>
      <c r="M265" s="222"/>
      <c r="N265" s="222"/>
      <c r="O265" s="222"/>
      <c r="P265" s="222"/>
      <c r="Q265" s="222"/>
      <c r="R265" s="222"/>
      <c r="S265" s="222"/>
      <c r="T265" s="222"/>
      <c r="U265" s="222"/>
      <c r="V265" s="222"/>
      <c r="W265" s="222"/>
      <c r="X265" s="222"/>
      <c r="Y265" s="222"/>
      <c r="Z265" s="222"/>
      <c r="AA265" s="222"/>
      <c r="AB265" s="222"/>
      <c r="AC265" s="222"/>
      <c r="AD265" s="222"/>
      <c r="AE265" s="222"/>
      <c r="AF265" s="222"/>
      <c r="AG265" s="222"/>
    </row>
    <row r="266" spans="1:33" ht="17.25" customHeight="1">
      <c r="A266" s="222"/>
      <c r="B266" s="222"/>
      <c r="C266" s="222"/>
      <c r="D266" s="222"/>
      <c r="E266" s="229"/>
      <c r="F266" s="230" t="e">
        <f t="shared" ref="F266:G266" si="169">#REF!</f>
        <v>#REF!</v>
      </c>
      <c r="G266" s="228" t="e">
        <f t="shared" si="169"/>
        <v>#REF!</v>
      </c>
      <c r="H266" s="222"/>
      <c r="I266" s="222"/>
      <c r="J266" s="222"/>
      <c r="K266" s="224"/>
      <c r="L266" s="224"/>
      <c r="M266" s="222"/>
      <c r="N266" s="222"/>
      <c r="O266" s="222"/>
      <c r="P266" s="222"/>
      <c r="Q266" s="222"/>
      <c r="R266" s="222"/>
      <c r="S266" s="222"/>
      <c r="T266" s="222"/>
      <c r="U266" s="222"/>
      <c r="V266" s="222"/>
      <c r="W266" s="222"/>
      <c r="X266" s="222"/>
      <c r="Y266" s="222"/>
      <c r="Z266" s="222"/>
      <c r="AA266" s="222"/>
      <c r="AB266" s="222"/>
      <c r="AC266" s="222"/>
      <c r="AD266" s="222"/>
      <c r="AE266" s="222"/>
      <c r="AF266" s="222"/>
      <c r="AG266" s="222"/>
    </row>
    <row r="267" spans="1:33" ht="17.25" customHeight="1">
      <c r="A267" s="222"/>
      <c r="B267" s="222"/>
      <c r="C267" s="222"/>
      <c r="D267" s="222"/>
      <c r="E267" s="229"/>
      <c r="F267" s="230" t="e">
        <f t="shared" ref="F267:G267" si="170">#REF!</f>
        <v>#REF!</v>
      </c>
      <c r="G267" s="228" t="e">
        <f t="shared" si="170"/>
        <v>#REF!</v>
      </c>
      <c r="H267" s="222"/>
      <c r="I267" s="222"/>
      <c r="J267" s="222"/>
      <c r="K267" s="224"/>
      <c r="L267" s="224"/>
      <c r="M267" s="222"/>
      <c r="N267" s="222"/>
      <c r="O267" s="222"/>
      <c r="P267" s="222"/>
      <c r="Q267" s="222"/>
      <c r="R267" s="222"/>
      <c r="S267" s="222"/>
      <c r="T267" s="222"/>
      <c r="U267" s="222"/>
      <c r="V267" s="222"/>
      <c r="W267" s="222"/>
      <c r="X267" s="222"/>
      <c r="Y267" s="222"/>
      <c r="Z267" s="222"/>
      <c r="AA267" s="222"/>
      <c r="AB267" s="222"/>
      <c r="AC267" s="222"/>
      <c r="AD267" s="222"/>
      <c r="AE267" s="222"/>
      <c r="AF267" s="222"/>
      <c r="AG267" s="222"/>
    </row>
    <row r="268" spans="1:33" ht="17.25" customHeight="1">
      <c r="A268" s="222"/>
      <c r="B268" s="222"/>
      <c r="C268" s="222"/>
      <c r="D268" s="222"/>
      <c r="E268" s="229"/>
      <c r="F268" s="230" t="e">
        <f t="shared" ref="F268:G268" si="171">#REF!</f>
        <v>#REF!</v>
      </c>
      <c r="G268" s="228" t="e">
        <f t="shared" si="171"/>
        <v>#REF!</v>
      </c>
      <c r="H268" s="222"/>
      <c r="I268" s="222"/>
      <c r="J268" s="222"/>
      <c r="K268" s="224"/>
      <c r="L268" s="224"/>
      <c r="M268" s="222"/>
      <c r="N268" s="222"/>
      <c r="O268" s="222"/>
      <c r="P268" s="222"/>
      <c r="Q268" s="222"/>
      <c r="R268" s="222"/>
      <c r="S268" s="222"/>
      <c r="T268" s="222"/>
      <c r="U268" s="222"/>
      <c r="V268" s="222"/>
      <c r="W268" s="222"/>
      <c r="X268" s="222"/>
      <c r="Y268" s="222"/>
      <c r="Z268" s="222"/>
      <c r="AA268" s="222"/>
      <c r="AB268" s="222"/>
      <c r="AC268" s="222"/>
      <c r="AD268" s="222"/>
      <c r="AE268" s="222"/>
      <c r="AF268" s="222"/>
      <c r="AG268" s="222"/>
    </row>
    <row r="269" spans="1:33" ht="17.25" customHeight="1">
      <c r="A269" s="222"/>
      <c r="B269" s="222"/>
      <c r="C269" s="222"/>
      <c r="D269" s="222"/>
      <c r="E269" s="229"/>
      <c r="F269" s="230" t="e">
        <f t="shared" ref="F269:G269" si="172">#REF!</f>
        <v>#REF!</v>
      </c>
      <c r="G269" s="228" t="e">
        <f t="shared" si="172"/>
        <v>#REF!</v>
      </c>
      <c r="H269" s="222"/>
      <c r="I269" s="222"/>
      <c r="J269" s="222"/>
      <c r="K269" s="224"/>
      <c r="L269" s="224"/>
      <c r="M269" s="222"/>
      <c r="N269" s="222"/>
      <c r="O269" s="222"/>
      <c r="P269" s="222"/>
      <c r="Q269" s="222"/>
      <c r="R269" s="222"/>
      <c r="S269" s="222"/>
      <c r="T269" s="222"/>
      <c r="U269" s="222"/>
      <c r="V269" s="222"/>
      <c r="W269" s="222"/>
      <c r="X269" s="222"/>
      <c r="Y269" s="222"/>
      <c r="Z269" s="222"/>
      <c r="AA269" s="222"/>
      <c r="AB269" s="222"/>
      <c r="AC269" s="222"/>
      <c r="AD269" s="222"/>
      <c r="AE269" s="222"/>
      <c r="AF269" s="222"/>
      <c r="AG269" s="222"/>
    </row>
    <row r="270" spans="1:33" ht="17.25" customHeight="1">
      <c r="A270" s="222"/>
      <c r="B270" s="222"/>
      <c r="C270" s="222"/>
      <c r="D270" s="222"/>
      <c r="E270" s="229"/>
      <c r="F270" s="230" t="e">
        <f t="shared" ref="F270:G270" si="173">#REF!</f>
        <v>#REF!</v>
      </c>
      <c r="G270" s="228" t="e">
        <f t="shared" si="173"/>
        <v>#REF!</v>
      </c>
      <c r="H270" s="222"/>
      <c r="I270" s="222"/>
      <c r="J270" s="222"/>
      <c r="K270" s="224"/>
      <c r="L270" s="224"/>
      <c r="M270" s="222"/>
      <c r="N270" s="222"/>
      <c r="O270" s="222"/>
      <c r="P270" s="222"/>
      <c r="Q270" s="222"/>
      <c r="R270" s="222"/>
      <c r="S270" s="222"/>
      <c r="T270" s="222"/>
      <c r="U270" s="222"/>
      <c r="V270" s="222"/>
      <c r="W270" s="222"/>
      <c r="X270" s="222"/>
      <c r="Y270" s="222"/>
      <c r="Z270" s="222"/>
      <c r="AA270" s="222"/>
      <c r="AB270" s="222"/>
      <c r="AC270" s="222"/>
      <c r="AD270" s="222"/>
      <c r="AE270" s="222"/>
      <c r="AF270" s="222"/>
      <c r="AG270" s="222"/>
    </row>
    <row r="271" spans="1:33" ht="17.25" customHeight="1">
      <c r="A271" s="222"/>
      <c r="B271" s="222"/>
      <c r="C271" s="222"/>
      <c r="D271" s="222"/>
      <c r="E271" s="229"/>
      <c r="F271" s="230" t="e">
        <f t="shared" ref="F271:G271" si="174">#REF!</f>
        <v>#REF!</v>
      </c>
      <c r="G271" s="228" t="e">
        <f t="shared" si="174"/>
        <v>#REF!</v>
      </c>
      <c r="H271" s="222"/>
      <c r="I271" s="222"/>
      <c r="J271" s="222"/>
      <c r="K271" s="224"/>
      <c r="L271" s="224"/>
      <c r="M271" s="222"/>
      <c r="N271" s="222"/>
      <c r="O271" s="222"/>
      <c r="P271" s="222"/>
      <c r="Q271" s="222"/>
      <c r="R271" s="222"/>
      <c r="S271" s="222"/>
      <c r="T271" s="222"/>
      <c r="U271" s="222"/>
      <c r="V271" s="222"/>
      <c r="W271" s="222"/>
      <c r="X271" s="222"/>
      <c r="Y271" s="222"/>
      <c r="Z271" s="222"/>
      <c r="AA271" s="222"/>
      <c r="AB271" s="222"/>
      <c r="AC271" s="222"/>
      <c r="AD271" s="222"/>
      <c r="AE271" s="222"/>
      <c r="AF271" s="222"/>
      <c r="AG271" s="222"/>
    </row>
    <row r="272" spans="1:33" ht="17.25" customHeight="1">
      <c r="A272" s="222"/>
      <c r="B272" s="222"/>
      <c r="C272" s="222"/>
      <c r="D272" s="222"/>
      <c r="E272" s="229"/>
      <c r="F272" s="230" t="e">
        <f t="shared" ref="F272:G272" si="175">#REF!</f>
        <v>#REF!</v>
      </c>
      <c r="G272" s="228" t="e">
        <f t="shared" si="175"/>
        <v>#REF!</v>
      </c>
      <c r="H272" s="222"/>
      <c r="I272" s="222"/>
      <c r="J272" s="222"/>
      <c r="K272" s="224"/>
      <c r="L272" s="224"/>
      <c r="M272" s="222"/>
      <c r="N272" s="222"/>
      <c r="O272" s="222"/>
      <c r="P272" s="222"/>
      <c r="Q272" s="222"/>
      <c r="R272" s="222"/>
      <c r="S272" s="222"/>
      <c r="T272" s="222"/>
      <c r="U272" s="222"/>
      <c r="V272" s="222"/>
      <c r="W272" s="222"/>
      <c r="X272" s="222"/>
      <c r="Y272" s="222"/>
      <c r="Z272" s="222"/>
      <c r="AA272" s="222"/>
      <c r="AB272" s="222"/>
      <c r="AC272" s="222"/>
      <c r="AD272" s="222"/>
      <c r="AE272" s="222"/>
      <c r="AF272" s="222"/>
      <c r="AG272" s="222"/>
    </row>
    <row r="273" spans="1:33" ht="17.25" customHeight="1">
      <c r="A273" s="222"/>
      <c r="B273" s="222"/>
      <c r="C273" s="222"/>
      <c r="D273" s="222"/>
      <c r="E273" s="229"/>
      <c r="F273" s="230" t="e">
        <f t="shared" ref="F273:G273" si="176">#REF!</f>
        <v>#REF!</v>
      </c>
      <c r="G273" s="228" t="e">
        <f t="shared" si="176"/>
        <v>#REF!</v>
      </c>
      <c r="H273" s="222"/>
      <c r="I273" s="222"/>
      <c r="J273" s="222"/>
      <c r="K273" s="224"/>
      <c r="L273" s="224"/>
      <c r="M273" s="222"/>
      <c r="N273" s="222"/>
      <c r="O273" s="222"/>
      <c r="P273" s="222"/>
      <c r="Q273" s="222"/>
      <c r="R273" s="222"/>
      <c r="S273" s="222"/>
      <c r="T273" s="222"/>
      <c r="U273" s="222"/>
      <c r="V273" s="222"/>
      <c r="W273" s="222"/>
      <c r="X273" s="222"/>
      <c r="Y273" s="222"/>
      <c r="Z273" s="222"/>
      <c r="AA273" s="222"/>
      <c r="AB273" s="222"/>
      <c r="AC273" s="222"/>
      <c r="AD273" s="222"/>
      <c r="AE273" s="222"/>
      <c r="AF273" s="222"/>
      <c r="AG273" s="222"/>
    </row>
    <row r="274" spans="1:33" ht="17.25" customHeight="1">
      <c r="A274" s="222"/>
      <c r="B274" s="222"/>
      <c r="C274" s="222"/>
      <c r="D274" s="222"/>
      <c r="E274" s="229"/>
      <c r="F274" s="230" t="e">
        <f t="shared" ref="F274:G274" si="177">#REF!</f>
        <v>#REF!</v>
      </c>
      <c r="G274" s="228" t="e">
        <f t="shared" si="177"/>
        <v>#REF!</v>
      </c>
      <c r="H274" s="222"/>
      <c r="I274" s="222"/>
      <c r="J274" s="222"/>
      <c r="K274" s="224"/>
      <c r="L274" s="224"/>
      <c r="M274" s="222"/>
      <c r="N274" s="222"/>
      <c r="O274" s="222"/>
      <c r="P274" s="222"/>
      <c r="Q274" s="222"/>
      <c r="R274" s="222"/>
      <c r="S274" s="222"/>
      <c r="T274" s="222"/>
      <c r="U274" s="222"/>
      <c r="V274" s="222"/>
      <c r="W274" s="222"/>
      <c r="X274" s="222"/>
      <c r="Y274" s="222"/>
      <c r="Z274" s="222"/>
      <c r="AA274" s="222"/>
      <c r="AB274" s="222"/>
      <c r="AC274" s="222"/>
      <c r="AD274" s="222"/>
      <c r="AE274" s="222"/>
      <c r="AF274" s="222"/>
      <c r="AG274" s="222"/>
    </row>
    <row r="275" spans="1:33" ht="17.25" customHeight="1">
      <c r="A275" s="222"/>
      <c r="B275" s="222"/>
      <c r="C275" s="222"/>
      <c r="D275" s="222"/>
      <c r="E275" s="229"/>
      <c r="F275" s="230" t="e">
        <f t="shared" ref="F275:G275" si="178">#REF!</f>
        <v>#REF!</v>
      </c>
      <c r="G275" s="228" t="e">
        <f t="shared" si="178"/>
        <v>#REF!</v>
      </c>
      <c r="H275" s="222"/>
      <c r="I275" s="222"/>
      <c r="J275" s="222"/>
      <c r="K275" s="224"/>
      <c r="L275" s="224"/>
      <c r="M275" s="222"/>
      <c r="N275" s="222"/>
      <c r="O275" s="222"/>
      <c r="P275" s="222"/>
      <c r="Q275" s="222"/>
      <c r="R275" s="222"/>
      <c r="S275" s="222"/>
      <c r="T275" s="222"/>
      <c r="U275" s="222"/>
      <c r="V275" s="222"/>
      <c r="W275" s="222"/>
      <c r="X275" s="222"/>
      <c r="Y275" s="222"/>
      <c r="Z275" s="222"/>
      <c r="AA275" s="222"/>
      <c r="AB275" s="222"/>
      <c r="AC275" s="222"/>
      <c r="AD275" s="222"/>
      <c r="AE275" s="222"/>
      <c r="AF275" s="222"/>
      <c r="AG275" s="222"/>
    </row>
    <row r="276" spans="1:33" ht="17.25" customHeight="1">
      <c r="A276" s="222"/>
      <c r="B276" s="222"/>
      <c r="C276" s="222"/>
      <c r="D276" s="222"/>
      <c r="E276" s="229"/>
      <c r="F276" s="230" t="e">
        <f t="shared" ref="F276:G276" si="179">#REF!</f>
        <v>#REF!</v>
      </c>
      <c r="G276" s="228" t="e">
        <f t="shared" si="179"/>
        <v>#REF!</v>
      </c>
      <c r="H276" s="222"/>
      <c r="I276" s="222"/>
      <c r="J276" s="222"/>
      <c r="K276" s="224"/>
      <c r="L276" s="224"/>
      <c r="M276" s="222"/>
      <c r="N276" s="222"/>
      <c r="O276" s="222"/>
      <c r="P276" s="222"/>
      <c r="Q276" s="222"/>
      <c r="R276" s="222"/>
      <c r="S276" s="222"/>
      <c r="T276" s="222"/>
      <c r="U276" s="222"/>
      <c r="V276" s="222"/>
      <c r="W276" s="222"/>
      <c r="X276" s="222"/>
      <c r="Y276" s="222"/>
      <c r="Z276" s="222"/>
      <c r="AA276" s="222"/>
      <c r="AB276" s="222"/>
      <c r="AC276" s="222"/>
      <c r="AD276" s="222"/>
      <c r="AE276" s="222"/>
      <c r="AF276" s="222"/>
      <c r="AG276" s="222"/>
    </row>
    <row r="277" spans="1:33" ht="17.25" customHeight="1">
      <c r="A277" s="222"/>
      <c r="B277" s="222"/>
      <c r="C277" s="222"/>
      <c r="D277" s="222"/>
      <c r="E277" s="229"/>
      <c r="F277" s="230" t="e">
        <f t="shared" ref="F277:G277" si="180">#REF!</f>
        <v>#REF!</v>
      </c>
      <c r="G277" s="228" t="e">
        <f t="shared" si="180"/>
        <v>#REF!</v>
      </c>
      <c r="H277" s="222"/>
      <c r="I277" s="222"/>
      <c r="J277" s="222"/>
      <c r="K277" s="224"/>
      <c r="L277" s="224"/>
      <c r="M277" s="222"/>
      <c r="N277" s="222"/>
      <c r="O277" s="222"/>
      <c r="P277" s="222"/>
      <c r="Q277" s="222"/>
      <c r="R277" s="222"/>
      <c r="S277" s="222"/>
      <c r="T277" s="222"/>
      <c r="U277" s="222"/>
      <c r="V277" s="222"/>
      <c r="W277" s="222"/>
      <c r="X277" s="222"/>
      <c r="Y277" s="222"/>
      <c r="Z277" s="222"/>
      <c r="AA277" s="222"/>
      <c r="AB277" s="222"/>
      <c r="AC277" s="222"/>
      <c r="AD277" s="222"/>
      <c r="AE277" s="222"/>
      <c r="AF277" s="222"/>
      <c r="AG277" s="222"/>
    </row>
    <row r="278" spans="1:33" ht="17.25" customHeight="1">
      <c r="A278" s="222"/>
      <c r="B278" s="222"/>
      <c r="C278" s="222"/>
      <c r="D278" s="222"/>
      <c r="E278" s="229"/>
      <c r="F278" s="230" t="e">
        <f t="shared" ref="F278:G278" si="181">#REF!</f>
        <v>#REF!</v>
      </c>
      <c r="G278" s="228" t="e">
        <f t="shared" si="181"/>
        <v>#REF!</v>
      </c>
      <c r="H278" s="222"/>
      <c r="I278" s="222"/>
      <c r="J278" s="222"/>
      <c r="K278" s="224"/>
      <c r="L278" s="224"/>
      <c r="M278" s="222"/>
      <c r="N278" s="222"/>
      <c r="O278" s="222"/>
      <c r="P278" s="222"/>
      <c r="Q278" s="222"/>
      <c r="R278" s="222"/>
      <c r="S278" s="222"/>
      <c r="T278" s="222"/>
      <c r="U278" s="222"/>
      <c r="V278" s="222"/>
      <c r="W278" s="222"/>
      <c r="X278" s="222"/>
      <c r="Y278" s="222"/>
      <c r="Z278" s="222"/>
      <c r="AA278" s="222"/>
      <c r="AB278" s="222"/>
      <c r="AC278" s="222"/>
      <c r="AD278" s="222"/>
      <c r="AE278" s="222"/>
      <c r="AF278" s="222"/>
      <c r="AG278" s="222"/>
    </row>
    <row r="279" spans="1:33" ht="17.25" customHeight="1">
      <c r="A279" s="222"/>
      <c r="B279" s="222"/>
      <c r="C279" s="222"/>
      <c r="D279" s="222"/>
      <c r="E279" s="229"/>
      <c r="F279" s="230" t="e">
        <f t="shared" ref="F279:G279" si="182">#REF!</f>
        <v>#REF!</v>
      </c>
      <c r="G279" s="228" t="e">
        <f t="shared" si="182"/>
        <v>#REF!</v>
      </c>
      <c r="H279" s="222"/>
      <c r="I279" s="222"/>
      <c r="J279" s="222"/>
      <c r="K279" s="224"/>
      <c r="L279" s="224"/>
      <c r="M279" s="222"/>
      <c r="N279" s="222"/>
      <c r="O279" s="222"/>
      <c r="P279" s="222"/>
      <c r="Q279" s="222"/>
      <c r="R279" s="222"/>
      <c r="S279" s="222"/>
      <c r="T279" s="222"/>
      <c r="U279" s="222"/>
      <c r="V279" s="222"/>
      <c r="W279" s="222"/>
      <c r="X279" s="222"/>
      <c r="Y279" s="222"/>
      <c r="Z279" s="222"/>
      <c r="AA279" s="222"/>
      <c r="AB279" s="222"/>
      <c r="AC279" s="222"/>
      <c r="AD279" s="222"/>
      <c r="AE279" s="222"/>
      <c r="AF279" s="222"/>
      <c r="AG279" s="222"/>
    </row>
    <row r="280" spans="1:33" ht="17.25" customHeight="1">
      <c r="A280" s="222"/>
      <c r="B280" s="222"/>
      <c r="C280" s="222"/>
      <c r="D280" s="222"/>
      <c r="E280" s="229"/>
      <c r="F280" s="230" t="e">
        <f t="shared" ref="F280:G280" si="183">#REF!</f>
        <v>#REF!</v>
      </c>
      <c r="G280" s="228" t="e">
        <f t="shared" si="183"/>
        <v>#REF!</v>
      </c>
      <c r="H280" s="222"/>
      <c r="I280" s="222"/>
      <c r="J280" s="222"/>
      <c r="K280" s="224"/>
      <c r="L280" s="224"/>
      <c r="M280" s="222"/>
      <c r="N280" s="222"/>
      <c r="O280" s="222"/>
      <c r="P280" s="222"/>
      <c r="Q280" s="222"/>
      <c r="R280" s="222"/>
      <c r="S280" s="222"/>
      <c r="T280" s="222"/>
      <c r="U280" s="222"/>
      <c r="V280" s="222"/>
      <c r="W280" s="222"/>
      <c r="X280" s="222"/>
      <c r="Y280" s="222"/>
      <c r="Z280" s="222"/>
      <c r="AA280" s="222"/>
      <c r="AB280" s="222"/>
      <c r="AC280" s="222"/>
      <c r="AD280" s="222"/>
      <c r="AE280" s="222"/>
      <c r="AF280" s="222"/>
      <c r="AG280" s="222"/>
    </row>
    <row r="281" spans="1:33" ht="17.25" customHeight="1">
      <c r="A281" s="222"/>
      <c r="B281" s="222"/>
      <c r="C281" s="222"/>
      <c r="D281" s="222"/>
      <c r="E281" s="229"/>
      <c r="F281" s="230" t="e">
        <f t="shared" ref="F281:G281" si="184">#REF!</f>
        <v>#REF!</v>
      </c>
      <c r="G281" s="228" t="e">
        <f t="shared" si="184"/>
        <v>#REF!</v>
      </c>
      <c r="H281" s="222"/>
      <c r="I281" s="222"/>
      <c r="J281" s="222"/>
      <c r="K281" s="224"/>
      <c r="L281" s="224"/>
      <c r="M281" s="222"/>
      <c r="N281" s="222"/>
      <c r="O281" s="222"/>
      <c r="P281" s="222"/>
      <c r="Q281" s="222"/>
      <c r="R281" s="222"/>
      <c r="S281" s="222"/>
      <c r="T281" s="222"/>
      <c r="U281" s="222"/>
      <c r="V281" s="222"/>
      <c r="W281" s="222"/>
      <c r="X281" s="222"/>
      <c r="Y281" s="222"/>
      <c r="Z281" s="222"/>
      <c r="AA281" s="222"/>
      <c r="AB281" s="222"/>
      <c r="AC281" s="222"/>
      <c r="AD281" s="222"/>
      <c r="AE281" s="222"/>
      <c r="AF281" s="222"/>
      <c r="AG281" s="222"/>
    </row>
    <row r="282" spans="1:33" ht="17.25" customHeight="1">
      <c r="A282" s="222"/>
      <c r="B282" s="222"/>
      <c r="C282" s="222"/>
      <c r="D282" s="222"/>
      <c r="E282" s="229"/>
      <c r="F282" s="230" t="e">
        <f t="shared" ref="F282:G282" si="185">#REF!</f>
        <v>#REF!</v>
      </c>
      <c r="G282" s="228" t="e">
        <f t="shared" si="185"/>
        <v>#REF!</v>
      </c>
      <c r="H282" s="222"/>
      <c r="I282" s="222"/>
      <c r="J282" s="222"/>
      <c r="K282" s="224"/>
      <c r="L282" s="224"/>
      <c r="M282" s="222"/>
      <c r="N282" s="222"/>
      <c r="O282" s="222"/>
      <c r="P282" s="222"/>
      <c r="Q282" s="222"/>
      <c r="R282" s="222"/>
      <c r="S282" s="222"/>
      <c r="T282" s="222"/>
      <c r="U282" s="222"/>
      <c r="V282" s="222"/>
      <c r="W282" s="222"/>
      <c r="X282" s="222"/>
      <c r="Y282" s="222"/>
      <c r="Z282" s="222"/>
      <c r="AA282" s="222"/>
      <c r="AB282" s="222"/>
      <c r="AC282" s="222"/>
      <c r="AD282" s="222"/>
      <c r="AE282" s="222"/>
      <c r="AF282" s="222"/>
      <c r="AG282" s="222"/>
    </row>
    <row r="283" spans="1:33" ht="17.25" customHeight="1">
      <c r="A283" s="222"/>
      <c r="B283" s="222"/>
      <c r="C283" s="222"/>
      <c r="D283" s="222"/>
      <c r="E283" s="229"/>
      <c r="F283" s="230" t="e">
        <f t="shared" ref="F283:G283" si="186">#REF!</f>
        <v>#REF!</v>
      </c>
      <c r="G283" s="228" t="e">
        <f t="shared" si="186"/>
        <v>#REF!</v>
      </c>
      <c r="H283" s="222"/>
      <c r="I283" s="222"/>
      <c r="J283" s="222"/>
      <c r="K283" s="224"/>
      <c r="L283" s="224"/>
      <c r="M283" s="222"/>
      <c r="N283" s="222"/>
      <c r="O283" s="222"/>
      <c r="P283" s="222"/>
      <c r="Q283" s="222"/>
      <c r="R283" s="222"/>
      <c r="S283" s="222"/>
      <c r="T283" s="222"/>
      <c r="U283" s="222"/>
      <c r="V283" s="222"/>
      <c r="W283" s="222"/>
      <c r="X283" s="222"/>
      <c r="Y283" s="222"/>
      <c r="Z283" s="222"/>
      <c r="AA283" s="222"/>
      <c r="AB283" s="222"/>
      <c r="AC283" s="222"/>
      <c r="AD283" s="222"/>
      <c r="AE283" s="222"/>
      <c r="AF283" s="222"/>
      <c r="AG283" s="222"/>
    </row>
    <row r="284" spans="1:33" ht="17.25" customHeight="1">
      <c r="A284" s="222"/>
      <c r="B284" s="222"/>
      <c r="C284" s="222"/>
      <c r="D284" s="222"/>
      <c r="E284" s="229"/>
      <c r="F284" s="230" t="e">
        <f t="shared" ref="F284:G284" si="187">#REF!</f>
        <v>#REF!</v>
      </c>
      <c r="G284" s="228" t="e">
        <f t="shared" si="187"/>
        <v>#REF!</v>
      </c>
      <c r="H284" s="222"/>
      <c r="I284" s="222"/>
      <c r="J284" s="222"/>
      <c r="K284" s="224"/>
      <c r="L284" s="224"/>
      <c r="M284" s="222"/>
      <c r="N284" s="222"/>
      <c r="O284" s="222"/>
      <c r="P284" s="222"/>
      <c r="Q284" s="222"/>
      <c r="R284" s="222"/>
      <c r="S284" s="222"/>
      <c r="T284" s="222"/>
      <c r="U284" s="222"/>
      <c r="V284" s="222"/>
      <c r="W284" s="222"/>
      <c r="X284" s="222"/>
      <c r="Y284" s="222"/>
      <c r="Z284" s="222"/>
      <c r="AA284" s="222"/>
      <c r="AB284" s="222"/>
      <c r="AC284" s="222"/>
      <c r="AD284" s="222"/>
      <c r="AE284" s="222"/>
      <c r="AF284" s="222"/>
      <c r="AG284" s="222"/>
    </row>
    <row r="285" spans="1:33" ht="17.25" customHeight="1">
      <c r="A285" s="222"/>
      <c r="B285" s="222"/>
      <c r="C285" s="222"/>
      <c r="D285" s="222"/>
      <c r="E285" s="229"/>
      <c r="F285" s="230" t="e">
        <f t="shared" ref="F285:G285" si="188">#REF!</f>
        <v>#REF!</v>
      </c>
      <c r="G285" s="228" t="e">
        <f t="shared" si="188"/>
        <v>#REF!</v>
      </c>
      <c r="H285" s="222"/>
      <c r="I285" s="222"/>
      <c r="J285" s="222"/>
      <c r="K285" s="224"/>
      <c r="L285" s="224"/>
      <c r="M285" s="222"/>
      <c r="N285" s="222"/>
      <c r="O285" s="222"/>
      <c r="P285" s="222"/>
      <c r="Q285" s="222"/>
      <c r="R285" s="222"/>
      <c r="S285" s="222"/>
      <c r="T285" s="222"/>
      <c r="U285" s="222"/>
      <c r="V285" s="222"/>
      <c r="W285" s="222"/>
      <c r="X285" s="222"/>
      <c r="Y285" s="222"/>
      <c r="Z285" s="222"/>
      <c r="AA285" s="222"/>
      <c r="AB285" s="222"/>
      <c r="AC285" s="222"/>
      <c r="AD285" s="222"/>
      <c r="AE285" s="222"/>
      <c r="AF285" s="222"/>
      <c r="AG285" s="222"/>
    </row>
    <row r="286" spans="1:33" ht="17.25" customHeight="1">
      <c r="A286" s="222"/>
      <c r="B286" s="222"/>
      <c r="C286" s="222"/>
      <c r="D286" s="222"/>
      <c r="E286" s="229"/>
      <c r="F286" s="230" t="e">
        <f t="shared" ref="F286:G286" si="189">#REF!</f>
        <v>#REF!</v>
      </c>
      <c r="G286" s="228" t="e">
        <f t="shared" si="189"/>
        <v>#REF!</v>
      </c>
      <c r="H286" s="222"/>
      <c r="I286" s="222"/>
      <c r="J286" s="222"/>
      <c r="K286" s="224"/>
      <c r="L286" s="224"/>
      <c r="M286" s="222"/>
      <c r="N286" s="222"/>
      <c r="O286" s="222"/>
      <c r="P286" s="222"/>
      <c r="Q286" s="222"/>
      <c r="R286" s="222"/>
      <c r="S286" s="222"/>
      <c r="T286" s="222"/>
      <c r="U286" s="222"/>
      <c r="V286" s="222"/>
      <c r="W286" s="222"/>
      <c r="X286" s="222"/>
      <c r="Y286" s="222"/>
      <c r="Z286" s="222"/>
      <c r="AA286" s="222"/>
      <c r="AB286" s="222"/>
      <c r="AC286" s="222"/>
      <c r="AD286" s="222"/>
      <c r="AE286" s="222"/>
      <c r="AF286" s="222"/>
      <c r="AG286" s="222"/>
    </row>
    <row r="287" spans="1:33" ht="17.25" customHeight="1">
      <c r="A287" s="222"/>
      <c r="B287" s="222"/>
      <c r="C287" s="222"/>
      <c r="D287" s="222"/>
      <c r="E287" s="229"/>
      <c r="F287" s="230" t="e">
        <f t="shared" ref="F287:G287" si="190">#REF!</f>
        <v>#REF!</v>
      </c>
      <c r="G287" s="228" t="e">
        <f t="shared" si="190"/>
        <v>#REF!</v>
      </c>
      <c r="H287" s="222"/>
      <c r="I287" s="222"/>
      <c r="J287" s="222"/>
      <c r="K287" s="224"/>
      <c r="L287" s="224"/>
      <c r="M287" s="222"/>
      <c r="N287" s="222"/>
      <c r="O287" s="222"/>
      <c r="P287" s="222"/>
      <c r="Q287" s="222"/>
      <c r="R287" s="222"/>
      <c r="S287" s="222"/>
      <c r="T287" s="222"/>
      <c r="U287" s="222"/>
      <c r="V287" s="222"/>
      <c r="W287" s="222"/>
      <c r="X287" s="222"/>
      <c r="Y287" s="222"/>
      <c r="Z287" s="222"/>
      <c r="AA287" s="222"/>
      <c r="AB287" s="222"/>
      <c r="AC287" s="222"/>
      <c r="AD287" s="222"/>
      <c r="AE287" s="222"/>
      <c r="AF287" s="222"/>
      <c r="AG287" s="222"/>
    </row>
    <row r="288" spans="1:33" ht="17.25" customHeight="1">
      <c r="A288" s="222"/>
      <c r="B288" s="222"/>
      <c r="C288" s="222"/>
      <c r="D288" s="222"/>
      <c r="E288" s="229"/>
      <c r="F288" s="230" t="e">
        <f t="shared" ref="F288:G288" si="191">#REF!</f>
        <v>#REF!</v>
      </c>
      <c r="G288" s="228" t="e">
        <f t="shared" si="191"/>
        <v>#REF!</v>
      </c>
      <c r="H288" s="222"/>
      <c r="I288" s="222"/>
      <c r="J288" s="222"/>
      <c r="K288" s="224"/>
      <c r="L288" s="224"/>
      <c r="M288" s="222"/>
      <c r="N288" s="222"/>
      <c r="O288" s="222"/>
      <c r="P288" s="222"/>
      <c r="Q288" s="222"/>
      <c r="R288" s="222"/>
      <c r="S288" s="222"/>
      <c r="T288" s="222"/>
      <c r="U288" s="222"/>
      <c r="V288" s="222"/>
      <c r="W288" s="222"/>
      <c r="X288" s="222"/>
      <c r="Y288" s="222"/>
      <c r="Z288" s="222"/>
      <c r="AA288" s="222"/>
      <c r="AB288" s="222"/>
      <c r="AC288" s="222"/>
      <c r="AD288" s="222"/>
      <c r="AE288" s="222"/>
      <c r="AF288" s="222"/>
      <c r="AG288" s="222"/>
    </row>
    <row r="289" spans="1:33" ht="17.25" customHeight="1">
      <c r="A289" s="222"/>
      <c r="B289" s="222"/>
      <c r="C289" s="222"/>
      <c r="D289" s="222"/>
      <c r="E289" s="229"/>
      <c r="F289" s="230" t="e">
        <f t="shared" ref="F289:G289" si="192">#REF!</f>
        <v>#REF!</v>
      </c>
      <c r="G289" s="228" t="e">
        <f t="shared" si="192"/>
        <v>#REF!</v>
      </c>
      <c r="H289" s="222"/>
      <c r="I289" s="222"/>
      <c r="J289" s="222"/>
      <c r="K289" s="224"/>
      <c r="L289" s="224"/>
      <c r="M289" s="222"/>
      <c r="N289" s="222"/>
      <c r="O289" s="222"/>
      <c r="P289" s="222"/>
      <c r="Q289" s="222"/>
      <c r="R289" s="222"/>
      <c r="S289" s="222"/>
      <c r="T289" s="222"/>
      <c r="U289" s="222"/>
      <c r="V289" s="222"/>
      <c r="W289" s="222"/>
      <c r="X289" s="222"/>
      <c r="Y289" s="222"/>
      <c r="Z289" s="222"/>
      <c r="AA289" s="222"/>
      <c r="AB289" s="222"/>
      <c r="AC289" s="222"/>
      <c r="AD289" s="222"/>
      <c r="AE289" s="222"/>
      <c r="AF289" s="222"/>
      <c r="AG289" s="222"/>
    </row>
    <row r="290" spans="1:33" ht="17.25" customHeight="1">
      <c r="A290" s="222"/>
      <c r="B290" s="222"/>
      <c r="C290" s="222"/>
      <c r="D290" s="222"/>
      <c r="E290" s="229"/>
      <c r="F290" s="230" t="e">
        <f t="shared" ref="F290:G290" si="193">#REF!</f>
        <v>#REF!</v>
      </c>
      <c r="G290" s="228" t="e">
        <f t="shared" si="193"/>
        <v>#REF!</v>
      </c>
      <c r="H290" s="222"/>
      <c r="I290" s="222"/>
      <c r="J290" s="222"/>
      <c r="K290" s="224"/>
      <c r="L290" s="224"/>
      <c r="M290" s="222"/>
      <c r="N290" s="222"/>
      <c r="O290" s="222"/>
      <c r="P290" s="222"/>
      <c r="Q290" s="222"/>
      <c r="R290" s="222"/>
      <c r="S290" s="222"/>
      <c r="T290" s="222"/>
      <c r="U290" s="222"/>
      <c r="V290" s="222"/>
      <c r="W290" s="222"/>
      <c r="X290" s="222"/>
      <c r="Y290" s="222"/>
      <c r="Z290" s="222"/>
      <c r="AA290" s="222"/>
      <c r="AB290" s="222"/>
      <c r="AC290" s="222"/>
      <c r="AD290" s="222"/>
      <c r="AE290" s="222"/>
      <c r="AF290" s="222"/>
      <c r="AG290" s="222"/>
    </row>
    <row r="291" spans="1:33" ht="17.25" customHeight="1">
      <c r="A291" s="222"/>
      <c r="B291" s="222"/>
      <c r="C291" s="222"/>
      <c r="D291" s="222"/>
      <c r="E291" s="229"/>
      <c r="F291" s="230" t="e">
        <f t="shared" ref="F291:G291" si="194">#REF!</f>
        <v>#REF!</v>
      </c>
      <c r="G291" s="228" t="e">
        <f t="shared" si="194"/>
        <v>#REF!</v>
      </c>
      <c r="H291" s="222"/>
      <c r="I291" s="222"/>
      <c r="J291" s="222"/>
      <c r="K291" s="224"/>
      <c r="L291" s="224"/>
      <c r="M291" s="222"/>
      <c r="N291" s="222"/>
      <c r="O291" s="222"/>
      <c r="P291" s="222"/>
      <c r="Q291" s="222"/>
      <c r="R291" s="222"/>
      <c r="S291" s="222"/>
      <c r="T291" s="222"/>
      <c r="U291" s="222"/>
      <c r="V291" s="222"/>
      <c r="W291" s="222"/>
      <c r="X291" s="222"/>
      <c r="Y291" s="222"/>
      <c r="Z291" s="222"/>
      <c r="AA291" s="222"/>
      <c r="AB291" s="222"/>
      <c r="AC291" s="222"/>
      <c r="AD291" s="222"/>
      <c r="AE291" s="222"/>
      <c r="AF291" s="222"/>
      <c r="AG291" s="222"/>
    </row>
    <row r="292" spans="1:33" ht="17.25" customHeight="1">
      <c r="A292" s="222"/>
      <c r="B292" s="222"/>
      <c r="C292" s="222"/>
      <c r="D292" s="222"/>
      <c r="E292" s="229"/>
      <c r="F292" s="230" t="e">
        <f t="shared" ref="F292:G292" si="195">#REF!</f>
        <v>#REF!</v>
      </c>
      <c r="G292" s="228" t="e">
        <f t="shared" si="195"/>
        <v>#REF!</v>
      </c>
      <c r="H292" s="222"/>
      <c r="I292" s="222"/>
      <c r="J292" s="222"/>
      <c r="K292" s="224"/>
      <c r="L292" s="224"/>
      <c r="M292" s="222"/>
      <c r="N292" s="222"/>
      <c r="O292" s="222"/>
      <c r="P292" s="222"/>
      <c r="Q292" s="222"/>
      <c r="R292" s="222"/>
      <c r="S292" s="222"/>
      <c r="T292" s="222"/>
      <c r="U292" s="222"/>
      <c r="V292" s="222"/>
      <c r="W292" s="222"/>
      <c r="X292" s="222"/>
      <c r="Y292" s="222"/>
      <c r="Z292" s="222"/>
      <c r="AA292" s="222"/>
      <c r="AB292" s="222"/>
      <c r="AC292" s="222"/>
      <c r="AD292" s="222"/>
      <c r="AE292" s="222"/>
      <c r="AF292" s="222"/>
      <c r="AG292" s="222"/>
    </row>
    <row r="293" spans="1:33" ht="17.25" customHeight="1">
      <c r="A293" s="222"/>
      <c r="B293" s="222"/>
      <c r="C293" s="222"/>
      <c r="D293" s="222"/>
      <c r="E293" s="229"/>
      <c r="F293" s="230" t="e">
        <f t="shared" ref="F293:G293" si="196">#REF!</f>
        <v>#REF!</v>
      </c>
      <c r="G293" s="228" t="e">
        <f t="shared" si="196"/>
        <v>#REF!</v>
      </c>
      <c r="H293" s="222"/>
      <c r="I293" s="222"/>
      <c r="J293" s="222"/>
      <c r="K293" s="224"/>
      <c r="L293" s="224"/>
      <c r="M293" s="222"/>
      <c r="N293" s="222"/>
      <c r="O293" s="222"/>
      <c r="P293" s="222"/>
      <c r="Q293" s="222"/>
      <c r="R293" s="222"/>
      <c r="S293" s="222"/>
      <c r="T293" s="222"/>
      <c r="U293" s="222"/>
      <c r="V293" s="222"/>
      <c r="W293" s="222"/>
      <c r="X293" s="222"/>
      <c r="Y293" s="222"/>
      <c r="Z293" s="222"/>
      <c r="AA293" s="222"/>
      <c r="AB293" s="222"/>
      <c r="AC293" s="222"/>
      <c r="AD293" s="222"/>
      <c r="AE293" s="222"/>
      <c r="AF293" s="222"/>
      <c r="AG293" s="222"/>
    </row>
    <row r="294" spans="1:33" ht="17.25" customHeight="1">
      <c r="A294" s="222"/>
      <c r="B294" s="222"/>
      <c r="C294" s="222"/>
      <c r="D294" s="222"/>
      <c r="E294" s="229"/>
      <c r="F294" s="230" t="e">
        <f t="shared" ref="F294:G294" si="197">#REF!</f>
        <v>#REF!</v>
      </c>
      <c r="G294" s="228" t="e">
        <f t="shared" si="197"/>
        <v>#REF!</v>
      </c>
      <c r="H294" s="222"/>
      <c r="I294" s="222"/>
      <c r="J294" s="222"/>
      <c r="K294" s="224"/>
      <c r="L294" s="224"/>
      <c r="M294" s="222"/>
      <c r="N294" s="222"/>
      <c r="O294" s="222"/>
      <c r="P294" s="222"/>
      <c r="Q294" s="222"/>
      <c r="R294" s="222"/>
      <c r="S294" s="222"/>
      <c r="T294" s="222"/>
      <c r="U294" s="222"/>
      <c r="V294" s="222"/>
      <c r="W294" s="222"/>
      <c r="X294" s="222"/>
      <c r="Y294" s="222"/>
      <c r="Z294" s="222"/>
      <c r="AA294" s="222"/>
      <c r="AB294" s="222"/>
      <c r="AC294" s="222"/>
      <c r="AD294" s="222"/>
      <c r="AE294" s="222"/>
      <c r="AF294" s="222"/>
      <c r="AG294" s="222"/>
    </row>
    <row r="295" spans="1:33" ht="17.25" customHeight="1">
      <c r="A295" s="222"/>
      <c r="B295" s="222"/>
      <c r="C295" s="222"/>
      <c r="D295" s="222"/>
      <c r="E295" s="229"/>
      <c r="F295" s="230" t="e">
        <f t="shared" ref="F295:G295" si="198">#REF!</f>
        <v>#REF!</v>
      </c>
      <c r="G295" s="228" t="e">
        <f t="shared" si="198"/>
        <v>#REF!</v>
      </c>
      <c r="H295" s="222"/>
      <c r="I295" s="222"/>
      <c r="J295" s="222"/>
      <c r="K295" s="224"/>
      <c r="L295" s="224"/>
      <c r="M295" s="222"/>
      <c r="N295" s="222"/>
      <c r="O295" s="222"/>
      <c r="P295" s="222"/>
      <c r="Q295" s="222"/>
      <c r="R295" s="222"/>
      <c r="S295" s="222"/>
      <c r="T295" s="222"/>
      <c r="U295" s="222"/>
      <c r="V295" s="222"/>
      <c r="W295" s="222"/>
      <c r="X295" s="222"/>
      <c r="Y295" s="222"/>
      <c r="Z295" s="222"/>
      <c r="AA295" s="222"/>
      <c r="AB295" s="222"/>
      <c r="AC295" s="222"/>
      <c r="AD295" s="222"/>
      <c r="AE295" s="222"/>
      <c r="AF295" s="222"/>
      <c r="AG295" s="222"/>
    </row>
    <row r="296" spans="1:33" ht="17.25" customHeight="1">
      <c r="A296" s="222"/>
      <c r="B296" s="222"/>
      <c r="C296" s="222"/>
      <c r="D296" s="222"/>
      <c r="E296" s="229"/>
      <c r="F296" s="230" t="e">
        <f t="shared" ref="F296:G296" si="199">#REF!</f>
        <v>#REF!</v>
      </c>
      <c r="G296" s="228" t="e">
        <f t="shared" si="199"/>
        <v>#REF!</v>
      </c>
      <c r="H296" s="222"/>
      <c r="I296" s="222"/>
      <c r="J296" s="222"/>
      <c r="K296" s="224"/>
      <c r="L296" s="224"/>
      <c r="M296" s="222"/>
      <c r="N296" s="222"/>
      <c r="O296" s="222"/>
      <c r="P296" s="222"/>
      <c r="Q296" s="222"/>
      <c r="R296" s="222"/>
      <c r="S296" s="222"/>
      <c r="T296" s="222"/>
      <c r="U296" s="222"/>
      <c r="V296" s="222"/>
      <c r="W296" s="222"/>
      <c r="X296" s="222"/>
      <c r="Y296" s="222"/>
      <c r="Z296" s="222"/>
      <c r="AA296" s="222"/>
      <c r="AB296" s="222"/>
      <c r="AC296" s="222"/>
      <c r="AD296" s="222"/>
      <c r="AE296" s="222"/>
      <c r="AF296" s="222"/>
      <c r="AG296" s="222"/>
    </row>
    <row r="297" spans="1:33" ht="17.25" customHeight="1">
      <c r="A297" s="222"/>
      <c r="B297" s="222"/>
      <c r="C297" s="222"/>
      <c r="D297" s="222"/>
      <c r="E297" s="229"/>
      <c r="F297" s="230" t="e">
        <f t="shared" ref="F297:G297" si="200">#REF!</f>
        <v>#REF!</v>
      </c>
      <c r="G297" s="228" t="e">
        <f t="shared" si="200"/>
        <v>#REF!</v>
      </c>
      <c r="H297" s="222"/>
      <c r="I297" s="222"/>
      <c r="J297" s="222"/>
      <c r="K297" s="224"/>
      <c r="L297" s="224"/>
      <c r="M297" s="222"/>
      <c r="N297" s="222"/>
      <c r="O297" s="222"/>
      <c r="P297" s="222"/>
      <c r="Q297" s="222"/>
      <c r="R297" s="222"/>
      <c r="S297" s="222"/>
      <c r="T297" s="222"/>
      <c r="U297" s="222"/>
      <c r="V297" s="222"/>
      <c r="W297" s="222"/>
      <c r="X297" s="222"/>
      <c r="Y297" s="222"/>
      <c r="Z297" s="222"/>
      <c r="AA297" s="222"/>
      <c r="AB297" s="222"/>
      <c r="AC297" s="222"/>
      <c r="AD297" s="222"/>
      <c r="AE297" s="222"/>
      <c r="AF297" s="222"/>
      <c r="AG297" s="222"/>
    </row>
    <row r="298" spans="1:33" ht="17.25" customHeight="1">
      <c r="A298" s="222"/>
      <c r="B298" s="222"/>
      <c r="C298" s="222"/>
      <c r="D298" s="222"/>
      <c r="E298" s="229"/>
      <c r="F298" s="230" t="e">
        <f t="shared" ref="F298:G298" si="201">#REF!</f>
        <v>#REF!</v>
      </c>
      <c r="G298" s="228" t="e">
        <f t="shared" si="201"/>
        <v>#REF!</v>
      </c>
      <c r="H298" s="222"/>
      <c r="I298" s="222"/>
      <c r="J298" s="222"/>
      <c r="K298" s="224"/>
      <c r="L298" s="224"/>
      <c r="M298" s="222"/>
      <c r="N298" s="222"/>
      <c r="O298" s="222"/>
      <c r="P298" s="222"/>
      <c r="Q298" s="222"/>
      <c r="R298" s="222"/>
      <c r="S298" s="222"/>
      <c r="T298" s="222"/>
      <c r="U298" s="222"/>
      <c r="V298" s="222"/>
      <c r="W298" s="222"/>
      <c r="X298" s="222"/>
      <c r="Y298" s="222"/>
      <c r="Z298" s="222"/>
      <c r="AA298" s="222"/>
      <c r="AB298" s="222"/>
      <c r="AC298" s="222"/>
      <c r="AD298" s="222"/>
      <c r="AE298" s="222"/>
      <c r="AF298" s="222"/>
      <c r="AG298" s="222"/>
    </row>
    <row r="299" spans="1:33" ht="17.25" customHeight="1">
      <c r="A299" s="222"/>
      <c r="B299" s="222"/>
      <c r="C299" s="222"/>
      <c r="D299" s="222"/>
      <c r="E299" s="229"/>
      <c r="F299" s="230" t="e">
        <f t="shared" ref="F299:G299" si="202">#REF!</f>
        <v>#REF!</v>
      </c>
      <c r="G299" s="228" t="e">
        <f t="shared" si="202"/>
        <v>#REF!</v>
      </c>
      <c r="H299" s="222"/>
      <c r="I299" s="222"/>
      <c r="J299" s="222"/>
      <c r="K299" s="224"/>
      <c r="L299" s="224"/>
      <c r="M299" s="222"/>
      <c r="N299" s="222"/>
      <c r="O299" s="222"/>
      <c r="P299" s="222"/>
      <c r="Q299" s="222"/>
      <c r="R299" s="222"/>
      <c r="S299" s="222"/>
      <c r="T299" s="222"/>
      <c r="U299" s="222"/>
      <c r="V299" s="222"/>
      <c r="W299" s="222"/>
      <c r="X299" s="222"/>
      <c r="Y299" s="222"/>
      <c r="Z299" s="222"/>
      <c r="AA299" s="222"/>
      <c r="AB299" s="222"/>
      <c r="AC299" s="222"/>
      <c r="AD299" s="222"/>
      <c r="AE299" s="222"/>
      <c r="AF299" s="222"/>
      <c r="AG299" s="222"/>
    </row>
    <row r="300" spans="1:33" ht="17.25" customHeight="1">
      <c r="A300" s="222"/>
      <c r="B300" s="222"/>
      <c r="C300" s="222"/>
      <c r="D300" s="222"/>
      <c r="E300" s="229"/>
      <c r="F300" s="230" t="e">
        <f t="shared" ref="F300:G300" si="203">#REF!</f>
        <v>#REF!</v>
      </c>
      <c r="G300" s="228" t="e">
        <f t="shared" si="203"/>
        <v>#REF!</v>
      </c>
      <c r="H300" s="222"/>
      <c r="I300" s="222"/>
      <c r="J300" s="222"/>
      <c r="K300" s="224"/>
      <c r="L300" s="224"/>
      <c r="M300" s="222"/>
      <c r="N300" s="222"/>
      <c r="O300" s="222"/>
      <c r="P300" s="222"/>
      <c r="Q300" s="222"/>
      <c r="R300" s="222"/>
      <c r="S300" s="222"/>
      <c r="T300" s="222"/>
      <c r="U300" s="222"/>
      <c r="V300" s="222"/>
      <c r="W300" s="222"/>
      <c r="X300" s="222"/>
      <c r="Y300" s="222"/>
      <c r="Z300" s="222"/>
      <c r="AA300" s="222"/>
      <c r="AB300" s="222"/>
      <c r="AC300" s="222"/>
      <c r="AD300" s="222"/>
      <c r="AE300" s="222"/>
      <c r="AF300" s="222"/>
      <c r="AG300" s="222"/>
    </row>
    <row r="301" spans="1:33" ht="17.25" customHeight="1">
      <c r="A301" s="222"/>
      <c r="B301" s="222"/>
      <c r="C301" s="222"/>
      <c r="D301" s="222"/>
      <c r="E301" s="229"/>
      <c r="F301" s="230" t="e">
        <f t="shared" ref="F301:G301" si="204">#REF!</f>
        <v>#REF!</v>
      </c>
      <c r="G301" s="228" t="e">
        <f t="shared" si="204"/>
        <v>#REF!</v>
      </c>
      <c r="H301" s="222"/>
      <c r="I301" s="222"/>
      <c r="J301" s="222"/>
      <c r="K301" s="224"/>
      <c r="L301" s="224"/>
      <c r="M301" s="222"/>
      <c r="N301" s="222"/>
      <c r="O301" s="222"/>
      <c r="P301" s="222"/>
      <c r="Q301" s="222"/>
      <c r="R301" s="222"/>
      <c r="S301" s="222"/>
      <c r="T301" s="222"/>
      <c r="U301" s="222"/>
      <c r="V301" s="222"/>
      <c r="W301" s="222"/>
      <c r="X301" s="222"/>
      <c r="Y301" s="222"/>
      <c r="Z301" s="222"/>
      <c r="AA301" s="222"/>
      <c r="AB301" s="222"/>
      <c r="AC301" s="222"/>
      <c r="AD301" s="222"/>
      <c r="AE301" s="222"/>
      <c r="AF301" s="222"/>
      <c r="AG301" s="222"/>
    </row>
    <row r="302" spans="1:33" ht="17.25" customHeight="1">
      <c r="A302" s="222"/>
      <c r="B302" s="222"/>
      <c r="C302" s="222"/>
      <c r="D302" s="222"/>
      <c r="E302" s="229"/>
      <c r="F302" s="230" t="e">
        <f t="shared" ref="F302:G302" si="205">#REF!</f>
        <v>#REF!</v>
      </c>
      <c r="G302" s="228" t="e">
        <f t="shared" si="205"/>
        <v>#REF!</v>
      </c>
      <c r="H302" s="222"/>
      <c r="I302" s="222"/>
      <c r="J302" s="222"/>
      <c r="K302" s="224"/>
      <c r="L302" s="224"/>
      <c r="M302" s="222"/>
      <c r="N302" s="222"/>
      <c r="O302" s="222"/>
      <c r="P302" s="222"/>
      <c r="Q302" s="222"/>
      <c r="R302" s="222"/>
      <c r="S302" s="222"/>
      <c r="T302" s="222"/>
      <c r="U302" s="222"/>
      <c r="V302" s="222"/>
      <c r="W302" s="222"/>
      <c r="X302" s="222"/>
      <c r="Y302" s="222"/>
      <c r="Z302" s="222"/>
      <c r="AA302" s="222"/>
      <c r="AB302" s="222"/>
      <c r="AC302" s="222"/>
      <c r="AD302" s="222"/>
      <c r="AE302" s="222"/>
      <c r="AF302" s="222"/>
      <c r="AG302" s="222"/>
    </row>
    <row r="303" spans="1:33" ht="17.25" customHeight="1">
      <c r="A303" s="222"/>
      <c r="B303" s="222"/>
      <c r="C303" s="222"/>
      <c r="D303" s="222"/>
      <c r="E303" s="229"/>
      <c r="F303" s="230" t="e">
        <f t="shared" ref="F303:G303" si="206">#REF!</f>
        <v>#REF!</v>
      </c>
      <c r="G303" s="228" t="e">
        <f t="shared" si="206"/>
        <v>#REF!</v>
      </c>
      <c r="H303" s="222"/>
      <c r="I303" s="222"/>
      <c r="J303" s="222"/>
      <c r="K303" s="224"/>
      <c r="L303" s="224"/>
      <c r="M303" s="222"/>
      <c r="N303" s="222"/>
      <c r="O303" s="222"/>
      <c r="P303" s="222"/>
      <c r="Q303" s="222"/>
      <c r="R303" s="222"/>
      <c r="S303" s="222"/>
      <c r="T303" s="222"/>
      <c r="U303" s="222"/>
      <c r="V303" s="222"/>
      <c r="W303" s="222"/>
      <c r="X303" s="222"/>
      <c r="Y303" s="222"/>
      <c r="Z303" s="222"/>
      <c r="AA303" s="222"/>
      <c r="AB303" s="222"/>
      <c r="AC303" s="222"/>
      <c r="AD303" s="222"/>
      <c r="AE303" s="222"/>
      <c r="AF303" s="222"/>
      <c r="AG303" s="222"/>
    </row>
    <row r="304" spans="1:33" ht="17.25" customHeight="1">
      <c r="A304" s="222"/>
      <c r="B304" s="222"/>
      <c r="C304" s="222"/>
      <c r="D304" s="222"/>
      <c r="E304" s="229"/>
      <c r="F304" s="230" t="e">
        <f t="shared" ref="F304:G304" si="207">#REF!</f>
        <v>#REF!</v>
      </c>
      <c r="G304" s="228" t="e">
        <f t="shared" si="207"/>
        <v>#REF!</v>
      </c>
      <c r="H304" s="222"/>
      <c r="I304" s="222"/>
      <c r="J304" s="222"/>
      <c r="K304" s="224"/>
      <c r="L304" s="224"/>
      <c r="M304" s="222"/>
      <c r="N304" s="222"/>
      <c r="O304" s="222"/>
      <c r="P304" s="222"/>
      <c r="Q304" s="222"/>
      <c r="R304" s="222"/>
      <c r="S304" s="222"/>
      <c r="T304" s="222"/>
      <c r="U304" s="222"/>
      <c r="V304" s="222"/>
      <c r="W304" s="222"/>
      <c r="X304" s="222"/>
      <c r="Y304" s="222"/>
      <c r="Z304" s="222"/>
      <c r="AA304" s="222"/>
      <c r="AB304" s="222"/>
      <c r="AC304" s="222"/>
      <c r="AD304" s="222"/>
      <c r="AE304" s="222"/>
      <c r="AF304" s="222"/>
      <c r="AG304" s="222"/>
    </row>
    <row r="305" spans="1:33" ht="17.25" customHeight="1">
      <c r="A305" s="222"/>
      <c r="B305" s="222"/>
      <c r="C305" s="222"/>
      <c r="D305" s="222"/>
      <c r="E305" s="229"/>
      <c r="F305" s="230" t="e">
        <f t="shared" ref="F305:G305" si="208">#REF!</f>
        <v>#REF!</v>
      </c>
      <c r="G305" s="228" t="e">
        <f t="shared" si="208"/>
        <v>#REF!</v>
      </c>
      <c r="H305" s="222"/>
      <c r="I305" s="222"/>
      <c r="J305" s="222"/>
      <c r="K305" s="224"/>
      <c r="L305" s="224"/>
      <c r="M305" s="222"/>
      <c r="N305" s="222"/>
      <c r="O305" s="222"/>
      <c r="P305" s="222"/>
      <c r="Q305" s="222"/>
      <c r="R305" s="222"/>
      <c r="S305" s="222"/>
      <c r="T305" s="222"/>
      <c r="U305" s="222"/>
      <c r="V305" s="222"/>
      <c r="W305" s="222"/>
      <c r="X305" s="222"/>
      <c r="Y305" s="222"/>
      <c r="Z305" s="222"/>
      <c r="AA305" s="222"/>
      <c r="AB305" s="222"/>
      <c r="AC305" s="222"/>
      <c r="AD305" s="222"/>
      <c r="AE305" s="222"/>
      <c r="AF305" s="222"/>
      <c r="AG305" s="222"/>
    </row>
    <row r="306" spans="1:33" ht="17.25" customHeight="1">
      <c r="A306" s="222"/>
      <c r="B306" s="222"/>
      <c r="C306" s="222"/>
      <c r="D306" s="222"/>
      <c r="E306" s="229"/>
      <c r="F306" s="230" t="e">
        <f t="shared" ref="F306:G306" si="209">#REF!</f>
        <v>#REF!</v>
      </c>
      <c r="G306" s="228" t="e">
        <f t="shared" si="209"/>
        <v>#REF!</v>
      </c>
      <c r="H306" s="222"/>
      <c r="I306" s="222"/>
      <c r="J306" s="222"/>
      <c r="K306" s="224"/>
      <c r="L306" s="224"/>
      <c r="M306" s="222"/>
      <c r="N306" s="222"/>
      <c r="O306" s="222"/>
      <c r="P306" s="222"/>
      <c r="Q306" s="222"/>
      <c r="R306" s="222"/>
      <c r="S306" s="222"/>
      <c r="T306" s="222"/>
      <c r="U306" s="222"/>
      <c r="V306" s="222"/>
      <c r="W306" s="222"/>
      <c r="X306" s="222"/>
      <c r="Y306" s="222"/>
      <c r="Z306" s="222"/>
      <c r="AA306" s="222"/>
      <c r="AB306" s="222"/>
      <c r="AC306" s="222"/>
      <c r="AD306" s="222"/>
      <c r="AE306" s="222"/>
      <c r="AF306" s="222"/>
      <c r="AG306" s="222"/>
    </row>
    <row r="307" spans="1:33" ht="17.25" customHeight="1">
      <c r="A307" s="222"/>
      <c r="B307" s="222"/>
      <c r="C307" s="222"/>
      <c r="D307" s="222"/>
      <c r="E307" s="229"/>
      <c r="F307" s="230" t="e">
        <f t="shared" ref="F307:G307" si="210">#REF!</f>
        <v>#REF!</v>
      </c>
      <c r="G307" s="228" t="e">
        <f t="shared" si="210"/>
        <v>#REF!</v>
      </c>
      <c r="H307" s="222"/>
      <c r="I307" s="222"/>
      <c r="J307" s="222"/>
      <c r="K307" s="224"/>
      <c r="L307" s="224"/>
      <c r="M307" s="222"/>
      <c r="N307" s="222"/>
      <c r="O307" s="222"/>
      <c r="P307" s="222"/>
      <c r="Q307" s="222"/>
      <c r="R307" s="222"/>
      <c r="S307" s="222"/>
      <c r="T307" s="222"/>
      <c r="U307" s="222"/>
      <c r="V307" s="222"/>
      <c r="W307" s="222"/>
      <c r="X307" s="222"/>
      <c r="Y307" s="222"/>
      <c r="Z307" s="222"/>
      <c r="AA307" s="222"/>
      <c r="AB307" s="222"/>
      <c r="AC307" s="222"/>
      <c r="AD307" s="222"/>
      <c r="AE307" s="222"/>
      <c r="AF307" s="222"/>
      <c r="AG307" s="222"/>
    </row>
    <row r="308" spans="1:33" ht="17.25" customHeight="1">
      <c r="A308" s="222"/>
      <c r="B308" s="222"/>
      <c r="C308" s="222"/>
      <c r="D308" s="222"/>
      <c r="E308" s="229"/>
      <c r="F308" s="230" t="e">
        <f t="shared" ref="F308:G308" si="211">#REF!</f>
        <v>#REF!</v>
      </c>
      <c r="G308" s="228" t="e">
        <f t="shared" si="211"/>
        <v>#REF!</v>
      </c>
      <c r="H308" s="222"/>
      <c r="I308" s="222"/>
      <c r="J308" s="222"/>
      <c r="K308" s="224"/>
      <c r="L308" s="224"/>
      <c r="M308" s="222"/>
      <c r="N308" s="222"/>
      <c r="O308" s="222"/>
      <c r="P308" s="222"/>
      <c r="Q308" s="222"/>
      <c r="R308" s="222"/>
      <c r="S308" s="222"/>
      <c r="T308" s="222"/>
      <c r="U308" s="222"/>
      <c r="V308" s="222"/>
      <c r="W308" s="222"/>
      <c r="X308" s="222"/>
      <c r="Y308" s="222"/>
      <c r="Z308" s="222"/>
      <c r="AA308" s="222"/>
      <c r="AB308" s="222"/>
      <c r="AC308" s="222"/>
      <c r="AD308" s="222"/>
      <c r="AE308" s="222"/>
      <c r="AF308" s="222"/>
      <c r="AG308" s="222"/>
    </row>
    <row r="309" spans="1:33" ht="17.25" customHeight="1">
      <c r="A309" s="222"/>
      <c r="B309" s="222"/>
      <c r="C309" s="222"/>
      <c r="D309" s="222"/>
      <c r="E309" s="229"/>
      <c r="F309" s="230" t="e">
        <f t="shared" ref="F309:G309" si="212">#REF!</f>
        <v>#REF!</v>
      </c>
      <c r="G309" s="228" t="e">
        <f t="shared" si="212"/>
        <v>#REF!</v>
      </c>
      <c r="H309" s="222"/>
      <c r="I309" s="222"/>
      <c r="J309" s="222"/>
      <c r="K309" s="224"/>
      <c r="L309" s="224"/>
      <c r="M309" s="222"/>
      <c r="N309" s="222"/>
      <c r="O309" s="222"/>
      <c r="P309" s="222"/>
      <c r="Q309" s="222"/>
      <c r="R309" s="222"/>
      <c r="S309" s="222"/>
      <c r="T309" s="222"/>
      <c r="U309" s="222"/>
      <c r="V309" s="222"/>
      <c r="W309" s="222"/>
      <c r="X309" s="222"/>
      <c r="Y309" s="222"/>
      <c r="Z309" s="222"/>
      <c r="AA309" s="222"/>
      <c r="AB309" s="222"/>
      <c r="AC309" s="222"/>
      <c r="AD309" s="222"/>
      <c r="AE309" s="222"/>
      <c r="AF309" s="222"/>
      <c r="AG309" s="222"/>
    </row>
    <row r="310" spans="1:33" ht="17.25" customHeight="1">
      <c r="A310" s="222"/>
      <c r="B310" s="222"/>
      <c r="C310" s="222"/>
      <c r="D310" s="222"/>
      <c r="E310" s="229"/>
      <c r="F310" s="230" t="e">
        <f t="shared" ref="F310:G310" si="213">#REF!</f>
        <v>#REF!</v>
      </c>
      <c r="G310" s="228" t="e">
        <f t="shared" si="213"/>
        <v>#REF!</v>
      </c>
      <c r="H310" s="222"/>
      <c r="I310" s="222"/>
      <c r="J310" s="222"/>
      <c r="K310" s="224"/>
      <c r="L310" s="224"/>
      <c r="M310" s="222"/>
      <c r="N310" s="222"/>
      <c r="O310" s="222"/>
      <c r="P310" s="222"/>
      <c r="Q310" s="222"/>
      <c r="R310" s="222"/>
      <c r="S310" s="222"/>
      <c r="T310" s="222"/>
      <c r="U310" s="222"/>
      <c r="V310" s="222"/>
      <c r="W310" s="222"/>
      <c r="X310" s="222"/>
      <c r="Y310" s="222"/>
      <c r="Z310" s="222"/>
      <c r="AA310" s="222"/>
      <c r="AB310" s="222"/>
      <c r="AC310" s="222"/>
      <c r="AD310" s="222"/>
      <c r="AE310" s="222"/>
      <c r="AF310" s="222"/>
      <c r="AG310" s="222"/>
    </row>
    <row r="311" spans="1:33" ht="17.25" customHeight="1">
      <c r="A311" s="222"/>
      <c r="B311" s="222"/>
      <c r="C311" s="222"/>
      <c r="D311" s="222"/>
      <c r="E311" s="229"/>
      <c r="F311" s="230" t="e">
        <f t="shared" ref="F311:G311" si="214">#REF!</f>
        <v>#REF!</v>
      </c>
      <c r="G311" s="228" t="e">
        <f t="shared" si="214"/>
        <v>#REF!</v>
      </c>
      <c r="H311" s="222"/>
      <c r="I311" s="222"/>
      <c r="J311" s="222"/>
      <c r="K311" s="224"/>
      <c r="L311" s="224"/>
      <c r="M311" s="222"/>
      <c r="N311" s="222"/>
      <c r="O311" s="222"/>
      <c r="P311" s="222"/>
      <c r="Q311" s="222"/>
      <c r="R311" s="222"/>
      <c r="S311" s="222"/>
      <c r="T311" s="222"/>
      <c r="U311" s="222"/>
      <c r="V311" s="222"/>
      <c r="W311" s="222"/>
      <c r="X311" s="222"/>
      <c r="Y311" s="222"/>
      <c r="Z311" s="222"/>
      <c r="AA311" s="222"/>
      <c r="AB311" s="222"/>
      <c r="AC311" s="222"/>
      <c r="AD311" s="222"/>
      <c r="AE311" s="222"/>
      <c r="AF311" s="222"/>
      <c r="AG311" s="222"/>
    </row>
    <row r="312" spans="1:33" ht="17.25" customHeight="1">
      <c r="A312" s="222"/>
      <c r="B312" s="222"/>
      <c r="C312" s="222"/>
      <c r="D312" s="222"/>
      <c r="E312" s="229"/>
      <c r="F312" s="230" t="e">
        <f t="shared" ref="F312:G312" si="215">#REF!</f>
        <v>#REF!</v>
      </c>
      <c r="G312" s="228" t="e">
        <f t="shared" si="215"/>
        <v>#REF!</v>
      </c>
      <c r="H312" s="222"/>
      <c r="I312" s="222"/>
      <c r="J312" s="222"/>
      <c r="K312" s="224"/>
      <c r="L312" s="224"/>
      <c r="M312" s="222"/>
      <c r="N312" s="222"/>
      <c r="O312" s="222"/>
      <c r="P312" s="222"/>
      <c r="Q312" s="222"/>
      <c r="R312" s="222"/>
      <c r="S312" s="222"/>
      <c r="T312" s="222"/>
      <c r="U312" s="222"/>
      <c r="V312" s="222"/>
      <c r="W312" s="222"/>
      <c r="X312" s="222"/>
      <c r="Y312" s="222"/>
      <c r="Z312" s="222"/>
      <c r="AA312" s="222"/>
      <c r="AB312" s="222"/>
      <c r="AC312" s="222"/>
      <c r="AD312" s="222"/>
      <c r="AE312" s="222"/>
      <c r="AF312" s="222"/>
      <c r="AG312" s="222"/>
    </row>
    <row r="313" spans="1:33" ht="17.25" customHeight="1">
      <c r="A313" s="222"/>
      <c r="B313" s="222"/>
      <c r="C313" s="222"/>
      <c r="D313" s="222"/>
      <c r="E313" s="229"/>
      <c r="F313" s="230" t="e">
        <f t="shared" ref="F313:G313" si="216">#REF!</f>
        <v>#REF!</v>
      </c>
      <c r="G313" s="228" t="e">
        <f t="shared" si="216"/>
        <v>#REF!</v>
      </c>
      <c r="H313" s="222"/>
      <c r="I313" s="222"/>
      <c r="J313" s="222"/>
      <c r="K313" s="224"/>
      <c r="L313" s="224"/>
      <c r="M313" s="222"/>
      <c r="N313" s="222"/>
      <c r="O313" s="222"/>
      <c r="P313" s="222"/>
      <c r="Q313" s="222"/>
      <c r="R313" s="222"/>
      <c r="S313" s="222"/>
      <c r="T313" s="222"/>
      <c r="U313" s="222"/>
      <c r="V313" s="222"/>
      <c r="W313" s="222"/>
      <c r="X313" s="222"/>
      <c r="Y313" s="222"/>
      <c r="Z313" s="222"/>
      <c r="AA313" s="222"/>
      <c r="AB313" s="222"/>
      <c r="AC313" s="222"/>
      <c r="AD313" s="222"/>
      <c r="AE313" s="222"/>
      <c r="AF313" s="222"/>
      <c r="AG313" s="222"/>
    </row>
    <row r="314" spans="1:33" ht="17.25" customHeight="1">
      <c r="A314" s="222"/>
      <c r="B314" s="222"/>
      <c r="C314" s="222"/>
      <c r="D314" s="222"/>
      <c r="E314" s="229"/>
      <c r="F314" s="230" t="e">
        <f t="shared" ref="F314:G314" si="217">#REF!</f>
        <v>#REF!</v>
      </c>
      <c r="G314" s="228" t="e">
        <f t="shared" si="217"/>
        <v>#REF!</v>
      </c>
      <c r="H314" s="222"/>
      <c r="I314" s="222"/>
      <c r="J314" s="222"/>
      <c r="K314" s="224"/>
      <c r="L314" s="224"/>
      <c r="M314" s="222"/>
      <c r="N314" s="222"/>
      <c r="O314" s="222"/>
      <c r="P314" s="222"/>
      <c r="Q314" s="222"/>
      <c r="R314" s="222"/>
      <c r="S314" s="222"/>
      <c r="T314" s="222"/>
      <c r="U314" s="222"/>
      <c r="V314" s="222"/>
      <c r="W314" s="222"/>
      <c r="X314" s="222"/>
      <c r="Y314" s="222"/>
      <c r="Z314" s="222"/>
      <c r="AA314" s="222"/>
      <c r="AB314" s="222"/>
      <c r="AC314" s="222"/>
      <c r="AD314" s="222"/>
      <c r="AE314" s="222"/>
      <c r="AF314" s="222"/>
      <c r="AG314" s="222"/>
    </row>
    <row r="315" spans="1:33" ht="17.25" customHeight="1">
      <c r="A315" s="222"/>
      <c r="B315" s="222"/>
      <c r="C315" s="222"/>
      <c r="D315" s="222"/>
      <c r="E315" s="229"/>
      <c r="F315" s="230" t="e">
        <f t="shared" ref="F315:G315" si="218">#REF!</f>
        <v>#REF!</v>
      </c>
      <c r="G315" s="228" t="e">
        <f t="shared" si="218"/>
        <v>#REF!</v>
      </c>
      <c r="H315" s="222"/>
      <c r="I315" s="222"/>
      <c r="J315" s="222"/>
      <c r="K315" s="224"/>
      <c r="L315" s="224"/>
      <c r="M315" s="222"/>
      <c r="N315" s="222"/>
      <c r="O315" s="222"/>
      <c r="P315" s="222"/>
      <c r="Q315" s="222"/>
      <c r="R315" s="222"/>
      <c r="S315" s="222"/>
      <c r="T315" s="222"/>
      <c r="U315" s="222"/>
      <c r="V315" s="222"/>
      <c r="W315" s="222"/>
      <c r="X315" s="222"/>
      <c r="Y315" s="222"/>
      <c r="Z315" s="222"/>
      <c r="AA315" s="222"/>
      <c r="AB315" s="222"/>
      <c r="AC315" s="222"/>
      <c r="AD315" s="222"/>
      <c r="AE315" s="222"/>
      <c r="AF315" s="222"/>
      <c r="AG315" s="222"/>
    </row>
    <row r="316" spans="1:33" ht="17.25" customHeight="1">
      <c r="A316" s="222"/>
      <c r="B316" s="222"/>
      <c r="C316" s="222"/>
      <c r="D316" s="222"/>
      <c r="E316" s="229"/>
      <c r="F316" s="230" t="e">
        <f t="shared" ref="F316:G316" si="219">#REF!</f>
        <v>#REF!</v>
      </c>
      <c r="G316" s="228" t="e">
        <f t="shared" si="219"/>
        <v>#REF!</v>
      </c>
      <c r="H316" s="222"/>
      <c r="I316" s="222"/>
      <c r="J316" s="222"/>
      <c r="K316" s="224"/>
      <c r="L316" s="224"/>
      <c r="M316" s="222"/>
      <c r="N316" s="222"/>
      <c r="O316" s="222"/>
      <c r="P316" s="222"/>
      <c r="Q316" s="222"/>
      <c r="R316" s="222"/>
      <c r="S316" s="222"/>
      <c r="T316" s="222"/>
      <c r="U316" s="222"/>
      <c r="V316" s="222"/>
      <c r="W316" s="222"/>
      <c r="X316" s="222"/>
      <c r="Y316" s="222"/>
      <c r="Z316" s="222"/>
      <c r="AA316" s="222"/>
      <c r="AB316" s="222"/>
      <c r="AC316" s="222"/>
      <c r="AD316" s="222"/>
      <c r="AE316" s="222"/>
      <c r="AF316" s="222"/>
      <c r="AG316" s="222"/>
    </row>
    <row r="317" spans="1:33" ht="17.25" customHeight="1">
      <c r="A317" s="222"/>
      <c r="B317" s="222"/>
      <c r="C317" s="222"/>
      <c r="D317" s="222"/>
      <c r="E317" s="229"/>
      <c r="F317" s="230" t="e">
        <f t="shared" ref="F317:G317" si="220">#REF!</f>
        <v>#REF!</v>
      </c>
      <c r="G317" s="228" t="e">
        <f t="shared" si="220"/>
        <v>#REF!</v>
      </c>
      <c r="H317" s="222"/>
      <c r="I317" s="222"/>
      <c r="J317" s="222"/>
      <c r="K317" s="224"/>
      <c r="L317" s="224"/>
      <c r="M317" s="222"/>
      <c r="N317" s="222"/>
      <c r="O317" s="222"/>
      <c r="P317" s="222"/>
      <c r="Q317" s="222"/>
      <c r="R317" s="222"/>
      <c r="S317" s="222"/>
      <c r="T317" s="222"/>
      <c r="U317" s="222"/>
      <c r="V317" s="222"/>
      <c r="W317" s="222"/>
      <c r="X317" s="222"/>
      <c r="Y317" s="222"/>
      <c r="Z317" s="222"/>
      <c r="AA317" s="222"/>
      <c r="AB317" s="222"/>
      <c r="AC317" s="222"/>
      <c r="AD317" s="222"/>
      <c r="AE317" s="222"/>
      <c r="AF317" s="222"/>
      <c r="AG317" s="222"/>
    </row>
    <row r="318" spans="1:33" ht="17.25" customHeight="1">
      <c r="A318" s="222"/>
      <c r="B318" s="222"/>
      <c r="C318" s="222"/>
      <c r="D318" s="222"/>
      <c r="E318" s="229"/>
      <c r="F318" s="230" t="e">
        <f t="shared" ref="F318:G318" si="221">#REF!</f>
        <v>#REF!</v>
      </c>
      <c r="G318" s="228" t="e">
        <f t="shared" si="221"/>
        <v>#REF!</v>
      </c>
      <c r="H318" s="222"/>
      <c r="I318" s="222"/>
      <c r="J318" s="222"/>
      <c r="K318" s="224"/>
      <c r="L318" s="224"/>
      <c r="M318" s="222"/>
      <c r="N318" s="222"/>
      <c r="O318" s="222"/>
      <c r="P318" s="222"/>
      <c r="Q318" s="222"/>
      <c r="R318" s="222"/>
      <c r="S318" s="222"/>
      <c r="T318" s="222"/>
      <c r="U318" s="222"/>
      <c r="V318" s="222"/>
      <c r="W318" s="222"/>
      <c r="X318" s="222"/>
      <c r="Y318" s="222"/>
      <c r="Z318" s="222"/>
      <c r="AA318" s="222"/>
      <c r="AB318" s="222"/>
      <c r="AC318" s="222"/>
      <c r="AD318" s="222"/>
      <c r="AE318" s="222"/>
      <c r="AF318" s="222"/>
      <c r="AG318" s="222"/>
    </row>
    <row r="319" spans="1:33" ht="17.25" customHeight="1">
      <c r="A319" s="222"/>
      <c r="B319" s="222"/>
      <c r="C319" s="222"/>
      <c r="D319" s="222"/>
      <c r="E319" s="229"/>
      <c r="F319" s="230" t="e">
        <f t="shared" ref="F319:G319" si="222">#REF!</f>
        <v>#REF!</v>
      </c>
      <c r="G319" s="228" t="e">
        <f t="shared" si="222"/>
        <v>#REF!</v>
      </c>
      <c r="H319" s="222"/>
      <c r="I319" s="222"/>
      <c r="J319" s="222"/>
      <c r="K319" s="224"/>
      <c r="L319" s="224"/>
      <c r="M319" s="222"/>
      <c r="N319" s="222"/>
      <c r="O319" s="222"/>
      <c r="P319" s="222"/>
      <c r="Q319" s="222"/>
      <c r="R319" s="222"/>
      <c r="S319" s="222"/>
      <c r="T319" s="222"/>
      <c r="U319" s="222"/>
      <c r="V319" s="222"/>
      <c r="W319" s="222"/>
      <c r="X319" s="222"/>
      <c r="Y319" s="222"/>
      <c r="Z319" s="222"/>
      <c r="AA319" s="222"/>
      <c r="AB319" s="222"/>
      <c r="AC319" s="222"/>
      <c r="AD319" s="222"/>
      <c r="AE319" s="222"/>
      <c r="AF319" s="222"/>
      <c r="AG319" s="222"/>
    </row>
    <row r="320" spans="1:33" ht="17.25" customHeight="1">
      <c r="A320" s="222"/>
      <c r="B320" s="222"/>
      <c r="C320" s="222"/>
      <c r="D320" s="222"/>
      <c r="E320" s="229"/>
      <c r="F320" s="230" t="e">
        <f t="shared" ref="F320:G320" si="223">#REF!</f>
        <v>#REF!</v>
      </c>
      <c r="G320" s="228" t="e">
        <f t="shared" si="223"/>
        <v>#REF!</v>
      </c>
      <c r="H320" s="222"/>
      <c r="I320" s="222"/>
      <c r="J320" s="222"/>
      <c r="K320" s="224"/>
      <c r="L320" s="224"/>
      <c r="M320" s="222"/>
      <c r="N320" s="222"/>
      <c r="O320" s="222"/>
      <c r="P320" s="222"/>
      <c r="Q320" s="222"/>
      <c r="R320" s="222"/>
      <c r="S320" s="222"/>
      <c r="T320" s="222"/>
      <c r="U320" s="222"/>
      <c r="V320" s="222"/>
      <c r="W320" s="222"/>
      <c r="X320" s="222"/>
      <c r="Y320" s="222"/>
      <c r="Z320" s="222"/>
      <c r="AA320" s="222"/>
      <c r="AB320" s="222"/>
      <c r="AC320" s="222"/>
      <c r="AD320" s="222"/>
      <c r="AE320" s="222"/>
      <c r="AF320" s="222"/>
      <c r="AG320" s="222"/>
    </row>
    <row r="321" spans="1:33" ht="17.25" customHeight="1">
      <c r="A321" s="222"/>
      <c r="B321" s="222"/>
      <c r="C321" s="222"/>
      <c r="D321" s="222"/>
      <c r="E321" s="229"/>
      <c r="F321" s="230" t="e">
        <f t="shared" ref="F321:G321" si="224">#REF!</f>
        <v>#REF!</v>
      </c>
      <c r="G321" s="228" t="e">
        <f t="shared" si="224"/>
        <v>#REF!</v>
      </c>
      <c r="H321" s="222"/>
      <c r="I321" s="222"/>
      <c r="J321" s="222"/>
      <c r="K321" s="224"/>
      <c r="L321" s="224"/>
      <c r="M321" s="222"/>
      <c r="N321" s="222"/>
      <c r="O321" s="222"/>
      <c r="P321" s="222"/>
      <c r="Q321" s="222"/>
      <c r="R321" s="222"/>
      <c r="S321" s="222"/>
      <c r="T321" s="222"/>
      <c r="U321" s="222"/>
      <c r="V321" s="222"/>
      <c r="W321" s="222"/>
      <c r="X321" s="222"/>
      <c r="Y321" s="222"/>
      <c r="Z321" s="222"/>
      <c r="AA321" s="222"/>
      <c r="AB321" s="222"/>
      <c r="AC321" s="222"/>
      <c r="AD321" s="222"/>
      <c r="AE321" s="222"/>
      <c r="AF321" s="222"/>
      <c r="AG321" s="222"/>
    </row>
    <row r="322" spans="1:33" ht="17.25" customHeight="1">
      <c r="A322" s="222"/>
      <c r="B322" s="222"/>
      <c r="C322" s="222"/>
      <c r="D322" s="222"/>
      <c r="E322" s="229"/>
      <c r="F322" s="230" t="e">
        <f t="shared" ref="F322:G322" si="225">#REF!</f>
        <v>#REF!</v>
      </c>
      <c r="G322" s="228" t="e">
        <f t="shared" si="225"/>
        <v>#REF!</v>
      </c>
      <c r="H322" s="222"/>
      <c r="I322" s="222"/>
      <c r="J322" s="222"/>
      <c r="K322" s="224"/>
      <c r="L322" s="224"/>
      <c r="M322" s="222"/>
      <c r="N322" s="222"/>
      <c r="O322" s="222"/>
      <c r="P322" s="222"/>
      <c r="Q322" s="222"/>
      <c r="R322" s="222"/>
      <c r="S322" s="222"/>
      <c r="T322" s="222"/>
      <c r="U322" s="222"/>
      <c r="V322" s="222"/>
      <c r="W322" s="222"/>
      <c r="X322" s="222"/>
      <c r="Y322" s="222"/>
      <c r="Z322" s="222"/>
      <c r="AA322" s="222"/>
      <c r="AB322" s="222"/>
      <c r="AC322" s="222"/>
      <c r="AD322" s="222"/>
      <c r="AE322" s="222"/>
      <c r="AF322" s="222"/>
      <c r="AG322" s="222"/>
    </row>
    <row r="323" spans="1:33" ht="17.25" customHeight="1">
      <c r="A323" s="222"/>
      <c r="B323" s="222"/>
      <c r="C323" s="222"/>
      <c r="D323" s="222"/>
      <c r="E323" s="229"/>
      <c r="F323" s="230" t="e">
        <f t="shared" ref="F323:G323" si="226">#REF!</f>
        <v>#REF!</v>
      </c>
      <c r="G323" s="228" t="e">
        <f t="shared" si="226"/>
        <v>#REF!</v>
      </c>
      <c r="H323" s="222"/>
      <c r="I323" s="222"/>
      <c r="J323" s="222"/>
      <c r="K323" s="224"/>
      <c r="L323" s="224"/>
      <c r="M323" s="222"/>
      <c r="N323" s="222"/>
      <c r="O323" s="222"/>
      <c r="P323" s="222"/>
      <c r="Q323" s="222"/>
      <c r="R323" s="222"/>
      <c r="S323" s="222"/>
      <c r="T323" s="222"/>
      <c r="U323" s="222"/>
      <c r="V323" s="222"/>
      <c r="W323" s="222"/>
      <c r="X323" s="222"/>
      <c r="Y323" s="222"/>
      <c r="Z323" s="222"/>
      <c r="AA323" s="222"/>
      <c r="AB323" s="222"/>
      <c r="AC323" s="222"/>
      <c r="AD323" s="222"/>
      <c r="AE323" s="222"/>
      <c r="AF323" s="222"/>
      <c r="AG323" s="222"/>
    </row>
    <row r="324" spans="1:33" ht="17.25" customHeight="1">
      <c r="A324" s="222"/>
      <c r="B324" s="222"/>
      <c r="C324" s="222"/>
      <c r="D324" s="222"/>
      <c r="E324" s="229"/>
      <c r="F324" s="230" t="e">
        <f t="shared" ref="F324:G324" si="227">#REF!</f>
        <v>#REF!</v>
      </c>
      <c r="G324" s="228" t="e">
        <f t="shared" si="227"/>
        <v>#REF!</v>
      </c>
      <c r="H324" s="222"/>
      <c r="I324" s="222"/>
      <c r="J324" s="222"/>
      <c r="K324" s="224"/>
      <c r="L324" s="224"/>
      <c r="M324" s="222"/>
      <c r="N324" s="222"/>
      <c r="O324" s="222"/>
      <c r="P324" s="222"/>
      <c r="Q324" s="222"/>
      <c r="R324" s="222"/>
      <c r="S324" s="222"/>
      <c r="T324" s="222"/>
      <c r="U324" s="222"/>
      <c r="V324" s="222"/>
      <c r="W324" s="222"/>
      <c r="X324" s="222"/>
      <c r="Y324" s="222"/>
      <c r="Z324" s="222"/>
      <c r="AA324" s="222"/>
      <c r="AB324" s="222"/>
      <c r="AC324" s="222"/>
      <c r="AD324" s="222"/>
      <c r="AE324" s="222"/>
      <c r="AF324" s="222"/>
      <c r="AG324" s="222"/>
    </row>
    <row r="325" spans="1:33" ht="17.25" customHeight="1">
      <c r="A325" s="222"/>
      <c r="B325" s="222"/>
      <c r="C325" s="222"/>
      <c r="D325" s="222"/>
      <c r="E325" s="229"/>
      <c r="F325" s="230" t="e">
        <f t="shared" ref="F325:G325" si="228">#REF!</f>
        <v>#REF!</v>
      </c>
      <c r="G325" s="228" t="e">
        <f t="shared" si="228"/>
        <v>#REF!</v>
      </c>
      <c r="H325" s="222"/>
      <c r="I325" s="222"/>
      <c r="J325" s="222"/>
      <c r="K325" s="224"/>
      <c r="L325" s="224"/>
      <c r="M325" s="222"/>
      <c r="N325" s="222"/>
      <c r="O325" s="222"/>
      <c r="P325" s="222"/>
      <c r="Q325" s="222"/>
      <c r="R325" s="222"/>
      <c r="S325" s="222"/>
      <c r="T325" s="222"/>
      <c r="U325" s="222"/>
      <c r="V325" s="222"/>
      <c r="W325" s="222"/>
      <c r="X325" s="222"/>
      <c r="Y325" s="222"/>
      <c r="Z325" s="222"/>
      <c r="AA325" s="222"/>
      <c r="AB325" s="222"/>
      <c r="AC325" s="222"/>
      <c r="AD325" s="222"/>
      <c r="AE325" s="222"/>
      <c r="AF325" s="222"/>
      <c r="AG325" s="222"/>
    </row>
    <row r="326" spans="1:33" ht="17.25" customHeight="1">
      <c r="A326" s="222"/>
      <c r="B326" s="222"/>
      <c r="C326" s="222"/>
      <c r="D326" s="222"/>
      <c r="E326" s="229"/>
      <c r="F326" s="230" t="e">
        <f t="shared" ref="F326:G326" si="229">#REF!</f>
        <v>#REF!</v>
      </c>
      <c r="G326" s="228" t="e">
        <f t="shared" si="229"/>
        <v>#REF!</v>
      </c>
      <c r="H326" s="222"/>
      <c r="I326" s="222"/>
      <c r="J326" s="222"/>
      <c r="K326" s="224"/>
      <c r="L326" s="224"/>
      <c r="M326" s="222"/>
      <c r="N326" s="222"/>
      <c r="O326" s="222"/>
      <c r="P326" s="222"/>
      <c r="Q326" s="222"/>
      <c r="R326" s="222"/>
      <c r="S326" s="222"/>
      <c r="T326" s="222"/>
      <c r="U326" s="222"/>
      <c r="V326" s="222"/>
      <c r="W326" s="222"/>
      <c r="X326" s="222"/>
      <c r="Y326" s="222"/>
      <c r="Z326" s="222"/>
      <c r="AA326" s="222"/>
      <c r="AB326" s="222"/>
      <c r="AC326" s="222"/>
      <c r="AD326" s="222"/>
      <c r="AE326" s="222"/>
      <c r="AF326" s="222"/>
      <c r="AG326" s="222"/>
    </row>
    <row r="327" spans="1:33" ht="17.25" customHeight="1">
      <c r="A327" s="222"/>
      <c r="B327" s="222"/>
      <c r="C327" s="222"/>
      <c r="D327" s="222"/>
      <c r="E327" s="229"/>
      <c r="F327" s="230" t="e">
        <f t="shared" ref="F327:G327" si="230">#REF!</f>
        <v>#REF!</v>
      </c>
      <c r="G327" s="228" t="e">
        <f t="shared" si="230"/>
        <v>#REF!</v>
      </c>
      <c r="H327" s="222"/>
      <c r="I327" s="222"/>
      <c r="J327" s="222"/>
      <c r="K327" s="224"/>
      <c r="L327" s="224"/>
      <c r="M327" s="222"/>
      <c r="N327" s="222"/>
      <c r="O327" s="222"/>
      <c r="P327" s="222"/>
      <c r="Q327" s="222"/>
      <c r="R327" s="222"/>
      <c r="S327" s="222"/>
      <c r="T327" s="222"/>
      <c r="U327" s="222"/>
      <c r="V327" s="222"/>
      <c r="W327" s="222"/>
      <c r="X327" s="222"/>
      <c r="Y327" s="222"/>
      <c r="Z327" s="222"/>
      <c r="AA327" s="222"/>
      <c r="AB327" s="222"/>
      <c r="AC327" s="222"/>
      <c r="AD327" s="222"/>
      <c r="AE327" s="222"/>
      <c r="AF327" s="222"/>
      <c r="AG327" s="222"/>
    </row>
    <row r="328" spans="1:33" ht="17.25" customHeight="1">
      <c r="A328" s="222"/>
      <c r="B328" s="222"/>
      <c r="C328" s="222"/>
      <c r="D328" s="222"/>
      <c r="E328" s="229"/>
      <c r="F328" s="230" t="e">
        <f t="shared" ref="F328:G328" si="231">#REF!</f>
        <v>#REF!</v>
      </c>
      <c r="G328" s="228" t="e">
        <f t="shared" si="231"/>
        <v>#REF!</v>
      </c>
      <c r="H328" s="222"/>
      <c r="I328" s="222"/>
      <c r="J328" s="222"/>
      <c r="K328" s="224"/>
      <c r="L328" s="224"/>
      <c r="M328" s="222"/>
      <c r="N328" s="222"/>
      <c r="O328" s="222"/>
      <c r="P328" s="222"/>
      <c r="Q328" s="222"/>
      <c r="R328" s="222"/>
      <c r="S328" s="222"/>
      <c r="T328" s="222"/>
      <c r="U328" s="222"/>
      <c r="V328" s="222"/>
      <c r="W328" s="222"/>
      <c r="X328" s="222"/>
      <c r="Y328" s="222"/>
      <c r="Z328" s="222"/>
      <c r="AA328" s="222"/>
      <c r="AB328" s="222"/>
      <c r="AC328" s="222"/>
      <c r="AD328" s="222"/>
      <c r="AE328" s="222"/>
      <c r="AF328" s="222"/>
      <c r="AG328" s="222"/>
    </row>
    <row r="329" spans="1:33" ht="17.25" customHeight="1">
      <c r="A329" s="222"/>
      <c r="B329" s="222"/>
      <c r="C329" s="222"/>
      <c r="D329" s="222"/>
      <c r="E329" s="229"/>
      <c r="F329" s="230" t="e">
        <f t="shared" ref="F329:G329" si="232">#REF!</f>
        <v>#REF!</v>
      </c>
      <c r="G329" s="228" t="e">
        <f t="shared" si="232"/>
        <v>#REF!</v>
      </c>
      <c r="H329" s="222"/>
      <c r="I329" s="222"/>
      <c r="J329" s="222"/>
      <c r="K329" s="224"/>
      <c r="L329" s="224"/>
      <c r="M329" s="222"/>
      <c r="N329" s="222"/>
      <c r="O329" s="222"/>
      <c r="P329" s="222"/>
      <c r="Q329" s="222"/>
      <c r="R329" s="222"/>
      <c r="S329" s="222"/>
      <c r="T329" s="222"/>
      <c r="U329" s="222"/>
      <c r="V329" s="222"/>
      <c r="W329" s="222"/>
      <c r="X329" s="222"/>
      <c r="Y329" s="222"/>
      <c r="Z329" s="222"/>
      <c r="AA329" s="222"/>
      <c r="AB329" s="222"/>
      <c r="AC329" s="222"/>
      <c r="AD329" s="222"/>
      <c r="AE329" s="222"/>
      <c r="AF329" s="222"/>
      <c r="AG329" s="222"/>
    </row>
    <row r="330" spans="1:33" ht="17.25" customHeight="1">
      <c r="A330" s="222"/>
      <c r="B330" s="222"/>
      <c r="C330" s="222"/>
      <c r="D330" s="222"/>
      <c r="E330" s="229"/>
      <c r="F330" s="230" t="e">
        <f t="shared" ref="F330:G330" si="233">#REF!</f>
        <v>#REF!</v>
      </c>
      <c r="G330" s="228" t="e">
        <f t="shared" si="233"/>
        <v>#REF!</v>
      </c>
      <c r="H330" s="222"/>
      <c r="I330" s="222"/>
      <c r="J330" s="222"/>
      <c r="K330" s="224"/>
      <c r="L330" s="224"/>
      <c r="M330" s="222"/>
      <c r="N330" s="222"/>
      <c r="O330" s="222"/>
      <c r="P330" s="222"/>
      <c r="Q330" s="222"/>
      <c r="R330" s="222"/>
      <c r="S330" s="222"/>
      <c r="T330" s="222"/>
      <c r="U330" s="222"/>
      <c r="V330" s="222"/>
      <c r="W330" s="222"/>
      <c r="X330" s="222"/>
      <c r="Y330" s="222"/>
      <c r="Z330" s="222"/>
      <c r="AA330" s="222"/>
      <c r="AB330" s="222"/>
      <c r="AC330" s="222"/>
      <c r="AD330" s="222"/>
      <c r="AE330" s="222"/>
      <c r="AF330" s="222"/>
      <c r="AG330" s="222"/>
    </row>
    <row r="331" spans="1:33" ht="17.25" customHeight="1">
      <c r="A331" s="222"/>
      <c r="B331" s="222"/>
      <c r="C331" s="222"/>
      <c r="D331" s="222"/>
      <c r="E331" s="229"/>
      <c r="F331" s="230" t="e">
        <f t="shared" ref="F331:G331" si="234">#REF!</f>
        <v>#REF!</v>
      </c>
      <c r="G331" s="228" t="e">
        <f t="shared" si="234"/>
        <v>#REF!</v>
      </c>
      <c r="H331" s="222"/>
      <c r="I331" s="222"/>
      <c r="J331" s="222"/>
      <c r="K331" s="224"/>
      <c r="L331" s="224"/>
      <c r="M331" s="222"/>
      <c r="N331" s="222"/>
      <c r="O331" s="222"/>
      <c r="P331" s="222"/>
      <c r="Q331" s="222"/>
      <c r="R331" s="222"/>
      <c r="S331" s="222"/>
      <c r="T331" s="222"/>
      <c r="U331" s="222"/>
      <c r="V331" s="222"/>
      <c r="W331" s="222"/>
      <c r="X331" s="222"/>
      <c r="Y331" s="222"/>
      <c r="Z331" s="222"/>
      <c r="AA331" s="222"/>
      <c r="AB331" s="222"/>
      <c r="AC331" s="222"/>
      <c r="AD331" s="222"/>
      <c r="AE331" s="222"/>
      <c r="AF331" s="222"/>
      <c r="AG331" s="222"/>
    </row>
    <row r="332" spans="1:33" ht="17.25" customHeight="1">
      <c r="A332" s="222"/>
      <c r="B332" s="222"/>
      <c r="C332" s="222"/>
      <c r="D332" s="222"/>
      <c r="E332" s="229"/>
      <c r="F332" s="230" t="e">
        <f t="shared" ref="F332:G332" si="235">#REF!</f>
        <v>#REF!</v>
      </c>
      <c r="G332" s="228" t="e">
        <f t="shared" si="235"/>
        <v>#REF!</v>
      </c>
      <c r="H332" s="222"/>
      <c r="I332" s="222"/>
      <c r="J332" s="222"/>
      <c r="K332" s="224"/>
      <c r="L332" s="224"/>
      <c r="M332" s="222"/>
      <c r="N332" s="222"/>
      <c r="O332" s="222"/>
      <c r="P332" s="222"/>
      <c r="Q332" s="222"/>
      <c r="R332" s="222"/>
      <c r="S332" s="222"/>
      <c r="T332" s="222"/>
      <c r="U332" s="222"/>
      <c r="V332" s="222"/>
      <c r="W332" s="222"/>
      <c r="X332" s="222"/>
      <c r="Y332" s="222"/>
      <c r="Z332" s="222"/>
      <c r="AA332" s="222"/>
      <c r="AB332" s="222"/>
      <c r="AC332" s="222"/>
      <c r="AD332" s="222"/>
      <c r="AE332" s="222"/>
      <c r="AF332" s="222"/>
      <c r="AG332" s="222"/>
    </row>
    <row r="333" spans="1:33" ht="17.25" customHeight="1">
      <c r="A333" s="222"/>
      <c r="B333" s="222"/>
      <c r="C333" s="222"/>
      <c r="D333" s="222"/>
      <c r="E333" s="229"/>
      <c r="F333" s="230" t="e">
        <f t="shared" ref="F333:G333" si="236">#REF!</f>
        <v>#REF!</v>
      </c>
      <c r="G333" s="228" t="e">
        <f t="shared" si="236"/>
        <v>#REF!</v>
      </c>
      <c r="H333" s="222"/>
      <c r="I333" s="222"/>
      <c r="J333" s="222"/>
      <c r="K333" s="224"/>
      <c r="L333" s="224"/>
      <c r="M333" s="222"/>
      <c r="N333" s="222"/>
      <c r="O333" s="222"/>
      <c r="P333" s="222"/>
      <c r="Q333" s="222"/>
      <c r="R333" s="222"/>
      <c r="S333" s="222"/>
      <c r="T333" s="222"/>
      <c r="U333" s="222"/>
      <c r="V333" s="222"/>
      <c r="W333" s="222"/>
      <c r="X333" s="222"/>
      <c r="Y333" s="222"/>
      <c r="Z333" s="222"/>
      <c r="AA333" s="222"/>
      <c r="AB333" s="222"/>
      <c r="AC333" s="222"/>
      <c r="AD333" s="222"/>
      <c r="AE333" s="222"/>
      <c r="AF333" s="222"/>
      <c r="AG333" s="222"/>
    </row>
    <row r="334" spans="1:33" ht="17.25" customHeight="1">
      <c r="A334" s="222"/>
      <c r="B334" s="222"/>
      <c r="C334" s="222"/>
      <c r="D334" s="222"/>
      <c r="E334" s="229"/>
      <c r="F334" s="230" t="e">
        <f t="shared" ref="F334:G334" si="237">#REF!</f>
        <v>#REF!</v>
      </c>
      <c r="G334" s="228" t="e">
        <f t="shared" si="237"/>
        <v>#REF!</v>
      </c>
      <c r="H334" s="222"/>
      <c r="I334" s="222"/>
      <c r="J334" s="222"/>
      <c r="K334" s="224"/>
      <c r="L334" s="224"/>
      <c r="M334" s="222"/>
      <c r="N334" s="222"/>
      <c r="O334" s="222"/>
      <c r="P334" s="222"/>
      <c r="Q334" s="222"/>
      <c r="R334" s="222"/>
      <c r="S334" s="222"/>
      <c r="T334" s="222"/>
      <c r="U334" s="222"/>
      <c r="V334" s="222"/>
      <c r="W334" s="222"/>
      <c r="X334" s="222"/>
      <c r="Y334" s="222"/>
      <c r="Z334" s="222"/>
      <c r="AA334" s="222"/>
      <c r="AB334" s="222"/>
      <c r="AC334" s="222"/>
      <c r="AD334" s="222"/>
      <c r="AE334" s="222"/>
      <c r="AF334" s="222"/>
      <c r="AG334" s="222"/>
    </row>
    <row r="335" spans="1:33" ht="17.25" customHeight="1">
      <c r="A335" s="222"/>
      <c r="B335" s="222"/>
      <c r="C335" s="222"/>
      <c r="D335" s="222"/>
      <c r="E335" s="229"/>
      <c r="F335" s="230" t="e">
        <f t="shared" ref="F335:G335" si="238">#REF!</f>
        <v>#REF!</v>
      </c>
      <c r="G335" s="228" t="e">
        <f t="shared" si="238"/>
        <v>#REF!</v>
      </c>
      <c r="H335" s="222"/>
      <c r="I335" s="222"/>
      <c r="J335" s="222"/>
      <c r="K335" s="224"/>
      <c r="L335" s="224"/>
      <c r="M335" s="222"/>
      <c r="N335" s="222"/>
      <c r="O335" s="222"/>
      <c r="P335" s="222"/>
      <c r="Q335" s="222"/>
      <c r="R335" s="222"/>
      <c r="S335" s="222"/>
      <c r="T335" s="222"/>
      <c r="U335" s="222"/>
      <c r="V335" s="222"/>
      <c r="W335" s="222"/>
      <c r="X335" s="222"/>
      <c r="Y335" s="222"/>
      <c r="Z335" s="222"/>
      <c r="AA335" s="222"/>
      <c r="AB335" s="222"/>
      <c r="AC335" s="222"/>
      <c r="AD335" s="222"/>
      <c r="AE335" s="222"/>
      <c r="AF335" s="222"/>
      <c r="AG335" s="222"/>
    </row>
    <row r="336" spans="1:33" ht="17.25" customHeight="1">
      <c r="A336" s="222"/>
      <c r="B336" s="222"/>
      <c r="C336" s="222"/>
      <c r="D336" s="222"/>
      <c r="E336" s="229"/>
      <c r="F336" s="230" t="e">
        <f t="shared" ref="F336:G336" si="239">#REF!</f>
        <v>#REF!</v>
      </c>
      <c r="G336" s="228" t="e">
        <f t="shared" si="239"/>
        <v>#REF!</v>
      </c>
      <c r="H336" s="222"/>
      <c r="I336" s="222"/>
      <c r="J336" s="222"/>
      <c r="K336" s="224"/>
      <c r="L336" s="224"/>
      <c r="M336" s="222"/>
      <c r="N336" s="222"/>
      <c r="O336" s="222"/>
      <c r="P336" s="222"/>
      <c r="Q336" s="222"/>
      <c r="R336" s="222"/>
      <c r="S336" s="222"/>
      <c r="T336" s="222"/>
      <c r="U336" s="222"/>
      <c r="V336" s="222"/>
      <c r="W336" s="222"/>
      <c r="X336" s="222"/>
      <c r="Y336" s="222"/>
      <c r="Z336" s="222"/>
      <c r="AA336" s="222"/>
      <c r="AB336" s="222"/>
      <c r="AC336" s="222"/>
      <c r="AD336" s="222"/>
      <c r="AE336" s="222"/>
      <c r="AF336" s="222"/>
      <c r="AG336" s="222"/>
    </row>
    <row r="337" spans="1:33" ht="17.25" customHeight="1">
      <c r="A337" s="222"/>
      <c r="B337" s="222"/>
      <c r="C337" s="222"/>
      <c r="D337" s="222"/>
      <c r="E337" s="229"/>
      <c r="F337" s="230" t="e">
        <f t="shared" ref="F337:G337" si="240">#REF!</f>
        <v>#REF!</v>
      </c>
      <c r="G337" s="228" t="e">
        <f t="shared" si="240"/>
        <v>#REF!</v>
      </c>
      <c r="H337" s="222"/>
      <c r="I337" s="222"/>
      <c r="J337" s="222"/>
      <c r="K337" s="224"/>
      <c r="L337" s="224"/>
      <c r="M337" s="222"/>
      <c r="N337" s="222"/>
      <c r="O337" s="222"/>
      <c r="P337" s="222"/>
      <c r="Q337" s="222"/>
      <c r="R337" s="222"/>
      <c r="S337" s="222"/>
      <c r="T337" s="222"/>
      <c r="U337" s="222"/>
      <c r="V337" s="222"/>
      <c r="W337" s="222"/>
      <c r="X337" s="222"/>
      <c r="Y337" s="222"/>
      <c r="Z337" s="222"/>
      <c r="AA337" s="222"/>
      <c r="AB337" s="222"/>
      <c r="AC337" s="222"/>
      <c r="AD337" s="222"/>
      <c r="AE337" s="222"/>
      <c r="AF337" s="222"/>
      <c r="AG337" s="222"/>
    </row>
    <row r="338" spans="1:33" ht="17.25" customHeight="1">
      <c r="A338" s="222"/>
      <c r="B338" s="222"/>
      <c r="C338" s="222"/>
      <c r="D338" s="222"/>
      <c r="E338" s="229"/>
      <c r="F338" s="230" t="e">
        <f t="shared" ref="F338:G338" si="241">#REF!</f>
        <v>#REF!</v>
      </c>
      <c r="G338" s="228" t="e">
        <f t="shared" si="241"/>
        <v>#REF!</v>
      </c>
      <c r="H338" s="222"/>
      <c r="I338" s="222"/>
      <c r="J338" s="222"/>
      <c r="K338" s="224"/>
      <c r="L338" s="224"/>
      <c r="M338" s="222"/>
      <c r="N338" s="222"/>
      <c r="O338" s="222"/>
      <c r="P338" s="222"/>
      <c r="Q338" s="222"/>
      <c r="R338" s="222"/>
      <c r="S338" s="222"/>
      <c r="T338" s="222"/>
      <c r="U338" s="222"/>
      <c r="V338" s="222"/>
      <c r="W338" s="222"/>
      <c r="X338" s="222"/>
      <c r="Y338" s="222"/>
      <c r="Z338" s="222"/>
      <c r="AA338" s="222"/>
      <c r="AB338" s="222"/>
      <c r="AC338" s="222"/>
      <c r="AD338" s="222"/>
      <c r="AE338" s="222"/>
      <c r="AF338" s="222"/>
      <c r="AG338" s="222"/>
    </row>
    <row r="339" spans="1:33" ht="17.25" customHeight="1">
      <c r="A339" s="222"/>
      <c r="B339" s="222"/>
      <c r="C339" s="222"/>
      <c r="D339" s="222"/>
      <c r="E339" s="229"/>
      <c r="F339" s="230" t="e">
        <f t="shared" ref="F339:G339" si="242">#REF!</f>
        <v>#REF!</v>
      </c>
      <c r="G339" s="228" t="e">
        <f t="shared" si="242"/>
        <v>#REF!</v>
      </c>
      <c r="H339" s="222"/>
      <c r="I339" s="222"/>
      <c r="J339" s="222"/>
      <c r="K339" s="224"/>
      <c r="L339" s="224"/>
      <c r="M339" s="222"/>
      <c r="N339" s="222"/>
      <c r="O339" s="222"/>
      <c r="P339" s="222"/>
      <c r="Q339" s="222"/>
      <c r="R339" s="222"/>
      <c r="S339" s="222"/>
      <c r="T339" s="222"/>
      <c r="U339" s="222"/>
      <c r="V339" s="222"/>
      <c r="W339" s="222"/>
      <c r="X339" s="222"/>
      <c r="Y339" s="222"/>
      <c r="Z339" s="222"/>
      <c r="AA339" s="222"/>
      <c r="AB339" s="222"/>
      <c r="AC339" s="222"/>
      <c r="AD339" s="222"/>
      <c r="AE339" s="222"/>
      <c r="AF339" s="222"/>
      <c r="AG339" s="222"/>
    </row>
    <row r="340" spans="1:33" ht="17.25" customHeight="1">
      <c r="A340" s="222"/>
      <c r="B340" s="222"/>
      <c r="C340" s="222"/>
      <c r="D340" s="222"/>
      <c r="E340" s="229"/>
      <c r="F340" s="230" t="e">
        <f t="shared" ref="F340:G340" si="243">#REF!</f>
        <v>#REF!</v>
      </c>
      <c r="G340" s="228" t="e">
        <f t="shared" si="243"/>
        <v>#REF!</v>
      </c>
      <c r="H340" s="222"/>
      <c r="I340" s="222"/>
      <c r="J340" s="222"/>
      <c r="K340" s="224"/>
      <c r="L340" s="224"/>
      <c r="M340" s="222"/>
      <c r="N340" s="222"/>
      <c r="O340" s="222"/>
      <c r="P340" s="222"/>
      <c r="Q340" s="222"/>
      <c r="R340" s="222"/>
      <c r="S340" s="222"/>
      <c r="T340" s="222"/>
      <c r="U340" s="222"/>
      <c r="V340" s="222"/>
      <c r="W340" s="222"/>
      <c r="X340" s="222"/>
      <c r="Y340" s="222"/>
      <c r="Z340" s="222"/>
      <c r="AA340" s="222"/>
      <c r="AB340" s="222"/>
      <c r="AC340" s="222"/>
      <c r="AD340" s="222"/>
      <c r="AE340" s="222"/>
      <c r="AF340" s="222"/>
      <c r="AG340" s="222"/>
    </row>
    <row r="341" spans="1:33" ht="17.25" customHeight="1">
      <c r="A341" s="222"/>
      <c r="B341" s="222"/>
      <c r="C341" s="222"/>
      <c r="D341" s="222"/>
      <c r="E341" s="229"/>
      <c r="F341" s="230" t="e">
        <f t="shared" ref="F341:G341" si="244">#REF!</f>
        <v>#REF!</v>
      </c>
      <c r="G341" s="228" t="e">
        <f t="shared" si="244"/>
        <v>#REF!</v>
      </c>
      <c r="H341" s="222"/>
      <c r="I341" s="222"/>
      <c r="J341" s="222"/>
      <c r="K341" s="224"/>
      <c r="L341" s="224"/>
      <c r="M341" s="222"/>
      <c r="N341" s="222"/>
      <c r="O341" s="222"/>
      <c r="P341" s="222"/>
      <c r="Q341" s="222"/>
      <c r="R341" s="222"/>
      <c r="S341" s="222"/>
      <c r="T341" s="222"/>
      <c r="U341" s="222"/>
      <c r="V341" s="222"/>
      <c r="W341" s="222"/>
      <c r="X341" s="222"/>
      <c r="Y341" s="222"/>
      <c r="Z341" s="222"/>
      <c r="AA341" s="222"/>
      <c r="AB341" s="222"/>
      <c r="AC341" s="222"/>
      <c r="AD341" s="222"/>
      <c r="AE341" s="222"/>
      <c r="AF341" s="222"/>
      <c r="AG341" s="222"/>
    </row>
    <row r="342" spans="1:33" ht="17.25" customHeight="1">
      <c r="A342" s="222"/>
      <c r="B342" s="222"/>
      <c r="C342" s="222"/>
      <c r="D342" s="222"/>
      <c r="E342" s="229"/>
      <c r="F342" s="230" t="e">
        <f t="shared" ref="F342:G342" si="245">#REF!</f>
        <v>#REF!</v>
      </c>
      <c r="G342" s="228" t="e">
        <f t="shared" si="245"/>
        <v>#REF!</v>
      </c>
      <c r="H342" s="222"/>
      <c r="I342" s="222"/>
      <c r="J342" s="222"/>
      <c r="K342" s="224"/>
      <c r="L342" s="224"/>
      <c r="M342" s="222"/>
      <c r="N342" s="222"/>
      <c r="O342" s="222"/>
      <c r="P342" s="222"/>
      <c r="Q342" s="222"/>
      <c r="R342" s="222"/>
      <c r="S342" s="222"/>
      <c r="T342" s="222"/>
      <c r="U342" s="222"/>
      <c r="V342" s="222"/>
      <c r="W342" s="222"/>
      <c r="X342" s="222"/>
      <c r="Y342" s="222"/>
      <c r="Z342" s="222"/>
      <c r="AA342" s="222"/>
      <c r="AB342" s="222"/>
      <c r="AC342" s="222"/>
      <c r="AD342" s="222"/>
      <c r="AE342" s="222"/>
      <c r="AF342" s="222"/>
      <c r="AG342" s="222"/>
    </row>
    <row r="343" spans="1:33" ht="17.25" customHeight="1">
      <c r="A343" s="222"/>
      <c r="B343" s="222"/>
      <c r="C343" s="222"/>
      <c r="D343" s="222"/>
      <c r="E343" s="229"/>
      <c r="F343" s="230" t="e">
        <f t="shared" ref="F343:G343" si="246">#REF!</f>
        <v>#REF!</v>
      </c>
      <c r="G343" s="228" t="e">
        <f t="shared" si="246"/>
        <v>#REF!</v>
      </c>
      <c r="H343" s="222"/>
      <c r="I343" s="222"/>
      <c r="J343" s="222"/>
      <c r="K343" s="224"/>
      <c r="L343" s="224"/>
      <c r="M343" s="222"/>
      <c r="N343" s="222"/>
      <c r="O343" s="222"/>
      <c r="P343" s="222"/>
      <c r="Q343" s="222"/>
      <c r="R343" s="222"/>
      <c r="S343" s="222"/>
      <c r="T343" s="222"/>
      <c r="U343" s="222"/>
      <c r="V343" s="222"/>
      <c r="W343" s="222"/>
      <c r="X343" s="222"/>
      <c r="Y343" s="222"/>
      <c r="Z343" s="222"/>
      <c r="AA343" s="222"/>
      <c r="AB343" s="222"/>
      <c r="AC343" s="222"/>
      <c r="AD343" s="222"/>
      <c r="AE343" s="222"/>
      <c r="AF343" s="222"/>
      <c r="AG343" s="222"/>
    </row>
    <row r="344" spans="1:33" ht="17.25" customHeight="1">
      <c r="A344" s="222"/>
      <c r="B344" s="222"/>
      <c r="C344" s="222"/>
      <c r="D344" s="222"/>
      <c r="E344" s="229"/>
      <c r="F344" s="230" t="e">
        <f t="shared" ref="F344:G344" si="247">#REF!</f>
        <v>#REF!</v>
      </c>
      <c r="G344" s="228" t="e">
        <f t="shared" si="247"/>
        <v>#REF!</v>
      </c>
      <c r="H344" s="222"/>
      <c r="I344" s="222"/>
      <c r="J344" s="222"/>
      <c r="K344" s="224"/>
      <c r="L344" s="224"/>
      <c r="M344" s="222"/>
      <c r="N344" s="222"/>
      <c r="O344" s="222"/>
      <c r="P344" s="222"/>
      <c r="Q344" s="222"/>
      <c r="R344" s="222"/>
      <c r="S344" s="222"/>
      <c r="T344" s="222"/>
      <c r="U344" s="222"/>
      <c r="V344" s="222"/>
      <c r="W344" s="222"/>
      <c r="X344" s="222"/>
      <c r="Y344" s="222"/>
      <c r="Z344" s="222"/>
      <c r="AA344" s="222"/>
      <c r="AB344" s="222"/>
      <c r="AC344" s="222"/>
      <c r="AD344" s="222"/>
      <c r="AE344" s="222"/>
      <c r="AF344" s="222"/>
      <c r="AG344" s="222"/>
    </row>
    <row r="345" spans="1:33" ht="17.25" customHeight="1">
      <c r="A345" s="222"/>
      <c r="B345" s="222"/>
      <c r="C345" s="222"/>
      <c r="D345" s="222"/>
      <c r="E345" s="229"/>
      <c r="F345" s="230" t="e">
        <f t="shared" ref="F345:G345" si="248">#REF!</f>
        <v>#REF!</v>
      </c>
      <c r="G345" s="228" t="e">
        <f t="shared" si="248"/>
        <v>#REF!</v>
      </c>
      <c r="H345" s="222"/>
      <c r="I345" s="222"/>
      <c r="J345" s="222"/>
      <c r="K345" s="224"/>
      <c r="L345" s="224"/>
      <c r="M345" s="222"/>
      <c r="N345" s="222"/>
      <c r="O345" s="222"/>
      <c r="P345" s="222"/>
      <c r="Q345" s="222"/>
      <c r="R345" s="222"/>
      <c r="S345" s="222"/>
      <c r="T345" s="222"/>
      <c r="U345" s="222"/>
      <c r="V345" s="222"/>
      <c r="W345" s="222"/>
      <c r="X345" s="222"/>
      <c r="Y345" s="222"/>
      <c r="Z345" s="222"/>
      <c r="AA345" s="222"/>
      <c r="AB345" s="222"/>
      <c r="AC345" s="222"/>
      <c r="AD345" s="222"/>
      <c r="AE345" s="222"/>
      <c r="AF345" s="222"/>
      <c r="AG345" s="222"/>
    </row>
    <row r="346" spans="1:33" ht="17.25" customHeight="1">
      <c r="A346" s="222"/>
      <c r="B346" s="222"/>
      <c r="C346" s="222"/>
      <c r="D346" s="222"/>
      <c r="E346" s="229"/>
      <c r="F346" s="230" t="e">
        <f t="shared" ref="F346:G346" si="249">#REF!</f>
        <v>#REF!</v>
      </c>
      <c r="G346" s="228" t="e">
        <f t="shared" si="249"/>
        <v>#REF!</v>
      </c>
      <c r="H346" s="222"/>
      <c r="I346" s="222"/>
      <c r="J346" s="222"/>
      <c r="K346" s="224"/>
      <c r="L346" s="224"/>
      <c r="M346" s="222"/>
      <c r="N346" s="222"/>
      <c r="O346" s="222"/>
      <c r="P346" s="222"/>
      <c r="Q346" s="222"/>
      <c r="R346" s="222"/>
      <c r="S346" s="222"/>
      <c r="T346" s="222"/>
      <c r="U346" s="222"/>
      <c r="V346" s="222"/>
      <c r="W346" s="222"/>
      <c r="X346" s="222"/>
      <c r="Y346" s="222"/>
      <c r="Z346" s="222"/>
      <c r="AA346" s="222"/>
      <c r="AB346" s="222"/>
      <c r="AC346" s="222"/>
      <c r="AD346" s="222"/>
      <c r="AE346" s="222"/>
      <c r="AF346" s="222"/>
      <c r="AG346" s="222"/>
    </row>
    <row r="347" spans="1:33" ht="17.25" customHeight="1">
      <c r="A347" s="222"/>
      <c r="B347" s="222"/>
      <c r="C347" s="222"/>
      <c r="D347" s="222"/>
      <c r="E347" s="229"/>
      <c r="F347" s="230" t="e">
        <f t="shared" ref="F347:G347" si="250">#REF!</f>
        <v>#REF!</v>
      </c>
      <c r="G347" s="228" t="e">
        <f t="shared" si="250"/>
        <v>#REF!</v>
      </c>
      <c r="H347" s="222"/>
      <c r="I347" s="222"/>
      <c r="J347" s="222"/>
      <c r="K347" s="224"/>
      <c r="L347" s="224"/>
      <c r="M347" s="222"/>
      <c r="N347" s="222"/>
      <c r="O347" s="222"/>
      <c r="P347" s="222"/>
      <c r="Q347" s="222"/>
      <c r="R347" s="222"/>
      <c r="S347" s="222"/>
      <c r="T347" s="222"/>
      <c r="U347" s="222"/>
      <c r="V347" s="222"/>
      <c r="W347" s="222"/>
      <c r="X347" s="222"/>
      <c r="Y347" s="222"/>
      <c r="Z347" s="222"/>
      <c r="AA347" s="222"/>
      <c r="AB347" s="222"/>
      <c r="AC347" s="222"/>
      <c r="AD347" s="222"/>
      <c r="AE347" s="222"/>
      <c r="AF347" s="222"/>
      <c r="AG347" s="222"/>
    </row>
    <row r="348" spans="1:33" ht="17.25" customHeight="1">
      <c r="A348" s="222"/>
      <c r="B348" s="222"/>
      <c r="C348" s="222"/>
      <c r="D348" s="222"/>
      <c r="E348" s="229"/>
      <c r="F348" s="230" t="e">
        <f t="shared" ref="F348:G348" si="251">#REF!</f>
        <v>#REF!</v>
      </c>
      <c r="G348" s="228" t="e">
        <f t="shared" si="251"/>
        <v>#REF!</v>
      </c>
      <c r="H348" s="222"/>
      <c r="I348" s="222"/>
      <c r="J348" s="222"/>
      <c r="K348" s="224"/>
      <c r="L348" s="224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222"/>
      <c r="AF348" s="222"/>
      <c r="AG348" s="222"/>
    </row>
    <row r="349" spans="1:33" ht="17.25" customHeight="1">
      <c r="A349" s="222"/>
      <c r="B349" s="222"/>
      <c r="C349" s="222"/>
      <c r="D349" s="222"/>
      <c r="E349" s="229"/>
      <c r="F349" s="230" t="e">
        <f t="shared" ref="F349:G349" si="252">#REF!</f>
        <v>#REF!</v>
      </c>
      <c r="G349" s="228" t="e">
        <f t="shared" si="252"/>
        <v>#REF!</v>
      </c>
      <c r="H349" s="222"/>
      <c r="I349" s="222"/>
      <c r="J349" s="222"/>
      <c r="K349" s="224"/>
      <c r="L349" s="224"/>
      <c r="M349" s="222"/>
      <c r="N349" s="222"/>
      <c r="O349" s="222"/>
      <c r="P349" s="222"/>
      <c r="Q349" s="222"/>
      <c r="R349" s="222"/>
      <c r="S349" s="222"/>
      <c r="T349" s="222"/>
      <c r="U349" s="222"/>
      <c r="V349" s="222"/>
      <c r="W349" s="222"/>
      <c r="X349" s="222"/>
      <c r="Y349" s="222"/>
      <c r="Z349" s="222"/>
      <c r="AA349" s="222"/>
      <c r="AB349" s="222"/>
      <c r="AC349" s="222"/>
      <c r="AD349" s="222"/>
      <c r="AE349" s="222"/>
      <c r="AF349" s="222"/>
      <c r="AG349" s="222"/>
    </row>
    <row r="350" spans="1:33" ht="17.25" customHeight="1">
      <c r="A350" s="222"/>
      <c r="B350" s="222"/>
      <c r="C350" s="222"/>
      <c r="D350" s="222"/>
      <c r="E350" s="229"/>
      <c r="F350" s="230" t="e">
        <f t="shared" ref="F350:G350" si="253">#REF!</f>
        <v>#REF!</v>
      </c>
      <c r="G350" s="228" t="e">
        <f t="shared" si="253"/>
        <v>#REF!</v>
      </c>
      <c r="H350" s="222"/>
      <c r="I350" s="222"/>
      <c r="J350" s="222"/>
      <c r="K350" s="224"/>
      <c r="L350" s="224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222"/>
      <c r="AF350" s="222"/>
      <c r="AG350" s="222"/>
    </row>
    <row r="351" spans="1:33" ht="17.25" customHeight="1">
      <c r="A351" s="222"/>
      <c r="B351" s="222"/>
      <c r="C351" s="222"/>
      <c r="D351" s="222"/>
      <c r="E351" s="229"/>
      <c r="F351" s="230" t="e">
        <f t="shared" ref="F351:G351" si="254">#REF!</f>
        <v>#REF!</v>
      </c>
      <c r="G351" s="228" t="e">
        <f t="shared" si="254"/>
        <v>#REF!</v>
      </c>
      <c r="H351" s="222"/>
      <c r="I351" s="222"/>
      <c r="J351" s="222"/>
      <c r="K351" s="224"/>
      <c r="L351" s="224"/>
      <c r="M351" s="222"/>
      <c r="N351" s="222"/>
      <c r="O351" s="222"/>
      <c r="P351" s="222"/>
      <c r="Q351" s="222"/>
      <c r="R351" s="222"/>
      <c r="S351" s="222"/>
      <c r="T351" s="222"/>
      <c r="U351" s="222"/>
      <c r="V351" s="222"/>
      <c r="W351" s="222"/>
      <c r="X351" s="222"/>
      <c r="Y351" s="222"/>
      <c r="Z351" s="222"/>
      <c r="AA351" s="222"/>
      <c r="AB351" s="222"/>
      <c r="AC351" s="222"/>
      <c r="AD351" s="222"/>
      <c r="AE351" s="222"/>
      <c r="AF351" s="222"/>
      <c r="AG351" s="222"/>
    </row>
    <row r="352" spans="1:33" ht="17.25" customHeight="1">
      <c r="A352" s="222"/>
      <c r="B352" s="222"/>
      <c r="C352" s="222"/>
      <c r="D352" s="222"/>
      <c r="E352" s="229"/>
      <c r="F352" s="230" t="e">
        <f t="shared" ref="F352:G352" si="255">#REF!</f>
        <v>#REF!</v>
      </c>
      <c r="G352" s="228" t="e">
        <f t="shared" si="255"/>
        <v>#REF!</v>
      </c>
      <c r="H352" s="222"/>
      <c r="I352" s="222"/>
      <c r="J352" s="222"/>
      <c r="K352" s="224"/>
      <c r="L352" s="224"/>
      <c r="M352" s="222"/>
      <c r="N352" s="222"/>
      <c r="O352" s="222"/>
      <c r="P352" s="222"/>
      <c r="Q352" s="222"/>
      <c r="R352" s="222"/>
      <c r="S352" s="222"/>
      <c r="T352" s="222"/>
      <c r="U352" s="222"/>
      <c r="V352" s="222"/>
      <c r="W352" s="222"/>
      <c r="X352" s="222"/>
      <c r="Y352" s="222"/>
      <c r="Z352" s="222"/>
      <c r="AA352" s="222"/>
      <c r="AB352" s="222"/>
      <c r="AC352" s="222"/>
      <c r="AD352" s="222"/>
      <c r="AE352" s="222"/>
      <c r="AF352" s="222"/>
      <c r="AG352" s="222"/>
    </row>
    <row r="353" spans="1:33" ht="17.25" customHeight="1">
      <c r="A353" s="222"/>
      <c r="B353" s="222"/>
      <c r="C353" s="222"/>
      <c r="D353" s="222"/>
      <c r="E353" s="229"/>
      <c r="F353" s="230" t="e">
        <f t="shared" ref="F353:G353" si="256">#REF!</f>
        <v>#REF!</v>
      </c>
      <c r="G353" s="228" t="e">
        <f t="shared" si="256"/>
        <v>#REF!</v>
      </c>
      <c r="H353" s="222"/>
      <c r="I353" s="222"/>
      <c r="J353" s="222"/>
      <c r="K353" s="224"/>
      <c r="L353" s="224"/>
      <c r="M353" s="222"/>
      <c r="N353" s="222"/>
      <c r="O353" s="222"/>
      <c r="P353" s="222"/>
      <c r="Q353" s="222"/>
      <c r="R353" s="222"/>
      <c r="S353" s="222"/>
      <c r="T353" s="222"/>
      <c r="U353" s="222"/>
      <c r="V353" s="222"/>
      <c r="W353" s="222"/>
      <c r="X353" s="222"/>
      <c r="Y353" s="222"/>
      <c r="Z353" s="222"/>
      <c r="AA353" s="222"/>
      <c r="AB353" s="222"/>
      <c r="AC353" s="222"/>
      <c r="AD353" s="222"/>
      <c r="AE353" s="222"/>
      <c r="AF353" s="222"/>
      <c r="AG353" s="222"/>
    </row>
    <row r="354" spans="1:33" ht="17.25" customHeight="1">
      <c r="A354" s="222"/>
      <c r="B354" s="222"/>
      <c r="C354" s="222"/>
      <c r="D354" s="222"/>
      <c r="E354" s="229"/>
      <c r="F354" s="230" t="e">
        <f t="shared" ref="F354:G354" si="257">#REF!</f>
        <v>#REF!</v>
      </c>
      <c r="G354" s="228" t="e">
        <f t="shared" si="257"/>
        <v>#REF!</v>
      </c>
      <c r="H354" s="222"/>
      <c r="I354" s="222"/>
      <c r="J354" s="222"/>
      <c r="K354" s="224"/>
      <c r="L354" s="224"/>
      <c r="M354" s="222"/>
      <c r="N354" s="222"/>
      <c r="O354" s="222"/>
      <c r="P354" s="222"/>
      <c r="Q354" s="222"/>
      <c r="R354" s="222"/>
      <c r="S354" s="222"/>
      <c r="T354" s="222"/>
      <c r="U354" s="222"/>
      <c r="V354" s="222"/>
      <c r="W354" s="222"/>
      <c r="X354" s="222"/>
      <c r="Y354" s="222"/>
      <c r="Z354" s="222"/>
      <c r="AA354" s="222"/>
      <c r="AB354" s="222"/>
      <c r="AC354" s="222"/>
      <c r="AD354" s="222"/>
      <c r="AE354" s="222"/>
      <c r="AF354" s="222"/>
      <c r="AG354" s="222"/>
    </row>
    <row r="355" spans="1:33" ht="17.25" customHeight="1">
      <c r="A355" s="222"/>
      <c r="B355" s="222"/>
      <c r="C355" s="222"/>
      <c r="D355" s="222"/>
      <c r="E355" s="229"/>
      <c r="F355" s="230" t="e">
        <f t="shared" ref="F355:G355" si="258">#REF!</f>
        <v>#REF!</v>
      </c>
      <c r="G355" s="228" t="e">
        <f t="shared" si="258"/>
        <v>#REF!</v>
      </c>
      <c r="H355" s="222"/>
      <c r="I355" s="222"/>
      <c r="J355" s="222"/>
      <c r="K355" s="224"/>
      <c r="L355" s="224"/>
      <c r="M355" s="222"/>
      <c r="N355" s="222"/>
      <c r="O355" s="222"/>
      <c r="P355" s="222"/>
      <c r="Q355" s="222"/>
      <c r="R355" s="222"/>
      <c r="S355" s="222"/>
      <c r="T355" s="222"/>
      <c r="U355" s="222"/>
      <c r="V355" s="222"/>
      <c r="W355" s="222"/>
      <c r="X355" s="222"/>
      <c r="Y355" s="222"/>
      <c r="Z355" s="222"/>
      <c r="AA355" s="222"/>
      <c r="AB355" s="222"/>
      <c r="AC355" s="222"/>
      <c r="AD355" s="222"/>
      <c r="AE355" s="222"/>
      <c r="AF355" s="222"/>
      <c r="AG355" s="222"/>
    </row>
    <row r="356" spans="1:33" ht="17.25" customHeight="1">
      <c r="A356" s="222"/>
      <c r="B356" s="222"/>
      <c r="C356" s="222"/>
      <c r="D356" s="222"/>
      <c r="E356" s="229"/>
      <c r="F356" s="230" t="e">
        <f t="shared" ref="F356:G356" si="259">#REF!</f>
        <v>#REF!</v>
      </c>
      <c r="G356" s="228" t="e">
        <f t="shared" si="259"/>
        <v>#REF!</v>
      </c>
      <c r="H356" s="222"/>
      <c r="I356" s="222"/>
      <c r="J356" s="222"/>
      <c r="K356" s="224"/>
      <c r="L356" s="224"/>
      <c r="M356" s="222"/>
      <c r="N356" s="222"/>
      <c r="O356" s="222"/>
      <c r="P356" s="222"/>
      <c r="Q356" s="222"/>
      <c r="R356" s="222"/>
      <c r="S356" s="222"/>
      <c r="T356" s="222"/>
      <c r="U356" s="222"/>
      <c r="V356" s="222"/>
      <c r="W356" s="222"/>
      <c r="X356" s="222"/>
      <c r="Y356" s="222"/>
      <c r="Z356" s="222"/>
      <c r="AA356" s="222"/>
      <c r="AB356" s="222"/>
      <c r="AC356" s="222"/>
      <c r="AD356" s="222"/>
      <c r="AE356" s="222"/>
      <c r="AF356" s="222"/>
      <c r="AG356" s="222"/>
    </row>
    <row r="357" spans="1:33" ht="17.25" customHeight="1">
      <c r="A357" s="222"/>
      <c r="B357" s="222"/>
      <c r="C357" s="222"/>
      <c r="D357" s="222"/>
      <c r="E357" s="229"/>
      <c r="F357" s="230" t="e">
        <f t="shared" ref="F357:G357" si="260">#REF!</f>
        <v>#REF!</v>
      </c>
      <c r="G357" s="228" t="e">
        <f t="shared" si="260"/>
        <v>#REF!</v>
      </c>
      <c r="H357" s="222"/>
      <c r="I357" s="222"/>
      <c r="J357" s="222"/>
      <c r="K357" s="224"/>
      <c r="L357" s="224"/>
      <c r="M357" s="222"/>
      <c r="N357" s="222"/>
      <c r="O357" s="222"/>
      <c r="P357" s="222"/>
      <c r="Q357" s="222"/>
      <c r="R357" s="222"/>
      <c r="S357" s="222"/>
      <c r="T357" s="222"/>
      <c r="U357" s="222"/>
      <c r="V357" s="222"/>
      <c r="W357" s="222"/>
      <c r="X357" s="222"/>
      <c r="Y357" s="222"/>
      <c r="Z357" s="222"/>
      <c r="AA357" s="222"/>
      <c r="AB357" s="222"/>
      <c r="AC357" s="222"/>
      <c r="AD357" s="222"/>
      <c r="AE357" s="222"/>
      <c r="AF357" s="222"/>
      <c r="AG357" s="222"/>
    </row>
    <row r="358" spans="1:33" ht="17.25" customHeight="1">
      <c r="A358" s="222"/>
      <c r="B358" s="222"/>
      <c r="C358" s="222"/>
      <c r="D358" s="222"/>
      <c r="E358" s="229"/>
      <c r="F358" s="230" t="e">
        <f t="shared" ref="F358:G358" si="261">#REF!</f>
        <v>#REF!</v>
      </c>
      <c r="G358" s="228" t="e">
        <f t="shared" si="261"/>
        <v>#REF!</v>
      </c>
      <c r="H358" s="222"/>
      <c r="I358" s="222"/>
      <c r="J358" s="222"/>
      <c r="K358" s="224"/>
      <c r="L358" s="224"/>
      <c r="M358" s="222"/>
      <c r="N358" s="222"/>
      <c r="O358" s="222"/>
      <c r="P358" s="222"/>
      <c r="Q358" s="222"/>
      <c r="R358" s="222"/>
      <c r="S358" s="222"/>
      <c r="T358" s="222"/>
      <c r="U358" s="222"/>
      <c r="V358" s="222"/>
      <c r="W358" s="222"/>
      <c r="X358" s="222"/>
      <c r="Y358" s="222"/>
      <c r="Z358" s="222"/>
      <c r="AA358" s="222"/>
      <c r="AB358" s="222"/>
      <c r="AC358" s="222"/>
      <c r="AD358" s="222"/>
      <c r="AE358" s="222"/>
      <c r="AF358" s="222"/>
      <c r="AG358" s="222"/>
    </row>
    <row r="359" spans="1:33" ht="17.25" customHeight="1">
      <c r="A359" s="222"/>
      <c r="B359" s="222"/>
      <c r="C359" s="222"/>
      <c r="D359" s="222"/>
      <c r="E359" s="229"/>
      <c r="F359" s="230" t="e">
        <f t="shared" ref="F359:G359" si="262">#REF!</f>
        <v>#REF!</v>
      </c>
      <c r="G359" s="228" t="e">
        <f t="shared" si="262"/>
        <v>#REF!</v>
      </c>
      <c r="H359" s="222"/>
      <c r="I359" s="222"/>
      <c r="J359" s="222"/>
      <c r="K359" s="224"/>
      <c r="L359" s="224"/>
      <c r="M359" s="222"/>
      <c r="N359" s="222"/>
      <c r="O359" s="222"/>
      <c r="P359" s="222"/>
      <c r="Q359" s="222"/>
      <c r="R359" s="222"/>
      <c r="S359" s="222"/>
      <c r="T359" s="222"/>
      <c r="U359" s="222"/>
      <c r="V359" s="222"/>
      <c r="W359" s="222"/>
      <c r="X359" s="222"/>
      <c r="Y359" s="222"/>
      <c r="Z359" s="222"/>
      <c r="AA359" s="222"/>
      <c r="AB359" s="222"/>
      <c r="AC359" s="222"/>
      <c r="AD359" s="222"/>
      <c r="AE359" s="222"/>
      <c r="AF359" s="222"/>
      <c r="AG359" s="222"/>
    </row>
    <row r="360" spans="1:33" ht="17.25" customHeight="1">
      <c r="A360" s="222"/>
      <c r="B360" s="222"/>
      <c r="C360" s="222"/>
      <c r="D360" s="222"/>
      <c r="E360" s="229"/>
      <c r="F360" s="230" t="e">
        <f t="shared" ref="F360:G360" si="263">#REF!</f>
        <v>#REF!</v>
      </c>
      <c r="G360" s="228" t="e">
        <f t="shared" si="263"/>
        <v>#REF!</v>
      </c>
      <c r="H360" s="222"/>
      <c r="I360" s="222"/>
      <c r="J360" s="222"/>
      <c r="K360" s="224"/>
      <c r="L360" s="224"/>
      <c r="M360" s="222"/>
      <c r="N360" s="222"/>
      <c r="O360" s="222"/>
      <c r="P360" s="222"/>
      <c r="Q360" s="222"/>
      <c r="R360" s="222"/>
      <c r="S360" s="222"/>
      <c r="T360" s="222"/>
      <c r="U360" s="222"/>
      <c r="V360" s="222"/>
      <c r="W360" s="222"/>
      <c r="X360" s="222"/>
      <c r="Y360" s="222"/>
      <c r="Z360" s="222"/>
      <c r="AA360" s="222"/>
      <c r="AB360" s="222"/>
      <c r="AC360" s="222"/>
      <c r="AD360" s="222"/>
      <c r="AE360" s="222"/>
      <c r="AF360" s="222"/>
      <c r="AG360" s="222"/>
    </row>
    <row r="361" spans="1:33" ht="17.25" customHeight="1">
      <c r="A361" s="222"/>
      <c r="B361" s="222"/>
      <c r="C361" s="222"/>
      <c r="D361" s="222"/>
      <c r="E361" s="229"/>
      <c r="F361" s="230" t="e">
        <f t="shared" ref="F361:G361" si="264">#REF!</f>
        <v>#REF!</v>
      </c>
      <c r="G361" s="228" t="e">
        <f t="shared" si="264"/>
        <v>#REF!</v>
      </c>
      <c r="H361" s="222"/>
      <c r="I361" s="222"/>
      <c r="J361" s="222"/>
      <c r="K361" s="224"/>
      <c r="L361" s="224"/>
      <c r="M361" s="222"/>
      <c r="N361" s="222"/>
      <c r="O361" s="222"/>
      <c r="P361" s="222"/>
      <c r="Q361" s="222"/>
      <c r="R361" s="222"/>
      <c r="S361" s="222"/>
      <c r="T361" s="222"/>
      <c r="U361" s="222"/>
      <c r="V361" s="222"/>
      <c r="W361" s="222"/>
      <c r="X361" s="222"/>
      <c r="Y361" s="222"/>
      <c r="Z361" s="222"/>
      <c r="AA361" s="222"/>
      <c r="AB361" s="222"/>
      <c r="AC361" s="222"/>
      <c r="AD361" s="222"/>
      <c r="AE361" s="222"/>
      <c r="AF361" s="222"/>
      <c r="AG361" s="222"/>
    </row>
    <row r="362" spans="1:33" ht="17.25" customHeight="1">
      <c r="A362" s="222"/>
      <c r="B362" s="222"/>
      <c r="C362" s="222"/>
      <c r="D362" s="222"/>
      <c r="E362" s="229"/>
      <c r="F362" s="230" t="e">
        <f t="shared" ref="F362:G362" si="265">#REF!</f>
        <v>#REF!</v>
      </c>
      <c r="G362" s="228" t="e">
        <f t="shared" si="265"/>
        <v>#REF!</v>
      </c>
      <c r="H362" s="222"/>
      <c r="I362" s="222"/>
      <c r="J362" s="222"/>
      <c r="K362" s="224"/>
      <c r="L362" s="224"/>
      <c r="M362" s="222"/>
      <c r="N362" s="222"/>
      <c r="O362" s="222"/>
      <c r="P362" s="222"/>
      <c r="Q362" s="222"/>
      <c r="R362" s="222"/>
      <c r="S362" s="222"/>
      <c r="T362" s="222"/>
      <c r="U362" s="222"/>
      <c r="V362" s="222"/>
      <c r="W362" s="222"/>
      <c r="X362" s="222"/>
      <c r="Y362" s="222"/>
      <c r="Z362" s="222"/>
      <c r="AA362" s="222"/>
      <c r="AB362" s="222"/>
      <c r="AC362" s="222"/>
      <c r="AD362" s="222"/>
      <c r="AE362" s="222"/>
      <c r="AF362" s="222"/>
      <c r="AG362" s="222"/>
    </row>
    <row r="363" spans="1:33" ht="17.25" customHeight="1">
      <c r="A363" s="222"/>
      <c r="B363" s="222"/>
      <c r="C363" s="222"/>
      <c r="D363" s="222"/>
      <c r="E363" s="229"/>
      <c r="F363" s="230" t="e">
        <f t="shared" ref="F363:G363" si="266">#REF!</f>
        <v>#REF!</v>
      </c>
      <c r="G363" s="228" t="e">
        <f t="shared" si="266"/>
        <v>#REF!</v>
      </c>
      <c r="H363" s="222"/>
      <c r="I363" s="222"/>
      <c r="J363" s="222"/>
      <c r="K363" s="224"/>
      <c r="L363" s="224"/>
      <c r="M363" s="222"/>
      <c r="N363" s="222"/>
      <c r="O363" s="222"/>
      <c r="P363" s="222"/>
      <c r="Q363" s="222"/>
      <c r="R363" s="222"/>
      <c r="S363" s="222"/>
      <c r="T363" s="222"/>
      <c r="U363" s="222"/>
      <c r="V363" s="222"/>
      <c r="W363" s="222"/>
      <c r="X363" s="222"/>
      <c r="Y363" s="222"/>
      <c r="Z363" s="222"/>
      <c r="AA363" s="222"/>
      <c r="AB363" s="222"/>
      <c r="AC363" s="222"/>
      <c r="AD363" s="222"/>
      <c r="AE363" s="222"/>
      <c r="AF363" s="222"/>
      <c r="AG363" s="222"/>
    </row>
    <row r="364" spans="1:33" ht="17.25" customHeight="1">
      <c r="A364" s="222"/>
      <c r="B364" s="222"/>
      <c r="C364" s="222"/>
      <c r="D364" s="222"/>
      <c r="E364" s="229"/>
      <c r="F364" s="230" t="e">
        <f t="shared" ref="F364:G364" si="267">#REF!</f>
        <v>#REF!</v>
      </c>
      <c r="G364" s="228" t="e">
        <f t="shared" si="267"/>
        <v>#REF!</v>
      </c>
      <c r="H364" s="222"/>
      <c r="I364" s="222"/>
      <c r="J364" s="222"/>
      <c r="K364" s="224"/>
      <c r="L364" s="224"/>
      <c r="M364" s="222"/>
      <c r="N364" s="222"/>
      <c r="O364" s="222"/>
      <c r="P364" s="222"/>
      <c r="Q364" s="222"/>
      <c r="R364" s="222"/>
      <c r="S364" s="222"/>
      <c r="T364" s="222"/>
      <c r="U364" s="222"/>
      <c r="V364" s="222"/>
      <c r="W364" s="222"/>
      <c r="X364" s="222"/>
      <c r="Y364" s="222"/>
      <c r="Z364" s="222"/>
      <c r="AA364" s="222"/>
      <c r="AB364" s="222"/>
      <c r="AC364" s="222"/>
      <c r="AD364" s="222"/>
      <c r="AE364" s="222"/>
      <c r="AF364" s="222"/>
      <c r="AG364" s="222"/>
    </row>
    <row r="365" spans="1:33" ht="17.25" customHeight="1">
      <c r="A365" s="222"/>
      <c r="B365" s="222"/>
      <c r="C365" s="222"/>
      <c r="D365" s="222"/>
      <c r="E365" s="229"/>
      <c r="F365" s="230" t="e">
        <f t="shared" ref="F365:G365" si="268">#REF!</f>
        <v>#REF!</v>
      </c>
      <c r="G365" s="228" t="e">
        <f t="shared" si="268"/>
        <v>#REF!</v>
      </c>
      <c r="H365" s="222"/>
      <c r="I365" s="222"/>
      <c r="J365" s="222"/>
      <c r="K365" s="224"/>
      <c r="L365" s="224"/>
      <c r="M365" s="222"/>
      <c r="N365" s="222"/>
      <c r="O365" s="222"/>
      <c r="P365" s="222"/>
      <c r="Q365" s="222"/>
      <c r="R365" s="222"/>
      <c r="S365" s="222"/>
      <c r="T365" s="222"/>
      <c r="U365" s="222"/>
      <c r="V365" s="222"/>
      <c r="W365" s="222"/>
      <c r="X365" s="222"/>
      <c r="Y365" s="222"/>
      <c r="Z365" s="222"/>
      <c r="AA365" s="222"/>
      <c r="AB365" s="222"/>
      <c r="AC365" s="222"/>
      <c r="AD365" s="222"/>
      <c r="AE365" s="222"/>
      <c r="AF365" s="222"/>
      <c r="AG365" s="222"/>
    </row>
    <row r="366" spans="1:33" ht="17.25" customHeight="1">
      <c r="A366" s="222"/>
      <c r="B366" s="222"/>
      <c r="C366" s="222"/>
      <c r="D366" s="222"/>
      <c r="E366" s="229"/>
      <c r="F366" s="230" t="e">
        <f t="shared" ref="F366:G366" si="269">#REF!</f>
        <v>#REF!</v>
      </c>
      <c r="G366" s="228" t="e">
        <f t="shared" si="269"/>
        <v>#REF!</v>
      </c>
      <c r="H366" s="222"/>
      <c r="I366" s="222"/>
      <c r="J366" s="222"/>
      <c r="K366" s="224"/>
      <c r="L366" s="224"/>
      <c r="M366" s="222"/>
      <c r="N366" s="222"/>
      <c r="O366" s="222"/>
      <c r="P366" s="222"/>
      <c r="Q366" s="222"/>
      <c r="R366" s="222"/>
      <c r="S366" s="222"/>
      <c r="T366" s="222"/>
      <c r="U366" s="222"/>
      <c r="V366" s="222"/>
      <c r="W366" s="222"/>
      <c r="X366" s="222"/>
      <c r="Y366" s="222"/>
      <c r="Z366" s="222"/>
      <c r="AA366" s="222"/>
      <c r="AB366" s="222"/>
      <c r="AC366" s="222"/>
      <c r="AD366" s="222"/>
      <c r="AE366" s="222"/>
      <c r="AF366" s="222"/>
      <c r="AG366" s="222"/>
    </row>
    <row r="367" spans="1:33" ht="17.25" customHeight="1">
      <c r="A367" s="222"/>
      <c r="B367" s="222"/>
      <c r="C367" s="222"/>
      <c r="D367" s="222"/>
      <c r="E367" s="229"/>
      <c r="F367" s="230" t="e">
        <f t="shared" ref="F367:G367" si="270">#REF!</f>
        <v>#REF!</v>
      </c>
      <c r="G367" s="228" t="e">
        <f t="shared" si="270"/>
        <v>#REF!</v>
      </c>
      <c r="H367" s="222"/>
      <c r="I367" s="222"/>
      <c r="J367" s="222"/>
      <c r="K367" s="224"/>
      <c r="L367" s="224"/>
      <c r="M367" s="222"/>
      <c r="N367" s="222"/>
      <c r="O367" s="222"/>
      <c r="P367" s="222"/>
      <c r="Q367" s="222"/>
      <c r="R367" s="222"/>
      <c r="S367" s="222"/>
      <c r="T367" s="222"/>
      <c r="U367" s="222"/>
      <c r="V367" s="222"/>
      <c r="W367" s="222"/>
      <c r="X367" s="222"/>
      <c r="Y367" s="222"/>
      <c r="Z367" s="222"/>
      <c r="AA367" s="222"/>
      <c r="AB367" s="222"/>
      <c r="AC367" s="222"/>
      <c r="AD367" s="222"/>
      <c r="AE367" s="222"/>
      <c r="AF367" s="222"/>
      <c r="AG367" s="222"/>
    </row>
    <row r="368" spans="1:33" ht="17.25" customHeight="1">
      <c r="A368" s="222"/>
      <c r="B368" s="222"/>
      <c r="C368" s="222"/>
      <c r="D368" s="222"/>
      <c r="E368" s="229"/>
      <c r="F368" s="230" t="e">
        <f t="shared" ref="F368:G368" si="271">#REF!</f>
        <v>#REF!</v>
      </c>
      <c r="G368" s="228" t="e">
        <f t="shared" si="271"/>
        <v>#REF!</v>
      </c>
      <c r="H368" s="222"/>
      <c r="I368" s="222"/>
      <c r="J368" s="222"/>
      <c r="K368" s="224"/>
      <c r="L368" s="224"/>
      <c r="M368" s="222"/>
      <c r="N368" s="222"/>
      <c r="O368" s="222"/>
      <c r="P368" s="222"/>
      <c r="Q368" s="222"/>
      <c r="R368" s="222"/>
      <c r="S368" s="222"/>
      <c r="T368" s="222"/>
      <c r="U368" s="222"/>
      <c r="V368" s="222"/>
      <c r="W368" s="222"/>
      <c r="X368" s="222"/>
      <c r="Y368" s="222"/>
      <c r="Z368" s="222"/>
      <c r="AA368" s="222"/>
      <c r="AB368" s="222"/>
      <c r="AC368" s="222"/>
      <c r="AD368" s="222"/>
      <c r="AE368" s="222"/>
      <c r="AF368" s="222"/>
      <c r="AG368" s="222"/>
    </row>
    <row r="369" spans="1:33" ht="17.25" customHeight="1">
      <c r="A369" s="222"/>
      <c r="B369" s="222"/>
      <c r="C369" s="222"/>
      <c r="D369" s="222"/>
      <c r="E369" s="229"/>
      <c r="F369" s="230" t="e">
        <f t="shared" ref="F369:G369" si="272">#REF!</f>
        <v>#REF!</v>
      </c>
      <c r="G369" s="228" t="e">
        <f t="shared" si="272"/>
        <v>#REF!</v>
      </c>
      <c r="H369" s="222"/>
      <c r="I369" s="222"/>
      <c r="J369" s="222"/>
      <c r="K369" s="224"/>
      <c r="L369" s="224"/>
      <c r="M369" s="222"/>
      <c r="N369" s="222"/>
      <c r="O369" s="222"/>
      <c r="P369" s="222"/>
      <c r="Q369" s="222"/>
      <c r="R369" s="222"/>
      <c r="S369" s="222"/>
      <c r="T369" s="222"/>
      <c r="U369" s="222"/>
      <c r="V369" s="222"/>
      <c r="W369" s="222"/>
      <c r="X369" s="222"/>
      <c r="Y369" s="222"/>
      <c r="Z369" s="222"/>
      <c r="AA369" s="222"/>
      <c r="AB369" s="222"/>
      <c r="AC369" s="222"/>
      <c r="AD369" s="222"/>
      <c r="AE369" s="222"/>
      <c r="AF369" s="222"/>
      <c r="AG369" s="222"/>
    </row>
    <row r="370" spans="1:33" ht="17.25" customHeight="1">
      <c r="A370" s="222"/>
      <c r="B370" s="222"/>
      <c r="C370" s="222"/>
      <c r="D370" s="222"/>
      <c r="E370" s="229"/>
      <c r="F370" s="230" t="e">
        <f t="shared" ref="F370:G370" si="273">#REF!</f>
        <v>#REF!</v>
      </c>
      <c r="G370" s="228" t="e">
        <f t="shared" si="273"/>
        <v>#REF!</v>
      </c>
      <c r="H370" s="222"/>
      <c r="I370" s="222"/>
      <c r="J370" s="222"/>
      <c r="K370" s="224"/>
      <c r="L370" s="224"/>
      <c r="M370" s="222"/>
      <c r="N370" s="222"/>
      <c r="O370" s="222"/>
      <c r="P370" s="222"/>
      <c r="Q370" s="222"/>
      <c r="R370" s="222"/>
      <c r="S370" s="222"/>
      <c r="T370" s="222"/>
      <c r="U370" s="222"/>
      <c r="V370" s="222"/>
      <c r="W370" s="222"/>
      <c r="X370" s="222"/>
      <c r="Y370" s="222"/>
      <c r="Z370" s="222"/>
      <c r="AA370" s="222"/>
      <c r="AB370" s="222"/>
      <c r="AC370" s="222"/>
      <c r="AD370" s="222"/>
      <c r="AE370" s="222"/>
      <c r="AF370" s="222"/>
      <c r="AG370" s="222"/>
    </row>
    <row r="371" spans="1:33" ht="17.25" customHeight="1">
      <c r="A371" s="222"/>
      <c r="B371" s="222"/>
      <c r="C371" s="222"/>
      <c r="D371" s="222"/>
      <c r="E371" s="229"/>
      <c r="F371" s="230" t="e">
        <f t="shared" ref="F371:G371" si="274">#REF!</f>
        <v>#REF!</v>
      </c>
      <c r="G371" s="228" t="e">
        <f t="shared" si="274"/>
        <v>#REF!</v>
      </c>
      <c r="H371" s="222"/>
      <c r="I371" s="222"/>
      <c r="J371" s="222"/>
      <c r="K371" s="224"/>
      <c r="L371" s="224"/>
      <c r="M371" s="222"/>
      <c r="N371" s="222"/>
      <c r="O371" s="222"/>
      <c r="P371" s="222"/>
      <c r="Q371" s="222"/>
      <c r="R371" s="222"/>
      <c r="S371" s="222"/>
      <c r="T371" s="222"/>
      <c r="U371" s="222"/>
      <c r="V371" s="222"/>
      <c r="W371" s="222"/>
      <c r="X371" s="222"/>
      <c r="Y371" s="222"/>
      <c r="Z371" s="222"/>
      <c r="AA371" s="222"/>
      <c r="AB371" s="222"/>
      <c r="AC371" s="222"/>
      <c r="AD371" s="222"/>
      <c r="AE371" s="222"/>
      <c r="AF371" s="222"/>
      <c r="AG371" s="222"/>
    </row>
    <row r="372" spans="1:33" ht="17.25" customHeight="1">
      <c r="A372" s="222"/>
      <c r="B372" s="222"/>
      <c r="C372" s="222"/>
      <c r="D372" s="222"/>
      <c r="E372" s="229"/>
      <c r="F372" s="230" t="e">
        <f t="shared" ref="F372:G372" si="275">#REF!</f>
        <v>#REF!</v>
      </c>
      <c r="G372" s="228" t="e">
        <f t="shared" si="275"/>
        <v>#REF!</v>
      </c>
      <c r="H372" s="222"/>
      <c r="I372" s="222"/>
      <c r="J372" s="222"/>
      <c r="K372" s="224"/>
      <c r="L372" s="224"/>
      <c r="M372" s="222"/>
      <c r="N372" s="222"/>
      <c r="O372" s="222"/>
      <c r="P372" s="222"/>
      <c r="Q372" s="222"/>
      <c r="R372" s="222"/>
      <c r="S372" s="222"/>
      <c r="T372" s="222"/>
      <c r="U372" s="222"/>
      <c r="V372" s="222"/>
      <c r="W372" s="222"/>
      <c r="X372" s="222"/>
      <c r="Y372" s="222"/>
      <c r="Z372" s="222"/>
      <c r="AA372" s="222"/>
      <c r="AB372" s="222"/>
      <c r="AC372" s="222"/>
      <c r="AD372" s="222"/>
      <c r="AE372" s="222"/>
      <c r="AF372" s="222"/>
      <c r="AG372" s="222"/>
    </row>
    <row r="373" spans="1:33" ht="17.25" customHeight="1">
      <c r="A373" s="222"/>
      <c r="B373" s="222"/>
      <c r="C373" s="222"/>
      <c r="D373" s="222"/>
      <c r="E373" s="229"/>
      <c r="F373" s="230" t="e">
        <f t="shared" ref="F373:G373" si="276">#REF!</f>
        <v>#REF!</v>
      </c>
      <c r="G373" s="228" t="e">
        <f t="shared" si="276"/>
        <v>#REF!</v>
      </c>
      <c r="H373" s="222"/>
      <c r="I373" s="222"/>
      <c r="J373" s="222"/>
      <c r="K373" s="224"/>
      <c r="L373" s="224"/>
      <c r="M373" s="222"/>
      <c r="N373" s="222"/>
      <c r="O373" s="222"/>
      <c r="P373" s="222"/>
      <c r="Q373" s="222"/>
      <c r="R373" s="222"/>
      <c r="S373" s="222"/>
      <c r="T373" s="222"/>
      <c r="U373" s="222"/>
      <c r="V373" s="222"/>
      <c r="W373" s="222"/>
      <c r="X373" s="222"/>
      <c r="Y373" s="222"/>
      <c r="Z373" s="222"/>
      <c r="AA373" s="222"/>
      <c r="AB373" s="222"/>
      <c r="AC373" s="222"/>
      <c r="AD373" s="222"/>
      <c r="AE373" s="222"/>
      <c r="AF373" s="222"/>
      <c r="AG373" s="222"/>
    </row>
    <row r="374" spans="1:33" ht="17.25" customHeight="1">
      <c r="A374" s="222"/>
      <c r="B374" s="222"/>
      <c r="C374" s="222"/>
      <c r="D374" s="222"/>
      <c r="E374" s="229"/>
      <c r="F374" s="230" t="e">
        <f t="shared" ref="F374:G374" si="277">#REF!</f>
        <v>#REF!</v>
      </c>
      <c r="G374" s="228" t="e">
        <f t="shared" si="277"/>
        <v>#REF!</v>
      </c>
      <c r="H374" s="222"/>
      <c r="I374" s="222"/>
      <c r="J374" s="222"/>
      <c r="K374" s="224"/>
      <c r="L374" s="224"/>
      <c r="M374" s="222"/>
      <c r="N374" s="222"/>
      <c r="O374" s="222"/>
      <c r="P374" s="222"/>
      <c r="Q374" s="222"/>
      <c r="R374" s="222"/>
      <c r="S374" s="222"/>
      <c r="T374" s="222"/>
      <c r="U374" s="222"/>
      <c r="V374" s="222"/>
      <c r="W374" s="222"/>
      <c r="X374" s="222"/>
      <c r="Y374" s="222"/>
      <c r="Z374" s="222"/>
      <c r="AA374" s="222"/>
      <c r="AB374" s="222"/>
      <c r="AC374" s="222"/>
      <c r="AD374" s="222"/>
      <c r="AE374" s="222"/>
      <c r="AF374" s="222"/>
      <c r="AG374" s="222"/>
    </row>
    <row r="375" spans="1:33" ht="17.25" customHeight="1">
      <c r="A375" s="222"/>
      <c r="B375" s="222"/>
      <c r="C375" s="222"/>
      <c r="D375" s="222"/>
      <c r="E375" s="229"/>
      <c r="F375" s="230" t="e">
        <f t="shared" ref="F375:G375" si="278">#REF!</f>
        <v>#REF!</v>
      </c>
      <c r="G375" s="228" t="e">
        <f t="shared" si="278"/>
        <v>#REF!</v>
      </c>
      <c r="H375" s="222"/>
      <c r="I375" s="222"/>
      <c r="J375" s="222"/>
      <c r="K375" s="224"/>
      <c r="L375" s="224"/>
      <c r="M375" s="222"/>
      <c r="N375" s="222"/>
      <c r="O375" s="222"/>
      <c r="P375" s="222"/>
      <c r="Q375" s="222"/>
      <c r="R375" s="222"/>
      <c r="S375" s="222"/>
      <c r="T375" s="222"/>
      <c r="U375" s="222"/>
      <c r="V375" s="222"/>
      <c r="W375" s="222"/>
      <c r="X375" s="222"/>
      <c r="Y375" s="222"/>
      <c r="Z375" s="222"/>
      <c r="AA375" s="222"/>
      <c r="AB375" s="222"/>
      <c r="AC375" s="222"/>
      <c r="AD375" s="222"/>
      <c r="AE375" s="222"/>
      <c r="AF375" s="222"/>
      <c r="AG375" s="222"/>
    </row>
    <row r="376" spans="1:33" ht="17.25" customHeight="1">
      <c r="A376" s="222"/>
      <c r="B376" s="222"/>
      <c r="C376" s="222"/>
      <c r="D376" s="222"/>
      <c r="E376" s="229"/>
      <c r="F376" s="230" t="e">
        <f t="shared" ref="F376:G376" si="279">#REF!</f>
        <v>#REF!</v>
      </c>
      <c r="G376" s="228" t="e">
        <f t="shared" si="279"/>
        <v>#REF!</v>
      </c>
      <c r="H376" s="222"/>
      <c r="I376" s="222"/>
      <c r="J376" s="222"/>
      <c r="K376" s="224"/>
      <c r="L376" s="224"/>
      <c r="M376" s="222"/>
      <c r="N376" s="222"/>
      <c r="O376" s="222"/>
      <c r="P376" s="222"/>
      <c r="Q376" s="222"/>
      <c r="R376" s="222"/>
      <c r="S376" s="222"/>
      <c r="T376" s="222"/>
      <c r="U376" s="222"/>
      <c r="V376" s="222"/>
      <c r="W376" s="222"/>
      <c r="X376" s="222"/>
      <c r="Y376" s="222"/>
      <c r="Z376" s="222"/>
      <c r="AA376" s="222"/>
      <c r="AB376" s="222"/>
      <c r="AC376" s="222"/>
      <c r="AD376" s="222"/>
      <c r="AE376" s="222"/>
      <c r="AF376" s="222"/>
      <c r="AG376" s="222"/>
    </row>
    <row r="377" spans="1:33" ht="17.25" customHeight="1">
      <c r="A377" s="222"/>
      <c r="B377" s="222"/>
      <c r="C377" s="222"/>
      <c r="D377" s="222"/>
      <c r="E377" s="229"/>
      <c r="F377" s="230" t="e">
        <f t="shared" ref="F377:G377" si="280">#REF!</f>
        <v>#REF!</v>
      </c>
      <c r="G377" s="228" t="e">
        <f t="shared" si="280"/>
        <v>#REF!</v>
      </c>
      <c r="H377" s="222"/>
      <c r="I377" s="222"/>
      <c r="J377" s="222"/>
      <c r="K377" s="224"/>
      <c r="L377" s="224"/>
      <c r="M377" s="222"/>
      <c r="N377" s="222"/>
      <c r="O377" s="222"/>
      <c r="P377" s="222"/>
      <c r="Q377" s="222"/>
      <c r="R377" s="222"/>
      <c r="S377" s="222"/>
      <c r="T377" s="222"/>
      <c r="U377" s="222"/>
      <c r="V377" s="222"/>
      <c r="W377" s="222"/>
      <c r="X377" s="222"/>
      <c r="Y377" s="222"/>
      <c r="Z377" s="222"/>
      <c r="AA377" s="222"/>
      <c r="AB377" s="222"/>
      <c r="AC377" s="222"/>
      <c r="AD377" s="222"/>
      <c r="AE377" s="222"/>
      <c r="AF377" s="222"/>
      <c r="AG377" s="222"/>
    </row>
    <row r="378" spans="1:33" ht="17.25" customHeight="1">
      <c r="A378" s="222"/>
      <c r="B378" s="222"/>
      <c r="C378" s="222"/>
      <c r="D378" s="222"/>
      <c r="E378" s="229"/>
      <c r="F378" s="230" t="e">
        <f t="shared" ref="F378:G378" si="281">#REF!</f>
        <v>#REF!</v>
      </c>
      <c r="G378" s="228" t="e">
        <f t="shared" si="281"/>
        <v>#REF!</v>
      </c>
      <c r="H378" s="222"/>
      <c r="I378" s="222"/>
      <c r="J378" s="222"/>
      <c r="K378" s="224"/>
      <c r="L378" s="224"/>
      <c r="M378" s="222"/>
      <c r="N378" s="222"/>
      <c r="O378" s="222"/>
      <c r="P378" s="222"/>
      <c r="Q378" s="222"/>
      <c r="R378" s="222"/>
      <c r="S378" s="222"/>
      <c r="T378" s="222"/>
      <c r="U378" s="222"/>
      <c r="V378" s="222"/>
      <c r="W378" s="222"/>
      <c r="X378" s="222"/>
      <c r="Y378" s="222"/>
      <c r="Z378" s="222"/>
      <c r="AA378" s="222"/>
      <c r="AB378" s="222"/>
      <c r="AC378" s="222"/>
      <c r="AD378" s="222"/>
      <c r="AE378" s="222"/>
      <c r="AF378" s="222"/>
      <c r="AG378" s="222"/>
    </row>
    <row r="379" spans="1:33" ht="17.25" customHeight="1">
      <c r="A379" s="222"/>
      <c r="B379" s="222"/>
      <c r="C379" s="222"/>
      <c r="D379" s="222"/>
      <c r="E379" s="229"/>
      <c r="F379" s="230" t="e">
        <f t="shared" ref="F379:G379" si="282">#REF!</f>
        <v>#REF!</v>
      </c>
      <c r="G379" s="228" t="e">
        <f t="shared" si="282"/>
        <v>#REF!</v>
      </c>
      <c r="H379" s="222"/>
      <c r="I379" s="222"/>
      <c r="J379" s="222"/>
      <c r="K379" s="224"/>
      <c r="L379" s="224"/>
      <c r="M379" s="222"/>
      <c r="N379" s="222"/>
      <c r="O379" s="222"/>
      <c r="P379" s="222"/>
      <c r="Q379" s="222"/>
      <c r="R379" s="222"/>
      <c r="S379" s="222"/>
      <c r="T379" s="222"/>
      <c r="U379" s="222"/>
      <c r="V379" s="222"/>
      <c r="W379" s="222"/>
      <c r="X379" s="222"/>
      <c r="Y379" s="222"/>
      <c r="Z379" s="222"/>
      <c r="AA379" s="222"/>
      <c r="AB379" s="222"/>
      <c r="AC379" s="222"/>
      <c r="AD379" s="222"/>
      <c r="AE379" s="222"/>
      <c r="AF379" s="222"/>
      <c r="AG379" s="222"/>
    </row>
    <row r="380" spans="1:33" ht="17.25" customHeight="1">
      <c r="A380" s="222"/>
      <c r="B380" s="222"/>
      <c r="C380" s="222"/>
      <c r="D380" s="222"/>
      <c r="E380" s="229"/>
      <c r="F380" s="230" t="e">
        <f t="shared" ref="F380:G380" si="283">#REF!</f>
        <v>#REF!</v>
      </c>
      <c r="G380" s="228" t="e">
        <f t="shared" si="283"/>
        <v>#REF!</v>
      </c>
      <c r="H380" s="222"/>
      <c r="I380" s="222"/>
      <c r="J380" s="222"/>
      <c r="K380" s="224"/>
      <c r="L380" s="224"/>
      <c r="M380" s="222"/>
      <c r="N380" s="222"/>
      <c r="O380" s="222"/>
      <c r="P380" s="222"/>
      <c r="Q380" s="222"/>
      <c r="R380" s="222"/>
      <c r="S380" s="222"/>
      <c r="T380" s="222"/>
      <c r="U380" s="222"/>
      <c r="V380" s="222"/>
      <c r="W380" s="222"/>
      <c r="X380" s="222"/>
      <c r="Y380" s="222"/>
      <c r="Z380" s="222"/>
      <c r="AA380" s="222"/>
      <c r="AB380" s="222"/>
      <c r="AC380" s="222"/>
      <c r="AD380" s="222"/>
      <c r="AE380" s="222"/>
      <c r="AF380" s="222"/>
      <c r="AG380" s="222"/>
    </row>
    <row r="381" spans="1:33" ht="17.25" customHeight="1">
      <c r="A381" s="222"/>
      <c r="B381" s="222"/>
      <c r="C381" s="222"/>
      <c r="D381" s="222"/>
      <c r="E381" s="229"/>
      <c r="F381" s="230" t="e">
        <f t="shared" ref="F381:G381" si="284">#REF!</f>
        <v>#REF!</v>
      </c>
      <c r="G381" s="228" t="e">
        <f t="shared" si="284"/>
        <v>#REF!</v>
      </c>
      <c r="H381" s="222"/>
      <c r="I381" s="222"/>
      <c r="J381" s="222"/>
      <c r="K381" s="224"/>
      <c r="L381" s="224"/>
      <c r="M381" s="222"/>
      <c r="N381" s="222"/>
      <c r="O381" s="222"/>
      <c r="P381" s="222"/>
      <c r="Q381" s="222"/>
      <c r="R381" s="222"/>
      <c r="S381" s="222"/>
      <c r="T381" s="222"/>
      <c r="U381" s="222"/>
      <c r="V381" s="222"/>
      <c r="W381" s="222"/>
      <c r="X381" s="222"/>
      <c r="Y381" s="222"/>
      <c r="Z381" s="222"/>
      <c r="AA381" s="222"/>
      <c r="AB381" s="222"/>
      <c r="AC381" s="222"/>
      <c r="AD381" s="222"/>
      <c r="AE381" s="222"/>
      <c r="AF381" s="222"/>
      <c r="AG381" s="222"/>
    </row>
    <row r="382" spans="1:33" ht="17.25" customHeight="1">
      <c r="A382" s="222"/>
      <c r="B382" s="222"/>
      <c r="C382" s="222"/>
      <c r="D382" s="222"/>
      <c r="E382" s="229"/>
      <c r="F382" s="230" t="e">
        <f t="shared" ref="F382:G382" si="285">#REF!</f>
        <v>#REF!</v>
      </c>
      <c r="G382" s="228" t="e">
        <f t="shared" si="285"/>
        <v>#REF!</v>
      </c>
      <c r="H382" s="222"/>
      <c r="I382" s="222"/>
      <c r="J382" s="222"/>
      <c r="K382" s="224"/>
      <c r="L382" s="224"/>
      <c r="M382" s="222"/>
      <c r="N382" s="222"/>
      <c r="O382" s="222"/>
      <c r="P382" s="222"/>
      <c r="Q382" s="222"/>
      <c r="R382" s="222"/>
      <c r="S382" s="222"/>
      <c r="T382" s="222"/>
      <c r="U382" s="222"/>
      <c r="V382" s="222"/>
      <c r="W382" s="222"/>
      <c r="X382" s="222"/>
      <c r="Y382" s="222"/>
      <c r="Z382" s="222"/>
      <c r="AA382" s="222"/>
      <c r="AB382" s="222"/>
      <c r="AC382" s="222"/>
      <c r="AD382" s="222"/>
      <c r="AE382" s="222"/>
      <c r="AF382" s="222"/>
      <c r="AG382" s="222"/>
    </row>
    <row r="383" spans="1:33" ht="17.25" customHeight="1">
      <c r="A383" s="222"/>
      <c r="B383" s="222"/>
      <c r="C383" s="222"/>
      <c r="D383" s="222"/>
      <c r="E383" s="229"/>
      <c r="F383" s="230" t="e">
        <f t="shared" ref="F383:G383" si="286">#REF!</f>
        <v>#REF!</v>
      </c>
      <c r="G383" s="228" t="e">
        <f t="shared" si="286"/>
        <v>#REF!</v>
      </c>
      <c r="H383" s="222"/>
      <c r="I383" s="222"/>
      <c r="J383" s="222"/>
      <c r="K383" s="224"/>
      <c r="L383" s="224"/>
      <c r="M383" s="222"/>
      <c r="N383" s="222"/>
      <c r="O383" s="222"/>
      <c r="P383" s="222"/>
      <c r="Q383" s="222"/>
      <c r="R383" s="222"/>
      <c r="S383" s="222"/>
      <c r="T383" s="222"/>
      <c r="U383" s="222"/>
      <c r="V383" s="222"/>
      <c r="W383" s="222"/>
      <c r="X383" s="222"/>
      <c r="Y383" s="222"/>
      <c r="Z383" s="222"/>
      <c r="AA383" s="222"/>
      <c r="AB383" s="222"/>
      <c r="AC383" s="222"/>
      <c r="AD383" s="222"/>
      <c r="AE383" s="222"/>
      <c r="AF383" s="222"/>
      <c r="AG383" s="222"/>
    </row>
    <row r="384" spans="1:33" ht="17.25" customHeight="1">
      <c r="A384" s="222"/>
      <c r="B384" s="222"/>
      <c r="C384" s="222"/>
      <c r="D384" s="222"/>
      <c r="E384" s="229"/>
      <c r="F384" s="230" t="e">
        <f t="shared" ref="F384:G384" si="287">#REF!</f>
        <v>#REF!</v>
      </c>
      <c r="G384" s="228" t="e">
        <f t="shared" si="287"/>
        <v>#REF!</v>
      </c>
      <c r="H384" s="222"/>
      <c r="I384" s="222"/>
      <c r="J384" s="222"/>
      <c r="K384" s="224"/>
      <c r="L384" s="224"/>
      <c r="M384" s="222"/>
      <c r="N384" s="222"/>
      <c r="O384" s="222"/>
      <c r="P384" s="222"/>
      <c r="Q384" s="222"/>
      <c r="R384" s="222"/>
      <c r="S384" s="222"/>
      <c r="T384" s="222"/>
      <c r="U384" s="222"/>
      <c r="V384" s="222"/>
      <c r="W384" s="222"/>
      <c r="X384" s="222"/>
      <c r="Y384" s="222"/>
      <c r="Z384" s="222"/>
      <c r="AA384" s="222"/>
      <c r="AB384" s="222"/>
      <c r="AC384" s="222"/>
      <c r="AD384" s="222"/>
      <c r="AE384" s="222"/>
      <c r="AF384" s="222"/>
      <c r="AG384" s="222"/>
    </row>
    <row r="385" spans="1:33" ht="17.25" customHeight="1">
      <c r="A385" s="222"/>
      <c r="B385" s="222"/>
      <c r="C385" s="222"/>
      <c r="D385" s="222"/>
      <c r="E385" s="229"/>
      <c r="F385" s="230" t="e">
        <f t="shared" ref="F385:G385" si="288">#REF!</f>
        <v>#REF!</v>
      </c>
      <c r="G385" s="228" t="e">
        <f t="shared" si="288"/>
        <v>#REF!</v>
      </c>
      <c r="H385" s="222"/>
      <c r="I385" s="222"/>
      <c r="J385" s="222"/>
      <c r="K385" s="224"/>
      <c r="L385" s="224"/>
      <c r="M385" s="222"/>
      <c r="N385" s="222"/>
      <c r="O385" s="222"/>
      <c r="P385" s="222"/>
      <c r="Q385" s="222"/>
      <c r="R385" s="222"/>
      <c r="S385" s="222"/>
      <c r="T385" s="222"/>
      <c r="U385" s="222"/>
      <c r="V385" s="222"/>
      <c r="W385" s="222"/>
      <c r="X385" s="222"/>
      <c r="Y385" s="222"/>
      <c r="Z385" s="222"/>
      <c r="AA385" s="222"/>
      <c r="AB385" s="222"/>
      <c r="AC385" s="222"/>
      <c r="AD385" s="222"/>
      <c r="AE385" s="222"/>
      <c r="AF385" s="222"/>
      <c r="AG385" s="222"/>
    </row>
    <row r="386" spans="1:33" ht="17.25" customHeight="1">
      <c r="A386" s="222"/>
      <c r="B386" s="222"/>
      <c r="C386" s="222"/>
      <c r="D386" s="222"/>
      <c r="E386" s="229"/>
      <c r="F386" s="230" t="e">
        <f t="shared" ref="F386:G386" si="289">#REF!</f>
        <v>#REF!</v>
      </c>
      <c r="G386" s="228" t="e">
        <f t="shared" si="289"/>
        <v>#REF!</v>
      </c>
      <c r="H386" s="222"/>
      <c r="I386" s="222"/>
      <c r="J386" s="222"/>
      <c r="K386" s="224"/>
      <c r="L386" s="224"/>
      <c r="M386" s="222"/>
      <c r="N386" s="222"/>
      <c r="O386" s="222"/>
      <c r="P386" s="222"/>
      <c r="Q386" s="222"/>
      <c r="R386" s="222"/>
      <c r="S386" s="222"/>
      <c r="T386" s="222"/>
      <c r="U386" s="222"/>
      <c r="V386" s="222"/>
      <c r="W386" s="222"/>
      <c r="X386" s="222"/>
      <c r="Y386" s="222"/>
      <c r="Z386" s="222"/>
      <c r="AA386" s="222"/>
      <c r="AB386" s="222"/>
      <c r="AC386" s="222"/>
      <c r="AD386" s="222"/>
      <c r="AE386" s="222"/>
      <c r="AF386" s="222"/>
      <c r="AG386" s="222"/>
    </row>
    <row r="387" spans="1:33" ht="17.25" customHeight="1">
      <c r="A387" s="222"/>
      <c r="B387" s="222"/>
      <c r="C387" s="222"/>
      <c r="D387" s="222"/>
      <c r="E387" s="229"/>
      <c r="F387" s="230" t="e">
        <f t="shared" ref="F387:G387" si="290">#REF!</f>
        <v>#REF!</v>
      </c>
      <c r="G387" s="228" t="e">
        <f t="shared" si="290"/>
        <v>#REF!</v>
      </c>
      <c r="H387" s="222"/>
      <c r="I387" s="222"/>
      <c r="J387" s="222"/>
      <c r="K387" s="224"/>
      <c r="L387" s="224"/>
      <c r="M387" s="222"/>
      <c r="N387" s="222"/>
      <c r="O387" s="222"/>
      <c r="P387" s="222"/>
      <c r="Q387" s="222"/>
      <c r="R387" s="222"/>
      <c r="S387" s="222"/>
      <c r="T387" s="222"/>
      <c r="U387" s="222"/>
      <c r="V387" s="222"/>
      <c r="W387" s="222"/>
      <c r="X387" s="222"/>
      <c r="Y387" s="222"/>
      <c r="Z387" s="222"/>
      <c r="AA387" s="222"/>
      <c r="AB387" s="222"/>
      <c r="AC387" s="222"/>
      <c r="AD387" s="222"/>
      <c r="AE387" s="222"/>
      <c r="AF387" s="222"/>
      <c r="AG387" s="222"/>
    </row>
    <row r="388" spans="1:33" ht="17.25" customHeight="1">
      <c r="A388" s="222"/>
      <c r="B388" s="222"/>
      <c r="C388" s="222"/>
      <c r="D388" s="222"/>
      <c r="E388" s="229"/>
      <c r="F388" s="230" t="e">
        <f t="shared" ref="F388:G388" si="291">#REF!</f>
        <v>#REF!</v>
      </c>
      <c r="G388" s="228" t="e">
        <f t="shared" si="291"/>
        <v>#REF!</v>
      </c>
      <c r="H388" s="222"/>
      <c r="I388" s="222"/>
      <c r="J388" s="222"/>
      <c r="K388" s="224"/>
      <c r="L388" s="224"/>
      <c r="M388" s="222"/>
      <c r="N388" s="222"/>
      <c r="O388" s="222"/>
      <c r="P388" s="222"/>
      <c r="Q388" s="222"/>
      <c r="R388" s="222"/>
      <c r="S388" s="222"/>
      <c r="T388" s="222"/>
      <c r="U388" s="222"/>
      <c r="V388" s="222"/>
      <c r="W388" s="222"/>
      <c r="X388" s="222"/>
      <c r="Y388" s="222"/>
      <c r="Z388" s="222"/>
      <c r="AA388" s="222"/>
      <c r="AB388" s="222"/>
      <c r="AC388" s="222"/>
      <c r="AD388" s="222"/>
      <c r="AE388" s="222"/>
      <c r="AF388" s="222"/>
      <c r="AG388" s="222"/>
    </row>
    <row r="389" spans="1:33" ht="17.25" customHeight="1">
      <c r="A389" s="222"/>
      <c r="B389" s="222"/>
      <c r="C389" s="222"/>
      <c r="D389" s="222"/>
      <c r="E389" s="229"/>
      <c r="F389" s="230" t="e">
        <f t="shared" ref="F389:G389" si="292">#REF!</f>
        <v>#REF!</v>
      </c>
      <c r="G389" s="228" t="e">
        <f t="shared" si="292"/>
        <v>#REF!</v>
      </c>
      <c r="H389" s="222"/>
      <c r="I389" s="222"/>
      <c r="J389" s="222"/>
      <c r="K389" s="224"/>
      <c r="L389" s="224"/>
      <c r="M389" s="222"/>
      <c r="N389" s="222"/>
      <c r="O389" s="222"/>
      <c r="P389" s="222"/>
      <c r="Q389" s="222"/>
      <c r="R389" s="222"/>
      <c r="S389" s="222"/>
      <c r="T389" s="222"/>
      <c r="U389" s="222"/>
      <c r="V389" s="222"/>
      <c r="W389" s="222"/>
      <c r="X389" s="222"/>
      <c r="Y389" s="222"/>
      <c r="Z389" s="222"/>
      <c r="AA389" s="222"/>
      <c r="AB389" s="222"/>
      <c r="AC389" s="222"/>
      <c r="AD389" s="222"/>
      <c r="AE389" s="222"/>
      <c r="AF389" s="222"/>
      <c r="AG389" s="222"/>
    </row>
    <row r="390" spans="1:33" ht="17.25" customHeight="1">
      <c r="A390" s="222"/>
      <c r="B390" s="222"/>
      <c r="C390" s="222"/>
      <c r="D390" s="222"/>
      <c r="E390" s="229"/>
      <c r="F390" s="230" t="e">
        <f t="shared" ref="F390:G390" si="293">#REF!</f>
        <v>#REF!</v>
      </c>
      <c r="G390" s="228" t="e">
        <f t="shared" si="293"/>
        <v>#REF!</v>
      </c>
      <c r="H390" s="222"/>
      <c r="I390" s="222"/>
      <c r="J390" s="222"/>
      <c r="K390" s="224"/>
      <c r="L390" s="224"/>
      <c r="M390" s="222"/>
      <c r="N390" s="222"/>
      <c r="O390" s="222"/>
      <c r="P390" s="222"/>
      <c r="Q390" s="222"/>
      <c r="R390" s="222"/>
      <c r="S390" s="222"/>
      <c r="T390" s="222"/>
      <c r="U390" s="222"/>
      <c r="V390" s="222"/>
      <c r="W390" s="222"/>
      <c r="X390" s="222"/>
      <c r="Y390" s="222"/>
      <c r="Z390" s="222"/>
      <c r="AA390" s="222"/>
      <c r="AB390" s="222"/>
      <c r="AC390" s="222"/>
      <c r="AD390" s="222"/>
      <c r="AE390" s="222"/>
      <c r="AF390" s="222"/>
      <c r="AG390" s="222"/>
    </row>
    <row r="391" spans="1:33" ht="17.25" customHeight="1">
      <c r="A391" s="222"/>
      <c r="B391" s="222"/>
      <c r="C391" s="222"/>
      <c r="D391" s="222"/>
      <c r="E391" s="229"/>
      <c r="F391" s="230" t="e">
        <f t="shared" ref="F391:G391" si="294">#REF!</f>
        <v>#REF!</v>
      </c>
      <c r="G391" s="228" t="e">
        <f t="shared" si="294"/>
        <v>#REF!</v>
      </c>
      <c r="H391" s="222"/>
      <c r="I391" s="222"/>
      <c r="J391" s="222"/>
      <c r="K391" s="224"/>
      <c r="L391" s="224"/>
      <c r="M391" s="222"/>
      <c r="N391" s="222"/>
      <c r="O391" s="222"/>
      <c r="P391" s="222"/>
      <c r="Q391" s="222"/>
      <c r="R391" s="222"/>
      <c r="S391" s="222"/>
      <c r="T391" s="222"/>
      <c r="U391" s="222"/>
      <c r="V391" s="222"/>
      <c r="W391" s="222"/>
      <c r="X391" s="222"/>
      <c r="Y391" s="222"/>
      <c r="Z391" s="222"/>
      <c r="AA391" s="222"/>
      <c r="AB391" s="222"/>
      <c r="AC391" s="222"/>
      <c r="AD391" s="222"/>
      <c r="AE391" s="222"/>
      <c r="AF391" s="222"/>
      <c r="AG391" s="222"/>
    </row>
    <row r="392" spans="1:33" ht="17.25" customHeight="1">
      <c r="A392" s="222"/>
      <c r="B392" s="222"/>
      <c r="C392" s="222"/>
      <c r="D392" s="222"/>
      <c r="E392" s="229"/>
      <c r="F392" s="230" t="e">
        <f t="shared" ref="F392:G392" si="295">#REF!</f>
        <v>#REF!</v>
      </c>
      <c r="G392" s="228" t="e">
        <f t="shared" si="295"/>
        <v>#REF!</v>
      </c>
      <c r="H392" s="222"/>
      <c r="I392" s="222"/>
      <c r="J392" s="222"/>
      <c r="K392" s="224"/>
      <c r="L392" s="224"/>
      <c r="M392" s="222"/>
      <c r="N392" s="222"/>
      <c r="O392" s="222"/>
      <c r="P392" s="222"/>
      <c r="Q392" s="222"/>
      <c r="R392" s="222"/>
      <c r="S392" s="222"/>
      <c r="T392" s="222"/>
      <c r="U392" s="222"/>
      <c r="V392" s="222"/>
      <c r="W392" s="222"/>
      <c r="X392" s="222"/>
      <c r="Y392" s="222"/>
      <c r="Z392" s="222"/>
      <c r="AA392" s="222"/>
      <c r="AB392" s="222"/>
      <c r="AC392" s="222"/>
      <c r="AD392" s="222"/>
      <c r="AE392" s="222"/>
      <c r="AF392" s="222"/>
      <c r="AG392" s="222"/>
    </row>
    <row r="393" spans="1:33" ht="17.25" customHeight="1">
      <c r="A393" s="222"/>
      <c r="B393" s="222"/>
      <c r="C393" s="222"/>
      <c r="D393" s="222"/>
      <c r="E393" s="229"/>
      <c r="F393" s="230" t="e">
        <f t="shared" ref="F393:G393" si="296">#REF!</f>
        <v>#REF!</v>
      </c>
      <c r="G393" s="228" t="e">
        <f t="shared" si="296"/>
        <v>#REF!</v>
      </c>
      <c r="H393" s="222"/>
      <c r="I393" s="222"/>
      <c r="J393" s="222"/>
      <c r="K393" s="224"/>
      <c r="L393" s="224"/>
      <c r="M393" s="222"/>
      <c r="N393" s="222"/>
      <c r="O393" s="222"/>
      <c r="P393" s="222"/>
      <c r="Q393" s="222"/>
      <c r="R393" s="222"/>
      <c r="S393" s="222"/>
      <c r="T393" s="222"/>
      <c r="U393" s="222"/>
      <c r="V393" s="222"/>
      <c r="W393" s="222"/>
      <c r="X393" s="222"/>
      <c r="Y393" s="222"/>
      <c r="Z393" s="222"/>
      <c r="AA393" s="222"/>
      <c r="AB393" s="222"/>
      <c r="AC393" s="222"/>
      <c r="AD393" s="222"/>
      <c r="AE393" s="222"/>
      <c r="AF393" s="222"/>
      <c r="AG393" s="222"/>
    </row>
    <row r="394" spans="1:33" ht="17.25" customHeight="1">
      <c r="A394" s="222"/>
      <c r="B394" s="222"/>
      <c r="C394" s="222"/>
      <c r="D394" s="222"/>
      <c r="E394" s="229"/>
      <c r="F394" s="230" t="e">
        <f t="shared" ref="F394:G394" si="297">#REF!</f>
        <v>#REF!</v>
      </c>
      <c r="G394" s="228" t="e">
        <f t="shared" si="297"/>
        <v>#REF!</v>
      </c>
      <c r="H394" s="222"/>
      <c r="I394" s="222"/>
      <c r="J394" s="222"/>
      <c r="K394" s="224"/>
      <c r="L394" s="224"/>
      <c r="M394" s="222"/>
      <c r="N394" s="222"/>
      <c r="O394" s="222"/>
      <c r="P394" s="222"/>
      <c r="Q394" s="222"/>
      <c r="R394" s="222"/>
      <c r="S394" s="222"/>
      <c r="T394" s="222"/>
      <c r="U394" s="222"/>
      <c r="V394" s="222"/>
      <c r="W394" s="222"/>
      <c r="X394" s="222"/>
      <c r="Y394" s="222"/>
      <c r="Z394" s="222"/>
      <c r="AA394" s="222"/>
      <c r="AB394" s="222"/>
      <c r="AC394" s="222"/>
      <c r="AD394" s="222"/>
      <c r="AE394" s="222"/>
      <c r="AF394" s="222"/>
      <c r="AG394" s="222"/>
    </row>
    <row r="395" spans="1:33" ht="17.25" customHeight="1">
      <c r="A395" s="222"/>
      <c r="B395" s="222"/>
      <c r="C395" s="222"/>
      <c r="D395" s="222"/>
      <c r="E395" s="229"/>
      <c r="F395" s="230" t="e">
        <f t="shared" ref="F395:G395" si="298">#REF!</f>
        <v>#REF!</v>
      </c>
      <c r="G395" s="228" t="e">
        <f t="shared" si="298"/>
        <v>#REF!</v>
      </c>
      <c r="H395" s="222"/>
      <c r="I395" s="222"/>
      <c r="J395" s="222"/>
      <c r="K395" s="224"/>
      <c r="L395" s="224"/>
      <c r="M395" s="222"/>
      <c r="N395" s="222"/>
      <c r="O395" s="222"/>
      <c r="P395" s="222"/>
      <c r="Q395" s="222"/>
      <c r="R395" s="222"/>
      <c r="S395" s="222"/>
      <c r="T395" s="222"/>
      <c r="U395" s="222"/>
      <c r="V395" s="222"/>
      <c r="W395" s="222"/>
      <c r="X395" s="222"/>
      <c r="Y395" s="222"/>
      <c r="Z395" s="222"/>
      <c r="AA395" s="222"/>
      <c r="AB395" s="222"/>
      <c r="AC395" s="222"/>
      <c r="AD395" s="222"/>
      <c r="AE395" s="222"/>
      <c r="AF395" s="222"/>
      <c r="AG395" s="222"/>
    </row>
    <row r="396" spans="1:33" ht="17.25" customHeight="1">
      <c r="A396" s="222"/>
      <c r="B396" s="222"/>
      <c r="C396" s="222"/>
      <c r="D396" s="222"/>
      <c r="E396" s="229"/>
      <c r="F396" s="230" t="e">
        <f t="shared" ref="F396:G396" si="299">#REF!</f>
        <v>#REF!</v>
      </c>
      <c r="G396" s="228" t="e">
        <f t="shared" si="299"/>
        <v>#REF!</v>
      </c>
      <c r="H396" s="222"/>
      <c r="I396" s="222"/>
      <c r="J396" s="222"/>
      <c r="K396" s="224"/>
      <c r="L396" s="224"/>
      <c r="M396" s="222"/>
      <c r="N396" s="222"/>
      <c r="O396" s="222"/>
      <c r="P396" s="222"/>
      <c r="Q396" s="222"/>
      <c r="R396" s="222"/>
      <c r="S396" s="222"/>
      <c r="T396" s="222"/>
      <c r="U396" s="222"/>
      <c r="V396" s="222"/>
      <c r="W396" s="222"/>
      <c r="X396" s="222"/>
      <c r="Y396" s="222"/>
      <c r="Z396" s="222"/>
      <c r="AA396" s="222"/>
      <c r="AB396" s="222"/>
      <c r="AC396" s="222"/>
      <c r="AD396" s="222"/>
      <c r="AE396" s="222"/>
      <c r="AF396" s="222"/>
      <c r="AG396" s="222"/>
    </row>
    <row r="397" spans="1:33" ht="17.25" customHeight="1">
      <c r="A397" s="222"/>
      <c r="B397" s="222"/>
      <c r="C397" s="222"/>
      <c r="D397" s="222"/>
      <c r="E397" s="229"/>
      <c r="F397" s="230" t="e">
        <f t="shared" ref="F397:G397" si="300">#REF!</f>
        <v>#REF!</v>
      </c>
      <c r="G397" s="228" t="e">
        <f t="shared" si="300"/>
        <v>#REF!</v>
      </c>
      <c r="H397" s="222"/>
      <c r="I397" s="222"/>
      <c r="J397" s="222"/>
      <c r="K397" s="224"/>
      <c r="L397" s="224"/>
      <c r="M397" s="222"/>
      <c r="N397" s="222"/>
      <c r="O397" s="222"/>
      <c r="P397" s="222"/>
      <c r="Q397" s="222"/>
      <c r="R397" s="222"/>
      <c r="S397" s="222"/>
      <c r="T397" s="222"/>
      <c r="U397" s="222"/>
      <c r="V397" s="222"/>
      <c r="W397" s="222"/>
      <c r="X397" s="222"/>
      <c r="Y397" s="222"/>
      <c r="Z397" s="222"/>
      <c r="AA397" s="222"/>
      <c r="AB397" s="222"/>
      <c r="AC397" s="222"/>
      <c r="AD397" s="222"/>
      <c r="AE397" s="222"/>
      <c r="AF397" s="222"/>
      <c r="AG397" s="222"/>
    </row>
    <row r="398" spans="1:33" ht="17.25" customHeight="1">
      <c r="A398" s="222"/>
      <c r="B398" s="222"/>
      <c r="C398" s="222"/>
      <c r="D398" s="222"/>
      <c r="E398" s="229"/>
      <c r="F398" s="230" t="e">
        <f t="shared" ref="F398:G398" si="301">#REF!</f>
        <v>#REF!</v>
      </c>
      <c r="G398" s="228" t="e">
        <f t="shared" si="301"/>
        <v>#REF!</v>
      </c>
      <c r="H398" s="222"/>
      <c r="I398" s="222"/>
      <c r="J398" s="222"/>
      <c r="K398" s="224"/>
      <c r="L398" s="224"/>
      <c r="M398" s="222"/>
      <c r="N398" s="222"/>
      <c r="O398" s="222"/>
      <c r="P398" s="222"/>
      <c r="Q398" s="222"/>
      <c r="R398" s="222"/>
      <c r="S398" s="222"/>
      <c r="T398" s="222"/>
      <c r="U398" s="222"/>
      <c r="V398" s="222"/>
      <c r="W398" s="222"/>
      <c r="X398" s="222"/>
      <c r="Y398" s="222"/>
      <c r="Z398" s="222"/>
      <c r="AA398" s="222"/>
      <c r="AB398" s="222"/>
      <c r="AC398" s="222"/>
      <c r="AD398" s="222"/>
      <c r="AE398" s="222"/>
      <c r="AF398" s="222"/>
      <c r="AG398" s="222"/>
    </row>
    <row r="399" spans="1:33" ht="17.25" customHeight="1">
      <c r="A399" s="222"/>
      <c r="B399" s="222"/>
      <c r="C399" s="222"/>
      <c r="D399" s="222"/>
      <c r="E399" s="229"/>
      <c r="F399" s="230" t="e">
        <f t="shared" ref="F399:G399" si="302">#REF!</f>
        <v>#REF!</v>
      </c>
      <c r="G399" s="228" t="e">
        <f t="shared" si="302"/>
        <v>#REF!</v>
      </c>
      <c r="H399" s="222"/>
      <c r="I399" s="222"/>
      <c r="J399" s="222"/>
      <c r="K399" s="224"/>
      <c r="L399" s="224"/>
      <c r="M399" s="222"/>
      <c r="N399" s="222"/>
      <c r="O399" s="222"/>
      <c r="P399" s="222"/>
      <c r="Q399" s="222"/>
      <c r="R399" s="222"/>
      <c r="S399" s="222"/>
      <c r="T399" s="222"/>
      <c r="U399" s="222"/>
      <c r="V399" s="222"/>
      <c r="W399" s="222"/>
      <c r="X399" s="222"/>
      <c r="Y399" s="222"/>
      <c r="Z399" s="222"/>
      <c r="AA399" s="222"/>
      <c r="AB399" s="222"/>
      <c r="AC399" s="222"/>
      <c r="AD399" s="222"/>
      <c r="AE399" s="222"/>
      <c r="AF399" s="222"/>
      <c r="AG399" s="222"/>
    </row>
    <row r="400" spans="1:33" ht="17.25" customHeight="1">
      <c r="A400" s="222"/>
      <c r="B400" s="222"/>
      <c r="C400" s="222"/>
      <c r="D400" s="222"/>
      <c r="E400" s="229"/>
      <c r="F400" s="230" t="e">
        <f t="shared" ref="F400:G400" si="303">#REF!</f>
        <v>#REF!</v>
      </c>
      <c r="G400" s="228" t="e">
        <f t="shared" si="303"/>
        <v>#REF!</v>
      </c>
      <c r="H400" s="222"/>
      <c r="I400" s="222"/>
      <c r="J400" s="222"/>
      <c r="K400" s="224"/>
      <c r="L400" s="224"/>
      <c r="M400" s="222"/>
      <c r="N400" s="222"/>
      <c r="O400" s="222"/>
      <c r="P400" s="222"/>
      <c r="Q400" s="222"/>
      <c r="R400" s="222"/>
      <c r="S400" s="222"/>
      <c r="T400" s="222"/>
      <c r="U400" s="222"/>
      <c r="V400" s="222"/>
      <c r="W400" s="222"/>
      <c r="X400" s="222"/>
      <c r="Y400" s="222"/>
      <c r="Z400" s="222"/>
      <c r="AA400" s="222"/>
      <c r="AB400" s="222"/>
      <c r="AC400" s="222"/>
      <c r="AD400" s="222"/>
      <c r="AE400" s="222"/>
      <c r="AF400" s="222"/>
      <c r="AG400" s="222"/>
    </row>
    <row r="401" spans="1:33" ht="17.25" customHeight="1">
      <c r="A401" s="222"/>
      <c r="B401" s="222"/>
      <c r="C401" s="222"/>
      <c r="D401" s="222"/>
      <c r="E401" s="229"/>
      <c r="F401" s="230" t="e">
        <f t="shared" ref="F401:G401" si="304">#REF!</f>
        <v>#REF!</v>
      </c>
      <c r="G401" s="228" t="e">
        <f t="shared" si="304"/>
        <v>#REF!</v>
      </c>
      <c r="H401" s="222"/>
      <c r="I401" s="222"/>
      <c r="J401" s="222"/>
      <c r="K401" s="224"/>
      <c r="L401" s="224"/>
      <c r="M401" s="222"/>
      <c r="N401" s="222"/>
      <c r="O401" s="222"/>
      <c r="P401" s="222"/>
      <c r="Q401" s="222"/>
      <c r="R401" s="222"/>
      <c r="S401" s="222"/>
      <c r="T401" s="222"/>
      <c r="U401" s="222"/>
      <c r="V401" s="222"/>
      <c r="W401" s="222"/>
      <c r="X401" s="222"/>
      <c r="Y401" s="222"/>
      <c r="Z401" s="222"/>
      <c r="AA401" s="222"/>
      <c r="AB401" s="222"/>
      <c r="AC401" s="222"/>
      <c r="AD401" s="222"/>
      <c r="AE401" s="222"/>
      <c r="AF401" s="222"/>
      <c r="AG401" s="222"/>
    </row>
    <row r="402" spans="1:33" ht="17.25" customHeight="1">
      <c r="A402" s="222"/>
      <c r="B402" s="222"/>
      <c r="C402" s="222"/>
      <c r="D402" s="222"/>
      <c r="E402" s="229"/>
      <c r="F402" s="230" t="e">
        <f t="shared" ref="F402:G402" si="305">#REF!</f>
        <v>#REF!</v>
      </c>
      <c r="G402" s="228" t="e">
        <f t="shared" si="305"/>
        <v>#REF!</v>
      </c>
      <c r="H402" s="222"/>
      <c r="I402" s="222"/>
      <c r="J402" s="222"/>
      <c r="K402" s="224"/>
      <c r="L402" s="224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</row>
    <row r="403" spans="1:33" ht="17.25" customHeight="1">
      <c r="A403" s="222"/>
      <c r="B403" s="222"/>
      <c r="C403" s="222"/>
      <c r="D403" s="222"/>
      <c r="E403" s="229"/>
      <c r="F403" s="230" t="e">
        <f t="shared" ref="F403:G403" si="306">#REF!</f>
        <v>#REF!</v>
      </c>
      <c r="G403" s="228" t="e">
        <f t="shared" si="306"/>
        <v>#REF!</v>
      </c>
      <c r="H403" s="222"/>
      <c r="I403" s="222"/>
      <c r="J403" s="222"/>
      <c r="K403" s="224"/>
      <c r="L403" s="224"/>
      <c r="M403" s="222"/>
      <c r="N403" s="222"/>
      <c r="O403" s="222"/>
      <c r="P403" s="222"/>
      <c r="Q403" s="222"/>
      <c r="R403" s="222"/>
      <c r="S403" s="222"/>
      <c r="T403" s="222"/>
      <c r="U403" s="222"/>
      <c r="V403" s="222"/>
      <c r="W403" s="222"/>
      <c r="X403" s="222"/>
      <c r="Y403" s="222"/>
      <c r="Z403" s="222"/>
      <c r="AA403" s="222"/>
      <c r="AB403" s="222"/>
      <c r="AC403" s="222"/>
      <c r="AD403" s="222"/>
      <c r="AE403" s="222"/>
      <c r="AF403" s="222"/>
      <c r="AG403" s="222"/>
    </row>
    <row r="404" spans="1:33" ht="17.25" customHeight="1">
      <c r="A404" s="222"/>
      <c r="B404" s="222"/>
      <c r="C404" s="222"/>
      <c r="D404" s="222"/>
      <c r="E404" s="229"/>
      <c r="F404" s="230" t="e">
        <f t="shared" ref="F404:G404" si="307">#REF!</f>
        <v>#REF!</v>
      </c>
      <c r="G404" s="228" t="e">
        <f t="shared" si="307"/>
        <v>#REF!</v>
      </c>
      <c r="H404" s="222"/>
      <c r="I404" s="222"/>
      <c r="J404" s="222"/>
      <c r="K404" s="224"/>
      <c r="L404" s="224"/>
      <c r="M404" s="222"/>
      <c r="N404" s="222"/>
      <c r="O404" s="222"/>
      <c r="P404" s="222"/>
      <c r="Q404" s="222"/>
      <c r="R404" s="222"/>
      <c r="S404" s="222"/>
      <c r="T404" s="222"/>
      <c r="U404" s="222"/>
      <c r="V404" s="222"/>
      <c r="W404" s="222"/>
      <c r="X404" s="222"/>
      <c r="Y404" s="222"/>
      <c r="Z404" s="222"/>
      <c r="AA404" s="222"/>
      <c r="AB404" s="222"/>
      <c r="AC404" s="222"/>
      <c r="AD404" s="222"/>
      <c r="AE404" s="222"/>
      <c r="AF404" s="222"/>
      <c r="AG404" s="222"/>
    </row>
    <row r="405" spans="1:33" ht="17.25" customHeight="1">
      <c r="A405" s="222"/>
      <c r="B405" s="222"/>
      <c r="C405" s="222"/>
      <c r="D405" s="222"/>
      <c r="E405" s="229"/>
      <c r="F405" s="230" t="e">
        <f t="shared" ref="F405:G405" si="308">#REF!</f>
        <v>#REF!</v>
      </c>
      <c r="G405" s="228" t="e">
        <f t="shared" si="308"/>
        <v>#REF!</v>
      </c>
      <c r="H405" s="222"/>
      <c r="I405" s="222"/>
      <c r="J405" s="222"/>
      <c r="K405" s="224"/>
      <c r="L405" s="224"/>
      <c r="M405" s="222"/>
      <c r="N405" s="222"/>
      <c r="O405" s="222"/>
      <c r="P405" s="222"/>
      <c r="Q405" s="222"/>
      <c r="R405" s="222"/>
      <c r="S405" s="222"/>
      <c r="T405" s="222"/>
      <c r="U405" s="222"/>
      <c r="V405" s="222"/>
      <c r="W405" s="222"/>
      <c r="X405" s="222"/>
      <c r="Y405" s="222"/>
      <c r="Z405" s="222"/>
      <c r="AA405" s="222"/>
      <c r="AB405" s="222"/>
      <c r="AC405" s="222"/>
      <c r="AD405" s="222"/>
      <c r="AE405" s="222"/>
      <c r="AF405" s="222"/>
      <c r="AG405" s="222"/>
    </row>
    <row r="406" spans="1:33" ht="17.25" customHeight="1">
      <c r="A406" s="222"/>
      <c r="B406" s="222"/>
      <c r="C406" s="222"/>
      <c r="D406" s="222"/>
      <c r="E406" s="229"/>
      <c r="F406" s="230" t="e">
        <f t="shared" ref="F406:G406" si="309">#REF!</f>
        <v>#REF!</v>
      </c>
      <c r="G406" s="228" t="e">
        <f t="shared" si="309"/>
        <v>#REF!</v>
      </c>
      <c r="H406" s="222"/>
      <c r="I406" s="222"/>
      <c r="J406" s="222"/>
      <c r="K406" s="224"/>
      <c r="L406" s="224"/>
      <c r="M406" s="222"/>
      <c r="N406" s="222"/>
      <c r="O406" s="222"/>
      <c r="P406" s="222"/>
      <c r="Q406" s="222"/>
      <c r="R406" s="222"/>
      <c r="S406" s="222"/>
      <c r="T406" s="222"/>
      <c r="U406" s="222"/>
      <c r="V406" s="222"/>
      <c r="W406" s="222"/>
      <c r="X406" s="222"/>
      <c r="Y406" s="222"/>
      <c r="Z406" s="222"/>
      <c r="AA406" s="222"/>
      <c r="AB406" s="222"/>
      <c r="AC406" s="222"/>
      <c r="AD406" s="222"/>
      <c r="AE406" s="222"/>
      <c r="AF406" s="222"/>
      <c r="AG406" s="222"/>
    </row>
    <row r="407" spans="1:33" ht="17.25" customHeight="1">
      <c r="A407" s="222"/>
      <c r="B407" s="222"/>
      <c r="C407" s="222"/>
      <c r="D407" s="222"/>
      <c r="E407" s="229"/>
      <c r="F407" s="230" t="e">
        <f t="shared" ref="F407:G407" si="310">#REF!</f>
        <v>#REF!</v>
      </c>
      <c r="G407" s="228" t="e">
        <f t="shared" si="310"/>
        <v>#REF!</v>
      </c>
      <c r="H407" s="222"/>
      <c r="I407" s="222"/>
      <c r="J407" s="222"/>
      <c r="K407" s="224"/>
      <c r="L407" s="224"/>
      <c r="M407" s="222"/>
      <c r="N407" s="222"/>
      <c r="O407" s="222"/>
      <c r="P407" s="222"/>
      <c r="Q407" s="222"/>
      <c r="R407" s="222"/>
      <c r="S407" s="222"/>
      <c r="T407" s="222"/>
      <c r="U407" s="222"/>
      <c r="V407" s="222"/>
      <c r="W407" s="222"/>
      <c r="X407" s="222"/>
      <c r="Y407" s="222"/>
      <c r="Z407" s="222"/>
      <c r="AA407" s="222"/>
      <c r="AB407" s="222"/>
      <c r="AC407" s="222"/>
      <c r="AD407" s="222"/>
      <c r="AE407" s="222"/>
      <c r="AF407" s="222"/>
      <c r="AG407" s="222"/>
    </row>
    <row r="408" spans="1:33" ht="17.25" customHeight="1">
      <c r="A408" s="222"/>
      <c r="B408" s="222"/>
      <c r="C408" s="222"/>
      <c r="D408" s="222"/>
      <c r="E408" s="229"/>
      <c r="F408" s="230" t="e">
        <f t="shared" ref="F408:G408" si="311">#REF!</f>
        <v>#REF!</v>
      </c>
      <c r="G408" s="228" t="e">
        <f t="shared" si="311"/>
        <v>#REF!</v>
      </c>
      <c r="H408" s="222"/>
      <c r="I408" s="222"/>
      <c r="J408" s="222"/>
      <c r="K408" s="224"/>
      <c r="L408" s="224"/>
      <c r="M408" s="222"/>
      <c r="N408" s="222"/>
      <c r="O408" s="222"/>
      <c r="P408" s="222"/>
      <c r="Q408" s="222"/>
      <c r="R408" s="222"/>
      <c r="S408" s="222"/>
      <c r="T408" s="222"/>
      <c r="U408" s="222"/>
      <c r="V408" s="222"/>
      <c r="W408" s="222"/>
      <c r="X408" s="222"/>
      <c r="Y408" s="222"/>
      <c r="Z408" s="222"/>
      <c r="AA408" s="222"/>
      <c r="AB408" s="222"/>
      <c r="AC408" s="222"/>
      <c r="AD408" s="222"/>
      <c r="AE408" s="222"/>
      <c r="AF408" s="222"/>
      <c r="AG408" s="222"/>
    </row>
    <row r="409" spans="1:33" ht="17.25" customHeight="1">
      <c r="A409" s="222"/>
      <c r="B409" s="222"/>
      <c r="C409" s="222"/>
      <c r="D409" s="222"/>
      <c r="E409" s="229"/>
      <c r="F409" s="230" t="e">
        <f t="shared" ref="F409:G409" si="312">#REF!</f>
        <v>#REF!</v>
      </c>
      <c r="G409" s="228" t="e">
        <f t="shared" si="312"/>
        <v>#REF!</v>
      </c>
      <c r="H409" s="222"/>
      <c r="I409" s="222"/>
      <c r="J409" s="222"/>
      <c r="K409" s="224"/>
      <c r="L409" s="224"/>
      <c r="M409" s="222"/>
      <c r="N409" s="222"/>
      <c r="O409" s="222"/>
      <c r="P409" s="222"/>
      <c r="Q409" s="222"/>
      <c r="R409" s="222"/>
      <c r="S409" s="222"/>
      <c r="T409" s="222"/>
      <c r="U409" s="222"/>
      <c r="V409" s="222"/>
      <c r="W409" s="222"/>
      <c r="X409" s="222"/>
      <c r="Y409" s="222"/>
      <c r="Z409" s="222"/>
      <c r="AA409" s="222"/>
      <c r="AB409" s="222"/>
      <c r="AC409" s="222"/>
      <c r="AD409" s="222"/>
      <c r="AE409" s="222"/>
      <c r="AF409" s="222"/>
      <c r="AG409" s="222"/>
    </row>
    <row r="410" spans="1:33" ht="17.25" customHeight="1">
      <c r="A410" s="222"/>
      <c r="B410" s="222"/>
      <c r="C410" s="222"/>
      <c r="D410" s="222"/>
      <c r="E410" s="229"/>
      <c r="F410" s="230" t="e">
        <f t="shared" ref="F410:G410" si="313">#REF!</f>
        <v>#REF!</v>
      </c>
      <c r="G410" s="228" t="e">
        <f t="shared" si="313"/>
        <v>#REF!</v>
      </c>
      <c r="H410" s="222"/>
      <c r="I410" s="222"/>
      <c r="J410" s="222"/>
      <c r="K410" s="224"/>
      <c r="L410" s="224"/>
      <c r="M410" s="222"/>
      <c r="N410" s="222"/>
      <c r="O410" s="222"/>
      <c r="P410" s="222"/>
      <c r="Q410" s="222"/>
      <c r="R410" s="222"/>
      <c r="S410" s="222"/>
      <c r="T410" s="222"/>
      <c r="U410" s="222"/>
      <c r="V410" s="222"/>
      <c r="W410" s="222"/>
      <c r="X410" s="222"/>
      <c r="Y410" s="222"/>
      <c r="Z410" s="222"/>
      <c r="AA410" s="222"/>
      <c r="AB410" s="222"/>
      <c r="AC410" s="222"/>
      <c r="AD410" s="222"/>
      <c r="AE410" s="222"/>
      <c r="AF410" s="222"/>
      <c r="AG410" s="222"/>
    </row>
    <row r="411" spans="1:33" ht="17.25" customHeight="1">
      <c r="A411" s="222"/>
      <c r="B411" s="222"/>
      <c r="C411" s="222"/>
      <c r="D411" s="222"/>
      <c r="E411" s="229"/>
      <c r="F411" s="230" t="e">
        <f t="shared" ref="F411:G411" si="314">#REF!</f>
        <v>#REF!</v>
      </c>
      <c r="G411" s="228" t="e">
        <f t="shared" si="314"/>
        <v>#REF!</v>
      </c>
      <c r="H411" s="222"/>
      <c r="I411" s="222"/>
      <c r="J411" s="222"/>
      <c r="K411" s="224"/>
      <c r="L411" s="224"/>
      <c r="M411" s="222"/>
      <c r="N411" s="222"/>
      <c r="O411" s="222"/>
      <c r="P411" s="222"/>
      <c r="Q411" s="222"/>
      <c r="R411" s="222"/>
      <c r="S411" s="222"/>
      <c r="T411" s="222"/>
      <c r="U411" s="222"/>
      <c r="V411" s="222"/>
      <c r="W411" s="222"/>
      <c r="X411" s="222"/>
      <c r="Y411" s="222"/>
      <c r="Z411" s="222"/>
      <c r="AA411" s="222"/>
      <c r="AB411" s="222"/>
      <c r="AC411" s="222"/>
      <c r="AD411" s="222"/>
      <c r="AE411" s="222"/>
      <c r="AF411" s="222"/>
      <c r="AG411" s="222"/>
    </row>
    <row r="412" spans="1:33" ht="17.25" customHeight="1">
      <c r="A412" s="222"/>
      <c r="B412" s="222"/>
      <c r="C412" s="222"/>
      <c r="D412" s="222"/>
      <c r="E412" s="229"/>
      <c r="F412" s="230" t="e">
        <f t="shared" ref="F412:G412" si="315">#REF!</f>
        <v>#REF!</v>
      </c>
      <c r="G412" s="228" t="e">
        <f t="shared" si="315"/>
        <v>#REF!</v>
      </c>
      <c r="H412" s="222"/>
      <c r="I412" s="222"/>
      <c r="J412" s="222"/>
      <c r="K412" s="224"/>
      <c r="L412" s="224"/>
      <c r="M412" s="222"/>
      <c r="N412" s="222"/>
      <c r="O412" s="222"/>
      <c r="P412" s="222"/>
      <c r="Q412" s="222"/>
      <c r="R412" s="222"/>
      <c r="S412" s="222"/>
      <c r="T412" s="222"/>
      <c r="U412" s="222"/>
      <c r="V412" s="222"/>
      <c r="W412" s="222"/>
      <c r="X412" s="222"/>
      <c r="Y412" s="222"/>
      <c r="Z412" s="222"/>
      <c r="AA412" s="222"/>
      <c r="AB412" s="222"/>
      <c r="AC412" s="222"/>
      <c r="AD412" s="222"/>
      <c r="AE412" s="222"/>
      <c r="AF412" s="222"/>
      <c r="AG412" s="222"/>
    </row>
    <row r="413" spans="1:33" ht="17.25" customHeight="1">
      <c r="A413" s="222"/>
      <c r="B413" s="222"/>
      <c r="C413" s="222"/>
      <c r="D413" s="222"/>
      <c r="E413" s="229"/>
      <c r="F413" s="230" t="e">
        <f t="shared" ref="F413:G413" si="316">#REF!</f>
        <v>#REF!</v>
      </c>
      <c r="G413" s="228" t="e">
        <f t="shared" si="316"/>
        <v>#REF!</v>
      </c>
      <c r="H413" s="222"/>
      <c r="I413" s="222"/>
      <c r="J413" s="222"/>
      <c r="K413" s="224"/>
      <c r="L413" s="224"/>
      <c r="M413" s="222"/>
      <c r="N413" s="222"/>
      <c r="O413" s="222"/>
      <c r="P413" s="222"/>
      <c r="Q413" s="222"/>
      <c r="R413" s="222"/>
      <c r="S413" s="222"/>
      <c r="T413" s="222"/>
      <c r="U413" s="222"/>
      <c r="V413" s="222"/>
      <c r="W413" s="222"/>
      <c r="X413" s="222"/>
      <c r="Y413" s="222"/>
      <c r="Z413" s="222"/>
      <c r="AA413" s="222"/>
      <c r="AB413" s="222"/>
      <c r="AC413" s="222"/>
      <c r="AD413" s="222"/>
      <c r="AE413" s="222"/>
      <c r="AF413" s="222"/>
      <c r="AG413" s="222"/>
    </row>
    <row r="414" spans="1:33" ht="17.25" customHeight="1">
      <c r="A414" s="222"/>
      <c r="B414" s="222"/>
      <c r="C414" s="222"/>
      <c r="D414" s="222"/>
      <c r="E414" s="229"/>
      <c r="F414" s="230" t="e">
        <f t="shared" ref="F414:G414" si="317">#REF!</f>
        <v>#REF!</v>
      </c>
      <c r="G414" s="228" t="e">
        <f t="shared" si="317"/>
        <v>#REF!</v>
      </c>
      <c r="H414" s="222"/>
      <c r="I414" s="222"/>
      <c r="J414" s="222"/>
      <c r="K414" s="224"/>
      <c r="L414" s="224"/>
      <c r="M414" s="222"/>
      <c r="N414" s="222"/>
      <c r="O414" s="222"/>
      <c r="P414" s="222"/>
      <c r="Q414" s="222"/>
      <c r="R414" s="222"/>
      <c r="S414" s="222"/>
      <c r="T414" s="222"/>
      <c r="U414" s="222"/>
      <c r="V414" s="222"/>
      <c r="W414" s="222"/>
      <c r="X414" s="222"/>
      <c r="Y414" s="222"/>
      <c r="Z414" s="222"/>
      <c r="AA414" s="222"/>
      <c r="AB414" s="222"/>
      <c r="AC414" s="222"/>
      <c r="AD414" s="222"/>
      <c r="AE414" s="222"/>
      <c r="AF414" s="222"/>
      <c r="AG414" s="222"/>
    </row>
    <row r="415" spans="1:33" ht="17.25" customHeight="1">
      <c r="A415" s="222"/>
      <c r="B415" s="222"/>
      <c r="C415" s="222"/>
      <c r="D415" s="222"/>
      <c r="E415" s="229"/>
      <c r="F415" s="230" t="e">
        <f t="shared" ref="F415:G415" si="318">#REF!</f>
        <v>#REF!</v>
      </c>
      <c r="G415" s="228" t="e">
        <f t="shared" si="318"/>
        <v>#REF!</v>
      </c>
      <c r="H415" s="222"/>
      <c r="I415" s="222"/>
      <c r="J415" s="222"/>
      <c r="K415" s="224"/>
      <c r="L415" s="224"/>
      <c r="M415" s="222"/>
      <c r="N415" s="222"/>
      <c r="O415" s="222"/>
      <c r="P415" s="222"/>
      <c r="Q415" s="222"/>
      <c r="R415" s="222"/>
      <c r="S415" s="222"/>
      <c r="T415" s="222"/>
      <c r="U415" s="222"/>
      <c r="V415" s="222"/>
      <c r="W415" s="222"/>
      <c r="X415" s="222"/>
      <c r="Y415" s="222"/>
      <c r="Z415" s="222"/>
      <c r="AA415" s="222"/>
      <c r="AB415" s="222"/>
      <c r="AC415" s="222"/>
      <c r="AD415" s="222"/>
      <c r="AE415" s="222"/>
      <c r="AF415" s="222"/>
      <c r="AG415" s="222"/>
    </row>
    <row r="416" spans="1:33" ht="17.25" customHeight="1">
      <c r="A416" s="222"/>
      <c r="B416" s="222"/>
      <c r="C416" s="222"/>
      <c r="D416" s="222"/>
      <c r="E416" s="229"/>
      <c r="F416" s="230" t="e">
        <f t="shared" ref="F416:G416" si="319">#REF!</f>
        <v>#REF!</v>
      </c>
      <c r="G416" s="228" t="e">
        <f t="shared" si="319"/>
        <v>#REF!</v>
      </c>
      <c r="H416" s="222"/>
      <c r="I416" s="222"/>
      <c r="J416" s="222"/>
      <c r="K416" s="224"/>
      <c r="L416" s="224"/>
      <c r="M416" s="222"/>
      <c r="N416" s="222"/>
      <c r="O416" s="222"/>
      <c r="P416" s="222"/>
      <c r="Q416" s="222"/>
      <c r="R416" s="222"/>
      <c r="S416" s="222"/>
      <c r="T416" s="222"/>
      <c r="U416" s="222"/>
      <c r="V416" s="222"/>
      <c r="W416" s="222"/>
      <c r="X416" s="222"/>
      <c r="Y416" s="222"/>
      <c r="Z416" s="222"/>
      <c r="AA416" s="222"/>
      <c r="AB416" s="222"/>
      <c r="AC416" s="222"/>
      <c r="AD416" s="222"/>
      <c r="AE416" s="222"/>
      <c r="AF416" s="222"/>
      <c r="AG416" s="222"/>
    </row>
    <row r="417" spans="1:33" ht="17.25" customHeight="1">
      <c r="A417" s="222"/>
      <c r="B417" s="222"/>
      <c r="C417" s="222"/>
      <c r="D417" s="222"/>
      <c r="E417" s="229"/>
      <c r="F417" s="230" t="e">
        <f t="shared" ref="F417:G417" si="320">#REF!</f>
        <v>#REF!</v>
      </c>
      <c r="G417" s="228" t="e">
        <f t="shared" si="320"/>
        <v>#REF!</v>
      </c>
      <c r="H417" s="222"/>
      <c r="I417" s="222"/>
      <c r="J417" s="222"/>
      <c r="K417" s="224"/>
      <c r="L417" s="224"/>
      <c r="M417" s="222"/>
      <c r="N417" s="222"/>
      <c r="O417" s="222"/>
      <c r="P417" s="222"/>
      <c r="Q417" s="222"/>
      <c r="R417" s="222"/>
      <c r="S417" s="222"/>
      <c r="T417" s="222"/>
      <c r="U417" s="222"/>
      <c r="V417" s="222"/>
      <c r="W417" s="222"/>
      <c r="X417" s="222"/>
      <c r="Y417" s="222"/>
      <c r="Z417" s="222"/>
      <c r="AA417" s="222"/>
      <c r="AB417" s="222"/>
      <c r="AC417" s="222"/>
      <c r="AD417" s="222"/>
      <c r="AE417" s="222"/>
      <c r="AF417" s="222"/>
      <c r="AG417" s="222"/>
    </row>
    <row r="418" spans="1:33" ht="17.25" customHeight="1">
      <c r="A418" s="222"/>
      <c r="B418" s="222"/>
      <c r="C418" s="222"/>
      <c r="D418" s="222"/>
      <c r="E418" s="229"/>
      <c r="F418" s="230" t="e">
        <f t="shared" ref="F418:G418" si="321">#REF!</f>
        <v>#REF!</v>
      </c>
      <c r="G418" s="228" t="e">
        <f t="shared" si="321"/>
        <v>#REF!</v>
      </c>
      <c r="H418" s="222"/>
      <c r="I418" s="222"/>
      <c r="J418" s="222"/>
      <c r="K418" s="224"/>
      <c r="L418" s="224"/>
      <c r="M418" s="222"/>
      <c r="N418" s="222"/>
      <c r="O418" s="222"/>
      <c r="P418" s="222"/>
      <c r="Q418" s="222"/>
      <c r="R418" s="222"/>
      <c r="S418" s="222"/>
      <c r="T418" s="222"/>
      <c r="U418" s="222"/>
      <c r="V418" s="222"/>
      <c r="W418" s="222"/>
      <c r="X418" s="222"/>
      <c r="Y418" s="222"/>
      <c r="Z418" s="222"/>
      <c r="AA418" s="222"/>
      <c r="AB418" s="222"/>
      <c r="AC418" s="222"/>
      <c r="AD418" s="222"/>
      <c r="AE418" s="222"/>
      <c r="AF418" s="222"/>
      <c r="AG418" s="222"/>
    </row>
    <row r="419" spans="1:33" ht="17.25" customHeight="1">
      <c r="A419" s="222"/>
      <c r="B419" s="222"/>
      <c r="C419" s="222"/>
      <c r="D419" s="222"/>
      <c r="E419" s="229"/>
      <c r="F419" s="230" t="e">
        <f t="shared" ref="F419:G419" si="322">#REF!</f>
        <v>#REF!</v>
      </c>
      <c r="G419" s="228" t="e">
        <f t="shared" si="322"/>
        <v>#REF!</v>
      </c>
      <c r="H419" s="222"/>
      <c r="I419" s="222"/>
      <c r="J419" s="222"/>
      <c r="K419" s="224"/>
      <c r="L419" s="224"/>
      <c r="M419" s="222"/>
      <c r="N419" s="222"/>
      <c r="O419" s="222"/>
      <c r="P419" s="222"/>
      <c r="Q419" s="222"/>
      <c r="R419" s="222"/>
      <c r="S419" s="222"/>
      <c r="T419" s="222"/>
      <c r="U419" s="222"/>
      <c r="V419" s="222"/>
      <c r="W419" s="222"/>
      <c r="X419" s="222"/>
      <c r="Y419" s="222"/>
      <c r="Z419" s="222"/>
      <c r="AA419" s="222"/>
      <c r="AB419" s="222"/>
      <c r="AC419" s="222"/>
      <c r="AD419" s="222"/>
      <c r="AE419" s="222"/>
      <c r="AF419" s="222"/>
      <c r="AG419" s="222"/>
    </row>
    <row r="420" spans="1:33" ht="17.25" customHeight="1">
      <c r="A420" s="222"/>
      <c r="B420" s="222"/>
      <c r="C420" s="222"/>
      <c r="D420" s="222"/>
      <c r="E420" s="229"/>
      <c r="F420" s="230" t="e">
        <f t="shared" ref="F420:G420" si="323">#REF!</f>
        <v>#REF!</v>
      </c>
      <c r="G420" s="228" t="e">
        <f t="shared" si="323"/>
        <v>#REF!</v>
      </c>
      <c r="H420" s="222"/>
      <c r="I420" s="222"/>
      <c r="J420" s="222"/>
      <c r="K420" s="224"/>
      <c r="L420" s="224"/>
      <c r="M420" s="222"/>
      <c r="N420" s="222"/>
      <c r="O420" s="222"/>
      <c r="P420" s="222"/>
      <c r="Q420" s="222"/>
      <c r="R420" s="222"/>
      <c r="S420" s="222"/>
      <c r="T420" s="222"/>
      <c r="U420" s="222"/>
      <c r="V420" s="222"/>
      <c r="W420" s="222"/>
      <c r="X420" s="222"/>
      <c r="Y420" s="222"/>
      <c r="Z420" s="222"/>
      <c r="AA420" s="222"/>
      <c r="AB420" s="222"/>
      <c r="AC420" s="222"/>
      <c r="AD420" s="222"/>
      <c r="AE420" s="222"/>
      <c r="AF420" s="222"/>
      <c r="AG420" s="222"/>
    </row>
    <row r="421" spans="1:33" ht="17.25" customHeight="1">
      <c r="A421" s="222"/>
      <c r="B421" s="222"/>
      <c r="C421" s="222"/>
      <c r="D421" s="222"/>
      <c r="E421" s="229"/>
      <c r="F421" s="230" t="e">
        <f t="shared" ref="F421:G421" si="324">#REF!</f>
        <v>#REF!</v>
      </c>
      <c r="G421" s="228" t="e">
        <f t="shared" si="324"/>
        <v>#REF!</v>
      </c>
      <c r="H421" s="222"/>
      <c r="I421" s="222"/>
      <c r="J421" s="222"/>
      <c r="K421" s="224"/>
      <c r="L421" s="224"/>
      <c r="M421" s="222"/>
      <c r="N421" s="222"/>
      <c r="O421" s="222"/>
      <c r="P421" s="222"/>
      <c r="Q421" s="222"/>
      <c r="R421" s="222"/>
      <c r="S421" s="222"/>
      <c r="T421" s="222"/>
      <c r="U421" s="222"/>
      <c r="V421" s="222"/>
      <c r="W421" s="222"/>
      <c r="X421" s="222"/>
      <c r="Y421" s="222"/>
      <c r="Z421" s="222"/>
      <c r="AA421" s="222"/>
      <c r="AB421" s="222"/>
      <c r="AC421" s="222"/>
      <c r="AD421" s="222"/>
      <c r="AE421" s="222"/>
      <c r="AF421" s="222"/>
      <c r="AG421" s="222"/>
    </row>
    <row r="422" spans="1:33" ht="17.25" customHeight="1">
      <c r="A422" s="222"/>
      <c r="B422" s="222"/>
      <c r="C422" s="222"/>
      <c r="D422" s="222"/>
      <c r="E422" s="229"/>
      <c r="F422" s="230" t="e">
        <f t="shared" ref="F422:G422" si="325">#REF!</f>
        <v>#REF!</v>
      </c>
      <c r="G422" s="228" t="e">
        <f t="shared" si="325"/>
        <v>#REF!</v>
      </c>
      <c r="H422" s="222"/>
      <c r="I422" s="222"/>
      <c r="J422" s="222"/>
      <c r="K422" s="224"/>
      <c r="L422" s="224"/>
      <c r="M422" s="222"/>
      <c r="N422" s="222"/>
      <c r="O422" s="222"/>
      <c r="P422" s="222"/>
      <c r="Q422" s="222"/>
      <c r="R422" s="222"/>
      <c r="S422" s="222"/>
      <c r="T422" s="222"/>
      <c r="U422" s="222"/>
      <c r="V422" s="222"/>
      <c r="W422" s="222"/>
      <c r="X422" s="222"/>
      <c r="Y422" s="222"/>
      <c r="Z422" s="222"/>
      <c r="AA422" s="222"/>
      <c r="AB422" s="222"/>
      <c r="AC422" s="222"/>
      <c r="AD422" s="222"/>
      <c r="AE422" s="222"/>
      <c r="AF422" s="222"/>
      <c r="AG422" s="222"/>
    </row>
    <row r="423" spans="1:33" ht="17.25" customHeight="1">
      <c r="A423" s="222"/>
      <c r="B423" s="222"/>
      <c r="C423" s="222"/>
      <c r="D423" s="222"/>
      <c r="E423" s="229"/>
      <c r="F423" s="230" t="e">
        <f t="shared" ref="F423:G423" si="326">#REF!</f>
        <v>#REF!</v>
      </c>
      <c r="G423" s="228" t="e">
        <f t="shared" si="326"/>
        <v>#REF!</v>
      </c>
      <c r="H423" s="222"/>
      <c r="I423" s="222"/>
      <c r="J423" s="222"/>
      <c r="K423" s="224"/>
      <c r="L423" s="224"/>
      <c r="M423" s="222"/>
      <c r="N423" s="222"/>
      <c r="O423" s="222"/>
      <c r="P423" s="222"/>
      <c r="Q423" s="222"/>
      <c r="R423" s="222"/>
      <c r="S423" s="222"/>
      <c r="T423" s="222"/>
      <c r="U423" s="222"/>
      <c r="V423" s="222"/>
      <c r="W423" s="222"/>
      <c r="X423" s="222"/>
      <c r="Y423" s="222"/>
      <c r="Z423" s="222"/>
      <c r="AA423" s="222"/>
      <c r="AB423" s="222"/>
      <c r="AC423" s="222"/>
      <c r="AD423" s="222"/>
      <c r="AE423" s="222"/>
      <c r="AF423" s="222"/>
      <c r="AG423" s="222"/>
    </row>
    <row r="424" spans="1:33" ht="17.25" customHeight="1">
      <c r="A424" s="222"/>
      <c r="B424" s="222"/>
      <c r="C424" s="222"/>
      <c r="D424" s="222"/>
      <c r="E424" s="229"/>
      <c r="F424" s="230" t="e">
        <f t="shared" ref="F424:G424" si="327">#REF!</f>
        <v>#REF!</v>
      </c>
      <c r="G424" s="228" t="e">
        <f t="shared" si="327"/>
        <v>#REF!</v>
      </c>
      <c r="H424" s="222"/>
      <c r="I424" s="222"/>
      <c r="J424" s="222"/>
      <c r="K424" s="224"/>
      <c r="L424" s="224"/>
      <c r="M424" s="222"/>
      <c r="N424" s="222"/>
      <c r="O424" s="222"/>
      <c r="P424" s="222"/>
      <c r="Q424" s="222"/>
      <c r="R424" s="222"/>
      <c r="S424" s="222"/>
      <c r="T424" s="222"/>
      <c r="U424" s="222"/>
      <c r="V424" s="222"/>
      <c r="W424" s="222"/>
      <c r="X424" s="222"/>
      <c r="Y424" s="222"/>
      <c r="Z424" s="222"/>
      <c r="AA424" s="222"/>
      <c r="AB424" s="222"/>
      <c r="AC424" s="222"/>
      <c r="AD424" s="222"/>
      <c r="AE424" s="222"/>
      <c r="AF424" s="222"/>
      <c r="AG424" s="222"/>
    </row>
    <row r="425" spans="1:33" ht="17.25" customHeight="1">
      <c r="A425" s="222"/>
      <c r="B425" s="222"/>
      <c r="C425" s="222"/>
      <c r="D425" s="222"/>
      <c r="E425" s="229"/>
      <c r="F425" s="230" t="e">
        <f t="shared" ref="F425:G425" si="328">#REF!</f>
        <v>#REF!</v>
      </c>
      <c r="G425" s="228" t="e">
        <f t="shared" si="328"/>
        <v>#REF!</v>
      </c>
      <c r="H425" s="222"/>
      <c r="I425" s="222"/>
      <c r="J425" s="222"/>
      <c r="K425" s="224"/>
      <c r="L425" s="224"/>
      <c r="M425" s="222"/>
      <c r="N425" s="222"/>
      <c r="O425" s="222"/>
      <c r="P425" s="222"/>
      <c r="Q425" s="222"/>
      <c r="R425" s="222"/>
      <c r="S425" s="222"/>
      <c r="T425" s="222"/>
      <c r="U425" s="222"/>
      <c r="V425" s="222"/>
      <c r="W425" s="222"/>
      <c r="X425" s="222"/>
      <c r="Y425" s="222"/>
      <c r="Z425" s="222"/>
      <c r="AA425" s="222"/>
      <c r="AB425" s="222"/>
      <c r="AC425" s="222"/>
      <c r="AD425" s="222"/>
      <c r="AE425" s="222"/>
      <c r="AF425" s="222"/>
      <c r="AG425" s="222"/>
    </row>
    <row r="426" spans="1:33" ht="17.25" customHeight="1">
      <c r="A426" s="222"/>
      <c r="B426" s="222"/>
      <c r="C426" s="222"/>
      <c r="D426" s="222"/>
      <c r="E426" s="229"/>
      <c r="F426" s="230" t="e">
        <f t="shared" ref="F426:G426" si="329">#REF!</f>
        <v>#REF!</v>
      </c>
      <c r="G426" s="228" t="e">
        <f t="shared" si="329"/>
        <v>#REF!</v>
      </c>
      <c r="H426" s="222"/>
      <c r="I426" s="222"/>
      <c r="J426" s="222"/>
      <c r="K426" s="224"/>
      <c r="L426" s="224"/>
      <c r="M426" s="222"/>
      <c r="N426" s="222"/>
      <c r="O426" s="222"/>
      <c r="P426" s="222"/>
      <c r="Q426" s="222"/>
      <c r="R426" s="222"/>
      <c r="S426" s="222"/>
      <c r="T426" s="222"/>
      <c r="U426" s="222"/>
      <c r="V426" s="222"/>
      <c r="W426" s="222"/>
      <c r="X426" s="222"/>
      <c r="Y426" s="222"/>
      <c r="Z426" s="222"/>
      <c r="AA426" s="222"/>
      <c r="AB426" s="222"/>
      <c r="AC426" s="222"/>
      <c r="AD426" s="222"/>
      <c r="AE426" s="222"/>
      <c r="AF426" s="222"/>
      <c r="AG426" s="222"/>
    </row>
    <row r="427" spans="1:33" ht="17.25" customHeight="1">
      <c r="A427" s="222"/>
      <c r="B427" s="222"/>
      <c r="C427" s="222"/>
      <c r="D427" s="222"/>
      <c r="E427" s="229"/>
      <c r="F427" s="230" t="e">
        <f t="shared" ref="F427:G427" si="330">#REF!</f>
        <v>#REF!</v>
      </c>
      <c r="G427" s="228" t="e">
        <f t="shared" si="330"/>
        <v>#REF!</v>
      </c>
      <c r="H427" s="222"/>
      <c r="I427" s="222"/>
      <c r="J427" s="222"/>
      <c r="K427" s="224"/>
      <c r="L427" s="224"/>
      <c r="M427" s="222"/>
      <c r="N427" s="222"/>
      <c r="O427" s="222"/>
      <c r="P427" s="222"/>
      <c r="Q427" s="222"/>
      <c r="R427" s="222"/>
      <c r="S427" s="222"/>
      <c r="T427" s="222"/>
      <c r="U427" s="222"/>
      <c r="V427" s="222"/>
      <c r="W427" s="222"/>
      <c r="X427" s="222"/>
      <c r="Y427" s="222"/>
      <c r="Z427" s="222"/>
      <c r="AA427" s="222"/>
      <c r="AB427" s="222"/>
      <c r="AC427" s="222"/>
      <c r="AD427" s="222"/>
      <c r="AE427" s="222"/>
      <c r="AF427" s="222"/>
      <c r="AG427" s="222"/>
    </row>
    <row r="428" spans="1:33" ht="17.25" customHeight="1">
      <c r="A428" s="222"/>
      <c r="B428" s="222"/>
      <c r="C428" s="222"/>
      <c r="D428" s="222"/>
      <c r="E428" s="229"/>
      <c r="F428" s="230" t="e">
        <f t="shared" ref="F428:G428" si="331">#REF!</f>
        <v>#REF!</v>
      </c>
      <c r="G428" s="228" t="e">
        <f t="shared" si="331"/>
        <v>#REF!</v>
      </c>
      <c r="H428" s="222"/>
      <c r="I428" s="222"/>
      <c r="J428" s="222"/>
      <c r="K428" s="224"/>
      <c r="L428" s="224"/>
      <c r="M428" s="222"/>
      <c r="N428" s="222"/>
      <c r="O428" s="222"/>
      <c r="P428" s="222"/>
      <c r="Q428" s="222"/>
      <c r="R428" s="222"/>
      <c r="S428" s="222"/>
      <c r="T428" s="222"/>
      <c r="U428" s="222"/>
      <c r="V428" s="222"/>
      <c r="W428" s="222"/>
      <c r="X428" s="222"/>
      <c r="Y428" s="222"/>
      <c r="Z428" s="222"/>
      <c r="AA428" s="222"/>
      <c r="AB428" s="222"/>
      <c r="AC428" s="222"/>
      <c r="AD428" s="222"/>
      <c r="AE428" s="222"/>
      <c r="AF428" s="222"/>
      <c r="AG428" s="222"/>
    </row>
    <row r="429" spans="1:33" ht="17.25" customHeight="1">
      <c r="A429" s="222"/>
      <c r="B429" s="222"/>
      <c r="C429" s="222"/>
      <c r="D429" s="222"/>
      <c r="E429" s="229"/>
      <c r="F429" s="230" t="e">
        <f t="shared" ref="F429:G429" si="332">#REF!</f>
        <v>#REF!</v>
      </c>
      <c r="G429" s="228" t="e">
        <f t="shared" si="332"/>
        <v>#REF!</v>
      </c>
      <c r="H429" s="222"/>
      <c r="I429" s="222"/>
      <c r="J429" s="222"/>
      <c r="K429" s="224"/>
      <c r="L429" s="224"/>
      <c r="M429" s="222"/>
      <c r="N429" s="222"/>
      <c r="O429" s="222"/>
      <c r="P429" s="222"/>
      <c r="Q429" s="222"/>
      <c r="R429" s="222"/>
      <c r="S429" s="222"/>
      <c r="T429" s="222"/>
      <c r="U429" s="222"/>
      <c r="V429" s="222"/>
      <c r="W429" s="222"/>
      <c r="X429" s="222"/>
      <c r="Y429" s="222"/>
      <c r="Z429" s="222"/>
      <c r="AA429" s="222"/>
      <c r="AB429" s="222"/>
      <c r="AC429" s="222"/>
      <c r="AD429" s="222"/>
      <c r="AE429" s="222"/>
      <c r="AF429" s="222"/>
      <c r="AG429" s="222"/>
    </row>
    <row r="430" spans="1:33" ht="17.25" customHeight="1">
      <c r="A430" s="222"/>
      <c r="B430" s="222"/>
      <c r="C430" s="222"/>
      <c r="D430" s="222"/>
      <c r="E430" s="229"/>
      <c r="F430" s="230" t="e">
        <f t="shared" ref="F430:G430" si="333">#REF!</f>
        <v>#REF!</v>
      </c>
      <c r="G430" s="228" t="e">
        <f t="shared" si="333"/>
        <v>#REF!</v>
      </c>
      <c r="H430" s="222"/>
      <c r="I430" s="222"/>
      <c r="J430" s="222"/>
      <c r="K430" s="224"/>
      <c r="L430" s="224"/>
      <c r="M430" s="222"/>
      <c r="N430" s="222"/>
      <c r="O430" s="222"/>
      <c r="P430" s="222"/>
      <c r="Q430" s="222"/>
      <c r="R430" s="222"/>
      <c r="S430" s="222"/>
      <c r="T430" s="222"/>
      <c r="U430" s="222"/>
      <c r="V430" s="222"/>
      <c r="W430" s="222"/>
      <c r="X430" s="222"/>
      <c r="Y430" s="222"/>
      <c r="Z430" s="222"/>
      <c r="AA430" s="222"/>
      <c r="AB430" s="222"/>
      <c r="AC430" s="222"/>
      <c r="AD430" s="222"/>
      <c r="AE430" s="222"/>
      <c r="AF430" s="222"/>
      <c r="AG430" s="222"/>
    </row>
    <row r="431" spans="1:33" ht="17.25" customHeight="1">
      <c r="A431" s="222"/>
      <c r="B431" s="222"/>
      <c r="C431" s="222"/>
      <c r="D431" s="222"/>
      <c r="E431" s="229"/>
      <c r="F431" s="230" t="e">
        <f t="shared" ref="F431:G431" si="334">#REF!</f>
        <v>#REF!</v>
      </c>
      <c r="G431" s="228" t="e">
        <f t="shared" si="334"/>
        <v>#REF!</v>
      </c>
      <c r="H431" s="222"/>
      <c r="I431" s="222"/>
      <c r="J431" s="222"/>
      <c r="K431" s="224"/>
      <c r="L431" s="224"/>
      <c r="M431" s="222"/>
      <c r="N431" s="222"/>
      <c r="O431" s="222"/>
      <c r="P431" s="222"/>
      <c r="Q431" s="222"/>
      <c r="R431" s="222"/>
      <c r="S431" s="222"/>
      <c r="T431" s="222"/>
      <c r="U431" s="222"/>
      <c r="V431" s="222"/>
      <c r="W431" s="222"/>
      <c r="X431" s="222"/>
      <c r="Y431" s="222"/>
      <c r="Z431" s="222"/>
      <c r="AA431" s="222"/>
      <c r="AB431" s="222"/>
      <c r="AC431" s="222"/>
      <c r="AD431" s="222"/>
      <c r="AE431" s="222"/>
      <c r="AF431" s="222"/>
      <c r="AG431" s="222"/>
    </row>
    <row r="432" spans="1:33" ht="17.25" customHeight="1">
      <c r="A432" s="222"/>
      <c r="B432" s="222"/>
      <c r="C432" s="222"/>
      <c r="D432" s="222"/>
      <c r="E432" s="229"/>
      <c r="F432" s="230" t="e">
        <f t="shared" ref="F432:G432" si="335">#REF!</f>
        <v>#REF!</v>
      </c>
      <c r="G432" s="228" t="e">
        <f t="shared" si="335"/>
        <v>#REF!</v>
      </c>
      <c r="H432" s="222"/>
      <c r="I432" s="222"/>
      <c r="J432" s="222"/>
      <c r="K432" s="224"/>
      <c r="L432" s="224"/>
      <c r="M432" s="222"/>
      <c r="N432" s="222"/>
      <c r="O432" s="222"/>
      <c r="P432" s="222"/>
      <c r="Q432" s="222"/>
      <c r="R432" s="222"/>
      <c r="S432" s="222"/>
      <c r="T432" s="222"/>
      <c r="U432" s="222"/>
      <c r="V432" s="222"/>
      <c r="W432" s="222"/>
      <c r="X432" s="222"/>
      <c r="Y432" s="222"/>
      <c r="Z432" s="222"/>
      <c r="AA432" s="222"/>
      <c r="AB432" s="222"/>
      <c r="AC432" s="222"/>
      <c r="AD432" s="222"/>
      <c r="AE432" s="222"/>
      <c r="AF432" s="222"/>
      <c r="AG432" s="222"/>
    </row>
    <row r="433" spans="1:33" ht="17.25" customHeight="1">
      <c r="A433" s="222"/>
      <c r="B433" s="222"/>
      <c r="C433" s="222"/>
      <c r="D433" s="222"/>
      <c r="E433" s="229"/>
      <c r="F433" s="230" t="e">
        <f t="shared" ref="F433:G433" si="336">#REF!</f>
        <v>#REF!</v>
      </c>
      <c r="G433" s="228" t="e">
        <f t="shared" si="336"/>
        <v>#REF!</v>
      </c>
      <c r="H433" s="222"/>
      <c r="I433" s="222"/>
      <c r="J433" s="222"/>
      <c r="K433" s="224"/>
      <c r="L433" s="224"/>
      <c r="M433" s="222"/>
      <c r="N433" s="222"/>
      <c r="O433" s="222"/>
      <c r="P433" s="222"/>
      <c r="Q433" s="222"/>
      <c r="R433" s="222"/>
      <c r="S433" s="222"/>
      <c r="T433" s="222"/>
      <c r="U433" s="222"/>
      <c r="V433" s="222"/>
      <c r="W433" s="222"/>
      <c r="X433" s="222"/>
      <c r="Y433" s="222"/>
      <c r="Z433" s="222"/>
      <c r="AA433" s="222"/>
      <c r="AB433" s="222"/>
      <c r="AC433" s="222"/>
      <c r="AD433" s="222"/>
      <c r="AE433" s="222"/>
      <c r="AF433" s="222"/>
      <c r="AG433" s="222"/>
    </row>
    <row r="434" spans="1:33" ht="17.25" customHeight="1">
      <c r="A434" s="222"/>
      <c r="B434" s="222"/>
      <c r="C434" s="222"/>
      <c r="D434" s="222"/>
      <c r="E434" s="229"/>
      <c r="F434" s="230" t="e">
        <f t="shared" ref="F434:G434" si="337">#REF!</f>
        <v>#REF!</v>
      </c>
      <c r="G434" s="228" t="e">
        <f t="shared" si="337"/>
        <v>#REF!</v>
      </c>
      <c r="H434" s="222"/>
      <c r="I434" s="222"/>
      <c r="J434" s="222"/>
      <c r="K434" s="224"/>
      <c r="L434" s="224"/>
      <c r="M434" s="222"/>
      <c r="N434" s="222"/>
      <c r="O434" s="222"/>
      <c r="P434" s="222"/>
      <c r="Q434" s="222"/>
      <c r="R434" s="222"/>
      <c r="S434" s="222"/>
      <c r="T434" s="222"/>
      <c r="U434" s="222"/>
      <c r="V434" s="222"/>
      <c r="W434" s="222"/>
      <c r="X434" s="222"/>
      <c r="Y434" s="222"/>
      <c r="Z434" s="222"/>
      <c r="AA434" s="222"/>
      <c r="AB434" s="222"/>
      <c r="AC434" s="222"/>
      <c r="AD434" s="222"/>
      <c r="AE434" s="222"/>
      <c r="AF434" s="222"/>
      <c r="AG434" s="222"/>
    </row>
    <row r="435" spans="1:33" ht="17.25" customHeight="1">
      <c r="A435" s="222"/>
      <c r="B435" s="222"/>
      <c r="C435" s="222"/>
      <c r="D435" s="222"/>
      <c r="E435" s="229"/>
      <c r="F435" s="230" t="e">
        <f t="shared" ref="F435:G435" si="338">#REF!</f>
        <v>#REF!</v>
      </c>
      <c r="G435" s="228" t="e">
        <f t="shared" si="338"/>
        <v>#REF!</v>
      </c>
      <c r="H435" s="222"/>
      <c r="I435" s="222"/>
      <c r="J435" s="222"/>
      <c r="K435" s="224"/>
      <c r="L435" s="224"/>
      <c r="M435" s="222"/>
      <c r="N435" s="222"/>
      <c r="O435" s="222"/>
      <c r="P435" s="222"/>
      <c r="Q435" s="222"/>
      <c r="R435" s="222"/>
      <c r="S435" s="222"/>
      <c r="T435" s="222"/>
      <c r="U435" s="222"/>
      <c r="V435" s="222"/>
      <c r="W435" s="222"/>
      <c r="X435" s="222"/>
      <c r="Y435" s="222"/>
      <c r="Z435" s="222"/>
      <c r="AA435" s="222"/>
      <c r="AB435" s="222"/>
      <c r="AC435" s="222"/>
      <c r="AD435" s="222"/>
      <c r="AE435" s="222"/>
      <c r="AF435" s="222"/>
      <c r="AG435" s="222"/>
    </row>
    <row r="436" spans="1:33" ht="17.25" customHeight="1">
      <c r="A436" s="222"/>
      <c r="B436" s="222"/>
      <c r="C436" s="222"/>
      <c r="D436" s="222"/>
      <c r="E436" s="229"/>
      <c r="F436" s="230" t="e">
        <f t="shared" ref="F436:G436" si="339">#REF!</f>
        <v>#REF!</v>
      </c>
      <c r="G436" s="228" t="e">
        <f t="shared" si="339"/>
        <v>#REF!</v>
      </c>
      <c r="H436" s="222"/>
      <c r="I436" s="222"/>
      <c r="J436" s="222"/>
      <c r="K436" s="224"/>
      <c r="L436" s="224"/>
      <c r="M436" s="222"/>
      <c r="N436" s="222"/>
      <c r="O436" s="222"/>
      <c r="P436" s="222"/>
      <c r="Q436" s="222"/>
      <c r="R436" s="222"/>
      <c r="S436" s="222"/>
      <c r="T436" s="222"/>
      <c r="U436" s="222"/>
      <c r="V436" s="222"/>
      <c r="W436" s="222"/>
      <c r="X436" s="222"/>
      <c r="Y436" s="222"/>
      <c r="Z436" s="222"/>
      <c r="AA436" s="222"/>
      <c r="AB436" s="222"/>
      <c r="AC436" s="222"/>
      <c r="AD436" s="222"/>
      <c r="AE436" s="222"/>
      <c r="AF436" s="222"/>
      <c r="AG436" s="222"/>
    </row>
    <row r="437" spans="1:33" ht="17.25" customHeight="1">
      <c r="A437" s="222"/>
      <c r="B437" s="222"/>
      <c r="C437" s="222"/>
      <c r="D437" s="222"/>
      <c r="E437" s="229"/>
      <c r="F437" s="230" t="e">
        <f t="shared" ref="F437:G437" si="340">#REF!</f>
        <v>#REF!</v>
      </c>
      <c r="G437" s="228" t="e">
        <f t="shared" si="340"/>
        <v>#REF!</v>
      </c>
      <c r="H437" s="222"/>
      <c r="I437" s="222"/>
      <c r="J437" s="222"/>
      <c r="K437" s="224"/>
      <c r="L437" s="224"/>
      <c r="M437" s="222"/>
      <c r="N437" s="222"/>
      <c r="O437" s="222"/>
      <c r="P437" s="222"/>
      <c r="Q437" s="222"/>
      <c r="R437" s="222"/>
      <c r="S437" s="222"/>
      <c r="T437" s="222"/>
      <c r="U437" s="222"/>
      <c r="V437" s="222"/>
      <c r="W437" s="222"/>
      <c r="X437" s="222"/>
      <c r="Y437" s="222"/>
      <c r="Z437" s="222"/>
      <c r="AA437" s="222"/>
      <c r="AB437" s="222"/>
      <c r="AC437" s="222"/>
      <c r="AD437" s="222"/>
      <c r="AE437" s="222"/>
      <c r="AF437" s="222"/>
      <c r="AG437" s="222"/>
    </row>
    <row r="438" spans="1:33" ht="17.25" customHeight="1">
      <c r="A438" s="222"/>
      <c r="B438" s="222"/>
      <c r="C438" s="222"/>
      <c r="D438" s="222"/>
      <c r="E438" s="229"/>
      <c r="F438" s="230" t="e">
        <f t="shared" ref="F438:G438" si="341">#REF!</f>
        <v>#REF!</v>
      </c>
      <c r="G438" s="228" t="e">
        <f t="shared" si="341"/>
        <v>#REF!</v>
      </c>
      <c r="H438" s="222"/>
      <c r="I438" s="222"/>
      <c r="J438" s="222"/>
      <c r="K438" s="224"/>
      <c r="L438" s="224"/>
      <c r="M438" s="222"/>
      <c r="N438" s="222"/>
      <c r="O438" s="222"/>
      <c r="P438" s="222"/>
      <c r="Q438" s="222"/>
      <c r="R438" s="222"/>
      <c r="S438" s="222"/>
      <c r="T438" s="222"/>
      <c r="U438" s="222"/>
      <c r="V438" s="222"/>
      <c r="W438" s="222"/>
      <c r="X438" s="222"/>
      <c r="Y438" s="222"/>
      <c r="Z438" s="222"/>
      <c r="AA438" s="222"/>
      <c r="AB438" s="222"/>
      <c r="AC438" s="222"/>
      <c r="AD438" s="222"/>
      <c r="AE438" s="222"/>
      <c r="AF438" s="222"/>
      <c r="AG438" s="222"/>
    </row>
    <row r="439" spans="1:33" ht="17.25" customHeight="1">
      <c r="A439" s="222"/>
      <c r="B439" s="222"/>
      <c r="C439" s="222"/>
      <c r="D439" s="222"/>
      <c r="E439" s="229"/>
      <c r="F439" s="230" t="e">
        <f t="shared" ref="F439:G439" si="342">#REF!</f>
        <v>#REF!</v>
      </c>
      <c r="G439" s="228" t="e">
        <f t="shared" si="342"/>
        <v>#REF!</v>
      </c>
      <c r="H439" s="222"/>
      <c r="I439" s="222"/>
      <c r="J439" s="222"/>
      <c r="K439" s="224"/>
      <c r="L439" s="224"/>
      <c r="M439" s="222"/>
      <c r="N439" s="222"/>
      <c r="O439" s="222"/>
      <c r="P439" s="222"/>
      <c r="Q439" s="222"/>
      <c r="R439" s="222"/>
      <c r="S439" s="222"/>
      <c r="T439" s="222"/>
      <c r="U439" s="222"/>
      <c r="V439" s="222"/>
      <c r="W439" s="222"/>
      <c r="X439" s="222"/>
      <c r="Y439" s="222"/>
      <c r="Z439" s="222"/>
      <c r="AA439" s="222"/>
      <c r="AB439" s="222"/>
      <c r="AC439" s="222"/>
      <c r="AD439" s="222"/>
      <c r="AE439" s="222"/>
      <c r="AF439" s="222"/>
      <c r="AG439" s="222"/>
    </row>
    <row r="440" spans="1:33" ht="17.25" customHeight="1">
      <c r="A440" s="222"/>
      <c r="B440" s="222"/>
      <c r="C440" s="222"/>
      <c r="D440" s="222"/>
      <c r="E440" s="229"/>
      <c r="F440" s="230" t="e">
        <f t="shared" ref="F440:G440" si="343">#REF!</f>
        <v>#REF!</v>
      </c>
      <c r="G440" s="228" t="e">
        <f t="shared" si="343"/>
        <v>#REF!</v>
      </c>
      <c r="H440" s="222"/>
      <c r="I440" s="222"/>
      <c r="J440" s="222"/>
      <c r="K440" s="224"/>
      <c r="L440" s="224"/>
      <c r="M440" s="222"/>
      <c r="N440" s="222"/>
      <c r="O440" s="222"/>
      <c r="P440" s="222"/>
      <c r="Q440" s="222"/>
      <c r="R440" s="222"/>
      <c r="S440" s="222"/>
      <c r="T440" s="222"/>
      <c r="U440" s="222"/>
      <c r="V440" s="222"/>
      <c r="W440" s="222"/>
      <c r="X440" s="222"/>
      <c r="Y440" s="222"/>
      <c r="Z440" s="222"/>
      <c r="AA440" s="222"/>
      <c r="AB440" s="222"/>
      <c r="AC440" s="222"/>
      <c r="AD440" s="222"/>
      <c r="AE440" s="222"/>
      <c r="AF440" s="222"/>
      <c r="AG440" s="222"/>
    </row>
    <row r="441" spans="1:33" ht="17.25" customHeight="1">
      <c r="A441" s="222"/>
      <c r="B441" s="222"/>
      <c r="C441" s="222"/>
      <c r="D441" s="222"/>
      <c r="E441" s="229"/>
      <c r="F441" s="230" t="e">
        <f t="shared" ref="F441:G441" si="344">#REF!</f>
        <v>#REF!</v>
      </c>
      <c r="G441" s="228" t="e">
        <f t="shared" si="344"/>
        <v>#REF!</v>
      </c>
      <c r="H441" s="222"/>
      <c r="I441" s="222"/>
      <c r="J441" s="222"/>
      <c r="K441" s="224"/>
      <c r="L441" s="224"/>
      <c r="M441" s="222"/>
      <c r="N441" s="222"/>
      <c r="O441" s="222"/>
      <c r="P441" s="222"/>
      <c r="Q441" s="222"/>
      <c r="R441" s="222"/>
      <c r="S441" s="222"/>
      <c r="T441" s="222"/>
      <c r="U441" s="222"/>
      <c r="V441" s="222"/>
      <c r="W441" s="222"/>
      <c r="X441" s="222"/>
      <c r="Y441" s="222"/>
      <c r="Z441" s="222"/>
      <c r="AA441" s="222"/>
      <c r="AB441" s="222"/>
      <c r="AC441" s="222"/>
      <c r="AD441" s="222"/>
      <c r="AE441" s="222"/>
      <c r="AF441" s="222"/>
      <c r="AG441" s="222"/>
    </row>
    <row r="442" spans="1:33" ht="17.25" customHeight="1">
      <c r="A442" s="222"/>
      <c r="B442" s="222"/>
      <c r="C442" s="222"/>
      <c r="D442" s="222"/>
      <c r="E442" s="229"/>
      <c r="F442" s="230" t="e">
        <f t="shared" ref="F442:G442" si="345">#REF!</f>
        <v>#REF!</v>
      </c>
      <c r="G442" s="228" t="e">
        <f t="shared" si="345"/>
        <v>#REF!</v>
      </c>
      <c r="H442" s="222"/>
      <c r="I442" s="222"/>
      <c r="J442" s="222"/>
      <c r="K442" s="224"/>
      <c r="L442" s="224"/>
      <c r="M442" s="222"/>
      <c r="N442" s="222"/>
      <c r="O442" s="222"/>
      <c r="P442" s="222"/>
      <c r="Q442" s="222"/>
      <c r="R442" s="222"/>
      <c r="S442" s="222"/>
      <c r="T442" s="222"/>
      <c r="U442" s="222"/>
      <c r="V442" s="222"/>
      <c r="W442" s="222"/>
      <c r="X442" s="222"/>
      <c r="Y442" s="222"/>
      <c r="Z442" s="222"/>
      <c r="AA442" s="222"/>
      <c r="AB442" s="222"/>
      <c r="AC442" s="222"/>
      <c r="AD442" s="222"/>
      <c r="AE442" s="222"/>
      <c r="AF442" s="222"/>
      <c r="AG442" s="222"/>
    </row>
    <row r="443" spans="1:33" ht="17.25" customHeight="1">
      <c r="A443" s="222"/>
      <c r="B443" s="222"/>
      <c r="C443" s="222"/>
      <c r="D443" s="222"/>
      <c r="E443" s="229"/>
      <c r="F443" s="230" t="e">
        <f t="shared" ref="F443:G443" si="346">#REF!</f>
        <v>#REF!</v>
      </c>
      <c r="G443" s="228" t="e">
        <f t="shared" si="346"/>
        <v>#REF!</v>
      </c>
      <c r="H443" s="222"/>
      <c r="I443" s="222"/>
      <c r="J443" s="222"/>
      <c r="K443" s="224"/>
      <c r="L443" s="224"/>
      <c r="M443" s="222"/>
      <c r="N443" s="222"/>
      <c r="O443" s="222"/>
      <c r="P443" s="222"/>
      <c r="Q443" s="222"/>
      <c r="R443" s="222"/>
      <c r="S443" s="222"/>
      <c r="T443" s="222"/>
      <c r="U443" s="222"/>
      <c r="V443" s="222"/>
      <c r="W443" s="222"/>
      <c r="X443" s="222"/>
      <c r="Y443" s="222"/>
      <c r="Z443" s="222"/>
      <c r="AA443" s="222"/>
      <c r="AB443" s="222"/>
      <c r="AC443" s="222"/>
      <c r="AD443" s="222"/>
      <c r="AE443" s="222"/>
      <c r="AF443" s="222"/>
      <c r="AG443" s="222"/>
    </row>
    <row r="444" spans="1:33" ht="17.25" customHeight="1">
      <c r="A444" s="222"/>
      <c r="B444" s="222"/>
      <c r="C444" s="222"/>
      <c r="D444" s="222"/>
      <c r="E444" s="229"/>
      <c r="F444" s="230" t="e">
        <f t="shared" ref="F444:G444" si="347">#REF!</f>
        <v>#REF!</v>
      </c>
      <c r="G444" s="228" t="e">
        <f t="shared" si="347"/>
        <v>#REF!</v>
      </c>
      <c r="H444" s="222"/>
      <c r="I444" s="222"/>
      <c r="J444" s="222"/>
      <c r="K444" s="224"/>
      <c r="L444" s="224"/>
      <c r="M444" s="222"/>
      <c r="N444" s="222"/>
      <c r="O444" s="222"/>
      <c r="P444" s="222"/>
      <c r="Q444" s="222"/>
      <c r="R444" s="222"/>
      <c r="S444" s="222"/>
      <c r="T444" s="222"/>
      <c r="U444" s="222"/>
      <c r="V444" s="222"/>
      <c r="W444" s="222"/>
      <c r="X444" s="222"/>
      <c r="Y444" s="222"/>
      <c r="Z444" s="222"/>
      <c r="AA444" s="222"/>
      <c r="AB444" s="222"/>
      <c r="AC444" s="222"/>
      <c r="AD444" s="222"/>
      <c r="AE444" s="222"/>
      <c r="AF444" s="222"/>
      <c r="AG444" s="222"/>
    </row>
    <row r="445" spans="1:33" ht="17.25" customHeight="1">
      <c r="A445" s="222"/>
      <c r="B445" s="222"/>
      <c r="C445" s="222"/>
      <c r="D445" s="222"/>
      <c r="E445" s="229"/>
      <c r="F445" s="230" t="e">
        <f t="shared" ref="F445:G445" si="348">#REF!</f>
        <v>#REF!</v>
      </c>
      <c r="G445" s="228" t="e">
        <f t="shared" si="348"/>
        <v>#REF!</v>
      </c>
      <c r="H445" s="222"/>
      <c r="I445" s="222"/>
      <c r="J445" s="222"/>
      <c r="K445" s="224"/>
      <c r="L445" s="224"/>
      <c r="M445" s="222"/>
      <c r="N445" s="222"/>
      <c r="O445" s="222"/>
      <c r="P445" s="222"/>
      <c r="Q445" s="222"/>
      <c r="R445" s="222"/>
      <c r="S445" s="222"/>
      <c r="T445" s="222"/>
      <c r="U445" s="222"/>
      <c r="V445" s="222"/>
      <c r="W445" s="222"/>
      <c r="X445" s="222"/>
      <c r="Y445" s="222"/>
      <c r="Z445" s="222"/>
      <c r="AA445" s="222"/>
      <c r="AB445" s="222"/>
      <c r="AC445" s="222"/>
      <c r="AD445" s="222"/>
      <c r="AE445" s="222"/>
      <c r="AF445" s="222"/>
      <c r="AG445" s="222"/>
    </row>
    <row r="446" spans="1:33" ht="17.25" customHeight="1">
      <c r="A446" s="222"/>
      <c r="B446" s="222"/>
      <c r="C446" s="222"/>
      <c r="D446" s="222"/>
      <c r="E446" s="229"/>
      <c r="F446" s="230" t="e">
        <f t="shared" ref="F446:G446" si="349">#REF!</f>
        <v>#REF!</v>
      </c>
      <c r="G446" s="228" t="e">
        <f t="shared" si="349"/>
        <v>#REF!</v>
      </c>
      <c r="H446" s="222"/>
      <c r="I446" s="222"/>
      <c r="J446" s="222"/>
      <c r="K446" s="224"/>
      <c r="L446" s="224"/>
      <c r="M446" s="222"/>
      <c r="N446" s="222"/>
      <c r="O446" s="222"/>
      <c r="P446" s="222"/>
      <c r="Q446" s="222"/>
      <c r="R446" s="222"/>
      <c r="S446" s="222"/>
      <c r="T446" s="222"/>
      <c r="U446" s="222"/>
      <c r="V446" s="222"/>
      <c r="W446" s="222"/>
      <c r="X446" s="222"/>
      <c r="Y446" s="222"/>
      <c r="Z446" s="222"/>
      <c r="AA446" s="222"/>
      <c r="AB446" s="222"/>
      <c r="AC446" s="222"/>
      <c r="AD446" s="222"/>
      <c r="AE446" s="222"/>
      <c r="AF446" s="222"/>
      <c r="AG446" s="222"/>
    </row>
    <row r="447" spans="1:33" ht="17.25" customHeight="1">
      <c r="A447" s="222"/>
      <c r="B447" s="222"/>
      <c r="C447" s="222"/>
      <c r="D447" s="222"/>
      <c r="E447" s="229"/>
      <c r="F447" s="230" t="e">
        <f t="shared" ref="F447:G447" si="350">#REF!</f>
        <v>#REF!</v>
      </c>
      <c r="G447" s="228" t="e">
        <f t="shared" si="350"/>
        <v>#REF!</v>
      </c>
      <c r="H447" s="222"/>
      <c r="I447" s="222"/>
      <c r="J447" s="222"/>
      <c r="K447" s="224"/>
      <c r="L447" s="224"/>
      <c r="M447" s="222"/>
      <c r="N447" s="222"/>
      <c r="O447" s="222"/>
      <c r="P447" s="222"/>
      <c r="Q447" s="222"/>
      <c r="R447" s="222"/>
      <c r="S447" s="222"/>
      <c r="T447" s="222"/>
      <c r="U447" s="222"/>
      <c r="V447" s="222"/>
      <c r="W447" s="222"/>
      <c r="X447" s="222"/>
      <c r="Y447" s="222"/>
      <c r="Z447" s="222"/>
      <c r="AA447" s="222"/>
      <c r="AB447" s="222"/>
      <c r="AC447" s="222"/>
      <c r="AD447" s="222"/>
      <c r="AE447" s="222"/>
      <c r="AF447" s="222"/>
      <c r="AG447" s="222"/>
    </row>
    <row r="448" spans="1:33" ht="17.25" customHeight="1">
      <c r="A448" s="222"/>
      <c r="B448" s="222"/>
      <c r="C448" s="222"/>
      <c r="D448" s="222"/>
      <c r="E448" s="229"/>
      <c r="F448" s="230" t="e">
        <f t="shared" ref="F448:G448" si="351">#REF!</f>
        <v>#REF!</v>
      </c>
      <c r="G448" s="228" t="e">
        <f t="shared" si="351"/>
        <v>#REF!</v>
      </c>
      <c r="H448" s="222"/>
      <c r="I448" s="222"/>
      <c r="J448" s="222"/>
      <c r="K448" s="224"/>
      <c r="L448" s="224"/>
      <c r="M448" s="222"/>
      <c r="N448" s="222"/>
      <c r="O448" s="222"/>
      <c r="P448" s="222"/>
      <c r="Q448" s="222"/>
      <c r="R448" s="222"/>
      <c r="S448" s="222"/>
      <c r="T448" s="222"/>
      <c r="U448" s="222"/>
      <c r="V448" s="222"/>
      <c r="W448" s="222"/>
      <c r="X448" s="222"/>
      <c r="Y448" s="222"/>
      <c r="Z448" s="222"/>
      <c r="AA448" s="222"/>
      <c r="AB448" s="222"/>
      <c r="AC448" s="222"/>
      <c r="AD448" s="222"/>
      <c r="AE448" s="222"/>
      <c r="AF448" s="222"/>
      <c r="AG448" s="222"/>
    </row>
    <row r="449" spans="1:33" ht="17.25" customHeight="1">
      <c r="A449" s="222"/>
      <c r="B449" s="222"/>
      <c r="C449" s="222"/>
      <c r="D449" s="222"/>
      <c r="E449" s="229"/>
      <c r="F449" s="230" t="e">
        <f t="shared" ref="F449:G449" si="352">#REF!</f>
        <v>#REF!</v>
      </c>
      <c r="G449" s="228" t="e">
        <f t="shared" si="352"/>
        <v>#REF!</v>
      </c>
      <c r="H449" s="222"/>
      <c r="I449" s="222"/>
      <c r="J449" s="222"/>
      <c r="K449" s="224"/>
      <c r="L449" s="224"/>
      <c r="M449" s="222"/>
      <c r="N449" s="222"/>
      <c r="O449" s="222"/>
      <c r="P449" s="222"/>
      <c r="Q449" s="222"/>
      <c r="R449" s="222"/>
      <c r="S449" s="222"/>
      <c r="T449" s="222"/>
      <c r="U449" s="222"/>
      <c r="V449" s="222"/>
      <c r="W449" s="222"/>
      <c r="X449" s="222"/>
      <c r="Y449" s="222"/>
      <c r="Z449" s="222"/>
      <c r="AA449" s="222"/>
      <c r="AB449" s="222"/>
      <c r="AC449" s="222"/>
      <c r="AD449" s="222"/>
      <c r="AE449" s="222"/>
      <c r="AF449" s="222"/>
      <c r="AG449" s="222"/>
    </row>
    <row r="450" spans="1:33" ht="17.25" customHeight="1">
      <c r="A450" s="222"/>
      <c r="B450" s="222"/>
      <c r="C450" s="222"/>
      <c r="D450" s="222"/>
      <c r="E450" s="229"/>
      <c r="F450" s="230" t="e">
        <f t="shared" ref="F450:G450" si="353">#REF!</f>
        <v>#REF!</v>
      </c>
      <c r="G450" s="228" t="e">
        <f t="shared" si="353"/>
        <v>#REF!</v>
      </c>
      <c r="H450" s="222"/>
      <c r="I450" s="222"/>
      <c r="J450" s="222"/>
      <c r="K450" s="224"/>
      <c r="L450" s="224"/>
      <c r="M450" s="222"/>
      <c r="N450" s="222"/>
      <c r="O450" s="222"/>
      <c r="P450" s="222"/>
      <c r="Q450" s="222"/>
      <c r="R450" s="222"/>
      <c r="S450" s="222"/>
      <c r="T450" s="222"/>
      <c r="U450" s="222"/>
      <c r="V450" s="222"/>
      <c r="W450" s="222"/>
      <c r="X450" s="222"/>
      <c r="Y450" s="222"/>
      <c r="Z450" s="222"/>
      <c r="AA450" s="222"/>
      <c r="AB450" s="222"/>
      <c r="AC450" s="222"/>
      <c r="AD450" s="222"/>
      <c r="AE450" s="222"/>
      <c r="AF450" s="222"/>
      <c r="AG450" s="222"/>
    </row>
    <row r="451" spans="1:33" ht="17.25" customHeight="1">
      <c r="A451" s="222"/>
      <c r="B451" s="222"/>
      <c r="C451" s="222"/>
      <c r="D451" s="222"/>
      <c r="E451" s="229"/>
      <c r="F451" s="230" t="e">
        <f t="shared" ref="F451:G451" si="354">#REF!</f>
        <v>#REF!</v>
      </c>
      <c r="G451" s="228" t="e">
        <f t="shared" si="354"/>
        <v>#REF!</v>
      </c>
      <c r="H451" s="222"/>
      <c r="I451" s="222"/>
      <c r="J451" s="222"/>
      <c r="K451" s="224"/>
      <c r="L451" s="224"/>
      <c r="M451" s="222"/>
      <c r="N451" s="222"/>
      <c r="O451" s="222"/>
      <c r="P451" s="222"/>
      <c r="Q451" s="222"/>
      <c r="R451" s="222"/>
      <c r="S451" s="222"/>
      <c r="T451" s="222"/>
      <c r="U451" s="222"/>
      <c r="V451" s="222"/>
      <c r="W451" s="222"/>
      <c r="X451" s="222"/>
      <c r="Y451" s="222"/>
      <c r="Z451" s="222"/>
      <c r="AA451" s="222"/>
      <c r="AB451" s="222"/>
      <c r="AC451" s="222"/>
      <c r="AD451" s="222"/>
      <c r="AE451" s="222"/>
      <c r="AF451" s="222"/>
      <c r="AG451" s="222"/>
    </row>
    <row r="452" spans="1:33" ht="17.25" customHeight="1">
      <c r="A452" s="222"/>
      <c r="B452" s="222"/>
      <c r="C452" s="222"/>
      <c r="D452" s="222"/>
      <c r="E452" s="229"/>
      <c r="F452" s="230" t="e">
        <f t="shared" ref="F452:G452" si="355">#REF!</f>
        <v>#REF!</v>
      </c>
      <c r="G452" s="228" t="e">
        <f t="shared" si="355"/>
        <v>#REF!</v>
      </c>
      <c r="H452" s="222"/>
      <c r="I452" s="222"/>
      <c r="J452" s="222"/>
      <c r="K452" s="224"/>
      <c r="L452" s="224"/>
      <c r="M452" s="222"/>
      <c r="N452" s="222"/>
      <c r="O452" s="222"/>
      <c r="P452" s="222"/>
      <c r="Q452" s="222"/>
      <c r="R452" s="222"/>
      <c r="S452" s="222"/>
      <c r="T452" s="222"/>
      <c r="U452" s="222"/>
      <c r="V452" s="222"/>
      <c r="W452" s="222"/>
      <c r="X452" s="222"/>
      <c r="Y452" s="222"/>
      <c r="Z452" s="222"/>
      <c r="AA452" s="222"/>
      <c r="AB452" s="222"/>
      <c r="AC452" s="222"/>
      <c r="AD452" s="222"/>
      <c r="AE452" s="222"/>
      <c r="AF452" s="222"/>
      <c r="AG452" s="222"/>
    </row>
    <row r="453" spans="1:33" ht="17.25" customHeight="1">
      <c r="A453" s="222"/>
      <c r="B453" s="222"/>
      <c r="C453" s="222"/>
      <c r="D453" s="222"/>
      <c r="E453" s="229"/>
      <c r="F453" s="230" t="e">
        <f t="shared" ref="F453:G453" si="356">#REF!</f>
        <v>#REF!</v>
      </c>
      <c r="G453" s="228" t="e">
        <f t="shared" si="356"/>
        <v>#REF!</v>
      </c>
      <c r="H453" s="222"/>
      <c r="I453" s="222"/>
      <c r="J453" s="222"/>
      <c r="K453" s="224"/>
      <c r="L453" s="224"/>
      <c r="M453" s="222"/>
      <c r="N453" s="222"/>
      <c r="O453" s="222"/>
      <c r="P453" s="222"/>
      <c r="Q453" s="222"/>
      <c r="R453" s="222"/>
      <c r="S453" s="222"/>
      <c r="T453" s="222"/>
      <c r="U453" s="222"/>
      <c r="V453" s="222"/>
      <c r="W453" s="222"/>
      <c r="X453" s="222"/>
      <c r="Y453" s="222"/>
      <c r="Z453" s="222"/>
      <c r="AA453" s="222"/>
      <c r="AB453" s="222"/>
      <c r="AC453" s="222"/>
      <c r="AD453" s="222"/>
      <c r="AE453" s="222"/>
      <c r="AF453" s="222"/>
      <c r="AG453" s="222"/>
    </row>
    <row r="454" spans="1:33" ht="17.25" customHeight="1">
      <c r="A454" s="222"/>
      <c r="B454" s="222"/>
      <c r="C454" s="222"/>
      <c r="D454" s="222"/>
      <c r="E454" s="229"/>
      <c r="F454" s="230" t="e">
        <f t="shared" ref="F454:G454" si="357">#REF!</f>
        <v>#REF!</v>
      </c>
      <c r="G454" s="228" t="e">
        <f t="shared" si="357"/>
        <v>#REF!</v>
      </c>
      <c r="H454" s="222"/>
      <c r="I454" s="222"/>
      <c r="J454" s="222"/>
      <c r="K454" s="224"/>
      <c r="L454" s="224"/>
      <c r="M454" s="222"/>
      <c r="N454" s="222"/>
      <c r="O454" s="222"/>
      <c r="P454" s="222"/>
      <c r="Q454" s="222"/>
      <c r="R454" s="222"/>
      <c r="S454" s="222"/>
      <c r="T454" s="222"/>
      <c r="U454" s="222"/>
      <c r="V454" s="222"/>
      <c r="W454" s="222"/>
      <c r="X454" s="222"/>
      <c r="Y454" s="222"/>
      <c r="Z454" s="222"/>
      <c r="AA454" s="222"/>
      <c r="AB454" s="222"/>
      <c r="AC454" s="222"/>
      <c r="AD454" s="222"/>
      <c r="AE454" s="222"/>
      <c r="AF454" s="222"/>
      <c r="AG454" s="222"/>
    </row>
    <row r="455" spans="1:33" ht="17.25" customHeight="1">
      <c r="A455" s="222"/>
      <c r="B455" s="222"/>
      <c r="C455" s="222"/>
      <c r="D455" s="222"/>
      <c r="E455" s="229"/>
      <c r="F455" s="230" t="e">
        <f t="shared" ref="F455:G455" si="358">#REF!</f>
        <v>#REF!</v>
      </c>
      <c r="G455" s="228" t="e">
        <f t="shared" si="358"/>
        <v>#REF!</v>
      </c>
      <c r="H455" s="222"/>
      <c r="I455" s="222"/>
      <c r="J455" s="222"/>
      <c r="K455" s="224"/>
      <c r="L455" s="224"/>
      <c r="M455" s="222"/>
      <c r="N455" s="222"/>
      <c r="O455" s="222"/>
      <c r="P455" s="222"/>
      <c r="Q455" s="222"/>
      <c r="R455" s="222"/>
      <c r="S455" s="222"/>
      <c r="T455" s="222"/>
      <c r="U455" s="222"/>
      <c r="V455" s="222"/>
      <c r="W455" s="222"/>
      <c r="X455" s="222"/>
      <c r="Y455" s="222"/>
      <c r="Z455" s="222"/>
      <c r="AA455" s="222"/>
      <c r="AB455" s="222"/>
      <c r="AC455" s="222"/>
      <c r="AD455" s="222"/>
      <c r="AE455" s="222"/>
      <c r="AF455" s="222"/>
      <c r="AG455" s="222"/>
    </row>
    <row r="456" spans="1:33" ht="17.25" customHeight="1">
      <c r="A456" s="222"/>
      <c r="B456" s="222"/>
      <c r="C456" s="222"/>
      <c r="D456" s="222"/>
      <c r="E456" s="229"/>
      <c r="F456" s="230" t="e">
        <f t="shared" ref="F456:G456" si="359">#REF!</f>
        <v>#REF!</v>
      </c>
      <c r="G456" s="228" t="e">
        <f t="shared" si="359"/>
        <v>#REF!</v>
      </c>
      <c r="H456" s="222"/>
      <c r="I456" s="222"/>
      <c r="J456" s="222"/>
      <c r="K456" s="224"/>
      <c r="L456" s="224"/>
      <c r="M456" s="222"/>
      <c r="N456" s="222"/>
      <c r="O456" s="222"/>
      <c r="P456" s="222"/>
      <c r="Q456" s="222"/>
      <c r="R456" s="222"/>
      <c r="S456" s="222"/>
      <c r="T456" s="222"/>
      <c r="U456" s="222"/>
      <c r="V456" s="222"/>
      <c r="W456" s="222"/>
      <c r="X456" s="222"/>
      <c r="Y456" s="222"/>
      <c r="Z456" s="222"/>
      <c r="AA456" s="222"/>
      <c r="AB456" s="222"/>
      <c r="AC456" s="222"/>
      <c r="AD456" s="222"/>
      <c r="AE456" s="222"/>
      <c r="AF456" s="222"/>
      <c r="AG456" s="222"/>
    </row>
    <row r="457" spans="1:33" ht="17.25" customHeight="1">
      <c r="A457" s="222"/>
      <c r="B457" s="222"/>
      <c r="C457" s="222"/>
      <c r="D457" s="222"/>
      <c r="E457" s="229"/>
      <c r="F457" s="230" t="e">
        <f t="shared" ref="F457:G457" si="360">#REF!</f>
        <v>#REF!</v>
      </c>
      <c r="G457" s="228" t="e">
        <f t="shared" si="360"/>
        <v>#REF!</v>
      </c>
      <c r="H457" s="222"/>
      <c r="I457" s="222"/>
      <c r="J457" s="222"/>
      <c r="K457" s="224"/>
      <c r="L457" s="224"/>
      <c r="M457" s="222"/>
      <c r="N457" s="222"/>
      <c r="O457" s="222"/>
      <c r="P457" s="222"/>
      <c r="Q457" s="222"/>
      <c r="R457" s="222"/>
      <c r="S457" s="222"/>
      <c r="T457" s="222"/>
      <c r="U457" s="222"/>
      <c r="V457" s="222"/>
      <c r="W457" s="222"/>
      <c r="X457" s="222"/>
      <c r="Y457" s="222"/>
      <c r="Z457" s="222"/>
      <c r="AA457" s="222"/>
      <c r="AB457" s="222"/>
      <c r="AC457" s="222"/>
      <c r="AD457" s="222"/>
      <c r="AE457" s="222"/>
      <c r="AF457" s="222"/>
      <c r="AG457" s="222"/>
    </row>
    <row r="458" spans="1:33" ht="17.25" customHeight="1">
      <c r="A458" s="222"/>
      <c r="B458" s="222"/>
      <c r="C458" s="222"/>
      <c r="D458" s="222"/>
      <c r="E458" s="229"/>
      <c r="F458" s="230" t="e">
        <f t="shared" ref="F458:G458" si="361">#REF!</f>
        <v>#REF!</v>
      </c>
      <c r="G458" s="228" t="e">
        <f t="shared" si="361"/>
        <v>#REF!</v>
      </c>
      <c r="H458" s="222"/>
      <c r="I458" s="222"/>
      <c r="J458" s="222"/>
      <c r="K458" s="224"/>
      <c r="L458" s="224"/>
      <c r="M458" s="222"/>
      <c r="N458" s="222"/>
      <c r="O458" s="222"/>
      <c r="P458" s="222"/>
      <c r="Q458" s="222"/>
      <c r="R458" s="222"/>
      <c r="S458" s="222"/>
      <c r="T458" s="222"/>
      <c r="U458" s="222"/>
      <c r="V458" s="222"/>
      <c r="W458" s="222"/>
      <c r="X458" s="222"/>
      <c r="Y458" s="222"/>
      <c r="Z458" s="222"/>
      <c r="AA458" s="222"/>
      <c r="AB458" s="222"/>
      <c r="AC458" s="222"/>
      <c r="AD458" s="222"/>
      <c r="AE458" s="222"/>
      <c r="AF458" s="222"/>
      <c r="AG458" s="222"/>
    </row>
    <row r="459" spans="1:33" ht="17.25" customHeight="1">
      <c r="A459" s="222"/>
      <c r="B459" s="222"/>
      <c r="C459" s="222"/>
      <c r="D459" s="222"/>
      <c r="E459" s="229"/>
      <c r="F459" s="230" t="e">
        <f t="shared" ref="F459:G459" si="362">#REF!</f>
        <v>#REF!</v>
      </c>
      <c r="G459" s="228" t="e">
        <f t="shared" si="362"/>
        <v>#REF!</v>
      </c>
      <c r="H459" s="222"/>
      <c r="I459" s="222"/>
      <c r="J459" s="222"/>
      <c r="K459" s="224"/>
      <c r="L459" s="224"/>
      <c r="M459" s="222"/>
      <c r="N459" s="222"/>
      <c r="O459" s="222"/>
      <c r="P459" s="222"/>
      <c r="Q459" s="222"/>
      <c r="R459" s="222"/>
      <c r="S459" s="222"/>
      <c r="T459" s="222"/>
      <c r="U459" s="222"/>
      <c r="V459" s="222"/>
      <c r="W459" s="222"/>
      <c r="X459" s="222"/>
      <c r="Y459" s="222"/>
      <c r="Z459" s="222"/>
      <c r="AA459" s="222"/>
      <c r="AB459" s="222"/>
      <c r="AC459" s="222"/>
      <c r="AD459" s="222"/>
      <c r="AE459" s="222"/>
      <c r="AF459" s="222"/>
      <c r="AG459" s="222"/>
    </row>
    <row r="460" spans="1:33" ht="17.25" customHeight="1">
      <c r="A460" s="222"/>
      <c r="B460" s="222"/>
      <c r="C460" s="222"/>
      <c r="D460" s="222"/>
      <c r="E460" s="229"/>
      <c r="F460" s="230" t="e">
        <f t="shared" ref="F460:G460" si="363">#REF!</f>
        <v>#REF!</v>
      </c>
      <c r="G460" s="228" t="e">
        <f t="shared" si="363"/>
        <v>#REF!</v>
      </c>
      <c r="H460" s="222"/>
      <c r="I460" s="222"/>
      <c r="J460" s="222"/>
      <c r="K460" s="224"/>
      <c r="L460" s="224"/>
      <c r="M460" s="222"/>
      <c r="N460" s="222"/>
      <c r="O460" s="222"/>
      <c r="P460" s="222"/>
      <c r="Q460" s="222"/>
      <c r="R460" s="222"/>
      <c r="S460" s="222"/>
      <c r="T460" s="222"/>
      <c r="U460" s="222"/>
      <c r="V460" s="222"/>
      <c r="W460" s="222"/>
      <c r="X460" s="222"/>
      <c r="Y460" s="222"/>
      <c r="Z460" s="222"/>
      <c r="AA460" s="222"/>
      <c r="AB460" s="222"/>
      <c r="AC460" s="222"/>
      <c r="AD460" s="222"/>
      <c r="AE460" s="222"/>
      <c r="AF460" s="222"/>
      <c r="AG460" s="222"/>
    </row>
    <row r="461" spans="1:33" ht="17.25" customHeight="1">
      <c r="A461" s="222"/>
      <c r="B461" s="222"/>
      <c r="C461" s="222"/>
      <c r="D461" s="222"/>
      <c r="E461" s="229"/>
      <c r="F461" s="230" t="e">
        <f t="shared" ref="F461:G461" si="364">#REF!</f>
        <v>#REF!</v>
      </c>
      <c r="G461" s="228" t="e">
        <f t="shared" si="364"/>
        <v>#REF!</v>
      </c>
      <c r="H461" s="222"/>
      <c r="I461" s="222"/>
      <c r="J461" s="222"/>
      <c r="K461" s="224"/>
      <c r="L461" s="224"/>
      <c r="M461" s="222"/>
      <c r="N461" s="222"/>
      <c r="O461" s="222"/>
      <c r="P461" s="222"/>
      <c r="Q461" s="222"/>
      <c r="R461" s="222"/>
      <c r="S461" s="222"/>
      <c r="T461" s="222"/>
      <c r="U461" s="222"/>
      <c r="V461" s="222"/>
      <c r="W461" s="222"/>
      <c r="X461" s="222"/>
      <c r="Y461" s="222"/>
      <c r="Z461" s="222"/>
      <c r="AA461" s="222"/>
      <c r="AB461" s="222"/>
      <c r="AC461" s="222"/>
      <c r="AD461" s="222"/>
      <c r="AE461" s="222"/>
      <c r="AF461" s="222"/>
      <c r="AG461" s="222"/>
    </row>
    <row r="462" spans="1:33" ht="17.25" customHeight="1">
      <c r="A462" s="222"/>
      <c r="B462" s="222"/>
      <c r="C462" s="222"/>
      <c r="D462" s="222"/>
      <c r="E462" s="229"/>
      <c r="F462" s="230" t="e">
        <f t="shared" ref="F462:G462" si="365">#REF!</f>
        <v>#REF!</v>
      </c>
      <c r="G462" s="228" t="e">
        <f t="shared" si="365"/>
        <v>#REF!</v>
      </c>
      <c r="H462" s="222"/>
      <c r="I462" s="222"/>
      <c r="J462" s="222"/>
      <c r="K462" s="224"/>
      <c r="L462" s="224"/>
      <c r="M462" s="222"/>
      <c r="N462" s="222"/>
      <c r="O462" s="222"/>
      <c r="P462" s="222"/>
      <c r="Q462" s="222"/>
      <c r="R462" s="222"/>
      <c r="S462" s="222"/>
      <c r="T462" s="222"/>
      <c r="U462" s="222"/>
      <c r="V462" s="222"/>
      <c r="W462" s="222"/>
      <c r="X462" s="222"/>
      <c r="Y462" s="222"/>
      <c r="Z462" s="222"/>
      <c r="AA462" s="222"/>
      <c r="AB462" s="222"/>
      <c r="AC462" s="222"/>
      <c r="AD462" s="222"/>
      <c r="AE462" s="222"/>
      <c r="AF462" s="222"/>
      <c r="AG462" s="222"/>
    </row>
    <row r="463" spans="1:33" ht="17.25" customHeight="1">
      <c r="A463" s="222"/>
      <c r="B463" s="222"/>
      <c r="C463" s="222"/>
      <c r="D463" s="222"/>
      <c r="E463" s="229"/>
      <c r="F463" s="230" t="e">
        <f t="shared" ref="F463:G463" si="366">#REF!</f>
        <v>#REF!</v>
      </c>
      <c r="G463" s="228" t="e">
        <f t="shared" si="366"/>
        <v>#REF!</v>
      </c>
      <c r="H463" s="222"/>
      <c r="I463" s="222"/>
      <c r="J463" s="222"/>
      <c r="K463" s="224"/>
      <c r="L463" s="224"/>
      <c r="M463" s="222"/>
      <c r="N463" s="222"/>
      <c r="O463" s="222"/>
      <c r="P463" s="222"/>
      <c r="Q463" s="222"/>
      <c r="R463" s="222"/>
      <c r="S463" s="222"/>
      <c r="T463" s="222"/>
      <c r="U463" s="222"/>
      <c r="V463" s="222"/>
      <c r="W463" s="222"/>
      <c r="X463" s="222"/>
      <c r="Y463" s="222"/>
      <c r="Z463" s="222"/>
      <c r="AA463" s="222"/>
      <c r="AB463" s="222"/>
      <c r="AC463" s="222"/>
      <c r="AD463" s="222"/>
      <c r="AE463" s="222"/>
      <c r="AF463" s="222"/>
      <c r="AG463" s="222"/>
    </row>
    <row r="464" spans="1:33" ht="17.25" customHeight="1">
      <c r="A464" s="222"/>
      <c r="B464" s="222"/>
      <c r="C464" s="222"/>
      <c r="D464" s="222"/>
      <c r="E464" s="229"/>
      <c r="F464" s="230" t="e">
        <f t="shared" ref="F464:G464" si="367">#REF!</f>
        <v>#REF!</v>
      </c>
      <c r="G464" s="228" t="e">
        <f t="shared" si="367"/>
        <v>#REF!</v>
      </c>
      <c r="H464" s="222"/>
      <c r="I464" s="222"/>
      <c r="J464" s="222"/>
      <c r="K464" s="224"/>
      <c r="L464" s="224"/>
      <c r="M464" s="222"/>
      <c r="N464" s="222"/>
      <c r="O464" s="222"/>
      <c r="P464" s="222"/>
      <c r="Q464" s="222"/>
      <c r="R464" s="222"/>
      <c r="S464" s="222"/>
      <c r="T464" s="222"/>
      <c r="U464" s="222"/>
      <c r="V464" s="222"/>
      <c r="W464" s="222"/>
      <c r="X464" s="222"/>
      <c r="Y464" s="222"/>
      <c r="Z464" s="222"/>
      <c r="AA464" s="222"/>
      <c r="AB464" s="222"/>
      <c r="AC464" s="222"/>
      <c r="AD464" s="222"/>
      <c r="AE464" s="222"/>
      <c r="AF464" s="222"/>
      <c r="AG464" s="222"/>
    </row>
    <row r="465" spans="1:33" ht="17.25" customHeight="1">
      <c r="A465" s="222"/>
      <c r="B465" s="222"/>
      <c r="C465" s="222"/>
      <c r="D465" s="222"/>
      <c r="E465" s="229"/>
      <c r="F465" s="230" t="e">
        <f t="shared" ref="F465:G465" si="368">#REF!</f>
        <v>#REF!</v>
      </c>
      <c r="G465" s="228" t="e">
        <f t="shared" si="368"/>
        <v>#REF!</v>
      </c>
      <c r="H465" s="222"/>
      <c r="I465" s="222"/>
      <c r="J465" s="222"/>
      <c r="K465" s="224"/>
      <c r="L465" s="224"/>
      <c r="M465" s="222"/>
      <c r="N465" s="222"/>
      <c r="O465" s="222"/>
      <c r="P465" s="222"/>
      <c r="Q465" s="222"/>
      <c r="R465" s="222"/>
      <c r="S465" s="222"/>
      <c r="T465" s="222"/>
      <c r="U465" s="222"/>
      <c r="V465" s="222"/>
      <c r="W465" s="222"/>
      <c r="X465" s="222"/>
      <c r="Y465" s="222"/>
      <c r="Z465" s="222"/>
      <c r="AA465" s="222"/>
      <c r="AB465" s="222"/>
      <c r="AC465" s="222"/>
      <c r="AD465" s="222"/>
      <c r="AE465" s="222"/>
      <c r="AF465" s="222"/>
      <c r="AG465" s="222"/>
    </row>
    <row r="466" spans="1:33" ht="17.25" customHeight="1">
      <c r="A466" s="222"/>
      <c r="B466" s="222"/>
      <c r="C466" s="222"/>
      <c r="D466" s="222"/>
      <c r="E466" s="229"/>
      <c r="F466" s="230" t="e">
        <f t="shared" ref="F466:G466" si="369">#REF!</f>
        <v>#REF!</v>
      </c>
      <c r="G466" s="228" t="e">
        <f t="shared" si="369"/>
        <v>#REF!</v>
      </c>
      <c r="H466" s="222"/>
      <c r="I466" s="222"/>
      <c r="J466" s="222"/>
      <c r="K466" s="224"/>
      <c r="L466" s="224"/>
      <c r="M466" s="222"/>
      <c r="N466" s="222"/>
      <c r="O466" s="222"/>
      <c r="P466" s="222"/>
      <c r="Q466" s="222"/>
      <c r="R466" s="222"/>
      <c r="S466" s="222"/>
      <c r="T466" s="222"/>
      <c r="U466" s="222"/>
      <c r="V466" s="222"/>
      <c r="W466" s="222"/>
      <c r="X466" s="222"/>
      <c r="Y466" s="222"/>
      <c r="Z466" s="222"/>
      <c r="AA466" s="222"/>
      <c r="AB466" s="222"/>
      <c r="AC466" s="222"/>
      <c r="AD466" s="222"/>
      <c r="AE466" s="222"/>
      <c r="AF466" s="222"/>
      <c r="AG466" s="222"/>
    </row>
    <row r="467" spans="1:33" ht="17.25" customHeight="1">
      <c r="A467" s="222"/>
      <c r="B467" s="222"/>
      <c r="C467" s="222"/>
      <c r="D467" s="222"/>
      <c r="E467" s="229"/>
      <c r="F467" s="230" t="e">
        <f t="shared" ref="F467:G467" si="370">#REF!</f>
        <v>#REF!</v>
      </c>
      <c r="G467" s="228" t="e">
        <f t="shared" si="370"/>
        <v>#REF!</v>
      </c>
      <c r="H467" s="222"/>
      <c r="I467" s="222"/>
      <c r="J467" s="222"/>
      <c r="K467" s="224"/>
      <c r="L467" s="224"/>
      <c r="M467" s="222"/>
      <c r="N467" s="222"/>
      <c r="O467" s="222"/>
      <c r="P467" s="222"/>
      <c r="Q467" s="222"/>
      <c r="R467" s="222"/>
      <c r="S467" s="222"/>
      <c r="T467" s="222"/>
      <c r="U467" s="222"/>
      <c r="V467" s="222"/>
      <c r="W467" s="222"/>
      <c r="X467" s="222"/>
      <c r="Y467" s="222"/>
      <c r="Z467" s="222"/>
      <c r="AA467" s="222"/>
      <c r="AB467" s="222"/>
      <c r="AC467" s="222"/>
      <c r="AD467" s="222"/>
      <c r="AE467" s="222"/>
      <c r="AF467" s="222"/>
      <c r="AG467" s="222"/>
    </row>
    <row r="468" spans="1:33" ht="17.25" customHeight="1">
      <c r="A468" s="222"/>
      <c r="B468" s="222"/>
      <c r="C468" s="222"/>
      <c r="D468" s="222"/>
      <c r="E468" s="229"/>
      <c r="F468" s="230" t="e">
        <f t="shared" ref="F468:G468" si="371">#REF!</f>
        <v>#REF!</v>
      </c>
      <c r="G468" s="228" t="e">
        <f t="shared" si="371"/>
        <v>#REF!</v>
      </c>
      <c r="H468" s="222"/>
      <c r="I468" s="222"/>
      <c r="J468" s="222"/>
      <c r="K468" s="224"/>
      <c r="L468" s="224"/>
      <c r="M468" s="222"/>
      <c r="N468" s="222"/>
      <c r="O468" s="222"/>
      <c r="P468" s="222"/>
      <c r="Q468" s="222"/>
      <c r="R468" s="222"/>
      <c r="S468" s="222"/>
      <c r="T468" s="222"/>
      <c r="U468" s="222"/>
      <c r="V468" s="222"/>
      <c r="W468" s="222"/>
      <c r="X468" s="222"/>
      <c r="Y468" s="222"/>
      <c r="Z468" s="222"/>
      <c r="AA468" s="222"/>
      <c r="AB468" s="222"/>
      <c r="AC468" s="222"/>
      <c r="AD468" s="222"/>
      <c r="AE468" s="222"/>
      <c r="AF468" s="222"/>
      <c r="AG468" s="222"/>
    </row>
    <row r="469" spans="1:33" ht="17.25" customHeight="1">
      <c r="A469" s="222"/>
      <c r="B469" s="222"/>
      <c r="C469" s="222"/>
      <c r="D469" s="222"/>
      <c r="E469" s="229"/>
      <c r="F469" s="230" t="e">
        <f t="shared" ref="F469:G469" si="372">#REF!</f>
        <v>#REF!</v>
      </c>
      <c r="G469" s="228" t="e">
        <f t="shared" si="372"/>
        <v>#REF!</v>
      </c>
      <c r="H469" s="222"/>
      <c r="I469" s="222"/>
      <c r="J469" s="222"/>
      <c r="K469" s="224"/>
      <c r="L469" s="224"/>
      <c r="M469" s="222"/>
      <c r="N469" s="222"/>
      <c r="O469" s="222"/>
      <c r="P469" s="222"/>
      <c r="Q469" s="222"/>
      <c r="R469" s="222"/>
      <c r="S469" s="222"/>
      <c r="T469" s="222"/>
      <c r="U469" s="222"/>
      <c r="V469" s="222"/>
      <c r="W469" s="222"/>
      <c r="X469" s="222"/>
      <c r="Y469" s="222"/>
      <c r="Z469" s="222"/>
      <c r="AA469" s="222"/>
      <c r="AB469" s="222"/>
      <c r="AC469" s="222"/>
      <c r="AD469" s="222"/>
      <c r="AE469" s="222"/>
      <c r="AF469" s="222"/>
      <c r="AG469" s="222"/>
    </row>
    <row r="470" spans="1:33" ht="17.25" customHeight="1">
      <c r="A470" s="222"/>
      <c r="B470" s="222"/>
      <c r="C470" s="222"/>
      <c r="D470" s="222"/>
      <c r="E470" s="229"/>
      <c r="F470" s="230" t="e">
        <f t="shared" ref="F470:G470" si="373">#REF!</f>
        <v>#REF!</v>
      </c>
      <c r="G470" s="228" t="e">
        <f t="shared" si="373"/>
        <v>#REF!</v>
      </c>
      <c r="H470" s="222"/>
      <c r="I470" s="222"/>
      <c r="J470" s="222"/>
      <c r="K470" s="224"/>
      <c r="L470" s="224"/>
      <c r="M470" s="222"/>
      <c r="N470" s="222"/>
      <c r="O470" s="222"/>
      <c r="P470" s="222"/>
      <c r="Q470" s="222"/>
      <c r="R470" s="222"/>
      <c r="S470" s="222"/>
      <c r="T470" s="222"/>
      <c r="U470" s="222"/>
      <c r="V470" s="222"/>
      <c r="W470" s="222"/>
      <c r="X470" s="222"/>
      <c r="Y470" s="222"/>
      <c r="Z470" s="222"/>
      <c r="AA470" s="222"/>
      <c r="AB470" s="222"/>
      <c r="AC470" s="222"/>
      <c r="AD470" s="222"/>
      <c r="AE470" s="222"/>
      <c r="AF470" s="222"/>
      <c r="AG470" s="222"/>
    </row>
    <row r="471" spans="1:33" ht="17.25" customHeight="1">
      <c r="A471" s="222"/>
      <c r="B471" s="222"/>
      <c r="C471" s="222"/>
      <c r="D471" s="222"/>
      <c r="E471" s="229"/>
      <c r="F471" s="230" t="e">
        <f t="shared" ref="F471:G471" si="374">#REF!</f>
        <v>#REF!</v>
      </c>
      <c r="G471" s="228" t="e">
        <f t="shared" si="374"/>
        <v>#REF!</v>
      </c>
      <c r="H471" s="222"/>
      <c r="I471" s="222"/>
      <c r="J471" s="222"/>
      <c r="K471" s="224"/>
      <c r="L471" s="224"/>
      <c r="M471" s="222"/>
      <c r="N471" s="222"/>
      <c r="O471" s="222"/>
      <c r="P471" s="222"/>
      <c r="Q471" s="222"/>
      <c r="R471" s="222"/>
      <c r="S471" s="222"/>
      <c r="T471" s="222"/>
      <c r="U471" s="222"/>
      <c r="V471" s="222"/>
      <c r="W471" s="222"/>
      <c r="X471" s="222"/>
      <c r="Y471" s="222"/>
      <c r="Z471" s="222"/>
      <c r="AA471" s="222"/>
      <c r="AB471" s="222"/>
      <c r="AC471" s="222"/>
      <c r="AD471" s="222"/>
      <c r="AE471" s="222"/>
      <c r="AF471" s="222"/>
      <c r="AG471" s="222"/>
    </row>
    <row r="472" spans="1:33" ht="17.25" customHeight="1">
      <c r="A472" s="222"/>
      <c r="B472" s="222"/>
      <c r="C472" s="222"/>
      <c r="D472" s="222"/>
      <c r="E472" s="229"/>
      <c r="F472" s="230" t="e">
        <f t="shared" ref="F472:G472" si="375">#REF!</f>
        <v>#REF!</v>
      </c>
      <c r="G472" s="228" t="e">
        <f t="shared" si="375"/>
        <v>#REF!</v>
      </c>
      <c r="H472" s="222"/>
      <c r="I472" s="222"/>
      <c r="J472" s="222"/>
      <c r="K472" s="224"/>
      <c r="L472" s="224"/>
      <c r="M472" s="222"/>
      <c r="N472" s="222"/>
      <c r="O472" s="222"/>
      <c r="P472" s="222"/>
      <c r="Q472" s="222"/>
      <c r="R472" s="222"/>
      <c r="S472" s="222"/>
      <c r="T472" s="222"/>
      <c r="U472" s="222"/>
      <c r="V472" s="222"/>
      <c r="W472" s="222"/>
      <c r="X472" s="222"/>
      <c r="Y472" s="222"/>
      <c r="Z472" s="222"/>
      <c r="AA472" s="222"/>
      <c r="AB472" s="222"/>
      <c r="AC472" s="222"/>
      <c r="AD472" s="222"/>
      <c r="AE472" s="222"/>
      <c r="AF472" s="222"/>
      <c r="AG472" s="222"/>
    </row>
    <row r="473" spans="1:33" ht="17.25" customHeight="1">
      <c r="A473" s="222"/>
      <c r="B473" s="222"/>
      <c r="C473" s="222"/>
      <c r="D473" s="222"/>
      <c r="E473" s="229"/>
      <c r="F473" s="230" t="e">
        <f t="shared" ref="F473:G473" si="376">#REF!</f>
        <v>#REF!</v>
      </c>
      <c r="G473" s="228" t="e">
        <f t="shared" si="376"/>
        <v>#REF!</v>
      </c>
      <c r="H473" s="222"/>
      <c r="I473" s="222"/>
      <c r="J473" s="222"/>
      <c r="K473" s="224"/>
      <c r="L473" s="224"/>
      <c r="M473" s="222"/>
      <c r="N473" s="222"/>
      <c r="O473" s="222"/>
      <c r="P473" s="222"/>
      <c r="Q473" s="222"/>
      <c r="R473" s="222"/>
      <c r="S473" s="222"/>
      <c r="T473" s="222"/>
      <c r="U473" s="222"/>
      <c r="V473" s="222"/>
      <c r="W473" s="222"/>
      <c r="X473" s="222"/>
      <c r="Y473" s="222"/>
      <c r="Z473" s="222"/>
      <c r="AA473" s="222"/>
      <c r="AB473" s="222"/>
      <c r="AC473" s="222"/>
      <c r="AD473" s="222"/>
      <c r="AE473" s="222"/>
      <c r="AF473" s="222"/>
      <c r="AG473" s="222"/>
    </row>
    <row r="474" spans="1:33" ht="17.25" customHeight="1">
      <c r="A474" s="222"/>
      <c r="B474" s="222"/>
      <c r="C474" s="222"/>
      <c r="D474" s="222"/>
      <c r="E474" s="229"/>
      <c r="F474" s="230" t="e">
        <f t="shared" ref="F474:G474" si="377">#REF!</f>
        <v>#REF!</v>
      </c>
      <c r="G474" s="228" t="e">
        <f t="shared" si="377"/>
        <v>#REF!</v>
      </c>
      <c r="H474" s="222"/>
      <c r="I474" s="222"/>
      <c r="J474" s="222"/>
      <c r="K474" s="224"/>
      <c r="L474" s="224"/>
      <c r="M474" s="222"/>
      <c r="N474" s="222"/>
      <c r="O474" s="222"/>
      <c r="P474" s="222"/>
      <c r="Q474" s="222"/>
      <c r="R474" s="222"/>
      <c r="S474" s="222"/>
      <c r="T474" s="222"/>
      <c r="U474" s="222"/>
      <c r="V474" s="222"/>
      <c r="W474" s="222"/>
      <c r="X474" s="222"/>
      <c r="Y474" s="222"/>
      <c r="Z474" s="222"/>
      <c r="AA474" s="222"/>
      <c r="AB474" s="222"/>
      <c r="AC474" s="222"/>
      <c r="AD474" s="222"/>
      <c r="AE474" s="222"/>
      <c r="AF474" s="222"/>
      <c r="AG474" s="222"/>
    </row>
    <row r="475" spans="1:33" ht="17.25" customHeight="1">
      <c r="A475" s="222"/>
      <c r="B475" s="222"/>
      <c r="C475" s="222"/>
      <c r="D475" s="222"/>
      <c r="E475" s="229"/>
      <c r="F475" s="230" t="e">
        <f t="shared" ref="F475:G475" si="378">#REF!</f>
        <v>#REF!</v>
      </c>
      <c r="G475" s="228" t="e">
        <f t="shared" si="378"/>
        <v>#REF!</v>
      </c>
      <c r="H475" s="222"/>
      <c r="I475" s="222"/>
      <c r="J475" s="222"/>
      <c r="K475" s="224"/>
      <c r="L475" s="224"/>
      <c r="M475" s="222"/>
      <c r="N475" s="222"/>
      <c r="O475" s="222"/>
      <c r="P475" s="222"/>
      <c r="Q475" s="222"/>
      <c r="R475" s="222"/>
      <c r="S475" s="222"/>
      <c r="T475" s="222"/>
      <c r="U475" s="222"/>
      <c r="V475" s="222"/>
      <c r="W475" s="222"/>
      <c r="X475" s="222"/>
      <c r="Y475" s="222"/>
      <c r="Z475" s="222"/>
      <c r="AA475" s="222"/>
      <c r="AB475" s="222"/>
      <c r="AC475" s="222"/>
      <c r="AD475" s="222"/>
      <c r="AE475" s="222"/>
      <c r="AF475" s="222"/>
      <c r="AG475" s="222"/>
    </row>
    <row r="476" spans="1:33" ht="17.25" customHeight="1">
      <c r="A476" s="222"/>
      <c r="B476" s="222"/>
      <c r="C476" s="222"/>
      <c r="D476" s="222"/>
      <c r="E476" s="229"/>
      <c r="F476" s="230" t="e">
        <f t="shared" ref="F476:G476" si="379">#REF!</f>
        <v>#REF!</v>
      </c>
      <c r="G476" s="228" t="e">
        <f t="shared" si="379"/>
        <v>#REF!</v>
      </c>
      <c r="H476" s="222"/>
      <c r="I476" s="222"/>
      <c r="J476" s="222"/>
      <c r="K476" s="224"/>
      <c r="L476" s="224"/>
      <c r="M476" s="222"/>
      <c r="N476" s="222"/>
      <c r="O476" s="222"/>
      <c r="P476" s="222"/>
      <c r="Q476" s="222"/>
      <c r="R476" s="222"/>
      <c r="S476" s="222"/>
      <c r="T476" s="222"/>
      <c r="U476" s="222"/>
      <c r="V476" s="222"/>
      <c r="W476" s="222"/>
      <c r="X476" s="222"/>
      <c r="Y476" s="222"/>
      <c r="Z476" s="222"/>
      <c r="AA476" s="222"/>
      <c r="AB476" s="222"/>
      <c r="AC476" s="222"/>
      <c r="AD476" s="222"/>
      <c r="AE476" s="222"/>
      <c r="AF476" s="222"/>
      <c r="AG476" s="222"/>
    </row>
    <row r="477" spans="1:33" ht="17.25" customHeight="1">
      <c r="A477" s="222"/>
      <c r="B477" s="222"/>
      <c r="C477" s="222"/>
      <c r="D477" s="222"/>
      <c r="E477" s="229"/>
      <c r="F477" s="230" t="e">
        <f t="shared" ref="F477:G477" si="380">#REF!</f>
        <v>#REF!</v>
      </c>
      <c r="G477" s="228" t="e">
        <f t="shared" si="380"/>
        <v>#REF!</v>
      </c>
      <c r="H477" s="222"/>
      <c r="I477" s="222"/>
      <c r="J477" s="222"/>
      <c r="K477" s="224"/>
      <c r="L477" s="224"/>
      <c r="M477" s="222"/>
      <c r="N477" s="222"/>
      <c r="O477" s="222"/>
      <c r="P477" s="222"/>
      <c r="Q477" s="222"/>
      <c r="R477" s="222"/>
      <c r="S477" s="222"/>
      <c r="T477" s="222"/>
      <c r="U477" s="222"/>
      <c r="V477" s="222"/>
      <c r="W477" s="222"/>
      <c r="X477" s="222"/>
      <c r="Y477" s="222"/>
      <c r="Z477" s="222"/>
      <c r="AA477" s="222"/>
      <c r="AB477" s="222"/>
      <c r="AC477" s="222"/>
      <c r="AD477" s="222"/>
      <c r="AE477" s="222"/>
      <c r="AF477" s="222"/>
      <c r="AG477" s="222"/>
    </row>
    <row r="478" spans="1:33" ht="17.25" customHeight="1">
      <c r="A478" s="222"/>
      <c r="B478" s="222"/>
      <c r="C478" s="222"/>
      <c r="D478" s="222"/>
      <c r="E478" s="229"/>
      <c r="F478" s="230" t="e">
        <f t="shared" ref="F478:G478" si="381">#REF!</f>
        <v>#REF!</v>
      </c>
      <c r="G478" s="228" t="e">
        <f t="shared" si="381"/>
        <v>#REF!</v>
      </c>
      <c r="H478" s="222"/>
      <c r="I478" s="222"/>
      <c r="J478" s="222"/>
      <c r="K478" s="224"/>
      <c r="L478" s="224"/>
      <c r="M478" s="222"/>
      <c r="N478" s="222"/>
      <c r="O478" s="222"/>
      <c r="P478" s="222"/>
      <c r="Q478" s="222"/>
      <c r="R478" s="222"/>
      <c r="S478" s="222"/>
      <c r="T478" s="222"/>
      <c r="U478" s="222"/>
      <c r="V478" s="222"/>
      <c r="W478" s="222"/>
      <c r="X478" s="222"/>
      <c r="Y478" s="222"/>
      <c r="Z478" s="222"/>
      <c r="AA478" s="222"/>
      <c r="AB478" s="222"/>
      <c r="AC478" s="222"/>
      <c r="AD478" s="222"/>
      <c r="AE478" s="222"/>
      <c r="AF478" s="222"/>
      <c r="AG478" s="222"/>
    </row>
    <row r="479" spans="1:33" ht="17.25" customHeight="1">
      <c r="A479" s="222"/>
      <c r="B479" s="222"/>
      <c r="C479" s="222"/>
      <c r="D479" s="222"/>
      <c r="E479" s="229"/>
      <c r="F479" s="230" t="e">
        <f t="shared" ref="F479:G479" si="382">#REF!</f>
        <v>#REF!</v>
      </c>
      <c r="G479" s="228" t="e">
        <f t="shared" si="382"/>
        <v>#REF!</v>
      </c>
      <c r="H479" s="222"/>
      <c r="I479" s="222"/>
      <c r="J479" s="222"/>
      <c r="K479" s="224"/>
      <c r="L479" s="224"/>
      <c r="M479" s="222"/>
      <c r="N479" s="222"/>
      <c r="O479" s="222"/>
      <c r="P479" s="222"/>
      <c r="Q479" s="222"/>
      <c r="R479" s="222"/>
      <c r="S479" s="222"/>
      <c r="T479" s="222"/>
      <c r="U479" s="222"/>
      <c r="V479" s="222"/>
      <c r="W479" s="222"/>
      <c r="X479" s="222"/>
      <c r="Y479" s="222"/>
      <c r="Z479" s="222"/>
      <c r="AA479" s="222"/>
      <c r="AB479" s="222"/>
      <c r="AC479" s="222"/>
      <c r="AD479" s="222"/>
      <c r="AE479" s="222"/>
      <c r="AF479" s="222"/>
      <c r="AG479" s="222"/>
    </row>
    <row r="480" spans="1:33" ht="17.25" customHeight="1">
      <c r="A480" s="222"/>
      <c r="B480" s="222"/>
      <c r="C480" s="222"/>
      <c r="D480" s="222"/>
      <c r="E480" s="229"/>
      <c r="F480" s="230" t="e">
        <f t="shared" ref="F480:G480" si="383">#REF!</f>
        <v>#REF!</v>
      </c>
      <c r="G480" s="228" t="e">
        <f t="shared" si="383"/>
        <v>#REF!</v>
      </c>
      <c r="H480" s="222"/>
      <c r="I480" s="222"/>
      <c r="J480" s="222"/>
      <c r="K480" s="224"/>
      <c r="L480" s="224"/>
      <c r="M480" s="222"/>
      <c r="N480" s="222"/>
      <c r="O480" s="222"/>
      <c r="P480" s="222"/>
      <c r="Q480" s="222"/>
      <c r="R480" s="222"/>
      <c r="S480" s="222"/>
      <c r="T480" s="222"/>
      <c r="U480" s="222"/>
      <c r="V480" s="222"/>
      <c r="W480" s="222"/>
      <c r="X480" s="222"/>
      <c r="Y480" s="222"/>
      <c r="Z480" s="222"/>
      <c r="AA480" s="222"/>
      <c r="AB480" s="222"/>
      <c r="AC480" s="222"/>
      <c r="AD480" s="222"/>
      <c r="AE480" s="222"/>
      <c r="AF480" s="222"/>
      <c r="AG480" s="222"/>
    </row>
    <row r="481" spans="1:33" ht="17.25" customHeight="1">
      <c r="A481" s="222"/>
      <c r="B481" s="222"/>
      <c r="C481" s="222"/>
      <c r="D481" s="222"/>
      <c r="E481" s="229"/>
      <c r="F481" s="230" t="e">
        <f t="shared" ref="F481:G481" si="384">#REF!</f>
        <v>#REF!</v>
      </c>
      <c r="G481" s="228" t="e">
        <f t="shared" si="384"/>
        <v>#REF!</v>
      </c>
      <c r="H481" s="222"/>
      <c r="I481" s="222"/>
      <c r="J481" s="222"/>
      <c r="K481" s="224"/>
      <c r="L481" s="224"/>
      <c r="M481" s="222"/>
      <c r="N481" s="222"/>
      <c r="O481" s="222"/>
      <c r="P481" s="222"/>
      <c r="Q481" s="222"/>
      <c r="R481" s="222"/>
      <c r="S481" s="222"/>
      <c r="T481" s="222"/>
      <c r="U481" s="222"/>
      <c r="V481" s="222"/>
      <c r="W481" s="222"/>
      <c r="X481" s="222"/>
      <c r="Y481" s="222"/>
      <c r="Z481" s="222"/>
      <c r="AA481" s="222"/>
      <c r="AB481" s="222"/>
      <c r="AC481" s="222"/>
      <c r="AD481" s="222"/>
      <c r="AE481" s="222"/>
      <c r="AF481" s="222"/>
      <c r="AG481" s="222"/>
    </row>
    <row r="482" spans="1:33" ht="17.25" customHeight="1">
      <c r="A482" s="222"/>
      <c r="B482" s="222"/>
      <c r="C482" s="222"/>
      <c r="D482" s="222"/>
      <c r="E482" s="229"/>
      <c r="F482" s="230" t="e">
        <f t="shared" ref="F482:G482" si="385">#REF!</f>
        <v>#REF!</v>
      </c>
      <c r="G482" s="228" t="e">
        <f t="shared" si="385"/>
        <v>#REF!</v>
      </c>
      <c r="H482" s="222"/>
      <c r="I482" s="222"/>
      <c r="J482" s="222"/>
      <c r="K482" s="224"/>
      <c r="L482" s="224"/>
      <c r="M482" s="222"/>
      <c r="N482" s="222"/>
      <c r="O482" s="222"/>
      <c r="P482" s="222"/>
      <c r="Q482" s="222"/>
      <c r="R482" s="222"/>
      <c r="S482" s="222"/>
      <c r="T482" s="222"/>
      <c r="U482" s="222"/>
      <c r="V482" s="222"/>
      <c r="W482" s="222"/>
      <c r="X482" s="222"/>
      <c r="Y482" s="222"/>
      <c r="Z482" s="222"/>
      <c r="AA482" s="222"/>
      <c r="AB482" s="222"/>
      <c r="AC482" s="222"/>
      <c r="AD482" s="222"/>
      <c r="AE482" s="222"/>
      <c r="AF482" s="222"/>
      <c r="AG482" s="222"/>
    </row>
    <row r="483" spans="1:33" ht="17.25" customHeight="1">
      <c r="A483" s="222"/>
      <c r="B483" s="222"/>
      <c r="C483" s="222"/>
      <c r="D483" s="222"/>
      <c r="E483" s="229"/>
      <c r="F483" s="230" t="e">
        <f t="shared" ref="F483:G483" si="386">#REF!</f>
        <v>#REF!</v>
      </c>
      <c r="G483" s="228" t="e">
        <f t="shared" si="386"/>
        <v>#REF!</v>
      </c>
      <c r="H483" s="222"/>
      <c r="I483" s="222"/>
      <c r="J483" s="222"/>
      <c r="K483" s="224"/>
      <c r="L483" s="224"/>
      <c r="M483" s="222"/>
      <c r="N483" s="222"/>
      <c r="O483" s="222"/>
      <c r="P483" s="222"/>
      <c r="Q483" s="222"/>
      <c r="R483" s="222"/>
      <c r="S483" s="222"/>
      <c r="T483" s="222"/>
      <c r="U483" s="222"/>
      <c r="V483" s="222"/>
      <c r="W483" s="222"/>
      <c r="X483" s="222"/>
      <c r="Y483" s="222"/>
      <c r="Z483" s="222"/>
      <c r="AA483" s="222"/>
      <c r="AB483" s="222"/>
      <c r="AC483" s="222"/>
      <c r="AD483" s="222"/>
      <c r="AE483" s="222"/>
      <c r="AF483" s="222"/>
      <c r="AG483" s="222"/>
    </row>
    <row r="484" spans="1:33" ht="17.25" customHeight="1">
      <c r="A484" s="222"/>
      <c r="B484" s="222"/>
      <c r="C484" s="222"/>
      <c r="D484" s="222"/>
      <c r="E484" s="229"/>
      <c r="F484" s="230" t="e">
        <f t="shared" ref="F484:G484" si="387">#REF!</f>
        <v>#REF!</v>
      </c>
      <c r="G484" s="228" t="e">
        <f t="shared" si="387"/>
        <v>#REF!</v>
      </c>
      <c r="H484" s="222"/>
      <c r="I484" s="222"/>
      <c r="J484" s="222"/>
      <c r="K484" s="224"/>
      <c r="L484" s="224"/>
      <c r="M484" s="222"/>
      <c r="N484" s="222"/>
      <c r="O484" s="222"/>
      <c r="P484" s="222"/>
      <c r="Q484" s="222"/>
      <c r="R484" s="222"/>
      <c r="S484" s="222"/>
      <c r="T484" s="222"/>
      <c r="U484" s="222"/>
      <c r="V484" s="222"/>
      <c r="W484" s="222"/>
      <c r="X484" s="222"/>
      <c r="Y484" s="222"/>
      <c r="Z484" s="222"/>
      <c r="AA484" s="222"/>
      <c r="AB484" s="222"/>
      <c r="AC484" s="222"/>
      <c r="AD484" s="222"/>
      <c r="AE484" s="222"/>
      <c r="AF484" s="222"/>
      <c r="AG484" s="222"/>
    </row>
    <row r="485" spans="1:33" ht="17.25" customHeight="1">
      <c r="A485" s="222"/>
      <c r="B485" s="222"/>
      <c r="C485" s="222"/>
      <c r="D485" s="222"/>
      <c r="E485" s="229"/>
      <c r="F485" s="230" t="e">
        <f t="shared" ref="F485:G485" si="388">#REF!</f>
        <v>#REF!</v>
      </c>
      <c r="G485" s="228" t="e">
        <f t="shared" si="388"/>
        <v>#REF!</v>
      </c>
      <c r="H485" s="222"/>
      <c r="I485" s="222"/>
      <c r="J485" s="222"/>
      <c r="K485" s="224"/>
      <c r="L485" s="224"/>
      <c r="M485" s="222"/>
      <c r="N485" s="222"/>
      <c r="O485" s="222"/>
      <c r="P485" s="222"/>
      <c r="Q485" s="222"/>
      <c r="R485" s="222"/>
      <c r="S485" s="222"/>
      <c r="T485" s="222"/>
      <c r="U485" s="222"/>
      <c r="V485" s="222"/>
      <c r="W485" s="222"/>
      <c r="X485" s="222"/>
      <c r="Y485" s="222"/>
      <c r="Z485" s="222"/>
      <c r="AA485" s="222"/>
      <c r="AB485" s="222"/>
      <c r="AC485" s="222"/>
      <c r="AD485" s="222"/>
      <c r="AE485" s="222"/>
      <c r="AF485" s="222"/>
      <c r="AG485" s="222"/>
    </row>
    <row r="486" spans="1:33" ht="17.25" customHeight="1">
      <c r="A486" s="222"/>
      <c r="B486" s="222"/>
      <c r="C486" s="222"/>
      <c r="D486" s="222"/>
      <c r="E486" s="229"/>
      <c r="F486" s="230" t="e">
        <f t="shared" ref="F486:G486" si="389">#REF!</f>
        <v>#REF!</v>
      </c>
      <c r="G486" s="228" t="e">
        <f t="shared" si="389"/>
        <v>#REF!</v>
      </c>
      <c r="H486" s="222"/>
      <c r="I486" s="222"/>
      <c r="J486" s="222"/>
      <c r="K486" s="224"/>
      <c r="L486" s="224"/>
      <c r="M486" s="222"/>
      <c r="N486" s="222"/>
      <c r="O486" s="222"/>
      <c r="P486" s="222"/>
      <c r="Q486" s="222"/>
      <c r="R486" s="222"/>
      <c r="S486" s="222"/>
      <c r="T486" s="222"/>
      <c r="U486" s="222"/>
      <c r="V486" s="222"/>
      <c r="W486" s="222"/>
      <c r="X486" s="222"/>
      <c r="Y486" s="222"/>
      <c r="Z486" s="222"/>
      <c r="AA486" s="222"/>
      <c r="AB486" s="222"/>
      <c r="AC486" s="222"/>
      <c r="AD486" s="222"/>
      <c r="AE486" s="222"/>
      <c r="AF486" s="222"/>
      <c r="AG486" s="222"/>
    </row>
    <row r="487" spans="1:33" ht="17.25" customHeight="1">
      <c r="A487" s="222"/>
      <c r="B487" s="222"/>
      <c r="C487" s="222"/>
      <c r="D487" s="222"/>
      <c r="E487" s="229"/>
      <c r="F487" s="230" t="e">
        <f t="shared" ref="F487:G487" si="390">#REF!</f>
        <v>#REF!</v>
      </c>
      <c r="G487" s="228" t="e">
        <f t="shared" si="390"/>
        <v>#REF!</v>
      </c>
      <c r="H487" s="222"/>
      <c r="I487" s="222"/>
      <c r="J487" s="222"/>
      <c r="K487" s="224"/>
      <c r="L487" s="224"/>
      <c r="M487" s="222"/>
      <c r="N487" s="222"/>
      <c r="O487" s="222"/>
      <c r="P487" s="222"/>
      <c r="Q487" s="222"/>
      <c r="R487" s="222"/>
      <c r="S487" s="222"/>
      <c r="T487" s="222"/>
      <c r="U487" s="222"/>
      <c r="V487" s="222"/>
      <c r="W487" s="222"/>
      <c r="X487" s="222"/>
      <c r="Y487" s="222"/>
      <c r="Z487" s="222"/>
      <c r="AA487" s="222"/>
      <c r="AB487" s="222"/>
      <c r="AC487" s="222"/>
      <c r="AD487" s="222"/>
      <c r="AE487" s="222"/>
      <c r="AF487" s="222"/>
      <c r="AG487" s="222"/>
    </row>
    <row r="488" spans="1:33" ht="17.25" customHeight="1">
      <c r="A488" s="222"/>
      <c r="B488" s="222"/>
      <c r="C488" s="222"/>
      <c r="D488" s="222"/>
      <c r="E488" s="229"/>
      <c r="F488" s="230" t="e">
        <f t="shared" ref="F488:G488" si="391">#REF!</f>
        <v>#REF!</v>
      </c>
      <c r="G488" s="228" t="e">
        <f t="shared" si="391"/>
        <v>#REF!</v>
      </c>
      <c r="H488" s="222"/>
      <c r="I488" s="222"/>
      <c r="J488" s="222"/>
      <c r="K488" s="224"/>
      <c r="L488" s="224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  <c r="AA488" s="222"/>
      <c r="AB488" s="222"/>
      <c r="AC488" s="222"/>
      <c r="AD488" s="222"/>
      <c r="AE488" s="222"/>
      <c r="AF488" s="222"/>
      <c r="AG488" s="222"/>
    </row>
    <row r="489" spans="1:33" ht="17.25" customHeight="1">
      <c r="A489" s="222"/>
      <c r="B489" s="222"/>
      <c r="C489" s="222"/>
      <c r="D489" s="222"/>
      <c r="E489" s="229"/>
      <c r="F489" s="230" t="e">
        <f t="shared" ref="F489:G489" si="392">#REF!</f>
        <v>#REF!</v>
      </c>
      <c r="G489" s="228" t="e">
        <f t="shared" si="392"/>
        <v>#REF!</v>
      </c>
      <c r="H489" s="222"/>
      <c r="I489" s="222"/>
      <c r="J489" s="222"/>
      <c r="K489" s="224"/>
      <c r="L489" s="224"/>
      <c r="M489" s="222"/>
      <c r="N489" s="222"/>
      <c r="O489" s="222"/>
      <c r="P489" s="222"/>
      <c r="Q489" s="222"/>
      <c r="R489" s="222"/>
      <c r="S489" s="222"/>
      <c r="T489" s="222"/>
      <c r="U489" s="222"/>
      <c r="V489" s="222"/>
      <c r="W489" s="222"/>
      <c r="X489" s="222"/>
      <c r="Y489" s="222"/>
      <c r="Z489" s="222"/>
      <c r="AA489" s="222"/>
      <c r="AB489" s="222"/>
      <c r="AC489" s="222"/>
      <c r="AD489" s="222"/>
      <c r="AE489" s="222"/>
      <c r="AF489" s="222"/>
      <c r="AG489" s="222"/>
    </row>
    <row r="490" spans="1:33" ht="17.25" customHeight="1">
      <c r="A490" s="222"/>
      <c r="B490" s="222"/>
      <c r="C490" s="222"/>
      <c r="D490" s="222"/>
      <c r="E490" s="229"/>
      <c r="F490" s="230" t="e">
        <f t="shared" ref="F490:G490" si="393">#REF!</f>
        <v>#REF!</v>
      </c>
      <c r="G490" s="228" t="e">
        <f t="shared" si="393"/>
        <v>#REF!</v>
      </c>
      <c r="H490" s="222"/>
      <c r="I490" s="222"/>
      <c r="J490" s="222"/>
      <c r="K490" s="224"/>
      <c r="L490" s="224"/>
      <c r="M490" s="222"/>
      <c r="N490" s="222"/>
      <c r="O490" s="222"/>
      <c r="P490" s="222"/>
      <c r="Q490" s="222"/>
      <c r="R490" s="222"/>
      <c r="S490" s="222"/>
      <c r="T490" s="222"/>
      <c r="U490" s="222"/>
      <c r="V490" s="222"/>
      <c r="W490" s="222"/>
      <c r="X490" s="222"/>
      <c r="Y490" s="222"/>
      <c r="Z490" s="222"/>
      <c r="AA490" s="222"/>
      <c r="AB490" s="222"/>
      <c r="AC490" s="222"/>
      <c r="AD490" s="222"/>
      <c r="AE490" s="222"/>
      <c r="AF490" s="222"/>
      <c r="AG490" s="222"/>
    </row>
    <row r="491" spans="1:33" ht="17.25" customHeight="1">
      <c r="A491" s="222"/>
      <c r="B491" s="222"/>
      <c r="C491" s="222"/>
      <c r="D491" s="222"/>
      <c r="E491" s="229"/>
      <c r="F491" s="230" t="e">
        <f t="shared" ref="F491:G491" si="394">#REF!</f>
        <v>#REF!</v>
      </c>
      <c r="G491" s="228" t="e">
        <f t="shared" si="394"/>
        <v>#REF!</v>
      </c>
      <c r="H491" s="222"/>
      <c r="I491" s="222"/>
      <c r="J491" s="222"/>
      <c r="K491" s="224"/>
      <c r="L491" s="224"/>
      <c r="M491" s="222"/>
      <c r="N491" s="222"/>
      <c r="O491" s="222"/>
      <c r="P491" s="222"/>
      <c r="Q491" s="222"/>
      <c r="R491" s="222"/>
      <c r="S491" s="222"/>
      <c r="T491" s="222"/>
      <c r="U491" s="222"/>
      <c r="V491" s="222"/>
      <c r="W491" s="222"/>
      <c r="X491" s="222"/>
      <c r="Y491" s="222"/>
      <c r="Z491" s="222"/>
      <c r="AA491" s="222"/>
      <c r="AB491" s="222"/>
      <c r="AC491" s="222"/>
      <c r="AD491" s="222"/>
      <c r="AE491" s="222"/>
      <c r="AF491" s="222"/>
      <c r="AG491" s="222"/>
    </row>
    <row r="492" spans="1:33" ht="17.25" customHeight="1">
      <c r="A492" s="222"/>
      <c r="B492" s="222"/>
      <c r="C492" s="222"/>
      <c r="D492" s="222"/>
      <c r="E492" s="229"/>
      <c r="F492" s="230" t="e">
        <f t="shared" ref="F492:G492" si="395">#REF!</f>
        <v>#REF!</v>
      </c>
      <c r="G492" s="228" t="e">
        <f t="shared" si="395"/>
        <v>#REF!</v>
      </c>
      <c r="H492" s="222"/>
      <c r="I492" s="222"/>
      <c r="J492" s="222"/>
      <c r="K492" s="224"/>
      <c r="L492" s="224"/>
      <c r="M492" s="222"/>
      <c r="N492" s="222"/>
      <c r="O492" s="222"/>
      <c r="P492" s="222"/>
      <c r="Q492" s="222"/>
      <c r="R492" s="222"/>
      <c r="S492" s="222"/>
      <c r="T492" s="222"/>
      <c r="U492" s="222"/>
      <c r="V492" s="222"/>
      <c r="W492" s="222"/>
      <c r="X492" s="222"/>
      <c r="Y492" s="222"/>
      <c r="Z492" s="222"/>
      <c r="AA492" s="222"/>
      <c r="AB492" s="222"/>
      <c r="AC492" s="222"/>
      <c r="AD492" s="222"/>
      <c r="AE492" s="222"/>
      <c r="AF492" s="222"/>
      <c r="AG492" s="222"/>
    </row>
    <row r="493" spans="1:33" ht="17.25" customHeight="1">
      <c r="A493" s="222"/>
      <c r="B493" s="222"/>
      <c r="C493" s="222"/>
      <c r="D493" s="222"/>
      <c r="E493" s="229"/>
      <c r="F493" s="230" t="e">
        <f t="shared" ref="F493:G493" si="396">#REF!</f>
        <v>#REF!</v>
      </c>
      <c r="G493" s="228" t="e">
        <f t="shared" si="396"/>
        <v>#REF!</v>
      </c>
      <c r="H493" s="222"/>
      <c r="I493" s="222"/>
      <c r="J493" s="222"/>
      <c r="K493" s="224"/>
      <c r="L493" s="224"/>
      <c r="M493" s="222"/>
      <c r="N493" s="222"/>
      <c r="O493" s="222"/>
      <c r="P493" s="222"/>
      <c r="Q493" s="222"/>
      <c r="R493" s="222"/>
      <c r="S493" s="222"/>
      <c r="T493" s="222"/>
      <c r="U493" s="222"/>
      <c r="V493" s="222"/>
      <c r="W493" s="222"/>
      <c r="X493" s="222"/>
      <c r="Y493" s="222"/>
      <c r="Z493" s="222"/>
      <c r="AA493" s="222"/>
      <c r="AB493" s="222"/>
      <c r="AC493" s="222"/>
      <c r="AD493" s="222"/>
      <c r="AE493" s="222"/>
      <c r="AF493" s="222"/>
      <c r="AG493" s="222"/>
    </row>
    <row r="494" spans="1:33" ht="17.25" customHeight="1">
      <c r="A494" s="222"/>
      <c r="B494" s="222"/>
      <c r="C494" s="222"/>
      <c r="D494" s="222"/>
      <c r="E494" s="229"/>
      <c r="F494" s="230" t="e">
        <f t="shared" ref="F494:G494" si="397">#REF!</f>
        <v>#REF!</v>
      </c>
      <c r="G494" s="228" t="e">
        <f t="shared" si="397"/>
        <v>#REF!</v>
      </c>
      <c r="H494" s="222"/>
      <c r="I494" s="222"/>
      <c r="J494" s="222"/>
      <c r="K494" s="224"/>
      <c r="L494" s="224"/>
      <c r="M494" s="222"/>
      <c r="N494" s="222"/>
      <c r="O494" s="222"/>
      <c r="P494" s="222"/>
      <c r="Q494" s="222"/>
      <c r="R494" s="222"/>
      <c r="S494" s="222"/>
      <c r="T494" s="222"/>
      <c r="U494" s="222"/>
      <c r="V494" s="222"/>
      <c r="W494" s="222"/>
      <c r="X494" s="222"/>
      <c r="Y494" s="222"/>
      <c r="Z494" s="222"/>
      <c r="AA494" s="222"/>
      <c r="AB494" s="222"/>
      <c r="AC494" s="222"/>
      <c r="AD494" s="222"/>
      <c r="AE494" s="222"/>
      <c r="AF494" s="222"/>
      <c r="AG494" s="222"/>
    </row>
    <row r="495" spans="1:33" ht="17.25" customHeight="1">
      <c r="A495" s="222"/>
      <c r="B495" s="222"/>
      <c r="C495" s="222"/>
      <c r="D495" s="222"/>
      <c r="E495" s="229"/>
      <c r="F495" s="230" t="e">
        <f t="shared" ref="F495:G495" si="398">#REF!</f>
        <v>#REF!</v>
      </c>
      <c r="G495" s="228" t="e">
        <f t="shared" si="398"/>
        <v>#REF!</v>
      </c>
      <c r="H495" s="222"/>
      <c r="I495" s="222"/>
      <c r="J495" s="222"/>
      <c r="K495" s="224"/>
      <c r="L495" s="224"/>
      <c r="M495" s="222"/>
      <c r="N495" s="222"/>
      <c r="O495" s="222"/>
      <c r="P495" s="222"/>
      <c r="Q495" s="222"/>
      <c r="R495" s="222"/>
      <c r="S495" s="222"/>
      <c r="T495" s="222"/>
      <c r="U495" s="222"/>
      <c r="V495" s="222"/>
      <c r="W495" s="222"/>
      <c r="X495" s="222"/>
      <c r="Y495" s="222"/>
      <c r="Z495" s="222"/>
      <c r="AA495" s="222"/>
      <c r="AB495" s="222"/>
      <c r="AC495" s="222"/>
      <c r="AD495" s="222"/>
      <c r="AE495" s="222"/>
      <c r="AF495" s="222"/>
      <c r="AG495" s="222"/>
    </row>
    <row r="496" spans="1:33" ht="17.25" customHeight="1">
      <c r="A496" s="222"/>
      <c r="B496" s="222"/>
      <c r="C496" s="222"/>
      <c r="D496" s="222"/>
      <c r="E496" s="229"/>
      <c r="F496" s="230" t="e">
        <f t="shared" ref="F496:G496" si="399">#REF!</f>
        <v>#REF!</v>
      </c>
      <c r="G496" s="228" t="e">
        <f t="shared" si="399"/>
        <v>#REF!</v>
      </c>
      <c r="H496" s="222"/>
      <c r="I496" s="222"/>
      <c r="J496" s="222"/>
      <c r="K496" s="224"/>
      <c r="L496" s="224"/>
      <c r="M496" s="222"/>
      <c r="N496" s="222"/>
      <c r="O496" s="222"/>
      <c r="P496" s="222"/>
      <c r="Q496" s="222"/>
      <c r="R496" s="222"/>
      <c r="S496" s="222"/>
      <c r="T496" s="222"/>
      <c r="U496" s="222"/>
      <c r="V496" s="222"/>
      <c r="W496" s="222"/>
      <c r="X496" s="222"/>
      <c r="Y496" s="222"/>
      <c r="Z496" s="222"/>
      <c r="AA496" s="222"/>
      <c r="AB496" s="222"/>
      <c r="AC496" s="222"/>
      <c r="AD496" s="222"/>
      <c r="AE496" s="222"/>
      <c r="AF496" s="222"/>
      <c r="AG496" s="222"/>
    </row>
    <row r="497" spans="1:33" ht="17.25" customHeight="1">
      <c r="A497" s="222"/>
      <c r="B497" s="222"/>
      <c r="C497" s="222"/>
      <c r="D497" s="222"/>
      <c r="E497" s="229"/>
      <c r="F497" s="230" t="e">
        <f t="shared" ref="F497:G497" si="400">#REF!</f>
        <v>#REF!</v>
      </c>
      <c r="G497" s="228" t="e">
        <f t="shared" si="400"/>
        <v>#REF!</v>
      </c>
      <c r="H497" s="222"/>
      <c r="I497" s="222"/>
      <c r="J497" s="222"/>
      <c r="K497" s="224"/>
      <c r="L497" s="224"/>
      <c r="M497" s="222"/>
      <c r="N497" s="222"/>
      <c r="O497" s="222"/>
      <c r="P497" s="222"/>
      <c r="Q497" s="222"/>
      <c r="R497" s="222"/>
      <c r="S497" s="222"/>
      <c r="T497" s="222"/>
      <c r="U497" s="222"/>
      <c r="V497" s="222"/>
      <c r="W497" s="222"/>
      <c r="X497" s="222"/>
      <c r="Y497" s="222"/>
      <c r="Z497" s="222"/>
      <c r="AA497" s="222"/>
      <c r="AB497" s="222"/>
      <c r="AC497" s="222"/>
      <c r="AD497" s="222"/>
      <c r="AE497" s="222"/>
      <c r="AF497" s="222"/>
      <c r="AG497" s="222"/>
    </row>
    <row r="498" spans="1:33" ht="17.25" customHeight="1">
      <c r="A498" s="222"/>
      <c r="B498" s="222"/>
      <c r="C498" s="222"/>
      <c r="D498" s="222"/>
      <c r="E498" s="229"/>
      <c r="F498" s="230" t="e">
        <f t="shared" ref="F498:G498" si="401">#REF!</f>
        <v>#REF!</v>
      </c>
      <c r="G498" s="228" t="e">
        <f t="shared" si="401"/>
        <v>#REF!</v>
      </c>
      <c r="H498" s="222"/>
      <c r="I498" s="222"/>
      <c r="J498" s="222"/>
      <c r="K498" s="224"/>
      <c r="L498" s="224"/>
      <c r="M498" s="222"/>
      <c r="N498" s="222"/>
      <c r="O498" s="222"/>
      <c r="P498" s="222"/>
      <c r="Q498" s="222"/>
      <c r="R498" s="222"/>
      <c r="S498" s="222"/>
      <c r="T498" s="222"/>
      <c r="U498" s="222"/>
      <c r="V498" s="222"/>
      <c r="W498" s="222"/>
      <c r="X498" s="222"/>
      <c r="Y498" s="222"/>
      <c r="Z498" s="222"/>
      <c r="AA498" s="222"/>
      <c r="AB498" s="222"/>
      <c r="AC498" s="222"/>
      <c r="AD498" s="222"/>
      <c r="AE498" s="222"/>
      <c r="AF498" s="222"/>
      <c r="AG498" s="222"/>
    </row>
    <row r="499" spans="1:33" ht="17.25" customHeight="1">
      <c r="A499" s="222"/>
      <c r="B499" s="222"/>
      <c r="C499" s="222"/>
      <c r="D499" s="222"/>
      <c r="E499" s="229"/>
      <c r="F499" s="230" t="e">
        <f t="shared" ref="F499:G499" si="402">#REF!</f>
        <v>#REF!</v>
      </c>
      <c r="G499" s="228" t="e">
        <f t="shared" si="402"/>
        <v>#REF!</v>
      </c>
      <c r="H499" s="222"/>
      <c r="I499" s="222"/>
      <c r="J499" s="222"/>
      <c r="K499" s="224"/>
      <c r="L499" s="224"/>
      <c r="M499" s="222"/>
      <c r="N499" s="222"/>
      <c r="O499" s="222"/>
      <c r="P499" s="222"/>
      <c r="Q499" s="222"/>
      <c r="R499" s="222"/>
      <c r="S499" s="222"/>
      <c r="T499" s="222"/>
      <c r="U499" s="222"/>
      <c r="V499" s="222"/>
      <c r="W499" s="222"/>
      <c r="X499" s="222"/>
      <c r="Y499" s="222"/>
      <c r="Z499" s="222"/>
      <c r="AA499" s="222"/>
      <c r="AB499" s="222"/>
      <c r="AC499" s="222"/>
      <c r="AD499" s="222"/>
      <c r="AE499" s="222"/>
      <c r="AF499" s="222"/>
      <c r="AG499" s="222"/>
    </row>
    <row r="500" spans="1:33" ht="17.25" customHeight="1">
      <c r="A500" s="222"/>
      <c r="B500" s="222"/>
      <c r="C500" s="222"/>
      <c r="D500" s="222"/>
      <c r="E500" s="229"/>
      <c r="F500" s="230" t="e">
        <f t="shared" ref="F500:G500" si="403">#REF!</f>
        <v>#REF!</v>
      </c>
      <c r="G500" s="228" t="e">
        <f t="shared" si="403"/>
        <v>#REF!</v>
      </c>
      <c r="H500" s="222"/>
      <c r="I500" s="222"/>
      <c r="J500" s="222"/>
      <c r="K500" s="224"/>
      <c r="L500" s="224"/>
      <c r="M500" s="222"/>
      <c r="N500" s="222"/>
      <c r="O500" s="222"/>
      <c r="P500" s="222"/>
      <c r="Q500" s="222"/>
      <c r="R500" s="222"/>
      <c r="S500" s="222"/>
      <c r="T500" s="222"/>
      <c r="U500" s="222"/>
      <c r="V500" s="222"/>
      <c r="W500" s="222"/>
      <c r="X500" s="222"/>
      <c r="Y500" s="222"/>
      <c r="Z500" s="222"/>
      <c r="AA500" s="222"/>
      <c r="AB500" s="222"/>
      <c r="AC500" s="222"/>
      <c r="AD500" s="222"/>
      <c r="AE500" s="222"/>
      <c r="AF500" s="222"/>
      <c r="AG500" s="222"/>
    </row>
    <row r="501" spans="1:33" ht="17.25" customHeight="1">
      <c r="A501" s="222"/>
      <c r="B501" s="222"/>
      <c r="C501" s="222"/>
      <c r="D501" s="222"/>
      <c r="E501" s="229"/>
      <c r="F501" s="230" t="e">
        <f t="shared" ref="F501:G501" si="404">#REF!</f>
        <v>#REF!</v>
      </c>
      <c r="G501" s="228" t="e">
        <f t="shared" si="404"/>
        <v>#REF!</v>
      </c>
      <c r="H501" s="222"/>
      <c r="I501" s="222"/>
      <c r="J501" s="222"/>
      <c r="K501" s="224"/>
      <c r="L501" s="224"/>
      <c r="M501" s="222"/>
      <c r="N501" s="222"/>
      <c r="O501" s="222"/>
      <c r="P501" s="222"/>
      <c r="Q501" s="222"/>
      <c r="R501" s="222"/>
      <c r="S501" s="222"/>
      <c r="T501" s="222"/>
      <c r="U501" s="222"/>
      <c r="V501" s="222"/>
      <c r="W501" s="222"/>
      <c r="X501" s="222"/>
      <c r="Y501" s="222"/>
      <c r="Z501" s="222"/>
      <c r="AA501" s="222"/>
      <c r="AB501" s="222"/>
      <c r="AC501" s="222"/>
      <c r="AD501" s="222"/>
      <c r="AE501" s="222"/>
      <c r="AF501" s="222"/>
      <c r="AG501" s="222"/>
    </row>
    <row r="502" spans="1:33" ht="17.25" customHeight="1">
      <c r="A502" s="222"/>
      <c r="B502" s="222"/>
      <c r="C502" s="222"/>
      <c r="D502" s="222"/>
      <c r="E502" s="229"/>
      <c r="F502" s="230" t="e">
        <f t="shared" ref="F502:G502" si="405">#REF!</f>
        <v>#REF!</v>
      </c>
      <c r="G502" s="228" t="e">
        <f t="shared" si="405"/>
        <v>#REF!</v>
      </c>
      <c r="H502" s="222"/>
      <c r="I502" s="222"/>
      <c r="J502" s="222"/>
      <c r="K502" s="224"/>
      <c r="L502" s="224"/>
      <c r="M502" s="222"/>
      <c r="N502" s="222"/>
      <c r="O502" s="222"/>
      <c r="P502" s="222"/>
      <c r="Q502" s="222"/>
      <c r="R502" s="222"/>
      <c r="S502" s="222"/>
      <c r="T502" s="222"/>
      <c r="U502" s="222"/>
      <c r="V502" s="222"/>
      <c r="W502" s="222"/>
      <c r="X502" s="222"/>
      <c r="Y502" s="222"/>
      <c r="Z502" s="222"/>
      <c r="AA502" s="222"/>
      <c r="AB502" s="222"/>
      <c r="AC502" s="222"/>
      <c r="AD502" s="222"/>
      <c r="AE502" s="222"/>
      <c r="AF502" s="222"/>
      <c r="AG502" s="222"/>
    </row>
    <row r="503" spans="1:33" ht="17.25" customHeight="1">
      <c r="A503" s="222"/>
      <c r="B503" s="222"/>
      <c r="C503" s="222"/>
      <c r="D503" s="222"/>
      <c r="E503" s="229"/>
      <c r="F503" s="230" t="e">
        <f t="shared" ref="F503:G503" si="406">#REF!</f>
        <v>#REF!</v>
      </c>
      <c r="G503" s="228" t="e">
        <f t="shared" si="406"/>
        <v>#REF!</v>
      </c>
      <c r="H503" s="222"/>
      <c r="I503" s="222"/>
      <c r="J503" s="222"/>
      <c r="K503" s="224"/>
      <c r="L503" s="224"/>
      <c r="M503" s="222"/>
      <c r="N503" s="222"/>
      <c r="O503" s="222"/>
      <c r="P503" s="222"/>
      <c r="Q503" s="222"/>
      <c r="R503" s="222"/>
      <c r="S503" s="222"/>
      <c r="T503" s="222"/>
      <c r="U503" s="222"/>
      <c r="V503" s="222"/>
      <c r="W503" s="222"/>
      <c r="X503" s="222"/>
      <c r="Y503" s="222"/>
      <c r="Z503" s="222"/>
      <c r="AA503" s="222"/>
      <c r="AB503" s="222"/>
      <c r="AC503" s="222"/>
      <c r="AD503" s="222"/>
      <c r="AE503" s="222"/>
      <c r="AF503" s="222"/>
      <c r="AG503" s="222"/>
    </row>
    <row r="504" spans="1:33" ht="17.25" customHeight="1">
      <c r="A504" s="222"/>
      <c r="B504" s="222"/>
      <c r="C504" s="222"/>
      <c r="D504" s="222"/>
      <c r="E504" s="229"/>
      <c r="F504" s="230" t="e">
        <f t="shared" ref="F504:G504" si="407">#REF!</f>
        <v>#REF!</v>
      </c>
      <c r="G504" s="228" t="e">
        <f t="shared" si="407"/>
        <v>#REF!</v>
      </c>
      <c r="H504" s="222"/>
      <c r="I504" s="222"/>
      <c r="J504" s="222"/>
      <c r="K504" s="224"/>
      <c r="L504" s="224"/>
      <c r="M504" s="222"/>
      <c r="N504" s="222"/>
      <c r="O504" s="222"/>
      <c r="P504" s="222"/>
      <c r="Q504" s="222"/>
      <c r="R504" s="222"/>
      <c r="S504" s="222"/>
      <c r="T504" s="222"/>
      <c r="U504" s="222"/>
      <c r="V504" s="222"/>
      <c r="W504" s="222"/>
      <c r="X504" s="222"/>
      <c r="Y504" s="222"/>
      <c r="Z504" s="222"/>
      <c r="AA504" s="222"/>
      <c r="AB504" s="222"/>
      <c r="AC504" s="222"/>
      <c r="AD504" s="222"/>
      <c r="AE504" s="222"/>
      <c r="AF504" s="222"/>
      <c r="AG504" s="222"/>
    </row>
    <row r="505" spans="1:33" ht="17.25" customHeight="1">
      <c r="A505" s="222"/>
      <c r="B505" s="222"/>
      <c r="C505" s="222"/>
      <c r="D505" s="222"/>
      <c r="E505" s="229"/>
      <c r="F505" s="230" t="e">
        <f t="shared" ref="F505:G505" si="408">#REF!</f>
        <v>#REF!</v>
      </c>
      <c r="G505" s="228" t="e">
        <f t="shared" si="408"/>
        <v>#REF!</v>
      </c>
      <c r="H505" s="222"/>
      <c r="I505" s="222"/>
      <c r="J505" s="222"/>
      <c r="K505" s="224"/>
      <c r="L505" s="224"/>
      <c r="M505" s="222"/>
      <c r="N505" s="222"/>
      <c r="O505" s="222"/>
      <c r="P505" s="222"/>
      <c r="Q505" s="222"/>
      <c r="R505" s="222"/>
      <c r="S505" s="222"/>
      <c r="T505" s="222"/>
      <c r="U505" s="222"/>
      <c r="V505" s="222"/>
      <c r="W505" s="222"/>
      <c r="X505" s="222"/>
      <c r="Y505" s="222"/>
      <c r="Z505" s="222"/>
      <c r="AA505" s="222"/>
      <c r="AB505" s="222"/>
      <c r="AC505" s="222"/>
      <c r="AD505" s="222"/>
      <c r="AE505" s="222"/>
      <c r="AF505" s="222"/>
      <c r="AG505" s="222"/>
    </row>
    <row r="506" spans="1:33" ht="17.25" customHeight="1">
      <c r="A506" s="222"/>
      <c r="B506" s="222"/>
      <c r="C506" s="222"/>
      <c r="D506" s="222"/>
      <c r="E506" s="229"/>
      <c r="F506" s="230" t="e">
        <f t="shared" ref="F506:G506" si="409">#REF!</f>
        <v>#REF!</v>
      </c>
      <c r="G506" s="228" t="e">
        <f t="shared" si="409"/>
        <v>#REF!</v>
      </c>
      <c r="H506" s="222"/>
      <c r="I506" s="222"/>
      <c r="J506" s="222"/>
      <c r="K506" s="224"/>
      <c r="L506" s="224"/>
      <c r="M506" s="222"/>
      <c r="N506" s="222"/>
      <c r="O506" s="222"/>
      <c r="P506" s="222"/>
      <c r="Q506" s="222"/>
      <c r="R506" s="222"/>
      <c r="S506" s="222"/>
      <c r="T506" s="222"/>
      <c r="U506" s="222"/>
      <c r="V506" s="222"/>
      <c r="W506" s="222"/>
      <c r="X506" s="222"/>
      <c r="Y506" s="222"/>
      <c r="Z506" s="222"/>
      <c r="AA506" s="222"/>
      <c r="AB506" s="222"/>
      <c r="AC506" s="222"/>
      <c r="AD506" s="222"/>
      <c r="AE506" s="222"/>
      <c r="AF506" s="222"/>
      <c r="AG506" s="222"/>
    </row>
    <row r="507" spans="1:33" ht="17.25" customHeight="1">
      <c r="A507" s="222"/>
      <c r="B507" s="222"/>
      <c r="C507" s="222"/>
      <c r="D507" s="222"/>
      <c r="E507" s="229"/>
      <c r="F507" s="230" t="e">
        <f t="shared" ref="F507:G507" si="410">#REF!</f>
        <v>#REF!</v>
      </c>
      <c r="G507" s="228" t="e">
        <f t="shared" si="410"/>
        <v>#REF!</v>
      </c>
      <c r="H507" s="222"/>
      <c r="I507" s="222"/>
      <c r="J507" s="222"/>
      <c r="K507" s="224"/>
      <c r="L507" s="224"/>
      <c r="M507" s="222"/>
      <c r="N507" s="222"/>
      <c r="O507" s="222"/>
      <c r="P507" s="222"/>
      <c r="Q507" s="222"/>
      <c r="R507" s="222"/>
      <c r="S507" s="222"/>
      <c r="T507" s="222"/>
      <c r="U507" s="222"/>
      <c r="V507" s="222"/>
      <c r="W507" s="222"/>
      <c r="X507" s="222"/>
      <c r="Y507" s="222"/>
      <c r="Z507" s="222"/>
      <c r="AA507" s="222"/>
      <c r="AB507" s="222"/>
      <c r="AC507" s="222"/>
      <c r="AD507" s="222"/>
      <c r="AE507" s="222"/>
      <c r="AF507" s="222"/>
      <c r="AG507" s="222"/>
    </row>
    <row r="508" spans="1:33" ht="17.25" customHeight="1">
      <c r="A508" s="222"/>
      <c r="B508" s="222"/>
      <c r="C508" s="222"/>
      <c r="D508" s="222"/>
      <c r="E508" s="229"/>
      <c r="F508" s="230" t="e">
        <f t="shared" ref="F508:G508" si="411">#REF!</f>
        <v>#REF!</v>
      </c>
      <c r="G508" s="228" t="e">
        <f t="shared" si="411"/>
        <v>#REF!</v>
      </c>
      <c r="H508" s="222"/>
      <c r="I508" s="222"/>
      <c r="J508" s="222"/>
      <c r="K508" s="224"/>
      <c r="L508" s="224"/>
      <c r="M508" s="222"/>
      <c r="N508" s="222"/>
      <c r="O508" s="222"/>
      <c r="P508" s="222"/>
      <c r="Q508" s="222"/>
      <c r="R508" s="222"/>
      <c r="S508" s="222"/>
      <c r="T508" s="222"/>
      <c r="U508" s="222"/>
      <c r="V508" s="222"/>
      <c r="W508" s="222"/>
      <c r="X508" s="222"/>
      <c r="Y508" s="222"/>
      <c r="Z508" s="222"/>
      <c r="AA508" s="222"/>
      <c r="AB508" s="222"/>
      <c r="AC508" s="222"/>
      <c r="AD508" s="222"/>
      <c r="AE508" s="222"/>
      <c r="AF508" s="222"/>
      <c r="AG508" s="222"/>
    </row>
    <row r="509" spans="1:33" ht="17.25" customHeight="1">
      <c r="A509" s="222"/>
      <c r="B509" s="222"/>
      <c r="C509" s="222"/>
      <c r="D509" s="222"/>
      <c r="E509" s="229"/>
      <c r="F509" s="230" t="e">
        <f t="shared" ref="F509:G509" si="412">#REF!</f>
        <v>#REF!</v>
      </c>
      <c r="G509" s="228" t="e">
        <f t="shared" si="412"/>
        <v>#REF!</v>
      </c>
      <c r="H509" s="222"/>
      <c r="I509" s="222"/>
      <c r="J509" s="222"/>
      <c r="K509" s="224"/>
      <c r="L509" s="224"/>
      <c r="M509" s="222"/>
      <c r="N509" s="222"/>
      <c r="O509" s="222"/>
      <c r="P509" s="222"/>
      <c r="Q509" s="222"/>
      <c r="R509" s="222"/>
      <c r="S509" s="222"/>
      <c r="T509" s="222"/>
      <c r="U509" s="222"/>
      <c r="V509" s="222"/>
      <c r="W509" s="222"/>
      <c r="X509" s="222"/>
      <c r="Y509" s="222"/>
      <c r="Z509" s="222"/>
      <c r="AA509" s="222"/>
      <c r="AB509" s="222"/>
      <c r="AC509" s="222"/>
      <c r="AD509" s="222"/>
      <c r="AE509" s="222"/>
      <c r="AF509" s="222"/>
      <c r="AG509" s="222"/>
    </row>
    <row r="510" spans="1:33" ht="17.25" customHeight="1">
      <c r="A510" s="222"/>
      <c r="B510" s="222"/>
      <c r="C510" s="222"/>
      <c r="D510" s="222"/>
      <c r="E510" s="229"/>
      <c r="F510" s="230" t="e">
        <f t="shared" ref="F510:G510" si="413">#REF!</f>
        <v>#REF!</v>
      </c>
      <c r="G510" s="228" t="e">
        <f t="shared" si="413"/>
        <v>#REF!</v>
      </c>
      <c r="H510" s="222"/>
      <c r="I510" s="222"/>
      <c r="J510" s="222"/>
      <c r="K510" s="224"/>
      <c r="L510" s="224"/>
      <c r="M510" s="222"/>
      <c r="N510" s="222"/>
      <c r="O510" s="222"/>
      <c r="P510" s="222"/>
      <c r="Q510" s="222"/>
      <c r="R510" s="222"/>
      <c r="S510" s="222"/>
      <c r="T510" s="222"/>
      <c r="U510" s="222"/>
      <c r="V510" s="222"/>
      <c r="W510" s="222"/>
      <c r="X510" s="222"/>
      <c r="Y510" s="222"/>
      <c r="Z510" s="222"/>
      <c r="AA510" s="222"/>
      <c r="AB510" s="222"/>
      <c r="AC510" s="222"/>
      <c r="AD510" s="222"/>
      <c r="AE510" s="222"/>
      <c r="AF510" s="222"/>
      <c r="AG510" s="222"/>
    </row>
    <row r="511" spans="1:33" ht="17.25" customHeight="1">
      <c r="A511" s="222"/>
      <c r="B511" s="222"/>
      <c r="C511" s="222"/>
      <c r="D511" s="222"/>
      <c r="E511" s="229"/>
      <c r="F511" s="230" t="e">
        <f t="shared" ref="F511:G511" si="414">#REF!</f>
        <v>#REF!</v>
      </c>
      <c r="G511" s="228" t="e">
        <f t="shared" si="414"/>
        <v>#REF!</v>
      </c>
      <c r="H511" s="222"/>
      <c r="I511" s="222"/>
      <c r="J511" s="222"/>
      <c r="K511" s="224"/>
      <c r="L511" s="224"/>
      <c r="M511" s="222"/>
      <c r="N511" s="222"/>
      <c r="O511" s="222"/>
      <c r="P511" s="222"/>
      <c r="Q511" s="222"/>
      <c r="R511" s="222"/>
      <c r="S511" s="222"/>
      <c r="T511" s="222"/>
      <c r="U511" s="222"/>
      <c r="V511" s="222"/>
      <c r="W511" s="222"/>
      <c r="X511" s="222"/>
      <c r="Y511" s="222"/>
      <c r="Z511" s="222"/>
      <c r="AA511" s="222"/>
      <c r="AB511" s="222"/>
      <c r="AC511" s="222"/>
      <c r="AD511" s="222"/>
      <c r="AE511" s="222"/>
      <c r="AF511" s="222"/>
      <c r="AG511" s="222"/>
    </row>
    <row r="512" spans="1:33" ht="17.25" customHeight="1">
      <c r="A512" s="222"/>
      <c r="B512" s="222"/>
      <c r="C512" s="222"/>
      <c r="D512" s="222"/>
      <c r="E512" s="229"/>
      <c r="F512" s="230" t="e">
        <f t="shared" ref="F512:G512" si="415">#REF!</f>
        <v>#REF!</v>
      </c>
      <c r="G512" s="228" t="e">
        <f t="shared" si="415"/>
        <v>#REF!</v>
      </c>
      <c r="H512" s="222"/>
      <c r="I512" s="222"/>
      <c r="J512" s="222"/>
      <c r="K512" s="224"/>
      <c r="L512" s="224"/>
      <c r="M512" s="222"/>
      <c r="N512" s="222"/>
      <c r="O512" s="222"/>
      <c r="P512" s="222"/>
      <c r="Q512" s="222"/>
      <c r="R512" s="222"/>
      <c r="S512" s="222"/>
      <c r="T512" s="222"/>
      <c r="U512" s="222"/>
      <c r="V512" s="222"/>
      <c r="W512" s="222"/>
      <c r="X512" s="222"/>
      <c r="Y512" s="222"/>
      <c r="Z512" s="222"/>
      <c r="AA512" s="222"/>
      <c r="AB512" s="222"/>
      <c r="AC512" s="222"/>
      <c r="AD512" s="222"/>
      <c r="AE512" s="222"/>
      <c r="AF512" s="222"/>
      <c r="AG512" s="222"/>
    </row>
    <row r="513" spans="1:33" ht="17.25" customHeight="1">
      <c r="A513" s="222"/>
      <c r="B513" s="222"/>
      <c r="C513" s="222"/>
      <c r="D513" s="222"/>
      <c r="E513" s="229"/>
      <c r="F513" s="230" t="e">
        <f t="shared" ref="F513:G513" si="416">#REF!</f>
        <v>#REF!</v>
      </c>
      <c r="G513" s="228" t="e">
        <f t="shared" si="416"/>
        <v>#REF!</v>
      </c>
      <c r="H513" s="222"/>
      <c r="I513" s="222"/>
      <c r="J513" s="222"/>
      <c r="K513" s="224"/>
      <c r="L513" s="224"/>
      <c r="M513" s="222"/>
      <c r="N513" s="222"/>
      <c r="O513" s="222"/>
      <c r="P513" s="222"/>
      <c r="Q513" s="222"/>
      <c r="R513" s="222"/>
      <c r="S513" s="222"/>
      <c r="T513" s="222"/>
      <c r="U513" s="222"/>
      <c r="V513" s="222"/>
      <c r="W513" s="222"/>
      <c r="X513" s="222"/>
      <c r="Y513" s="222"/>
      <c r="Z513" s="222"/>
      <c r="AA513" s="222"/>
      <c r="AB513" s="222"/>
      <c r="AC513" s="222"/>
      <c r="AD513" s="222"/>
      <c r="AE513" s="222"/>
      <c r="AF513" s="222"/>
      <c r="AG513" s="222"/>
    </row>
    <row r="514" spans="1:33" ht="17.25" customHeight="1">
      <c r="A514" s="222"/>
      <c r="B514" s="222"/>
      <c r="C514" s="222"/>
      <c r="D514" s="222"/>
      <c r="E514" s="229"/>
      <c r="F514" s="230" t="e">
        <f t="shared" ref="F514:G514" si="417">#REF!</f>
        <v>#REF!</v>
      </c>
      <c r="G514" s="228" t="e">
        <f t="shared" si="417"/>
        <v>#REF!</v>
      </c>
      <c r="H514" s="222"/>
      <c r="I514" s="222"/>
      <c r="J514" s="222"/>
      <c r="K514" s="224"/>
      <c r="L514" s="224"/>
      <c r="M514" s="222"/>
      <c r="N514" s="222"/>
      <c r="O514" s="222"/>
      <c r="P514" s="222"/>
      <c r="Q514" s="222"/>
      <c r="R514" s="222"/>
      <c r="S514" s="222"/>
      <c r="T514" s="222"/>
      <c r="U514" s="222"/>
      <c r="V514" s="222"/>
      <c r="W514" s="222"/>
      <c r="X514" s="222"/>
      <c r="Y514" s="222"/>
      <c r="Z514" s="222"/>
      <c r="AA514" s="222"/>
      <c r="AB514" s="222"/>
      <c r="AC514" s="222"/>
      <c r="AD514" s="222"/>
      <c r="AE514" s="222"/>
      <c r="AF514" s="222"/>
      <c r="AG514" s="222"/>
    </row>
    <row r="515" spans="1:33" ht="17.25" customHeight="1">
      <c r="A515" s="222"/>
      <c r="B515" s="222"/>
      <c r="C515" s="222"/>
      <c r="D515" s="222"/>
      <c r="E515" s="229"/>
      <c r="F515" s="230" t="e">
        <f t="shared" ref="F515:G515" si="418">#REF!</f>
        <v>#REF!</v>
      </c>
      <c r="G515" s="228" t="e">
        <f t="shared" si="418"/>
        <v>#REF!</v>
      </c>
      <c r="H515" s="222"/>
      <c r="I515" s="222"/>
      <c r="J515" s="222"/>
      <c r="K515" s="224"/>
      <c r="L515" s="224"/>
      <c r="M515" s="222"/>
      <c r="N515" s="222"/>
      <c r="O515" s="222"/>
      <c r="P515" s="222"/>
      <c r="Q515" s="222"/>
      <c r="R515" s="222"/>
      <c r="S515" s="222"/>
      <c r="T515" s="222"/>
      <c r="U515" s="222"/>
      <c r="V515" s="222"/>
      <c r="W515" s="222"/>
      <c r="X515" s="222"/>
      <c r="Y515" s="222"/>
      <c r="Z515" s="222"/>
      <c r="AA515" s="222"/>
      <c r="AB515" s="222"/>
      <c r="AC515" s="222"/>
      <c r="AD515" s="222"/>
      <c r="AE515" s="222"/>
      <c r="AF515" s="222"/>
      <c r="AG515" s="222"/>
    </row>
    <row r="516" spans="1:33" ht="17.25" customHeight="1">
      <c r="A516" s="222"/>
      <c r="B516" s="222"/>
      <c r="C516" s="222"/>
      <c r="D516" s="222"/>
      <c r="E516" s="229"/>
      <c r="F516" s="230" t="e">
        <f t="shared" ref="F516:G516" si="419">#REF!</f>
        <v>#REF!</v>
      </c>
      <c r="G516" s="228" t="e">
        <f t="shared" si="419"/>
        <v>#REF!</v>
      </c>
      <c r="H516" s="222"/>
      <c r="I516" s="222"/>
      <c r="J516" s="222"/>
      <c r="K516" s="224"/>
      <c r="L516" s="224"/>
      <c r="M516" s="222"/>
      <c r="N516" s="222"/>
      <c r="O516" s="222"/>
      <c r="P516" s="222"/>
      <c r="Q516" s="222"/>
      <c r="R516" s="222"/>
      <c r="S516" s="222"/>
      <c r="T516" s="222"/>
      <c r="U516" s="222"/>
      <c r="V516" s="222"/>
      <c r="W516" s="222"/>
      <c r="X516" s="222"/>
      <c r="Y516" s="222"/>
      <c r="Z516" s="222"/>
      <c r="AA516" s="222"/>
      <c r="AB516" s="222"/>
      <c r="AC516" s="222"/>
      <c r="AD516" s="222"/>
      <c r="AE516" s="222"/>
      <c r="AF516" s="222"/>
      <c r="AG516" s="222"/>
    </row>
    <row r="517" spans="1:33" ht="17.25" customHeight="1">
      <c r="A517" s="222"/>
      <c r="B517" s="222"/>
      <c r="C517" s="222"/>
      <c r="D517" s="222"/>
      <c r="E517" s="229"/>
      <c r="F517" s="230" t="e">
        <f t="shared" ref="F517:G517" si="420">#REF!</f>
        <v>#REF!</v>
      </c>
      <c r="G517" s="228" t="e">
        <f t="shared" si="420"/>
        <v>#REF!</v>
      </c>
      <c r="H517" s="222"/>
      <c r="I517" s="222"/>
      <c r="J517" s="222"/>
      <c r="K517" s="224"/>
      <c r="L517" s="224"/>
      <c r="M517" s="222"/>
      <c r="N517" s="222"/>
      <c r="O517" s="222"/>
      <c r="P517" s="222"/>
      <c r="Q517" s="222"/>
      <c r="R517" s="222"/>
      <c r="S517" s="222"/>
      <c r="T517" s="222"/>
      <c r="U517" s="222"/>
      <c r="V517" s="222"/>
      <c r="W517" s="222"/>
      <c r="X517" s="222"/>
      <c r="Y517" s="222"/>
      <c r="Z517" s="222"/>
      <c r="AA517" s="222"/>
      <c r="AB517" s="222"/>
      <c r="AC517" s="222"/>
      <c r="AD517" s="222"/>
      <c r="AE517" s="222"/>
      <c r="AF517" s="222"/>
      <c r="AG517" s="222"/>
    </row>
    <row r="518" spans="1:33" ht="17.25" customHeight="1">
      <c r="A518" s="222"/>
      <c r="B518" s="222"/>
      <c r="C518" s="222"/>
      <c r="D518" s="222"/>
      <c r="E518" s="229"/>
      <c r="F518" s="230" t="e">
        <f t="shared" ref="F518:G518" si="421">#REF!</f>
        <v>#REF!</v>
      </c>
      <c r="G518" s="228" t="e">
        <f t="shared" si="421"/>
        <v>#REF!</v>
      </c>
      <c r="H518" s="222"/>
      <c r="I518" s="222"/>
      <c r="J518" s="222"/>
      <c r="K518" s="224"/>
      <c r="L518" s="224"/>
      <c r="M518" s="222"/>
      <c r="N518" s="222"/>
      <c r="O518" s="222"/>
      <c r="P518" s="222"/>
      <c r="Q518" s="222"/>
      <c r="R518" s="222"/>
      <c r="S518" s="222"/>
      <c r="T518" s="222"/>
      <c r="U518" s="222"/>
      <c r="V518" s="222"/>
      <c r="W518" s="222"/>
      <c r="X518" s="222"/>
      <c r="Y518" s="222"/>
      <c r="Z518" s="222"/>
      <c r="AA518" s="222"/>
      <c r="AB518" s="222"/>
      <c r="AC518" s="222"/>
      <c r="AD518" s="222"/>
      <c r="AE518" s="222"/>
      <c r="AF518" s="222"/>
      <c r="AG518" s="222"/>
    </row>
    <row r="519" spans="1:33" ht="17.25" customHeight="1">
      <c r="A519" s="222"/>
      <c r="B519" s="222"/>
      <c r="C519" s="222"/>
      <c r="D519" s="222"/>
      <c r="E519" s="229"/>
      <c r="F519" s="230" t="e">
        <f t="shared" ref="F519:G519" si="422">#REF!</f>
        <v>#REF!</v>
      </c>
      <c r="G519" s="228" t="e">
        <f t="shared" si="422"/>
        <v>#REF!</v>
      </c>
      <c r="H519" s="222"/>
      <c r="I519" s="222"/>
      <c r="J519" s="222"/>
      <c r="K519" s="224"/>
      <c r="L519" s="224"/>
      <c r="M519" s="222"/>
      <c r="N519" s="222"/>
      <c r="O519" s="222"/>
      <c r="P519" s="222"/>
      <c r="Q519" s="222"/>
      <c r="R519" s="222"/>
      <c r="S519" s="222"/>
      <c r="T519" s="222"/>
      <c r="U519" s="222"/>
      <c r="V519" s="222"/>
      <c r="W519" s="222"/>
      <c r="X519" s="222"/>
      <c r="Y519" s="222"/>
      <c r="Z519" s="222"/>
      <c r="AA519" s="222"/>
      <c r="AB519" s="222"/>
      <c r="AC519" s="222"/>
      <c r="AD519" s="222"/>
      <c r="AE519" s="222"/>
      <c r="AF519" s="222"/>
      <c r="AG519" s="222"/>
    </row>
    <row r="520" spans="1:33" ht="17.25" customHeight="1">
      <c r="A520" s="222"/>
      <c r="B520" s="222"/>
      <c r="C520" s="222"/>
      <c r="D520" s="222"/>
      <c r="E520" s="229"/>
      <c r="F520" s="230" t="e">
        <f t="shared" ref="F520:G520" si="423">#REF!</f>
        <v>#REF!</v>
      </c>
      <c r="G520" s="228" t="e">
        <f t="shared" si="423"/>
        <v>#REF!</v>
      </c>
      <c r="H520" s="222"/>
      <c r="I520" s="222"/>
      <c r="J520" s="222"/>
      <c r="K520" s="224"/>
      <c r="L520" s="224"/>
      <c r="M520" s="222"/>
      <c r="N520" s="222"/>
      <c r="O520" s="222"/>
      <c r="P520" s="222"/>
      <c r="Q520" s="222"/>
      <c r="R520" s="222"/>
      <c r="S520" s="222"/>
      <c r="T520" s="222"/>
      <c r="U520" s="222"/>
      <c r="V520" s="222"/>
      <c r="W520" s="222"/>
      <c r="X520" s="222"/>
      <c r="Y520" s="222"/>
      <c r="Z520" s="222"/>
      <c r="AA520" s="222"/>
      <c r="AB520" s="222"/>
      <c r="AC520" s="222"/>
      <c r="AD520" s="222"/>
      <c r="AE520" s="222"/>
      <c r="AF520" s="222"/>
      <c r="AG520" s="222"/>
    </row>
    <row r="521" spans="1:33" ht="17.25" customHeight="1">
      <c r="A521" s="222"/>
      <c r="B521" s="222"/>
      <c r="C521" s="222"/>
      <c r="D521" s="222"/>
      <c r="E521" s="229"/>
      <c r="F521" s="230" t="e">
        <f t="shared" ref="F521:G521" si="424">#REF!</f>
        <v>#REF!</v>
      </c>
      <c r="G521" s="228" t="e">
        <f t="shared" si="424"/>
        <v>#REF!</v>
      </c>
      <c r="H521" s="222"/>
      <c r="I521" s="222"/>
      <c r="J521" s="222"/>
      <c r="K521" s="224"/>
      <c r="L521" s="224"/>
      <c r="M521" s="222"/>
      <c r="N521" s="222"/>
      <c r="O521" s="222"/>
      <c r="P521" s="222"/>
      <c r="Q521" s="222"/>
      <c r="R521" s="222"/>
      <c r="S521" s="222"/>
      <c r="T521" s="222"/>
      <c r="U521" s="222"/>
      <c r="V521" s="222"/>
      <c r="W521" s="222"/>
      <c r="X521" s="222"/>
      <c r="Y521" s="222"/>
      <c r="Z521" s="222"/>
      <c r="AA521" s="222"/>
      <c r="AB521" s="222"/>
      <c r="AC521" s="222"/>
      <c r="AD521" s="222"/>
      <c r="AE521" s="222"/>
      <c r="AF521" s="222"/>
      <c r="AG521" s="222"/>
    </row>
    <row r="522" spans="1:33" ht="17.25" customHeight="1">
      <c r="A522" s="222"/>
      <c r="B522" s="222"/>
      <c r="C522" s="222"/>
      <c r="D522" s="222"/>
      <c r="E522" s="229"/>
      <c r="F522" s="230" t="e">
        <f t="shared" ref="F522:G522" si="425">#REF!</f>
        <v>#REF!</v>
      </c>
      <c r="G522" s="228" t="e">
        <f t="shared" si="425"/>
        <v>#REF!</v>
      </c>
      <c r="H522" s="222"/>
      <c r="I522" s="222"/>
      <c r="J522" s="222"/>
      <c r="K522" s="224"/>
      <c r="L522" s="224"/>
      <c r="M522" s="222"/>
      <c r="N522" s="222"/>
      <c r="O522" s="222"/>
      <c r="P522" s="222"/>
      <c r="Q522" s="222"/>
      <c r="R522" s="222"/>
      <c r="S522" s="222"/>
      <c r="T522" s="222"/>
      <c r="U522" s="222"/>
      <c r="V522" s="222"/>
      <c r="W522" s="222"/>
      <c r="X522" s="222"/>
      <c r="Y522" s="222"/>
      <c r="Z522" s="222"/>
      <c r="AA522" s="222"/>
      <c r="AB522" s="222"/>
      <c r="AC522" s="222"/>
      <c r="AD522" s="222"/>
      <c r="AE522" s="222"/>
      <c r="AF522" s="222"/>
      <c r="AG522" s="222"/>
    </row>
    <row r="523" spans="1:33" ht="17.25" customHeight="1">
      <c r="A523" s="222"/>
      <c r="B523" s="222"/>
      <c r="C523" s="222"/>
      <c r="D523" s="222"/>
      <c r="E523" s="229"/>
      <c r="F523" s="230" t="e">
        <f t="shared" ref="F523:G523" si="426">#REF!</f>
        <v>#REF!</v>
      </c>
      <c r="G523" s="228" t="e">
        <f t="shared" si="426"/>
        <v>#REF!</v>
      </c>
      <c r="H523" s="222"/>
      <c r="I523" s="222"/>
      <c r="J523" s="222"/>
      <c r="K523" s="224"/>
      <c r="L523" s="224"/>
      <c r="M523" s="222"/>
      <c r="N523" s="222"/>
      <c r="O523" s="222"/>
      <c r="P523" s="222"/>
      <c r="Q523" s="222"/>
      <c r="R523" s="222"/>
      <c r="S523" s="222"/>
      <c r="T523" s="222"/>
      <c r="U523" s="222"/>
      <c r="V523" s="222"/>
      <c r="W523" s="222"/>
      <c r="X523" s="222"/>
      <c r="Y523" s="222"/>
      <c r="Z523" s="222"/>
      <c r="AA523" s="222"/>
      <c r="AB523" s="222"/>
      <c r="AC523" s="222"/>
      <c r="AD523" s="222"/>
      <c r="AE523" s="222"/>
      <c r="AF523" s="222"/>
      <c r="AG523" s="222"/>
    </row>
    <row r="524" spans="1:33" ht="17.25" customHeight="1">
      <c r="A524" s="222"/>
      <c r="B524" s="222"/>
      <c r="C524" s="222"/>
      <c r="D524" s="222"/>
      <c r="E524" s="229"/>
      <c r="F524" s="230" t="e">
        <f t="shared" ref="F524:G524" si="427">#REF!</f>
        <v>#REF!</v>
      </c>
      <c r="G524" s="228" t="e">
        <f t="shared" si="427"/>
        <v>#REF!</v>
      </c>
      <c r="H524" s="222"/>
      <c r="I524" s="222"/>
      <c r="J524" s="222"/>
      <c r="K524" s="224"/>
      <c r="L524" s="224"/>
      <c r="M524" s="222"/>
      <c r="N524" s="222"/>
      <c r="O524" s="222"/>
      <c r="P524" s="222"/>
      <c r="Q524" s="222"/>
      <c r="R524" s="222"/>
      <c r="S524" s="222"/>
      <c r="T524" s="222"/>
      <c r="U524" s="222"/>
      <c r="V524" s="222"/>
      <c r="W524" s="222"/>
      <c r="X524" s="222"/>
      <c r="Y524" s="222"/>
      <c r="Z524" s="222"/>
      <c r="AA524" s="222"/>
      <c r="AB524" s="222"/>
      <c r="AC524" s="222"/>
      <c r="AD524" s="222"/>
      <c r="AE524" s="222"/>
      <c r="AF524" s="222"/>
      <c r="AG524" s="222"/>
    </row>
    <row r="525" spans="1:33" ht="17.25" customHeight="1">
      <c r="A525" s="222"/>
      <c r="B525" s="222"/>
      <c r="C525" s="222"/>
      <c r="D525" s="222"/>
      <c r="E525" s="229"/>
      <c r="F525" s="230" t="e">
        <f t="shared" ref="F525:G525" si="428">#REF!</f>
        <v>#REF!</v>
      </c>
      <c r="G525" s="228" t="e">
        <f t="shared" si="428"/>
        <v>#REF!</v>
      </c>
      <c r="H525" s="222"/>
      <c r="I525" s="222"/>
      <c r="J525" s="222"/>
      <c r="K525" s="224"/>
      <c r="L525" s="224"/>
      <c r="M525" s="222"/>
      <c r="N525" s="222"/>
      <c r="O525" s="222"/>
      <c r="P525" s="222"/>
      <c r="Q525" s="222"/>
      <c r="R525" s="222"/>
      <c r="S525" s="222"/>
      <c r="T525" s="222"/>
      <c r="U525" s="222"/>
      <c r="V525" s="222"/>
      <c r="W525" s="222"/>
      <c r="X525" s="222"/>
      <c r="Y525" s="222"/>
      <c r="Z525" s="222"/>
      <c r="AA525" s="222"/>
      <c r="AB525" s="222"/>
      <c r="AC525" s="222"/>
      <c r="AD525" s="222"/>
      <c r="AE525" s="222"/>
      <c r="AF525" s="222"/>
      <c r="AG525" s="222"/>
    </row>
    <row r="526" spans="1:33" ht="17.25" customHeight="1">
      <c r="A526" s="222"/>
      <c r="B526" s="222"/>
      <c r="C526" s="222"/>
      <c r="D526" s="222"/>
      <c r="E526" s="229"/>
      <c r="F526" s="230" t="e">
        <f t="shared" ref="F526:G526" si="429">#REF!</f>
        <v>#REF!</v>
      </c>
      <c r="G526" s="228" t="e">
        <f t="shared" si="429"/>
        <v>#REF!</v>
      </c>
      <c r="H526" s="222"/>
      <c r="I526" s="222"/>
      <c r="J526" s="222"/>
      <c r="K526" s="224"/>
      <c r="L526" s="224"/>
      <c r="M526" s="222"/>
      <c r="N526" s="222"/>
      <c r="O526" s="222"/>
      <c r="P526" s="222"/>
      <c r="Q526" s="222"/>
      <c r="R526" s="222"/>
      <c r="S526" s="222"/>
      <c r="T526" s="222"/>
      <c r="U526" s="222"/>
      <c r="V526" s="222"/>
      <c r="W526" s="222"/>
      <c r="X526" s="222"/>
      <c r="Y526" s="222"/>
      <c r="Z526" s="222"/>
      <c r="AA526" s="222"/>
      <c r="AB526" s="222"/>
      <c r="AC526" s="222"/>
      <c r="AD526" s="222"/>
      <c r="AE526" s="222"/>
      <c r="AF526" s="222"/>
      <c r="AG526" s="222"/>
    </row>
    <row r="527" spans="1:33" ht="17.25" customHeight="1">
      <c r="A527" s="222"/>
      <c r="B527" s="222"/>
      <c r="C527" s="222"/>
      <c r="D527" s="222"/>
      <c r="E527" s="229"/>
      <c r="F527" s="230" t="e">
        <f t="shared" ref="F527:G527" si="430">#REF!</f>
        <v>#REF!</v>
      </c>
      <c r="G527" s="228" t="e">
        <f t="shared" si="430"/>
        <v>#REF!</v>
      </c>
      <c r="H527" s="222"/>
      <c r="I527" s="222"/>
      <c r="J527" s="222"/>
      <c r="K527" s="224"/>
      <c r="L527" s="224"/>
      <c r="M527" s="222"/>
      <c r="N527" s="222"/>
      <c r="O527" s="222"/>
      <c r="P527" s="222"/>
      <c r="Q527" s="222"/>
      <c r="R527" s="222"/>
      <c r="S527" s="222"/>
      <c r="T527" s="222"/>
      <c r="U527" s="222"/>
      <c r="V527" s="222"/>
      <c r="W527" s="222"/>
      <c r="X527" s="222"/>
      <c r="Y527" s="222"/>
      <c r="Z527" s="222"/>
      <c r="AA527" s="222"/>
      <c r="AB527" s="222"/>
      <c r="AC527" s="222"/>
      <c r="AD527" s="222"/>
      <c r="AE527" s="222"/>
      <c r="AF527" s="222"/>
      <c r="AG527" s="222"/>
    </row>
    <row r="528" spans="1:33" ht="17.25" customHeight="1">
      <c r="A528" s="222"/>
      <c r="B528" s="222"/>
      <c r="C528" s="222"/>
      <c r="D528" s="222"/>
      <c r="E528" s="229"/>
      <c r="F528" s="230" t="e">
        <f t="shared" ref="F528:G528" si="431">#REF!</f>
        <v>#REF!</v>
      </c>
      <c r="G528" s="228" t="e">
        <f t="shared" si="431"/>
        <v>#REF!</v>
      </c>
      <c r="H528" s="222"/>
      <c r="I528" s="222"/>
      <c r="J528" s="222"/>
      <c r="K528" s="224"/>
      <c r="L528" s="224"/>
      <c r="M528" s="222"/>
      <c r="N528" s="222"/>
      <c r="O528" s="222"/>
      <c r="P528" s="222"/>
      <c r="Q528" s="222"/>
      <c r="R528" s="222"/>
      <c r="S528" s="222"/>
      <c r="T528" s="222"/>
      <c r="U528" s="222"/>
      <c r="V528" s="222"/>
      <c r="W528" s="222"/>
      <c r="X528" s="222"/>
      <c r="Y528" s="222"/>
      <c r="Z528" s="222"/>
      <c r="AA528" s="222"/>
      <c r="AB528" s="222"/>
      <c r="AC528" s="222"/>
      <c r="AD528" s="222"/>
      <c r="AE528" s="222"/>
      <c r="AF528" s="222"/>
      <c r="AG528" s="222"/>
    </row>
    <row r="529" spans="1:33" ht="17.25" customHeight="1">
      <c r="A529" s="222"/>
      <c r="B529" s="222"/>
      <c r="C529" s="222"/>
      <c r="D529" s="222"/>
      <c r="E529" s="229"/>
      <c r="F529" s="230" t="e">
        <f t="shared" ref="F529:G529" si="432">#REF!</f>
        <v>#REF!</v>
      </c>
      <c r="G529" s="228" t="e">
        <f t="shared" si="432"/>
        <v>#REF!</v>
      </c>
      <c r="H529" s="222"/>
      <c r="I529" s="222"/>
      <c r="J529" s="222"/>
      <c r="K529" s="224"/>
      <c r="L529" s="224"/>
      <c r="M529" s="222"/>
      <c r="N529" s="222"/>
      <c r="O529" s="222"/>
      <c r="P529" s="222"/>
      <c r="Q529" s="222"/>
      <c r="R529" s="222"/>
      <c r="S529" s="222"/>
      <c r="T529" s="222"/>
      <c r="U529" s="222"/>
      <c r="V529" s="222"/>
      <c r="W529" s="222"/>
      <c r="X529" s="222"/>
      <c r="Y529" s="222"/>
      <c r="Z529" s="222"/>
      <c r="AA529" s="222"/>
      <c r="AB529" s="222"/>
      <c r="AC529" s="222"/>
      <c r="AD529" s="222"/>
      <c r="AE529" s="222"/>
      <c r="AF529" s="222"/>
      <c r="AG529" s="222"/>
    </row>
    <row r="530" spans="1:33" ht="17.25" customHeight="1">
      <c r="A530" s="222"/>
      <c r="B530" s="222"/>
      <c r="C530" s="222"/>
      <c r="D530" s="222"/>
      <c r="E530" s="229"/>
      <c r="F530" s="230" t="e">
        <f t="shared" ref="F530:G530" si="433">#REF!</f>
        <v>#REF!</v>
      </c>
      <c r="G530" s="228" t="e">
        <f t="shared" si="433"/>
        <v>#REF!</v>
      </c>
      <c r="H530" s="222"/>
      <c r="I530" s="222"/>
      <c r="J530" s="222"/>
      <c r="K530" s="224"/>
      <c r="L530" s="224"/>
      <c r="M530" s="222"/>
      <c r="N530" s="222"/>
      <c r="O530" s="222"/>
      <c r="P530" s="222"/>
      <c r="Q530" s="222"/>
      <c r="R530" s="222"/>
      <c r="S530" s="222"/>
      <c r="T530" s="222"/>
      <c r="U530" s="222"/>
      <c r="V530" s="222"/>
      <c r="W530" s="222"/>
      <c r="X530" s="222"/>
      <c r="Y530" s="222"/>
      <c r="Z530" s="222"/>
      <c r="AA530" s="222"/>
      <c r="AB530" s="222"/>
      <c r="AC530" s="222"/>
      <c r="AD530" s="222"/>
      <c r="AE530" s="222"/>
      <c r="AF530" s="222"/>
      <c r="AG530" s="222"/>
    </row>
    <row r="531" spans="1:33" ht="17.25" customHeight="1">
      <c r="A531" s="222"/>
      <c r="B531" s="222"/>
      <c r="C531" s="222"/>
      <c r="D531" s="222"/>
      <c r="E531" s="229"/>
      <c r="F531" s="230" t="e">
        <f t="shared" ref="F531:G531" si="434">#REF!</f>
        <v>#REF!</v>
      </c>
      <c r="G531" s="228" t="e">
        <f t="shared" si="434"/>
        <v>#REF!</v>
      </c>
      <c r="H531" s="222"/>
      <c r="I531" s="222"/>
      <c r="J531" s="222"/>
      <c r="K531" s="224"/>
      <c r="L531" s="224"/>
      <c r="M531" s="222"/>
      <c r="N531" s="222"/>
      <c r="O531" s="222"/>
      <c r="P531" s="222"/>
      <c r="Q531" s="222"/>
      <c r="R531" s="222"/>
      <c r="S531" s="222"/>
      <c r="T531" s="222"/>
      <c r="U531" s="222"/>
      <c r="V531" s="222"/>
      <c r="W531" s="222"/>
      <c r="X531" s="222"/>
      <c r="Y531" s="222"/>
      <c r="Z531" s="222"/>
      <c r="AA531" s="222"/>
      <c r="AB531" s="222"/>
      <c r="AC531" s="222"/>
      <c r="AD531" s="222"/>
      <c r="AE531" s="222"/>
      <c r="AF531" s="222"/>
      <c r="AG531" s="222"/>
    </row>
    <row r="532" spans="1:33" ht="17.25" customHeight="1">
      <c r="A532" s="222"/>
      <c r="B532" s="222"/>
      <c r="C532" s="222"/>
      <c r="D532" s="222"/>
      <c r="E532" s="229"/>
      <c r="F532" s="230" t="e">
        <f t="shared" ref="F532:G532" si="435">#REF!</f>
        <v>#REF!</v>
      </c>
      <c r="G532" s="228" t="e">
        <f t="shared" si="435"/>
        <v>#REF!</v>
      </c>
      <c r="H532" s="222"/>
      <c r="I532" s="222"/>
      <c r="J532" s="222"/>
      <c r="K532" s="224"/>
      <c r="L532" s="224"/>
      <c r="M532" s="222"/>
      <c r="N532" s="222"/>
      <c r="O532" s="222"/>
      <c r="P532" s="222"/>
      <c r="Q532" s="222"/>
      <c r="R532" s="222"/>
      <c r="S532" s="222"/>
      <c r="T532" s="222"/>
      <c r="U532" s="222"/>
      <c r="V532" s="222"/>
      <c r="W532" s="222"/>
      <c r="X532" s="222"/>
      <c r="Y532" s="222"/>
      <c r="Z532" s="222"/>
      <c r="AA532" s="222"/>
      <c r="AB532" s="222"/>
      <c r="AC532" s="222"/>
      <c r="AD532" s="222"/>
      <c r="AE532" s="222"/>
      <c r="AF532" s="222"/>
      <c r="AG532" s="222"/>
    </row>
    <row r="533" spans="1:33" ht="17.25" customHeight="1">
      <c r="A533" s="222"/>
      <c r="B533" s="222"/>
      <c r="C533" s="222"/>
      <c r="D533" s="222"/>
      <c r="E533" s="229"/>
      <c r="F533" s="230" t="e">
        <f t="shared" ref="F533:G533" si="436">#REF!</f>
        <v>#REF!</v>
      </c>
      <c r="G533" s="228" t="e">
        <f t="shared" si="436"/>
        <v>#REF!</v>
      </c>
      <c r="H533" s="222"/>
      <c r="I533" s="222"/>
      <c r="J533" s="222"/>
      <c r="K533" s="224"/>
      <c r="L533" s="224"/>
      <c r="M533" s="222"/>
      <c r="N533" s="222"/>
      <c r="O533" s="222"/>
      <c r="P533" s="222"/>
      <c r="Q533" s="222"/>
      <c r="R533" s="222"/>
      <c r="S533" s="222"/>
      <c r="T533" s="222"/>
      <c r="U533" s="222"/>
      <c r="V533" s="222"/>
      <c r="W533" s="222"/>
      <c r="X533" s="222"/>
      <c r="Y533" s="222"/>
      <c r="Z533" s="222"/>
      <c r="AA533" s="222"/>
      <c r="AB533" s="222"/>
      <c r="AC533" s="222"/>
      <c r="AD533" s="222"/>
      <c r="AE533" s="222"/>
      <c r="AF533" s="222"/>
      <c r="AG533" s="222"/>
    </row>
    <row r="534" spans="1:33" ht="17.25" customHeight="1">
      <c r="A534" s="222"/>
      <c r="B534" s="222"/>
      <c r="C534" s="222"/>
      <c r="D534" s="222"/>
      <c r="E534" s="229"/>
      <c r="F534" s="230" t="e">
        <f t="shared" ref="F534:G534" si="437">#REF!</f>
        <v>#REF!</v>
      </c>
      <c r="G534" s="228" t="e">
        <f t="shared" si="437"/>
        <v>#REF!</v>
      </c>
      <c r="H534" s="222"/>
      <c r="I534" s="222"/>
      <c r="J534" s="222"/>
      <c r="K534" s="224"/>
      <c r="L534" s="224"/>
      <c r="M534" s="222"/>
      <c r="N534" s="222"/>
      <c r="O534" s="222"/>
      <c r="P534" s="222"/>
      <c r="Q534" s="222"/>
      <c r="R534" s="222"/>
      <c r="S534" s="222"/>
      <c r="T534" s="222"/>
      <c r="U534" s="222"/>
      <c r="V534" s="222"/>
      <c r="W534" s="222"/>
      <c r="X534" s="222"/>
      <c r="Y534" s="222"/>
      <c r="Z534" s="222"/>
      <c r="AA534" s="222"/>
      <c r="AB534" s="222"/>
      <c r="AC534" s="222"/>
      <c r="AD534" s="222"/>
      <c r="AE534" s="222"/>
      <c r="AF534" s="222"/>
      <c r="AG534" s="222"/>
    </row>
    <row r="535" spans="1:33" ht="17.25" customHeight="1">
      <c r="A535" s="222"/>
      <c r="B535" s="222"/>
      <c r="C535" s="222"/>
      <c r="D535" s="222"/>
      <c r="E535" s="229"/>
      <c r="F535" s="230" t="e">
        <f t="shared" ref="F535:G535" si="438">#REF!</f>
        <v>#REF!</v>
      </c>
      <c r="G535" s="228" t="e">
        <f t="shared" si="438"/>
        <v>#REF!</v>
      </c>
      <c r="H535" s="222"/>
      <c r="I535" s="222"/>
      <c r="J535" s="222"/>
      <c r="K535" s="224"/>
      <c r="L535" s="224"/>
      <c r="M535" s="222"/>
      <c r="N535" s="222"/>
      <c r="O535" s="222"/>
      <c r="P535" s="222"/>
      <c r="Q535" s="222"/>
      <c r="R535" s="222"/>
      <c r="S535" s="222"/>
      <c r="T535" s="222"/>
      <c r="U535" s="222"/>
      <c r="V535" s="222"/>
      <c r="W535" s="222"/>
      <c r="X535" s="222"/>
      <c r="Y535" s="222"/>
      <c r="Z535" s="222"/>
      <c r="AA535" s="222"/>
      <c r="AB535" s="222"/>
      <c r="AC535" s="222"/>
      <c r="AD535" s="222"/>
      <c r="AE535" s="222"/>
      <c r="AF535" s="222"/>
      <c r="AG535" s="222"/>
    </row>
    <row r="536" spans="1:33" ht="17.25" customHeight="1">
      <c r="A536" s="222"/>
      <c r="B536" s="222"/>
      <c r="C536" s="222"/>
      <c r="D536" s="222"/>
      <c r="E536" s="229"/>
      <c r="F536" s="230" t="e">
        <f t="shared" ref="F536:G536" si="439">#REF!</f>
        <v>#REF!</v>
      </c>
      <c r="G536" s="228" t="e">
        <f t="shared" si="439"/>
        <v>#REF!</v>
      </c>
      <c r="H536" s="222"/>
      <c r="I536" s="222"/>
      <c r="J536" s="222"/>
      <c r="K536" s="224"/>
      <c r="L536" s="224"/>
      <c r="M536" s="222"/>
      <c r="N536" s="222"/>
      <c r="O536" s="222"/>
      <c r="P536" s="222"/>
      <c r="Q536" s="222"/>
      <c r="R536" s="222"/>
      <c r="S536" s="222"/>
      <c r="T536" s="222"/>
      <c r="U536" s="222"/>
      <c r="V536" s="222"/>
      <c r="W536" s="222"/>
      <c r="X536" s="222"/>
      <c r="Y536" s="222"/>
      <c r="Z536" s="222"/>
      <c r="AA536" s="222"/>
      <c r="AB536" s="222"/>
      <c r="AC536" s="222"/>
      <c r="AD536" s="222"/>
      <c r="AE536" s="222"/>
      <c r="AF536" s="222"/>
      <c r="AG536" s="222"/>
    </row>
    <row r="537" spans="1:33" ht="17.25" customHeight="1">
      <c r="A537" s="222"/>
      <c r="B537" s="222"/>
      <c r="C537" s="222"/>
      <c r="D537" s="222"/>
      <c r="E537" s="229"/>
      <c r="F537" s="230" t="e">
        <f t="shared" ref="F537:G537" si="440">#REF!</f>
        <v>#REF!</v>
      </c>
      <c r="G537" s="228" t="e">
        <f t="shared" si="440"/>
        <v>#REF!</v>
      </c>
      <c r="H537" s="222"/>
      <c r="I537" s="222"/>
      <c r="J537" s="222"/>
      <c r="K537" s="224"/>
      <c r="L537" s="224"/>
      <c r="M537" s="222"/>
      <c r="N537" s="222"/>
      <c r="O537" s="222"/>
      <c r="P537" s="222"/>
      <c r="Q537" s="222"/>
      <c r="R537" s="222"/>
      <c r="S537" s="222"/>
      <c r="T537" s="222"/>
      <c r="U537" s="222"/>
      <c r="V537" s="222"/>
      <c r="W537" s="222"/>
      <c r="X537" s="222"/>
      <c r="Y537" s="222"/>
      <c r="Z537" s="222"/>
      <c r="AA537" s="222"/>
      <c r="AB537" s="222"/>
      <c r="AC537" s="222"/>
      <c r="AD537" s="222"/>
      <c r="AE537" s="222"/>
      <c r="AF537" s="222"/>
      <c r="AG537" s="222"/>
    </row>
    <row r="538" spans="1:33" ht="17.25" customHeight="1">
      <c r="A538" s="222"/>
      <c r="B538" s="222"/>
      <c r="C538" s="222"/>
      <c r="D538" s="222"/>
      <c r="E538" s="229"/>
      <c r="F538" s="230" t="e">
        <f t="shared" ref="F538:G538" si="441">#REF!</f>
        <v>#REF!</v>
      </c>
      <c r="G538" s="228" t="e">
        <f t="shared" si="441"/>
        <v>#REF!</v>
      </c>
      <c r="H538" s="222"/>
      <c r="I538" s="222"/>
      <c r="J538" s="222"/>
      <c r="K538" s="224"/>
      <c r="L538" s="224"/>
      <c r="M538" s="222"/>
      <c r="N538" s="222"/>
      <c r="O538" s="222"/>
      <c r="P538" s="222"/>
      <c r="Q538" s="222"/>
      <c r="R538" s="222"/>
      <c r="S538" s="222"/>
      <c r="T538" s="222"/>
      <c r="U538" s="222"/>
      <c r="V538" s="222"/>
      <c r="W538" s="222"/>
      <c r="X538" s="222"/>
      <c r="Y538" s="222"/>
      <c r="Z538" s="222"/>
      <c r="AA538" s="222"/>
      <c r="AB538" s="222"/>
      <c r="AC538" s="222"/>
      <c r="AD538" s="222"/>
      <c r="AE538" s="222"/>
      <c r="AF538" s="222"/>
      <c r="AG538" s="222"/>
    </row>
    <row r="539" spans="1:33" ht="17.25" customHeight="1">
      <c r="A539" s="222"/>
      <c r="B539" s="222"/>
      <c r="C539" s="222"/>
      <c r="D539" s="222"/>
      <c r="E539" s="229"/>
      <c r="F539" s="230" t="e">
        <f t="shared" ref="F539:G539" si="442">#REF!</f>
        <v>#REF!</v>
      </c>
      <c r="G539" s="228" t="e">
        <f t="shared" si="442"/>
        <v>#REF!</v>
      </c>
      <c r="H539" s="222"/>
      <c r="I539" s="222"/>
      <c r="J539" s="222"/>
      <c r="K539" s="224"/>
      <c r="L539" s="224"/>
      <c r="M539" s="222"/>
      <c r="N539" s="222"/>
      <c r="O539" s="222"/>
      <c r="P539" s="222"/>
      <c r="Q539" s="222"/>
      <c r="R539" s="222"/>
      <c r="S539" s="222"/>
      <c r="T539" s="222"/>
      <c r="U539" s="222"/>
      <c r="V539" s="222"/>
      <c r="W539" s="222"/>
      <c r="X539" s="222"/>
      <c r="Y539" s="222"/>
      <c r="Z539" s="222"/>
      <c r="AA539" s="222"/>
      <c r="AB539" s="222"/>
      <c r="AC539" s="222"/>
      <c r="AD539" s="222"/>
      <c r="AE539" s="222"/>
      <c r="AF539" s="222"/>
      <c r="AG539" s="222"/>
    </row>
    <row r="540" spans="1:33" ht="17.25" customHeight="1">
      <c r="A540" s="222"/>
      <c r="B540" s="222"/>
      <c r="C540" s="222"/>
      <c r="D540" s="222"/>
      <c r="E540" s="229"/>
      <c r="F540" s="230" t="e">
        <f t="shared" ref="F540:G540" si="443">#REF!</f>
        <v>#REF!</v>
      </c>
      <c r="G540" s="228" t="e">
        <f t="shared" si="443"/>
        <v>#REF!</v>
      </c>
      <c r="H540" s="222"/>
      <c r="I540" s="222"/>
      <c r="J540" s="222"/>
      <c r="K540" s="224"/>
      <c r="L540" s="224"/>
      <c r="M540" s="222"/>
      <c r="N540" s="222"/>
      <c r="O540" s="222"/>
      <c r="P540" s="222"/>
      <c r="Q540" s="222"/>
      <c r="R540" s="222"/>
      <c r="S540" s="222"/>
      <c r="T540" s="222"/>
      <c r="U540" s="222"/>
      <c r="V540" s="222"/>
      <c r="W540" s="222"/>
      <c r="X540" s="222"/>
      <c r="Y540" s="222"/>
      <c r="Z540" s="222"/>
      <c r="AA540" s="222"/>
      <c r="AB540" s="222"/>
      <c r="AC540" s="222"/>
      <c r="AD540" s="222"/>
      <c r="AE540" s="222"/>
      <c r="AF540" s="222"/>
      <c r="AG540" s="222"/>
    </row>
    <row r="541" spans="1:33" ht="17.25" customHeight="1">
      <c r="A541" s="222"/>
      <c r="B541" s="222"/>
      <c r="C541" s="222"/>
      <c r="D541" s="222"/>
      <c r="E541" s="229"/>
      <c r="F541" s="230" t="e">
        <f t="shared" ref="F541:G541" si="444">#REF!</f>
        <v>#REF!</v>
      </c>
      <c r="G541" s="228" t="e">
        <f t="shared" si="444"/>
        <v>#REF!</v>
      </c>
      <c r="H541" s="222"/>
      <c r="I541" s="222"/>
      <c r="J541" s="222"/>
      <c r="K541" s="224"/>
      <c r="L541" s="224"/>
      <c r="M541" s="222"/>
      <c r="N541" s="222"/>
      <c r="O541" s="222"/>
      <c r="P541" s="222"/>
      <c r="Q541" s="222"/>
      <c r="R541" s="222"/>
      <c r="S541" s="222"/>
      <c r="T541" s="222"/>
      <c r="U541" s="222"/>
      <c r="V541" s="222"/>
      <c r="W541" s="222"/>
      <c r="X541" s="222"/>
      <c r="Y541" s="222"/>
      <c r="Z541" s="222"/>
      <c r="AA541" s="222"/>
      <c r="AB541" s="222"/>
      <c r="AC541" s="222"/>
      <c r="AD541" s="222"/>
      <c r="AE541" s="222"/>
      <c r="AF541" s="222"/>
      <c r="AG541" s="222"/>
    </row>
    <row r="542" spans="1:33" ht="17.25" customHeight="1">
      <c r="A542" s="222"/>
      <c r="B542" s="222"/>
      <c r="C542" s="222"/>
      <c r="D542" s="222"/>
      <c r="E542" s="229"/>
      <c r="F542" s="230" t="e">
        <f t="shared" ref="F542:G542" si="445">#REF!</f>
        <v>#REF!</v>
      </c>
      <c r="G542" s="228" t="e">
        <f t="shared" si="445"/>
        <v>#REF!</v>
      </c>
      <c r="H542" s="222"/>
      <c r="I542" s="222"/>
      <c r="J542" s="222"/>
      <c r="K542" s="224"/>
      <c r="L542" s="224"/>
      <c r="M542" s="222"/>
      <c r="N542" s="222"/>
      <c r="O542" s="222"/>
      <c r="P542" s="222"/>
      <c r="Q542" s="222"/>
      <c r="R542" s="222"/>
      <c r="S542" s="222"/>
      <c r="T542" s="222"/>
      <c r="U542" s="222"/>
      <c r="V542" s="222"/>
      <c r="W542" s="222"/>
      <c r="X542" s="222"/>
      <c r="Y542" s="222"/>
      <c r="Z542" s="222"/>
      <c r="AA542" s="222"/>
      <c r="AB542" s="222"/>
      <c r="AC542" s="222"/>
      <c r="AD542" s="222"/>
      <c r="AE542" s="222"/>
      <c r="AF542" s="222"/>
      <c r="AG542" s="222"/>
    </row>
    <row r="543" spans="1:33" ht="17.25" customHeight="1">
      <c r="A543" s="222"/>
      <c r="B543" s="222"/>
      <c r="C543" s="222"/>
      <c r="D543" s="222"/>
      <c r="E543" s="229"/>
      <c r="F543" s="230" t="e">
        <f t="shared" ref="F543:G543" si="446">#REF!</f>
        <v>#REF!</v>
      </c>
      <c r="G543" s="228" t="e">
        <f t="shared" si="446"/>
        <v>#REF!</v>
      </c>
      <c r="H543" s="222"/>
      <c r="I543" s="222"/>
      <c r="J543" s="222"/>
      <c r="K543" s="224"/>
      <c r="L543" s="224"/>
      <c r="M543" s="222"/>
      <c r="N543" s="222"/>
      <c r="O543" s="222"/>
      <c r="P543" s="222"/>
      <c r="Q543" s="222"/>
      <c r="R543" s="222"/>
      <c r="S543" s="222"/>
      <c r="T543" s="222"/>
      <c r="U543" s="222"/>
      <c r="V543" s="222"/>
      <c r="W543" s="222"/>
      <c r="X543" s="222"/>
      <c r="Y543" s="222"/>
      <c r="Z543" s="222"/>
      <c r="AA543" s="222"/>
      <c r="AB543" s="222"/>
      <c r="AC543" s="222"/>
      <c r="AD543" s="222"/>
      <c r="AE543" s="222"/>
      <c r="AF543" s="222"/>
      <c r="AG543" s="222"/>
    </row>
    <row r="544" spans="1:33" ht="17.25" customHeight="1">
      <c r="A544" s="222"/>
      <c r="B544" s="222"/>
      <c r="C544" s="222"/>
      <c r="D544" s="222"/>
      <c r="E544" s="229"/>
      <c r="F544" s="230" t="e">
        <f t="shared" ref="F544:G544" si="447">#REF!</f>
        <v>#REF!</v>
      </c>
      <c r="G544" s="228" t="e">
        <f t="shared" si="447"/>
        <v>#REF!</v>
      </c>
      <c r="H544" s="222"/>
      <c r="I544" s="222"/>
      <c r="J544" s="222"/>
      <c r="K544" s="224"/>
      <c r="L544" s="224"/>
      <c r="M544" s="222"/>
      <c r="N544" s="222"/>
      <c r="O544" s="222"/>
      <c r="P544" s="222"/>
      <c r="Q544" s="222"/>
      <c r="R544" s="222"/>
      <c r="S544" s="222"/>
      <c r="T544" s="222"/>
      <c r="U544" s="222"/>
      <c r="V544" s="222"/>
      <c r="W544" s="222"/>
      <c r="X544" s="222"/>
      <c r="Y544" s="222"/>
      <c r="Z544" s="222"/>
      <c r="AA544" s="222"/>
      <c r="AB544" s="222"/>
      <c r="AC544" s="222"/>
      <c r="AD544" s="222"/>
      <c r="AE544" s="222"/>
      <c r="AF544" s="222"/>
      <c r="AG544" s="222"/>
    </row>
    <row r="545" spans="1:33" ht="17.25" customHeight="1">
      <c r="A545" s="222"/>
      <c r="B545" s="222"/>
      <c r="C545" s="222"/>
      <c r="D545" s="222"/>
      <c r="E545" s="229"/>
      <c r="F545" s="230" t="e">
        <f t="shared" ref="F545:G545" si="448">#REF!</f>
        <v>#REF!</v>
      </c>
      <c r="G545" s="228" t="e">
        <f t="shared" si="448"/>
        <v>#REF!</v>
      </c>
      <c r="H545" s="222"/>
      <c r="I545" s="222"/>
      <c r="J545" s="222"/>
      <c r="K545" s="224"/>
      <c r="L545" s="224"/>
      <c r="M545" s="222"/>
      <c r="N545" s="222"/>
      <c r="O545" s="222"/>
      <c r="P545" s="222"/>
      <c r="Q545" s="222"/>
      <c r="R545" s="222"/>
      <c r="S545" s="222"/>
      <c r="T545" s="222"/>
      <c r="U545" s="222"/>
      <c r="V545" s="222"/>
      <c r="W545" s="222"/>
      <c r="X545" s="222"/>
      <c r="Y545" s="222"/>
      <c r="Z545" s="222"/>
      <c r="AA545" s="222"/>
      <c r="AB545" s="222"/>
      <c r="AC545" s="222"/>
      <c r="AD545" s="222"/>
      <c r="AE545" s="222"/>
      <c r="AF545" s="222"/>
      <c r="AG545" s="222"/>
    </row>
    <row r="546" spans="1:33" ht="17.25" customHeight="1">
      <c r="A546" s="222"/>
      <c r="B546" s="222"/>
      <c r="C546" s="222"/>
      <c r="D546" s="222"/>
      <c r="E546" s="229"/>
      <c r="F546" s="230" t="e">
        <f t="shared" ref="F546:G546" si="449">#REF!</f>
        <v>#REF!</v>
      </c>
      <c r="G546" s="228" t="e">
        <f t="shared" si="449"/>
        <v>#REF!</v>
      </c>
      <c r="H546" s="222"/>
      <c r="I546" s="222"/>
      <c r="J546" s="222"/>
      <c r="K546" s="224"/>
      <c r="L546" s="224"/>
      <c r="M546" s="222"/>
      <c r="N546" s="222"/>
      <c r="O546" s="222"/>
      <c r="P546" s="222"/>
      <c r="Q546" s="222"/>
      <c r="R546" s="222"/>
      <c r="S546" s="222"/>
      <c r="T546" s="222"/>
      <c r="U546" s="222"/>
      <c r="V546" s="222"/>
      <c r="W546" s="222"/>
      <c r="X546" s="222"/>
      <c r="Y546" s="222"/>
      <c r="Z546" s="222"/>
      <c r="AA546" s="222"/>
      <c r="AB546" s="222"/>
      <c r="AC546" s="222"/>
      <c r="AD546" s="222"/>
      <c r="AE546" s="222"/>
      <c r="AF546" s="222"/>
      <c r="AG546" s="222"/>
    </row>
    <row r="547" spans="1:33" ht="17.25" customHeight="1">
      <c r="A547" s="222"/>
      <c r="B547" s="222"/>
      <c r="C547" s="222"/>
      <c r="D547" s="222"/>
      <c r="E547" s="229"/>
      <c r="F547" s="230" t="e">
        <f t="shared" ref="F547:G547" si="450">#REF!</f>
        <v>#REF!</v>
      </c>
      <c r="G547" s="228" t="e">
        <f t="shared" si="450"/>
        <v>#REF!</v>
      </c>
      <c r="H547" s="222"/>
      <c r="I547" s="222"/>
      <c r="J547" s="222"/>
      <c r="K547" s="224"/>
      <c r="L547" s="224"/>
      <c r="M547" s="222"/>
      <c r="N547" s="222"/>
      <c r="O547" s="222"/>
      <c r="P547" s="222"/>
      <c r="Q547" s="222"/>
      <c r="R547" s="222"/>
      <c r="S547" s="222"/>
      <c r="T547" s="222"/>
      <c r="U547" s="222"/>
      <c r="V547" s="222"/>
      <c r="W547" s="222"/>
      <c r="X547" s="222"/>
      <c r="Y547" s="222"/>
      <c r="Z547" s="222"/>
      <c r="AA547" s="222"/>
      <c r="AB547" s="222"/>
      <c r="AC547" s="222"/>
      <c r="AD547" s="222"/>
      <c r="AE547" s="222"/>
      <c r="AF547" s="222"/>
      <c r="AG547" s="222"/>
    </row>
    <row r="548" spans="1:33" ht="17.25" customHeight="1">
      <c r="A548" s="222"/>
      <c r="B548" s="222"/>
      <c r="C548" s="222"/>
      <c r="D548" s="222"/>
      <c r="E548" s="229"/>
      <c r="F548" s="230" t="e">
        <f t="shared" ref="F548:G548" si="451">#REF!</f>
        <v>#REF!</v>
      </c>
      <c r="G548" s="228" t="e">
        <f t="shared" si="451"/>
        <v>#REF!</v>
      </c>
      <c r="H548" s="222"/>
      <c r="I548" s="222"/>
      <c r="J548" s="222"/>
      <c r="K548" s="224"/>
      <c r="L548" s="224"/>
      <c r="M548" s="222"/>
      <c r="N548" s="222"/>
      <c r="O548" s="222"/>
      <c r="P548" s="222"/>
      <c r="Q548" s="222"/>
      <c r="R548" s="222"/>
      <c r="S548" s="222"/>
      <c r="T548" s="222"/>
      <c r="U548" s="222"/>
      <c r="V548" s="222"/>
      <c r="W548" s="222"/>
      <c r="X548" s="222"/>
      <c r="Y548" s="222"/>
      <c r="Z548" s="222"/>
      <c r="AA548" s="222"/>
      <c r="AB548" s="222"/>
      <c r="AC548" s="222"/>
      <c r="AD548" s="222"/>
      <c r="AE548" s="222"/>
      <c r="AF548" s="222"/>
      <c r="AG548" s="222"/>
    </row>
    <row r="549" spans="1:33" ht="17.25" customHeight="1">
      <c r="A549" s="222"/>
      <c r="B549" s="222"/>
      <c r="C549" s="222"/>
      <c r="D549" s="222"/>
      <c r="E549" s="229"/>
      <c r="F549" s="230" t="e">
        <f t="shared" ref="F549:G549" si="452">#REF!</f>
        <v>#REF!</v>
      </c>
      <c r="G549" s="228" t="e">
        <f t="shared" si="452"/>
        <v>#REF!</v>
      </c>
      <c r="H549" s="222"/>
      <c r="I549" s="222"/>
      <c r="J549" s="222"/>
      <c r="K549" s="224"/>
      <c r="L549" s="224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  <c r="AA549" s="222"/>
      <c r="AB549" s="222"/>
      <c r="AC549" s="222"/>
      <c r="AD549" s="222"/>
      <c r="AE549" s="222"/>
      <c r="AF549" s="222"/>
      <c r="AG549" s="222"/>
    </row>
    <row r="550" spans="1:33" ht="17.25" customHeight="1">
      <c r="A550" s="222"/>
      <c r="B550" s="222"/>
      <c r="C550" s="222"/>
      <c r="D550" s="222"/>
      <c r="E550" s="229"/>
      <c r="F550" s="230" t="e">
        <f t="shared" ref="F550:G550" si="453">#REF!</f>
        <v>#REF!</v>
      </c>
      <c r="G550" s="228" t="e">
        <f t="shared" si="453"/>
        <v>#REF!</v>
      </c>
      <c r="H550" s="222"/>
      <c r="I550" s="222"/>
      <c r="J550" s="222"/>
      <c r="K550" s="224"/>
      <c r="L550" s="224"/>
      <c r="M550" s="222"/>
      <c r="N550" s="222"/>
      <c r="O550" s="222"/>
      <c r="P550" s="222"/>
      <c r="Q550" s="222"/>
      <c r="R550" s="222"/>
      <c r="S550" s="222"/>
      <c r="T550" s="222"/>
      <c r="U550" s="222"/>
      <c r="V550" s="222"/>
      <c r="W550" s="222"/>
      <c r="X550" s="222"/>
      <c r="Y550" s="222"/>
      <c r="Z550" s="222"/>
      <c r="AA550" s="222"/>
      <c r="AB550" s="222"/>
      <c r="AC550" s="222"/>
      <c r="AD550" s="222"/>
      <c r="AE550" s="222"/>
      <c r="AF550" s="222"/>
      <c r="AG550" s="222"/>
    </row>
    <row r="551" spans="1:33" ht="17.25" customHeight="1">
      <c r="A551" s="222"/>
      <c r="B551" s="222"/>
      <c r="C551" s="222"/>
      <c r="D551" s="222"/>
      <c r="E551" s="229"/>
      <c r="F551" s="230" t="e">
        <f t="shared" ref="F551:G551" si="454">#REF!</f>
        <v>#REF!</v>
      </c>
      <c r="G551" s="228" t="e">
        <f t="shared" si="454"/>
        <v>#REF!</v>
      </c>
      <c r="H551" s="222"/>
      <c r="I551" s="222"/>
      <c r="J551" s="222"/>
      <c r="K551" s="224"/>
      <c r="L551" s="224"/>
      <c r="M551" s="222"/>
      <c r="N551" s="222"/>
      <c r="O551" s="222"/>
      <c r="P551" s="222"/>
      <c r="Q551" s="222"/>
      <c r="R551" s="222"/>
      <c r="S551" s="222"/>
      <c r="T551" s="222"/>
      <c r="U551" s="222"/>
      <c r="V551" s="222"/>
      <c r="W551" s="222"/>
      <c r="X551" s="222"/>
      <c r="Y551" s="222"/>
      <c r="Z551" s="222"/>
      <c r="AA551" s="222"/>
      <c r="AB551" s="222"/>
      <c r="AC551" s="222"/>
      <c r="AD551" s="222"/>
      <c r="AE551" s="222"/>
      <c r="AF551" s="222"/>
      <c r="AG551" s="222"/>
    </row>
    <row r="552" spans="1:33" ht="17.25" customHeight="1">
      <c r="A552" s="222"/>
      <c r="B552" s="222"/>
      <c r="C552" s="222"/>
      <c r="D552" s="222"/>
      <c r="E552" s="229"/>
      <c r="F552" s="230" t="e">
        <f t="shared" ref="F552:G552" si="455">#REF!</f>
        <v>#REF!</v>
      </c>
      <c r="G552" s="228" t="e">
        <f t="shared" si="455"/>
        <v>#REF!</v>
      </c>
      <c r="H552" s="222"/>
      <c r="I552" s="222"/>
      <c r="J552" s="222"/>
      <c r="K552" s="224"/>
      <c r="L552" s="224"/>
      <c r="M552" s="222"/>
      <c r="N552" s="222"/>
      <c r="O552" s="222"/>
      <c r="P552" s="222"/>
      <c r="Q552" s="222"/>
      <c r="R552" s="222"/>
      <c r="S552" s="222"/>
      <c r="T552" s="222"/>
      <c r="U552" s="222"/>
      <c r="V552" s="222"/>
      <c r="W552" s="222"/>
      <c r="X552" s="222"/>
      <c r="Y552" s="222"/>
      <c r="Z552" s="222"/>
      <c r="AA552" s="222"/>
      <c r="AB552" s="222"/>
      <c r="AC552" s="222"/>
      <c r="AD552" s="222"/>
      <c r="AE552" s="222"/>
      <c r="AF552" s="222"/>
      <c r="AG552" s="222"/>
    </row>
    <row r="553" spans="1:33" ht="17.25" customHeight="1">
      <c r="A553" s="222"/>
      <c r="B553" s="222"/>
      <c r="C553" s="222"/>
      <c r="D553" s="222"/>
      <c r="E553" s="229"/>
      <c r="F553" s="230" t="e">
        <f t="shared" ref="F553:G553" si="456">#REF!</f>
        <v>#REF!</v>
      </c>
      <c r="G553" s="228" t="e">
        <f t="shared" si="456"/>
        <v>#REF!</v>
      </c>
      <c r="H553" s="222"/>
      <c r="I553" s="222"/>
      <c r="J553" s="222"/>
      <c r="K553" s="224"/>
      <c r="L553" s="224"/>
      <c r="M553" s="222"/>
      <c r="N553" s="222"/>
      <c r="O553" s="222"/>
      <c r="P553" s="222"/>
      <c r="Q553" s="222"/>
      <c r="R553" s="222"/>
      <c r="S553" s="222"/>
      <c r="T553" s="222"/>
      <c r="U553" s="222"/>
      <c r="V553" s="222"/>
      <c r="W553" s="222"/>
      <c r="X553" s="222"/>
      <c r="Y553" s="222"/>
      <c r="Z553" s="222"/>
      <c r="AA553" s="222"/>
      <c r="AB553" s="222"/>
      <c r="AC553" s="222"/>
      <c r="AD553" s="222"/>
      <c r="AE553" s="222"/>
      <c r="AF553" s="222"/>
      <c r="AG553" s="222"/>
    </row>
    <row r="554" spans="1:33" ht="17.25" customHeight="1">
      <c r="A554" s="222"/>
      <c r="B554" s="222"/>
      <c r="C554" s="222"/>
      <c r="D554" s="222"/>
      <c r="E554" s="229"/>
      <c r="F554" s="230" t="e">
        <f t="shared" ref="F554:G554" si="457">#REF!</f>
        <v>#REF!</v>
      </c>
      <c r="G554" s="228" t="e">
        <f t="shared" si="457"/>
        <v>#REF!</v>
      </c>
      <c r="H554" s="222"/>
      <c r="I554" s="222"/>
      <c r="J554" s="222"/>
      <c r="K554" s="224"/>
      <c r="L554" s="224"/>
      <c r="M554" s="222"/>
      <c r="N554" s="222"/>
      <c r="O554" s="222"/>
      <c r="P554" s="222"/>
      <c r="Q554" s="222"/>
      <c r="R554" s="222"/>
      <c r="S554" s="222"/>
      <c r="T554" s="222"/>
      <c r="U554" s="222"/>
      <c r="V554" s="222"/>
      <c r="W554" s="222"/>
      <c r="X554" s="222"/>
      <c r="Y554" s="222"/>
      <c r="Z554" s="222"/>
      <c r="AA554" s="222"/>
      <c r="AB554" s="222"/>
      <c r="AC554" s="222"/>
      <c r="AD554" s="222"/>
      <c r="AE554" s="222"/>
      <c r="AF554" s="222"/>
      <c r="AG554" s="222"/>
    </row>
    <row r="555" spans="1:33" ht="17.25" customHeight="1">
      <c r="A555" s="222"/>
      <c r="B555" s="222"/>
      <c r="C555" s="222"/>
      <c r="D555" s="222"/>
      <c r="E555" s="229"/>
      <c r="F555" s="230" t="e">
        <f t="shared" ref="F555:G555" si="458">#REF!</f>
        <v>#REF!</v>
      </c>
      <c r="G555" s="228" t="e">
        <f t="shared" si="458"/>
        <v>#REF!</v>
      </c>
      <c r="H555" s="222"/>
      <c r="I555" s="222"/>
      <c r="J555" s="222"/>
      <c r="K555" s="224"/>
      <c r="L555" s="224"/>
      <c r="M555" s="222"/>
      <c r="N555" s="222"/>
      <c r="O555" s="222"/>
      <c r="P555" s="222"/>
      <c r="Q555" s="222"/>
      <c r="R555" s="222"/>
      <c r="S555" s="222"/>
      <c r="T555" s="222"/>
      <c r="U555" s="222"/>
      <c r="V555" s="222"/>
      <c r="W555" s="222"/>
      <c r="X555" s="222"/>
      <c r="Y555" s="222"/>
      <c r="Z555" s="222"/>
      <c r="AA555" s="222"/>
      <c r="AB555" s="222"/>
      <c r="AC555" s="222"/>
      <c r="AD555" s="222"/>
      <c r="AE555" s="222"/>
      <c r="AF555" s="222"/>
      <c r="AG555" s="222"/>
    </row>
    <row r="556" spans="1:33" ht="17.25" customHeight="1">
      <c r="A556" s="222"/>
      <c r="B556" s="222"/>
      <c r="C556" s="222"/>
      <c r="D556" s="222"/>
      <c r="E556" s="229"/>
      <c r="F556" s="230" t="e">
        <f t="shared" ref="F556:G556" si="459">#REF!</f>
        <v>#REF!</v>
      </c>
      <c r="G556" s="228" t="e">
        <f t="shared" si="459"/>
        <v>#REF!</v>
      </c>
      <c r="H556" s="222"/>
      <c r="I556" s="222"/>
      <c r="J556" s="222"/>
      <c r="K556" s="224"/>
      <c r="L556" s="224"/>
      <c r="M556" s="222"/>
      <c r="N556" s="222"/>
      <c r="O556" s="222"/>
      <c r="P556" s="222"/>
      <c r="Q556" s="222"/>
      <c r="R556" s="222"/>
      <c r="S556" s="222"/>
      <c r="T556" s="222"/>
      <c r="U556" s="222"/>
      <c r="V556" s="222"/>
      <c r="W556" s="222"/>
      <c r="X556" s="222"/>
      <c r="Y556" s="222"/>
      <c r="Z556" s="222"/>
      <c r="AA556" s="222"/>
      <c r="AB556" s="222"/>
      <c r="AC556" s="222"/>
      <c r="AD556" s="222"/>
      <c r="AE556" s="222"/>
      <c r="AF556" s="222"/>
      <c r="AG556" s="222"/>
    </row>
    <row r="557" spans="1:33" ht="17.25" customHeight="1">
      <c r="A557" s="222"/>
      <c r="B557" s="222"/>
      <c r="C557" s="222"/>
      <c r="D557" s="222"/>
      <c r="E557" s="229"/>
      <c r="F557" s="230" t="e">
        <f t="shared" ref="F557:G557" si="460">#REF!</f>
        <v>#REF!</v>
      </c>
      <c r="G557" s="228" t="e">
        <f t="shared" si="460"/>
        <v>#REF!</v>
      </c>
      <c r="H557" s="222"/>
      <c r="I557" s="222"/>
      <c r="J557" s="222"/>
      <c r="K557" s="224"/>
      <c r="L557" s="224"/>
      <c r="M557" s="222"/>
      <c r="N557" s="222"/>
      <c r="O557" s="222"/>
      <c r="P557" s="222"/>
      <c r="Q557" s="222"/>
      <c r="R557" s="222"/>
      <c r="S557" s="222"/>
      <c r="T557" s="222"/>
      <c r="U557" s="222"/>
      <c r="V557" s="222"/>
      <c r="W557" s="222"/>
      <c r="X557" s="222"/>
      <c r="Y557" s="222"/>
      <c r="Z557" s="222"/>
      <c r="AA557" s="222"/>
      <c r="AB557" s="222"/>
      <c r="AC557" s="222"/>
      <c r="AD557" s="222"/>
      <c r="AE557" s="222"/>
      <c r="AF557" s="222"/>
      <c r="AG557" s="222"/>
    </row>
    <row r="558" spans="1:33" ht="17.25" customHeight="1">
      <c r="A558" s="222"/>
      <c r="B558" s="222"/>
      <c r="C558" s="222"/>
      <c r="D558" s="222"/>
      <c r="E558" s="229"/>
      <c r="F558" s="230" t="e">
        <f t="shared" ref="F558:G558" si="461">#REF!</f>
        <v>#REF!</v>
      </c>
      <c r="G558" s="228" t="e">
        <f t="shared" si="461"/>
        <v>#REF!</v>
      </c>
      <c r="H558" s="222"/>
      <c r="I558" s="222"/>
      <c r="J558" s="222"/>
      <c r="K558" s="224"/>
      <c r="L558" s="224"/>
      <c r="M558" s="222"/>
      <c r="N558" s="222"/>
      <c r="O558" s="222"/>
      <c r="P558" s="222"/>
      <c r="Q558" s="222"/>
      <c r="R558" s="222"/>
      <c r="S558" s="222"/>
      <c r="T558" s="222"/>
      <c r="U558" s="222"/>
      <c r="V558" s="222"/>
      <c r="W558" s="222"/>
      <c r="X558" s="222"/>
      <c r="Y558" s="222"/>
      <c r="Z558" s="222"/>
      <c r="AA558" s="222"/>
      <c r="AB558" s="222"/>
      <c r="AC558" s="222"/>
      <c r="AD558" s="222"/>
      <c r="AE558" s="222"/>
      <c r="AF558" s="222"/>
      <c r="AG558" s="222"/>
    </row>
    <row r="559" spans="1:33" ht="17.25" customHeight="1">
      <c r="A559" s="222"/>
      <c r="B559" s="222"/>
      <c r="C559" s="222"/>
      <c r="D559" s="222"/>
      <c r="E559" s="229"/>
      <c r="F559" s="230" t="e">
        <f t="shared" ref="F559:G559" si="462">#REF!</f>
        <v>#REF!</v>
      </c>
      <c r="G559" s="228" t="e">
        <f t="shared" si="462"/>
        <v>#REF!</v>
      </c>
      <c r="H559" s="222"/>
      <c r="I559" s="222"/>
      <c r="J559" s="222"/>
      <c r="K559" s="224"/>
      <c r="L559" s="224"/>
      <c r="M559" s="222"/>
      <c r="N559" s="222"/>
      <c r="O559" s="222"/>
      <c r="P559" s="222"/>
      <c r="Q559" s="222"/>
      <c r="R559" s="222"/>
      <c r="S559" s="222"/>
      <c r="T559" s="222"/>
      <c r="U559" s="222"/>
      <c r="V559" s="222"/>
      <c r="W559" s="222"/>
      <c r="X559" s="222"/>
      <c r="Y559" s="222"/>
      <c r="Z559" s="222"/>
      <c r="AA559" s="222"/>
      <c r="AB559" s="222"/>
      <c r="AC559" s="222"/>
      <c r="AD559" s="222"/>
      <c r="AE559" s="222"/>
      <c r="AF559" s="222"/>
      <c r="AG559" s="222"/>
    </row>
    <row r="560" spans="1:33" ht="17.25" customHeight="1">
      <c r="A560" s="222"/>
      <c r="B560" s="222"/>
      <c r="C560" s="222"/>
      <c r="D560" s="222"/>
      <c r="E560" s="229"/>
      <c r="F560" s="230" t="e">
        <f t="shared" ref="F560:G560" si="463">#REF!</f>
        <v>#REF!</v>
      </c>
      <c r="G560" s="228" t="e">
        <f t="shared" si="463"/>
        <v>#REF!</v>
      </c>
      <c r="H560" s="222"/>
      <c r="I560" s="222"/>
      <c r="J560" s="222"/>
      <c r="K560" s="224"/>
      <c r="L560" s="224"/>
      <c r="M560" s="222"/>
      <c r="N560" s="222"/>
      <c r="O560" s="222"/>
      <c r="P560" s="222"/>
      <c r="Q560" s="222"/>
      <c r="R560" s="222"/>
      <c r="S560" s="222"/>
      <c r="T560" s="222"/>
      <c r="U560" s="222"/>
      <c r="V560" s="222"/>
      <c r="W560" s="222"/>
      <c r="X560" s="222"/>
      <c r="Y560" s="222"/>
      <c r="Z560" s="222"/>
      <c r="AA560" s="222"/>
      <c r="AB560" s="222"/>
      <c r="AC560" s="222"/>
      <c r="AD560" s="222"/>
      <c r="AE560" s="222"/>
      <c r="AF560" s="222"/>
      <c r="AG560" s="222"/>
    </row>
    <row r="561" spans="1:33" ht="17.25" customHeight="1">
      <c r="A561" s="222"/>
      <c r="B561" s="222"/>
      <c r="C561" s="222"/>
      <c r="D561" s="222"/>
      <c r="E561" s="229"/>
      <c r="F561" s="230" t="e">
        <f t="shared" ref="F561:G561" si="464">#REF!</f>
        <v>#REF!</v>
      </c>
      <c r="G561" s="228" t="e">
        <f t="shared" si="464"/>
        <v>#REF!</v>
      </c>
      <c r="H561" s="222"/>
      <c r="I561" s="222"/>
      <c r="J561" s="222"/>
      <c r="K561" s="224"/>
      <c r="L561" s="224"/>
      <c r="M561" s="222"/>
      <c r="N561" s="222"/>
      <c r="O561" s="222"/>
      <c r="P561" s="222"/>
      <c r="Q561" s="222"/>
      <c r="R561" s="222"/>
      <c r="S561" s="222"/>
      <c r="T561" s="222"/>
      <c r="U561" s="222"/>
      <c r="V561" s="222"/>
      <c r="W561" s="222"/>
      <c r="X561" s="222"/>
      <c r="Y561" s="222"/>
      <c r="Z561" s="222"/>
      <c r="AA561" s="222"/>
      <c r="AB561" s="222"/>
      <c r="AC561" s="222"/>
      <c r="AD561" s="222"/>
      <c r="AE561" s="222"/>
      <c r="AF561" s="222"/>
      <c r="AG561" s="222"/>
    </row>
    <row r="562" spans="1:33" ht="17.25" customHeight="1">
      <c r="A562" s="222"/>
      <c r="B562" s="222"/>
      <c r="C562" s="222"/>
      <c r="D562" s="222"/>
      <c r="E562" s="229"/>
      <c r="F562" s="230" t="e">
        <f t="shared" ref="F562:G562" si="465">#REF!</f>
        <v>#REF!</v>
      </c>
      <c r="G562" s="228" t="e">
        <f t="shared" si="465"/>
        <v>#REF!</v>
      </c>
      <c r="H562" s="222"/>
      <c r="I562" s="222"/>
      <c r="J562" s="222"/>
      <c r="K562" s="224"/>
      <c r="L562" s="224"/>
      <c r="M562" s="222"/>
      <c r="N562" s="222"/>
      <c r="O562" s="222"/>
      <c r="P562" s="222"/>
      <c r="Q562" s="222"/>
      <c r="R562" s="222"/>
      <c r="S562" s="222"/>
      <c r="T562" s="222"/>
      <c r="U562" s="222"/>
      <c r="V562" s="222"/>
      <c r="W562" s="222"/>
      <c r="X562" s="222"/>
      <c r="Y562" s="222"/>
      <c r="Z562" s="222"/>
      <c r="AA562" s="222"/>
      <c r="AB562" s="222"/>
      <c r="AC562" s="222"/>
      <c r="AD562" s="222"/>
      <c r="AE562" s="222"/>
      <c r="AF562" s="222"/>
      <c r="AG562" s="222"/>
    </row>
    <row r="563" spans="1:33" ht="17.25" customHeight="1">
      <c r="A563" s="222"/>
      <c r="B563" s="222"/>
      <c r="C563" s="222"/>
      <c r="D563" s="222"/>
      <c r="E563" s="229"/>
      <c r="F563" s="230" t="e">
        <f t="shared" ref="F563:G563" si="466">#REF!</f>
        <v>#REF!</v>
      </c>
      <c r="G563" s="228" t="e">
        <f t="shared" si="466"/>
        <v>#REF!</v>
      </c>
      <c r="H563" s="222"/>
      <c r="I563" s="222"/>
      <c r="J563" s="222"/>
      <c r="K563" s="224"/>
      <c r="L563" s="224"/>
      <c r="M563" s="222"/>
      <c r="N563" s="222"/>
      <c r="O563" s="222"/>
      <c r="P563" s="222"/>
      <c r="Q563" s="222"/>
      <c r="R563" s="222"/>
      <c r="S563" s="222"/>
      <c r="T563" s="222"/>
      <c r="U563" s="222"/>
      <c r="V563" s="222"/>
      <c r="W563" s="222"/>
      <c r="X563" s="222"/>
      <c r="Y563" s="222"/>
      <c r="Z563" s="222"/>
      <c r="AA563" s="222"/>
      <c r="AB563" s="222"/>
      <c r="AC563" s="222"/>
      <c r="AD563" s="222"/>
      <c r="AE563" s="222"/>
      <c r="AF563" s="222"/>
      <c r="AG563" s="222"/>
    </row>
    <row r="564" spans="1:33" ht="17.25" customHeight="1">
      <c r="A564" s="222"/>
      <c r="B564" s="222"/>
      <c r="C564" s="222"/>
      <c r="D564" s="222"/>
      <c r="E564" s="229"/>
      <c r="F564" s="230" t="e">
        <f t="shared" ref="F564:G564" si="467">#REF!</f>
        <v>#REF!</v>
      </c>
      <c r="G564" s="228" t="e">
        <f t="shared" si="467"/>
        <v>#REF!</v>
      </c>
      <c r="H564" s="222"/>
      <c r="I564" s="222"/>
      <c r="J564" s="222"/>
      <c r="K564" s="224"/>
      <c r="L564" s="224"/>
      <c r="M564" s="222"/>
      <c r="N564" s="222"/>
      <c r="O564" s="222"/>
      <c r="P564" s="222"/>
      <c r="Q564" s="222"/>
      <c r="R564" s="222"/>
      <c r="S564" s="222"/>
      <c r="T564" s="222"/>
      <c r="U564" s="222"/>
      <c r="V564" s="222"/>
      <c r="W564" s="222"/>
      <c r="X564" s="222"/>
      <c r="Y564" s="222"/>
      <c r="Z564" s="222"/>
      <c r="AA564" s="222"/>
      <c r="AB564" s="222"/>
      <c r="AC564" s="222"/>
      <c r="AD564" s="222"/>
      <c r="AE564" s="222"/>
      <c r="AF564" s="222"/>
      <c r="AG564" s="222"/>
    </row>
    <row r="565" spans="1:33" ht="17.25" customHeight="1">
      <c r="A565" s="222"/>
      <c r="B565" s="222"/>
      <c r="C565" s="222"/>
      <c r="D565" s="222"/>
      <c r="E565" s="229"/>
      <c r="F565" s="230" t="e">
        <f t="shared" ref="F565:G565" si="468">#REF!</f>
        <v>#REF!</v>
      </c>
      <c r="G565" s="228" t="e">
        <f t="shared" si="468"/>
        <v>#REF!</v>
      </c>
      <c r="H565" s="222"/>
      <c r="I565" s="222"/>
      <c r="J565" s="222"/>
      <c r="K565" s="224"/>
      <c r="L565" s="224"/>
      <c r="M565" s="222"/>
      <c r="N565" s="222"/>
      <c r="O565" s="222"/>
      <c r="P565" s="222"/>
      <c r="Q565" s="222"/>
      <c r="R565" s="222"/>
      <c r="S565" s="222"/>
      <c r="T565" s="222"/>
      <c r="U565" s="222"/>
      <c r="V565" s="222"/>
      <c r="W565" s="222"/>
      <c r="X565" s="222"/>
      <c r="Y565" s="222"/>
      <c r="Z565" s="222"/>
      <c r="AA565" s="222"/>
      <c r="AB565" s="222"/>
      <c r="AC565" s="222"/>
      <c r="AD565" s="222"/>
      <c r="AE565" s="222"/>
      <c r="AF565" s="222"/>
      <c r="AG565" s="222"/>
    </row>
    <row r="566" spans="1:33" ht="17.25" customHeight="1">
      <c r="A566" s="222"/>
      <c r="B566" s="222"/>
      <c r="C566" s="222"/>
      <c r="D566" s="222"/>
      <c r="E566" s="229"/>
      <c r="F566" s="230" t="e">
        <f t="shared" ref="F566:G566" si="469">#REF!</f>
        <v>#REF!</v>
      </c>
      <c r="G566" s="228" t="e">
        <f t="shared" si="469"/>
        <v>#REF!</v>
      </c>
      <c r="H566" s="222"/>
      <c r="I566" s="222"/>
      <c r="J566" s="222"/>
      <c r="K566" s="224"/>
      <c r="L566" s="224"/>
      <c r="M566" s="222"/>
      <c r="N566" s="222"/>
      <c r="O566" s="222"/>
      <c r="P566" s="222"/>
      <c r="Q566" s="222"/>
      <c r="R566" s="222"/>
      <c r="S566" s="222"/>
      <c r="T566" s="222"/>
      <c r="U566" s="222"/>
      <c r="V566" s="222"/>
      <c r="W566" s="222"/>
      <c r="X566" s="222"/>
      <c r="Y566" s="222"/>
      <c r="Z566" s="222"/>
      <c r="AA566" s="222"/>
      <c r="AB566" s="222"/>
      <c r="AC566" s="222"/>
      <c r="AD566" s="222"/>
      <c r="AE566" s="222"/>
      <c r="AF566" s="222"/>
      <c r="AG566" s="222"/>
    </row>
    <row r="567" spans="1:33" ht="17.25" customHeight="1">
      <c r="A567" s="222"/>
      <c r="B567" s="222"/>
      <c r="C567" s="222"/>
      <c r="D567" s="222"/>
      <c r="E567" s="229"/>
      <c r="F567" s="230" t="e">
        <f t="shared" ref="F567:G567" si="470">#REF!</f>
        <v>#REF!</v>
      </c>
      <c r="G567" s="228" t="e">
        <f t="shared" si="470"/>
        <v>#REF!</v>
      </c>
      <c r="H567" s="222"/>
      <c r="I567" s="222"/>
      <c r="J567" s="222"/>
      <c r="K567" s="224"/>
      <c r="L567" s="224"/>
      <c r="M567" s="222"/>
      <c r="N567" s="222"/>
      <c r="O567" s="222"/>
      <c r="P567" s="222"/>
      <c r="Q567" s="222"/>
      <c r="R567" s="222"/>
      <c r="S567" s="222"/>
      <c r="T567" s="222"/>
      <c r="U567" s="222"/>
      <c r="V567" s="222"/>
      <c r="W567" s="222"/>
      <c r="X567" s="222"/>
      <c r="Y567" s="222"/>
      <c r="Z567" s="222"/>
      <c r="AA567" s="222"/>
      <c r="AB567" s="222"/>
      <c r="AC567" s="222"/>
      <c r="AD567" s="222"/>
      <c r="AE567" s="222"/>
      <c r="AF567" s="222"/>
      <c r="AG567" s="222"/>
    </row>
    <row r="568" spans="1:33" ht="17.25" customHeight="1">
      <c r="A568" s="222"/>
      <c r="B568" s="222"/>
      <c r="C568" s="222"/>
      <c r="D568" s="222"/>
      <c r="E568" s="229"/>
      <c r="F568" s="230" t="e">
        <f t="shared" ref="F568:G568" si="471">#REF!</f>
        <v>#REF!</v>
      </c>
      <c r="G568" s="228" t="e">
        <f t="shared" si="471"/>
        <v>#REF!</v>
      </c>
      <c r="H568" s="222"/>
      <c r="I568" s="222"/>
      <c r="J568" s="222"/>
      <c r="K568" s="224"/>
      <c r="L568" s="224"/>
      <c r="M568" s="222"/>
      <c r="N568" s="222"/>
      <c r="O568" s="222"/>
      <c r="P568" s="222"/>
      <c r="Q568" s="222"/>
      <c r="R568" s="222"/>
      <c r="S568" s="222"/>
      <c r="T568" s="222"/>
      <c r="U568" s="222"/>
      <c r="V568" s="222"/>
      <c r="W568" s="222"/>
      <c r="X568" s="222"/>
      <c r="Y568" s="222"/>
      <c r="Z568" s="222"/>
      <c r="AA568" s="222"/>
      <c r="AB568" s="222"/>
      <c r="AC568" s="222"/>
      <c r="AD568" s="222"/>
      <c r="AE568" s="222"/>
      <c r="AF568" s="222"/>
      <c r="AG568" s="222"/>
    </row>
    <row r="569" spans="1:33" ht="17.25" customHeight="1">
      <c r="A569" s="222"/>
      <c r="B569" s="222"/>
      <c r="C569" s="222"/>
      <c r="D569" s="222"/>
      <c r="E569" s="229"/>
      <c r="F569" s="230" t="e">
        <f t="shared" ref="F569:G569" si="472">#REF!</f>
        <v>#REF!</v>
      </c>
      <c r="G569" s="228" t="e">
        <f t="shared" si="472"/>
        <v>#REF!</v>
      </c>
      <c r="H569" s="222"/>
      <c r="I569" s="222"/>
      <c r="J569" s="222"/>
      <c r="K569" s="224"/>
      <c r="L569" s="224"/>
      <c r="M569" s="222"/>
      <c r="N569" s="222"/>
      <c r="O569" s="222"/>
      <c r="P569" s="222"/>
      <c r="Q569" s="222"/>
      <c r="R569" s="222"/>
      <c r="S569" s="222"/>
      <c r="T569" s="222"/>
      <c r="U569" s="222"/>
      <c r="V569" s="222"/>
      <c r="W569" s="222"/>
      <c r="X569" s="222"/>
      <c r="Y569" s="222"/>
      <c r="Z569" s="222"/>
      <c r="AA569" s="222"/>
      <c r="AB569" s="222"/>
      <c r="AC569" s="222"/>
      <c r="AD569" s="222"/>
      <c r="AE569" s="222"/>
      <c r="AF569" s="222"/>
      <c r="AG569" s="222"/>
    </row>
    <row r="570" spans="1:33" ht="17.25" customHeight="1">
      <c r="A570" s="222"/>
      <c r="B570" s="222"/>
      <c r="C570" s="222"/>
      <c r="D570" s="222"/>
      <c r="E570" s="229"/>
      <c r="F570" s="230" t="e">
        <f t="shared" ref="F570:G570" si="473">#REF!</f>
        <v>#REF!</v>
      </c>
      <c r="G570" s="228" t="e">
        <f t="shared" si="473"/>
        <v>#REF!</v>
      </c>
      <c r="H570" s="222"/>
      <c r="I570" s="222"/>
      <c r="J570" s="222"/>
      <c r="K570" s="224"/>
      <c r="L570" s="224"/>
      <c r="M570" s="222"/>
      <c r="N570" s="222"/>
      <c r="O570" s="222"/>
      <c r="P570" s="222"/>
      <c r="Q570" s="222"/>
      <c r="R570" s="222"/>
      <c r="S570" s="222"/>
      <c r="T570" s="222"/>
      <c r="U570" s="222"/>
      <c r="V570" s="222"/>
      <c r="W570" s="222"/>
      <c r="X570" s="222"/>
      <c r="Y570" s="222"/>
      <c r="Z570" s="222"/>
      <c r="AA570" s="222"/>
      <c r="AB570" s="222"/>
      <c r="AC570" s="222"/>
      <c r="AD570" s="222"/>
      <c r="AE570" s="222"/>
      <c r="AF570" s="222"/>
      <c r="AG570" s="222"/>
    </row>
    <row r="571" spans="1:33" ht="17.25" customHeight="1">
      <c r="A571" s="222"/>
      <c r="B571" s="222"/>
      <c r="C571" s="222"/>
      <c r="D571" s="222"/>
      <c r="E571" s="229"/>
      <c r="F571" s="230" t="e">
        <f t="shared" ref="F571:G571" si="474">#REF!</f>
        <v>#REF!</v>
      </c>
      <c r="G571" s="228" t="e">
        <f t="shared" si="474"/>
        <v>#REF!</v>
      </c>
      <c r="H571" s="222"/>
      <c r="I571" s="222"/>
      <c r="J571" s="222"/>
      <c r="K571" s="224"/>
      <c r="L571" s="224"/>
      <c r="M571" s="222"/>
      <c r="N571" s="222"/>
      <c r="O571" s="222"/>
      <c r="P571" s="222"/>
      <c r="Q571" s="222"/>
      <c r="R571" s="222"/>
      <c r="S571" s="222"/>
      <c r="T571" s="222"/>
      <c r="U571" s="222"/>
      <c r="V571" s="222"/>
      <c r="W571" s="222"/>
      <c r="X571" s="222"/>
      <c r="Y571" s="222"/>
      <c r="Z571" s="222"/>
      <c r="AA571" s="222"/>
      <c r="AB571" s="222"/>
      <c r="AC571" s="222"/>
      <c r="AD571" s="222"/>
      <c r="AE571" s="222"/>
      <c r="AF571" s="222"/>
      <c r="AG571" s="222"/>
    </row>
    <row r="572" spans="1:33" ht="17.25" customHeight="1">
      <c r="A572" s="222"/>
      <c r="B572" s="222"/>
      <c r="C572" s="222"/>
      <c r="D572" s="222"/>
      <c r="E572" s="229"/>
      <c r="F572" s="230" t="e">
        <f t="shared" ref="F572:G572" si="475">#REF!</f>
        <v>#REF!</v>
      </c>
      <c r="G572" s="228" t="e">
        <f t="shared" si="475"/>
        <v>#REF!</v>
      </c>
      <c r="H572" s="222"/>
      <c r="I572" s="222"/>
      <c r="J572" s="222"/>
      <c r="K572" s="224"/>
      <c r="L572" s="224"/>
      <c r="M572" s="222"/>
      <c r="N572" s="222"/>
      <c r="O572" s="222"/>
      <c r="P572" s="222"/>
      <c r="Q572" s="222"/>
      <c r="R572" s="222"/>
      <c r="S572" s="222"/>
      <c r="T572" s="222"/>
      <c r="U572" s="222"/>
      <c r="V572" s="222"/>
      <c r="W572" s="222"/>
      <c r="X572" s="222"/>
      <c r="Y572" s="222"/>
      <c r="Z572" s="222"/>
      <c r="AA572" s="222"/>
      <c r="AB572" s="222"/>
      <c r="AC572" s="222"/>
      <c r="AD572" s="222"/>
      <c r="AE572" s="222"/>
      <c r="AF572" s="222"/>
      <c r="AG572" s="222"/>
    </row>
    <row r="573" spans="1:33" ht="17.25" customHeight="1">
      <c r="A573" s="222"/>
      <c r="B573" s="222"/>
      <c r="C573" s="222"/>
      <c r="D573" s="222"/>
      <c r="E573" s="229"/>
      <c r="F573" s="230" t="e">
        <f t="shared" ref="F573:G573" si="476">#REF!</f>
        <v>#REF!</v>
      </c>
      <c r="G573" s="228" t="e">
        <f t="shared" si="476"/>
        <v>#REF!</v>
      </c>
      <c r="H573" s="222"/>
      <c r="I573" s="222"/>
      <c r="J573" s="222"/>
      <c r="K573" s="224"/>
      <c r="L573" s="224"/>
      <c r="M573" s="222"/>
      <c r="N573" s="222"/>
      <c r="O573" s="222"/>
      <c r="P573" s="222"/>
      <c r="Q573" s="222"/>
      <c r="R573" s="222"/>
      <c r="S573" s="222"/>
      <c r="T573" s="222"/>
      <c r="U573" s="222"/>
      <c r="V573" s="222"/>
      <c r="W573" s="222"/>
      <c r="X573" s="222"/>
      <c r="Y573" s="222"/>
      <c r="Z573" s="222"/>
      <c r="AA573" s="222"/>
      <c r="AB573" s="222"/>
      <c r="AC573" s="222"/>
      <c r="AD573" s="222"/>
      <c r="AE573" s="222"/>
      <c r="AF573" s="222"/>
      <c r="AG573" s="222"/>
    </row>
    <row r="574" spans="1:33" ht="17.25" customHeight="1">
      <c r="A574" s="222"/>
      <c r="B574" s="222"/>
      <c r="C574" s="222"/>
      <c r="D574" s="222"/>
      <c r="E574" s="229"/>
      <c r="F574" s="230" t="e">
        <f t="shared" ref="F574:G574" si="477">#REF!</f>
        <v>#REF!</v>
      </c>
      <c r="G574" s="228" t="e">
        <f t="shared" si="477"/>
        <v>#REF!</v>
      </c>
      <c r="H574" s="222"/>
      <c r="I574" s="222"/>
      <c r="J574" s="222"/>
      <c r="K574" s="224"/>
      <c r="L574" s="224"/>
      <c r="M574" s="222"/>
      <c r="N574" s="222"/>
      <c r="O574" s="222"/>
      <c r="P574" s="222"/>
      <c r="Q574" s="222"/>
      <c r="R574" s="222"/>
      <c r="S574" s="222"/>
      <c r="T574" s="222"/>
      <c r="U574" s="222"/>
      <c r="V574" s="222"/>
      <c r="W574" s="222"/>
      <c r="X574" s="222"/>
      <c r="Y574" s="222"/>
      <c r="Z574" s="222"/>
      <c r="AA574" s="222"/>
      <c r="AB574" s="222"/>
      <c r="AC574" s="222"/>
      <c r="AD574" s="222"/>
      <c r="AE574" s="222"/>
      <c r="AF574" s="222"/>
      <c r="AG574" s="222"/>
    </row>
    <row r="575" spans="1:33" ht="17.25" customHeight="1">
      <c r="A575" s="222"/>
      <c r="B575" s="222"/>
      <c r="C575" s="222"/>
      <c r="D575" s="222"/>
      <c r="E575" s="229"/>
      <c r="F575" s="230" t="e">
        <f t="shared" ref="F575:G575" si="478">#REF!</f>
        <v>#REF!</v>
      </c>
      <c r="G575" s="228" t="e">
        <f t="shared" si="478"/>
        <v>#REF!</v>
      </c>
      <c r="H575" s="222"/>
      <c r="I575" s="222"/>
      <c r="J575" s="222"/>
      <c r="K575" s="224"/>
      <c r="L575" s="224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2"/>
      <c r="Z575" s="222"/>
      <c r="AA575" s="222"/>
      <c r="AB575" s="222"/>
      <c r="AC575" s="222"/>
      <c r="AD575" s="222"/>
      <c r="AE575" s="222"/>
      <c r="AF575" s="222"/>
      <c r="AG575" s="222"/>
    </row>
    <row r="576" spans="1:33" ht="17.25" customHeight="1">
      <c r="A576" s="222"/>
      <c r="B576" s="222"/>
      <c r="C576" s="222"/>
      <c r="D576" s="222"/>
      <c r="E576" s="229"/>
      <c r="F576" s="230" t="e">
        <f t="shared" ref="F576:G576" si="479">#REF!</f>
        <v>#REF!</v>
      </c>
      <c r="G576" s="228" t="e">
        <f t="shared" si="479"/>
        <v>#REF!</v>
      </c>
      <c r="H576" s="222"/>
      <c r="I576" s="222"/>
      <c r="J576" s="222"/>
      <c r="K576" s="224"/>
      <c r="L576" s="224"/>
      <c r="M576" s="222"/>
      <c r="N576" s="222"/>
      <c r="O576" s="222"/>
      <c r="P576" s="222"/>
      <c r="Q576" s="222"/>
      <c r="R576" s="222"/>
      <c r="S576" s="222"/>
      <c r="T576" s="222"/>
      <c r="U576" s="222"/>
      <c r="V576" s="222"/>
      <c r="W576" s="222"/>
      <c r="X576" s="222"/>
      <c r="Y576" s="222"/>
      <c r="Z576" s="222"/>
      <c r="AA576" s="222"/>
      <c r="AB576" s="222"/>
      <c r="AC576" s="222"/>
      <c r="AD576" s="222"/>
      <c r="AE576" s="222"/>
      <c r="AF576" s="222"/>
      <c r="AG576" s="222"/>
    </row>
    <row r="577" spans="1:33" ht="17.25" customHeight="1">
      <c r="A577" s="222"/>
      <c r="B577" s="222"/>
      <c r="C577" s="222"/>
      <c r="D577" s="222"/>
      <c r="E577" s="229"/>
      <c r="F577" s="230" t="e">
        <f t="shared" ref="F577:G577" si="480">#REF!</f>
        <v>#REF!</v>
      </c>
      <c r="G577" s="228" t="e">
        <f t="shared" si="480"/>
        <v>#REF!</v>
      </c>
      <c r="H577" s="222"/>
      <c r="I577" s="222"/>
      <c r="J577" s="222"/>
      <c r="K577" s="224"/>
      <c r="L577" s="224"/>
      <c r="M577" s="222"/>
      <c r="N577" s="222"/>
      <c r="O577" s="222"/>
      <c r="P577" s="222"/>
      <c r="Q577" s="222"/>
      <c r="R577" s="222"/>
      <c r="S577" s="222"/>
      <c r="T577" s="222"/>
      <c r="U577" s="222"/>
      <c r="V577" s="222"/>
      <c r="W577" s="222"/>
      <c r="X577" s="222"/>
      <c r="Y577" s="222"/>
      <c r="Z577" s="222"/>
      <c r="AA577" s="222"/>
      <c r="AB577" s="222"/>
      <c r="AC577" s="222"/>
      <c r="AD577" s="222"/>
      <c r="AE577" s="222"/>
      <c r="AF577" s="222"/>
      <c r="AG577" s="222"/>
    </row>
    <row r="578" spans="1:33" ht="17.25" customHeight="1">
      <c r="A578" s="222"/>
      <c r="B578" s="222"/>
      <c r="C578" s="222"/>
      <c r="D578" s="222"/>
      <c r="E578" s="229"/>
      <c r="F578" s="230" t="e">
        <f t="shared" ref="F578:G578" si="481">#REF!</f>
        <v>#REF!</v>
      </c>
      <c r="G578" s="228" t="e">
        <f t="shared" si="481"/>
        <v>#REF!</v>
      </c>
      <c r="H578" s="222"/>
      <c r="I578" s="222"/>
      <c r="J578" s="222"/>
      <c r="K578" s="224"/>
      <c r="L578" s="224"/>
      <c r="M578" s="222"/>
      <c r="N578" s="222"/>
      <c r="O578" s="222"/>
      <c r="P578" s="222"/>
      <c r="Q578" s="222"/>
      <c r="R578" s="222"/>
      <c r="S578" s="222"/>
      <c r="T578" s="222"/>
      <c r="U578" s="222"/>
      <c r="V578" s="222"/>
      <c r="W578" s="222"/>
      <c r="X578" s="222"/>
      <c r="Y578" s="222"/>
      <c r="Z578" s="222"/>
      <c r="AA578" s="222"/>
      <c r="AB578" s="222"/>
      <c r="AC578" s="222"/>
      <c r="AD578" s="222"/>
      <c r="AE578" s="222"/>
      <c r="AF578" s="222"/>
      <c r="AG578" s="222"/>
    </row>
    <row r="579" spans="1:33" ht="17.25" customHeight="1">
      <c r="A579" s="222"/>
      <c r="B579" s="222"/>
      <c r="C579" s="222"/>
      <c r="D579" s="222"/>
      <c r="E579" s="229"/>
      <c r="F579" s="230" t="e">
        <f t="shared" ref="F579:G579" si="482">#REF!</f>
        <v>#REF!</v>
      </c>
      <c r="G579" s="228" t="e">
        <f t="shared" si="482"/>
        <v>#REF!</v>
      </c>
      <c r="H579" s="222"/>
      <c r="I579" s="222"/>
      <c r="J579" s="222"/>
      <c r="K579" s="224"/>
      <c r="L579" s="224"/>
      <c r="M579" s="222"/>
      <c r="N579" s="222"/>
      <c r="O579" s="222"/>
      <c r="P579" s="222"/>
      <c r="Q579" s="222"/>
      <c r="R579" s="222"/>
      <c r="S579" s="222"/>
      <c r="T579" s="222"/>
      <c r="U579" s="222"/>
      <c r="V579" s="222"/>
      <c r="W579" s="222"/>
      <c r="X579" s="222"/>
      <c r="Y579" s="222"/>
      <c r="Z579" s="222"/>
      <c r="AA579" s="222"/>
      <c r="AB579" s="222"/>
      <c r="AC579" s="222"/>
      <c r="AD579" s="222"/>
      <c r="AE579" s="222"/>
      <c r="AF579" s="222"/>
      <c r="AG579" s="222"/>
    </row>
    <row r="580" spans="1:33" ht="17.25" customHeight="1">
      <c r="A580" s="222"/>
      <c r="B580" s="222"/>
      <c r="C580" s="222"/>
      <c r="D580" s="222"/>
      <c r="E580" s="229"/>
      <c r="F580" s="230" t="e">
        <f t="shared" ref="F580:G580" si="483">#REF!</f>
        <v>#REF!</v>
      </c>
      <c r="G580" s="228" t="e">
        <f t="shared" si="483"/>
        <v>#REF!</v>
      </c>
      <c r="H580" s="222"/>
      <c r="I580" s="222"/>
      <c r="J580" s="222"/>
      <c r="K580" s="224"/>
      <c r="L580" s="224"/>
      <c r="M580" s="222"/>
      <c r="N580" s="222"/>
      <c r="O580" s="222"/>
      <c r="P580" s="222"/>
      <c r="Q580" s="222"/>
      <c r="R580" s="222"/>
      <c r="S580" s="222"/>
      <c r="T580" s="222"/>
      <c r="U580" s="222"/>
      <c r="V580" s="222"/>
      <c r="W580" s="222"/>
      <c r="X580" s="222"/>
      <c r="Y580" s="222"/>
      <c r="Z580" s="222"/>
      <c r="AA580" s="222"/>
      <c r="AB580" s="222"/>
      <c r="AC580" s="222"/>
      <c r="AD580" s="222"/>
      <c r="AE580" s="222"/>
      <c r="AF580" s="222"/>
      <c r="AG580" s="222"/>
    </row>
    <row r="581" spans="1:33" ht="17.25" customHeight="1">
      <c r="A581" s="222"/>
      <c r="B581" s="222"/>
      <c r="C581" s="222"/>
      <c r="D581" s="222"/>
      <c r="E581" s="229"/>
      <c r="F581" s="230" t="e">
        <f t="shared" ref="F581:G581" si="484">#REF!</f>
        <v>#REF!</v>
      </c>
      <c r="G581" s="228" t="e">
        <f t="shared" si="484"/>
        <v>#REF!</v>
      </c>
      <c r="H581" s="222"/>
      <c r="I581" s="222"/>
      <c r="J581" s="222"/>
      <c r="K581" s="224"/>
      <c r="L581" s="224"/>
      <c r="M581" s="222"/>
      <c r="N581" s="222"/>
      <c r="O581" s="222"/>
      <c r="P581" s="222"/>
      <c r="Q581" s="222"/>
      <c r="R581" s="222"/>
      <c r="S581" s="222"/>
      <c r="T581" s="222"/>
      <c r="U581" s="222"/>
      <c r="V581" s="222"/>
      <c r="W581" s="222"/>
      <c r="X581" s="222"/>
      <c r="Y581" s="222"/>
      <c r="Z581" s="222"/>
      <c r="AA581" s="222"/>
      <c r="AB581" s="222"/>
      <c r="AC581" s="222"/>
      <c r="AD581" s="222"/>
      <c r="AE581" s="222"/>
      <c r="AF581" s="222"/>
      <c r="AG581" s="222"/>
    </row>
    <row r="582" spans="1:33" ht="17.25" customHeight="1">
      <c r="A582" s="222"/>
      <c r="B582" s="222"/>
      <c r="C582" s="222"/>
      <c r="D582" s="222"/>
      <c r="E582" s="229"/>
      <c r="F582" s="230" t="e">
        <f t="shared" ref="F582:G582" si="485">#REF!</f>
        <v>#REF!</v>
      </c>
      <c r="G582" s="228" t="e">
        <f t="shared" si="485"/>
        <v>#REF!</v>
      </c>
      <c r="H582" s="222"/>
      <c r="I582" s="222"/>
      <c r="J582" s="222"/>
      <c r="K582" s="224"/>
      <c r="L582" s="224"/>
      <c r="M582" s="222"/>
      <c r="N582" s="222"/>
      <c r="O582" s="222"/>
      <c r="P582" s="222"/>
      <c r="Q582" s="222"/>
      <c r="R582" s="222"/>
      <c r="S582" s="222"/>
      <c r="T582" s="222"/>
      <c r="U582" s="222"/>
      <c r="V582" s="222"/>
      <c r="W582" s="222"/>
      <c r="X582" s="222"/>
      <c r="Y582" s="222"/>
      <c r="Z582" s="222"/>
      <c r="AA582" s="222"/>
      <c r="AB582" s="222"/>
      <c r="AC582" s="222"/>
      <c r="AD582" s="222"/>
      <c r="AE582" s="222"/>
      <c r="AF582" s="222"/>
      <c r="AG582" s="222"/>
    </row>
    <row r="583" spans="1:33" ht="17.25" customHeight="1">
      <c r="A583" s="222"/>
      <c r="B583" s="222"/>
      <c r="C583" s="222"/>
      <c r="D583" s="222"/>
      <c r="E583" s="229"/>
      <c r="F583" s="230" t="e">
        <f t="shared" ref="F583:G583" si="486">#REF!</f>
        <v>#REF!</v>
      </c>
      <c r="G583" s="228" t="e">
        <f t="shared" si="486"/>
        <v>#REF!</v>
      </c>
      <c r="H583" s="222"/>
      <c r="I583" s="222"/>
      <c r="J583" s="222"/>
      <c r="K583" s="224"/>
      <c r="L583" s="224"/>
      <c r="M583" s="222"/>
      <c r="N583" s="222"/>
      <c r="O583" s="222"/>
      <c r="P583" s="222"/>
      <c r="Q583" s="222"/>
      <c r="R583" s="222"/>
      <c r="S583" s="222"/>
      <c r="T583" s="222"/>
      <c r="U583" s="222"/>
      <c r="V583" s="222"/>
      <c r="W583" s="222"/>
      <c r="X583" s="222"/>
      <c r="Y583" s="222"/>
      <c r="Z583" s="222"/>
      <c r="AA583" s="222"/>
      <c r="AB583" s="222"/>
      <c r="AC583" s="222"/>
      <c r="AD583" s="222"/>
      <c r="AE583" s="222"/>
      <c r="AF583" s="222"/>
      <c r="AG583" s="222"/>
    </row>
    <row r="584" spans="1:33" ht="17.25" customHeight="1">
      <c r="A584" s="222"/>
      <c r="B584" s="222"/>
      <c r="C584" s="222"/>
      <c r="D584" s="222"/>
      <c r="E584" s="229"/>
      <c r="F584" s="230" t="e">
        <f t="shared" ref="F584:G584" si="487">#REF!</f>
        <v>#REF!</v>
      </c>
      <c r="G584" s="228" t="e">
        <f t="shared" si="487"/>
        <v>#REF!</v>
      </c>
      <c r="H584" s="222"/>
      <c r="I584" s="222"/>
      <c r="J584" s="222"/>
      <c r="K584" s="224"/>
      <c r="L584" s="224"/>
      <c r="M584" s="222"/>
      <c r="N584" s="222"/>
      <c r="O584" s="222"/>
      <c r="P584" s="222"/>
      <c r="Q584" s="222"/>
      <c r="R584" s="222"/>
      <c r="S584" s="222"/>
      <c r="T584" s="222"/>
      <c r="U584" s="222"/>
      <c r="V584" s="222"/>
      <c r="W584" s="222"/>
      <c r="X584" s="222"/>
      <c r="Y584" s="222"/>
      <c r="Z584" s="222"/>
      <c r="AA584" s="222"/>
      <c r="AB584" s="222"/>
      <c r="AC584" s="222"/>
      <c r="AD584" s="222"/>
      <c r="AE584" s="222"/>
      <c r="AF584" s="222"/>
      <c r="AG584" s="222"/>
    </row>
    <row r="585" spans="1:33" ht="17.25" customHeight="1">
      <c r="A585" s="222"/>
      <c r="B585" s="222"/>
      <c r="C585" s="222"/>
      <c r="D585" s="222"/>
      <c r="E585" s="229"/>
      <c r="F585" s="230" t="e">
        <f t="shared" ref="F585:G585" si="488">#REF!</f>
        <v>#REF!</v>
      </c>
      <c r="G585" s="228" t="e">
        <f t="shared" si="488"/>
        <v>#REF!</v>
      </c>
      <c r="H585" s="222"/>
      <c r="I585" s="222"/>
      <c r="J585" s="222"/>
      <c r="K585" s="224"/>
      <c r="L585" s="224"/>
      <c r="M585" s="222"/>
      <c r="N585" s="222"/>
      <c r="O585" s="222"/>
      <c r="P585" s="222"/>
      <c r="Q585" s="222"/>
      <c r="R585" s="222"/>
      <c r="S585" s="222"/>
      <c r="T585" s="222"/>
      <c r="U585" s="222"/>
      <c r="V585" s="222"/>
      <c r="W585" s="222"/>
      <c r="X585" s="222"/>
      <c r="Y585" s="222"/>
      <c r="Z585" s="222"/>
      <c r="AA585" s="222"/>
      <c r="AB585" s="222"/>
      <c r="AC585" s="222"/>
      <c r="AD585" s="222"/>
      <c r="AE585" s="222"/>
      <c r="AF585" s="222"/>
      <c r="AG585" s="222"/>
    </row>
    <row r="586" spans="1:33" ht="17.25" customHeight="1">
      <c r="A586" s="222"/>
      <c r="B586" s="222"/>
      <c r="C586" s="222"/>
      <c r="D586" s="222"/>
      <c r="E586" s="229"/>
      <c r="F586" s="230" t="e">
        <f t="shared" ref="F586:G586" si="489">#REF!</f>
        <v>#REF!</v>
      </c>
      <c r="G586" s="228" t="e">
        <f t="shared" si="489"/>
        <v>#REF!</v>
      </c>
      <c r="H586" s="222"/>
      <c r="I586" s="222"/>
      <c r="J586" s="222"/>
      <c r="K586" s="224"/>
      <c r="L586" s="224"/>
      <c r="M586" s="222"/>
      <c r="N586" s="222"/>
      <c r="O586" s="222"/>
      <c r="P586" s="222"/>
      <c r="Q586" s="222"/>
      <c r="R586" s="222"/>
      <c r="S586" s="222"/>
      <c r="T586" s="222"/>
      <c r="U586" s="222"/>
      <c r="V586" s="222"/>
      <c r="W586" s="222"/>
      <c r="X586" s="222"/>
      <c r="Y586" s="222"/>
      <c r="Z586" s="222"/>
      <c r="AA586" s="222"/>
      <c r="AB586" s="222"/>
      <c r="AC586" s="222"/>
      <c r="AD586" s="222"/>
      <c r="AE586" s="222"/>
      <c r="AF586" s="222"/>
      <c r="AG586" s="222"/>
    </row>
    <row r="587" spans="1:33" ht="17.25" customHeight="1">
      <c r="A587" s="222"/>
      <c r="B587" s="222"/>
      <c r="C587" s="222"/>
      <c r="D587" s="222"/>
      <c r="E587" s="229"/>
      <c r="F587" s="230" t="e">
        <f t="shared" ref="F587:G587" si="490">#REF!</f>
        <v>#REF!</v>
      </c>
      <c r="G587" s="228" t="e">
        <f t="shared" si="490"/>
        <v>#REF!</v>
      </c>
      <c r="H587" s="222"/>
      <c r="I587" s="222"/>
      <c r="J587" s="222"/>
      <c r="K587" s="224"/>
      <c r="L587" s="224"/>
      <c r="M587" s="222"/>
      <c r="N587" s="222"/>
      <c r="O587" s="222"/>
      <c r="P587" s="222"/>
      <c r="Q587" s="222"/>
      <c r="R587" s="222"/>
      <c r="S587" s="222"/>
      <c r="T587" s="222"/>
      <c r="U587" s="222"/>
      <c r="V587" s="222"/>
      <c r="W587" s="222"/>
      <c r="X587" s="222"/>
      <c r="Y587" s="222"/>
      <c r="Z587" s="222"/>
      <c r="AA587" s="222"/>
      <c r="AB587" s="222"/>
      <c r="AC587" s="222"/>
      <c r="AD587" s="222"/>
      <c r="AE587" s="222"/>
      <c r="AF587" s="222"/>
      <c r="AG587" s="222"/>
    </row>
    <row r="588" spans="1:33" ht="17.25" customHeight="1">
      <c r="A588" s="222"/>
      <c r="B588" s="222"/>
      <c r="C588" s="222"/>
      <c r="D588" s="222"/>
      <c r="E588" s="229"/>
      <c r="F588" s="230" t="e">
        <f t="shared" ref="F588:G588" si="491">#REF!</f>
        <v>#REF!</v>
      </c>
      <c r="G588" s="228" t="e">
        <f t="shared" si="491"/>
        <v>#REF!</v>
      </c>
      <c r="H588" s="222"/>
      <c r="I588" s="222"/>
      <c r="J588" s="222"/>
      <c r="K588" s="224"/>
      <c r="L588" s="224"/>
      <c r="M588" s="222"/>
      <c r="N588" s="222"/>
      <c r="O588" s="222"/>
      <c r="P588" s="222"/>
      <c r="Q588" s="222"/>
      <c r="R588" s="222"/>
      <c r="S588" s="222"/>
      <c r="T588" s="222"/>
      <c r="U588" s="222"/>
      <c r="V588" s="222"/>
      <c r="W588" s="222"/>
      <c r="X588" s="222"/>
      <c r="Y588" s="222"/>
      <c r="Z588" s="222"/>
      <c r="AA588" s="222"/>
      <c r="AB588" s="222"/>
      <c r="AC588" s="222"/>
      <c r="AD588" s="222"/>
      <c r="AE588" s="222"/>
      <c r="AF588" s="222"/>
      <c r="AG588" s="222"/>
    </row>
    <row r="589" spans="1:33" ht="17.25" customHeight="1">
      <c r="A589" s="222"/>
      <c r="B589" s="222"/>
      <c r="C589" s="222"/>
      <c r="D589" s="222"/>
      <c r="E589" s="229"/>
      <c r="F589" s="230" t="e">
        <f t="shared" ref="F589:G589" si="492">#REF!</f>
        <v>#REF!</v>
      </c>
      <c r="G589" s="228" t="e">
        <f t="shared" si="492"/>
        <v>#REF!</v>
      </c>
      <c r="H589" s="222"/>
      <c r="I589" s="222"/>
      <c r="J589" s="222"/>
      <c r="K589" s="224"/>
      <c r="L589" s="224"/>
      <c r="M589" s="222"/>
      <c r="N589" s="222"/>
      <c r="O589" s="222"/>
      <c r="P589" s="222"/>
      <c r="Q589" s="222"/>
      <c r="R589" s="222"/>
      <c r="S589" s="222"/>
      <c r="T589" s="222"/>
      <c r="U589" s="222"/>
      <c r="V589" s="222"/>
      <c r="W589" s="222"/>
      <c r="X589" s="222"/>
      <c r="Y589" s="222"/>
      <c r="Z589" s="222"/>
      <c r="AA589" s="222"/>
      <c r="AB589" s="222"/>
      <c r="AC589" s="222"/>
      <c r="AD589" s="222"/>
      <c r="AE589" s="222"/>
      <c r="AF589" s="222"/>
      <c r="AG589" s="222"/>
    </row>
    <row r="590" spans="1:33" ht="17.25" customHeight="1">
      <c r="A590" s="222"/>
      <c r="B590" s="222"/>
      <c r="C590" s="222"/>
      <c r="D590" s="222"/>
      <c r="E590" s="229"/>
      <c r="F590" s="230" t="e">
        <f t="shared" ref="F590:G590" si="493">#REF!</f>
        <v>#REF!</v>
      </c>
      <c r="G590" s="228" t="e">
        <f t="shared" si="493"/>
        <v>#REF!</v>
      </c>
      <c r="H590" s="222"/>
      <c r="I590" s="222"/>
      <c r="J590" s="222"/>
      <c r="K590" s="224"/>
      <c r="L590" s="224"/>
      <c r="M590" s="222"/>
      <c r="N590" s="222"/>
      <c r="O590" s="222"/>
      <c r="P590" s="222"/>
      <c r="Q590" s="222"/>
      <c r="R590" s="222"/>
      <c r="S590" s="222"/>
      <c r="T590" s="222"/>
      <c r="U590" s="222"/>
      <c r="V590" s="222"/>
      <c r="W590" s="222"/>
      <c r="X590" s="222"/>
      <c r="Y590" s="222"/>
      <c r="Z590" s="222"/>
      <c r="AA590" s="222"/>
      <c r="AB590" s="222"/>
      <c r="AC590" s="222"/>
      <c r="AD590" s="222"/>
      <c r="AE590" s="222"/>
      <c r="AF590" s="222"/>
      <c r="AG590" s="222"/>
    </row>
    <row r="591" spans="1:33" ht="17.25" customHeight="1">
      <c r="A591" s="222"/>
      <c r="B591" s="222"/>
      <c r="C591" s="222"/>
      <c r="D591" s="222"/>
      <c r="E591" s="229"/>
      <c r="F591" s="230" t="e">
        <f t="shared" ref="F591:G591" si="494">#REF!</f>
        <v>#REF!</v>
      </c>
      <c r="G591" s="228" t="e">
        <f t="shared" si="494"/>
        <v>#REF!</v>
      </c>
      <c r="H591" s="222"/>
      <c r="I591" s="222"/>
      <c r="J591" s="222"/>
      <c r="K591" s="224"/>
      <c r="L591" s="224"/>
      <c r="M591" s="222"/>
      <c r="N591" s="222"/>
      <c r="O591" s="222"/>
      <c r="P591" s="222"/>
      <c r="Q591" s="222"/>
      <c r="R591" s="222"/>
      <c r="S591" s="222"/>
      <c r="T591" s="222"/>
      <c r="U591" s="222"/>
      <c r="V591" s="222"/>
      <c r="W591" s="222"/>
      <c r="X591" s="222"/>
      <c r="Y591" s="222"/>
      <c r="Z591" s="222"/>
      <c r="AA591" s="222"/>
      <c r="AB591" s="222"/>
      <c r="AC591" s="222"/>
      <c r="AD591" s="222"/>
      <c r="AE591" s="222"/>
      <c r="AF591" s="222"/>
      <c r="AG591" s="222"/>
    </row>
    <row r="592" spans="1:33" ht="17.25" customHeight="1">
      <c r="A592" s="222"/>
      <c r="B592" s="222"/>
      <c r="C592" s="222"/>
      <c r="D592" s="222"/>
      <c r="E592" s="229"/>
      <c r="F592" s="230" t="e">
        <f t="shared" ref="F592:G592" si="495">#REF!</f>
        <v>#REF!</v>
      </c>
      <c r="G592" s="228" t="e">
        <f t="shared" si="495"/>
        <v>#REF!</v>
      </c>
      <c r="H592" s="222"/>
      <c r="I592" s="222"/>
      <c r="J592" s="222"/>
      <c r="K592" s="224"/>
      <c r="L592" s="224"/>
      <c r="M592" s="222"/>
      <c r="N592" s="222"/>
      <c r="O592" s="222"/>
      <c r="P592" s="222"/>
      <c r="Q592" s="222"/>
      <c r="R592" s="222"/>
      <c r="S592" s="222"/>
      <c r="T592" s="222"/>
      <c r="U592" s="222"/>
      <c r="V592" s="222"/>
      <c r="W592" s="222"/>
      <c r="X592" s="222"/>
      <c r="Y592" s="222"/>
      <c r="Z592" s="222"/>
      <c r="AA592" s="222"/>
      <c r="AB592" s="222"/>
      <c r="AC592" s="222"/>
      <c r="AD592" s="222"/>
      <c r="AE592" s="222"/>
      <c r="AF592" s="222"/>
      <c r="AG592" s="222"/>
    </row>
    <row r="593" spans="1:33" ht="17.25" customHeight="1">
      <c r="A593" s="222"/>
      <c r="B593" s="222"/>
      <c r="C593" s="222"/>
      <c r="D593" s="222"/>
      <c r="E593" s="229"/>
      <c r="F593" s="230" t="e">
        <f t="shared" ref="F593:G593" si="496">#REF!</f>
        <v>#REF!</v>
      </c>
      <c r="G593" s="228" t="e">
        <f t="shared" si="496"/>
        <v>#REF!</v>
      </c>
      <c r="H593" s="222"/>
      <c r="I593" s="222"/>
      <c r="J593" s="222"/>
      <c r="K593" s="224"/>
      <c r="L593" s="224"/>
      <c r="M593" s="222"/>
      <c r="N593" s="222"/>
      <c r="O593" s="222"/>
      <c r="P593" s="222"/>
      <c r="Q593" s="222"/>
      <c r="R593" s="222"/>
      <c r="S593" s="222"/>
      <c r="T593" s="222"/>
      <c r="U593" s="222"/>
      <c r="V593" s="222"/>
      <c r="W593" s="222"/>
      <c r="X593" s="222"/>
      <c r="Y593" s="222"/>
      <c r="Z593" s="222"/>
      <c r="AA593" s="222"/>
      <c r="AB593" s="222"/>
      <c r="AC593" s="222"/>
      <c r="AD593" s="222"/>
      <c r="AE593" s="222"/>
      <c r="AF593" s="222"/>
      <c r="AG593" s="222"/>
    </row>
    <row r="594" spans="1:33" ht="17.25" customHeight="1">
      <c r="A594" s="222"/>
      <c r="B594" s="222"/>
      <c r="C594" s="222"/>
      <c r="D594" s="222"/>
      <c r="E594" s="229"/>
      <c r="F594" s="230" t="e">
        <f t="shared" ref="F594:G594" si="497">#REF!</f>
        <v>#REF!</v>
      </c>
      <c r="G594" s="228" t="e">
        <f t="shared" si="497"/>
        <v>#REF!</v>
      </c>
      <c r="H594" s="222"/>
      <c r="I594" s="222"/>
      <c r="J594" s="222"/>
      <c r="K594" s="224"/>
      <c r="L594" s="224"/>
      <c r="M594" s="222"/>
      <c r="N594" s="222"/>
      <c r="O594" s="222"/>
      <c r="P594" s="222"/>
      <c r="Q594" s="222"/>
      <c r="R594" s="222"/>
      <c r="S594" s="222"/>
      <c r="T594" s="222"/>
      <c r="U594" s="222"/>
      <c r="V594" s="222"/>
      <c r="W594" s="222"/>
      <c r="X594" s="222"/>
      <c r="Y594" s="222"/>
      <c r="Z594" s="222"/>
      <c r="AA594" s="222"/>
      <c r="AB594" s="222"/>
      <c r="AC594" s="222"/>
      <c r="AD594" s="222"/>
      <c r="AE594" s="222"/>
      <c r="AF594" s="222"/>
      <c r="AG594" s="222"/>
    </row>
    <row r="595" spans="1:33" ht="17.25" customHeight="1">
      <c r="A595" s="222"/>
      <c r="B595" s="222"/>
      <c r="C595" s="222"/>
      <c r="D595" s="222"/>
      <c r="E595" s="229"/>
      <c r="F595" s="230" t="e">
        <f t="shared" ref="F595:G595" si="498">#REF!</f>
        <v>#REF!</v>
      </c>
      <c r="G595" s="228" t="e">
        <f t="shared" si="498"/>
        <v>#REF!</v>
      </c>
      <c r="H595" s="222"/>
      <c r="I595" s="222"/>
      <c r="J595" s="222"/>
      <c r="K595" s="224"/>
      <c r="L595" s="224"/>
      <c r="M595" s="222"/>
      <c r="N595" s="222"/>
      <c r="O595" s="222"/>
      <c r="P595" s="222"/>
      <c r="Q595" s="222"/>
      <c r="R595" s="222"/>
      <c r="S595" s="222"/>
      <c r="T595" s="222"/>
      <c r="U595" s="222"/>
      <c r="V595" s="222"/>
      <c r="W595" s="222"/>
      <c r="X595" s="222"/>
      <c r="Y595" s="222"/>
      <c r="Z595" s="222"/>
      <c r="AA595" s="222"/>
      <c r="AB595" s="222"/>
      <c r="AC595" s="222"/>
      <c r="AD595" s="222"/>
      <c r="AE595" s="222"/>
      <c r="AF595" s="222"/>
      <c r="AG595" s="222"/>
    </row>
    <row r="596" spans="1:33" ht="17.25" customHeight="1">
      <c r="A596" s="222"/>
      <c r="B596" s="222"/>
      <c r="C596" s="222"/>
      <c r="D596" s="222"/>
      <c r="E596" s="229"/>
      <c r="F596" s="230" t="e">
        <f t="shared" ref="F596:G596" si="499">#REF!</f>
        <v>#REF!</v>
      </c>
      <c r="G596" s="228" t="e">
        <f t="shared" si="499"/>
        <v>#REF!</v>
      </c>
      <c r="H596" s="222"/>
      <c r="I596" s="222"/>
      <c r="J596" s="222"/>
      <c r="K596" s="224"/>
      <c r="L596" s="224"/>
      <c r="M596" s="222"/>
      <c r="N596" s="222"/>
      <c r="O596" s="222"/>
      <c r="P596" s="222"/>
      <c r="Q596" s="222"/>
      <c r="R596" s="222"/>
      <c r="S596" s="222"/>
      <c r="T596" s="222"/>
      <c r="U596" s="222"/>
      <c r="V596" s="222"/>
      <c r="W596" s="222"/>
      <c r="X596" s="222"/>
      <c r="Y596" s="222"/>
      <c r="Z596" s="222"/>
      <c r="AA596" s="222"/>
      <c r="AB596" s="222"/>
      <c r="AC596" s="222"/>
      <c r="AD596" s="222"/>
      <c r="AE596" s="222"/>
      <c r="AF596" s="222"/>
      <c r="AG596" s="222"/>
    </row>
    <row r="597" spans="1:33" ht="17.25" customHeight="1">
      <c r="A597" s="222"/>
      <c r="B597" s="222"/>
      <c r="C597" s="222"/>
      <c r="D597" s="222"/>
      <c r="E597" s="229"/>
      <c r="F597" s="230" t="e">
        <f t="shared" ref="F597:G597" si="500">#REF!</f>
        <v>#REF!</v>
      </c>
      <c r="G597" s="228" t="e">
        <f t="shared" si="500"/>
        <v>#REF!</v>
      </c>
      <c r="H597" s="222"/>
      <c r="I597" s="222"/>
      <c r="J597" s="222"/>
      <c r="K597" s="224"/>
      <c r="L597" s="224"/>
      <c r="M597" s="222"/>
      <c r="N597" s="222"/>
      <c r="O597" s="222"/>
      <c r="P597" s="222"/>
      <c r="Q597" s="222"/>
      <c r="R597" s="222"/>
      <c r="S597" s="222"/>
      <c r="T597" s="222"/>
      <c r="U597" s="222"/>
      <c r="V597" s="222"/>
      <c r="W597" s="222"/>
      <c r="X597" s="222"/>
      <c r="Y597" s="222"/>
      <c r="Z597" s="222"/>
      <c r="AA597" s="222"/>
      <c r="AB597" s="222"/>
      <c r="AC597" s="222"/>
      <c r="AD597" s="222"/>
      <c r="AE597" s="222"/>
      <c r="AF597" s="222"/>
      <c r="AG597" s="222"/>
    </row>
    <row r="598" spans="1:33" ht="17.25" customHeight="1">
      <c r="A598" s="222"/>
      <c r="B598" s="222"/>
      <c r="C598" s="222"/>
      <c r="D598" s="222"/>
      <c r="E598" s="229"/>
      <c r="F598" s="230" t="e">
        <f t="shared" ref="F598:G598" si="501">#REF!</f>
        <v>#REF!</v>
      </c>
      <c r="G598" s="228" t="e">
        <f t="shared" si="501"/>
        <v>#REF!</v>
      </c>
      <c r="H598" s="222"/>
      <c r="I598" s="222"/>
      <c r="J598" s="222"/>
      <c r="K598" s="224"/>
      <c r="L598" s="224"/>
      <c r="M598" s="222"/>
      <c r="N598" s="222"/>
      <c r="O598" s="222"/>
      <c r="P598" s="222"/>
      <c r="Q598" s="222"/>
      <c r="R598" s="222"/>
      <c r="S598" s="222"/>
      <c r="T598" s="222"/>
      <c r="U598" s="222"/>
      <c r="V598" s="222"/>
      <c r="W598" s="222"/>
      <c r="X598" s="222"/>
      <c r="Y598" s="222"/>
      <c r="Z598" s="222"/>
      <c r="AA598" s="222"/>
      <c r="AB598" s="222"/>
      <c r="AC598" s="222"/>
      <c r="AD598" s="222"/>
      <c r="AE598" s="222"/>
      <c r="AF598" s="222"/>
      <c r="AG598" s="222"/>
    </row>
    <row r="599" spans="1:33" ht="17.25" customHeight="1">
      <c r="A599" s="222"/>
      <c r="B599" s="222"/>
      <c r="C599" s="222"/>
      <c r="D599" s="222"/>
      <c r="E599" s="229"/>
      <c r="F599" s="230" t="e">
        <f t="shared" ref="F599:G599" si="502">#REF!</f>
        <v>#REF!</v>
      </c>
      <c r="G599" s="228" t="e">
        <f t="shared" si="502"/>
        <v>#REF!</v>
      </c>
      <c r="H599" s="222"/>
      <c r="I599" s="222"/>
      <c r="J599" s="222"/>
      <c r="K599" s="224"/>
      <c r="L599" s="224"/>
      <c r="M599" s="222"/>
      <c r="N599" s="222"/>
      <c r="O599" s="222"/>
      <c r="P599" s="222"/>
      <c r="Q599" s="222"/>
      <c r="R599" s="222"/>
      <c r="S599" s="222"/>
      <c r="T599" s="222"/>
      <c r="U599" s="222"/>
      <c r="V599" s="222"/>
      <c r="W599" s="222"/>
      <c r="X599" s="222"/>
      <c r="Y599" s="222"/>
      <c r="Z599" s="222"/>
      <c r="AA599" s="222"/>
      <c r="AB599" s="222"/>
      <c r="AC599" s="222"/>
      <c r="AD599" s="222"/>
      <c r="AE599" s="222"/>
      <c r="AF599" s="222"/>
      <c r="AG599" s="222"/>
    </row>
    <row r="600" spans="1:33" ht="17.25" customHeight="1">
      <c r="A600" s="222"/>
      <c r="B600" s="222"/>
      <c r="C600" s="222"/>
      <c r="D600" s="222"/>
      <c r="E600" s="229"/>
      <c r="F600" s="230" t="e">
        <f t="shared" ref="F600:G600" si="503">#REF!</f>
        <v>#REF!</v>
      </c>
      <c r="G600" s="228" t="e">
        <f t="shared" si="503"/>
        <v>#REF!</v>
      </c>
      <c r="H600" s="222"/>
      <c r="I600" s="222"/>
      <c r="J600" s="222"/>
      <c r="K600" s="224"/>
      <c r="L600" s="224"/>
      <c r="M600" s="222"/>
      <c r="N600" s="222"/>
      <c r="O600" s="222"/>
      <c r="P600" s="222"/>
      <c r="Q600" s="222"/>
      <c r="R600" s="222"/>
      <c r="S600" s="222"/>
      <c r="T600" s="222"/>
      <c r="U600" s="222"/>
      <c r="V600" s="222"/>
      <c r="W600" s="222"/>
      <c r="X600" s="222"/>
      <c r="Y600" s="222"/>
      <c r="Z600" s="222"/>
      <c r="AA600" s="222"/>
      <c r="AB600" s="222"/>
      <c r="AC600" s="222"/>
      <c r="AD600" s="222"/>
      <c r="AE600" s="222"/>
      <c r="AF600" s="222"/>
      <c r="AG600" s="222"/>
    </row>
    <row r="601" spans="1:33" ht="17.25" customHeight="1">
      <c r="A601" s="222"/>
      <c r="B601" s="222"/>
      <c r="C601" s="222"/>
      <c r="D601" s="222"/>
      <c r="E601" s="229"/>
      <c r="F601" s="230" t="e">
        <f t="shared" ref="F601:G601" si="504">#REF!</f>
        <v>#REF!</v>
      </c>
      <c r="G601" s="228" t="e">
        <f t="shared" si="504"/>
        <v>#REF!</v>
      </c>
      <c r="H601" s="222"/>
      <c r="I601" s="222"/>
      <c r="J601" s="222"/>
      <c r="K601" s="224"/>
      <c r="L601" s="224"/>
      <c r="M601" s="222"/>
      <c r="N601" s="222"/>
      <c r="O601" s="222"/>
      <c r="P601" s="222"/>
      <c r="Q601" s="222"/>
      <c r="R601" s="222"/>
      <c r="S601" s="222"/>
      <c r="T601" s="222"/>
      <c r="U601" s="222"/>
      <c r="V601" s="222"/>
      <c r="W601" s="222"/>
      <c r="X601" s="222"/>
      <c r="Y601" s="222"/>
      <c r="Z601" s="222"/>
      <c r="AA601" s="222"/>
      <c r="AB601" s="222"/>
      <c r="AC601" s="222"/>
      <c r="AD601" s="222"/>
      <c r="AE601" s="222"/>
      <c r="AF601" s="222"/>
      <c r="AG601" s="222"/>
    </row>
    <row r="602" spans="1:33" ht="17.25" customHeight="1">
      <c r="A602" s="222"/>
      <c r="B602" s="222"/>
      <c r="C602" s="222"/>
      <c r="D602" s="222"/>
      <c r="E602" s="229"/>
      <c r="F602" s="230" t="e">
        <f t="shared" ref="F602:G602" si="505">#REF!</f>
        <v>#REF!</v>
      </c>
      <c r="G602" s="228" t="e">
        <f t="shared" si="505"/>
        <v>#REF!</v>
      </c>
      <c r="H602" s="222"/>
      <c r="I602" s="222"/>
      <c r="J602" s="222"/>
      <c r="K602" s="224"/>
      <c r="L602" s="224"/>
      <c r="M602" s="222"/>
      <c r="N602" s="222"/>
      <c r="O602" s="222"/>
      <c r="P602" s="222"/>
      <c r="Q602" s="222"/>
      <c r="R602" s="222"/>
      <c r="S602" s="222"/>
      <c r="T602" s="222"/>
      <c r="U602" s="222"/>
      <c r="V602" s="222"/>
      <c r="W602" s="222"/>
      <c r="X602" s="222"/>
      <c r="Y602" s="222"/>
      <c r="Z602" s="222"/>
      <c r="AA602" s="222"/>
      <c r="AB602" s="222"/>
      <c r="AC602" s="222"/>
      <c r="AD602" s="222"/>
      <c r="AE602" s="222"/>
      <c r="AF602" s="222"/>
      <c r="AG602" s="222"/>
    </row>
    <row r="603" spans="1:33" ht="17.25" customHeight="1">
      <c r="A603" s="222"/>
      <c r="B603" s="222"/>
      <c r="C603" s="222"/>
      <c r="D603" s="222"/>
      <c r="E603" s="229"/>
      <c r="F603" s="230" t="e">
        <f t="shared" ref="F603:G603" si="506">#REF!</f>
        <v>#REF!</v>
      </c>
      <c r="G603" s="228" t="e">
        <f t="shared" si="506"/>
        <v>#REF!</v>
      </c>
      <c r="H603" s="222"/>
      <c r="I603" s="222"/>
      <c r="J603" s="222"/>
      <c r="K603" s="224"/>
      <c r="L603" s="224"/>
      <c r="M603" s="222"/>
      <c r="N603" s="222"/>
      <c r="O603" s="222"/>
      <c r="P603" s="222"/>
      <c r="Q603" s="222"/>
      <c r="R603" s="222"/>
      <c r="S603" s="222"/>
      <c r="T603" s="222"/>
      <c r="U603" s="222"/>
      <c r="V603" s="222"/>
      <c r="W603" s="222"/>
      <c r="X603" s="222"/>
      <c r="Y603" s="222"/>
      <c r="Z603" s="222"/>
      <c r="AA603" s="222"/>
      <c r="AB603" s="222"/>
      <c r="AC603" s="222"/>
      <c r="AD603" s="222"/>
      <c r="AE603" s="222"/>
      <c r="AF603" s="222"/>
      <c r="AG603" s="222"/>
    </row>
    <row r="604" spans="1:33" ht="17.25" customHeight="1">
      <c r="A604" s="222"/>
      <c r="B604" s="222"/>
      <c r="C604" s="222"/>
      <c r="D604" s="222"/>
      <c r="E604" s="229"/>
      <c r="F604" s="230" t="e">
        <f t="shared" ref="F604:G604" si="507">#REF!</f>
        <v>#REF!</v>
      </c>
      <c r="G604" s="228" t="e">
        <f t="shared" si="507"/>
        <v>#REF!</v>
      </c>
      <c r="H604" s="222"/>
      <c r="I604" s="222"/>
      <c r="J604" s="222"/>
      <c r="K604" s="224"/>
      <c r="L604" s="224"/>
      <c r="M604" s="222"/>
      <c r="N604" s="222"/>
      <c r="O604" s="222"/>
      <c r="P604" s="222"/>
      <c r="Q604" s="222"/>
      <c r="R604" s="222"/>
      <c r="S604" s="222"/>
      <c r="T604" s="222"/>
      <c r="U604" s="222"/>
      <c r="V604" s="222"/>
      <c r="W604" s="222"/>
      <c r="X604" s="222"/>
      <c r="Y604" s="222"/>
      <c r="Z604" s="222"/>
      <c r="AA604" s="222"/>
      <c r="AB604" s="222"/>
      <c r="AC604" s="222"/>
      <c r="AD604" s="222"/>
      <c r="AE604" s="222"/>
      <c r="AF604" s="222"/>
      <c r="AG604" s="222"/>
    </row>
    <row r="605" spans="1:33" ht="17.25" customHeight="1">
      <c r="A605" s="222"/>
      <c r="B605" s="222"/>
      <c r="C605" s="222"/>
      <c r="D605" s="222"/>
      <c r="E605" s="229"/>
      <c r="F605" s="230" t="e">
        <f t="shared" ref="F605:G605" si="508">#REF!</f>
        <v>#REF!</v>
      </c>
      <c r="G605" s="228" t="e">
        <f t="shared" si="508"/>
        <v>#REF!</v>
      </c>
      <c r="H605" s="222"/>
      <c r="I605" s="222"/>
      <c r="J605" s="222"/>
      <c r="K605" s="224"/>
      <c r="L605" s="224"/>
      <c r="M605" s="222"/>
      <c r="N605" s="222"/>
      <c r="O605" s="222"/>
      <c r="P605" s="222"/>
      <c r="Q605" s="222"/>
      <c r="R605" s="222"/>
      <c r="S605" s="222"/>
      <c r="T605" s="222"/>
      <c r="U605" s="222"/>
      <c r="V605" s="222"/>
      <c r="W605" s="222"/>
      <c r="X605" s="222"/>
      <c r="Y605" s="222"/>
      <c r="Z605" s="222"/>
      <c r="AA605" s="222"/>
      <c r="AB605" s="222"/>
      <c r="AC605" s="222"/>
      <c r="AD605" s="222"/>
      <c r="AE605" s="222"/>
      <c r="AF605" s="222"/>
      <c r="AG605" s="222"/>
    </row>
    <row r="606" spans="1:33" ht="17.25" customHeight="1">
      <c r="A606" s="222"/>
      <c r="B606" s="222"/>
      <c r="C606" s="222"/>
      <c r="D606" s="222"/>
      <c r="E606" s="229"/>
      <c r="F606" s="230" t="e">
        <f t="shared" ref="F606:G606" si="509">#REF!</f>
        <v>#REF!</v>
      </c>
      <c r="G606" s="228" t="e">
        <f t="shared" si="509"/>
        <v>#REF!</v>
      </c>
      <c r="H606" s="222"/>
      <c r="I606" s="222"/>
      <c r="J606" s="222"/>
      <c r="K606" s="224"/>
      <c r="L606" s="224"/>
      <c r="M606" s="222"/>
      <c r="N606" s="222"/>
      <c r="O606" s="222"/>
      <c r="P606" s="222"/>
      <c r="Q606" s="222"/>
      <c r="R606" s="222"/>
      <c r="S606" s="222"/>
      <c r="T606" s="222"/>
      <c r="U606" s="222"/>
      <c r="V606" s="222"/>
      <c r="W606" s="222"/>
      <c r="X606" s="222"/>
      <c r="Y606" s="222"/>
      <c r="Z606" s="222"/>
      <c r="AA606" s="222"/>
      <c r="AB606" s="222"/>
      <c r="AC606" s="222"/>
      <c r="AD606" s="222"/>
      <c r="AE606" s="222"/>
      <c r="AF606" s="222"/>
      <c r="AG606" s="222"/>
    </row>
    <row r="607" spans="1:33" ht="17.25" customHeight="1">
      <c r="A607" s="222"/>
      <c r="B607" s="222"/>
      <c r="C607" s="222"/>
      <c r="D607" s="222"/>
      <c r="E607" s="229"/>
      <c r="F607" s="230" t="e">
        <f t="shared" ref="F607:G607" si="510">#REF!</f>
        <v>#REF!</v>
      </c>
      <c r="G607" s="228" t="e">
        <f t="shared" si="510"/>
        <v>#REF!</v>
      </c>
      <c r="H607" s="222"/>
      <c r="I607" s="222"/>
      <c r="J607" s="222"/>
      <c r="K607" s="224"/>
      <c r="L607" s="224"/>
      <c r="M607" s="222"/>
      <c r="N607" s="222"/>
      <c r="O607" s="222"/>
      <c r="P607" s="222"/>
      <c r="Q607" s="222"/>
      <c r="R607" s="222"/>
      <c r="S607" s="222"/>
      <c r="T607" s="222"/>
      <c r="U607" s="222"/>
      <c r="V607" s="222"/>
      <c r="W607" s="222"/>
      <c r="X607" s="222"/>
      <c r="Y607" s="222"/>
      <c r="Z607" s="222"/>
      <c r="AA607" s="222"/>
      <c r="AB607" s="222"/>
      <c r="AC607" s="222"/>
      <c r="AD607" s="222"/>
      <c r="AE607" s="222"/>
      <c r="AF607" s="222"/>
      <c r="AG607" s="222"/>
    </row>
    <row r="608" spans="1:33" ht="17.25" customHeight="1">
      <c r="A608" s="222"/>
      <c r="B608" s="222"/>
      <c r="C608" s="222"/>
      <c r="D608" s="222"/>
      <c r="E608" s="229"/>
      <c r="F608" s="230" t="e">
        <f t="shared" ref="F608:G608" si="511">#REF!</f>
        <v>#REF!</v>
      </c>
      <c r="G608" s="228" t="e">
        <f t="shared" si="511"/>
        <v>#REF!</v>
      </c>
      <c r="H608" s="222"/>
      <c r="I608" s="222"/>
      <c r="J608" s="222"/>
      <c r="K608" s="224"/>
      <c r="L608" s="224"/>
      <c r="M608" s="222"/>
      <c r="N608" s="222"/>
      <c r="O608" s="222"/>
      <c r="P608" s="222"/>
      <c r="Q608" s="222"/>
      <c r="R608" s="222"/>
      <c r="S608" s="222"/>
      <c r="T608" s="222"/>
      <c r="U608" s="222"/>
      <c r="V608" s="222"/>
      <c r="W608" s="222"/>
      <c r="X608" s="222"/>
      <c r="Y608" s="222"/>
      <c r="Z608" s="222"/>
      <c r="AA608" s="222"/>
      <c r="AB608" s="222"/>
      <c r="AC608" s="222"/>
      <c r="AD608" s="222"/>
      <c r="AE608" s="222"/>
      <c r="AF608" s="222"/>
      <c r="AG608" s="222"/>
    </row>
    <row r="609" spans="1:33" ht="17.25" customHeight="1">
      <c r="A609" s="222"/>
      <c r="B609" s="222"/>
      <c r="C609" s="222"/>
      <c r="D609" s="222"/>
      <c r="E609" s="229"/>
      <c r="F609" s="230" t="e">
        <f t="shared" ref="F609:G609" si="512">#REF!</f>
        <v>#REF!</v>
      </c>
      <c r="G609" s="228" t="e">
        <f t="shared" si="512"/>
        <v>#REF!</v>
      </c>
      <c r="H609" s="222"/>
      <c r="I609" s="222"/>
      <c r="J609" s="222"/>
      <c r="K609" s="224"/>
      <c r="L609" s="224"/>
      <c r="M609" s="222"/>
      <c r="N609" s="222"/>
      <c r="O609" s="222"/>
      <c r="P609" s="222"/>
      <c r="Q609" s="222"/>
      <c r="R609" s="222"/>
      <c r="S609" s="222"/>
      <c r="T609" s="222"/>
      <c r="U609" s="222"/>
      <c r="V609" s="222"/>
      <c r="W609" s="222"/>
      <c r="X609" s="222"/>
      <c r="Y609" s="222"/>
      <c r="Z609" s="222"/>
      <c r="AA609" s="222"/>
      <c r="AB609" s="222"/>
      <c r="AC609" s="222"/>
      <c r="AD609" s="222"/>
      <c r="AE609" s="222"/>
      <c r="AF609" s="222"/>
      <c r="AG609" s="222"/>
    </row>
    <row r="610" spans="1:33" ht="17.25" customHeight="1">
      <c r="A610" s="222"/>
      <c r="B610" s="222"/>
      <c r="C610" s="222"/>
      <c r="D610" s="222"/>
      <c r="E610" s="229"/>
      <c r="F610" s="230" t="e">
        <f t="shared" ref="F610:G610" si="513">#REF!</f>
        <v>#REF!</v>
      </c>
      <c r="G610" s="228" t="e">
        <f t="shared" si="513"/>
        <v>#REF!</v>
      </c>
      <c r="H610" s="222"/>
      <c r="I610" s="222"/>
      <c r="J610" s="222"/>
      <c r="K610" s="224"/>
      <c r="L610" s="224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  <c r="AA610" s="222"/>
      <c r="AB610" s="222"/>
      <c r="AC610" s="222"/>
      <c r="AD610" s="222"/>
      <c r="AE610" s="222"/>
      <c r="AF610" s="222"/>
      <c r="AG610" s="222"/>
    </row>
    <row r="611" spans="1:33" ht="17.25" customHeight="1">
      <c r="A611" s="222"/>
      <c r="B611" s="222"/>
      <c r="C611" s="222"/>
      <c r="D611" s="222"/>
      <c r="E611" s="229"/>
      <c r="F611" s="230" t="e">
        <f t="shared" ref="F611:G611" si="514">#REF!</f>
        <v>#REF!</v>
      </c>
      <c r="G611" s="228" t="e">
        <f t="shared" si="514"/>
        <v>#REF!</v>
      </c>
      <c r="H611" s="222"/>
      <c r="I611" s="222"/>
      <c r="J611" s="222"/>
      <c r="K611" s="224"/>
      <c r="L611" s="224"/>
      <c r="M611" s="222"/>
      <c r="N611" s="222"/>
      <c r="O611" s="222"/>
      <c r="P611" s="222"/>
      <c r="Q611" s="222"/>
      <c r="R611" s="222"/>
      <c r="S611" s="222"/>
      <c r="T611" s="222"/>
      <c r="U611" s="222"/>
      <c r="V611" s="222"/>
      <c r="W611" s="222"/>
      <c r="X611" s="222"/>
      <c r="Y611" s="222"/>
      <c r="Z611" s="222"/>
      <c r="AA611" s="222"/>
      <c r="AB611" s="222"/>
      <c r="AC611" s="222"/>
      <c r="AD611" s="222"/>
      <c r="AE611" s="222"/>
      <c r="AF611" s="222"/>
      <c r="AG611" s="222"/>
    </row>
    <row r="612" spans="1:33" ht="17.25" customHeight="1">
      <c r="A612" s="222"/>
      <c r="B612" s="222"/>
      <c r="C612" s="222"/>
      <c r="D612" s="222"/>
      <c r="E612" s="229"/>
      <c r="F612" s="230" t="e">
        <f t="shared" ref="F612:G612" si="515">#REF!</f>
        <v>#REF!</v>
      </c>
      <c r="G612" s="228" t="e">
        <f t="shared" si="515"/>
        <v>#REF!</v>
      </c>
      <c r="H612" s="222"/>
      <c r="I612" s="222"/>
      <c r="J612" s="222"/>
      <c r="K612" s="224"/>
      <c r="L612" s="224"/>
      <c r="M612" s="222"/>
      <c r="N612" s="222"/>
      <c r="O612" s="222"/>
      <c r="P612" s="222"/>
      <c r="Q612" s="222"/>
      <c r="R612" s="222"/>
      <c r="S612" s="222"/>
      <c r="T612" s="222"/>
      <c r="U612" s="222"/>
      <c r="V612" s="222"/>
      <c r="W612" s="222"/>
      <c r="X612" s="222"/>
      <c r="Y612" s="222"/>
      <c r="Z612" s="222"/>
      <c r="AA612" s="222"/>
      <c r="AB612" s="222"/>
      <c r="AC612" s="222"/>
      <c r="AD612" s="222"/>
      <c r="AE612" s="222"/>
      <c r="AF612" s="222"/>
      <c r="AG612" s="222"/>
    </row>
    <row r="613" spans="1:33" ht="17.25" customHeight="1">
      <c r="A613" s="222"/>
      <c r="B613" s="222"/>
      <c r="C613" s="222"/>
      <c r="D613" s="222"/>
      <c r="E613" s="229"/>
      <c r="F613" s="230" t="e">
        <f t="shared" ref="F613:G613" si="516">#REF!</f>
        <v>#REF!</v>
      </c>
      <c r="G613" s="228" t="e">
        <f t="shared" si="516"/>
        <v>#REF!</v>
      </c>
      <c r="H613" s="222"/>
      <c r="I613" s="222"/>
      <c r="J613" s="222"/>
      <c r="K613" s="224"/>
      <c r="L613" s="224"/>
      <c r="M613" s="222"/>
      <c r="N613" s="222"/>
      <c r="O613" s="222"/>
      <c r="P613" s="222"/>
      <c r="Q613" s="222"/>
      <c r="R613" s="222"/>
      <c r="S613" s="222"/>
      <c r="T613" s="222"/>
      <c r="U613" s="222"/>
      <c r="V613" s="222"/>
      <c r="W613" s="222"/>
      <c r="X613" s="222"/>
      <c r="Y613" s="222"/>
      <c r="Z613" s="222"/>
      <c r="AA613" s="222"/>
      <c r="AB613" s="222"/>
      <c r="AC613" s="222"/>
      <c r="AD613" s="222"/>
      <c r="AE613" s="222"/>
      <c r="AF613" s="222"/>
      <c r="AG613" s="222"/>
    </row>
    <row r="614" spans="1:33" ht="17.25" customHeight="1">
      <c r="A614" s="222"/>
      <c r="B614" s="222"/>
      <c r="C614" s="222"/>
      <c r="D614" s="222"/>
      <c r="E614" s="229"/>
      <c r="F614" s="230" t="e">
        <f t="shared" ref="F614:G614" si="517">#REF!</f>
        <v>#REF!</v>
      </c>
      <c r="G614" s="228" t="e">
        <f t="shared" si="517"/>
        <v>#REF!</v>
      </c>
      <c r="H614" s="222"/>
      <c r="I614" s="222"/>
      <c r="J614" s="222"/>
      <c r="K614" s="224"/>
      <c r="L614" s="224"/>
      <c r="M614" s="222"/>
      <c r="N614" s="222"/>
      <c r="O614" s="222"/>
      <c r="P614" s="222"/>
      <c r="Q614" s="222"/>
      <c r="R614" s="222"/>
      <c r="S614" s="222"/>
      <c r="T614" s="222"/>
      <c r="U614" s="222"/>
      <c r="V614" s="222"/>
      <c r="W614" s="222"/>
      <c r="X614" s="222"/>
      <c r="Y614" s="222"/>
      <c r="Z614" s="222"/>
      <c r="AA614" s="222"/>
      <c r="AB614" s="222"/>
      <c r="AC614" s="222"/>
      <c r="AD614" s="222"/>
      <c r="AE614" s="222"/>
      <c r="AF614" s="222"/>
      <c r="AG614" s="222"/>
    </row>
    <row r="615" spans="1:33" ht="17.25" customHeight="1">
      <c r="A615" s="222"/>
      <c r="B615" s="222"/>
      <c r="C615" s="222"/>
      <c r="D615" s="222"/>
      <c r="E615" s="229"/>
      <c r="F615" s="230" t="e">
        <f t="shared" ref="F615:G615" si="518">#REF!</f>
        <v>#REF!</v>
      </c>
      <c r="G615" s="228" t="e">
        <f t="shared" si="518"/>
        <v>#REF!</v>
      </c>
      <c r="H615" s="222"/>
      <c r="I615" s="222"/>
      <c r="J615" s="222"/>
      <c r="K615" s="224"/>
      <c r="L615" s="224"/>
      <c r="M615" s="222"/>
      <c r="N615" s="222"/>
      <c r="O615" s="222"/>
      <c r="P615" s="222"/>
      <c r="Q615" s="222"/>
      <c r="R615" s="222"/>
      <c r="S615" s="222"/>
      <c r="T615" s="222"/>
      <c r="U615" s="222"/>
      <c r="V615" s="222"/>
      <c r="W615" s="222"/>
      <c r="X615" s="222"/>
      <c r="Y615" s="222"/>
      <c r="Z615" s="222"/>
      <c r="AA615" s="222"/>
      <c r="AB615" s="222"/>
      <c r="AC615" s="222"/>
      <c r="AD615" s="222"/>
      <c r="AE615" s="222"/>
      <c r="AF615" s="222"/>
      <c r="AG615" s="222"/>
    </row>
    <row r="616" spans="1:33" ht="17.25" customHeight="1">
      <c r="A616" s="222"/>
      <c r="B616" s="222"/>
      <c r="C616" s="222"/>
      <c r="D616" s="222"/>
      <c r="E616" s="229"/>
      <c r="F616" s="230" t="e">
        <f t="shared" ref="F616:G616" si="519">#REF!</f>
        <v>#REF!</v>
      </c>
      <c r="G616" s="228" t="e">
        <f t="shared" si="519"/>
        <v>#REF!</v>
      </c>
      <c r="H616" s="222"/>
      <c r="I616" s="222"/>
      <c r="J616" s="222"/>
      <c r="K616" s="224"/>
      <c r="L616" s="224"/>
      <c r="M616" s="222"/>
      <c r="N616" s="222"/>
      <c r="O616" s="222"/>
      <c r="P616" s="222"/>
      <c r="Q616" s="222"/>
      <c r="R616" s="222"/>
      <c r="S616" s="222"/>
      <c r="T616" s="222"/>
      <c r="U616" s="222"/>
      <c r="V616" s="222"/>
      <c r="W616" s="222"/>
      <c r="X616" s="222"/>
      <c r="Y616" s="222"/>
      <c r="Z616" s="222"/>
      <c r="AA616" s="222"/>
      <c r="AB616" s="222"/>
      <c r="AC616" s="222"/>
      <c r="AD616" s="222"/>
      <c r="AE616" s="222"/>
      <c r="AF616" s="222"/>
      <c r="AG616" s="222"/>
    </row>
    <row r="617" spans="1:33" ht="17.25" customHeight="1">
      <c r="A617" s="222"/>
      <c r="B617" s="222"/>
      <c r="C617" s="222"/>
      <c r="D617" s="222"/>
      <c r="E617" s="229"/>
      <c r="F617" s="230" t="e">
        <f t="shared" ref="F617:G617" si="520">#REF!</f>
        <v>#REF!</v>
      </c>
      <c r="G617" s="228" t="e">
        <f t="shared" si="520"/>
        <v>#REF!</v>
      </c>
      <c r="H617" s="222"/>
      <c r="I617" s="222"/>
      <c r="J617" s="222"/>
      <c r="K617" s="224"/>
      <c r="L617" s="224"/>
      <c r="M617" s="222"/>
      <c r="N617" s="222"/>
      <c r="O617" s="222"/>
      <c r="P617" s="222"/>
      <c r="Q617" s="222"/>
      <c r="R617" s="222"/>
      <c r="S617" s="222"/>
      <c r="T617" s="222"/>
      <c r="U617" s="222"/>
      <c r="V617" s="222"/>
      <c r="W617" s="222"/>
      <c r="X617" s="222"/>
      <c r="Y617" s="222"/>
      <c r="Z617" s="222"/>
      <c r="AA617" s="222"/>
      <c r="AB617" s="222"/>
      <c r="AC617" s="222"/>
      <c r="AD617" s="222"/>
      <c r="AE617" s="222"/>
      <c r="AF617" s="222"/>
      <c r="AG617" s="222"/>
    </row>
    <row r="618" spans="1:33" ht="17.25" customHeight="1">
      <c r="A618" s="222"/>
      <c r="B618" s="222"/>
      <c r="C618" s="222"/>
      <c r="D618" s="222"/>
      <c r="E618" s="229"/>
      <c r="F618" s="230" t="e">
        <f t="shared" ref="F618:G618" si="521">#REF!</f>
        <v>#REF!</v>
      </c>
      <c r="G618" s="228" t="e">
        <f t="shared" si="521"/>
        <v>#REF!</v>
      </c>
      <c r="H618" s="222"/>
      <c r="I618" s="222"/>
      <c r="J618" s="222"/>
      <c r="K618" s="224"/>
      <c r="L618" s="224"/>
      <c r="M618" s="222"/>
      <c r="N618" s="222"/>
      <c r="O618" s="222"/>
      <c r="P618" s="222"/>
      <c r="Q618" s="222"/>
      <c r="R618" s="222"/>
      <c r="S618" s="222"/>
      <c r="T618" s="222"/>
      <c r="U618" s="222"/>
      <c r="V618" s="222"/>
      <c r="W618" s="222"/>
      <c r="X618" s="222"/>
      <c r="Y618" s="222"/>
      <c r="Z618" s="222"/>
      <c r="AA618" s="222"/>
      <c r="AB618" s="222"/>
      <c r="AC618" s="222"/>
      <c r="AD618" s="222"/>
      <c r="AE618" s="222"/>
      <c r="AF618" s="222"/>
      <c r="AG618" s="222"/>
    </row>
    <row r="619" spans="1:33" ht="17.25" customHeight="1">
      <c r="A619" s="222"/>
      <c r="B619" s="222"/>
      <c r="C619" s="222"/>
      <c r="D619" s="222"/>
      <c r="E619" s="229"/>
      <c r="F619" s="230" t="e">
        <f t="shared" ref="F619:G619" si="522">#REF!</f>
        <v>#REF!</v>
      </c>
      <c r="G619" s="228" t="e">
        <f t="shared" si="522"/>
        <v>#REF!</v>
      </c>
      <c r="H619" s="222"/>
      <c r="I619" s="222"/>
      <c r="J619" s="222"/>
      <c r="K619" s="224"/>
      <c r="L619" s="224"/>
      <c r="M619" s="222"/>
      <c r="N619" s="222"/>
      <c r="O619" s="222"/>
      <c r="P619" s="222"/>
      <c r="Q619" s="222"/>
      <c r="R619" s="222"/>
      <c r="S619" s="222"/>
      <c r="T619" s="222"/>
      <c r="U619" s="222"/>
      <c r="V619" s="222"/>
      <c r="W619" s="222"/>
      <c r="X619" s="222"/>
      <c r="Y619" s="222"/>
      <c r="Z619" s="222"/>
      <c r="AA619" s="222"/>
      <c r="AB619" s="222"/>
      <c r="AC619" s="222"/>
      <c r="AD619" s="222"/>
      <c r="AE619" s="222"/>
      <c r="AF619" s="222"/>
      <c r="AG619" s="222"/>
    </row>
    <row r="620" spans="1:33" ht="17.25" customHeight="1">
      <c r="A620" s="222"/>
      <c r="B620" s="222"/>
      <c r="C620" s="222"/>
      <c r="D620" s="222"/>
      <c r="E620" s="229"/>
      <c r="F620" s="230" t="e">
        <f t="shared" ref="F620:G620" si="523">#REF!</f>
        <v>#REF!</v>
      </c>
      <c r="G620" s="228" t="e">
        <f t="shared" si="523"/>
        <v>#REF!</v>
      </c>
      <c r="H620" s="222"/>
      <c r="I620" s="222"/>
      <c r="J620" s="222"/>
      <c r="K620" s="224"/>
      <c r="L620" s="224"/>
      <c r="M620" s="222"/>
      <c r="N620" s="222"/>
      <c r="O620" s="222"/>
      <c r="P620" s="222"/>
      <c r="Q620" s="222"/>
      <c r="R620" s="222"/>
      <c r="S620" s="222"/>
      <c r="T620" s="222"/>
      <c r="U620" s="222"/>
      <c r="V620" s="222"/>
      <c r="W620" s="222"/>
      <c r="X620" s="222"/>
      <c r="Y620" s="222"/>
      <c r="Z620" s="222"/>
      <c r="AA620" s="222"/>
      <c r="AB620" s="222"/>
      <c r="AC620" s="222"/>
      <c r="AD620" s="222"/>
      <c r="AE620" s="222"/>
      <c r="AF620" s="222"/>
      <c r="AG620" s="222"/>
    </row>
    <row r="621" spans="1:33" ht="17.25" customHeight="1">
      <c r="A621" s="222"/>
      <c r="B621" s="222"/>
      <c r="C621" s="222"/>
      <c r="D621" s="222"/>
      <c r="E621" s="229"/>
      <c r="F621" s="230" t="e">
        <f t="shared" ref="F621:G621" si="524">#REF!</f>
        <v>#REF!</v>
      </c>
      <c r="G621" s="228" t="e">
        <f t="shared" si="524"/>
        <v>#REF!</v>
      </c>
      <c r="H621" s="222"/>
      <c r="I621" s="222"/>
      <c r="J621" s="222"/>
      <c r="K621" s="224"/>
      <c r="L621" s="224"/>
      <c r="M621" s="222"/>
      <c r="N621" s="222"/>
      <c r="O621" s="222"/>
      <c r="P621" s="222"/>
      <c r="Q621" s="222"/>
      <c r="R621" s="222"/>
      <c r="S621" s="222"/>
      <c r="T621" s="222"/>
      <c r="U621" s="222"/>
      <c r="V621" s="222"/>
      <c r="W621" s="222"/>
      <c r="X621" s="222"/>
      <c r="Y621" s="222"/>
      <c r="Z621" s="222"/>
      <c r="AA621" s="222"/>
      <c r="AB621" s="222"/>
      <c r="AC621" s="222"/>
      <c r="AD621" s="222"/>
      <c r="AE621" s="222"/>
      <c r="AF621" s="222"/>
      <c r="AG621" s="222"/>
    </row>
    <row r="622" spans="1:33" ht="17.25" customHeight="1">
      <c r="A622" s="222"/>
      <c r="B622" s="222"/>
      <c r="C622" s="222"/>
      <c r="D622" s="222"/>
      <c r="E622" s="229"/>
      <c r="F622" s="230" t="e">
        <f t="shared" ref="F622:G622" si="525">#REF!</f>
        <v>#REF!</v>
      </c>
      <c r="G622" s="228" t="e">
        <f t="shared" si="525"/>
        <v>#REF!</v>
      </c>
      <c r="H622" s="222"/>
      <c r="I622" s="222"/>
      <c r="J622" s="222"/>
      <c r="K622" s="224"/>
      <c r="L622" s="224"/>
      <c r="M622" s="222"/>
      <c r="N622" s="222"/>
      <c r="O622" s="222"/>
      <c r="P622" s="222"/>
      <c r="Q622" s="222"/>
      <c r="R622" s="222"/>
      <c r="S622" s="222"/>
      <c r="T622" s="222"/>
      <c r="U622" s="222"/>
      <c r="V622" s="222"/>
      <c r="W622" s="222"/>
      <c r="X622" s="222"/>
      <c r="Y622" s="222"/>
      <c r="Z622" s="222"/>
      <c r="AA622" s="222"/>
      <c r="AB622" s="222"/>
      <c r="AC622" s="222"/>
      <c r="AD622" s="222"/>
      <c r="AE622" s="222"/>
      <c r="AF622" s="222"/>
      <c r="AG622" s="222"/>
    </row>
    <row r="623" spans="1:33" ht="17.25" customHeight="1">
      <c r="A623" s="222"/>
      <c r="B623" s="222"/>
      <c r="C623" s="222"/>
      <c r="D623" s="222"/>
      <c r="E623" s="229"/>
      <c r="F623" s="230" t="e">
        <f t="shared" ref="F623:G623" si="526">#REF!</f>
        <v>#REF!</v>
      </c>
      <c r="G623" s="228" t="e">
        <f t="shared" si="526"/>
        <v>#REF!</v>
      </c>
      <c r="H623" s="222"/>
      <c r="I623" s="222"/>
      <c r="J623" s="222"/>
      <c r="K623" s="224"/>
      <c r="L623" s="224"/>
      <c r="M623" s="222"/>
      <c r="N623" s="222"/>
      <c r="O623" s="222"/>
      <c r="P623" s="222"/>
      <c r="Q623" s="222"/>
      <c r="R623" s="222"/>
      <c r="S623" s="222"/>
      <c r="T623" s="222"/>
      <c r="U623" s="222"/>
      <c r="V623" s="222"/>
      <c r="W623" s="222"/>
      <c r="X623" s="222"/>
      <c r="Y623" s="222"/>
      <c r="Z623" s="222"/>
      <c r="AA623" s="222"/>
      <c r="AB623" s="222"/>
      <c r="AC623" s="222"/>
      <c r="AD623" s="222"/>
      <c r="AE623" s="222"/>
      <c r="AF623" s="222"/>
      <c r="AG623" s="222"/>
    </row>
    <row r="624" spans="1:33" ht="17.25" customHeight="1">
      <c r="A624" s="222"/>
      <c r="B624" s="222"/>
      <c r="C624" s="222"/>
      <c r="D624" s="222"/>
      <c r="E624" s="229"/>
      <c r="F624" s="230" t="e">
        <f t="shared" ref="F624:G624" si="527">#REF!</f>
        <v>#REF!</v>
      </c>
      <c r="G624" s="228" t="e">
        <f t="shared" si="527"/>
        <v>#REF!</v>
      </c>
      <c r="H624" s="222"/>
      <c r="I624" s="222"/>
      <c r="J624" s="222"/>
      <c r="K624" s="224"/>
      <c r="L624" s="224"/>
      <c r="M624" s="222"/>
      <c r="N624" s="222"/>
      <c r="O624" s="222"/>
      <c r="P624" s="222"/>
      <c r="Q624" s="222"/>
      <c r="R624" s="222"/>
      <c r="S624" s="222"/>
      <c r="T624" s="222"/>
      <c r="U624" s="222"/>
      <c r="V624" s="222"/>
      <c r="W624" s="222"/>
      <c r="X624" s="222"/>
      <c r="Y624" s="222"/>
      <c r="Z624" s="222"/>
      <c r="AA624" s="222"/>
      <c r="AB624" s="222"/>
      <c r="AC624" s="222"/>
      <c r="AD624" s="222"/>
      <c r="AE624" s="222"/>
      <c r="AF624" s="222"/>
      <c r="AG624" s="222"/>
    </row>
    <row r="625" spans="1:33" ht="17.25" customHeight="1">
      <c r="A625" s="222"/>
      <c r="B625" s="222"/>
      <c r="C625" s="222"/>
      <c r="D625" s="222"/>
      <c r="E625" s="229"/>
      <c r="F625" s="230" t="e">
        <f t="shared" ref="F625:G625" si="528">#REF!</f>
        <v>#REF!</v>
      </c>
      <c r="G625" s="228" t="e">
        <f t="shared" si="528"/>
        <v>#REF!</v>
      </c>
      <c r="H625" s="222"/>
      <c r="I625" s="222"/>
      <c r="J625" s="222"/>
      <c r="K625" s="224"/>
      <c r="L625" s="224"/>
      <c r="M625" s="222"/>
      <c r="N625" s="222"/>
      <c r="O625" s="222"/>
      <c r="P625" s="222"/>
      <c r="Q625" s="222"/>
      <c r="R625" s="222"/>
      <c r="S625" s="222"/>
      <c r="T625" s="222"/>
      <c r="U625" s="222"/>
      <c r="V625" s="222"/>
      <c r="W625" s="222"/>
      <c r="X625" s="222"/>
      <c r="Y625" s="222"/>
      <c r="Z625" s="222"/>
      <c r="AA625" s="222"/>
      <c r="AB625" s="222"/>
      <c r="AC625" s="222"/>
      <c r="AD625" s="222"/>
      <c r="AE625" s="222"/>
      <c r="AF625" s="222"/>
      <c r="AG625" s="222"/>
    </row>
    <row r="626" spans="1:33" ht="17.25" customHeight="1">
      <c r="A626" s="222"/>
      <c r="B626" s="222"/>
      <c r="C626" s="222"/>
      <c r="D626" s="222"/>
      <c r="E626" s="229"/>
      <c r="F626" s="230" t="e">
        <f t="shared" ref="F626:G626" si="529">#REF!</f>
        <v>#REF!</v>
      </c>
      <c r="G626" s="228" t="e">
        <f t="shared" si="529"/>
        <v>#REF!</v>
      </c>
      <c r="H626" s="222"/>
      <c r="I626" s="222"/>
      <c r="J626" s="222"/>
      <c r="K626" s="224"/>
      <c r="L626" s="224"/>
      <c r="M626" s="222"/>
      <c r="N626" s="222"/>
      <c r="O626" s="222"/>
      <c r="P626" s="222"/>
      <c r="Q626" s="222"/>
      <c r="R626" s="222"/>
      <c r="S626" s="222"/>
      <c r="T626" s="222"/>
      <c r="U626" s="222"/>
      <c r="V626" s="222"/>
      <c r="W626" s="222"/>
      <c r="X626" s="222"/>
      <c r="Y626" s="222"/>
      <c r="Z626" s="222"/>
      <c r="AA626" s="222"/>
      <c r="AB626" s="222"/>
      <c r="AC626" s="222"/>
      <c r="AD626" s="222"/>
      <c r="AE626" s="222"/>
      <c r="AF626" s="222"/>
      <c r="AG626" s="222"/>
    </row>
    <row r="627" spans="1:33" ht="17.25" customHeight="1">
      <c r="A627" s="222"/>
      <c r="B627" s="222"/>
      <c r="C627" s="222"/>
      <c r="D627" s="222"/>
      <c r="E627" s="229"/>
      <c r="F627" s="230" t="e">
        <f t="shared" ref="F627:G627" si="530">#REF!</f>
        <v>#REF!</v>
      </c>
      <c r="G627" s="228" t="e">
        <f t="shared" si="530"/>
        <v>#REF!</v>
      </c>
      <c r="H627" s="222"/>
      <c r="I627" s="222"/>
      <c r="J627" s="222"/>
      <c r="K627" s="224"/>
      <c r="L627" s="224"/>
      <c r="M627" s="222"/>
      <c r="N627" s="222"/>
      <c r="O627" s="222"/>
      <c r="P627" s="222"/>
      <c r="Q627" s="222"/>
      <c r="R627" s="222"/>
      <c r="S627" s="222"/>
      <c r="T627" s="222"/>
      <c r="U627" s="222"/>
      <c r="V627" s="222"/>
      <c r="W627" s="222"/>
      <c r="X627" s="222"/>
      <c r="Y627" s="222"/>
      <c r="Z627" s="222"/>
      <c r="AA627" s="222"/>
      <c r="AB627" s="222"/>
      <c r="AC627" s="222"/>
      <c r="AD627" s="222"/>
      <c r="AE627" s="222"/>
      <c r="AF627" s="222"/>
      <c r="AG627" s="222"/>
    </row>
    <row r="628" spans="1:33" ht="17.25" customHeight="1">
      <c r="A628" s="222"/>
      <c r="B628" s="222"/>
      <c r="C628" s="222"/>
      <c r="D628" s="222"/>
      <c r="E628" s="229"/>
      <c r="F628" s="230" t="e">
        <f t="shared" ref="F628:G628" si="531">#REF!</f>
        <v>#REF!</v>
      </c>
      <c r="G628" s="228" t="e">
        <f t="shared" si="531"/>
        <v>#REF!</v>
      </c>
      <c r="H628" s="222"/>
      <c r="I628" s="222"/>
      <c r="J628" s="222"/>
      <c r="K628" s="224"/>
      <c r="L628" s="224"/>
      <c r="M628" s="222"/>
      <c r="N628" s="222"/>
      <c r="O628" s="222"/>
      <c r="P628" s="222"/>
      <c r="Q628" s="222"/>
      <c r="R628" s="222"/>
      <c r="S628" s="222"/>
      <c r="T628" s="222"/>
      <c r="U628" s="222"/>
      <c r="V628" s="222"/>
      <c r="W628" s="222"/>
      <c r="X628" s="222"/>
      <c r="Y628" s="222"/>
      <c r="Z628" s="222"/>
      <c r="AA628" s="222"/>
      <c r="AB628" s="222"/>
      <c r="AC628" s="222"/>
      <c r="AD628" s="222"/>
      <c r="AE628" s="222"/>
      <c r="AF628" s="222"/>
      <c r="AG628" s="222"/>
    </row>
    <row r="629" spans="1:33" ht="17.25" customHeight="1">
      <c r="A629" s="222"/>
      <c r="B629" s="222"/>
      <c r="C629" s="222"/>
      <c r="D629" s="222"/>
      <c r="E629" s="229"/>
      <c r="F629" s="230" t="e">
        <f t="shared" ref="F629:G629" si="532">#REF!</f>
        <v>#REF!</v>
      </c>
      <c r="G629" s="228" t="e">
        <f t="shared" si="532"/>
        <v>#REF!</v>
      </c>
      <c r="H629" s="222"/>
      <c r="I629" s="222"/>
      <c r="J629" s="222"/>
      <c r="K629" s="224"/>
      <c r="L629" s="224"/>
      <c r="M629" s="222"/>
      <c r="N629" s="222"/>
      <c r="O629" s="222"/>
      <c r="P629" s="222"/>
      <c r="Q629" s="222"/>
      <c r="R629" s="222"/>
      <c r="S629" s="222"/>
      <c r="T629" s="222"/>
      <c r="U629" s="222"/>
      <c r="V629" s="222"/>
      <c r="W629" s="222"/>
      <c r="X629" s="222"/>
      <c r="Y629" s="222"/>
      <c r="Z629" s="222"/>
      <c r="AA629" s="222"/>
      <c r="AB629" s="222"/>
      <c r="AC629" s="222"/>
      <c r="AD629" s="222"/>
      <c r="AE629" s="222"/>
      <c r="AF629" s="222"/>
      <c r="AG629" s="222"/>
    </row>
    <row r="630" spans="1:33" ht="17.25" customHeight="1">
      <c r="A630" s="222"/>
      <c r="B630" s="222"/>
      <c r="C630" s="222"/>
      <c r="D630" s="222"/>
      <c r="E630" s="229"/>
      <c r="F630" s="230" t="e">
        <f t="shared" ref="F630:G630" si="533">#REF!</f>
        <v>#REF!</v>
      </c>
      <c r="G630" s="228" t="e">
        <f t="shared" si="533"/>
        <v>#REF!</v>
      </c>
      <c r="H630" s="222"/>
      <c r="I630" s="222"/>
      <c r="J630" s="222"/>
      <c r="K630" s="224"/>
      <c r="L630" s="224"/>
      <c r="M630" s="222"/>
      <c r="N630" s="222"/>
      <c r="O630" s="222"/>
      <c r="P630" s="222"/>
      <c r="Q630" s="222"/>
      <c r="R630" s="222"/>
      <c r="S630" s="222"/>
      <c r="T630" s="222"/>
      <c r="U630" s="222"/>
      <c r="V630" s="222"/>
      <c r="W630" s="222"/>
      <c r="X630" s="222"/>
      <c r="Y630" s="222"/>
      <c r="Z630" s="222"/>
      <c r="AA630" s="222"/>
      <c r="AB630" s="222"/>
      <c r="AC630" s="222"/>
      <c r="AD630" s="222"/>
      <c r="AE630" s="222"/>
      <c r="AF630" s="222"/>
      <c r="AG630" s="222"/>
    </row>
    <row r="631" spans="1:33" ht="17.25" customHeight="1">
      <c r="A631" s="222"/>
      <c r="B631" s="222"/>
      <c r="C631" s="222"/>
      <c r="D631" s="222"/>
      <c r="E631" s="229"/>
      <c r="F631" s="230" t="e">
        <f t="shared" ref="F631:G631" si="534">#REF!</f>
        <v>#REF!</v>
      </c>
      <c r="G631" s="228" t="e">
        <f t="shared" si="534"/>
        <v>#REF!</v>
      </c>
      <c r="H631" s="222"/>
      <c r="I631" s="222"/>
      <c r="J631" s="222"/>
      <c r="K631" s="224"/>
      <c r="L631" s="224"/>
      <c r="M631" s="222"/>
      <c r="N631" s="222"/>
      <c r="O631" s="222"/>
      <c r="P631" s="222"/>
      <c r="Q631" s="222"/>
      <c r="R631" s="222"/>
      <c r="S631" s="222"/>
      <c r="T631" s="222"/>
      <c r="U631" s="222"/>
      <c r="V631" s="222"/>
      <c r="W631" s="222"/>
      <c r="X631" s="222"/>
      <c r="Y631" s="222"/>
      <c r="Z631" s="222"/>
      <c r="AA631" s="222"/>
      <c r="AB631" s="222"/>
      <c r="AC631" s="222"/>
      <c r="AD631" s="222"/>
      <c r="AE631" s="222"/>
      <c r="AF631" s="222"/>
      <c r="AG631" s="222"/>
    </row>
    <row r="632" spans="1:33" ht="17.25" customHeight="1">
      <c r="A632" s="222"/>
      <c r="B632" s="222"/>
      <c r="C632" s="222"/>
      <c r="D632" s="222"/>
      <c r="E632" s="229"/>
      <c r="F632" s="230" t="e">
        <f t="shared" ref="F632:G632" si="535">#REF!</f>
        <v>#REF!</v>
      </c>
      <c r="G632" s="228" t="e">
        <f t="shared" si="535"/>
        <v>#REF!</v>
      </c>
      <c r="H632" s="222"/>
      <c r="I632" s="222"/>
      <c r="J632" s="222"/>
      <c r="K632" s="224"/>
      <c r="L632" s="224"/>
      <c r="M632" s="222"/>
      <c r="N632" s="222"/>
      <c r="O632" s="222"/>
      <c r="P632" s="222"/>
      <c r="Q632" s="222"/>
      <c r="R632" s="222"/>
      <c r="S632" s="222"/>
      <c r="T632" s="222"/>
      <c r="U632" s="222"/>
      <c r="V632" s="222"/>
      <c r="W632" s="222"/>
      <c r="X632" s="222"/>
      <c r="Y632" s="222"/>
      <c r="Z632" s="222"/>
      <c r="AA632" s="222"/>
      <c r="AB632" s="222"/>
      <c r="AC632" s="222"/>
      <c r="AD632" s="222"/>
      <c r="AE632" s="222"/>
      <c r="AF632" s="222"/>
      <c r="AG632" s="222"/>
    </row>
    <row r="633" spans="1:33" ht="17.25" customHeight="1">
      <c r="A633" s="222"/>
      <c r="B633" s="222"/>
      <c r="C633" s="222"/>
      <c r="D633" s="222"/>
      <c r="E633" s="229"/>
      <c r="F633" s="230" t="e">
        <f t="shared" ref="F633:G633" si="536">#REF!</f>
        <v>#REF!</v>
      </c>
      <c r="G633" s="228" t="e">
        <f t="shared" si="536"/>
        <v>#REF!</v>
      </c>
      <c r="H633" s="222"/>
      <c r="I633" s="222"/>
      <c r="J633" s="222"/>
      <c r="K633" s="224"/>
      <c r="L633" s="224"/>
      <c r="M633" s="222"/>
      <c r="N633" s="222"/>
      <c r="O633" s="222"/>
      <c r="P633" s="222"/>
      <c r="Q633" s="222"/>
      <c r="R633" s="222"/>
      <c r="S633" s="222"/>
      <c r="T633" s="222"/>
      <c r="U633" s="222"/>
      <c r="V633" s="222"/>
      <c r="W633" s="222"/>
      <c r="X633" s="222"/>
      <c r="Y633" s="222"/>
      <c r="Z633" s="222"/>
      <c r="AA633" s="222"/>
      <c r="AB633" s="222"/>
      <c r="AC633" s="222"/>
      <c r="AD633" s="222"/>
      <c r="AE633" s="222"/>
      <c r="AF633" s="222"/>
      <c r="AG633" s="222"/>
    </row>
    <row r="634" spans="1:33" ht="17.25" customHeight="1">
      <c r="A634" s="222"/>
      <c r="B634" s="222"/>
      <c r="C634" s="222"/>
      <c r="D634" s="222"/>
      <c r="E634" s="229"/>
      <c r="F634" s="230" t="e">
        <f t="shared" ref="F634:G634" si="537">#REF!</f>
        <v>#REF!</v>
      </c>
      <c r="G634" s="228" t="e">
        <f t="shared" si="537"/>
        <v>#REF!</v>
      </c>
      <c r="H634" s="222"/>
      <c r="I634" s="222"/>
      <c r="J634" s="222"/>
      <c r="K634" s="224"/>
      <c r="L634" s="224"/>
      <c r="M634" s="222"/>
      <c r="N634" s="222"/>
      <c r="O634" s="222"/>
      <c r="P634" s="222"/>
      <c r="Q634" s="222"/>
      <c r="R634" s="222"/>
      <c r="S634" s="222"/>
      <c r="T634" s="222"/>
      <c r="U634" s="222"/>
      <c r="V634" s="222"/>
      <c r="W634" s="222"/>
      <c r="X634" s="222"/>
      <c r="Y634" s="222"/>
      <c r="Z634" s="222"/>
      <c r="AA634" s="222"/>
      <c r="AB634" s="222"/>
      <c r="AC634" s="222"/>
      <c r="AD634" s="222"/>
      <c r="AE634" s="222"/>
      <c r="AF634" s="222"/>
      <c r="AG634" s="222"/>
    </row>
    <row r="635" spans="1:33" ht="17.25" customHeight="1">
      <c r="A635" s="222"/>
      <c r="B635" s="222"/>
      <c r="C635" s="222"/>
      <c r="D635" s="222"/>
      <c r="E635" s="229"/>
      <c r="F635" s="230" t="e">
        <f t="shared" ref="F635:G635" si="538">#REF!</f>
        <v>#REF!</v>
      </c>
      <c r="G635" s="228" t="e">
        <f t="shared" si="538"/>
        <v>#REF!</v>
      </c>
      <c r="H635" s="222"/>
      <c r="I635" s="222"/>
      <c r="J635" s="222"/>
      <c r="K635" s="224"/>
      <c r="L635" s="224"/>
      <c r="M635" s="222"/>
      <c r="N635" s="222"/>
      <c r="O635" s="222"/>
      <c r="P635" s="222"/>
      <c r="Q635" s="222"/>
      <c r="R635" s="222"/>
      <c r="S635" s="222"/>
      <c r="T635" s="222"/>
      <c r="U635" s="222"/>
      <c r="V635" s="222"/>
      <c r="W635" s="222"/>
      <c r="X635" s="222"/>
      <c r="Y635" s="222"/>
      <c r="Z635" s="222"/>
      <c r="AA635" s="222"/>
      <c r="AB635" s="222"/>
      <c r="AC635" s="222"/>
      <c r="AD635" s="222"/>
      <c r="AE635" s="222"/>
      <c r="AF635" s="222"/>
      <c r="AG635" s="222"/>
    </row>
    <row r="636" spans="1:33" ht="17.25" customHeight="1">
      <c r="A636" s="222"/>
      <c r="B636" s="222"/>
      <c r="C636" s="222"/>
      <c r="D636" s="222"/>
      <c r="E636" s="229"/>
      <c r="F636" s="230" t="e">
        <f t="shared" ref="F636:G636" si="539">#REF!</f>
        <v>#REF!</v>
      </c>
      <c r="G636" s="228" t="e">
        <f t="shared" si="539"/>
        <v>#REF!</v>
      </c>
      <c r="H636" s="222"/>
      <c r="I636" s="222"/>
      <c r="J636" s="222"/>
      <c r="K636" s="224"/>
      <c r="L636" s="224"/>
      <c r="M636" s="222"/>
      <c r="N636" s="222"/>
      <c r="O636" s="222"/>
      <c r="P636" s="222"/>
      <c r="Q636" s="222"/>
      <c r="R636" s="222"/>
      <c r="S636" s="222"/>
      <c r="T636" s="222"/>
      <c r="U636" s="222"/>
      <c r="V636" s="222"/>
      <c r="W636" s="222"/>
      <c r="X636" s="222"/>
      <c r="Y636" s="222"/>
      <c r="Z636" s="222"/>
      <c r="AA636" s="222"/>
      <c r="AB636" s="222"/>
      <c r="AC636" s="222"/>
      <c r="AD636" s="222"/>
      <c r="AE636" s="222"/>
      <c r="AF636" s="222"/>
      <c r="AG636" s="222"/>
    </row>
    <row r="637" spans="1:33" ht="17.25" customHeight="1">
      <c r="A637" s="222"/>
      <c r="B637" s="222"/>
      <c r="C637" s="222"/>
      <c r="D637" s="222"/>
      <c r="E637" s="229"/>
      <c r="F637" s="230" t="e">
        <f t="shared" ref="F637:G637" si="540">#REF!</f>
        <v>#REF!</v>
      </c>
      <c r="G637" s="228" t="e">
        <f t="shared" si="540"/>
        <v>#REF!</v>
      </c>
      <c r="H637" s="222"/>
      <c r="I637" s="222"/>
      <c r="J637" s="222"/>
      <c r="K637" s="224"/>
      <c r="L637" s="224"/>
      <c r="M637" s="222"/>
      <c r="N637" s="222"/>
      <c r="O637" s="222"/>
      <c r="P637" s="222"/>
      <c r="Q637" s="222"/>
      <c r="R637" s="222"/>
      <c r="S637" s="222"/>
      <c r="T637" s="222"/>
      <c r="U637" s="222"/>
      <c r="V637" s="222"/>
      <c r="W637" s="222"/>
      <c r="X637" s="222"/>
      <c r="Y637" s="222"/>
      <c r="Z637" s="222"/>
      <c r="AA637" s="222"/>
      <c r="AB637" s="222"/>
      <c r="AC637" s="222"/>
      <c r="AD637" s="222"/>
      <c r="AE637" s="222"/>
      <c r="AF637" s="222"/>
      <c r="AG637" s="222"/>
    </row>
    <row r="638" spans="1:33" ht="17.25" customHeight="1">
      <c r="A638" s="222"/>
      <c r="B638" s="222"/>
      <c r="C638" s="222"/>
      <c r="D638" s="222"/>
      <c r="E638" s="229"/>
      <c r="F638" s="230" t="e">
        <f t="shared" ref="F638:G638" si="541">#REF!</f>
        <v>#REF!</v>
      </c>
      <c r="G638" s="228" t="e">
        <f t="shared" si="541"/>
        <v>#REF!</v>
      </c>
      <c r="H638" s="222"/>
      <c r="I638" s="222"/>
      <c r="J638" s="222"/>
      <c r="K638" s="224"/>
      <c r="L638" s="224"/>
      <c r="M638" s="222"/>
      <c r="N638" s="222"/>
      <c r="O638" s="222"/>
      <c r="P638" s="222"/>
      <c r="Q638" s="222"/>
      <c r="R638" s="222"/>
      <c r="S638" s="222"/>
      <c r="T638" s="222"/>
      <c r="U638" s="222"/>
      <c r="V638" s="222"/>
      <c r="W638" s="222"/>
      <c r="X638" s="222"/>
      <c r="Y638" s="222"/>
      <c r="Z638" s="222"/>
      <c r="AA638" s="222"/>
      <c r="AB638" s="222"/>
      <c r="AC638" s="222"/>
      <c r="AD638" s="222"/>
      <c r="AE638" s="222"/>
      <c r="AF638" s="222"/>
      <c r="AG638" s="222"/>
    </row>
    <row r="639" spans="1:33" ht="17.25" customHeight="1">
      <c r="A639" s="222"/>
      <c r="B639" s="222"/>
      <c r="C639" s="222"/>
      <c r="D639" s="222"/>
      <c r="E639" s="229"/>
      <c r="F639" s="230" t="e">
        <f t="shared" ref="F639:G639" si="542">#REF!</f>
        <v>#REF!</v>
      </c>
      <c r="G639" s="228" t="e">
        <f t="shared" si="542"/>
        <v>#REF!</v>
      </c>
      <c r="H639" s="222"/>
      <c r="I639" s="222"/>
      <c r="J639" s="222"/>
      <c r="K639" s="224"/>
      <c r="L639" s="224"/>
      <c r="M639" s="222"/>
      <c r="N639" s="222"/>
      <c r="O639" s="222"/>
      <c r="P639" s="222"/>
      <c r="Q639" s="222"/>
      <c r="R639" s="222"/>
      <c r="S639" s="222"/>
      <c r="T639" s="222"/>
      <c r="U639" s="222"/>
      <c r="V639" s="222"/>
      <c r="W639" s="222"/>
      <c r="X639" s="222"/>
      <c r="Y639" s="222"/>
      <c r="Z639" s="222"/>
      <c r="AA639" s="222"/>
      <c r="AB639" s="222"/>
      <c r="AC639" s="222"/>
      <c r="AD639" s="222"/>
      <c r="AE639" s="222"/>
      <c r="AF639" s="222"/>
      <c r="AG639" s="222"/>
    </row>
    <row r="640" spans="1:33" ht="17.25" customHeight="1">
      <c r="A640" s="222"/>
      <c r="B640" s="222"/>
      <c r="C640" s="222"/>
      <c r="D640" s="222"/>
      <c r="E640" s="229"/>
      <c r="F640" s="230" t="e">
        <f t="shared" ref="F640:G640" si="543">#REF!</f>
        <v>#REF!</v>
      </c>
      <c r="G640" s="228" t="e">
        <f t="shared" si="543"/>
        <v>#REF!</v>
      </c>
      <c r="H640" s="222"/>
      <c r="I640" s="222"/>
      <c r="J640" s="222"/>
      <c r="K640" s="224"/>
      <c r="L640" s="224"/>
      <c r="M640" s="222"/>
      <c r="N640" s="222"/>
      <c r="O640" s="222"/>
      <c r="P640" s="222"/>
      <c r="Q640" s="222"/>
      <c r="R640" s="222"/>
      <c r="S640" s="222"/>
      <c r="T640" s="222"/>
      <c r="U640" s="222"/>
      <c r="V640" s="222"/>
      <c r="W640" s="222"/>
      <c r="X640" s="222"/>
      <c r="Y640" s="222"/>
      <c r="Z640" s="222"/>
      <c r="AA640" s="222"/>
      <c r="AB640" s="222"/>
      <c r="AC640" s="222"/>
      <c r="AD640" s="222"/>
      <c r="AE640" s="222"/>
      <c r="AF640" s="222"/>
      <c r="AG640" s="222"/>
    </row>
    <row r="641" spans="1:33" ht="17.25" customHeight="1">
      <c r="A641" s="222"/>
      <c r="B641" s="222"/>
      <c r="C641" s="222"/>
      <c r="D641" s="222"/>
      <c r="E641" s="229"/>
      <c r="F641" s="230" t="e">
        <f t="shared" ref="F641:G641" si="544">#REF!</f>
        <v>#REF!</v>
      </c>
      <c r="G641" s="228" t="e">
        <f t="shared" si="544"/>
        <v>#REF!</v>
      </c>
      <c r="H641" s="222"/>
      <c r="I641" s="222"/>
      <c r="J641" s="222"/>
      <c r="K641" s="224"/>
      <c r="L641" s="224"/>
      <c r="M641" s="222"/>
      <c r="N641" s="222"/>
      <c r="O641" s="222"/>
      <c r="P641" s="222"/>
      <c r="Q641" s="222"/>
      <c r="R641" s="222"/>
      <c r="S641" s="222"/>
      <c r="T641" s="222"/>
      <c r="U641" s="222"/>
      <c r="V641" s="222"/>
      <c r="W641" s="222"/>
      <c r="X641" s="222"/>
      <c r="Y641" s="222"/>
      <c r="Z641" s="222"/>
      <c r="AA641" s="222"/>
      <c r="AB641" s="222"/>
      <c r="AC641" s="222"/>
      <c r="AD641" s="222"/>
      <c r="AE641" s="222"/>
      <c r="AF641" s="222"/>
      <c r="AG641" s="222"/>
    </row>
    <row r="642" spans="1:33" ht="17.25" customHeight="1">
      <c r="A642" s="222"/>
      <c r="B642" s="222"/>
      <c r="C642" s="222"/>
      <c r="D642" s="222"/>
      <c r="E642" s="229"/>
      <c r="F642" s="230" t="e">
        <f t="shared" ref="F642:G642" si="545">#REF!</f>
        <v>#REF!</v>
      </c>
      <c r="G642" s="228" t="e">
        <f t="shared" si="545"/>
        <v>#REF!</v>
      </c>
      <c r="H642" s="222"/>
      <c r="I642" s="222"/>
      <c r="J642" s="222"/>
      <c r="K642" s="224"/>
      <c r="L642" s="224"/>
      <c r="M642" s="222"/>
      <c r="N642" s="222"/>
      <c r="O642" s="222"/>
      <c r="P642" s="222"/>
      <c r="Q642" s="222"/>
      <c r="R642" s="222"/>
      <c r="S642" s="222"/>
      <c r="T642" s="222"/>
      <c r="U642" s="222"/>
      <c r="V642" s="222"/>
      <c r="W642" s="222"/>
      <c r="X642" s="222"/>
      <c r="Y642" s="222"/>
      <c r="Z642" s="222"/>
      <c r="AA642" s="222"/>
      <c r="AB642" s="222"/>
      <c r="AC642" s="222"/>
      <c r="AD642" s="222"/>
      <c r="AE642" s="222"/>
      <c r="AF642" s="222"/>
      <c r="AG642" s="222"/>
    </row>
    <row r="643" spans="1:33" ht="17.25" customHeight="1">
      <c r="A643" s="222"/>
      <c r="B643" s="222"/>
      <c r="C643" s="222"/>
      <c r="D643" s="222"/>
      <c r="E643" s="229"/>
      <c r="F643" s="230" t="e">
        <f t="shared" ref="F643:G643" si="546">#REF!</f>
        <v>#REF!</v>
      </c>
      <c r="G643" s="228" t="e">
        <f t="shared" si="546"/>
        <v>#REF!</v>
      </c>
      <c r="H643" s="222"/>
      <c r="I643" s="222"/>
      <c r="J643" s="222"/>
      <c r="K643" s="224"/>
      <c r="L643" s="224"/>
      <c r="M643" s="222"/>
      <c r="N643" s="222"/>
      <c r="O643" s="222"/>
      <c r="P643" s="222"/>
      <c r="Q643" s="222"/>
      <c r="R643" s="222"/>
      <c r="S643" s="222"/>
      <c r="T643" s="222"/>
      <c r="U643" s="222"/>
      <c r="V643" s="222"/>
      <c r="W643" s="222"/>
      <c r="X643" s="222"/>
      <c r="Y643" s="222"/>
      <c r="Z643" s="222"/>
      <c r="AA643" s="222"/>
      <c r="AB643" s="222"/>
      <c r="AC643" s="222"/>
      <c r="AD643" s="222"/>
      <c r="AE643" s="222"/>
      <c r="AF643" s="222"/>
      <c r="AG643" s="222"/>
    </row>
    <row r="644" spans="1:33" ht="17.25" customHeight="1">
      <c r="A644" s="222"/>
      <c r="B644" s="222"/>
      <c r="C644" s="222"/>
      <c r="D644" s="222"/>
      <c r="E644" s="229"/>
      <c r="F644" s="230" t="e">
        <f t="shared" ref="F644:G644" si="547">#REF!</f>
        <v>#REF!</v>
      </c>
      <c r="G644" s="228" t="e">
        <f t="shared" si="547"/>
        <v>#REF!</v>
      </c>
      <c r="H644" s="222"/>
      <c r="I644" s="222"/>
      <c r="J644" s="222"/>
      <c r="K644" s="224"/>
      <c r="L644" s="224"/>
      <c r="M644" s="222"/>
      <c r="N644" s="222"/>
      <c r="O644" s="222"/>
      <c r="P644" s="222"/>
      <c r="Q644" s="222"/>
      <c r="R644" s="222"/>
      <c r="S644" s="222"/>
      <c r="T644" s="222"/>
      <c r="U644" s="222"/>
      <c r="V644" s="222"/>
      <c r="W644" s="222"/>
      <c r="X644" s="222"/>
      <c r="Y644" s="222"/>
      <c r="Z644" s="222"/>
      <c r="AA644" s="222"/>
      <c r="AB644" s="222"/>
      <c r="AC644" s="222"/>
      <c r="AD644" s="222"/>
      <c r="AE644" s="222"/>
      <c r="AF644" s="222"/>
      <c r="AG644" s="222"/>
    </row>
    <row r="645" spans="1:33" ht="17.25" customHeight="1">
      <c r="A645" s="222"/>
      <c r="B645" s="222"/>
      <c r="C645" s="222"/>
      <c r="D645" s="222"/>
      <c r="E645" s="229"/>
      <c r="F645" s="230" t="e">
        <f t="shared" ref="F645:G645" si="548">#REF!</f>
        <v>#REF!</v>
      </c>
      <c r="G645" s="228" t="e">
        <f t="shared" si="548"/>
        <v>#REF!</v>
      </c>
      <c r="H645" s="222"/>
      <c r="I645" s="222"/>
      <c r="J645" s="222"/>
      <c r="K645" s="224"/>
      <c r="L645" s="224"/>
      <c r="M645" s="222"/>
      <c r="N645" s="222"/>
      <c r="O645" s="222"/>
      <c r="P645" s="222"/>
      <c r="Q645" s="222"/>
      <c r="R645" s="222"/>
      <c r="S645" s="222"/>
      <c r="T645" s="222"/>
      <c r="U645" s="222"/>
      <c r="V645" s="222"/>
      <c r="W645" s="222"/>
      <c r="X645" s="222"/>
      <c r="Y645" s="222"/>
      <c r="Z645" s="222"/>
      <c r="AA645" s="222"/>
      <c r="AB645" s="222"/>
      <c r="AC645" s="222"/>
      <c r="AD645" s="222"/>
      <c r="AE645" s="222"/>
      <c r="AF645" s="222"/>
      <c r="AG645" s="222"/>
    </row>
    <row r="646" spans="1:33" ht="17.25" customHeight="1">
      <c r="A646" s="222"/>
      <c r="B646" s="222"/>
      <c r="C646" s="222"/>
      <c r="D646" s="222"/>
      <c r="E646" s="229"/>
      <c r="F646" s="230" t="e">
        <f t="shared" ref="F646:G646" si="549">#REF!</f>
        <v>#REF!</v>
      </c>
      <c r="G646" s="228" t="e">
        <f t="shared" si="549"/>
        <v>#REF!</v>
      </c>
      <c r="H646" s="222"/>
      <c r="I646" s="222"/>
      <c r="J646" s="222"/>
      <c r="K646" s="224"/>
      <c r="L646" s="224"/>
      <c r="M646" s="222"/>
      <c r="N646" s="222"/>
      <c r="O646" s="222"/>
      <c r="P646" s="222"/>
      <c r="Q646" s="222"/>
      <c r="R646" s="222"/>
      <c r="S646" s="222"/>
      <c r="T646" s="222"/>
      <c r="U646" s="222"/>
      <c r="V646" s="222"/>
      <c r="W646" s="222"/>
      <c r="X646" s="222"/>
      <c r="Y646" s="222"/>
      <c r="Z646" s="222"/>
      <c r="AA646" s="222"/>
      <c r="AB646" s="222"/>
      <c r="AC646" s="222"/>
      <c r="AD646" s="222"/>
      <c r="AE646" s="222"/>
      <c r="AF646" s="222"/>
      <c r="AG646" s="222"/>
    </row>
    <row r="647" spans="1:33" ht="17.25" customHeight="1">
      <c r="A647" s="222"/>
      <c r="B647" s="222"/>
      <c r="C647" s="222"/>
      <c r="D647" s="222"/>
      <c r="E647" s="229"/>
      <c r="F647" s="230" t="e">
        <f t="shared" ref="F647:G647" si="550">#REF!</f>
        <v>#REF!</v>
      </c>
      <c r="G647" s="228" t="e">
        <f t="shared" si="550"/>
        <v>#REF!</v>
      </c>
      <c r="H647" s="222"/>
      <c r="I647" s="222"/>
      <c r="J647" s="222"/>
      <c r="K647" s="224"/>
      <c r="L647" s="224"/>
      <c r="M647" s="222"/>
      <c r="N647" s="222"/>
      <c r="O647" s="222"/>
      <c r="P647" s="222"/>
      <c r="Q647" s="222"/>
      <c r="R647" s="222"/>
      <c r="S647" s="222"/>
      <c r="T647" s="222"/>
      <c r="U647" s="222"/>
      <c r="V647" s="222"/>
      <c r="W647" s="222"/>
      <c r="X647" s="222"/>
      <c r="Y647" s="222"/>
      <c r="Z647" s="222"/>
      <c r="AA647" s="222"/>
      <c r="AB647" s="222"/>
      <c r="AC647" s="222"/>
      <c r="AD647" s="222"/>
      <c r="AE647" s="222"/>
      <c r="AF647" s="222"/>
      <c r="AG647" s="222"/>
    </row>
    <row r="648" spans="1:33" ht="17.25" customHeight="1">
      <c r="A648" s="222"/>
      <c r="B648" s="222"/>
      <c r="C648" s="222"/>
      <c r="D648" s="222"/>
      <c r="E648" s="229"/>
      <c r="F648" s="230" t="e">
        <f t="shared" ref="F648:G648" si="551">#REF!</f>
        <v>#REF!</v>
      </c>
      <c r="G648" s="228" t="e">
        <f t="shared" si="551"/>
        <v>#REF!</v>
      </c>
      <c r="H648" s="222"/>
      <c r="I648" s="222"/>
      <c r="J648" s="222"/>
      <c r="K648" s="224"/>
      <c r="L648" s="224"/>
      <c r="M648" s="222"/>
      <c r="N648" s="222"/>
      <c r="O648" s="222"/>
      <c r="P648" s="222"/>
      <c r="Q648" s="222"/>
      <c r="R648" s="222"/>
      <c r="S648" s="222"/>
      <c r="T648" s="222"/>
      <c r="U648" s="222"/>
      <c r="V648" s="222"/>
      <c r="W648" s="222"/>
      <c r="X648" s="222"/>
      <c r="Y648" s="222"/>
      <c r="Z648" s="222"/>
      <c r="AA648" s="222"/>
      <c r="AB648" s="222"/>
      <c r="AC648" s="222"/>
      <c r="AD648" s="222"/>
      <c r="AE648" s="222"/>
      <c r="AF648" s="222"/>
      <c r="AG648" s="222"/>
    </row>
    <row r="649" spans="1:33" ht="17.25" customHeight="1">
      <c r="A649" s="222"/>
      <c r="B649" s="222"/>
      <c r="C649" s="222"/>
      <c r="D649" s="222"/>
      <c r="E649" s="229"/>
      <c r="F649" s="230" t="e">
        <f t="shared" ref="F649:G649" si="552">#REF!</f>
        <v>#REF!</v>
      </c>
      <c r="G649" s="228" t="e">
        <f t="shared" si="552"/>
        <v>#REF!</v>
      </c>
      <c r="H649" s="222"/>
      <c r="I649" s="222"/>
      <c r="J649" s="222"/>
      <c r="K649" s="224"/>
      <c r="L649" s="224"/>
      <c r="M649" s="222"/>
      <c r="N649" s="222"/>
      <c r="O649" s="222"/>
      <c r="P649" s="222"/>
      <c r="Q649" s="222"/>
      <c r="R649" s="222"/>
      <c r="S649" s="222"/>
      <c r="T649" s="222"/>
      <c r="U649" s="222"/>
      <c r="V649" s="222"/>
      <c r="W649" s="222"/>
      <c r="X649" s="222"/>
      <c r="Y649" s="222"/>
      <c r="Z649" s="222"/>
      <c r="AA649" s="222"/>
      <c r="AB649" s="222"/>
      <c r="AC649" s="222"/>
      <c r="AD649" s="222"/>
      <c r="AE649" s="222"/>
      <c r="AF649" s="222"/>
      <c r="AG649" s="222"/>
    </row>
    <row r="650" spans="1:33" ht="17.25" customHeight="1">
      <c r="A650" s="222"/>
      <c r="B650" s="222"/>
      <c r="C650" s="222"/>
      <c r="D650" s="222"/>
      <c r="E650" s="229"/>
      <c r="F650" s="230" t="e">
        <f t="shared" ref="F650:G650" si="553">#REF!</f>
        <v>#REF!</v>
      </c>
      <c r="G650" s="228" t="e">
        <f t="shared" si="553"/>
        <v>#REF!</v>
      </c>
      <c r="H650" s="222"/>
      <c r="I650" s="222"/>
      <c r="J650" s="222"/>
      <c r="K650" s="224"/>
      <c r="L650" s="224"/>
      <c r="M650" s="222"/>
      <c r="N650" s="222"/>
      <c r="O650" s="222"/>
      <c r="P650" s="222"/>
      <c r="Q650" s="222"/>
      <c r="R650" s="222"/>
      <c r="S650" s="222"/>
      <c r="T650" s="222"/>
      <c r="U650" s="222"/>
      <c r="V650" s="222"/>
      <c r="W650" s="222"/>
      <c r="X650" s="222"/>
      <c r="Y650" s="222"/>
      <c r="Z650" s="222"/>
      <c r="AA650" s="222"/>
      <c r="AB650" s="222"/>
      <c r="AC650" s="222"/>
      <c r="AD650" s="222"/>
      <c r="AE650" s="222"/>
      <c r="AF650" s="222"/>
      <c r="AG650" s="222"/>
    </row>
    <row r="651" spans="1:33" ht="17.25" customHeight="1">
      <c r="A651" s="222"/>
      <c r="B651" s="222"/>
      <c r="C651" s="222"/>
      <c r="D651" s="222"/>
      <c r="E651" s="229"/>
      <c r="F651" s="230" t="e">
        <f t="shared" ref="F651:G651" si="554">#REF!</f>
        <v>#REF!</v>
      </c>
      <c r="G651" s="228" t="e">
        <f t="shared" si="554"/>
        <v>#REF!</v>
      </c>
      <c r="H651" s="222"/>
      <c r="I651" s="222"/>
      <c r="J651" s="222"/>
      <c r="K651" s="224"/>
      <c r="L651" s="224"/>
      <c r="M651" s="222"/>
      <c r="N651" s="222"/>
      <c r="O651" s="222"/>
      <c r="P651" s="222"/>
      <c r="Q651" s="222"/>
      <c r="R651" s="222"/>
      <c r="S651" s="222"/>
      <c r="T651" s="222"/>
      <c r="U651" s="222"/>
      <c r="V651" s="222"/>
      <c r="W651" s="222"/>
      <c r="X651" s="222"/>
      <c r="Y651" s="222"/>
      <c r="Z651" s="222"/>
      <c r="AA651" s="222"/>
      <c r="AB651" s="222"/>
      <c r="AC651" s="222"/>
      <c r="AD651" s="222"/>
      <c r="AE651" s="222"/>
      <c r="AF651" s="222"/>
      <c r="AG651" s="222"/>
    </row>
    <row r="652" spans="1:33" ht="17.25" customHeight="1">
      <c r="A652" s="222"/>
      <c r="B652" s="222"/>
      <c r="C652" s="222"/>
      <c r="D652" s="222"/>
      <c r="E652" s="229"/>
      <c r="F652" s="230" t="e">
        <f t="shared" ref="F652:G652" si="555">#REF!</f>
        <v>#REF!</v>
      </c>
      <c r="G652" s="228" t="e">
        <f t="shared" si="555"/>
        <v>#REF!</v>
      </c>
      <c r="H652" s="222"/>
      <c r="I652" s="222"/>
      <c r="J652" s="222"/>
      <c r="K652" s="224"/>
      <c r="L652" s="224"/>
      <c r="M652" s="222"/>
      <c r="N652" s="222"/>
      <c r="O652" s="222"/>
      <c r="P652" s="222"/>
      <c r="Q652" s="222"/>
      <c r="R652" s="222"/>
      <c r="S652" s="222"/>
      <c r="T652" s="222"/>
      <c r="U652" s="222"/>
      <c r="V652" s="222"/>
      <c r="W652" s="222"/>
      <c r="X652" s="222"/>
      <c r="Y652" s="222"/>
      <c r="Z652" s="222"/>
      <c r="AA652" s="222"/>
      <c r="AB652" s="222"/>
      <c r="AC652" s="222"/>
      <c r="AD652" s="222"/>
      <c r="AE652" s="222"/>
      <c r="AF652" s="222"/>
      <c r="AG652" s="222"/>
    </row>
    <row r="653" spans="1:33" ht="17.25" customHeight="1">
      <c r="A653" s="222"/>
      <c r="B653" s="222"/>
      <c r="C653" s="222"/>
      <c r="D653" s="222"/>
      <c r="E653" s="229"/>
      <c r="F653" s="230" t="e">
        <f t="shared" ref="F653:G653" si="556">#REF!</f>
        <v>#REF!</v>
      </c>
      <c r="G653" s="228" t="e">
        <f t="shared" si="556"/>
        <v>#REF!</v>
      </c>
      <c r="H653" s="222"/>
      <c r="I653" s="222"/>
      <c r="J653" s="222"/>
      <c r="K653" s="224"/>
      <c r="L653" s="224"/>
      <c r="M653" s="222"/>
      <c r="N653" s="222"/>
      <c r="O653" s="222"/>
      <c r="P653" s="222"/>
      <c r="Q653" s="222"/>
      <c r="R653" s="222"/>
      <c r="S653" s="222"/>
      <c r="T653" s="222"/>
      <c r="U653" s="222"/>
      <c r="V653" s="222"/>
      <c r="W653" s="222"/>
      <c r="X653" s="222"/>
      <c r="Y653" s="222"/>
      <c r="Z653" s="222"/>
      <c r="AA653" s="222"/>
      <c r="AB653" s="222"/>
      <c r="AC653" s="222"/>
      <c r="AD653" s="222"/>
      <c r="AE653" s="222"/>
      <c r="AF653" s="222"/>
      <c r="AG653" s="222"/>
    </row>
    <row r="654" spans="1:33" ht="17.25" customHeight="1">
      <c r="A654" s="222"/>
      <c r="B654" s="222"/>
      <c r="C654" s="222"/>
      <c r="D654" s="222"/>
      <c r="E654" s="229"/>
      <c r="F654" s="230" t="e">
        <f t="shared" ref="F654:G654" si="557">#REF!</f>
        <v>#REF!</v>
      </c>
      <c r="G654" s="228" t="e">
        <f t="shared" si="557"/>
        <v>#REF!</v>
      </c>
      <c r="H654" s="222"/>
      <c r="I654" s="222"/>
      <c r="J654" s="222"/>
      <c r="K654" s="224"/>
      <c r="L654" s="224"/>
      <c r="M654" s="222"/>
      <c r="N654" s="222"/>
      <c r="O654" s="222"/>
      <c r="P654" s="222"/>
      <c r="Q654" s="222"/>
      <c r="R654" s="222"/>
      <c r="S654" s="222"/>
      <c r="T654" s="222"/>
      <c r="U654" s="222"/>
      <c r="V654" s="222"/>
      <c r="W654" s="222"/>
      <c r="X654" s="222"/>
      <c r="Y654" s="222"/>
      <c r="Z654" s="222"/>
      <c r="AA654" s="222"/>
      <c r="AB654" s="222"/>
      <c r="AC654" s="222"/>
      <c r="AD654" s="222"/>
      <c r="AE654" s="222"/>
      <c r="AF654" s="222"/>
      <c r="AG654" s="222"/>
    </row>
    <row r="655" spans="1:33" ht="17.25" customHeight="1">
      <c r="A655" s="222"/>
      <c r="B655" s="222"/>
      <c r="C655" s="222"/>
      <c r="D655" s="222"/>
      <c r="E655" s="229"/>
      <c r="F655" s="230" t="e">
        <f t="shared" ref="F655:G655" si="558">#REF!</f>
        <v>#REF!</v>
      </c>
      <c r="G655" s="228" t="e">
        <f t="shared" si="558"/>
        <v>#REF!</v>
      </c>
      <c r="H655" s="222"/>
      <c r="I655" s="222"/>
      <c r="J655" s="222"/>
      <c r="K655" s="224"/>
      <c r="L655" s="224"/>
      <c r="M655" s="222"/>
      <c r="N655" s="222"/>
      <c r="O655" s="222"/>
      <c r="P655" s="222"/>
      <c r="Q655" s="222"/>
      <c r="R655" s="222"/>
      <c r="S655" s="222"/>
      <c r="T655" s="222"/>
      <c r="U655" s="222"/>
      <c r="V655" s="222"/>
      <c r="W655" s="222"/>
      <c r="X655" s="222"/>
      <c r="Y655" s="222"/>
      <c r="Z655" s="222"/>
      <c r="AA655" s="222"/>
      <c r="AB655" s="222"/>
      <c r="AC655" s="222"/>
      <c r="AD655" s="222"/>
      <c r="AE655" s="222"/>
      <c r="AF655" s="222"/>
      <c r="AG655" s="222"/>
    </row>
    <row r="656" spans="1:33" ht="17.25" customHeight="1">
      <c r="A656" s="222"/>
      <c r="B656" s="222"/>
      <c r="C656" s="222"/>
      <c r="D656" s="222"/>
      <c r="E656" s="229"/>
      <c r="F656" s="230" t="e">
        <f t="shared" ref="F656:G656" si="559">#REF!</f>
        <v>#REF!</v>
      </c>
      <c r="G656" s="228" t="e">
        <f t="shared" si="559"/>
        <v>#REF!</v>
      </c>
      <c r="H656" s="222"/>
      <c r="I656" s="222"/>
      <c r="J656" s="222"/>
      <c r="K656" s="224"/>
      <c r="L656" s="224"/>
      <c r="M656" s="222"/>
      <c r="N656" s="222"/>
      <c r="O656" s="222"/>
      <c r="P656" s="222"/>
      <c r="Q656" s="222"/>
      <c r="R656" s="222"/>
      <c r="S656" s="222"/>
      <c r="T656" s="222"/>
      <c r="U656" s="222"/>
      <c r="V656" s="222"/>
      <c r="W656" s="222"/>
      <c r="X656" s="222"/>
      <c r="Y656" s="222"/>
      <c r="Z656" s="222"/>
      <c r="AA656" s="222"/>
      <c r="AB656" s="222"/>
      <c r="AC656" s="222"/>
      <c r="AD656" s="222"/>
      <c r="AE656" s="222"/>
      <c r="AF656" s="222"/>
      <c r="AG656" s="222"/>
    </row>
    <row r="657" spans="1:33" ht="17.25" customHeight="1">
      <c r="A657" s="222"/>
      <c r="B657" s="222"/>
      <c r="C657" s="222"/>
      <c r="D657" s="222"/>
      <c r="E657" s="229"/>
      <c r="F657" s="230" t="e">
        <f t="shared" ref="F657:G657" si="560">#REF!</f>
        <v>#REF!</v>
      </c>
      <c r="G657" s="228" t="e">
        <f t="shared" si="560"/>
        <v>#REF!</v>
      </c>
      <c r="H657" s="222"/>
      <c r="I657" s="222"/>
      <c r="J657" s="222"/>
      <c r="K657" s="224"/>
      <c r="L657" s="224"/>
      <c r="M657" s="222"/>
      <c r="N657" s="222"/>
      <c r="O657" s="222"/>
      <c r="P657" s="222"/>
      <c r="Q657" s="222"/>
      <c r="R657" s="222"/>
      <c r="S657" s="222"/>
      <c r="T657" s="222"/>
      <c r="U657" s="222"/>
      <c r="V657" s="222"/>
      <c r="W657" s="222"/>
      <c r="X657" s="222"/>
      <c r="Y657" s="222"/>
      <c r="Z657" s="222"/>
      <c r="AA657" s="222"/>
      <c r="AB657" s="222"/>
      <c r="AC657" s="222"/>
      <c r="AD657" s="222"/>
      <c r="AE657" s="222"/>
      <c r="AF657" s="222"/>
      <c r="AG657" s="222"/>
    </row>
    <row r="658" spans="1:33" ht="17.25" customHeight="1">
      <c r="A658" s="222"/>
      <c r="B658" s="222"/>
      <c r="C658" s="222"/>
      <c r="D658" s="222"/>
      <c r="E658" s="229"/>
      <c r="F658" s="230" t="e">
        <f t="shared" ref="F658:G658" si="561">#REF!</f>
        <v>#REF!</v>
      </c>
      <c r="G658" s="228" t="e">
        <f t="shared" si="561"/>
        <v>#REF!</v>
      </c>
      <c r="H658" s="222"/>
      <c r="I658" s="222"/>
      <c r="J658" s="222"/>
      <c r="K658" s="224"/>
      <c r="L658" s="224"/>
      <c r="M658" s="222"/>
      <c r="N658" s="222"/>
      <c r="O658" s="222"/>
      <c r="P658" s="222"/>
      <c r="Q658" s="222"/>
      <c r="R658" s="222"/>
      <c r="S658" s="222"/>
      <c r="T658" s="222"/>
      <c r="U658" s="222"/>
      <c r="V658" s="222"/>
      <c r="W658" s="222"/>
      <c r="X658" s="222"/>
      <c r="Y658" s="222"/>
      <c r="Z658" s="222"/>
      <c r="AA658" s="222"/>
      <c r="AB658" s="222"/>
      <c r="AC658" s="222"/>
      <c r="AD658" s="222"/>
      <c r="AE658" s="222"/>
      <c r="AF658" s="222"/>
      <c r="AG658" s="222"/>
    </row>
    <row r="659" spans="1:33" ht="17.25" customHeight="1">
      <c r="A659" s="222"/>
      <c r="B659" s="222"/>
      <c r="C659" s="222"/>
      <c r="D659" s="222"/>
      <c r="E659" s="229"/>
      <c r="F659" s="230" t="e">
        <f t="shared" ref="F659:G659" si="562">#REF!</f>
        <v>#REF!</v>
      </c>
      <c r="G659" s="228" t="e">
        <f t="shared" si="562"/>
        <v>#REF!</v>
      </c>
      <c r="H659" s="222"/>
      <c r="I659" s="222"/>
      <c r="J659" s="222"/>
      <c r="K659" s="224"/>
      <c r="L659" s="224"/>
      <c r="M659" s="222"/>
      <c r="N659" s="222"/>
      <c r="O659" s="222"/>
      <c r="P659" s="222"/>
      <c r="Q659" s="222"/>
      <c r="R659" s="222"/>
      <c r="S659" s="222"/>
      <c r="T659" s="222"/>
      <c r="U659" s="222"/>
      <c r="V659" s="222"/>
      <c r="W659" s="222"/>
      <c r="X659" s="222"/>
      <c r="Y659" s="222"/>
      <c r="Z659" s="222"/>
      <c r="AA659" s="222"/>
      <c r="AB659" s="222"/>
      <c r="AC659" s="222"/>
      <c r="AD659" s="222"/>
      <c r="AE659" s="222"/>
      <c r="AF659" s="222"/>
      <c r="AG659" s="222"/>
    </row>
    <row r="660" spans="1:33" ht="17.25" customHeight="1">
      <c r="A660" s="222"/>
      <c r="B660" s="222"/>
      <c r="C660" s="222"/>
      <c r="D660" s="222"/>
      <c r="E660" s="229"/>
      <c r="F660" s="230" t="e">
        <f t="shared" ref="F660:G660" si="563">#REF!</f>
        <v>#REF!</v>
      </c>
      <c r="G660" s="228" t="e">
        <f t="shared" si="563"/>
        <v>#REF!</v>
      </c>
      <c r="H660" s="222"/>
      <c r="I660" s="222"/>
      <c r="J660" s="222"/>
      <c r="K660" s="224"/>
      <c r="L660" s="224"/>
      <c r="M660" s="222"/>
      <c r="N660" s="222"/>
      <c r="O660" s="222"/>
      <c r="P660" s="222"/>
      <c r="Q660" s="222"/>
      <c r="R660" s="222"/>
      <c r="S660" s="222"/>
      <c r="T660" s="222"/>
      <c r="U660" s="222"/>
      <c r="V660" s="222"/>
      <c r="W660" s="222"/>
      <c r="X660" s="222"/>
      <c r="Y660" s="222"/>
      <c r="Z660" s="222"/>
      <c r="AA660" s="222"/>
      <c r="AB660" s="222"/>
      <c r="AC660" s="222"/>
      <c r="AD660" s="222"/>
      <c r="AE660" s="222"/>
      <c r="AF660" s="222"/>
      <c r="AG660" s="222"/>
    </row>
    <row r="661" spans="1:33" ht="17.25" customHeight="1">
      <c r="A661" s="222"/>
      <c r="B661" s="222"/>
      <c r="C661" s="222"/>
      <c r="D661" s="222"/>
      <c r="E661" s="229"/>
      <c r="F661" s="230" t="e">
        <f t="shared" ref="F661:G661" si="564">#REF!</f>
        <v>#REF!</v>
      </c>
      <c r="G661" s="228" t="e">
        <f t="shared" si="564"/>
        <v>#REF!</v>
      </c>
      <c r="H661" s="222"/>
      <c r="I661" s="222"/>
      <c r="J661" s="222"/>
      <c r="K661" s="224"/>
      <c r="L661" s="224"/>
      <c r="M661" s="222"/>
      <c r="N661" s="222"/>
      <c r="O661" s="222"/>
      <c r="P661" s="222"/>
      <c r="Q661" s="222"/>
      <c r="R661" s="222"/>
      <c r="S661" s="222"/>
      <c r="T661" s="222"/>
      <c r="U661" s="222"/>
      <c r="V661" s="222"/>
      <c r="W661" s="222"/>
      <c r="X661" s="222"/>
      <c r="Y661" s="222"/>
      <c r="Z661" s="222"/>
      <c r="AA661" s="222"/>
      <c r="AB661" s="222"/>
      <c r="AC661" s="222"/>
      <c r="AD661" s="222"/>
      <c r="AE661" s="222"/>
      <c r="AF661" s="222"/>
      <c r="AG661" s="222"/>
    </row>
    <row r="662" spans="1:33" ht="17.25" customHeight="1">
      <c r="A662" s="222"/>
      <c r="B662" s="222"/>
      <c r="C662" s="222"/>
      <c r="D662" s="222"/>
      <c r="E662" s="229"/>
      <c r="F662" s="230" t="e">
        <f t="shared" ref="F662:G662" si="565">#REF!</f>
        <v>#REF!</v>
      </c>
      <c r="G662" s="228" t="e">
        <f t="shared" si="565"/>
        <v>#REF!</v>
      </c>
      <c r="H662" s="222"/>
      <c r="I662" s="222"/>
      <c r="J662" s="222"/>
      <c r="K662" s="224"/>
      <c r="L662" s="224"/>
      <c r="M662" s="222"/>
      <c r="N662" s="222"/>
      <c r="O662" s="222"/>
      <c r="P662" s="222"/>
      <c r="Q662" s="222"/>
      <c r="R662" s="222"/>
      <c r="S662" s="222"/>
      <c r="T662" s="222"/>
      <c r="U662" s="222"/>
      <c r="V662" s="222"/>
      <c r="W662" s="222"/>
      <c r="X662" s="222"/>
      <c r="Y662" s="222"/>
      <c r="Z662" s="222"/>
      <c r="AA662" s="222"/>
      <c r="AB662" s="222"/>
      <c r="AC662" s="222"/>
      <c r="AD662" s="222"/>
      <c r="AE662" s="222"/>
      <c r="AF662" s="222"/>
      <c r="AG662" s="222"/>
    </row>
    <row r="663" spans="1:33" ht="17.25" customHeight="1">
      <c r="A663" s="222"/>
      <c r="B663" s="222"/>
      <c r="C663" s="222"/>
      <c r="D663" s="222"/>
      <c r="E663" s="229"/>
      <c r="F663" s="230" t="e">
        <f t="shared" ref="F663:G663" si="566">#REF!</f>
        <v>#REF!</v>
      </c>
      <c r="G663" s="228" t="e">
        <f t="shared" si="566"/>
        <v>#REF!</v>
      </c>
      <c r="H663" s="222"/>
      <c r="I663" s="222"/>
      <c r="J663" s="222"/>
      <c r="K663" s="224"/>
      <c r="L663" s="224"/>
      <c r="M663" s="222"/>
      <c r="N663" s="222"/>
      <c r="O663" s="222"/>
      <c r="P663" s="222"/>
      <c r="Q663" s="222"/>
      <c r="R663" s="222"/>
      <c r="S663" s="222"/>
      <c r="T663" s="222"/>
      <c r="U663" s="222"/>
      <c r="V663" s="222"/>
      <c r="W663" s="222"/>
      <c r="X663" s="222"/>
      <c r="Y663" s="222"/>
      <c r="Z663" s="222"/>
      <c r="AA663" s="222"/>
      <c r="AB663" s="222"/>
      <c r="AC663" s="222"/>
      <c r="AD663" s="222"/>
      <c r="AE663" s="222"/>
      <c r="AF663" s="222"/>
      <c r="AG663" s="222"/>
    </row>
    <row r="664" spans="1:33" ht="17.25" customHeight="1">
      <c r="A664" s="222"/>
      <c r="B664" s="222"/>
      <c r="C664" s="222"/>
      <c r="D664" s="222"/>
      <c r="E664" s="229"/>
      <c r="F664" s="230" t="e">
        <f t="shared" ref="F664:G664" si="567">#REF!</f>
        <v>#REF!</v>
      </c>
      <c r="G664" s="228" t="e">
        <f t="shared" si="567"/>
        <v>#REF!</v>
      </c>
      <c r="H664" s="222"/>
      <c r="I664" s="222"/>
      <c r="J664" s="222"/>
      <c r="K664" s="224"/>
      <c r="L664" s="224"/>
      <c r="M664" s="222"/>
      <c r="N664" s="222"/>
      <c r="O664" s="222"/>
      <c r="P664" s="222"/>
      <c r="Q664" s="222"/>
      <c r="R664" s="222"/>
      <c r="S664" s="222"/>
      <c r="T664" s="222"/>
      <c r="U664" s="222"/>
      <c r="V664" s="222"/>
      <c r="W664" s="222"/>
      <c r="X664" s="222"/>
      <c r="Y664" s="222"/>
      <c r="Z664" s="222"/>
      <c r="AA664" s="222"/>
      <c r="AB664" s="222"/>
      <c r="AC664" s="222"/>
      <c r="AD664" s="222"/>
      <c r="AE664" s="222"/>
      <c r="AF664" s="222"/>
      <c r="AG664" s="222"/>
    </row>
    <row r="665" spans="1:33" ht="17.25" customHeight="1">
      <c r="A665" s="222"/>
      <c r="B665" s="222"/>
      <c r="C665" s="222"/>
      <c r="D665" s="222"/>
      <c r="E665" s="229"/>
      <c r="F665" s="230" t="e">
        <f t="shared" ref="F665:G665" si="568">#REF!</f>
        <v>#REF!</v>
      </c>
      <c r="G665" s="228" t="e">
        <f t="shared" si="568"/>
        <v>#REF!</v>
      </c>
      <c r="H665" s="222"/>
      <c r="I665" s="222"/>
      <c r="J665" s="222"/>
      <c r="K665" s="224"/>
      <c r="L665" s="224"/>
      <c r="M665" s="222"/>
      <c r="N665" s="222"/>
      <c r="O665" s="222"/>
      <c r="P665" s="222"/>
      <c r="Q665" s="222"/>
      <c r="R665" s="222"/>
      <c r="S665" s="222"/>
      <c r="T665" s="222"/>
      <c r="U665" s="222"/>
      <c r="V665" s="222"/>
      <c r="W665" s="222"/>
      <c r="X665" s="222"/>
      <c r="Y665" s="222"/>
      <c r="Z665" s="222"/>
      <c r="AA665" s="222"/>
      <c r="AB665" s="222"/>
      <c r="AC665" s="222"/>
      <c r="AD665" s="222"/>
      <c r="AE665" s="222"/>
      <c r="AF665" s="222"/>
      <c r="AG665" s="222"/>
    </row>
    <row r="666" spans="1:33" ht="17.25" customHeight="1">
      <c r="A666" s="222"/>
      <c r="B666" s="222"/>
      <c r="C666" s="222"/>
      <c r="D666" s="222"/>
      <c r="E666" s="229"/>
      <c r="F666" s="230" t="e">
        <f t="shared" ref="F666:G666" si="569">#REF!</f>
        <v>#REF!</v>
      </c>
      <c r="G666" s="228" t="e">
        <f t="shared" si="569"/>
        <v>#REF!</v>
      </c>
      <c r="H666" s="222"/>
      <c r="I666" s="222"/>
      <c r="J666" s="222"/>
      <c r="K666" s="224"/>
      <c r="L666" s="224"/>
      <c r="M666" s="222"/>
      <c r="N666" s="222"/>
      <c r="O666" s="222"/>
      <c r="P666" s="222"/>
      <c r="Q666" s="222"/>
      <c r="R666" s="222"/>
      <c r="S666" s="222"/>
      <c r="T666" s="222"/>
      <c r="U666" s="222"/>
      <c r="V666" s="222"/>
      <c r="W666" s="222"/>
      <c r="X666" s="222"/>
      <c r="Y666" s="222"/>
      <c r="Z666" s="222"/>
      <c r="AA666" s="222"/>
      <c r="AB666" s="222"/>
      <c r="AC666" s="222"/>
      <c r="AD666" s="222"/>
      <c r="AE666" s="222"/>
      <c r="AF666" s="222"/>
      <c r="AG666" s="222"/>
    </row>
    <row r="667" spans="1:33" ht="17.25" customHeight="1">
      <c r="A667" s="222"/>
      <c r="B667" s="222"/>
      <c r="C667" s="222"/>
      <c r="D667" s="222"/>
      <c r="E667" s="229"/>
      <c r="F667" s="230" t="e">
        <f t="shared" ref="F667:G667" si="570">#REF!</f>
        <v>#REF!</v>
      </c>
      <c r="G667" s="228" t="e">
        <f t="shared" si="570"/>
        <v>#REF!</v>
      </c>
      <c r="H667" s="222"/>
      <c r="I667" s="222"/>
      <c r="J667" s="222"/>
      <c r="K667" s="224"/>
      <c r="L667" s="224"/>
      <c r="M667" s="222"/>
      <c r="N667" s="222"/>
      <c r="O667" s="222"/>
      <c r="P667" s="222"/>
      <c r="Q667" s="222"/>
      <c r="R667" s="222"/>
      <c r="S667" s="222"/>
      <c r="T667" s="222"/>
      <c r="U667" s="222"/>
      <c r="V667" s="222"/>
      <c r="W667" s="222"/>
      <c r="X667" s="222"/>
      <c r="Y667" s="222"/>
      <c r="Z667" s="222"/>
      <c r="AA667" s="222"/>
      <c r="AB667" s="222"/>
      <c r="AC667" s="222"/>
      <c r="AD667" s="222"/>
      <c r="AE667" s="222"/>
      <c r="AF667" s="222"/>
      <c r="AG667" s="222"/>
    </row>
    <row r="668" spans="1:33" ht="17.25" customHeight="1">
      <c r="A668" s="222"/>
      <c r="B668" s="222"/>
      <c r="C668" s="222"/>
      <c r="D668" s="222"/>
      <c r="E668" s="229"/>
      <c r="F668" s="230" t="e">
        <f t="shared" ref="F668:G668" si="571">#REF!</f>
        <v>#REF!</v>
      </c>
      <c r="G668" s="228" t="e">
        <f t="shared" si="571"/>
        <v>#REF!</v>
      </c>
      <c r="H668" s="222"/>
      <c r="I668" s="222"/>
      <c r="J668" s="222"/>
      <c r="K668" s="224"/>
      <c r="L668" s="224"/>
      <c r="M668" s="222"/>
      <c r="N668" s="222"/>
      <c r="O668" s="222"/>
      <c r="P668" s="222"/>
      <c r="Q668" s="222"/>
      <c r="R668" s="222"/>
      <c r="S668" s="222"/>
      <c r="T668" s="222"/>
      <c r="U668" s="222"/>
      <c r="V668" s="222"/>
      <c r="W668" s="222"/>
      <c r="X668" s="222"/>
      <c r="Y668" s="222"/>
      <c r="Z668" s="222"/>
      <c r="AA668" s="222"/>
      <c r="AB668" s="222"/>
      <c r="AC668" s="222"/>
      <c r="AD668" s="222"/>
      <c r="AE668" s="222"/>
      <c r="AF668" s="222"/>
      <c r="AG668" s="222"/>
    </row>
    <row r="669" spans="1:33" ht="17.25" customHeight="1">
      <c r="A669" s="222"/>
      <c r="B669" s="222"/>
      <c r="C669" s="222"/>
      <c r="D669" s="222"/>
      <c r="E669" s="229"/>
      <c r="F669" s="230" t="e">
        <f t="shared" ref="F669:G669" si="572">#REF!</f>
        <v>#REF!</v>
      </c>
      <c r="G669" s="228" t="e">
        <f t="shared" si="572"/>
        <v>#REF!</v>
      </c>
      <c r="H669" s="222"/>
      <c r="I669" s="222"/>
      <c r="J669" s="222"/>
      <c r="K669" s="224"/>
      <c r="L669" s="224"/>
      <c r="M669" s="222"/>
      <c r="N669" s="222"/>
      <c r="O669" s="222"/>
      <c r="P669" s="222"/>
      <c r="Q669" s="222"/>
      <c r="R669" s="222"/>
      <c r="S669" s="222"/>
      <c r="T669" s="222"/>
      <c r="U669" s="222"/>
      <c r="V669" s="222"/>
      <c r="W669" s="222"/>
      <c r="X669" s="222"/>
      <c r="Y669" s="222"/>
      <c r="Z669" s="222"/>
      <c r="AA669" s="222"/>
      <c r="AB669" s="222"/>
      <c r="AC669" s="222"/>
      <c r="AD669" s="222"/>
      <c r="AE669" s="222"/>
      <c r="AF669" s="222"/>
      <c r="AG669" s="222"/>
    </row>
    <row r="670" spans="1:33" ht="17.25" customHeight="1">
      <c r="A670" s="222"/>
      <c r="B670" s="222"/>
      <c r="C670" s="222"/>
      <c r="D670" s="222"/>
      <c r="E670" s="229"/>
      <c r="F670" s="230" t="e">
        <f t="shared" ref="F670:G670" si="573">#REF!</f>
        <v>#REF!</v>
      </c>
      <c r="G670" s="228" t="e">
        <f t="shared" si="573"/>
        <v>#REF!</v>
      </c>
      <c r="H670" s="222"/>
      <c r="I670" s="222"/>
      <c r="J670" s="222"/>
      <c r="K670" s="224"/>
      <c r="L670" s="224"/>
      <c r="M670" s="222"/>
      <c r="N670" s="222"/>
      <c r="O670" s="222"/>
      <c r="P670" s="222"/>
      <c r="Q670" s="222"/>
      <c r="R670" s="222"/>
      <c r="S670" s="222"/>
      <c r="T670" s="222"/>
      <c r="U670" s="222"/>
      <c r="V670" s="222"/>
      <c r="W670" s="222"/>
      <c r="X670" s="222"/>
      <c r="Y670" s="222"/>
      <c r="Z670" s="222"/>
      <c r="AA670" s="222"/>
      <c r="AB670" s="222"/>
      <c r="AC670" s="222"/>
      <c r="AD670" s="222"/>
      <c r="AE670" s="222"/>
      <c r="AF670" s="222"/>
      <c r="AG670" s="222"/>
    </row>
    <row r="671" spans="1:33" ht="17.25" customHeight="1">
      <c r="A671" s="222"/>
      <c r="B671" s="222"/>
      <c r="C671" s="222"/>
      <c r="D671" s="222"/>
      <c r="E671" s="229"/>
      <c r="F671" s="230" t="e">
        <f t="shared" ref="F671:G671" si="574">#REF!</f>
        <v>#REF!</v>
      </c>
      <c r="G671" s="228" t="e">
        <f t="shared" si="574"/>
        <v>#REF!</v>
      </c>
      <c r="H671" s="222"/>
      <c r="I671" s="222"/>
      <c r="J671" s="222"/>
      <c r="K671" s="224"/>
      <c r="L671" s="224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  <c r="AA671" s="222"/>
      <c r="AB671" s="222"/>
      <c r="AC671" s="222"/>
      <c r="AD671" s="222"/>
      <c r="AE671" s="222"/>
      <c r="AF671" s="222"/>
      <c r="AG671" s="222"/>
    </row>
    <row r="672" spans="1:33" ht="17.25" customHeight="1">
      <c r="A672" s="222"/>
      <c r="B672" s="222"/>
      <c r="C672" s="222"/>
      <c r="D672" s="222"/>
      <c r="E672" s="229"/>
      <c r="F672" s="230" t="e">
        <f t="shared" ref="F672:G672" si="575">#REF!</f>
        <v>#REF!</v>
      </c>
      <c r="G672" s="228" t="e">
        <f t="shared" si="575"/>
        <v>#REF!</v>
      </c>
      <c r="H672" s="222"/>
      <c r="I672" s="222"/>
      <c r="J672" s="222"/>
      <c r="K672" s="224"/>
      <c r="L672" s="224"/>
      <c r="M672" s="222"/>
      <c r="N672" s="222"/>
      <c r="O672" s="222"/>
      <c r="P672" s="222"/>
      <c r="Q672" s="222"/>
      <c r="R672" s="222"/>
      <c r="S672" s="222"/>
      <c r="T672" s="222"/>
      <c r="U672" s="222"/>
      <c r="V672" s="222"/>
      <c r="W672" s="222"/>
      <c r="X672" s="222"/>
      <c r="Y672" s="222"/>
      <c r="Z672" s="222"/>
      <c r="AA672" s="222"/>
      <c r="AB672" s="222"/>
      <c r="AC672" s="222"/>
      <c r="AD672" s="222"/>
      <c r="AE672" s="222"/>
      <c r="AF672" s="222"/>
      <c r="AG672" s="222"/>
    </row>
    <row r="673" spans="1:33" ht="17.25" customHeight="1">
      <c r="A673" s="222"/>
      <c r="B673" s="222"/>
      <c r="C673" s="222"/>
      <c r="D673" s="222"/>
      <c r="E673" s="229"/>
      <c r="F673" s="230" t="e">
        <f t="shared" ref="F673:G673" si="576">#REF!</f>
        <v>#REF!</v>
      </c>
      <c r="G673" s="228" t="e">
        <f t="shared" si="576"/>
        <v>#REF!</v>
      </c>
      <c r="H673" s="222"/>
      <c r="I673" s="222"/>
      <c r="J673" s="222"/>
      <c r="K673" s="224"/>
      <c r="L673" s="224"/>
      <c r="M673" s="222"/>
      <c r="N673" s="222"/>
      <c r="O673" s="222"/>
      <c r="P673" s="222"/>
      <c r="Q673" s="222"/>
      <c r="R673" s="222"/>
      <c r="S673" s="222"/>
      <c r="T673" s="222"/>
      <c r="U673" s="222"/>
      <c r="V673" s="222"/>
      <c r="W673" s="222"/>
      <c r="X673" s="222"/>
      <c r="Y673" s="222"/>
      <c r="Z673" s="222"/>
      <c r="AA673" s="222"/>
      <c r="AB673" s="222"/>
      <c r="AC673" s="222"/>
      <c r="AD673" s="222"/>
      <c r="AE673" s="222"/>
      <c r="AF673" s="222"/>
      <c r="AG673" s="222"/>
    </row>
    <row r="674" spans="1:33" ht="17.25" customHeight="1">
      <c r="A674" s="222"/>
      <c r="B674" s="222"/>
      <c r="C674" s="222"/>
      <c r="D674" s="222"/>
      <c r="E674" s="229"/>
      <c r="F674" s="230" t="e">
        <f t="shared" ref="F674:G674" si="577">#REF!</f>
        <v>#REF!</v>
      </c>
      <c r="G674" s="228" t="e">
        <f t="shared" si="577"/>
        <v>#REF!</v>
      </c>
      <c r="H674" s="222"/>
      <c r="I674" s="222"/>
      <c r="J674" s="222"/>
      <c r="K674" s="224"/>
      <c r="L674" s="224"/>
      <c r="M674" s="222"/>
      <c r="N674" s="222"/>
      <c r="O674" s="222"/>
      <c r="P674" s="222"/>
      <c r="Q674" s="222"/>
      <c r="R674" s="222"/>
      <c r="S674" s="222"/>
      <c r="T674" s="222"/>
      <c r="U674" s="222"/>
      <c r="V674" s="222"/>
      <c r="W674" s="222"/>
      <c r="X674" s="222"/>
      <c r="Y674" s="222"/>
      <c r="Z674" s="222"/>
      <c r="AA674" s="222"/>
      <c r="AB674" s="222"/>
      <c r="AC674" s="222"/>
      <c r="AD674" s="222"/>
      <c r="AE674" s="222"/>
      <c r="AF674" s="222"/>
      <c r="AG674" s="222"/>
    </row>
    <row r="675" spans="1:33" ht="17.25" customHeight="1">
      <c r="A675" s="222"/>
      <c r="B675" s="222"/>
      <c r="C675" s="222"/>
      <c r="D675" s="222"/>
      <c r="E675" s="229"/>
      <c r="F675" s="230" t="e">
        <f t="shared" ref="F675:G675" si="578">#REF!</f>
        <v>#REF!</v>
      </c>
      <c r="G675" s="228" t="e">
        <f t="shared" si="578"/>
        <v>#REF!</v>
      </c>
      <c r="H675" s="222"/>
      <c r="I675" s="222"/>
      <c r="J675" s="222"/>
      <c r="K675" s="224"/>
      <c r="L675" s="224"/>
      <c r="M675" s="222"/>
      <c r="N675" s="222"/>
      <c r="O675" s="222"/>
      <c r="P675" s="222"/>
      <c r="Q675" s="222"/>
      <c r="R675" s="222"/>
      <c r="S675" s="222"/>
      <c r="T675" s="222"/>
      <c r="U675" s="222"/>
      <c r="V675" s="222"/>
      <c r="W675" s="222"/>
      <c r="X675" s="222"/>
      <c r="Y675" s="222"/>
      <c r="Z675" s="222"/>
      <c r="AA675" s="222"/>
      <c r="AB675" s="222"/>
      <c r="AC675" s="222"/>
      <c r="AD675" s="222"/>
      <c r="AE675" s="222"/>
      <c r="AF675" s="222"/>
      <c r="AG675" s="222"/>
    </row>
    <row r="676" spans="1:33" ht="17.25" customHeight="1">
      <c r="A676" s="222"/>
      <c r="B676" s="222"/>
      <c r="C676" s="222"/>
      <c r="D676" s="222"/>
      <c r="E676" s="229"/>
      <c r="F676" s="230" t="e">
        <f t="shared" ref="F676:G676" si="579">#REF!</f>
        <v>#REF!</v>
      </c>
      <c r="G676" s="228" t="e">
        <f t="shared" si="579"/>
        <v>#REF!</v>
      </c>
      <c r="H676" s="222"/>
      <c r="I676" s="222"/>
      <c r="J676" s="222"/>
      <c r="K676" s="224"/>
      <c r="L676" s="224"/>
      <c r="M676" s="222"/>
      <c r="N676" s="222"/>
      <c r="O676" s="222"/>
      <c r="P676" s="222"/>
      <c r="Q676" s="222"/>
      <c r="R676" s="222"/>
      <c r="S676" s="222"/>
      <c r="T676" s="222"/>
      <c r="U676" s="222"/>
      <c r="V676" s="222"/>
      <c r="W676" s="222"/>
      <c r="X676" s="222"/>
      <c r="Y676" s="222"/>
      <c r="Z676" s="222"/>
      <c r="AA676" s="222"/>
      <c r="AB676" s="222"/>
      <c r="AC676" s="222"/>
      <c r="AD676" s="222"/>
      <c r="AE676" s="222"/>
      <c r="AF676" s="222"/>
      <c r="AG676" s="222"/>
    </row>
    <row r="677" spans="1:33" ht="17.25" customHeight="1">
      <c r="A677" s="222"/>
      <c r="B677" s="222"/>
      <c r="C677" s="222"/>
      <c r="D677" s="222"/>
      <c r="E677" s="229"/>
      <c r="F677" s="230" t="e">
        <f t="shared" ref="F677:G677" si="580">#REF!</f>
        <v>#REF!</v>
      </c>
      <c r="G677" s="228" t="e">
        <f t="shared" si="580"/>
        <v>#REF!</v>
      </c>
      <c r="H677" s="222"/>
      <c r="I677" s="222"/>
      <c r="J677" s="222"/>
      <c r="K677" s="224"/>
      <c r="L677" s="224"/>
      <c r="M677" s="222"/>
      <c r="N677" s="222"/>
      <c r="O677" s="222"/>
      <c r="P677" s="222"/>
      <c r="Q677" s="222"/>
      <c r="R677" s="222"/>
      <c r="S677" s="222"/>
      <c r="T677" s="222"/>
      <c r="U677" s="222"/>
      <c r="V677" s="222"/>
      <c r="W677" s="222"/>
      <c r="X677" s="222"/>
      <c r="Y677" s="222"/>
      <c r="Z677" s="222"/>
      <c r="AA677" s="222"/>
      <c r="AB677" s="222"/>
      <c r="AC677" s="222"/>
      <c r="AD677" s="222"/>
      <c r="AE677" s="222"/>
      <c r="AF677" s="222"/>
      <c r="AG677" s="222"/>
    </row>
    <row r="678" spans="1:33" ht="17.25" customHeight="1">
      <c r="A678" s="222"/>
      <c r="B678" s="222"/>
      <c r="C678" s="222"/>
      <c r="D678" s="222"/>
      <c r="E678" s="229"/>
      <c r="F678" s="230" t="e">
        <f t="shared" ref="F678:G678" si="581">#REF!</f>
        <v>#REF!</v>
      </c>
      <c r="G678" s="228" t="e">
        <f t="shared" si="581"/>
        <v>#REF!</v>
      </c>
      <c r="H678" s="222"/>
      <c r="I678" s="222"/>
      <c r="J678" s="222"/>
      <c r="K678" s="224"/>
      <c r="L678" s="224"/>
      <c r="M678" s="222"/>
      <c r="N678" s="222"/>
      <c r="O678" s="222"/>
      <c r="P678" s="222"/>
      <c r="Q678" s="222"/>
      <c r="R678" s="222"/>
      <c r="S678" s="222"/>
      <c r="T678" s="222"/>
      <c r="U678" s="222"/>
      <c r="V678" s="222"/>
      <c r="W678" s="222"/>
      <c r="X678" s="222"/>
      <c r="Y678" s="222"/>
      <c r="Z678" s="222"/>
      <c r="AA678" s="222"/>
      <c r="AB678" s="222"/>
      <c r="AC678" s="222"/>
      <c r="AD678" s="222"/>
      <c r="AE678" s="222"/>
      <c r="AF678" s="222"/>
      <c r="AG678" s="222"/>
    </row>
    <row r="679" spans="1:33" ht="17.25" customHeight="1">
      <c r="A679" s="222"/>
      <c r="B679" s="222"/>
      <c r="C679" s="222"/>
      <c r="D679" s="222"/>
      <c r="E679" s="229"/>
      <c r="F679" s="230" t="e">
        <f t="shared" ref="F679:G679" si="582">#REF!</f>
        <v>#REF!</v>
      </c>
      <c r="G679" s="228" t="e">
        <f t="shared" si="582"/>
        <v>#REF!</v>
      </c>
      <c r="H679" s="222"/>
      <c r="I679" s="222"/>
      <c r="J679" s="222"/>
      <c r="K679" s="224"/>
      <c r="L679" s="224"/>
      <c r="M679" s="222"/>
      <c r="N679" s="222"/>
      <c r="O679" s="222"/>
      <c r="P679" s="222"/>
      <c r="Q679" s="222"/>
      <c r="R679" s="222"/>
      <c r="S679" s="222"/>
      <c r="T679" s="222"/>
      <c r="U679" s="222"/>
      <c r="V679" s="222"/>
      <c r="W679" s="222"/>
      <c r="X679" s="222"/>
      <c r="Y679" s="222"/>
      <c r="Z679" s="222"/>
      <c r="AA679" s="222"/>
      <c r="AB679" s="222"/>
      <c r="AC679" s="222"/>
      <c r="AD679" s="222"/>
      <c r="AE679" s="222"/>
      <c r="AF679" s="222"/>
      <c r="AG679" s="222"/>
    </row>
    <row r="680" spans="1:33" ht="17.25" customHeight="1">
      <c r="A680" s="222"/>
      <c r="B680" s="222"/>
      <c r="C680" s="222"/>
      <c r="D680" s="222"/>
      <c r="E680" s="229"/>
      <c r="F680" s="230" t="e">
        <f t="shared" ref="F680:G680" si="583">#REF!</f>
        <v>#REF!</v>
      </c>
      <c r="G680" s="228" t="e">
        <f t="shared" si="583"/>
        <v>#REF!</v>
      </c>
      <c r="H680" s="222"/>
      <c r="I680" s="222"/>
      <c r="J680" s="222"/>
      <c r="K680" s="224"/>
      <c r="L680" s="224"/>
      <c r="M680" s="222"/>
      <c r="N680" s="222"/>
      <c r="O680" s="222"/>
      <c r="P680" s="222"/>
      <c r="Q680" s="222"/>
      <c r="R680" s="222"/>
      <c r="S680" s="222"/>
      <c r="T680" s="222"/>
      <c r="U680" s="222"/>
      <c r="V680" s="222"/>
      <c r="W680" s="222"/>
      <c r="X680" s="222"/>
      <c r="Y680" s="222"/>
      <c r="Z680" s="222"/>
      <c r="AA680" s="222"/>
      <c r="AB680" s="222"/>
      <c r="AC680" s="222"/>
      <c r="AD680" s="222"/>
      <c r="AE680" s="222"/>
      <c r="AF680" s="222"/>
      <c r="AG680" s="222"/>
    </row>
    <row r="681" spans="1:33" ht="17.25" customHeight="1">
      <c r="A681" s="222"/>
      <c r="B681" s="222"/>
      <c r="C681" s="222"/>
      <c r="D681" s="222"/>
      <c r="E681" s="229"/>
      <c r="F681" s="230" t="e">
        <f t="shared" ref="F681:G681" si="584">#REF!</f>
        <v>#REF!</v>
      </c>
      <c r="G681" s="228" t="e">
        <f t="shared" si="584"/>
        <v>#REF!</v>
      </c>
      <c r="H681" s="222"/>
      <c r="I681" s="222"/>
      <c r="J681" s="222"/>
      <c r="K681" s="224"/>
      <c r="L681" s="224"/>
      <c r="M681" s="222"/>
      <c r="N681" s="222"/>
      <c r="O681" s="222"/>
      <c r="P681" s="222"/>
      <c r="Q681" s="222"/>
      <c r="R681" s="222"/>
      <c r="S681" s="222"/>
      <c r="T681" s="222"/>
      <c r="U681" s="222"/>
      <c r="V681" s="222"/>
      <c r="W681" s="222"/>
      <c r="X681" s="222"/>
      <c r="Y681" s="222"/>
      <c r="Z681" s="222"/>
      <c r="AA681" s="222"/>
      <c r="AB681" s="222"/>
      <c r="AC681" s="222"/>
      <c r="AD681" s="222"/>
      <c r="AE681" s="222"/>
      <c r="AF681" s="222"/>
      <c r="AG681" s="222"/>
    </row>
    <row r="682" spans="1:33" ht="17.25" customHeight="1">
      <c r="A682" s="222"/>
      <c r="B682" s="222"/>
      <c r="C682" s="222"/>
      <c r="D682" s="222"/>
      <c r="E682" s="229"/>
      <c r="F682" s="230" t="e">
        <f t="shared" ref="F682:G682" si="585">#REF!</f>
        <v>#REF!</v>
      </c>
      <c r="G682" s="228" t="e">
        <f t="shared" si="585"/>
        <v>#REF!</v>
      </c>
      <c r="H682" s="222"/>
      <c r="I682" s="222"/>
      <c r="J682" s="222"/>
      <c r="K682" s="224"/>
      <c r="L682" s="224"/>
      <c r="M682" s="222"/>
      <c r="N682" s="222"/>
      <c r="O682" s="222"/>
      <c r="P682" s="222"/>
      <c r="Q682" s="222"/>
      <c r="R682" s="222"/>
      <c r="S682" s="222"/>
      <c r="T682" s="222"/>
      <c r="U682" s="222"/>
      <c r="V682" s="222"/>
      <c r="W682" s="222"/>
      <c r="X682" s="222"/>
      <c r="Y682" s="222"/>
      <c r="Z682" s="222"/>
      <c r="AA682" s="222"/>
      <c r="AB682" s="222"/>
      <c r="AC682" s="222"/>
      <c r="AD682" s="222"/>
      <c r="AE682" s="222"/>
      <c r="AF682" s="222"/>
      <c r="AG682" s="222"/>
    </row>
    <row r="683" spans="1:33" ht="17.25" customHeight="1">
      <c r="A683" s="222"/>
      <c r="B683" s="222"/>
      <c r="C683" s="222"/>
      <c r="D683" s="222"/>
      <c r="E683" s="229"/>
      <c r="F683" s="230" t="e">
        <f t="shared" ref="F683:G683" si="586">#REF!</f>
        <v>#REF!</v>
      </c>
      <c r="G683" s="228" t="e">
        <f t="shared" si="586"/>
        <v>#REF!</v>
      </c>
      <c r="H683" s="222"/>
      <c r="I683" s="222"/>
      <c r="J683" s="222"/>
      <c r="K683" s="224"/>
      <c r="L683" s="224"/>
      <c r="M683" s="222"/>
      <c r="N683" s="222"/>
      <c r="O683" s="222"/>
      <c r="P683" s="222"/>
      <c r="Q683" s="222"/>
      <c r="R683" s="222"/>
      <c r="S683" s="222"/>
      <c r="T683" s="222"/>
      <c r="U683" s="222"/>
      <c r="V683" s="222"/>
      <c r="W683" s="222"/>
      <c r="X683" s="222"/>
      <c r="Y683" s="222"/>
      <c r="Z683" s="222"/>
      <c r="AA683" s="222"/>
      <c r="AB683" s="222"/>
      <c r="AC683" s="222"/>
      <c r="AD683" s="222"/>
      <c r="AE683" s="222"/>
      <c r="AF683" s="222"/>
      <c r="AG683" s="222"/>
    </row>
    <row r="684" spans="1:33" ht="17.25" customHeight="1">
      <c r="A684" s="222"/>
      <c r="B684" s="222"/>
      <c r="C684" s="222"/>
      <c r="D684" s="222"/>
      <c r="E684" s="229"/>
      <c r="F684" s="230" t="e">
        <f t="shared" ref="F684:G684" si="587">#REF!</f>
        <v>#REF!</v>
      </c>
      <c r="G684" s="228" t="e">
        <f t="shared" si="587"/>
        <v>#REF!</v>
      </c>
      <c r="H684" s="222"/>
      <c r="I684" s="222"/>
      <c r="J684" s="222"/>
      <c r="K684" s="224"/>
      <c r="L684" s="224"/>
      <c r="M684" s="222"/>
      <c r="N684" s="222"/>
      <c r="O684" s="222"/>
      <c r="P684" s="222"/>
      <c r="Q684" s="222"/>
      <c r="R684" s="222"/>
      <c r="S684" s="222"/>
      <c r="T684" s="222"/>
      <c r="U684" s="222"/>
      <c r="V684" s="222"/>
      <c r="W684" s="222"/>
      <c r="X684" s="222"/>
      <c r="Y684" s="222"/>
      <c r="Z684" s="222"/>
      <c r="AA684" s="222"/>
      <c r="AB684" s="222"/>
      <c r="AC684" s="222"/>
      <c r="AD684" s="222"/>
      <c r="AE684" s="222"/>
      <c r="AF684" s="222"/>
      <c r="AG684" s="222"/>
    </row>
    <row r="685" spans="1:33" ht="17.25" customHeight="1">
      <c r="A685" s="222"/>
      <c r="B685" s="222"/>
      <c r="C685" s="222"/>
      <c r="D685" s="222"/>
      <c r="E685" s="229"/>
      <c r="F685" s="230" t="e">
        <f t="shared" ref="F685:G685" si="588">#REF!</f>
        <v>#REF!</v>
      </c>
      <c r="G685" s="228" t="e">
        <f t="shared" si="588"/>
        <v>#REF!</v>
      </c>
      <c r="H685" s="222"/>
      <c r="I685" s="222"/>
      <c r="J685" s="222"/>
      <c r="K685" s="224"/>
      <c r="L685" s="224"/>
      <c r="M685" s="222"/>
      <c r="N685" s="222"/>
      <c r="O685" s="222"/>
      <c r="P685" s="222"/>
      <c r="Q685" s="222"/>
      <c r="R685" s="222"/>
      <c r="S685" s="222"/>
      <c r="T685" s="222"/>
      <c r="U685" s="222"/>
      <c r="V685" s="222"/>
      <c r="W685" s="222"/>
      <c r="X685" s="222"/>
      <c r="Y685" s="222"/>
      <c r="Z685" s="222"/>
      <c r="AA685" s="222"/>
      <c r="AB685" s="222"/>
      <c r="AC685" s="222"/>
      <c r="AD685" s="222"/>
      <c r="AE685" s="222"/>
      <c r="AF685" s="222"/>
      <c r="AG685" s="222"/>
    </row>
    <row r="686" spans="1:33" ht="17.25" customHeight="1">
      <c r="A686" s="222"/>
      <c r="B686" s="222"/>
      <c r="C686" s="222"/>
      <c r="D686" s="222"/>
      <c r="E686" s="229"/>
      <c r="F686" s="230" t="e">
        <f t="shared" ref="F686:G686" si="589">#REF!</f>
        <v>#REF!</v>
      </c>
      <c r="G686" s="228" t="e">
        <f t="shared" si="589"/>
        <v>#REF!</v>
      </c>
      <c r="H686" s="222"/>
      <c r="I686" s="222"/>
      <c r="J686" s="222"/>
      <c r="K686" s="224"/>
      <c r="L686" s="224"/>
      <c r="M686" s="222"/>
      <c r="N686" s="222"/>
      <c r="O686" s="222"/>
      <c r="P686" s="222"/>
      <c r="Q686" s="222"/>
      <c r="R686" s="222"/>
      <c r="S686" s="222"/>
      <c r="T686" s="222"/>
      <c r="U686" s="222"/>
      <c r="V686" s="222"/>
      <c r="W686" s="222"/>
      <c r="X686" s="222"/>
      <c r="Y686" s="222"/>
      <c r="Z686" s="222"/>
      <c r="AA686" s="222"/>
      <c r="AB686" s="222"/>
      <c r="AC686" s="222"/>
      <c r="AD686" s="222"/>
      <c r="AE686" s="222"/>
      <c r="AF686" s="222"/>
      <c r="AG686" s="222"/>
    </row>
    <row r="687" spans="1:33" ht="17.25" customHeight="1">
      <c r="A687" s="222"/>
      <c r="B687" s="222"/>
      <c r="C687" s="222"/>
      <c r="D687" s="222"/>
      <c r="E687" s="229"/>
      <c r="F687" s="230" t="e">
        <f t="shared" ref="F687:G687" si="590">#REF!</f>
        <v>#REF!</v>
      </c>
      <c r="G687" s="228" t="e">
        <f t="shared" si="590"/>
        <v>#REF!</v>
      </c>
      <c r="H687" s="222"/>
      <c r="I687" s="222"/>
      <c r="J687" s="222"/>
      <c r="K687" s="224"/>
      <c r="L687" s="224"/>
      <c r="M687" s="222"/>
      <c r="N687" s="222"/>
      <c r="O687" s="222"/>
      <c r="P687" s="222"/>
      <c r="Q687" s="222"/>
      <c r="R687" s="222"/>
      <c r="S687" s="222"/>
      <c r="T687" s="222"/>
      <c r="U687" s="222"/>
      <c r="V687" s="222"/>
      <c r="W687" s="222"/>
      <c r="X687" s="222"/>
      <c r="Y687" s="222"/>
      <c r="Z687" s="222"/>
      <c r="AA687" s="222"/>
      <c r="AB687" s="222"/>
      <c r="AC687" s="222"/>
      <c r="AD687" s="222"/>
      <c r="AE687" s="222"/>
      <c r="AF687" s="222"/>
      <c r="AG687" s="222"/>
    </row>
    <row r="688" spans="1:33" ht="17.25" customHeight="1">
      <c r="A688" s="222"/>
      <c r="B688" s="222"/>
      <c r="C688" s="222"/>
      <c r="D688" s="222"/>
      <c r="E688" s="229"/>
      <c r="F688" s="230" t="e">
        <f t="shared" ref="F688:G688" si="591">#REF!</f>
        <v>#REF!</v>
      </c>
      <c r="G688" s="228" t="e">
        <f t="shared" si="591"/>
        <v>#REF!</v>
      </c>
      <c r="H688" s="222"/>
      <c r="I688" s="222"/>
      <c r="J688" s="222"/>
      <c r="K688" s="224"/>
      <c r="L688" s="224"/>
      <c r="M688" s="222"/>
      <c r="N688" s="222"/>
      <c r="O688" s="222"/>
      <c r="P688" s="222"/>
      <c r="Q688" s="222"/>
      <c r="R688" s="222"/>
      <c r="S688" s="222"/>
      <c r="T688" s="222"/>
      <c r="U688" s="222"/>
      <c r="V688" s="222"/>
      <c r="W688" s="222"/>
      <c r="X688" s="222"/>
      <c r="Y688" s="222"/>
      <c r="Z688" s="222"/>
      <c r="AA688" s="222"/>
      <c r="AB688" s="222"/>
      <c r="AC688" s="222"/>
      <c r="AD688" s="222"/>
      <c r="AE688" s="222"/>
      <c r="AF688" s="222"/>
      <c r="AG688" s="222"/>
    </row>
    <row r="689" spans="1:33" ht="17.25" customHeight="1">
      <c r="A689" s="222"/>
      <c r="B689" s="222"/>
      <c r="C689" s="222"/>
      <c r="D689" s="222"/>
      <c r="E689" s="229"/>
      <c r="F689" s="230" t="e">
        <f t="shared" ref="F689:G689" si="592">#REF!</f>
        <v>#REF!</v>
      </c>
      <c r="G689" s="228" t="e">
        <f t="shared" si="592"/>
        <v>#REF!</v>
      </c>
      <c r="H689" s="222"/>
      <c r="I689" s="222"/>
      <c r="J689" s="222"/>
      <c r="K689" s="224"/>
      <c r="L689" s="224"/>
      <c r="M689" s="222"/>
      <c r="N689" s="222"/>
      <c r="O689" s="222"/>
      <c r="P689" s="222"/>
      <c r="Q689" s="222"/>
      <c r="R689" s="222"/>
      <c r="S689" s="222"/>
      <c r="T689" s="222"/>
      <c r="U689" s="222"/>
      <c r="V689" s="222"/>
      <c r="W689" s="222"/>
      <c r="X689" s="222"/>
      <c r="Y689" s="222"/>
      <c r="Z689" s="222"/>
      <c r="AA689" s="222"/>
      <c r="AB689" s="222"/>
      <c r="AC689" s="222"/>
      <c r="AD689" s="222"/>
      <c r="AE689" s="222"/>
      <c r="AF689" s="222"/>
      <c r="AG689" s="222"/>
    </row>
    <row r="690" spans="1:33" ht="17.25" customHeight="1">
      <c r="A690" s="222"/>
      <c r="B690" s="222"/>
      <c r="C690" s="222"/>
      <c r="D690" s="222"/>
      <c r="E690" s="229"/>
      <c r="F690" s="230" t="e">
        <f t="shared" ref="F690:G690" si="593">#REF!</f>
        <v>#REF!</v>
      </c>
      <c r="G690" s="228" t="e">
        <f t="shared" si="593"/>
        <v>#REF!</v>
      </c>
      <c r="H690" s="222"/>
      <c r="I690" s="222"/>
      <c r="J690" s="222"/>
      <c r="K690" s="224"/>
      <c r="L690" s="224"/>
      <c r="M690" s="222"/>
      <c r="N690" s="222"/>
      <c r="O690" s="222"/>
      <c r="P690" s="222"/>
      <c r="Q690" s="222"/>
      <c r="R690" s="222"/>
      <c r="S690" s="222"/>
      <c r="T690" s="222"/>
      <c r="U690" s="222"/>
      <c r="V690" s="222"/>
      <c r="W690" s="222"/>
      <c r="X690" s="222"/>
      <c r="Y690" s="222"/>
      <c r="Z690" s="222"/>
      <c r="AA690" s="222"/>
      <c r="AB690" s="222"/>
      <c r="AC690" s="222"/>
      <c r="AD690" s="222"/>
      <c r="AE690" s="222"/>
      <c r="AF690" s="222"/>
      <c r="AG690" s="222"/>
    </row>
    <row r="691" spans="1:33" ht="17.25" customHeight="1">
      <c r="A691" s="222"/>
      <c r="B691" s="222"/>
      <c r="C691" s="222"/>
      <c r="D691" s="222"/>
      <c r="E691" s="229"/>
      <c r="F691" s="230" t="e">
        <f t="shared" ref="F691:G691" si="594">#REF!</f>
        <v>#REF!</v>
      </c>
      <c r="G691" s="228" t="e">
        <f t="shared" si="594"/>
        <v>#REF!</v>
      </c>
      <c r="H691" s="222"/>
      <c r="I691" s="222"/>
      <c r="J691" s="222"/>
      <c r="K691" s="224"/>
      <c r="L691" s="224"/>
      <c r="M691" s="222"/>
      <c r="N691" s="222"/>
      <c r="O691" s="222"/>
      <c r="P691" s="222"/>
      <c r="Q691" s="222"/>
      <c r="R691" s="222"/>
      <c r="S691" s="222"/>
      <c r="T691" s="222"/>
      <c r="U691" s="222"/>
      <c r="V691" s="222"/>
      <c r="W691" s="222"/>
      <c r="X691" s="222"/>
      <c r="Y691" s="222"/>
      <c r="Z691" s="222"/>
      <c r="AA691" s="222"/>
      <c r="AB691" s="222"/>
      <c r="AC691" s="222"/>
      <c r="AD691" s="222"/>
      <c r="AE691" s="222"/>
      <c r="AF691" s="222"/>
      <c r="AG691" s="222"/>
    </row>
    <row r="692" spans="1:33" ht="17.25" customHeight="1">
      <c r="A692" s="222"/>
      <c r="B692" s="222"/>
      <c r="C692" s="222"/>
      <c r="D692" s="222"/>
      <c r="E692" s="229"/>
      <c r="F692" s="230" t="e">
        <f t="shared" ref="F692:G692" si="595">#REF!</f>
        <v>#REF!</v>
      </c>
      <c r="G692" s="228" t="e">
        <f t="shared" si="595"/>
        <v>#REF!</v>
      </c>
      <c r="H692" s="222"/>
      <c r="I692" s="222"/>
      <c r="J692" s="222"/>
      <c r="K692" s="224"/>
      <c r="L692" s="224"/>
      <c r="M692" s="222"/>
      <c r="N692" s="222"/>
      <c r="O692" s="222"/>
      <c r="P692" s="222"/>
      <c r="Q692" s="222"/>
      <c r="R692" s="222"/>
      <c r="S692" s="222"/>
      <c r="T692" s="222"/>
      <c r="U692" s="222"/>
      <c r="V692" s="222"/>
      <c r="W692" s="222"/>
      <c r="X692" s="222"/>
      <c r="Y692" s="222"/>
      <c r="Z692" s="222"/>
      <c r="AA692" s="222"/>
      <c r="AB692" s="222"/>
      <c r="AC692" s="222"/>
      <c r="AD692" s="222"/>
      <c r="AE692" s="222"/>
      <c r="AF692" s="222"/>
      <c r="AG692" s="222"/>
    </row>
    <row r="693" spans="1:33" ht="17.25" customHeight="1">
      <c r="A693" s="222"/>
      <c r="B693" s="222"/>
      <c r="C693" s="222"/>
      <c r="D693" s="222"/>
      <c r="E693" s="229"/>
      <c r="F693" s="230" t="e">
        <f t="shared" ref="F693:G693" si="596">#REF!</f>
        <v>#REF!</v>
      </c>
      <c r="G693" s="228" t="e">
        <f t="shared" si="596"/>
        <v>#REF!</v>
      </c>
      <c r="H693" s="222"/>
      <c r="I693" s="222"/>
      <c r="J693" s="222"/>
      <c r="K693" s="224"/>
      <c r="L693" s="224"/>
      <c r="M693" s="222"/>
      <c r="N693" s="222"/>
      <c r="O693" s="222"/>
      <c r="P693" s="222"/>
      <c r="Q693" s="222"/>
      <c r="R693" s="222"/>
      <c r="S693" s="222"/>
      <c r="T693" s="222"/>
      <c r="U693" s="222"/>
      <c r="V693" s="222"/>
      <c r="W693" s="222"/>
      <c r="X693" s="222"/>
      <c r="Y693" s="222"/>
      <c r="Z693" s="222"/>
      <c r="AA693" s="222"/>
      <c r="AB693" s="222"/>
      <c r="AC693" s="222"/>
      <c r="AD693" s="222"/>
      <c r="AE693" s="222"/>
      <c r="AF693" s="222"/>
      <c r="AG693" s="222"/>
    </row>
    <row r="694" spans="1:33" ht="17.25" customHeight="1">
      <c r="A694" s="222"/>
      <c r="B694" s="222"/>
      <c r="C694" s="222"/>
      <c r="D694" s="222"/>
      <c r="E694" s="229"/>
      <c r="F694" s="230" t="e">
        <f t="shared" ref="F694:G694" si="597">#REF!</f>
        <v>#REF!</v>
      </c>
      <c r="G694" s="228" t="e">
        <f t="shared" si="597"/>
        <v>#REF!</v>
      </c>
      <c r="H694" s="222"/>
      <c r="I694" s="222"/>
      <c r="J694" s="222"/>
      <c r="K694" s="224"/>
      <c r="L694" s="224"/>
      <c r="M694" s="222"/>
      <c r="N694" s="222"/>
      <c r="O694" s="222"/>
      <c r="P694" s="222"/>
      <c r="Q694" s="222"/>
      <c r="R694" s="222"/>
      <c r="S694" s="222"/>
      <c r="T694" s="222"/>
      <c r="U694" s="222"/>
      <c r="V694" s="222"/>
      <c r="W694" s="222"/>
      <c r="X694" s="222"/>
      <c r="Y694" s="222"/>
      <c r="Z694" s="222"/>
      <c r="AA694" s="222"/>
      <c r="AB694" s="222"/>
      <c r="AC694" s="222"/>
      <c r="AD694" s="222"/>
      <c r="AE694" s="222"/>
      <c r="AF694" s="222"/>
      <c r="AG694" s="222"/>
    </row>
    <row r="695" spans="1:33" ht="17.25" customHeight="1">
      <c r="A695" s="222"/>
      <c r="B695" s="222"/>
      <c r="C695" s="222"/>
      <c r="D695" s="222"/>
      <c r="E695" s="229"/>
      <c r="F695" s="230" t="e">
        <f t="shared" ref="F695:G695" si="598">#REF!</f>
        <v>#REF!</v>
      </c>
      <c r="G695" s="228" t="e">
        <f t="shared" si="598"/>
        <v>#REF!</v>
      </c>
      <c r="H695" s="222"/>
      <c r="I695" s="222"/>
      <c r="J695" s="222"/>
      <c r="K695" s="224"/>
      <c r="L695" s="224"/>
      <c r="M695" s="222"/>
      <c r="N695" s="222"/>
      <c r="O695" s="222"/>
      <c r="P695" s="222"/>
      <c r="Q695" s="222"/>
      <c r="R695" s="222"/>
      <c r="S695" s="222"/>
      <c r="T695" s="222"/>
      <c r="U695" s="222"/>
      <c r="V695" s="222"/>
      <c r="W695" s="222"/>
      <c r="X695" s="222"/>
      <c r="Y695" s="222"/>
      <c r="Z695" s="222"/>
      <c r="AA695" s="222"/>
      <c r="AB695" s="222"/>
      <c r="AC695" s="222"/>
      <c r="AD695" s="222"/>
      <c r="AE695" s="222"/>
      <c r="AF695" s="222"/>
      <c r="AG695" s="222"/>
    </row>
    <row r="696" spans="1:33" ht="17.25" customHeight="1">
      <c r="A696" s="222"/>
      <c r="B696" s="222"/>
      <c r="C696" s="222"/>
      <c r="D696" s="222"/>
      <c r="E696" s="229"/>
      <c r="F696" s="230" t="e">
        <f t="shared" ref="F696:G696" si="599">#REF!</f>
        <v>#REF!</v>
      </c>
      <c r="G696" s="228" t="e">
        <f t="shared" si="599"/>
        <v>#REF!</v>
      </c>
      <c r="H696" s="222"/>
      <c r="I696" s="222"/>
      <c r="J696" s="222"/>
      <c r="K696" s="224"/>
      <c r="L696" s="224"/>
      <c r="M696" s="222"/>
      <c r="N696" s="222"/>
      <c r="O696" s="222"/>
      <c r="P696" s="222"/>
      <c r="Q696" s="222"/>
      <c r="R696" s="222"/>
      <c r="S696" s="222"/>
      <c r="T696" s="222"/>
      <c r="U696" s="222"/>
      <c r="V696" s="222"/>
      <c r="W696" s="222"/>
      <c r="X696" s="222"/>
      <c r="Y696" s="222"/>
      <c r="Z696" s="222"/>
      <c r="AA696" s="222"/>
      <c r="AB696" s="222"/>
      <c r="AC696" s="222"/>
      <c r="AD696" s="222"/>
      <c r="AE696" s="222"/>
      <c r="AF696" s="222"/>
      <c r="AG696" s="222"/>
    </row>
    <row r="697" spans="1:33" ht="17.25" customHeight="1">
      <c r="A697" s="222"/>
      <c r="B697" s="222"/>
      <c r="C697" s="222"/>
      <c r="D697" s="222"/>
      <c r="E697" s="229"/>
      <c r="F697" s="230" t="e">
        <f t="shared" ref="F697:G697" si="600">#REF!</f>
        <v>#REF!</v>
      </c>
      <c r="G697" s="228" t="e">
        <f t="shared" si="600"/>
        <v>#REF!</v>
      </c>
      <c r="H697" s="222"/>
      <c r="I697" s="222"/>
      <c r="J697" s="222"/>
      <c r="K697" s="224"/>
      <c r="L697" s="224"/>
      <c r="M697" s="222"/>
      <c r="N697" s="222"/>
      <c r="O697" s="222"/>
      <c r="P697" s="222"/>
      <c r="Q697" s="222"/>
      <c r="R697" s="222"/>
      <c r="S697" s="222"/>
      <c r="T697" s="222"/>
      <c r="U697" s="222"/>
      <c r="V697" s="222"/>
      <c r="W697" s="222"/>
      <c r="X697" s="222"/>
      <c r="Y697" s="222"/>
      <c r="Z697" s="222"/>
      <c r="AA697" s="222"/>
      <c r="AB697" s="222"/>
      <c r="AC697" s="222"/>
      <c r="AD697" s="222"/>
      <c r="AE697" s="222"/>
      <c r="AF697" s="222"/>
      <c r="AG697" s="222"/>
    </row>
    <row r="698" spans="1:33" ht="17.25" customHeight="1">
      <c r="A698" s="222"/>
      <c r="B698" s="222"/>
      <c r="C698" s="222"/>
      <c r="D698" s="222"/>
      <c r="E698" s="229"/>
      <c r="F698" s="230" t="e">
        <f t="shared" ref="F698:G698" si="601">#REF!</f>
        <v>#REF!</v>
      </c>
      <c r="G698" s="228" t="e">
        <f t="shared" si="601"/>
        <v>#REF!</v>
      </c>
      <c r="H698" s="222"/>
      <c r="I698" s="222"/>
      <c r="J698" s="222"/>
      <c r="K698" s="224"/>
      <c r="L698" s="224"/>
      <c r="M698" s="222"/>
      <c r="N698" s="222"/>
      <c r="O698" s="222"/>
      <c r="P698" s="222"/>
      <c r="Q698" s="222"/>
      <c r="R698" s="222"/>
      <c r="S698" s="222"/>
      <c r="T698" s="222"/>
      <c r="U698" s="222"/>
      <c r="V698" s="222"/>
      <c r="W698" s="222"/>
      <c r="X698" s="222"/>
      <c r="Y698" s="222"/>
      <c r="Z698" s="222"/>
      <c r="AA698" s="222"/>
      <c r="AB698" s="222"/>
      <c r="AC698" s="222"/>
      <c r="AD698" s="222"/>
      <c r="AE698" s="222"/>
      <c r="AF698" s="222"/>
      <c r="AG698" s="222"/>
    </row>
    <row r="699" spans="1:33" ht="17.25" customHeight="1">
      <c r="A699" s="222"/>
      <c r="B699" s="222"/>
      <c r="C699" s="222"/>
      <c r="D699" s="222"/>
      <c r="E699" s="229"/>
      <c r="F699" s="230" t="e">
        <f t="shared" ref="F699:G699" si="602">#REF!</f>
        <v>#REF!</v>
      </c>
      <c r="G699" s="228" t="e">
        <f t="shared" si="602"/>
        <v>#REF!</v>
      </c>
      <c r="H699" s="222"/>
      <c r="I699" s="222"/>
      <c r="J699" s="222"/>
      <c r="K699" s="224"/>
      <c r="L699" s="224"/>
      <c r="M699" s="222"/>
      <c r="N699" s="222"/>
      <c r="O699" s="222"/>
      <c r="P699" s="222"/>
      <c r="Q699" s="222"/>
      <c r="R699" s="222"/>
      <c r="S699" s="222"/>
      <c r="T699" s="222"/>
      <c r="U699" s="222"/>
      <c r="V699" s="222"/>
      <c r="W699" s="222"/>
      <c r="X699" s="222"/>
      <c r="Y699" s="222"/>
      <c r="Z699" s="222"/>
      <c r="AA699" s="222"/>
      <c r="AB699" s="222"/>
      <c r="AC699" s="222"/>
      <c r="AD699" s="222"/>
      <c r="AE699" s="222"/>
      <c r="AF699" s="222"/>
      <c r="AG699" s="222"/>
    </row>
    <row r="700" spans="1:33" ht="17.25" customHeight="1">
      <c r="A700" s="222"/>
      <c r="B700" s="222"/>
      <c r="C700" s="222"/>
      <c r="D700" s="222"/>
      <c r="E700" s="229"/>
      <c r="F700" s="230" t="e">
        <f t="shared" ref="F700:G700" si="603">#REF!</f>
        <v>#REF!</v>
      </c>
      <c r="G700" s="228" t="e">
        <f t="shared" si="603"/>
        <v>#REF!</v>
      </c>
      <c r="H700" s="222"/>
      <c r="I700" s="222"/>
      <c r="J700" s="222"/>
      <c r="K700" s="224"/>
      <c r="L700" s="224"/>
      <c r="M700" s="222"/>
      <c r="N700" s="222"/>
      <c r="O700" s="222"/>
      <c r="P700" s="222"/>
      <c r="Q700" s="222"/>
      <c r="R700" s="222"/>
      <c r="S700" s="222"/>
      <c r="T700" s="222"/>
      <c r="U700" s="222"/>
      <c r="V700" s="222"/>
      <c r="W700" s="222"/>
      <c r="X700" s="222"/>
      <c r="Y700" s="222"/>
      <c r="Z700" s="222"/>
      <c r="AA700" s="222"/>
      <c r="AB700" s="222"/>
      <c r="AC700" s="222"/>
      <c r="AD700" s="222"/>
      <c r="AE700" s="222"/>
      <c r="AF700" s="222"/>
      <c r="AG700" s="222"/>
    </row>
    <row r="701" spans="1:33" ht="17.25" customHeight="1">
      <c r="A701" s="222"/>
      <c r="B701" s="222"/>
      <c r="C701" s="222"/>
      <c r="D701" s="222"/>
      <c r="E701" s="229"/>
      <c r="F701" s="230" t="e">
        <f t="shared" ref="F701:G701" si="604">#REF!</f>
        <v>#REF!</v>
      </c>
      <c r="G701" s="228" t="e">
        <f t="shared" si="604"/>
        <v>#REF!</v>
      </c>
      <c r="H701" s="222"/>
      <c r="I701" s="222"/>
      <c r="J701" s="222"/>
      <c r="K701" s="224"/>
      <c r="L701" s="224"/>
      <c r="M701" s="222"/>
      <c r="N701" s="222"/>
      <c r="O701" s="222"/>
      <c r="P701" s="222"/>
      <c r="Q701" s="222"/>
      <c r="R701" s="222"/>
      <c r="S701" s="222"/>
      <c r="T701" s="222"/>
      <c r="U701" s="222"/>
      <c r="V701" s="222"/>
      <c r="W701" s="222"/>
      <c r="X701" s="222"/>
      <c r="Y701" s="222"/>
      <c r="Z701" s="222"/>
      <c r="AA701" s="222"/>
      <c r="AB701" s="222"/>
      <c r="AC701" s="222"/>
      <c r="AD701" s="222"/>
      <c r="AE701" s="222"/>
      <c r="AF701" s="222"/>
      <c r="AG701" s="222"/>
    </row>
    <row r="702" spans="1:33" ht="17.25" customHeight="1">
      <c r="A702" s="222"/>
      <c r="B702" s="222"/>
      <c r="C702" s="222"/>
      <c r="D702" s="222"/>
      <c r="E702" s="229"/>
      <c r="F702" s="230" t="e">
        <f t="shared" ref="F702:G702" si="605">#REF!</f>
        <v>#REF!</v>
      </c>
      <c r="G702" s="228" t="e">
        <f t="shared" si="605"/>
        <v>#REF!</v>
      </c>
      <c r="H702" s="222"/>
      <c r="I702" s="222"/>
      <c r="J702" s="222"/>
      <c r="K702" s="224"/>
      <c r="L702" s="224"/>
      <c r="M702" s="222"/>
      <c r="N702" s="222"/>
      <c r="O702" s="222"/>
      <c r="P702" s="222"/>
      <c r="Q702" s="222"/>
      <c r="R702" s="222"/>
      <c r="S702" s="222"/>
      <c r="T702" s="222"/>
      <c r="U702" s="222"/>
      <c r="V702" s="222"/>
      <c r="W702" s="222"/>
      <c r="X702" s="222"/>
      <c r="Y702" s="222"/>
      <c r="Z702" s="222"/>
      <c r="AA702" s="222"/>
      <c r="AB702" s="222"/>
      <c r="AC702" s="222"/>
      <c r="AD702" s="222"/>
      <c r="AE702" s="222"/>
      <c r="AF702" s="222"/>
      <c r="AG702" s="222"/>
    </row>
    <row r="703" spans="1:33" ht="17.25" customHeight="1">
      <c r="A703" s="222"/>
      <c r="B703" s="222"/>
      <c r="C703" s="222"/>
      <c r="D703" s="222"/>
      <c r="E703" s="229"/>
      <c r="F703" s="230" t="e">
        <f t="shared" ref="F703:G703" si="606">#REF!</f>
        <v>#REF!</v>
      </c>
      <c r="G703" s="228" t="e">
        <f t="shared" si="606"/>
        <v>#REF!</v>
      </c>
      <c r="H703" s="222"/>
      <c r="I703" s="222"/>
      <c r="J703" s="222"/>
      <c r="K703" s="224"/>
      <c r="L703" s="224"/>
      <c r="M703" s="222"/>
      <c r="N703" s="222"/>
      <c r="O703" s="222"/>
      <c r="P703" s="222"/>
      <c r="Q703" s="222"/>
      <c r="R703" s="222"/>
      <c r="S703" s="222"/>
      <c r="T703" s="222"/>
      <c r="U703" s="222"/>
      <c r="V703" s="222"/>
      <c r="W703" s="222"/>
      <c r="X703" s="222"/>
      <c r="Y703" s="222"/>
      <c r="Z703" s="222"/>
      <c r="AA703" s="222"/>
      <c r="AB703" s="222"/>
      <c r="AC703" s="222"/>
      <c r="AD703" s="222"/>
      <c r="AE703" s="222"/>
      <c r="AF703" s="222"/>
      <c r="AG703" s="222"/>
    </row>
    <row r="704" spans="1:33" ht="17.25" customHeight="1">
      <c r="A704" s="222"/>
      <c r="B704" s="222"/>
      <c r="C704" s="222"/>
      <c r="D704" s="222"/>
      <c r="E704" s="229"/>
      <c r="F704" s="230" t="e">
        <f t="shared" ref="F704:G704" si="607">#REF!</f>
        <v>#REF!</v>
      </c>
      <c r="G704" s="228" t="e">
        <f t="shared" si="607"/>
        <v>#REF!</v>
      </c>
      <c r="H704" s="222"/>
      <c r="I704" s="222"/>
      <c r="J704" s="222"/>
      <c r="K704" s="224"/>
      <c r="L704" s="224"/>
      <c r="M704" s="222"/>
      <c r="N704" s="222"/>
      <c r="O704" s="222"/>
      <c r="P704" s="222"/>
      <c r="Q704" s="222"/>
      <c r="R704" s="222"/>
      <c r="S704" s="222"/>
      <c r="T704" s="222"/>
      <c r="U704" s="222"/>
      <c r="V704" s="222"/>
      <c r="W704" s="222"/>
      <c r="X704" s="222"/>
      <c r="Y704" s="222"/>
      <c r="Z704" s="222"/>
      <c r="AA704" s="222"/>
      <c r="AB704" s="222"/>
      <c r="AC704" s="222"/>
      <c r="AD704" s="222"/>
      <c r="AE704" s="222"/>
      <c r="AF704" s="222"/>
      <c r="AG704" s="222"/>
    </row>
    <row r="705" spans="1:33" ht="17.25" customHeight="1">
      <c r="A705" s="222"/>
      <c r="B705" s="222"/>
      <c r="C705" s="222"/>
      <c r="D705" s="222"/>
      <c r="E705" s="229"/>
      <c r="F705" s="230" t="e">
        <f t="shared" ref="F705:G705" si="608">#REF!</f>
        <v>#REF!</v>
      </c>
      <c r="G705" s="228" t="e">
        <f t="shared" si="608"/>
        <v>#REF!</v>
      </c>
      <c r="H705" s="222"/>
      <c r="I705" s="222"/>
      <c r="J705" s="222"/>
      <c r="K705" s="224"/>
      <c r="L705" s="224"/>
      <c r="M705" s="222"/>
      <c r="N705" s="222"/>
      <c r="O705" s="222"/>
      <c r="P705" s="222"/>
      <c r="Q705" s="222"/>
      <c r="R705" s="222"/>
      <c r="S705" s="222"/>
      <c r="T705" s="222"/>
      <c r="U705" s="222"/>
      <c r="V705" s="222"/>
      <c r="W705" s="222"/>
      <c r="X705" s="222"/>
      <c r="Y705" s="222"/>
      <c r="Z705" s="222"/>
      <c r="AA705" s="222"/>
      <c r="AB705" s="222"/>
      <c r="AC705" s="222"/>
      <c r="AD705" s="222"/>
      <c r="AE705" s="222"/>
      <c r="AF705" s="222"/>
      <c r="AG705" s="222"/>
    </row>
    <row r="706" spans="1:33" ht="17.25" customHeight="1">
      <c r="A706" s="222"/>
      <c r="B706" s="222"/>
      <c r="C706" s="222"/>
      <c r="D706" s="222"/>
      <c r="E706" s="229"/>
      <c r="F706" s="230" t="e">
        <f t="shared" ref="F706:G706" si="609">#REF!</f>
        <v>#REF!</v>
      </c>
      <c r="G706" s="228" t="e">
        <f t="shared" si="609"/>
        <v>#REF!</v>
      </c>
      <c r="H706" s="222"/>
      <c r="I706" s="222"/>
      <c r="J706" s="222"/>
      <c r="K706" s="224"/>
      <c r="L706" s="224"/>
      <c r="M706" s="222"/>
      <c r="N706" s="222"/>
      <c r="O706" s="222"/>
      <c r="P706" s="222"/>
      <c r="Q706" s="222"/>
      <c r="R706" s="222"/>
      <c r="S706" s="222"/>
      <c r="T706" s="222"/>
      <c r="U706" s="222"/>
      <c r="V706" s="222"/>
      <c r="W706" s="222"/>
      <c r="X706" s="222"/>
      <c r="Y706" s="222"/>
      <c r="Z706" s="222"/>
      <c r="AA706" s="222"/>
      <c r="AB706" s="222"/>
      <c r="AC706" s="222"/>
      <c r="AD706" s="222"/>
      <c r="AE706" s="222"/>
      <c r="AF706" s="222"/>
      <c r="AG706" s="222"/>
    </row>
    <row r="707" spans="1:33" ht="17.25" customHeight="1">
      <c r="A707" s="222"/>
      <c r="B707" s="222"/>
      <c r="C707" s="222"/>
      <c r="D707" s="222"/>
      <c r="E707" s="229"/>
      <c r="F707" s="230" t="e">
        <f t="shared" ref="F707:G707" si="610">#REF!</f>
        <v>#REF!</v>
      </c>
      <c r="G707" s="228" t="e">
        <f t="shared" si="610"/>
        <v>#REF!</v>
      </c>
      <c r="H707" s="222"/>
      <c r="I707" s="222"/>
      <c r="J707" s="222"/>
      <c r="K707" s="224"/>
      <c r="L707" s="224"/>
      <c r="M707" s="222"/>
      <c r="N707" s="222"/>
      <c r="O707" s="222"/>
      <c r="P707" s="222"/>
      <c r="Q707" s="222"/>
      <c r="R707" s="222"/>
      <c r="S707" s="222"/>
      <c r="T707" s="222"/>
      <c r="U707" s="222"/>
      <c r="V707" s="222"/>
      <c r="W707" s="222"/>
      <c r="X707" s="222"/>
      <c r="Y707" s="222"/>
      <c r="Z707" s="222"/>
      <c r="AA707" s="222"/>
      <c r="AB707" s="222"/>
      <c r="AC707" s="222"/>
      <c r="AD707" s="222"/>
      <c r="AE707" s="222"/>
      <c r="AF707" s="222"/>
      <c r="AG707" s="222"/>
    </row>
    <row r="708" spans="1:33" ht="17.25" customHeight="1">
      <c r="A708" s="222"/>
      <c r="B708" s="222"/>
      <c r="C708" s="222"/>
      <c r="D708" s="222"/>
      <c r="E708" s="229"/>
      <c r="F708" s="230" t="e">
        <f t="shared" ref="F708:G708" si="611">#REF!</f>
        <v>#REF!</v>
      </c>
      <c r="G708" s="228" t="e">
        <f t="shared" si="611"/>
        <v>#REF!</v>
      </c>
      <c r="H708" s="222"/>
      <c r="I708" s="222"/>
      <c r="J708" s="222"/>
      <c r="K708" s="224"/>
      <c r="L708" s="224"/>
      <c r="M708" s="222"/>
      <c r="N708" s="222"/>
      <c r="O708" s="222"/>
      <c r="P708" s="222"/>
      <c r="Q708" s="222"/>
      <c r="R708" s="222"/>
      <c r="S708" s="222"/>
      <c r="T708" s="222"/>
      <c r="U708" s="222"/>
      <c r="V708" s="222"/>
      <c r="W708" s="222"/>
      <c r="X708" s="222"/>
      <c r="Y708" s="222"/>
      <c r="Z708" s="222"/>
      <c r="AA708" s="222"/>
      <c r="AB708" s="222"/>
      <c r="AC708" s="222"/>
      <c r="AD708" s="222"/>
      <c r="AE708" s="222"/>
      <c r="AF708" s="222"/>
      <c r="AG708" s="222"/>
    </row>
    <row r="709" spans="1:33" ht="17.25" customHeight="1">
      <c r="A709" s="222"/>
      <c r="B709" s="222"/>
      <c r="C709" s="222"/>
      <c r="D709" s="222"/>
      <c r="E709" s="229"/>
      <c r="F709" s="230" t="e">
        <f t="shared" ref="F709:G709" si="612">#REF!</f>
        <v>#REF!</v>
      </c>
      <c r="G709" s="228" t="e">
        <f t="shared" si="612"/>
        <v>#REF!</v>
      </c>
      <c r="H709" s="222"/>
      <c r="I709" s="222"/>
      <c r="J709" s="222"/>
      <c r="K709" s="224"/>
      <c r="L709" s="224"/>
      <c r="M709" s="222"/>
      <c r="N709" s="222"/>
      <c r="O709" s="222"/>
      <c r="P709" s="222"/>
      <c r="Q709" s="222"/>
      <c r="R709" s="222"/>
      <c r="S709" s="222"/>
      <c r="T709" s="222"/>
      <c r="U709" s="222"/>
      <c r="V709" s="222"/>
      <c r="W709" s="222"/>
      <c r="X709" s="222"/>
      <c r="Y709" s="222"/>
      <c r="Z709" s="222"/>
      <c r="AA709" s="222"/>
      <c r="AB709" s="222"/>
      <c r="AC709" s="222"/>
      <c r="AD709" s="222"/>
      <c r="AE709" s="222"/>
      <c r="AF709" s="222"/>
      <c r="AG709" s="222"/>
    </row>
    <row r="710" spans="1:33" ht="17.25" customHeight="1">
      <c r="A710" s="222"/>
      <c r="B710" s="222"/>
      <c r="C710" s="222"/>
      <c r="D710" s="222"/>
      <c r="E710" s="229"/>
      <c r="F710" s="230" t="e">
        <f t="shared" ref="F710:G710" si="613">#REF!</f>
        <v>#REF!</v>
      </c>
      <c r="G710" s="228" t="e">
        <f t="shared" si="613"/>
        <v>#REF!</v>
      </c>
      <c r="H710" s="222"/>
      <c r="I710" s="222"/>
      <c r="J710" s="222"/>
      <c r="K710" s="224"/>
      <c r="L710" s="224"/>
      <c r="M710" s="222"/>
      <c r="N710" s="222"/>
      <c r="O710" s="222"/>
      <c r="P710" s="222"/>
      <c r="Q710" s="222"/>
      <c r="R710" s="222"/>
      <c r="S710" s="222"/>
      <c r="T710" s="222"/>
      <c r="U710" s="222"/>
      <c r="V710" s="222"/>
      <c r="W710" s="222"/>
      <c r="X710" s="222"/>
      <c r="Y710" s="222"/>
      <c r="Z710" s="222"/>
      <c r="AA710" s="222"/>
      <c r="AB710" s="222"/>
      <c r="AC710" s="222"/>
      <c r="AD710" s="222"/>
      <c r="AE710" s="222"/>
      <c r="AF710" s="222"/>
      <c r="AG710" s="222"/>
    </row>
    <row r="711" spans="1:33" ht="17.25" customHeight="1">
      <c r="A711" s="222"/>
      <c r="B711" s="222"/>
      <c r="C711" s="222"/>
      <c r="D711" s="222"/>
      <c r="E711" s="229"/>
      <c r="F711" s="230" t="e">
        <f t="shared" ref="F711:G711" si="614">#REF!</f>
        <v>#REF!</v>
      </c>
      <c r="G711" s="228" t="e">
        <f t="shared" si="614"/>
        <v>#REF!</v>
      </c>
      <c r="H711" s="222"/>
      <c r="I711" s="222"/>
      <c r="J711" s="222"/>
      <c r="K711" s="224"/>
      <c r="L711" s="224"/>
      <c r="M711" s="222"/>
      <c r="N711" s="222"/>
      <c r="O711" s="222"/>
      <c r="P711" s="222"/>
      <c r="Q711" s="222"/>
      <c r="R711" s="222"/>
      <c r="S711" s="222"/>
      <c r="T711" s="222"/>
      <c r="U711" s="222"/>
      <c r="V711" s="222"/>
      <c r="W711" s="222"/>
      <c r="X711" s="222"/>
      <c r="Y711" s="222"/>
      <c r="Z711" s="222"/>
      <c r="AA711" s="222"/>
      <c r="AB711" s="222"/>
      <c r="AC711" s="222"/>
      <c r="AD711" s="222"/>
      <c r="AE711" s="222"/>
      <c r="AF711" s="222"/>
      <c r="AG711" s="222"/>
    </row>
    <row r="712" spans="1:33" ht="17.25" customHeight="1">
      <c r="A712" s="222"/>
      <c r="B712" s="222"/>
      <c r="C712" s="222"/>
      <c r="D712" s="222"/>
      <c r="E712" s="229"/>
      <c r="F712" s="230" t="e">
        <f t="shared" ref="F712:G712" si="615">#REF!</f>
        <v>#REF!</v>
      </c>
      <c r="G712" s="228" t="e">
        <f t="shared" si="615"/>
        <v>#REF!</v>
      </c>
      <c r="H712" s="222"/>
      <c r="I712" s="222"/>
      <c r="J712" s="222"/>
      <c r="K712" s="224"/>
      <c r="L712" s="224"/>
      <c r="M712" s="222"/>
      <c r="N712" s="222"/>
      <c r="O712" s="222"/>
      <c r="P712" s="222"/>
      <c r="Q712" s="222"/>
      <c r="R712" s="222"/>
      <c r="S712" s="222"/>
      <c r="T712" s="222"/>
      <c r="U712" s="222"/>
      <c r="V712" s="222"/>
      <c r="W712" s="222"/>
      <c r="X712" s="222"/>
      <c r="Y712" s="222"/>
      <c r="Z712" s="222"/>
      <c r="AA712" s="222"/>
      <c r="AB712" s="222"/>
      <c r="AC712" s="222"/>
      <c r="AD712" s="222"/>
      <c r="AE712" s="222"/>
      <c r="AF712" s="222"/>
      <c r="AG712" s="222"/>
    </row>
    <row r="713" spans="1:33" ht="17.25" customHeight="1">
      <c r="A713" s="222"/>
      <c r="B713" s="222"/>
      <c r="C713" s="222"/>
      <c r="D713" s="222"/>
      <c r="E713" s="229"/>
      <c r="F713" s="230" t="e">
        <f t="shared" ref="F713:G713" si="616">#REF!</f>
        <v>#REF!</v>
      </c>
      <c r="G713" s="228" t="e">
        <f t="shared" si="616"/>
        <v>#REF!</v>
      </c>
      <c r="H713" s="222"/>
      <c r="I713" s="222"/>
      <c r="J713" s="222"/>
      <c r="K713" s="224"/>
      <c r="L713" s="224"/>
      <c r="M713" s="222"/>
      <c r="N713" s="222"/>
      <c r="O713" s="222"/>
      <c r="P713" s="222"/>
      <c r="Q713" s="222"/>
      <c r="R713" s="222"/>
      <c r="S713" s="222"/>
      <c r="T713" s="222"/>
      <c r="U713" s="222"/>
      <c r="V713" s="222"/>
      <c r="W713" s="222"/>
      <c r="X713" s="222"/>
      <c r="Y713" s="222"/>
      <c r="Z713" s="222"/>
      <c r="AA713" s="222"/>
      <c r="AB713" s="222"/>
      <c r="AC713" s="222"/>
      <c r="AD713" s="222"/>
      <c r="AE713" s="222"/>
      <c r="AF713" s="222"/>
      <c r="AG713" s="222"/>
    </row>
    <row r="714" spans="1:33" ht="17.25" customHeight="1">
      <c r="A714" s="222"/>
      <c r="B714" s="222"/>
      <c r="C714" s="222"/>
      <c r="D714" s="222"/>
      <c r="E714" s="229"/>
      <c r="F714" s="230" t="e">
        <f t="shared" ref="F714:G714" si="617">#REF!</f>
        <v>#REF!</v>
      </c>
      <c r="G714" s="228" t="e">
        <f t="shared" si="617"/>
        <v>#REF!</v>
      </c>
      <c r="H714" s="222"/>
      <c r="I714" s="222"/>
      <c r="J714" s="222"/>
      <c r="K714" s="224"/>
      <c r="L714" s="224"/>
      <c r="M714" s="222"/>
      <c r="N714" s="222"/>
      <c r="O714" s="222"/>
      <c r="P714" s="222"/>
      <c r="Q714" s="222"/>
      <c r="R714" s="222"/>
      <c r="S714" s="222"/>
      <c r="T714" s="222"/>
      <c r="U714" s="222"/>
      <c r="V714" s="222"/>
      <c r="W714" s="222"/>
      <c r="X714" s="222"/>
      <c r="Y714" s="222"/>
      <c r="Z714" s="222"/>
      <c r="AA714" s="222"/>
      <c r="AB714" s="222"/>
      <c r="AC714" s="222"/>
      <c r="AD714" s="222"/>
      <c r="AE714" s="222"/>
      <c r="AF714" s="222"/>
      <c r="AG714" s="222"/>
    </row>
    <row r="715" spans="1:33" ht="17.25" customHeight="1">
      <c r="A715" s="222"/>
      <c r="B715" s="222"/>
      <c r="C715" s="222"/>
      <c r="D715" s="222"/>
      <c r="E715" s="229"/>
      <c r="F715" s="230" t="e">
        <f t="shared" ref="F715:G715" si="618">#REF!</f>
        <v>#REF!</v>
      </c>
      <c r="G715" s="228" t="e">
        <f t="shared" si="618"/>
        <v>#REF!</v>
      </c>
      <c r="H715" s="222"/>
      <c r="I715" s="222"/>
      <c r="J715" s="222"/>
      <c r="K715" s="224"/>
      <c r="L715" s="224"/>
      <c r="M715" s="222"/>
      <c r="N715" s="222"/>
      <c r="O715" s="222"/>
      <c r="P715" s="222"/>
      <c r="Q715" s="222"/>
      <c r="R715" s="222"/>
      <c r="S715" s="222"/>
      <c r="T715" s="222"/>
      <c r="U715" s="222"/>
      <c r="V715" s="222"/>
      <c r="W715" s="222"/>
      <c r="X715" s="222"/>
      <c r="Y715" s="222"/>
      <c r="Z715" s="222"/>
      <c r="AA715" s="222"/>
      <c r="AB715" s="222"/>
      <c r="AC715" s="222"/>
      <c r="AD715" s="222"/>
      <c r="AE715" s="222"/>
      <c r="AF715" s="222"/>
      <c r="AG715" s="222"/>
    </row>
    <row r="716" spans="1:33" ht="17.25" customHeight="1">
      <c r="A716" s="222"/>
      <c r="B716" s="222"/>
      <c r="C716" s="222"/>
      <c r="D716" s="222"/>
      <c r="E716" s="229"/>
      <c r="F716" s="230" t="e">
        <f t="shared" ref="F716:G716" si="619">#REF!</f>
        <v>#REF!</v>
      </c>
      <c r="G716" s="228" t="e">
        <f t="shared" si="619"/>
        <v>#REF!</v>
      </c>
      <c r="H716" s="222"/>
      <c r="I716" s="222"/>
      <c r="J716" s="222"/>
      <c r="K716" s="224"/>
      <c r="L716" s="224"/>
      <c r="M716" s="222"/>
      <c r="N716" s="222"/>
      <c r="O716" s="222"/>
      <c r="P716" s="222"/>
      <c r="Q716" s="222"/>
      <c r="R716" s="222"/>
      <c r="S716" s="222"/>
      <c r="T716" s="222"/>
      <c r="U716" s="222"/>
      <c r="V716" s="222"/>
      <c r="W716" s="222"/>
      <c r="X716" s="222"/>
      <c r="Y716" s="222"/>
      <c r="Z716" s="222"/>
      <c r="AA716" s="222"/>
      <c r="AB716" s="222"/>
      <c r="AC716" s="222"/>
      <c r="AD716" s="222"/>
      <c r="AE716" s="222"/>
      <c r="AF716" s="222"/>
      <c r="AG716" s="222"/>
    </row>
    <row r="717" spans="1:33" ht="17.25" customHeight="1">
      <c r="A717" s="222"/>
      <c r="B717" s="222"/>
      <c r="C717" s="222"/>
      <c r="D717" s="222"/>
      <c r="E717" s="229"/>
      <c r="F717" s="230" t="e">
        <f t="shared" ref="F717:G717" si="620">#REF!</f>
        <v>#REF!</v>
      </c>
      <c r="G717" s="228" t="e">
        <f t="shared" si="620"/>
        <v>#REF!</v>
      </c>
      <c r="H717" s="222"/>
      <c r="I717" s="222"/>
      <c r="J717" s="222"/>
      <c r="K717" s="224"/>
      <c r="L717" s="224"/>
      <c r="M717" s="222"/>
      <c r="N717" s="222"/>
      <c r="O717" s="222"/>
      <c r="P717" s="222"/>
      <c r="Q717" s="222"/>
      <c r="R717" s="222"/>
      <c r="S717" s="222"/>
      <c r="T717" s="222"/>
      <c r="U717" s="222"/>
      <c r="V717" s="222"/>
      <c r="W717" s="222"/>
      <c r="X717" s="222"/>
      <c r="Y717" s="222"/>
      <c r="Z717" s="222"/>
      <c r="AA717" s="222"/>
      <c r="AB717" s="222"/>
      <c r="AC717" s="222"/>
      <c r="AD717" s="222"/>
      <c r="AE717" s="222"/>
      <c r="AF717" s="222"/>
      <c r="AG717" s="222"/>
    </row>
    <row r="718" spans="1:33" ht="17.25" customHeight="1">
      <c r="A718" s="222"/>
      <c r="B718" s="222"/>
      <c r="C718" s="222"/>
      <c r="D718" s="222"/>
      <c r="E718" s="229"/>
      <c r="F718" s="230" t="e">
        <f t="shared" ref="F718:G718" si="621">#REF!</f>
        <v>#REF!</v>
      </c>
      <c r="G718" s="228" t="e">
        <f t="shared" si="621"/>
        <v>#REF!</v>
      </c>
      <c r="H718" s="222"/>
      <c r="I718" s="222"/>
      <c r="J718" s="222"/>
      <c r="K718" s="224"/>
      <c r="L718" s="224"/>
      <c r="M718" s="222"/>
      <c r="N718" s="222"/>
      <c r="O718" s="222"/>
      <c r="P718" s="222"/>
      <c r="Q718" s="222"/>
      <c r="R718" s="222"/>
      <c r="S718" s="222"/>
      <c r="T718" s="222"/>
      <c r="U718" s="222"/>
      <c r="V718" s="222"/>
      <c r="W718" s="222"/>
      <c r="X718" s="222"/>
      <c r="Y718" s="222"/>
      <c r="Z718" s="222"/>
      <c r="AA718" s="222"/>
      <c r="AB718" s="222"/>
      <c r="AC718" s="222"/>
      <c r="AD718" s="222"/>
      <c r="AE718" s="222"/>
      <c r="AF718" s="222"/>
      <c r="AG718" s="222"/>
    </row>
    <row r="719" spans="1:33" ht="17.25" customHeight="1">
      <c r="A719" s="222"/>
      <c r="B719" s="222"/>
      <c r="C719" s="222"/>
      <c r="D719" s="222"/>
      <c r="E719" s="229"/>
      <c r="F719" s="230" t="e">
        <f t="shared" ref="F719:G719" si="622">#REF!</f>
        <v>#REF!</v>
      </c>
      <c r="G719" s="228" t="e">
        <f t="shared" si="622"/>
        <v>#REF!</v>
      </c>
      <c r="H719" s="222"/>
      <c r="I719" s="222"/>
      <c r="J719" s="222"/>
      <c r="K719" s="224"/>
      <c r="L719" s="224"/>
      <c r="M719" s="222"/>
      <c r="N719" s="222"/>
      <c r="O719" s="222"/>
      <c r="P719" s="222"/>
      <c r="Q719" s="222"/>
      <c r="R719" s="222"/>
      <c r="S719" s="222"/>
      <c r="T719" s="222"/>
      <c r="U719" s="222"/>
      <c r="V719" s="222"/>
      <c r="W719" s="222"/>
      <c r="X719" s="222"/>
      <c r="Y719" s="222"/>
      <c r="Z719" s="222"/>
      <c r="AA719" s="222"/>
      <c r="AB719" s="222"/>
      <c r="AC719" s="222"/>
      <c r="AD719" s="222"/>
      <c r="AE719" s="222"/>
      <c r="AF719" s="222"/>
      <c r="AG719" s="222"/>
    </row>
    <row r="720" spans="1:33" ht="17.25" customHeight="1">
      <c r="A720" s="222"/>
      <c r="B720" s="222"/>
      <c r="C720" s="222"/>
      <c r="D720" s="222"/>
      <c r="E720" s="229"/>
      <c r="F720" s="230" t="e">
        <f t="shared" ref="F720:G720" si="623">#REF!</f>
        <v>#REF!</v>
      </c>
      <c r="G720" s="228" t="e">
        <f t="shared" si="623"/>
        <v>#REF!</v>
      </c>
      <c r="H720" s="222"/>
      <c r="I720" s="222"/>
      <c r="J720" s="222"/>
      <c r="K720" s="224"/>
      <c r="L720" s="224"/>
      <c r="M720" s="222"/>
      <c r="N720" s="222"/>
      <c r="O720" s="222"/>
      <c r="P720" s="222"/>
      <c r="Q720" s="222"/>
      <c r="R720" s="222"/>
      <c r="S720" s="222"/>
      <c r="T720" s="222"/>
      <c r="U720" s="222"/>
      <c r="V720" s="222"/>
      <c r="W720" s="222"/>
      <c r="X720" s="222"/>
      <c r="Y720" s="222"/>
      <c r="Z720" s="222"/>
      <c r="AA720" s="222"/>
      <c r="AB720" s="222"/>
      <c r="AC720" s="222"/>
      <c r="AD720" s="222"/>
      <c r="AE720" s="222"/>
      <c r="AF720" s="222"/>
      <c r="AG720" s="222"/>
    </row>
    <row r="721" spans="1:33" ht="17.25" customHeight="1">
      <c r="A721" s="222"/>
      <c r="B721" s="222"/>
      <c r="C721" s="222"/>
      <c r="D721" s="222"/>
      <c r="E721" s="229"/>
      <c r="F721" s="230" t="e">
        <f t="shared" ref="F721:G721" si="624">#REF!</f>
        <v>#REF!</v>
      </c>
      <c r="G721" s="228" t="e">
        <f t="shared" si="624"/>
        <v>#REF!</v>
      </c>
      <c r="H721" s="222"/>
      <c r="I721" s="222"/>
      <c r="J721" s="222"/>
      <c r="K721" s="224"/>
      <c r="L721" s="224"/>
      <c r="M721" s="222"/>
      <c r="N721" s="222"/>
      <c r="O721" s="222"/>
      <c r="P721" s="222"/>
      <c r="Q721" s="222"/>
      <c r="R721" s="222"/>
      <c r="S721" s="222"/>
      <c r="T721" s="222"/>
      <c r="U721" s="222"/>
      <c r="V721" s="222"/>
      <c r="W721" s="222"/>
      <c r="X721" s="222"/>
      <c r="Y721" s="222"/>
      <c r="Z721" s="222"/>
      <c r="AA721" s="222"/>
      <c r="AB721" s="222"/>
      <c r="AC721" s="222"/>
      <c r="AD721" s="222"/>
      <c r="AE721" s="222"/>
      <c r="AF721" s="222"/>
      <c r="AG721" s="222"/>
    </row>
    <row r="722" spans="1:33" ht="17.25" customHeight="1">
      <c r="A722" s="222"/>
      <c r="B722" s="222"/>
      <c r="C722" s="222"/>
      <c r="D722" s="222"/>
      <c r="E722" s="229"/>
      <c r="F722" s="230" t="e">
        <f t="shared" ref="F722:G722" si="625">#REF!</f>
        <v>#REF!</v>
      </c>
      <c r="G722" s="228" t="e">
        <f t="shared" si="625"/>
        <v>#REF!</v>
      </c>
      <c r="H722" s="222"/>
      <c r="I722" s="222"/>
      <c r="J722" s="222"/>
      <c r="K722" s="224"/>
      <c r="L722" s="224"/>
      <c r="M722" s="222"/>
      <c r="N722" s="222"/>
      <c r="O722" s="222"/>
      <c r="P722" s="222"/>
      <c r="Q722" s="222"/>
      <c r="R722" s="222"/>
      <c r="S722" s="222"/>
      <c r="T722" s="222"/>
      <c r="U722" s="222"/>
      <c r="V722" s="222"/>
      <c r="W722" s="222"/>
      <c r="X722" s="222"/>
      <c r="Y722" s="222"/>
      <c r="Z722" s="222"/>
      <c r="AA722" s="222"/>
      <c r="AB722" s="222"/>
      <c r="AC722" s="222"/>
      <c r="AD722" s="222"/>
      <c r="AE722" s="222"/>
      <c r="AF722" s="222"/>
      <c r="AG722" s="222"/>
    </row>
    <row r="723" spans="1:33" ht="17.25" customHeight="1">
      <c r="A723" s="222"/>
      <c r="B723" s="222"/>
      <c r="C723" s="222"/>
      <c r="D723" s="222"/>
      <c r="E723" s="229"/>
      <c r="F723" s="230" t="e">
        <f t="shared" ref="F723:G723" si="626">#REF!</f>
        <v>#REF!</v>
      </c>
      <c r="G723" s="228" t="e">
        <f t="shared" si="626"/>
        <v>#REF!</v>
      </c>
      <c r="H723" s="222"/>
      <c r="I723" s="222"/>
      <c r="J723" s="222"/>
      <c r="K723" s="224"/>
      <c r="L723" s="224"/>
      <c r="M723" s="222"/>
      <c r="N723" s="222"/>
      <c r="O723" s="222"/>
      <c r="P723" s="222"/>
      <c r="Q723" s="222"/>
      <c r="R723" s="222"/>
      <c r="S723" s="222"/>
      <c r="T723" s="222"/>
      <c r="U723" s="222"/>
      <c r="V723" s="222"/>
      <c r="W723" s="222"/>
      <c r="X723" s="222"/>
      <c r="Y723" s="222"/>
      <c r="Z723" s="222"/>
      <c r="AA723" s="222"/>
      <c r="AB723" s="222"/>
      <c r="AC723" s="222"/>
      <c r="AD723" s="222"/>
      <c r="AE723" s="222"/>
      <c r="AF723" s="222"/>
      <c r="AG723" s="222"/>
    </row>
    <row r="724" spans="1:33" ht="17.25" customHeight="1">
      <c r="A724" s="222"/>
      <c r="B724" s="222"/>
      <c r="C724" s="222"/>
      <c r="D724" s="222"/>
      <c r="E724" s="229"/>
      <c r="F724" s="230" t="e">
        <f t="shared" ref="F724:G724" si="627">#REF!</f>
        <v>#REF!</v>
      </c>
      <c r="G724" s="228" t="e">
        <f t="shared" si="627"/>
        <v>#REF!</v>
      </c>
      <c r="H724" s="222"/>
      <c r="I724" s="222"/>
      <c r="J724" s="222"/>
      <c r="K724" s="224"/>
      <c r="L724" s="224"/>
      <c r="M724" s="222"/>
      <c r="N724" s="222"/>
      <c r="O724" s="222"/>
      <c r="P724" s="222"/>
      <c r="Q724" s="222"/>
      <c r="R724" s="222"/>
      <c r="S724" s="222"/>
      <c r="T724" s="222"/>
      <c r="U724" s="222"/>
      <c r="V724" s="222"/>
      <c r="W724" s="222"/>
      <c r="X724" s="222"/>
      <c r="Y724" s="222"/>
      <c r="Z724" s="222"/>
      <c r="AA724" s="222"/>
      <c r="AB724" s="222"/>
      <c r="AC724" s="222"/>
      <c r="AD724" s="222"/>
      <c r="AE724" s="222"/>
      <c r="AF724" s="222"/>
      <c r="AG724" s="222"/>
    </row>
    <row r="725" spans="1:33" ht="17.25" customHeight="1">
      <c r="A725" s="222"/>
      <c r="B725" s="222"/>
      <c r="C725" s="222"/>
      <c r="D725" s="222"/>
      <c r="E725" s="229"/>
      <c r="F725" s="230" t="e">
        <f t="shared" ref="F725:G725" si="628">#REF!</f>
        <v>#REF!</v>
      </c>
      <c r="G725" s="228" t="e">
        <f t="shared" si="628"/>
        <v>#REF!</v>
      </c>
      <c r="H725" s="222"/>
      <c r="I725" s="222"/>
      <c r="J725" s="222"/>
      <c r="K725" s="224"/>
      <c r="L725" s="224"/>
      <c r="M725" s="222"/>
      <c r="N725" s="222"/>
      <c r="O725" s="222"/>
      <c r="P725" s="222"/>
      <c r="Q725" s="222"/>
      <c r="R725" s="222"/>
      <c r="S725" s="222"/>
      <c r="T725" s="222"/>
      <c r="U725" s="222"/>
      <c r="V725" s="222"/>
      <c r="W725" s="222"/>
      <c r="X725" s="222"/>
      <c r="Y725" s="222"/>
      <c r="Z725" s="222"/>
      <c r="AA725" s="222"/>
      <c r="AB725" s="222"/>
      <c r="AC725" s="222"/>
      <c r="AD725" s="222"/>
      <c r="AE725" s="222"/>
      <c r="AF725" s="222"/>
      <c r="AG725" s="222"/>
    </row>
    <row r="726" spans="1:33" ht="17.25" customHeight="1">
      <c r="A726" s="222"/>
      <c r="B726" s="222"/>
      <c r="C726" s="222"/>
      <c r="D726" s="222"/>
      <c r="E726" s="229"/>
      <c r="F726" s="230" t="e">
        <f t="shared" ref="F726:G726" si="629">#REF!</f>
        <v>#REF!</v>
      </c>
      <c r="G726" s="228" t="e">
        <f t="shared" si="629"/>
        <v>#REF!</v>
      </c>
      <c r="H726" s="222"/>
      <c r="I726" s="222"/>
      <c r="J726" s="222"/>
      <c r="K726" s="224"/>
      <c r="L726" s="224"/>
      <c r="M726" s="222"/>
      <c r="N726" s="222"/>
      <c r="O726" s="222"/>
      <c r="P726" s="222"/>
      <c r="Q726" s="222"/>
      <c r="R726" s="222"/>
      <c r="S726" s="222"/>
      <c r="T726" s="222"/>
      <c r="U726" s="222"/>
      <c r="V726" s="222"/>
      <c r="W726" s="222"/>
      <c r="X726" s="222"/>
      <c r="Y726" s="222"/>
      <c r="Z726" s="222"/>
      <c r="AA726" s="222"/>
      <c r="AB726" s="222"/>
      <c r="AC726" s="222"/>
      <c r="AD726" s="222"/>
      <c r="AE726" s="222"/>
      <c r="AF726" s="222"/>
      <c r="AG726" s="222"/>
    </row>
    <row r="727" spans="1:33" ht="17.25" customHeight="1">
      <c r="A727" s="222"/>
      <c r="B727" s="222"/>
      <c r="C727" s="222"/>
      <c r="D727" s="222"/>
      <c r="E727" s="229"/>
      <c r="F727" s="230" t="e">
        <f t="shared" ref="F727:G727" si="630">#REF!</f>
        <v>#REF!</v>
      </c>
      <c r="G727" s="228" t="e">
        <f t="shared" si="630"/>
        <v>#REF!</v>
      </c>
      <c r="H727" s="222"/>
      <c r="I727" s="222"/>
      <c r="J727" s="222"/>
      <c r="K727" s="224"/>
      <c r="L727" s="224"/>
      <c r="M727" s="222"/>
      <c r="N727" s="222"/>
      <c r="O727" s="222"/>
      <c r="P727" s="222"/>
      <c r="Q727" s="222"/>
      <c r="R727" s="222"/>
      <c r="S727" s="222"/>
      <c r="T727" s="222"/>
      <c r="U727" s="222"/>
      <c r="V727" s="222"/>
      <c r="W727" s="222"/>
      <c r="X727" s="222"/>
      <c r="Y727" s="222"/>
      <c r="Z727" s="222"/>
      <c r="AA727" s="222"/>
      <c r="AB727" s="222"/>
      <c r="AC727" s="222"/>
      <c r="AD727" s="222"/>
      <c r="AE727" s="222"/>
      <c r="AF727" s="222"/>
      <c r="AG727" s="222"/>
    </row>
    <row r="728" spans="1:33" ht="17.25" customHeight="1">
      <c r="A728" s="222"/>
      <c r="B728" s="222"/>
      <c r="C728" s="222"/>
      <c r="D728" s="222"/>
      <c r="E728" s="229"/>
      <c r="F728" s="230" t="e">
        <f t="shared" ref="F728:G728" si="631">#REF!</f>
        <v>#REF!</v>
      </c>
      <c r="G728" s="228" t="e">
        <f t="shared" si="631"/>
        <v>#REF!</v>
      </c>
      <c r="H728" s="222"/>
      <c r="I728" s="222"/>
      <c r="J728" s="222"/>
      <c r="K728" s="224"/>
      <c r="L728" s="224"/>
      <c r="M728" s="222"/>
      <c r="N728" s="222"/>
      <c r="O728" s="222"/>
      <c r="P728" s="222"/>
      <c r="Q728" s="222"/>
      <c r="R728" s="222"/>
      <c r="S728" s="222"/>
      <c r="T728" s="222"/>
      <c r="U728" s="222"/>
      <c r="V728" s="222"/>
      <c r="W728" s="222"/>
      <c r="X728" s="222"/>
      <c r="Y728" s="222"/>
      <c r="Z728" s="222"/>
      <c r="AA728" s="222"/>
      <c r="AB728" s="222"/>
      <c r="AC728" s="222"/>
      <c r="AD728" s="222"/>
      <c r="AE728" s="222"/>
      <c r="AF728" s="222"/>
      <c r="AG728" s="222"/>
    </row>
    <row r="729" spans="1:33" ht="17.25" customHeight="1">
      <c r="A729" s="222"/>
      <c r="B729" s="222"/>
      <c r="C729" s="222"/>
      <c r="D729" s="222"/>
      <c r="E729" s="229"/>
      <c r="F729" s="230" t="e">
        <f t="shared" ref="F729:G729" si="632">#REF!</f>
        <v>#REF!</v>
      </c>
      <c r="G729" s="228" t="e">
        <f t="shared" si="632"/>
        <v>#REF!</v>
      </c>
      <c r="H729" s="222"/>
      <c r="I729" s="222"/>
      <c r="J729" s="222"/>
      <c r="K729" s="224"/>
      <c r="L729" s="224"/>
      <c r="M729" s="222"/>
      <c r="N729" s="222"/>
      <c r="O729" s="222"/>
      <c r="P729" s="222"/>
      <c r="Q729" s="222"/>
      <c r="R729" s="222"/>
      <c r="S729" s="222"/>
      <c r="T729" s="222"/>
      <c r="U729" s="222"/>
      <c r="V729" s="222"/>
      <c r="W729" s="222"/>
      <c r="X729" s="222"/>
      <c r="Y729" s="222"/>
      <c r="Z729" s="222"/>
      <c r="AA729" s="222"/>
      <c r="AB729" s="222"/>
      <c r="AC729" s="222"/>
      <c r="AD729" s="222"/>
      <c r="AE729" s="222"/>
      <c r="AF729" s="222"/>
      <c r="AG729" s="222"/>
    </row>
    <row r="730" spans="1:33" ht="17.25" customHeight="1">
      <c r="A730" s="222"/>
      <c r="B730" s="222"/>
      <c r="C730" s="222"/>
      <c r="D730" s="222"/>
      <c r="E730" s="229"/>
      <c r="F730" s="230" t="e">
        <f t="shared" ref="F730:G730" si="633">#REF!</f>
        <v>#REF!</v>
      </c>
      <c r="G730" s="228" t="e">
        <f t="shared" si="633"/>
        <v>#REF!</v>
      </c>
      <c r="H730" s="222"/>
      <c r="I730" s="222"/>
      <c r="J730" s="222"/>
      <c r="K730" s="224"/>
      <c r="L730" s="224"/>
      <c r="M730" s="222"/>
      <c r="N730" s="222"/>
      <c r="O730" s="222"/>
      <c r="P730" s="222"/>
      <c r="Q730" s="222"/>
      <c r="R730" s="222"/>
      <c r="S730" s="222"/>
      <c r="T730" s="222"/>
      <c r="U730" s="222"/>
      <c r="V730" s="222"/>
      <c r="W730" s="222"/>
      <c r="X730" s="222"/>
      <c r="Y730" s="222"/>
      <c r="Z730" s="222"/>
      <c r="AA730" s="222"/>
      <c r="AB730" s="222"/>
      <c r="AC730" s="222"/>
      <c r="AD730" s="222"/>
      <c r="AE730" s="222"/>
      <c r="AF730" s="222"/>
      <c r="AG730" s="222"/>
    </row>
    <row r="731" spans="1:33" ht="17.25" customHeight="1">
      <c r="A731" s="222"/>
      <c r="B731" s="222"/>
      <c r="C731" s="222"/>
      <c r="D731" s="222"/>
      <c r="E731" s="229"/>
      <c r="F731" s="230" t="e">
        <f t="shared" ref="F731:G731" si="634">#REF!</f>
        <v>#REF!</v>
      </c>
      <c r="G731" s="228" t="e">
        <f t="shared" si="634"/>
        <v>#REF!</v>
      </c>
      <c r="H731" s="222"/>
      <c r="I731" s="222"/>
      <c r="J731" s="222"/>
      <c r="K731" s="224"/>
      <c r="L731" s="224"/>
      <c r="M731" s="222"/>
      <c r="N731" s="222"/>
      <c r="O731" s="222"/>
      <c r="P731" s="222"/>
      <c r="Q731" s="222"/>
      <c r="R731" s="222"/>
      <c r="S731" s="222"/>
      <c r="T731" s="222"/>
      <c r="U731" s="222"/>
      <c r="V731" s="222"/>
      <c r="W731" s="222"/>
      <c r="X731" s="222"/>
      <c r="Y731" s="222"/>
      <c r="Z731" s="222"/>
      <c r="AA731" s="222"/>
      <c r="AB731" s="222"/>
      <c r="AC731" s="222"/>
      <c r="AD731" s="222"/>
      <c r="AE731" s="222"/>
      <c r="AF731" s="222"/>
      <c r="AG731" s="222"/>
    </row>
    <row r="732" spans="1:33" ht="17.25" customHeight="1">
      <c r="A732" s="222"/>
      <c r="B732" s="222"/>
      <c r="C732" s="222"/>
      <c r="D732" s="222"/>
      <c r="E732" s="229"/>
      <c r="F732" s="230" t="e">
        <f t="shared" ref="F732:G732" si="635">#REF!</f>
        <v>#REF!</v>
      </c>
      <c r="G732" s="228" t="e">
        <f t="shared" si="635"/>
        <v>#REF!</v>
      </c>
      <c r="H732" s="222"/>
      <c r="I732" s="222"/>
      <c r="J732" s="222"/>
      <c r="K732" s="224"/>
      <c r="L732" s="224"/>
      <c r="M732" s="222"/>
      <c r="N732" s="222"/>
      <c r="O732" s="222"/>
      <c r="P732" s="222"/>
      <c r="Q732" s="222"/>
      <c r="R732" s="222"/>
      <c r="S732" s="222"/>
      <c r="T732" s="222"/>
      <c r="U732" s="222"/>
      <c r="V732" s="222"/>
      <c r="W732" s="222"/>
      <c r="X732" s="222"/>
      <c r="Y732" s="222"/>
      <c r="Z732" s="222"/>
      <c r="AA732" s="222"/>
      <c r="AB732" s="222"/>
      <c r="AC732" s="222"/>
      <c r="AD732" s="222"/>
      <c r="AE732" s="222"/>
      <c r="AF732" s="222"/>
      <c r="AG732" s="222"/>
    </row>
    <row r="733" spans="1:33" ht="17.25" customHeight="1">
      <c r="A733" s="222"/>
      <c r="B733" s="222"/>
      <c r="C733" s="222"/>
      <c r="D733" s="222"/>
      <c r="E733" s="229"/>
      <c r="F733" s="230" t="e">
        <f t="shared" ref="F733:G733" si="636">#REF!</f>
        <v>#REF!</v>
      </c>
      <c r="G733" s="228" t="e">
        <f t="shared" si="636"/>
        <v>#REF!</v>
      </c>
      <c r="H733" s="222"/>
      <c r="I733" s="222"/>
      <c r="J733" s="222"/>
      <c r="K733" s="224"/>
      <c r="L733" s="224"/>
      <c r="M733" s="222"/>
      <c r="N733" s="222"/>
      <c r="O733" s="222"/>
      <c r="P733" s="222"/>
      <c r="Q733" s="222"/>
      <c r="R733" s="222"/>
      <c r="S733" s="222"/>
      <c r="T733" s="222"/>
      <c r="U733" s="222"/>
      <c r="V733" s="222"/>
      <c r="W733" s="222"/>
      <c r="X733" s="222"/>
      <c r="Y733" s="222"/>
      <c r="Z733" s="222"/>
      <c r="AA733" s="222"/>
      <c r="AB733" s="222"/>
      <c r="AC733" s="222"/>
      <c r="AD733" s="222"/>
      <c r="AE733" s="222"/>
      <c r="AF733" s="222"/>
      <c r="AG733" s="222"/>
    </row>
    <row r="734" spans="1:33" ht="17.25" customHeight="1">
      <c r="A734" s="222"/>
      <c r="B734" s="222"/>
      <c r="C734" s="222"/>
      <c r="D734" s="222"/>
      <c r="E734" s="229"/>
      <c r="F734" s="230" t="e">
        <f t="shared" ref="F734:G734" si="637">#REF!</f>
        <v>#REF!</v>
      </c>
      <c r="G734" s="228" t="e">
        <f t="shared" si="637"/>
        <v>#REF!</v>
      </c>
      <c r="H734" s="222"/>
      <c r="I734" s="222"/>
      <c r="J734" s="222"/>
      <c r="K734" s="224"/>
      <c r="L734" s="224"/>
      <c r="M734" s="222"/>
      <c r="N734" s="222"/>
      <c r="O734" s="222"/>
      <c r="P734" s="222"/>
      <c r="Q734" s="222"/>
      <c r="R734" s="222"/>
      <c r="S734" s="222"/>
      <c r="T734" s="222"/>
      <c r="U734" s="222"/>
      <c r="V734" s="222"/>
      <c r="W734" s="222"/>
      <c r="X734" s="222"/>
      <c r="Y734" s="222"/>
      <c r="Z734" s="222"/>
      <c r="AA734" s="222"/>
      <c r="AB734" s="222"/>
      <c r="AC734" s="222"/>
      <c r="AD734" s="222"/>
      <c r="AE734" s="222"/>
      <c r="AF734" s="222"/>
      <c r="AG734" s="222"/>
    </row>
    <row r="735" spans="1:33" ht="17.25" customHeight="1">
      <c r="A735" s="222"/>
      <c r="B735" s="222"/>
      <c r="C735" s="222"/>
      <c r="D735" s="222"/>
      <c r="E735" s="229"/>
      <c r="F735" s="230" t="e">
        <f t="shared" ref="F735:G735" si="638">#REF!</f>
        <v>#REF!</v>
      </c>
      <c r="G735" s="228" t="e">
        <f t="shared" si="638"/>
        <v>#REF!</v>
      </c>
      <c r="H735" s="222"/>
      <c r="I735" s="222"/>
      <c r="J735" s="222"/>
      <c r="K735" s="224"/>
      <c r="L735" s="224"/>
      <c r="M735" s="222"/>
      <c r="N735" s="222"/>
      <c r="O735" s="222"/>
      <c r="P735" s="222"/>
      <c r="Q735" s="222"/>
      <c r="R735" s="222"/>
      <c r="S735" s="222"/>
      <c r="T735" s="222"/>
      <c r="U735" s="222"/>
      <c r="V735" s="222"/>
      <c r="W735" s="222"/>
      <c r="X735" s="222"/>
      <c r="Y735" s="222"/>
      <c r="Z735" s="222"/>
      <c r="AA735" s="222"/>
      <c r="AB735" s="222"/>
      <c r="AC735" s="222"/>
      <c r="AD735" s="222"/>
      <c r="AE735" s="222"/>
      <c r="AF735" s="222"/>
      <c r="AG735" s="222"/>
    </row>
    <row r="736" spans="1:33" ht="17.25" customHeight="1">
      <c r="A736" s="222"/>
      <c r="B736" s="222"/>
      <c r="C736" s="222"/>
      <c r="D736" s="222"/>
      <c r="E736" s="229"/>
      <c r="F736" s="230" t="e">
        <f t="shared" ref="F736:G736" si="639">#REF!</f>
        <v>#REF!</v>
      </c>
      <c r="G736" s="228" t="e">
        <f t="shared" si="639"/>
        <v>#REF!</v>
      </c>
      <c r="H736" s="222"/>
      <c r="I736" s="222"/>
      <c r="J736" s="222"/>
      <c r="K736" s="224"/>
      <c r="L736" s="224"/>
      <c r="M736" s="222"/>
      <c r="N736" s="222"/>
      <c r="O736" s="222"/>
      <c r="P736" s="222"/>
      <c r="Q736" s="222"/>
      <c r="R736" s="222"/>
      <c r="S736" s="222"/>
      <c r="T736" s="222"/>
      <c r="U736" s="222"/>
      <c r="V736" s="222"/>
      <c r="W736" s="222"/>
      <c r="X736" s="222"/>
      <c r="Y736" s="222"/>
      <c r="Z736" s="222"/>
      <c r="AA736" s="222"/>
      <c r="AB736" s="222"/>
      <c r="AC736" s="222"/>
      <c r="AD736" s="222"/>
      <c r="AE736" s="222"/>
      <c r="AF736" s="222"/>
      <c r="AG736" s="222"/>
    </row>
    <row r="737" spans="1:33" ht="17.25" customHeight="1">
      <c r="A737" s="222"/>
      <c r="B737" s="222"/>
      <c r="C737" s="222"/>
      <c r="D737" s="222"/>
      <c r="E737" s="229"/>
      <c r="F737" s="230" t="e">
        <f t="shared" ref="F737:G737" si="640">#REF!</f>
        <v>#REF!</v>
      </c>
      <c r="G737" s="228" t="e">
        <f t="shared" si="640"/>
        <v>#REF!</v>
      </c>
      <c r="H737" s="222"/>
      <c r="I737" s="222"/>
      <c r="J737" s="222"/>
      <c r="K737" s="224"/>
      <c r="L737" s="224"/>
      <c r="M737" s="222"/>
      <c r="N737" s="222"/>
      <c r="O737" s="222"/>
      <c r="P737" s="222"/>
      <c r="Q737" s="222"/>
      <c r="R737" s="222"/>
      <c r="S737" s="222"/>
      <c r="T737" s="222"/>
      <c r="U737" s="222"/>
      <c r="V737" s="222"/>
      <c r="W737" s="222"/>
      <c r="X737" s="222"/>
      <c r="Y737" s="222"/>
      <c r="Z737" s="222"/>
      <c r="AA737" s="222"/>
      <c r="AB737" s="222"/>
      <c r="AC737" s="222"/>
      <c r="AD737" s="222"/>
      <c r="AE737" s="222"/>
      <c r="AF737" s="222"/>
      <c r="AG737" s="222"/>
    </row>
    <row r="738" spans="1:33" ht="17.25" customHeight="1">
      <c r="A738" s="222"/>
      <c r="B738" s="222"/>
      <c r="C738" s="222"/>
      <c r="D738" s="222"/>
      <c r="E738" s="229"/>
      <c r="F738" s="230" t="e">
        <f t="shared" ref="F738:G738" si="641">#REF!</f>
        <v>#REF!</v>
      </c>
      <c r="G738" s="228" t="e">
        <f t="shared" si="641"/>
        <v>#REF!</v>
      </c>
      <c r="H738" s="222"/>
      <c r="I738" s="222"/>
      <c r="J738" s="222"/>
      <c r="K738" s="224"/>
      <c r="L738" s="224"/>
      <c r="M738" s="222"/>
      <c r="N738" s="222"/>
      <c r="O738" s="222"/>
      <c r="P738" s="222"/>
      <c r="Q738" s="222"/>
      <c r="R738" s="222"/>
      <c r="S738" s="222"/>
      <c r="T738" s="222"/>
      <c r="U738" s="222"/>
      <c r="V738" s="222"/>
      <c r="W738" s="222"/>
      <c r="X738" s="222"/>
      <c r="Y738" s="222"/>
      <c r="Z738" s="222"/>
      <c r="AA738" s="222"/>
      <c r="AB738" s="222"/>
      <c r="AC738" s="222"/>
      <c r="AD738" s="222"/>
      <c r="AE738" s="222"/>
      <c r="AF738" s="222"/>
      <c r="AG738" s="222"/>
    </row>
    <row r="739" spans="1:33" ht="17.25" customHeight="1">
      <c r="A739" s="222"/>
      <c r="B739" s="222"/>
      <c r="C739" s="222"/>
      <c r="D739" s="222"/>
      <c r="E739" s="229"/>
      <c r="F739" s="230" t="e">
        <f t="shared" ref="F739:G739" si="642">#REF!</f>
        <v>#REF!</v>
      </c>
      <c r="G739" s="228" t="e">
        <f t="shared" si="642"/>
        <v>#REF!</v>
      </c>
      <c r="H739" s="222"/>
      <c r="I739" s="222"/>
      <c r="J739" s="222"/>
      <c r="K739" s="224"/>
      <c r="L739" s="224"/>
      <c r="M739" s="222"/>
      <c r="N739" s="222"/>
      <c r="O739" s="222"/>
      <c r="P739" s="222"/>
      <c r="Q739" s="222"/>
      <c r="R739" s="222"/>
      <c r="S739" s="222"/>
      <c r="T739" s="222"/>
      <c r="U739" s="222"/>
      <c r="V739" s="222"/>
      <c r="W739" s="222"/>
      <c r="X739" s="222"/>
      <c r="Y739" s="222"/>
      <c r="Z739" s="222"/>
      <c r="AA739" s="222"/>
      <c r="AB739" s="222"/>
      <c r="AC739" s="222"/>
      <c r="AD739" s="222"/>
      <c r="AE739" s="222"/>
      <c r="AF739" s="222"/>
      <c r="AG739" s="222"/>
    </row>
    <row r="740" spans="1:33" ht="17.25" customHeight="1">
      <c r="A740" s="222"/>
      <c r="B740" s="222"/>
      <c r="C740" s="222"/>
      <c r="D740" s="222"/>
      <c r="E740" s="229"/>
      <c r="F740" s="230" t="e">
        <f t="shared" ref="F740:G740" si="643">#REF!</f>
        <v>#REF!</v>
      </c>
      <c r="G740" s="228" t="e">
        <f t="shared" si="643"/>
        <v>#REF!</v>
      </c>
      <c r="H740" s="222"/>
      <c r="I740" s="222"/>
      <c r="J740" s="222"/>
      <c r="K740" s="224"/>
      <c r="L740" s="224"/>
      <c r="M740" s="222"/>
      <c r="N740" s="222"/>
      <c r="O740" s="222"/>
      <c r="P740" s="222"/>
      <c r="Q740" s="222"/>
      <c r="R740" s="222"/>
      <c r="S740" s="222"/>
      <c r="T740" s="222"/>
      <c r="U740" s="222"/>
      <c r="V740" s="222"/>
      <c r="W740" s="222"/>
      <c r="X740" s="222"/>
      <c r="Y740" s="222"/>
      <c r="Z740" s="222"/>
      <c r="AA740" s="222"/>
      <c r="AB740" s="222"/>
      <c r="AC740" s="222"/>
      <c r="AD740" s="222"/>
      <c r="AE740" s="222"/>
      <c r="AF740" s="222"/>
      <c r="AG740" s="222"/>
    </row>
    <row r="741" spans="1:33" ht="17.25" customHeight="1">
      <c r="A741" s="222"/>
      <c r="B741" s="222"/>
      <c r="C741" s="222"/>
      <c r="D741" s="222"/>
      <c r="E741" s="229"/>
      <c r="F741" s="230" t="e">
        <f t="shared" ref="F741:G741" si="644">#REF!</f>
        <v>#REF!</v>
      </c>
      <c r="G741" s="228" t="e">
        <f t="shared" si="644"/>
        <v>#REF!</v>
      </c>
      <c r="H741" s="222"/>
      <c r="I741" s="222"/>
      <c r="J741" s="222"/>
      <c r="K741" s="224"/>
      <c r="L741" s="224"/>
      <c r="M741" s="222"/>
      <c r="N741" s="222"/>
      <c r="O741" s="222"/>
      <c r="P741" s="222"/>
      <c r="Q741" s="222"/>
      <c r="R741" s="222"/>
      <c r="S741" s="222"/>
      <c r="T741" s="222"/>
      <c r="U741" s="222"/>
      <c r="V741" s="222"/>
      <c r="W741" s="222"/>
      <c r="X741" s="222"/>
      <c r="Y741" s="222"/>
      <c r="Z741" s="222"/>
      <c r="AA741" s="222"/>
      <c r="AB741" s="222"/>
      <c r="AC741" s="222"/>
      <c r="AD741" s="222"/>
      <c r="AE741" s="222"/>
      <c r="AF741" s="222"/>
      <c r="AG741" s="222"/>
    </row>
    <row r="742" spans="1:33" ht="17.25" customHeight="1">
      <c r="A742" s="222"/>
      <c r="B742" s="222"/>
      <c r="C742" s="222"/>
      <c r="D742" s="222"/>
      <c r="E742" s="229"/>
      <c r="F742" s="230" t="e">
        <f t="shared" ref="F742:G742" si="645">#REF!</f>
        <v>#REF!</v>
      </c>
      <c r="G742" s="228" t="e">
        <f t="shared" si="645"/>
        <v>#REF!</v>
      </c>
      <c r="H742" s="222"/>
      <c r="I742" s="222"/>
      <c r="J742" s="222"/>
      <c r="K742" s="224"/>
      <c r="L742" s="224"/>
      <c r="M742" s="222"/>
      <c r="N742" s="222"/>
      <c r="O742" s="222"/>
      <c r="P742" s="222"/>
      <c r="Q742" s="222"/>
      <c r="R742" s="222"/>
      <c r="S742" s="222"/>
      <c r="T742" s="222"/>
      <c r="U742" s="222"/>
      <c r="V742" s="222"/>
      <c r="W742" s="222"/>
      <c r="X742" s="222"/>
      <c r="Y742" s="222"/>
      <c r="Z742" s="222"/>
      <c r="AA742" s="222"/>
      <c r="AB742" s="222"/>
      <c r="AC742" s="222"/>
      <c r="AD742" s="222"/>
      <c r="AE742" s="222"/>
      <c r="AF742" s="222"/>
      <c r="AG742" s="222"/>
    </row>
    <row r="743" spans="1:33" ht="17.25" customHeight="1">
      <c r="A743" s="222"/>
      <c r="B743" s="222"/>
      <c r="C743" s="222"/>
      <c r="D743" s="222"/>
      <c r="E743" s="229"/>
      <c r="F743" s="230" t="e">
        <f t="shared" ref="F743:G743" si="646">#REF!</f>
        <v>#REF!</v>
      </c>
      <c r="G743" s="228" t="e">
        <f t="shared" si="646"/>
        <v>#REF!</v>
      </c>
      <c r="H743" s="222"/>
      <c r="I743" s="222"/>
      <c r="J743" s="222"/>
      <c r="K743" s="224"/>
      <c r="L743" s="224"/>
      <c r="M743" s="222"/>
      <c r="N743" s="222"/>
      <c r="O743" s="222"/>
      <c r="P743" s="222"/>
      <c r="Q743" s="222"/>
      <c r="R743" s="222"/>
      <c r="S743" s="222"/>
      <c r="T743" s="222"/>
      <c r="U743" s="222"/>
      <c r="V743" s="222"/>
      <c r="W743" s="222"/>
      <c r="X743" s="222"/>
      <c r="Y743" s="222"/>
      <c r="Z743" s="222"/>
      <c r="AA743" s="222"/>
      <c r="AB743" s="222"/>
      <c r="AC743" s="222"/>
      <c r="AD743" s="222"/>
      <c r="AE743" s="222"/>
      <c r="AF743" s="222"/>
      <c r="AG743" s="222"/>
    </row>
    <row r="744" spans="1:33" ht="17.25" customHeight="1">
      <c r="A744" s="222"/>
      <c r="B744" s="222"/>
      <c r="C744" s="222"/>
      <c r="D744" s="222"/>
      <c r="E744" s="229"/>
      <c r="F744" s="230" t="e">
        <f t="shared" ref="F744:G744" si="647">#REF!</f>
        <v>#REF!</v>
      </c>
      <c r="G744" s="228" t="e">
        <f t="shared" si="647"/>
        <v>#REF!</v>
      </c>
      <c r="H744" s="222"/>
      <c r="I744" s="222"/>
      <c r="J744" s="222"/>
      <c r="K744" s="224"/>
      <c r="L744" s="224"/>
      <c r="M744" s="222"/>
      <c r="N744" s="222"/>
      <c r="O744" s="222"/>
      <c r="P744" s="222"/>
      <c r="Q744" s="222"/>
      <c r="R744" s="222"/>
      <c r="S744" s="222"/>
      <c r="T744" s="222"/>
      <c r="U744" s="222"/>
      <c r="V744" s="222"/>
      <c r="W744" s="222"/>
      <c r="X744" s="222"/>
      <c r="Y744" s="222"/>
      <c r="Z744" s="222"/>
      <c r="AA744" s="222"/>
      <c r="AB744" s="222"/>
      <c r="AC744" s="222"/>
      <c r="AD744" s="222"/>
      <c r="AE744" s="222"/>
      <c r="AF744" s="222"/>
      <c r="AG744" s="222"/>
    </row>
    <row r="745" spans="1:33" ht="17.25" customHeight="1">
      <c r="A745" s="222"/>
      <c r="B745" s="222"/>
      <c r="C745" s="222"/>
      <c r="D745" s="222"/>
      <c r="E745" s="229"/>
      <c r="F745" s="230" t="e">
        <f t="shared" ref="F745:G745" si="648">#REF!</f>
        <v>#REF!</v>
      </c>
      <c r="G745" s="228" t="e">
        <f t="shared" si="648"/>
        <v>#REF!</v>
      </c>
      <c r="H745" s="222"/>
      <c r="I745" s="222"/>
      <c r="J745" s="222"/>
      <c r="K745" s="224"/>
      <c r="L745" s="224"/>
      <c r="M745" s="222"/>
      <c r="N745" s="222"/>
      <c r="O745" s="222"/>
      <c r="P745" s="222"/>
      <c r="Q745" s="222"/>
      <c r="R745" s="222"/>
      <c r="S745" s="222"/>
      <c r="T745" s="222"/>
      <c r="U745" s="222"/>
      <c r="V745" s="222"/>
      <c r="W745" s="222"/>
      <c r="X745" s="222"/>
      <c r="Y745" s="222"/>
      <c r="Z745" s="222"/>
      <c r="AA745" s="222"/>
      <c r="AB745" s="222"/>
      <c r="AC745" s="222"/>
      <c r="AD745" s="222"/>
      <c r="AE745" s="222"/>
      <c r="AF745" s="222"/>
      <c r="AG745" s="222"/>
    </row>
    <row r="746" spans="1:33" ht="17.25" customHeight="1">
      <c r="A746" s="222"/>
      <c r="B746" s="222"/>
      <c r="C746" s="222"/>
      <c r="D746" s="222"/>
      <c r="E746" s="229"/>
      <c r="F746" s="230" t="e">
        <f t="shared" ref="F746:G746" si="649">#REF!</f>
        <v>#REF!</v>
      </c>
      <c r="G746" s="228" t="e">
        <f t="shared" si="649"/>
        <v>#REF!</v>
      </c>
      <c r="H746" s="222"/>
      <c r="I746" s="222"/>
      <c r="J746" s="222"/>
      <c r="K746" s="224"/>
      <c r="L746" s="224"/>
      <c r="M746" s="222"/>
      <c r="N746" s="222"/>
      <c r="O746" s="222"/>
      <c r="P746" s="222"/>
      <c r="Q746" s="222"/>
      <c r="R746" s="222"/>
      <c r="S746" s="222"/>
      <c r="T746" s="222"/>
      <c r="U746" s="222"/>
      <c r="V746" s="222"/>
      <c r="W746" s="222"/>
      <c r="X746" s="222"/>
      <c r="Y746" s="222"/>
      <c r="Z746" s="222"/>
      <c r="AA746" s="222"/>
      <c r="AB746" s="222"/>
      <c r="AC746" s="222"/>
      <c r="AD746" s="222"/>
      <c r="AE746" s="222"/>
      <c r="AF746" s="222"/>
      <c r="AG746" s="222"/>
    </row>
    <row r="747" spans="1:33" ht="17.25" customHeight="1">
      <c r="A747" s="222"/>
      <c r="B747" s="222"/>
      <c r="C747" s="222"/>
      <c r="D747" s="222"/>
      <c r="E747" s="229"/>
      <c r="F747" s="230" t="e">
        <f t="shared" ref="F747:G747" si="650">#REF!</f>
        <v>#REF!</v>
      </c>
      <c r="G747" s="228" t="e">
        <f t="shared" si="650"/>
        <v>#REF!</v>
      </c>
      <c r="H747" s="222"/>
      <c r="I747" s="222"/>
      <c r="J747" s="222"/>
      <c r="K747" s="224"/>
      <c r="L747" s="224"/>
      <c r="M747" s="222"/>
      <c r="N747" s="222"/>
      <c r="O747" s="222"/>
      <c r="P747" s="222"/>
      <c r="Q747" s="222"/>
      <c r="R747" s="222"/>
      <c r="S747" s="222"/>
      <c r="T747" s="222"/>
      <c r="U747" s="222"/>
      <c r="V747" s="222"/>
      <c r="W747" s="222"/>
      <c r="X747" s="222"/>
      <c r="Y747" s="222"/>
      <c r="Z747" s="222"/>
      <c r="AA747" s="222"/>
      <c r="AB747" s="222"/>
      <c r="AC747" s="222"/>
      <c r="AD747" s="222"/>
      <c r="AE747" s="222"/>
      <c r="AF747" s="222"/>
      <c r="AG747" s="222"/>
    </row>
    <row r="748" spans="1:33" ht="17.25" customHeight="1">
      <c r="A748" s="222"/>
      <c r="B748" s="222"/>
      <c r="C748" s="222"/>
      <c r="D748" s="222"/>
      <c r="E748" s="229"/>
      <c r="F748" s="230" t="e">
        <f t="shared" ref="F748:G748" si="651">#REF!</f>
        <v>#REF!</v>
      </c>
      <c r="G748" s="228" t="e">
        <f t="shared" si="651"/>
        <v>#REF!</v>
      </c>
      <c r="H748" s="222"/>
      <c r="I748" s="222"/>
      <c r="J748" s="222"/>
      <c r="K748" s="224"/>
      <c r="L748" s="224"/>
      <c r="M748" s="222"/>
      <c r="N748" s="222"/>
      <c r="O748" s="222"/>
      <c r="P748" s="222"/>
      <c r="Q748" s="222"/>
      <c r="R748" s="222"/>
      <c r="S748" s="222"/>
      <c r="T748" s="222"/>
      <c r="U748" s="222"/>
      <c r="V748" s="222"/>
      <c r="W748" s="222"/>
      <c r="X748" s="222"/>
      <c r="Y748" s="222"/>
      <c r="Z748" s="222"/>
      <c r="AA748" s="222"/>
      <c r="AB748" s="222"/>
      <c r="AC748" s="222"/>
      <c r="AD748" s="222"/>
      <c r="AE748" s="222"/>
      <c r="AF748" s="222"/>
      <c r="AG748" s="222"/>
    </row>
    <row r="749" spans="1:33" ht="17.25" customHeight="1">
      <c r="A749" s="222"/>
      <c r="B749" s="222"/>
      <c r="C749" s="222"/>
      <c r="D749" s="222"/>
      <c r="E749" s="229"/>
      <c r="F749" s="230" t="e">
        <f t="shared" ref="F749:G749" si="652">#REF!</f>
        <v>#REF!</v>
      </c>
      <c r="G749" s="228" t="e">
        <f t="shared" si="652"/>
        <v>#REF!</v>
      </c>
      <c r="H749" s="222"/>
      <c r="I749" s="222"/>
      <c r="J749" s="222"/>
      <c r="K749" s="224"/>
      <c r="L749" s="224"/>
      <c r="M749" s="222"/>
      <c r="N749" s="222"/>
      <c r="O749" s="222"/>
      <c r="P749" s="222"/>
      <c r="Q749" s="222"/>
      <c r="R749" s="222"/>
      <c r="S749" s="222"/>
      <c r="T749" s="222"/>
      <c r="U749" s="222"/>
      <c r="V749" s="222"/>
      <c r="W749" s="222"/>
      <c r="X749" s="222"/>
      <c r="Y749" s="222"/>
      <c r="Z749" s="222"/>
      <c r="AA749" s="222"/>
      <c r="AB749" s="222"/>
      <c r="AC749" s="222"/>
      <c r="AD749" s="222"/>
      <c r="AE749" s="222"/>
      <c r="AF749" s="222"/>
      <c r="AG749" s="222"/>
    </row>
    <row r="750" spans="1:33" ht="17.25" customHeight="1">
      <c r="A750" s="222"/>
      <c r="B750" s="222"/>
      <c r="C750" s="222"/>
      <c r="D750" s="222"/>
      <c r="E750" s="229"/>
      <c r="F750" s="230" t="e">
        <f t="shared" ref="F750:G750" si="653">#REF!</f>
        <v>#REF!</v>
      </c>
      <c r="G750" s="228" t="e">
        <f t="shared" si="653"/>
        <v>#REF!</v>
      </c>
      <c r="H750" s="222"/>
      <c r="I750" s="222"/>
      <c r="J750" s="222"/>
      <c r="K750" s="224"/>
      <c r="L750" s="224"/>
      <c r="M750" s="222"/>
      <c r="N750" s="222"/>
      <c r="O750" s="222"/>
      <c r="P750" s="222"/>
      <c r="Q750" s="222"/>
      <c r="R750" s="222"/>
      <c r="S750" s="222"/>
      <c r="T750" s="222"/>
      <c r="U750" s="222"/>
      <c r="V750" s="222"/>
      <c r="W750" s="222"/>
      <c r="X750" s="222"/>
      <c r="Y750" s="222"/>
      <c r="Z750" s="222"/>
      <c r="AA750" s="222"/>
      <c r="AB750" s="222"/>
      <c r="AC750" s="222"/>
      <c r="AD750" s="222"/>
      <c r="AE750" s="222"/>
      <c r="AF750" s="222"/>
      <c r="AG750" s="222"/>
    </row>
    <row r="751" spans="1:33" ht="17.25" customHeight="1">
      <c r="A751" s="222"/>
      <c r="B751" s="222"/>
      <c r="C751" s="222"/>
      <c r="D751" s="222"/>
      <c r="E751" s="229"/>
      <c r="F751" s="230" t="e">
        <f t="shared" ref="F751:G751" si="654">#REF!</f>
        <v>#REF!</v>
      </c>
      <c r="G751" s="228" t="e">
        <f t="shared" si="654"/>
        <v>#REF!</v>
      </c>
      <c r="H751" s="222"/>
      <c r="I751" s="222"/>
      <c r="J751" s="222"/>
      <c r="K751" s="224"/>
      <c r="L751" s="224"/>
      <c r="M751" s="222"/>
      <c r="N751" s="222"/>
      <c r="O751" s="222"/>
      <c r="P751" s="222"/>
      <c r="Q751" s="222"/>
      <c r="R751" s="222"/>
      <c r="S751" s="222"/>
      <c r="T751" s="222"/>
      <c r="U751" s="222"/>
      <c r="V751" s="222"/>
      <c r="W751" s="222"/>
      <c r="X751" s="222"/>
      <c r="Y751" s="222"/>
      <c r="Z751" s="222"/>
      <c r="AA751" s="222"/>
      <c r="AB751" s="222"/>
      <c r="AC751" s="222"/>
      <c r="AD751" s="222"/>
      <c r="AE751" s="222"/>
      <c r="AF751" s="222"/>
      <c r="AG751" s="222"/>
    </row>
    <row r="752" spans="1:33" ht="17.25" customHeight="1">
      <c r="A752" s="222"/>
      <c r="B752" s="222"/>
      <c r="C752" s="222"/>
      <c r="D752" s="222"/>
      <c r="E752" s="229"/>
      <c r="F752" s="230" t="e">
        <f t="shared" ref="F752:G752" si="655">#REF!</f>
        <v>#REF!</v>
      </c>
      <c r="G752" s="228" t="e">
        <f t="shared" si="655"/>
        <v>#REF!</v>
      </c>
      <c r="H752" s="222"/>
      <c r="I752" s="222"/>
      <c r="J752" s="222"/>
      <c r="K752" s="224"/>
      <c r="L752" s="224"/>
      <c r="M752" s="222"/>
      <c r="N752" s="222"/>
      <c r="O752" s="222"/>
      <c r="P752" s="222"/>
      <c r="Q752" s="222"/>
      <c r="R752" s="222"/>
      <c r="S752" s="222"/>
      <c r="T752" s="222"/>
      <c r="U752" s="222"/>
      <c r="V752" s="222"/>
      <c r="W752" s="222"/>
      <c r="X752" s="222"/>
      <c r="Y752" s="222"/>
      <c r="Z752" s="222"/>
      <c r="AA752" s="222"/>
      <c r="AB752" s="222"/>
      <c r="AC752" s="222"/>
      <c r="AD752" s="222"/>
      <c r="AE752" s="222"/>
      <c r="AF752" s="222"/>
      <c r="AG752" s="222"/>
    </row>
    <row r="753" spans="1:33" ht="17.25" customHeight="1">
      <c r="A753" s="222"/>
      <c r="B753" s="222"/>
      <c r="C753" s="222"/>
      <c r="D753" s="222"/>
      <c r="E753" s="229"/>
      <c r="F753" s="230" t="e">
        <f t="shared" ref="F753:G753" si="656">#REF!</f>
        <v>#REF!</v>
      </c>
      <c r="G753" s="228" t="e">
        <f t="shared" si="656"/>
        <v>#REF!</v>
      </c>
      <c r="H753" s="222"/>
      <c r="I753" s="222"/>
      <c r="J753" s="222"/>
      <c r="K753" s="224"/>
      <c r="L753" s="224"/>
      <c r="M753" s="222"/>
      <c r="N753" s="222"/>
      <c r="O753" s="222"/>
      <c r="P753" s="222"/>
      <c r="Q753" s="222"/>
      <c r="R753" s="222"/>
      <c r="S753" s="222"/>
      <c r="T753" s="222"/>
      <c r="U753" s="222"/>
      <c r="V753" s="222"/>
      <c r="W753" s="222"/>
      <c r="X753" s="222"/>
      <c r="Y753" s="222"/>
      <c r="Z753" s="222"/>
      <c r="AA753" s="222"/>
      <c r="AB753" s="222"/>
      <c r="AC753" s="222"/>
      <c r="AD753" s="222"/>
      <c r="AE753" s="222"/>
      <c r="AF753" s="222"/>
      <c r="AG753" s="222"/>
    </row>
    <row r="754" spans="1:33" ht="17.25" customHeight="1">
      <c r="A754" s="222"/>
      <c r="B754" s="222"/>
      <c r="C754" s="222"/>
      <c r="D754" s="222"/>
      <c r="E754" s="229"/>
      <c r="F754" s="230" t="e">
        <f t="shared" ref="F754:G754" si="657">#REF!</f>
        <v>#REF!</v>
      </c>
      <c r="G754" s="228" t="e">
        <f t="shared" si="657"/>
        <v>#REF!</v>
      </c>
      <c r="H754" s="222"/>
      <c r="I754" s="222"/>
      <c r="J754" s="222"/>
      <c r="K754" s="224"/>
      <c r="L754" s="224"/>
      <c r="M754" s="222"/>
      <c r="N754" s="222"/>
      <c r="O754" s="222"/>
      <c r="P754" s="222"/>
      <c r="Q754" s="222"/>
      <c r="R754" s="222"/>
      <c r="S754" s="222"/>
      <c r="T754" s="222"/>
      <c r="U754" s="222"/>
      <c r="V754" s="222"/>
      <c r="W754" s="222"/>
      <c r="X754" s="222"/>
      <c r="Y754" s="222"/>
      <c r="Z754" s="222"/>
      <c r="AA754" s="222"/>
      <c r="AB754" s="222"/>
      <c r="AC754" s="222"/>
      <c r="AD754" s="222"/>
      <c r="AE754" s="222"/>
      <c r="AF754" s="222"/>
      <c r="AG754" s="222"/>
    </row>
    <row r="755" spans="1:33" ht="17.25" customHeight="1">
      <c r="A755" s="222"/>
      <c r="B755" s="222"/>
      <c r="C755" s="222"/>
      <c r="D755" s="222"/>
      <c r="E755" s="229"/>
      <c r="F755" s="230" t="e">
        <f t="shared" ref="F755:G755" si="658">#REF!</f>
        <v>#REF!</v>
      </c>
      <c r="G755" s="228" t="e">
        <f t="shared" si="658"/>
        <v>#REF!</v>
      </c>
      <c r="H755" s="222"/>
      <c r="I755" s="222"/>
      <c r="J755" s="222"/>
      <c r="K755" s="224"/>
      <c r="L755" s="224"/>
      <c r="M755" s="222"/>
      <c r="N755" s="222"/>
      <c r="O755" s="222"/>
      <c r="P755" s="222"/>
      <c r="Q755" s="222"/>
      <c r="R755" s="222"/>
      <c r="S755" s="222"/>
      <c r="T755" s="222"/>
      <c r="U755" s="222"/>
      <c r="V755" s="222"/>
      <c r="W755" s="222"/>
      <c r="X755" s="222"/>
      <c r="Y755" s="222"/>
      <c r="Z755" s="222"/>
      <c r="AA755" s="222"/>
      <c r="AB755" s="222"/>
      <c r="AC755" s="222"/>
      <c r="AD755" s="222"/>
      <c r="AE755" s="222"/>
      <c r="AF755" s="222"/>
      <c r="AG755" s="222"/>
    </row>
    <row r="756" spans="1:33" ht="17.25" customHeight="1">
      <c r="A756" s="222"/>
      <c r="B756" s="222"/>
      <c r="C756" s="222"/>
      <c r="D756" s="222"/>
      <c r="E756" s="229"/>
      <c r="F756" s="230" t="e">
        <f t="shared" ref="F756:G756" si="659">#REF!</f>
        <v>#REF!</v>
      </c>
      <c r="G756" s="228" t="e">
        <f t="shared" si="659"/>
        <v>#REF!</v>
      </c>
      <c r="H756" s="222"/>
      <c r="I756" s="222"/>
      <c r="J756" s="222"/>
      <c r="K756" s="224"/>
      <c r="L756" s="224"/>
      <c r="M756" s="222"/>
      <c r="N756" s="222"/>
      <c r="O756" s="222"/>
      <c r="P756" s="222"/>
      <c r="Q756" s="222"/>
      <c r="R756" s="222"/>
      <c r="S756" s="222"/>
      <c r="T756" s="222"/>
      <c r="U756" s="222"/>
      <c r="V756" s="222"/>
      <c r="W756" s="222"/>
      <c r="X756" s="222"/>
      <c r="Y756" s="222"/>
      <c r="Z756" s="222"/>
      <c r="AA756" s="222"/>
      <c r="AB756" s="222"/>
      <c r="AC756" s="222"/>
      <c r="AD756" s="222"/>
      <c r="AE756" s="222"/>
      <c r="AF756" s="222"/>
      <c r="AG756" s="222"/>
    </row>
    <row r="757" spans="1:33" ht="17.25" customHeight="1">
      <c r="A757" s="222"/>
      <c r="B757" s="222"/>
      <c r="C757" s="222"/>
      <c r="D757" s="222"/>
      <c r="E757" s="229"/>
      <c r="F757" s="230" t="e">
        <f t="shared" ref="F757:G757" si="660">#REF!</f>
        <v>#REF!</v>
      </c>
      <c r="G757" s="228" t="e">
        <f t="shared" si="660"/>
        <v>#REF!</v>
      </c>
      <c r="H757" s="222"/>
      <c r="I757" s="222"/>
      <c r="J757" s="222"/>
      <c r="K757" s="224"/>
      <c r="L757" s="224"/>
      <c r="M757" s="222"/>
      <c r="N757" s="222"/>
      <c r="O757" s="222"/>
      <c r="P757" s="222"/>
      <c r="Q757" s="222"/>
      <c r="R757" s="222"/>
      <c r="S757" s="222"/>
      <c r="T757" s="222"/>
      <c r="U757" s="222"/>
      <c r="V757" s="222"/>
      <c r="W757" s="222"/>
      <c r="X757" s="222"/>
      <c r="Y757" s="222"/>
      <c r="Z757" s="222"/>
      <c r="AA757" s="222"/>
      <c r="AB757" s="222"/>
      <c r="AC757" s="222"/>
      <c r="AD757" s="222"/>
      <c r="AE757" s="222"/>
      <c r="AF757" s="222"/>
      <c r="AG757" s="222"/>
    </row>
    <row r="758" spans="1:33" ht="17.25" customHeight="1">
      <c r="A758" s="222"/>
      <c r="B758" s="222"/>
      <c r="C758" s="222"/>
      <c r="D758" s="222"/>
      <c r="E758" s="229"/>
      <c r="F758" s="230" t="e">
        <f t="shared" ref="F758:G758" si="661">#REF!</f>
        <v>#REF!</v>
      </c>
      <c r="G758" s="228" t="e">
        <f t="shared" si="661"/>
        <v>#REF!</v>
      </c>
      <c r="H758" s="222"/>
      <c r="I758" s="222"/>
      <c r="J758" s="222"/>
      <c r="K758" s="224"/>
      <c r="L758" s="224"/>
      <c r="M758" s="222"/>
      <c r="N758" s="222"/>
      <c r="O758" s="222"/>
      <c r="P758" s="222"/>
      <c r="Q758" s="222"/>
      <c r="R758" s="222"/>
      <c r="S758" s="222"/>
      <c r="T758" s="222"/>
      <c r="U758" s="222"/>
      <c r="V758" s="222"/>
      <c r="W758" s="222"/>
      <c r="X758" s="222"/>
      <c r="Y758" s="222"/>
      <c r="Z758" s="222"/>
      <c r="AA758" s="222"/>
      <c r="AB758" s="222"/>
      <c r="AC758" s="222"/>
      <c r="AD758" s="222"/>
      <c r="AE758" s="222"/>
      <c r="AF758" s="222"/>
      <c r="AG758" s="222"/>
    </row>
    <row r="759" spans="1:33" ht="17.25" customHeight="1">
      <c r="A759" s="222"/>
      <c r="B759" s="222"/>
      <c r="C759" s="222"/>
      <c r="D759" s="222"/>
      <c r="E759" s="229"/>
      <c r="F759" s="230" t="e">
        <f t="shared" ref="F759:G759" si="662">#REF!</f>
        <v>#REF!</v>
      </c>
      <c r="G759" s="228" t="e">
        <f t="shared" si="662"/>
        <v>#REF!</v>
      </c>
      <c r="H759" s="222"/>
      <c r="I759" s="222"/>
      <c r="J759" s="222"/>
      <c r="K759" s="224"/>
      <c r="L759" s="224"/>
      <c r="M759" s="222"/>
      <c r="N759" s="222"/>
      <c r="O759" s="222"/>
      <c r="P759" s="222"/>
      <c r="Q759" s="222"/>
      <c r="R759" s="222"/>
      <c r="S759" s="222"/>
      <c r="T759" s="222"/>
      <c r="U759" s="222"/>
      <c r="V759" s="222"/>
      <c r="W759" s="222"/>
      <c r="X759" s="222"/>
      <c r="Y759" s="222"/>
      <c r="Z759" s="222"/>
      <c r="AA759" s="222"/>
      <c r="AB759" s="222"/>
      <c r="AC759" s="222"/>
      <c r="AD759" s="222"/>
      <c r="AE759" s="222"/>
      <c r="AF759" s="222"/>
      <c r="AG759" s="222"/>
    </row>
    <row r="760" spans="1:33" ht="17.25" customHeight="1">
      <c r="A760" s="222"/>
      <c r="B760" s="222"/>
      <c r="C760" s="222"/>
      <c r="D760" s="222"/>
      <c r="E760" s="229"/>
      <c r="F760" s="230" t="e">
        <f t="shared" ref="F760:G760" si="663">#REF!</f>
        <v>#REF!</v>
      </c>
      <c r="G760" s="228" t="e">
        <f t="shared" si="663"/>
        <v>#REF!</v>
      </c>
      <c r="H760" s="222"/>
      <c r="I760" s="222"/>
      <c r="J760" s="222"/>
      <c r="K760" s="224"/>
      <c r="L760" s="224"/>
      <c r="M760" s="222"/>
      <c r="N760" s="222"/>
      <c r="O760" s="222"/>
      <c r="P760" s="222"/>
      <c r="Q760" s="222"/>
      <c r="R760" s="222"/>
      <c r="S760" s="222"/>
      <c r="T760" s="222"/>
      <c r="U760" s="222"/>
      <c r="V760" s="222"/>
      <c r="W760" s="222"/>
      <c r="X760" s="222"/>
      <c r="Y760" s="222"/>
      <c r="Z760" s="222"/>
      <c r="AA760" s="222"/>
      <c r="AB760" s="222"/>
      <c r="AC760" s="222"/>
      <c r="AD760" s="222"/>
      <c r="AE760" s="222"/>
      <c r="AF760" s="222"/>
      <c r="AG760" s="222"/>
    </row>
    <row r="761" spans="1:33" ht="17.25" customHeight="1">
      <c r="A761" s="222"/>
      <c r="B761" s="222"/>
      <c r="C761" s="222"/>
      <c r="D761" s="222"/>
      <c r="E761" s="229"/>
      <c r="F761" s="230" t="e">
        <f t="shared" ref="F761:G761" si="664">#REF!</f>
        <v>#REF!</v>
      </c>
      <c r="G761" s="228" t="e">
        <f t="shared" si="664"/>
        <v>#REF!</v>
      </c>
      <c r="H761" s="222"/>
      <c r="I761" s="222"/>
      <c r="J761" s="222"/>
      <c r="K761" s="224"/>
      <c r="L761" s="224"/>
      <c r="M761" s="222"/>
      <c r="N761" s="222"/>
      <c r="O761" s="222"/>
      <c r="P761" s="222"/>
      <c r="Q761" s="222"/>
      <c r="R761" s="222"/>
      <c r="S761" s="222"/>
      <c r="T761" s="222"/>
      <c r="U761" s="222"/>
      <c r="V761" s="222"/>
      <c r="W761" s="222"/>
      <c r="X761" s="222"/>
      <c r="Y761" s="222"/>
      <c r="Z761" s="222"/>
      <c r="AA761" s="222"/>
      <c r="AB761" s="222"/>
      <c r="AC761" s="222"/>
      <c r="AD761" s="222"/>
      <c r="AE761" s="222"/>
      <c r="AF761" s="222"/>
      <c r="AG761" s="222"/>
    </row>
    <row r="762" spans="1:33" ht="17.25" customHeight="1">
      <c r="A762" s="222"/>
      <c r="B762" s="222"/>
      <c r="C762" s="222"/>
      <c r="D762" s="222"/>
      <c r="E762" s="229"/>
      <c r="F762" s="230" t="e">
        <f t="shared" ref="F762:G762" si="665">#REF!</f>
        <v>#REF!</v>
      </c>
      <c r="G762" s="228" t="e">
        <f t="shared" si="665"/>
        <v>#REF!</v>
      </c>
      <c r="H762" s="222"/>
      <c r="I762" s="222"/>
      <c r="J762" s="222"/>
      <c r="K762" s="224"/>
      <c r="L762" s="224"/>
      <c r="M762" s="222"/>
      <c r="N762" s="222"/>
      <c r="O762" s="222"/>
      <c r="P762" s="222"/>
      <c r="Q762" s="222"/>
      <c r="R762" s="222"/>
      <c r="S762" s="222"/>
      <c r="T762" s="222"/>
      <c r="U762" s="222"/>
      <c r="V762" s="222"/>
      <c r="W762" s="222"/>
      <c r="X762" s="222"/>
      <c r="Y762" s="222"/>
      <c r="Z762" s="222"/>
      <c r="AA762" s="222"/>
      <c r="AB762" s="222"/>
      <c r="AC762" s="222"/>
      <c r="AD762" s="222"/>
      <c r="AE762" s="222"/>
      <c r="AF762" s="222"/>
      <c r="AG762" s="222"/>
    </row>
    <row r="763" spans="1:33" ht="17.25" customHeight="1">
      <c r="A763" s="222"/>
      <c r="B763" s="222"/>
      <c r="C763" s="222"/>
      <c r="D763" s="222"/>
      <c r="E763" s="229"/>
      <c r="F763" s="230" t="e">
        <f t="shared" ref="F763:G763" si="666">#REF!</f>
        <v>#REF!</v>
      </c>
      <c r="G763" s="228" t="e">
        <f t="shared" si="666"/>
        <v>#REF!</v>
      </c>
      <c r="H763" s="222"/>
      <c r="I763" s="222"/>
      <c r="J763" s="222"/>
      <c r="K763" s="224"/>
      <c r="L763" s="224"/>
      <c r="M763" s="222"/>
      <c r="N763" s="222"/>
      <c r="O763" s="222"/>
      <c r="P763" s="222"/>
      <c r="Q763" s="222"/>
      <c r="R763" s="222"/>
      <c r="S763" s="222"/>
      <c r="T763" s="222"/>
      <c r="U763" s="222"/>
      <c r="V763" s="222"/>
      <c r="W763" s="222"/>
      <c r="X763" s="222"/>
      <c r="Y763" s="222"/>
      <c r="Z763" s="222"/>
      <c r="AA763" s="222"/>
      <c r="AB763" s="222"/>
      <c r="AC763" s="222"/>
      <c r="AD763" s="222"/>
      <c r="AE763" s="222"/>
      <c r="AF763" s="222"/>
      <c r="AG763" s="222"/>
    </row>
    <row r="764" spans="1:33" ht="17.25" customHeight="1">
      <c r="A764" s="222"/>
      <c r="B764" s="222"/>
      <c r="C764" s="222"/>
      <c r="D764" s="222"/>
      <c r="E764" s="229"/>
      <c r="F764" s="230" t="e">
        <f t="shared" ref="F764:G764" si="667">#REF!</f>
        <v>#REF!</v>
      </c>
      <c r="G764" s="228" t="e">
        <f t="shared" si="667"/>
        <v>#REF!</v>
      </c>
      <c r="H764" s="222"/>
      <c r="I764" s="222"/>
      <c r="J764" s="222"/>
      <c r="K764" s="224"/>
      <c r="L764" s="224"/>
      <c r="M764" s="222"/>
      <c r="N764" s="222"/>
      <c r="O764" s="222"/>
      <c r="P764" s="222"/>
      <c r="Q764" s="222"/>
      <c r="R764" s="222"/>
      <c r="S764" s="222"/>
      <c r="T764" s="222"/>
      <c r="U764" s="222"/>
      <c r="V764" s="222"/>
      <c r="W764" s="222"/>
      <c r="X764" s="222"/>
      <c r="Y764" s="222"/>
      <c r="Z764" s="222"/>
      <c r="AA764" s="222"/>
      <c r="AB764" s="222"/>
      <c r="AC764" s="222"/>
      <c r="AD764" s="222"/>
      <c r="AE764" s="222"/>
      <c r="AF764" s="222"/>
      <c r="AG764" s="222"/>
    </row>
    <row r="765" spans="1:33" ht="17.25" customHeight="1">
      <c r="A765" s="222"/>
      <c r="B765" s="222"/>
      <c r="C765" s="222"/>
      <c r="D765" s="222"/>
      <c r="E765" s="229"/>
      <c r="F765" s="230" t="e">
        <f t="shared" ref="F765:G765" si="668">#REF!</f>
        <v>#REF!</v>
      </c>
      <c r="G765" s="228" t="e">
        <f t="shared" si="668"/>
        <v>#REF!</v>
      </c>
      <c r="H765" s="222"/>
      <c r="I765" s="222"/>
      <c r="J765" s="222"/>
      <c r="K765" s="224"/>
      <c r="L765" s="224"/>
      <c r="M765" s="222"/>
      <c r="N765" s="222"/>
      <c r="O765" s="222"/>
      <c r="P765" s="222"/>
      <c r="Q765" s="222"/>
      <c r="R765" s="222"/>
      <c r="S765" s="222"/>
      <c r="T765" s="222"/>
      <c r="U765" s="222"/>
      <c r="V765" s="222"/>
      <c r="W765" s="222"/>
      <c r="X765" s="222"/>
      <c r="Y765" s="222"/>
      <c r="Z765" s="222"/>
      <c r="AA765" s="222"/>
      <c r="AB765" s="222"/>
      <c r="AC765" s="222"/>
      <c r="AD765" s="222"/>
      <c r="AE765" s="222"/>
      <c r="AF765" s="222"/>
      <c r="AG765" s="222"/>
    </row>
    <row r="766" spans="1:33" ht="17.25" customHeight="1">
      <c r="A766" s="222"/>
      <c r="B766" s="222"/>
      <c r="C766" s="222"/>
      <c r="D766" s="222"/>
      <c r="E766" s="229"/>
      <c r="F766" s="230" t="e">
        <f t="shared" ref="F766:G766" si="669">#REF!</f>
        <v>#REF!</v>
      </c>
      <c r="G766" s="228" t="e">
        <f t="shared" si="669"/>
        <v>#REF!</v>
      </c>
      <c r="H766" s="222"/>
      <c r="I766" s="222"/>
      <c r="J766" s="222"/>
      <c r="K766" s="224"/>
      <c r="L766" s="224"/>
      <c r="M766" s="222"/>
      <c r="N766" s="222"/>
      <c r="O766" s="222"/>
      <c r="P766" s="222"/>
      <c r="Q766" s="222"/>
      <c r="R766" s="222"/>
      <c r="S766" s="222"/>
      <c r="T766" s="222"/>
      <c r="U766" s="222"/>
      <c r="V766" s="222"/>
      <c r="W766" s="222"/>
      <c r="X766" s="222"/>
      <c r="Y766" s="222"/>
      <c r="Z766" s="222"/>
      <c r="AA766" s="222"/>
      <c r="AB766" s="222"/>
      <c r="AC766" s="222"/>
      <c r="AD766" s="222"/>
      <c r="AE766" s="222"/>
      <c r="AF766" s="222"/>
      <c r="AG766" s="222"/>
    </row>
    <row r="767" spans="1:33" ht="17.25" customHeight="1">
      <c r="A767" s="222"/>
      <c r="B767" s="222"/>
      <c r="C767" s="222"/>
      <c r="D767" s="222"/>
      <c r="E767" s="229"/>
      <c r="F767" s="230" t="e">
        <f t="shared" ref="F767:G767" si="670">#REF!</f>
        <v>#REF!</v>
      </c>
      <c r="G767" s="228" t="e">
        <f t="shared" si="670"/>
        <v>#REF!</v>
      </c>
      <c r="H767" s="222"/>
      <c r="I767" s="222"/>
      <c r="J767" s="222"/>
      <c r="K767" s="224"/>
      <c r="L767" s="224"/>
      <c r="M767" s="222"/>
      <c r="N767" s="222"/>
      <c r="O767" s="222"/>
      <c r="P767" s="222"/>
      <c r="Q767" s="222"/>
      <c r="R767" s="222"/>
      <c r="S767" s="222"/>
      <c r="T767" s="222"/>
      <c r="U767" s="222"/>
      <c r="V767" s="222"/>
      <c r="W767" s="222"/>
      <c r="X767" s="222"/>
      <c r="Y767" s="222"/>
      <c r="Z767" s="222"/>
      <c r="AA767" s="222"/>
      <c r="AB767" s="222"/>
      <c r="AC767" s="222"/>
      <c r="AD767" s="222"/>
      <c r="AE767" s="222"/>
      <c r="AF767" s="222"/>
      <c r="AG767" s="222"/>
    </row>
    <row r="768" spans="1:33" ht="17.25" customHeight="1">
      <c r="A768" s="222"/>
      <c r="B768" s="222"/>
      <c r="C768" s="222"/>
      <c r="D768" s="222"/>
      <c r="E768" s="229"/>
      <c r="F768" s="230" t="e">
        <f t="shared" ref="F768:G768" si="671">#REF!</f>
        <v>#REF!</v>
      </c>
      <c r="G768" s="228" t="e">
        <f t="shared" si="671"/>
        <v>#REF!</v>
      </c>
      <c r="H768" s="222"/>
      <c r="I768" s="222"/>
      <c r="J768" s="222"/>
      <c r="K768" s="224"/>
      <c r="L768" s="224"/>
      <c r="M768" s="222"/>
      <c r="N768" s="222"/>
      <c r="O768" s="222"/>
      <c r="P768" s="222"/>
      <c r="Q768" s="222"/>
      <c r="R768" s="222"/>
      <c r="S768" s="222"/>
      <c r="T768" s="222"/>
      <c r="U768" s="222"/>
      <c r="V768" s="222"/>
      <c r="W768" s="222"/>
      <c r="X768" s="222"/>
      <c r="Y768" s="222"/>
      <c r="Z768" s="222"/>
      <c r="AA768" s="222"/>
      <c r="AB768" s="222"/>
      <c r="AC768" s="222"/>
      <c r="AD768" s="222"/>
      <c r="AE768" s="222"/>
      <c r="AF768" s="222"/>
      <c r="AG768" s="222"/>
    </row>
    <row r="769" spans="1:33" ht="17.25" customHeight="1">
      <c r="A769" s="222"/>
      <c r="B769" s="222"/>
      <c r="C769" s="222"/>
      <c r="D769" s="222"/>
      <c r="E769" s="229"/>
      <c r="F769" s="230" t="e">
        <f t="shared" ref="F769:G769" si="672">#REF!</f>
        <v>#REF!</v>
      </c>
      <c r="G769" s="228" t="e">
        <f t="shared" si="672"/>
        <v>#REF!</v>
      </c>
      <c r="H769" s="222"/>
      <c r="I769" s="222"/>
      <c r="J769" s="222"/>
      <c r="K769" s="224"/>
      <c r="L769" s="224"/>
      <c r="M769" s="222"/>
      <c r="N769" s="222"/>
      <c r="O769" s="222"/>
      <c r="P769" s="222"/>
      <c r="Q769" s="222"/>
      <c r="R769" s="222"/>
      <c r="S769" s="222"/>
      <c r="T769" s="222"/>
      <c r="U769" s="222"/>
      <c r="V769" s="222"/>
      <c r="W769" s="222"/>
      <c r="X769" s="222"/>
      <c r="Y769" s="222"/>
      <c r="Z769" s="222"/>
      <c r="AA769" s="222"/>
      <c r="AB769" s="222"/>
      <c r="AC769" s="222"/>
      <c r="AD769" s="222"/>
      <c r="AE769" s="222"/>
      <c r="AF769" s="222"/>
      <c r="AG769" s="222"/>
    </row>
    <row r="770" spans="1:33" ht="17.25" customHeight="1">
      <c r="A770" s="222"/>
      <c r="B770" s="222"/>
      <c r="C770" s="222"/>
      <c r="D770" s="222"/>
      <c r="E770" s="229"/>
      <c r="F770" s="230" t="e">
        <f t="shared" ref="F770:G770" si="673">#REF!</f>
        <v>#REF!</v>
      </c>
      <c r="G770" s="228" t="e">
        <f t="shared" si="673"/>
        <v>#REF!</v>
      </c>
      <c r="H770" s="222"/>
      <c r="I770" s="222"/>
      <c r="J770" s="222"/>
      <c r="K770" s="224"/>
      <c r="L770" s="224"/>
      <c r="M770" s="222"/>
      <c r="N770" s="222"/>
      <c r="O770" s="222"/>
      <c r="P770" s="222"/>
      <c r="Q770" s="222"/>
      <c r="R770" s="222"/>
      <c r="S770" s="222"/>
      <c r="T770" s="222"/>
      <c r="U770" s="222"/>
      <c r="V770" s="222"/>
      <c r="W770" s="222"/>
      <c r="X770" s="222"/>
      <c r="Y770" s="222"/>
      <c r="Z770" s="222"/>
      <c r="AA770" s="222"/>
      <c r="AB770" s="222"/>
      <c r="AC770" s="222"/>
      <c r="AD770" s="222"/>
      <c r="AE770" s="222"/>
      <c r="AF770" s="222"/>
      <c r="AG770" s="222"/>
    </row>
    <row r="771" spans="1:33" ht="17.25" customHeight="1">
      <c r="A771" s="222"/>
      <c r="B771" s="222"/>
      <c r="C771" s="222"/>
      <c r="D771" s="222"/>
      <c r="E771" s="229"/>
      <c r="F771" s="230" t="e">
        <f t="shared" ref="F771:G771" si="674">#REF!</f>
        <v>#REF!</v>
      </c>
      <c r="G771" s="228" t="e">
        <f t="shared" si="674"/>
        <v>#REF!</v>
      </c>
      <c r="H771" s="222"/>
      <c r="I771" s="222"/>
      <c r="J771" s="222"/>
      <c r="K771" s="224"/>
      <c r="L771" s="224"/>
      <c r="M771" s="222"/>
      <c r="N771" s="222"/>
      <c r="O771" s="222"/>
      <c r="P771" s="222"/>
      <c r="Q771" s="222"/>
      <c r="R771" s="222"/>
      <c r="S771" s="222"/>
      <c r="T771" s="222"/>
      <c r="U771" s="222"/>
      <c r="V771" s="222"/>
      <c r="W771" s="222"/>
      <c r="X771" s="222"/>
      <c r="Y771" s="222"/>
      <c r="Z771" s="222"/>
      <c r="AA771" s="222"/>
      <c r="AB771" s="222"/>
      <c r="AC771" s="222"/>
      <c r="AD771" s="222"/>
      <c r="AE771" s="222"/>
      <c r="AF771" s="222"/>
      <c r="AG771" s="222"/>
    </row>
    <row r="772" spans="1:33" ht="17.25" customHeight="1">
      <c r="A772" s="222"/>
      <c r="B772" s="222"/>
      <c r="C772" s="222"/>
      <c r="D772" s="222"/>
      <c r="E772" s="229"/>
      <c r="F772" s="230" t="e">
        <f t="shared" ref="F772:G772" si="675">#REF!</f>
        <v>#REF!</v>
      </c>
      <c r="G772" s="228" t="e">
        <f t="shared" si="675"/>
        <v>#REF!</v>
      </c>
      <c r="H772" s="222"/>
      <c r="I772" s="222"/>
      <c r="J772" s="222"/>
      <c r="K772" s="224"/>
      <c r="L772" s="224"/>
      <c r="M772" s="222"/>
      <c r="N772" s="222"/>
      <c r="O772" s="222"/>
      <c r="P772" s="222"/>
      <c r="Q772" s="222"/>
      <c r="R772" s="222"/>
      <c r="S772" s="222"/>
      <c r="T772" s="222"/>
      <c r="U772" s="222"/>
      <c r="V772" s="222"/>
      <c r="W772" s="222"/>
      <c r="X772" s="222"/>
      <c r="Y772" s="222"/>
      <c r="Z772" s="222"/>
      <c r="AA772" s="222"/>
      <c r="AB772" s="222"/>
      <c r="AC772" s="222"/>
      <c r="AD772" s="222"/>
      <c r="AE772" s="222"/>
      <c r="AF772" s="222"/>
      <c r="AG772" s="222"/>
    </row>
    <row r="773" spans="1:33" ht="17.25" customHeight="1">
      <c r="A773" s="222"/>
      <c r="B773" s="222"/>
      <c r="C773" s="222"/>
      <c r="D773" s="222"/>
      <c r="E773" s="229"/>
      <c r="F773" s="230" t="e">
        <f t="shared" ref="F773:G773" si="676">#REF!</f>
        <v>#REF!</v>
      </c>
      <c r="G773" s="228" t="e">
        <f t="shared" si="676"/>
        <v>#REF!</v>
      </c>
      <c r="H773" s="222"/>
      <c r="I773" s="222"/>
      <c r="J773" s="222"/>
      <c r="K773" s="224"/>
      <c r="L773" s="224"/>
      <c r="M773" s="222"/>
      <c r="N773" s="222"/>
      <c r="O773" s="222"/>
      <c r="P773" s="222"/>
      <c r="Q773" s="222"/>
      <c r="R773" s="222"/>
      <c r="S773" s="222"/>
      <c r="T773" s="222"/>
      <c r="U773" s="222"/>
      <c r="V773" s="222"/>
      <c r="W773" s="222"/>
      <c r="X773" s="222"/>
      <c r="Y773" s="222"/>
      <c r="Z773" s="222"/>
      <c r="AA773" s="222"/>
      <c r="AB773" s="222"/>
      <c r="AC773" s="222"/>
      <c r="AD773" s="222"/>
      <c r="AE773" s="222"/>
      <c r="AF773" s="222"/>
      <c r="AG773" s="222"/>
    </row>
    <row r="774" spans="1:33" ht="17.25" customHeight="1">
      <c r="A774" s="222"/>
      <c r="B774" s="222"/>
      <c r="C774" s="222"/>
      <c r="D774" s="222"/>
      <c r="E774" s="229"/>
      <c r="F774" s="230" t="e">
        <f t="shared" ref="F774:G774" si="677">#REF!</f>
        <v>#REF!</v>
      </c>
      <c r="G774" s="228" t="e">
        <f t="shared" si="677"/>
        <v>#REF!</v>
      </c>
      <c r="H774" s="222"/>
      <c r="I774" s="222"/>
      <c r="J774" s="222"/>
      <c r="K774" s="224"/>
      <c r="L774" s="224"/>
      <c r="M774" s="222"/>
      <c r="N774" s="222"/>
      <c r="O774" s="222"/>
      <c r="P774" s="222"/>
      <c r="Q774" s="222"/>
      <c r="R774" s="222"/>
      <c r="S774" s="222"/>
      <c r="T774" s="222"/>
      <c r="U774" s="222"/>
      <c r="V774" s="222"/>
      <c r="W774" s="222"/>
      <c r="X774" s="222"/>
      <c r="Y774" s="222"/>
      <c r="Z774" s="222"/>
      <c r="AA774" s="222"/>
      <c r="AB774" s="222"/>
      <c r="AC774" s="222"/>
      <c r="AD774" s="222"/>
      <c r="AE774" s="222"/>
      <c r="AF774" s="222"/>
      <c r="AG774" s="222"/>
    </row>
    <row r="775" spans="1:33" ht="17.25" customHeight="1">
      <c r="A775" s="222"/>
      <c r="B775" s="222"/>
      <c r="C775" s="222"/>
      <c r="D775" s="222"/>
      <c r="E775" s="229"/>
      <c r="F775" s="230" t="e">
        <f t="shared" ref="F775:G775" si="678">#REF!</f>
        <v>#REF!</v>
      </c>
      <c r="G775" s="228" t="e">
        <f t="shared" si="678"/>
        <v>#REF!</v>
      </c>
      <c r="H775" s="222"/>
      <c r="I775" s="222"/>
      <c r="J775" s="222"/>
      <c r="K775" s="224"/>
      <c r="L775" s="224"/>
      <c r="M775" s="222"/>
      <c r="N775" s="222"/>
      <c r="O775" s="222"/>
      <c r="P775" s="222"/>
      <c r="Q775" s="222"/>
      <c r="R775" s="222"/>
      <c r="S775" s="222"/>
      <c r="T775" s="222"/>
      <c r="U775" s="222"/>
      <c r="V775" s="222"/>
      <c r="W775" s="222"/>
      <c r="X775" s="222"/>
      <c r="Y775" s="222"/>
      <c r="Z775" s="222"/>
      <c r="AA775" s="222"/>
      <c r="AB775" s="222"/>
      <c r="AC775" s="222"/>
      <c r="AD775" s="222"/>
      <c r="AE775" s="222"/>
      <c r="AF775" s="222"/>
      <c r="AG775" s="222"/>
    </row>
    <row r="776" spans="1:33" ht="17.25" customHeight="1">
      <c r="A776" s="222"/>
      <c r="B776" s="222"/>
      <c r="C776" s="222"/>
      <c r="D776" s="222"/>
      <c r="E776" s="229"/>
      <c r="F776" s="230" t="e">
        <f t="shared" ref="F776:G776" si="679">#REF!</f>
        <v>#REF!</v>
      </c>
      <c r="G776" s="228" t="e">
        <f t="shared" si="679"/>
        <v>#REF!</v>
      </c>
      <c r="H776" s="222"/>
      <c r="I776" s="222"/>
      <c r="J776" s="222"/>
      <c r="K776" s="224"/>
      <c r="L776" s="224"/>
      <c r="M776" s="222"/>
      <c r="N776" s="222"/>
      <c r="O776" s="222"/>
      <c r="P776" s="222"/>
      <c r="Q776" s="222"/>
      <c r="R776" s="222"/>
      <c r="S776" s="222"/>
      <c r="T776" s="222"/>
      <c r="U776" s="222"/>
      <c r="V776" s="222"/>
      <c r="W776" s="222"/>
      <c r="X776" s="222"/>
      <c r="Y776" s="222"/>
      <c r="Z776" s="222"/>
      <c r="AA776" s="222"/>
      <c r="AB776" s="222"/>
      <c r="AC776" s="222"/>
      <c r="AD776" s="222"/>
      <c r="AE776" s="222"/>
      <c r="AF776" s="222"/>
      <c r="AG776" s="222"/>
    </row>
    <row r="777" spans="1:33" ht="17.25" customHeight="1">
      <c r="A777" s="222"/>
      <c r="B777" s="222"/>
      <c r="C777" s="222"/>
      <c r="D777" s="222"/>
      <c r="E777" s="229"/>
      <c r="F777" s="230" t="e">
        <f t="shared" ref="F777:G777" si="680">#REF!</f>
        <v>#REF!</v>
      </c>
      <c r="G777" s="228" t="e">
        <f t="shared" si="680"/>
        <v>#REF!</v>
      </c>
      <c r="H777" s="222"/>
      <c r="I777" s="222"/>
      <c r="J777" s="222"/>
      <c r="K777" s="224"/>
      <c r="L777" s="224"/>
      <c r="M777" s="222"/>
      <c r="N777" s="222"/>
      <c r="O777" s="222"/>
      <c r="P777" s="222"/>
      <c r="Q777" s="222"/>
      <c r="R777" s="222"/>
      <c r="S777" s="222"/>
      <c r="T777" s="222"/>
      <c r="U777" s="222"/>
      <c r="V777" s="222"/>
      <c r="W777" s="222"/>
      <c r="X777" s="222"/>
      <c r="Y777" s="222"/>
      <c r="Z777" s="222"/>
      <c r="AA777" s="222"/>
      <c r="AB777" s="222"/>
      <c r="AC777" s="222"/>
      <c r="AD777" s="222"/>
      <c r="AE777" s="222"/>
      <c r="AF777" s="222"/>
      <c r="AG777" s="222"/>
    </row>
    <row r="778" spans="1:33" ht="17.25" customHeight="1">
      <c r="A778" s="222"/>
      <c r="B778" s="222"/>
      <c r="C778" s="222"/>
      <c r="D778" s="222"/>
      <c r="E778" s="229"/>
      <c r="F778" s="230" t="e">
        <f t="shared" ref="F778:G778" si="681">#REF!</f>
        <v>#REF!</v>
      </c>
      <c r="G778" s="228" t="e">
        <f t="shared" si="681"/>
        <v>#REF!</v>
      </c>
      <c r="H778" s="222"/>
      <c r="I778" s="222"/>
      <c r="J778" s="222"/>
      <c r="K778" s="224"/>
      <c r="L778" s="224"/>
      <c r="M778" s="222"/>
      <c r="N778" s="222"/>
      <c r="O778" s="222"/>
      <c r="P778" s="222"/>
      <c r="Q778" s="222"/>
      <c r="R778" s="222"/>
      <c r="S778" s="222"/>
      <c r="T778" s="222"/>
      <c r="U778" s="222"/>
      <c r="V778" s="222"/>
      <c r="W778" s="222"/>
      <c r="X778" s="222"/>
      <c r="Y778" s="222"/>
      <c r="Z778" s="222"/>
      <c r="AA778" s="222"/>
      <c r="AB778" s="222"/>
      <c r="AC778" s="222"/>
      <c r="AD778" s="222"/>
      <c r="AE778" s="222"/>
      <c r="AF778" s="222"/>
      <c r="AG778" s="222"/>
    </row>
    <row r="779" spans="1:33" ht="17.25" customHeight="1">
      <c r="A779" s="222"/>
      <c r="B779" s="222"/>
      <c r="C779" s="222"/>
      <c r="D779" s="222"/>
      <c r="E779" s="229"/>
      <c r="F779" s="230" t="e">
        <f t="shared" ref="F779:G779" si="682">#REF!</f>
        <v>#REF!</v>
      </c>
      <c r="G779" s="228" t="e">
        <f t="shared" si="682"/>
        <v>#REF!</v>
      </c>
      <c r="H779" s="222"/>
      <c r="I779" s="222"/>
      <c r="J779" s="222"/>
      <c r="K779" s="224"/>
      <c r="L779" s="224"/>
      <c r="M779" s="222"/>
      <c r="N779" s="222"/>
      <c r="O779" s="222"/>
      <c r="P779" s="222"/>
      <c r="Q779" s="222"/>
      <c r="R779" s="222"/>
      <c r="S779" s="222"/>
      <c r="T779" s="222"/>
      <c r="U779" s="222"/>
      <c r="V779" s="222"/>
      <c r="W779" s="222"/>
      <c r="X779" s="222"/>
      <c r="Y779" s="222"/>
      <c r="Z779" s="222"/>
      <c r="AA779" s="222"/>
      <c r="AB779" s="222"/>
      <c r="AC779" s="222"/>
      <c r="AD779" s="222"/>
      <c r="AE779" s="222"/>
      <c r="AF779" s="222"/>
      <c r="AG779" s="222"/>
    </row>
    <row r="780" spans="1:33" ht="17.25" customHeight="1">
      <c r="A780" s="222"/>
      <c r="B780" s="222"/>
      <c r="C780" s="222"/>
      <c r="D780" s="222"/>
      <c r="E780" s="229"/>
      <c r="F780" s="230" t="e">
        <f t="shared" ref="F780:G780" si="683">#REF!</f>
        <v>#REF!</v>
      </c>
      <c r="G780" s="228" t="e">
        <f t="shared" si="683"/>
        <v>#REF!</v>
      </c>
      <c r="H780" s="222"/>
      <c r="I780" s="222"/>
      <c r="J780" s="222"/>
      <c r="K780" s="224"/>
      <c r="L780" s="224"/>
      <c r="M780" s="222"/>
      <c r="N780" s="222"/>
      <c r="O780" s="222"/>
      <c r="P780" s="222"/>
      <c r="Q780" s="222"/>
      <c r="R780" s="222"/>
      <c r="S780" s="222"/>
      <c r="T780" s="222"/>
      <c r="U780" s="222"/>
      <c r="V780" s="222"/>
      <c r="W780" s="222"/>
      <c r="X780" s="222"/>
      <c r="Y780" s="222"/>
      <c r="Z780" s="222"/>
      <c r="AA780" s="222"/>
      <c r="AB780" s="222"/>
      <c r="AC780" s="222"/>
      <c r="AD780" s="222"/>
      <c r="AE780" s="222"/>
      <c r="AF780" s="222"/>
      <c r="AG780" s="222"/>
    </row>
    <row r="781" spans="1:33" ht="17.25" customHeight="1">
      <c r="A781" s="222"/>
      <c r="B781" s="222"/>
      <c r="C781" s="222"/>
      <c r="D781" s="222"/>
      <c r="E781" s="229"/>
      <c r="F781" s="230" t="e">
        <f t="shared" ref="F781:G781" si="684">#REF!</f>
        <v>#REF!</v>
      </c>
      <c r="G781" s="228" t="e">
        <f t="shared" si="684"/>
        <v>#REF!</v>
      </c>
      <c r="H781" s="222"/>
      <c r="I781" s="222"/>
      <c r="J781" s="222"/>
      <c r="K781" s="224"/>
      <c r="L781" s="224"/>
      <c r="M781" s="222"/>
      <c r="N781" s="222"/>
      <c r="O781" s="222"/>
      <c r="P781" s="222"/>
      <c r="Q781" s="222"/>
      <c r="R781" s="222"/>
      <c r="S781" s="222"/>
      <c r="T781" s="222"/>
      <c r="U781" s="222"/>
      <c r="V781" s="222"/>
      <c r="W781" s="222"/>
      <c r="X781" s="222"/>
      <c r="Y781" s="222"/>
      <c r="Z781" s="222"/>
      <c r="AA781" s="222"/>
      <c r="AB781" s="222"/>
      <c r="AC781" s="222"/>
      <c r="AD781" s="222"/>
      <c r="AE781" s="222"/>
      <c r="AF781" s="222"/>
      <c r="AG781" s="222"/>
    </row>
    <row r="782" spans="1:33" ht="17.25" customHeight="1">
      <c r="A782" s="222"/>
      <c r="B782" s="222"/>
      <c r="C782" s="222"/>
      <c r="D782" s="222"/>
      <c r="E782" s="229"/>
      <c r="F782" s="230" t="e">
        <f t="shared" ref="F782:G782" si="685">#REF!</f>
        <v>#REF!</v>
      </c>
      <c r="G782" s="228" t="e">
        <f t="shared" si="685"/>
        <v>#REF!</v>
      </c>
      <c r="H782" s="222"/>
      <c r="I782" s="222"/>
      <c r="J782" s="222"/>
      <c r="K782" s="224"/>
      <c r="L782" s="224"/>
      <c r="M782" s="222"/>
      <c r="N782" s="222"/>
      <c r="O782" s="222"/>
      <c r="P782" s="222"/>
      <c r="Q782" s="222"/>
      <c r="R782" s="222"/>
      <c r="S782" s="222"/>
      <c r="T782" s="222"/>
      <c r="U782" s="222"/>
      <c r="V782" s="222"/>
      <c r="W782" s="222"/>
      <c r="X782" s="222"/>
      <c r="Y782" s="222"/>
      <c r="Z782" s="222"/>
      <c r="AA782" s="222"/>
      <c r="AB782" s="222"/>
      <c r="AC782" s="222"/>
      <c r="AD782" s="222"/>
      <c r="AE782" s="222"/>
      <c r="AF782" s="222"/>
      <c r="AG782" s="222"/>
    </row>
    <row r="783" spans="1:33" ht="17.25" customHeight="1">
      <c r="A783" s="222"/>
      <c r="B783" s="222"/>
      <c r="C783" s="222"/>
      <c r="D783" s="222"/>
      <c r="E783" s="229"/>
      <c r="F783" s="230" t="e">
        <f t="shared" ref="F783:G783" si="686">#REF!</f>
        <v>#REF!</v>
      </c>
      <c r="G783" s="228" t="e">
        <f t="shared" si="686"/>
        <v>#REF!</v>
      </c>
      <c r="H783" s="222"/>
      <c r="I783" s="222"/>
      <c r="J783" s="222"/>
      <c r="K783" s="224"/>
      <c r="L783" s="224"/>
      <c r="M783" s="222"/>
      <c r="N783" s="222"/>
      <c r="O783" s="222"/>
      <c r="P783" s="222"/>
      <c r="Q783" s="222"/>
      <c r="R783" s="222"/>
      <c r="S783" s="222"/>
      <c r="T783" s="222"/>
      <c r="U783" s="222"/>
      <c r="V783" s="222"/>
      <c r="W783" s="222"/>
      <c r="X783" s="222"/>
      <c r="Y783" s="222"/>
      <c r="Z783" s="222"/>
      <c r="AA783" s="222"/>
      <c r="AB783" s="222"/>
      <c r="AC783" s="222"/>
      <c r="AD783" s="222"/>
      <c r="AE783" s="222"/>
      <c r="AF783" s="222"/>
      <c r="AG783" s="222"/>
    </row>
    <row r="784" spans="1:33" ht="17.25" customHeight="1">
      <c r="A784" s="222"/>
      <c r="B784" s="222"/>
      <c r="C784" s="222"/>
      <c r="D784" s="222"/>
      <c r="E784" s="229"/>
      <c r="F784" s="230" t="e">
        <f t="shared" ref="F784:G784" si="687">#REF!</f>
        <v>#REF!</v>
      </c>
      <c r="G784" s="228" t="e">
        <f t="shared" si="687"/>
        <v>#REF!</v>
      </c>
      <c r="H784" s="222"/>
      <c r="I784" s="222"/>
      <c r="J784" s="222"/>
      <c r="K784" s="224"/>
      <c r="L784" s="224"/>
      <c r="M784" s="222"/>
      <c r="N784" s="222"/>
      <c r="O784" s="222"/>
      <c r="P784" s="222"/>
      <c r="Q784" s="222"/>
      <c r="R784" s="222"/>
      <c r="S784" s="222"/>
      <c r="T784" s="222"/>
      <c r="U784" s="222"/>
      <c r="V784" s="222"/>
      <c r="W784" s="222"/>
      <c r="X784" s="222"/>
      <c r="Y784" s="222"/>
      <c r="Z784" s="222"/>
      <c r="AA784" s="222"/>
      <c r="AB784" s="222"/>
      <c r="AC784" s="222"/>
      <c r="AD784" s="222"/>
      <c r="AE784" s="222"/>
      <c r="AF784" s="222"/>
      <c r="AG784" s="222"/>
    </row>
    <row r="785" spans="1:33" ht="17.25" customHeight="1">
      <c r="A785" s="222"/>
      <c r="B785" s="222"/>
      <c r="C785" s="222"/>
      <c r="D785" s="222"/>
      <c r="E785" s="229"/>
      <c r="F785" s="230" t="e">
        <f t="shared" ref="F785:G785" si="688">#REF!</f>
        <v>#REF!</v>
      </c>
      <c r="G785" s="228" t="e">
        <f t="shared" si="688"/>
        <v>#REF!</v>
      </c>
      <c r="H785" s="222"/>
      <c r="I785" s="222"/>
      <c r="J785" s="222"/>
      <c r="K785" s="224"/>
      <c r="L785" s="224"/>
      <c r="M785" s="222"/>
      <c r="N785" s="222"/>
      <c r="O785" s="222"/>
      <c r="P785" s="222"/>
      <c r="Q785" s="222"/>
      <c r="R785" s="222"/>
      <c r="S785" s="222"/>
      <c r="T785" s="222"/>
      <c r="U785" s="222"/>
      <c r="V785" s="222"/>
      <c r="W785" s="222"/>
      <c r="X785" s="222"/>
      <c r="Y785" s="222"/>
      <c r="Z785" s="222"/>
      <c r="AA785" s="222"/>
      <c r="AB785" s="222"/>
      <c r="AC785" s="222"/>
      <c r="AD785" s="222"/>
      <c r="AE785" s="222"/>
      <c r="AF785" s="222"/>
      <c r="AG785" s="222"/>
    </row>
    <row r="786" spans="1:33" ht="17.25" customHeight="1">
      <c r="A786" s="222"/>
      <c r="B786" s="222"/>
      <c r="C786" s="222"/>
      <c r="D786" s="222"/>
      <c r="E786" s="229"/>
      <c r="F786" s="230" t="e">
        <f t="shared" ref="F786:G786" si="689">#REF!</f>
        <v>#REF!</v>
      </c>
      <c r="G786" s="228" t="e">
        <f t="shared" si="689"/>
        <v>#REF!</v>
      </c>
      <c r="H786" s="222"/>
      <c r="I786" s="222"/>
      <c r="J786" s="222"/>
      <c r="K786" s="224"/>
      <c r="L786" s="224"/>
      <c r="M786" s="222"/>
      <c r="N786" s="222"/>
      <c r="O786" s="222"/>
      <c r="P786" s="222"/>
      <c r="Q786" s="222"/>
      <c r="R786" s="222"/>
      <c r="S786" s="222"/>
      <c r="T786" s="222"/>
      <c r="U786" s="222"/>
      <c r="V786" s="222"/>
      <c r="W786" s="222"/>
      <c r="X786" s="222"/>
      <c r="Y786" s="222"/>
      <c r="Z786" s="222"/>
      <c r="AA786" s="222"/>
      <c r="AB786" s="222"/>
      <c r="AC786" s="222"/>
      <c r="AD786" s="222"/>
      <c r="AE786" s="222"/>
      <c r="AF786" s="222"/>
      <c r="AG786" s="222"/>
    </row>
    <row r="787" spans="1:33" ht="17.25" customHeight="1">
      <c r="A787" s="222"/>
      <c r="B787" s="222"/>
      <c r="C787" s="222"/>
      <c r="D787" s="222"/>
      <c r="E787" s="229"/>
      <c r="F787" s="230" t="e">
        <f t="shared" ref="F787:G787" si="690">#REF!</f>
        <v>#REF!</v>
      </c>
      <c r="G787" s="228" t="e">
        <f t="shared" si="690"/>
        <v>#REF!</v>
      </c>
      <c r="H787" s="222"/>
      <c r="I787" s="222"/>
      <c r="J787" s="222"/>
      <c r="K787" s="224"/>
      <c r="L787" s="224"/>
      <c r="M787" s="222"/>
      <c r="N787" s="222"/>
      <c r="O787" s="222"/>
      <c r="P787" s="222"/>
      <c r="Q787" s="222"/>
      <c r="R787" s="222"/>
      <c r="S787" s="222"/>
      <c r="T787" s="222"/>
      <c r="U787" s="222"/>
      <c r="V787" s="222"/>
      <c r="W787" s="222"/>
      <c r="X787" s="222"/>
      <c r="Y787" s="222"/>
      <c r="Z787" s="222"/>
      <c r="AA787" s="222"/>
      <c r="AB787" s="222"/>
      <c r="AC787" s="222"/>
      <c r="AD787" s="222"/>
      <c r="AE787" s="222"/>
      <c r="AF787" s="222"/>
      <c r="AG787" s="222"/>
    </row>
    <row r="788" spans="1:33" ht="17.25" customHeight="1">
      <c r="A788" s="222"/>
      <c r="B788" s="222"/>
      <c r="C788" s="222"/>
      <c r="D788" s="222"/>
      <c r="E788" s="229"/>
      <c r="F788" s="230" t="e">
        <f t="shared" ref="F788:G788" si="691">#REF!</f>
        <v>#REF!</v>
      </c>
      <c r="G788" s="228" t="e">
        <f t="shared" si="691"/>
        <v>#REF!</v>
      </c>
      <c r="H788" s="222"/>
      <c r="I788" s="222"/>
      <c r="J788" s="222"/>
      <c r="K788" s="224"/>
      <c r="L788" s="224"/>
      <c r="M788" s="222"/>
      <c r="N788" s="222"/>
      <c r="O788" s="222"/>
      <c r="P788" s="222"/>
      <c r="Q788" s="222"/>
      <c r="R788" s="222"/>
      <c r="S788" s="222"/>
      <c r="T788" s="222"/>
      <c r="U788" s="222"/>
      <c r="V788" s="222"/>
      <c r="W788" s="222"/>
      <c r="X788" s="222"/>
      <c r="Y788" s="222"/>
      <c r="Z788" s="222"/>
      <c r="AA788" s="222"/>
      <c r="AB788" s="222"/>
      <c r="AC788" s="222"/>
      <c r="AD788" s="222"/>
      <c r="AE788" s="222"/>
      <c r="AF788" s="222"/>
      <c r="AG788" s="222"/>
    </row>
    <row r="789" spans="1:33" ht="17.25" customHeight="1">
      <c r="A789" s="222"/>
      <c r="B789" s="222"/>
      <c r="C789" s="222"/>
      <c r="D789" s="222"/>
      <c r="E789" s="229"/>
      <c r="F789" s="230" t="e">
        <f t="shared" ref="F789:G789" si="692">#REF!</f>
        <v>#REF!</v>
      </c>
      <c r="G789" s="228" t="e">
        <f t="shared" si="692"/>
        <v>#REF!</v>
      </c>
      <c r="H789" s="222"/>
      <c r="I789" s="222"/>
      <c r="J789" s="222"/>
      <c r="K789" s="224"/>
      <c r="L789" s="224"/>
      <c r="M789" s="222"/>
      <c r="N789" s="222"/>
      <c r="O789" s="222"/>
      <c r="P789" s="222"/>
      <c r="Q789" s="222"/>
      <c r="R789" s="222"/>
      <c r="S789" s="222"/>
      <c r="T789" s="222"/>
      <c r="U789" s="222"/>
      <c r="V789" s="222"/>
      <c r="W789" s="222"/>
      <c r="X789" s="222"/>
      <c r="Y789" s="222"/>
      <c r="Z789" s="222"/>
      <c r="AA789" s="222"/>
      <c r="AB789" s="222"/>
      <c r="AC789" s="222"/>
      <c r="AD789" s="222"/>
      <c r="AE789" s="222"/>
      <c r="AF789" s="222"/>
      <c r="AG789" s="222"/>
    </row>
    <row r="790" spans="1:33" ht="17.25" customHeight="1">
      <c r="A790" s="222"/>
      <c r="B790" s="222"/>
      <c r="C790" s="222"/>
      <c r="D790" s="222"/>
      <c r="E790" s="229"/>
      <c r="F790" s="230" t="e">
        <f t="shared" ref="F790:G790" si="693">#REF!</f>
        <v>#REF!</v>
      </c>
      <c r="G790" s="228" t="e">
        <f t="shared" si="693"/>
        <v>#REF!</v>
      </c>
      <c r="H790" s="222"/>
      <c r="I790" s="222"/>
      <c r="J790" s="222"/>
      <c r="K790" s="224"/>
      <c r="L790" s="224"/>
      <c r="M790" s="222"/>
      <c r="N790" s="222"/>
      <c r="O790" s="222"/>
      <c r="P790" s="222"/>
      <c r="Q790" s="222"/>
      <c r="R790" s="222"/>
      <c r="S790" s="222"/>
      <c r="T790" s="222"/>
      <c r="U790" s="222"/>
      <c r="V790" s="222"/>
      <c r="W790" s="222"/>
      <c r="X790" s="222"/>
      <c r="Y790" s="222"/>
      <c r="Z790" s="222"/>
      <c r="AA790" s="222"/>
      <c r="AB790" s="222"/>
      <c r="AC790" s="222"/>
      <c r="AD790" s="222"/>
      <c r="AE790" s="222"/>
      <c r="AF790" s="222"/>
      <c r="AG790" s="222"/>
    </row>
    <row r="791" spans="1:33" ht="17.25" customHeight="1">
      <c r="A791" s="222"/>
      <c r="B791" s="222"/>
      <c r="C791" s="222"/>
      <c r="D791" s="222"/>
      <c r="E791" s="229"/>
      <c r="F791" s="230" t="e">
        <f t="shared" ref="F791:G791" si="694">#REF!</f>
        <v>#REF!</v>
      </c>
      <c r="G791" s="228" t="e">
        <f t="shared" si="694"/>
        <v>#REF!</v>
      </c>
      <c r="H791" s="222"/>
      <c r="I791" s="222"/>
      <c r="J791" s="222"/>
      <c r="K791" s="224"/>
      <c r="L791" s="224"/>
      <c r="M791" s="222"/>
      <c r="N791" s="222"/>
      <c r="O791" s="222"/>
      <c r="P791" s="222"/>
      <c r="Q791" s="222"/>
      <c r="R791" s="222"/>
      <c r="S791" s="222"/>
      <c r="T791" s="222"/>
      <c r="U791" s="222"/>
      <c r="V791" s="222"/>
      <c r="W791" s="222"/>
      <c r="X791" s="222"/>
      <c r="Y791" s="222"/>
      <c r="Z791" s="222"/>
      <c r="AA791" s="222"/>
      <c r="AB791" s="222"/>
      <c r="AC791" s="222"/>
      <c r="AD791" s="222"/>
      <c r="AE791" s="222"/>
      <c r="AF791" s="222"/>
      <c r="AG791" s="222"/>
    </row>
    <row r="792" spans="1:33" ht="17.25" customHeight="1">
      <c r="A792" s="222"/>
      <c r="B792" s="222"/>
      <c r="C792" s="222"/>
      <c r="D792" s="222"/>
      <c r="E792" s="229"/>
      <c r="F792" s="230" t="e">
        <f t="shared" ref="F792:G792" si="695">#REF!</f>
        <v>#REF!</v>
      </c>
      <c r="G792" s="228" t="e">
        <f t="shared" si="695"/>
        <v>#REF!</v>
      </c>
      <c r="H792" s="222"/>
      <c r="I792" s="222"/>
      <c r="J792" s="222"/>
      <c r="K792" s="224"/>
      <c r="L792" s="224"/>
      <c r="M792" s="222"/>
      <c r="N792" s="222"/>
      <c r="O792" s="222"/>
      <c r="P792" s="222"/>
      <c r="Q792" s="222"/>
      <c r="R792" s="222"/>
      <c r="S792" s="222"/>
      <c r="T792" s="222"/>
      <c r="U792" s="222"/>
      <c r="V792" s="222"/>
      <c r="W792" s="222"/>
      <c r="X792" s="222"/>
      <c r="Y792" s="222"/>
      <c r="Z792" s="222"/>
      <c r="AA792" s="222"/>
      <c r="AB792" s="222"/>
      <c r="AC792" s="222"/>
      <c r="AD792" s="222"/>
      <c r="AE792" s="222"/>
      <c r="AF792" s="222"/>
      <c r="AG792" s="222"/>
    </row>
    <row r="793" spans="1:33" ht="17.25" customHeight="1">
      <c r="A793" s="222"/>
      <c r="B793" s="222"/>
      <c r="C793" s="222"/>
      <c r="D793" s="222"/>
      <c r="E793" s="229"/>
      <c r="F793" s="230" t="e">
        <f t="shared" ref="F793:G793" si="696">#REF!</f>
        <v>#REF!</v>
      </c>
      <c r="G793" s="228" t="e">
        <f t="shared" si="696"/>
        <v>#REF!</v>
      </c>
      <c r="H793" s="222"/>
      <c r="I793" s="222"/>
      <c r="J793" s="222"/>
      <c r="K793" s="224"/>
      <c r="L793" s="224"/>
      <c r="M793" s="222"/>
      <c r="N793" s="222"/>
      <c r="O793" s="222"/>
      <c r="P793" s="222"/>
      <c r="Q793" s="222"/>
      <c r="R793" s="222"/>
      <c r="S793" s="222"/>
      <c r="T793" s="222"/>
      <c r="U793" s="222"/>
      <c r="V793" s="222"/>
      <c r="W793" s="222"/>
      <c r="X793" s="222"/>
      <c r="Y793" s="222"/>
      <c r="Z793" s="222"/>
      <c r="AA793" s="222"/>
      <c r="AB793" s="222"/>
      <c r="AC793" s="222"/>
      <c r="AD793" s="222"/>
      <c r="AE793" s="222"/>
      <c r="AF793" s="222"/>
      <c r="AG793" s="222"/>
    </row>
    <row r="794" spans="1:33" ht="17.25" customHeight="1">
      <c r="A794" s="222"/>
      <c r="B794" s="222"/>
      <c r="C794" s="222"/>
      <c r="D794" s="222"/>
      <c r="E794" s="229"/>
      <c r="F794" s="230" t="e">
        <f t="shared" ref="F794:G794" si="697">#REF!</f>
        <v>#REF!</v>
      </c>
      <c r="G794" s="228" t="e">
        <f t="shared" si="697"/>
        <v>#REF!</v>
      </c>
      <c r="H794" s="222"/>
      <c r="I794" s="222"/>
      <c r="J794" s="222"/>
      <c r="K794" s="224"/>
      <c r="L794" s="224"/>
      <c r="M794" s="222"/>
      <c r="N794" s="222"/>
      <c r="O794" s="222"/>
      <c r="P794" s="222"/>
      <c r="Q794" s="222"/>
      <c r="R794" s="222"/>
      <c r="S794" s="222"/>
      <c r="T794" s="222"/>
      <c r="U794" s="222"/>
      <c r="V794" s="222"/>
      <c r="W794" s="222"/>
      <c r="X794" s="222"/>
      <c r="Y794" s="222"/>
      <c r="Z794" s="222"/>
      <c r="AA794" s="222"/>
      <c r="AB794" s="222"/>
      <c r="AC794" s="222"/>
      <c r="AD794" s="222"/>
      <c r="AE794" s="222"/>
      <c r="AF794" s="222"/>
      <c r="AG794" s="222"/>
    </row>
    <row r="795" spans="1:33" ht="17.25" customHeight="1">
      <c r="A795" s="222"/>
      <c r="B795" s="222"/>
      <c r="C795" s="222"/>
      <c r="D795" s="222"/>
      <c r="E795" s="229"/>
      <c r="F795" s="230" t="e">
        <f t="shared" ref="F795:G795" si="698">#REF!</f>
        <v>#REF!</v>
      </c>
      <c r="G795" s="228" t="e">
        <f t="shared" si="698"/>
        <v>#REF!</v>
      </c>
      <c r="H795" s="222"/>
      <c r="I795" s="222"/>
      <c r="J795" s="222"/>
      <c r="K795" s="224"/>
      <c r="L795" s="224"/>
      <c r="M795" s="222"/>
      <c r="N795" s="222"/>
      <c r="O795" s="222"/>
      <c r="P795" s="222"/>
      <c r="Q795" s="222"/>
      <c r="R795" s="222"/>
      <c r="S795" s="222"/>
      <c r="T795" s="222"/>
      <c r="U795" s="222"/>
      <c r="V795" s="222"/>
      <c r="W795" s="222"/>
      <c r="X795" s="222"/>
      <c r="Y795" s="222"/>
      <c r="Z795" s="222"/>
      <c r="AA795" s="222"/>
      <c r="AB795" s="222"/>
      <c r="AC795" s="222"/>
      <c r="AD795" s="222"/>
      <c r="AE795" s="222"/>
      <c r="AF795" s="222"/>
      <c r="AG795" s="222"/>
    </row>
    <row r="796" spans="1:33" ht="17.25" customHeight="1">
      <c r="A796" s="222"/>
      <c r="B796" s="222"/>
      <c r="C796" s="222"/>
      <c r="D796" s="222"/>
      <c r="E796" s="229"/>
      <c r="F796" s="230" t="e">
        <f t="shared" ref="F796:G796" si="699">#REF!</f>
        <v>#REF!</v>
      </c>
      <c r="G796" s="228" t="e">
        <f t="shared" si="699"/>
        <v>#REF!</v>
      </c>
      <c r="H796" s="222"/>
      <c r="I796" s="222"/>
      <c r="J796" s="222"/>
      <c r="K796" s="224"/>
      <c r="L796" s="224"/>
      <c r="M796" s="222"/>
      <c r="N796" s="222"/>
      <c r="O796" s="222"/>
      <c r="P796" s="222"/>
      <c r="Q796" s="222"/>
      <c r="R796" s="222"/>
      <c r="S796" s="222"/>
      <c r="T796" s="222"/>
      <c r="U796" s="222"/>
      <c r="V796" s="222"/>
      <c r="W796" s="222"/>
      <c r="X796" s="222"/>
      <c r="Y796" s="222"/>
      <c r="Z796" s="222"/>
      <c r="AA796" s="222"/>
      <c r="AB796" s="222"/>
      <c r="AC796" s="222"/>
      <c r="AD796" s="222"/>
      <c r="AE796" s="222"/>
      <c r="AF796" s="222"/>
      <c r="AG796" s="222"/>
    </row>
    <row r="797" spans="1:33" ht="17.25" customHeight="1">
      <c r="A797" s="222"/>
      <c r="B797" s="222"/>
      <c r="C797" s="222"/>
      <c r="D797" s="222"/>
      <c r="E797" s="229"/>
      <c r="F797" s="230" t="e">
        <f t="shared" ref="F797:G797" si="700">#REF!</f>
        <v>#REF!</v>
      </c>
      <c r="G797" s="228" t="e">
        <f t="shared" si="700"/>
        <v>#REF!</v>
      </c>
      <c r="H797" s="222"/>
      <c r="I797" s="222"/>
      <c r="J797" s="222"/>
      <c r="K797" s="224"/>
      <c r="L797" s="224"/>
      <c r="M797" s="222"/>
      <c r="N797" s="222"/>
      <c r="O797" s="222"/>
      <c r="P797" s="222"/>
      <c r="Q797" s="222"/>
      <c r="R797" s="222"/>
      <c r="S797" s="222"/>
      <c r="T797" s="222"/>
      <c r="U797" s="222"/>
      <c r="V797" s="222"/>
      <c r="W797" s="222"/>
      <c r="X797" s="222"/>
      <c r="Y797" s="222"/>
      <c r="Z797" s="222"/>
      <c r="AA797" s="222"/>
      <c r="AB797" s="222"/>
      <c r="AC797" s="222"/>
      <c r="AD797" s="222"/>
      <c r="AE797" s="222"/>
      <c r="AF797" s="222"/>
      <c r="AG797" s="222"/>
    </row>
    <row r="798" spans="1:33" ht="17.25" customHeight="1">
      <c r="A798" s="222"/>
      <c r="B798" s="222"/>
      <c r="C798" s="222"/>
      <c r="D798" s="222"/>
      <c r="E798" s="229"/>
      <c r="F798" s="230" t="e">
        <f t="shared" ref="F798:G798" si="701">#REF!</f>
        <v>#REF!</v>
      </c>
      <c r="G798" s="228" t="e">
        <f t="shared" si="701"/>
        <v>#REF!</v>
      </c>
      <c r="H798" s="222"/>
      <c r="I798" s="222"/>
      <c r="J798" s="222"/>
      <c r="K798" s="224"/>
      <c r="L798" s="224"/>
      <c r="M798" s="222"/>
      <c r="N798" s="222"/>
      <c r="O798" s="222"/>
      <c r="P798" s="222"/>
      <c r="Q798" s="222"/>
      <c r="R798" s="222"/>
      <c r="S798" s="222"/>
      <c r="T798" s="222"/>
      <c r="U798" s="222"/>
      <c r="V798" s="222"/>
      <c r="W798" s="222"/>
      <c r="X798" s="222"/>
      <c r="Y798" s="222"/>
      <c r="Z798" s="222"/>
      <c r="AA798" s="222"/>
      <c r="AB798" s="222"/>
      <c r="AC798" s="222"/>
      <c r="AD798" s="222"/>
      <c r="AE798" s="222"/>
      <c r="AF798" s="222"/>
      <c r="AG798" s="222"/>
    </row>
    <row r="799" spans="1:33" ht="17.25" customHeight="1">
      <c r="A799" s="222"/>
      <c r="B799" s="222"/>
      <c r="C799" s="222"/>
      <c r="D799" s="222"/>
      <c r="E799" s="229"/>
      <c r="F799" s="230" t="e">
        <f t="shared" ref="F799:G799" si="702">#REF!</f>
        <v>#REF!</v>
      </c>
      <c r="G799" s="228" t="e">
        <f t="shared" si="702"/>
        <v>#REF!</v>
      </c>
      <c r="H799" s="222"/>
      <c r="I799" s="222"/>
      <c r="J799" s="222"/>
      <c r="K799" s="224"/>
      <c r="L799" s="224"/>
      <c r="M799" s="222"/>
      <c r="N799" s="222"/>
      <c r="O799" s="222"/>
      <c r="P799" s="222"/>
      <c r="Q799" s="222"/>
      <c r="R799" s="222"/>
      <c r="S799" s="222"/>
      <c r="T799" s="222"/>
      <c r="U799" s="222"/>
      <c r="V799" s="222"/>
      <c r="W799" s="222"/>
      <c r="X799" s="222"/>
      <c r="Y799" s="222"/>
      <c r="Z799" s="222"/>
      <c r="AA799" s="222"/>
      <c r="AB799" s="222"/>
      <c r="AC799" s="222"/>
      <c r="AD799" s="222"/>
      <c r="AE799" s="222"/>
      <c r="AF799" s="222"/>
      <c r="AG799" s="222"/>
    </row>
    <row r="800" spans="1:33" ht="17.25" customHeight="1">
      <c r="A800" s="222"/>
      <c r="B800" s="222"/>
      <c r="C800" s="222"/>
      <c r="D800" s="222"/>
      <c r="E800" s="229"/>
      <c r="F800" s="230" t="e">
        <f t="shared" ref="F800:G800" si="703">#REF!</f>
        <v>#REF!</v>
      </c>
      <c r="G800" s="228" t="e">
        <f t="shared" si="703"/>
        <v>#REF!</v>
      </c>
      <c r="H800" s="222"/>
      <c r="I800" s="222"/>
      <c r="J800" s="222"/>
      <c r="K800" s="224"/>
      <c r="L800" s="224"/>
      <c r="M800" s="222"/>
      <c r="N800" s="222"/>
      <c r="O800" s="222"/>
      <c r="P800" s="222"/>
      <c r="Q800" s="222"/>
      <c r="R800" s="222"/>
      <c r="S800" s="222"/>
      <c r="T800" s="222"/>
      <c r="U800" s="222"/>
      <c r="V800" s="222"/>
      <c r="W800" s="222"/>
      <c r="X800" s="222"/>
      <c r="Y800" s="222"/>
      <c r="Z800" s="222"/>
      <c r="AA800" s="222"/>
      <c r="AB800" s="222"/>
      <c r="AC800" s="222"/>
      <c r="AD800" s="222"/>
      <c r="AE800" s="222"/>
      <c r="AF800" s="222"/>
      <c r="AG800" s="222"/>
    </row>
    <row r="801" spans="1:33" ht="17.25" customHeight="1">
      <c r="A801" s="222"/>
      <c r="B801" s="222"/>
      <c r="C801" s="222"/>
      <c r="D801" s="222"/>
      <c r="E801" s="229"/>
      <c r="F801" s="230" t="e">
        <f t="shared" ref="F801:G801" si="704">#REF!</f>
        <v>#REF!</v>
      </c>
      <c r="G801" s="228" t="e">
        <f t="shared" si="704"/>
        <v>#REF!</v>
      </c>
      <c r="H801" s="222"/>
      <c r="I801" s="222"/>
      <c r="J801" s="222"/>
      <c r="K801" s="224"/>
      <c r="L801" s="224"/>
      <c r="M801" s="222"/>
      <c r="N801" s="222"/>
      <c r="O801" s="222"/>
      <c r="P801" s="222"/>
      <c r="Q801" s="222"/>
      <c r="R801" s="222"/>
      <c r="S801" s="222"/>
      <c r="T801" s="222"/>
      <c r="U801" s="222"/>
      <c r="V801" s="222"/>
      <c r="W801" s="222"/>
      <c r="X801" s="222"/>
      <c r="Y801" s="222"/>
      <c r="Z801" s="222"/>
      <c r="AA801" s="222"/>
      <c r="AB801" s="222"/>
      <c r="AC801" s="222"/>
      <c r="AD801" s="222"/>
      <c r="AE801" s="222"/>
      <c r="AF801" s="222"/>
      <c r="AG801" s="222"/>
    </row>
    <row r="802" spans="1:33" ht="17.25" customHeight="1">
      <c r="A802" s="222"/>
      <c r="B802" s="222"/>
      <c r="C802" s="222"/>
      <c r="D802" s="222"/>
      <c r="E802" s="229"/>
      <c r="F802" s="230" t="e">
        <f t="shared" ref="F802:G802" si="705">#REF!</f>
        <v>#REF!</v>
      </c>
      <c r="G802" s="228" t="e">
        <f t="shared" si="705"/>
        <v>#REF!</v>
      </c>
      <c r="H802" s="222"/>
      <c r="I802" s="222"/>
      <c r="J802" s="222"/>
      <c r="K802" s="224"/>
      <c r="L802" s="224"/>
      <c r="M802" s="222"/>
      <c r="N802" s="222"/>
      <c r="O802" s="222"/>
      <c r="P802" s="222"/>
      <c r="Q802" s="222"/>
      <c r="R802" s="222"/>
      <c r="S802" s="222"/>
      <c r="T802" s="222"/>
      <c r="U802" s="222"/>
      <c r="V802" s="222"/>
      <c r="W802" s="222"/>
      <c r="X802" s="222"/>
      <c r="Y802" s="222"/>
      <c r="Z802" s="222"/>
      <c r="AA802" s="222"/>
      <c r="AB802" s="222"/>
      <c r="AC802" s="222"/>
      <c r="AD802" s="222"/>
      <c r="AE802" s="222"/>
      <c r="AF802" s="222"/>
      <c r="AG802" s="222"/>
    </row>
    <row r="803" spans="1:33" ht="17.25" customHeight="1">
      <c r="A803" s="222"/>
      <c r="B803" s="222"/>
      <c r="C803" s="222"/>
      <c r="D803" s="222"/>
      <c r="E803" s="229"/>
      <c r="F803" s="230" t="e">
        <f t="shared" ref="F803:G803" si="706">#REF!</f>
        <v>#REF!</v>
      </c>
      <c r="G803" s="228" t="e">
        <f t="shared" si="706"/>
        <v>#REF!</v>
      </c>
      <c r="H803" s="222"/>
      <c r="I803" s="222"/>
      <c r="J803" s="222"/>
      <c r="K803" s="224"/>
      <c r="L803" s="224"/>
      <c r="M803" s="222"/>
      <c r="N803" s="222"/>
      <c r="O803" s="222"/>
      <c r="P803" s="222"/>
      <c r="Q803" s="222"/>
      <c r="R803" s="222"/>
      <c r="S803" s="222"/>
      <c r="T803" s="222"/>
      <c r="U803" s="222"/>
      <c r="V803" s="222"/>
      <c r="W803" s="222"/>
      <c r="X803" s="222"/>
      <c r="Y803" s="222"/>
      <c r="Z803" s="222"/>
      <c r="AA803" s="222"/>
      <c r="AB803" s="222"/>
      <c r="AC803" s="222"/>
      <c r="AD803" s="222"/>
      <c r="AE803" s="222"/>
      <c r="AF803" s="222"/>
      <c r="AG803" s="222"/>
    </row>
    <row r="804" spans="1:33" ht="17.25" customHeight="1">
      <c r="A804" s="222"/>
      <c r="B804" s="222"/>
      <c r="C804" s="222"/>
      <c r="D804" s="222"/>
      <c r="E804" s="229"/>
      <c r="F804" s="230" t="e">
        <f t="shared" ref="F804:G804" si="707">#REF!</f>
        <v>#REF!</v>
      </c>
      <c r="G804" s="228" t="e">
        <f t="shared" si="707"/>
        <v>#REF!</v>
      </c>
      <c r="H804" s="222"/>
      <c r="I804" s="222"/>
      <c r="J804" s="222"/>
      <c r="K804" s="224"/>
      <c r="L804" s="224"/>
      <c r="M804" s="222"/>
      <c r="N804" s="222"/>
      <c r="O804" s="222"/>
      <c r="P804" s="222"/>
      <c r="Q804" s="222"/>
      <c r="R804" s="222"/>
      <c r="S804" s="222"/>
      <c r="T804" s="222"/>
      <c r="U804" s="222"/>
      <c r="V804" s="222"/>
      <c r="W804" s="222"/>
      <c r="X804" s="222"/>
      <c r="Y804" s="222"/>
      <c r="Z804" s="222"/>
      <c r="AA804" s="222"/>
      <c r="AB804" s="222"/>
      <c r="AC804" s="222"/>
      <c r="AD804" s="222"/>
      <c r="AE804" s="222"/>
      <c r="AF804" s="222"/>
      <c r="AG804" s="222"/>
    </row>
    <row r="805" spans="1:33" ht="17.25" customHeight="1">
      <c r="A805" s="222"/>
      <c r="B805" s="222"/>
      <c r="C805" s="222"/>
      <c r="D805" s="222"/>
      <c r="E805" s="229"/>
      <c r="F805" s="230" t="e">
        <f t="shared" ref="F805:G805" si="708">#REF!</f>
        <v>#REF!</v>
      </c>
      <c r="G805" s="228" t="e">
        <f t="shared" si="708"/>
        <v>#REF!</v>
      </c>
      <c r="H805" s="222"/>
      <c r="I805" s="222"/>
      <c r="J805" s="222"/>
      <c r="K805" s="224"/>
      <c r="L805" s="224"/>
      <c r="M805" s="222"/>
      <c r="N805" s="222"/>
      <c r="O805" s="222"/>
      <c r="P805" s="222"/>
      <c r="Q805" s="222"/>
      <c r="R805" s="222"/>
      <c r="S805" s="222"/>
      <c r="T805" s="222"/>
      <c r="U805" s="222"/>
      <c r="V805" s="222"/>
      <c r="W805" s="222"/>
      <c r="X805" s="222"/>
      <c r="Y805" s="222"/>
      <c r="Z805" s="222"/>
      <c r="AA805" s="222"/>
      <c r="AB805" s="222"/>
      <c r="AC805" s="222"/>
      <c r="AD805" s="222"/>
      <c r="AE805" s="222"/>
      <c r="AF805" s="222"/>
      <c r="AG805" s="222"/>
    </row>
    <row r="806" spans="1:33" ht="17.25" customHeight="1">
      <c r="A806" s="222"/>
      <c r="B806" s="222"/>
      <c r="C806" s="222"/>
      <c r="D806" s="222"/>
      <c r="E806" s="229"/>
      <c r="F806" s="230" t="e">
        <f t="shared" ref="F806:G806" si="709">#REF!</f>
        <v>#REF!</v>
      </c>
      <c r="G806" s="228" t="e">
        <f t="shared" si="709"/>
        <v>#REF!</v>
      </c>
      <c r="H806" s="222"/>
      <c r="I806" s="222"/>
      <c r="J806" s="222"/>
      <c r="K806" s="224"/>
      <c r="L806" s="224"/>
      <c r="M806" s="222"/>
      <c r="N806" s="222"/>
      <c r="O806" s="222"/>
      <c r="P806" s="222"/>
      <c r="Q806" s="222"/>
      <c r="R806" s="222"/>
      <c r="S806" s="222"/>
      <c r="T806" s="222"/>
      <c r="U806" s="222"/>
      <c r="V806" s="222"/>
      <c r="W806" s="222"/>
      <c r="X806" s="222"/>
      <c r="Y806" s="222"/>
      <c r="Z806" s="222"/>
      <c r="AA806" s="222"/>
      <c r="AB806" s="222"/>
      <c r="AC806" s="222"/>
      <c r="AD806" s="222"/>
      <c r="AE806" s="222"/>
      <c r="AF806" s="222"/>
      <c r="AG806" s="222"/>
    </row>
    <row r="807" spans="1:33" ht="17.25" customHeight="1">
      <c r="A807" s="222"/>
      <c r="B807" s="222"/>
      <c r="C807" s="222"/>
      <c r="D807" s="222"/>
      <c r="E807" s="229"/>
      <c r="F807" s="230" t="e">
        <f t="shared" ref="F807:G807" si="710">#REF!</f>
        <v>#REF!</v>
      </c>
      <c r="G807" s="228" t="e">
        <f t="shared" si="710"/>
        <v>#REF!</v>
      </c>
      <c r="H807" s="222"/>
      <c r="I807" s="222"/>
      <c r="J807" s="222"/>
      <c r="K807" s="224"/>
      <c r="L807" s="224"/>
      <c r="M807" s="222"/>
      <c r="N807" s="222"/>
      <c r="O807" s="222"/>
      <c r="P807" s="222"/>
      <c r="Q807" s="222"/>
      <c r="R807" s="222"/>
      <c r="S807" s="222"/>
      <c r="T807" s="222"/>
      <c r="U807" s="222"/>
      <c r="V807" s="222"/>
      <c r="W807" s="222"/>
      <c r="X807" s="222"/>
      <c r="Y807" s="222"/>
      <c r="Z807" s="222"/>
      <c r="AA807" s="222"/>
      <c r="AB807" s="222"/>
      <c r="AC807" s="222"/>
      <c r="AD807" s="222"/>
      <c r="AE807" s="222"/>
      <c r="AF807" s="222"/>
      <c r="AG807" s="222"/>
    </row>
    <row r="808" spans="1:33" ht="17.25" customHeight="1">
      <c r="A808" s="222"/>
      <c r="B808" s="222"/>
      <c r="C808" s="222"/>
      <c r="D808" s="222"/>
      <c r="E808" s="229"/>
      <c r="F808" s="230" t="e">
        <f t="shared" ref="F808:G808" si="711">#REF!</f>
        <v>#REF!</v>
      </c>
      <c r="G808" s="228" t="e">
        <f t="shared" si="711"/>
        <v>#REF!</v>
      </c>
      <c r="H808" s="222"/>
      <c r="I808" s="222"/>
      <c r="J808" s="222"/>
      <c r="K808" s="224"/>
      <c r="L808" s="224"/>
      <c r="M808" s="222"/>
      <c r="N808" s="222"/>
      <c r="O808" s="222"/>
      <c r="P808" s="222"/>
      <c r="Q808" s="222"/>
      <c r="R808" s="222"/>
      <c r="S808" s="222"/>
      <c r="T808" s="222"/>
      <c r="U808" s="222"/>
      <c r="V808" s="222"/>
      <c r="W808" s="222"/>
      <c r="X808" s="222"/>
      <c r="Y808" s="222"/>
      <c r="Z808" s="222"/>
      <c r="AA808" s="222"/>
      <c r="AB808" s="222"/>
      <c r="AC808" s="222"/>
      <c r="AD808" s="222"/>
      <c r="AE808" s="222"/>
      <c r="AF808" s="222"/>
      <c r="AG808" s="222"/>
    </row>
    <row r="809" spans="1:33" ht="17.25" customHeight="1">
      <c r="A809" s="222"/>
      <c r="B809" s="222"/>
      <c r="C809" s="222"/>
      <c r="D809" s="222"/>
      <c r="E809" s="229"/>
      <c r="F809" s="230" t="e">
        <f t="shared" ref="F809:G809" si="712">#REF!</f>
        <v>#REF!</v>
      </c>
      <c r="G809" s="228" t="e">
        <f t="shared" si="712"/>
        <v>#REF!</v>
      </c>
      <c r="H809" s="222"/>
      <c r="I809" s="222"/>
      <c r="J809" s="222"/>
      <c r="K809" s="224"/>
      <c r="L809" s="224"/>
      <c r="M809" s="222"/>
      <c r="N809" s="222"/>
      <c r="O809" s="222"/>
      <c r="P809" s="222"/>
      <c r="Q809" s="222"/>
      <c r="R809" s="222"/>
      <c r="S809" s="222"/>
      <c r="T809" s="222"/>
      <c r="U809" s="222"/>
      <c r="V809" s="222"/>
      <c r="W809" s="222"/>
      <c r="X809" s="222"/>
      <c r="Y809" s="222"/>
      <c r="Z809" s="222"/>
      <c r="AA809" s="222"/>
      <c r="AB809" s="222"/>
      <c r="AC809" s="222"/>
      <c r="AD809" s="222"/>
      <c r="AE809" s="222"/>
      <c r="AF809" s="222"/>
      <c r="AG809" s="222"/>
    </row>
    <row r="810" spans="1:33" ht="17.25" customHeight="1">
      <c r="A810" s="222"/>
      <c r="B810" s="222"/>
      <c r="C810" s="222"/>
      <c r="D810" s="222"/>
      <c r="E810" s="229"/>
      <c r="F810" s="230" t="e">
        <f t="shared" ref="F810:G810" si="713">#REF!</f>
        <v>#REF!</v>
      </c>
      <c r="G810" s="228" t="e">
        <f t="shared" si="713"/>
        <v>#REF!</v>
      </c>
      <c r="H810" s="222"/>
      <c r="I810" s="222"/>
      <c r="J810" s="222"/>
      <c r="K810" s="224"/>
      <c r="L810" s="224"/>
      <c r="M810" s="222"/>
      <c r="N810" s="222"/>
      <c r="O810" s="222"/>
      <c r="P810" s="222"/>
      <c r="Q810" s="222"/>
      <c r="R810" s="222"/>
      <c r="S810" s="222"/>
      <c r="T810" s="222"/>
      <c r="U810" s="222"/>
      <c r="V810" s="222"/>
      <c r="W810" s="222"/>
      <c r="X810" s="222"/>
      <c r="Y810" s="222"/>
      <c r="Z810" s="222"/>
      <c r="AA810" s="222"/>
      <c r="AB810" s="222"/>
      <c r="AC810" s="222"/>
      <c r="AD810" s="222"/>
      <c r="AE810" s="222"/>
      <c r="AF810" s="222"/>
      <c r="AG810" s="222"/>
    </row>
    <row r="811" spans="1:33" ht="17.25" customHeight="1">
      <c r="A811" s="222"/>
      <c r="B811" s="222"/>
      <c r="C811" s="222"/>
      <c r="D811" s="222"/>
      <c r="E811" s="229"/>
      <c r="F811" s="230" t="e">
        <f t="shared" ref="F811:G811" si="714">#REF!</f>
        <v>#REF!</v>
      </c>
      <c r="G811" s="228" t="e">
        <f t="shared" si="714"/>
        <v>#REF!</v>
      </c>
      <c r="H811" s="222"/>
      <c r="I811" s="222"/>
      <c r="J811" s="222"/>
      <c r="K811" s="224"/>
      <c r="L811" s="224"/>
      <c r="M811" s="222"/>
      <c r="N811" s="222"/>
      <c r="O811" s="222"/>
      <c r="P811" s="222"/>
      <c r="Q811" s="222"/>
      <c r="R811" s="222"/>
      <c r="S811" s="222"/>
      <c r="T811" s="222"/>
      <c r="U811" s="222"/>
      <c r="V811" s="222"/>
      <c r="W811" s="222"/>
      <c r="X811" s="222"/>
      <c r="Y811" s="222"/>
      <c r="Z811" s="222"/>
      <c r="AA811" s="222"/>
      <c r="AB811" s="222"/>
      <c r="AC811" s="222"/>
      <c r="AD811" s="222"/>
      <c r="AE811" s="222"/>
      <c r="AF811" s="222"/>
      <c r="AG811" s="222"/>
    </row>
    <row r="812" spans="1:33" ht="17.25" customHeight="1">
      <c r="A812" s="222"/>
      <c r="B812" s="222"/>
      <c r="C812" s="222"/>
      <c r="D812" s="222"/>
      <c r="E812" s="229"/>
      <c r="F812" s="230" t="e">
        <f t="shared" ref="F812:G812" si="715">#REF!</f>
        <v>#REF!</v>
      </c>
      <c r="G812" s="228" t="e">
        <f t="shared" si="715"/>
        <v>#REF!</v>
      </c>
      <c r="H812" s="222"/>
      <c r="I812" s="222"/>
      <c r="J812" s="222"/>
      <c r="K812" s="224"/>
      <c r="L812" s="224"/>
      <c r="M812" s="222"/>
      <c r="N812" s="222"/>
      <c r="O812" s="222"/>
      <c r="P812" s="222"/>
      <c r="Q812" s="222"/>
      <c r="R812" s="222"/>
      <c r="S812" s="222"/>
      <c r="T812" s="222"/>
      <c r="U812" s="222"/>
      <c r="V812" s="222"/>
      <c r="W812" s="222"/>
      <c r="X812" s="222"/>
      <c r="Y812" s="222"/>
      <c r="Z812" s="222"/>
      <c r="AA812" s="222"/>
      <c r="AB812" s="222"/>
      <c r="AC812" s="222"/>
      <c r="AD812" s="222"/>
      <c r="AE812" s="222"/>
      <c r="AF812" s="222"/>
      <c r="AG812" s="222"/>
    </row>
    <row r="813" spans="1:33" ht="17.25" customHeight="1">
      <c r="A813" s="222"/>
      <c r="B813" s="222"/>
      <c r="C813" s="222"/>
      <c r="D813" s="222"/>
      <c r="E813" s="229"/>
      <c r="F813" s="230" t="e">
        <f t="shared" ref="F813:G813" si="716">#REF!</f>
        <v>#REF!</v>
      </c>
      <c r="G813" s="228" t="e">
        <f t="shared" si="716"/>
        <v>#REF!</v>
      </c>
      <c r="H813" s="222"/>
      <c r="I813" s="222"/>
      <c r="J813" s="222"/>
      <c r="K813" s="224"/>
      <c r="L813" s="224"/>
      <c r="M813" s="222"/>
      <c r="N813" s="222"/>
      <c r="O813" s="222"/>
      <c r="P813" s="222"/>
      <c r="Q813" s="222"/>
      <c r="R813" s="222"/>
      <c r="S813" s="222"/>
      <c r="T813" s="222"/>
      <c r="U813" s="222"/>
      <c r="V813" s="222"/>
      <c r="W813" s="222"/>
      <c r="X813" s="222"/>
      <c r="Y813" s="222"/>
      <c r="Z813" s="222"/>
      <c r="AA813" s="222"/>
      <c r="AB813" s="222"/>
      <c r="AC813" s="222"/>
      <c r="AD813" s="222"/>
      <c r="AE813" s="222"/>
      <c r="AF813" s="222"/>
      <c r="AG813" s="222"/>
    </row>
    <row r="814" spans="1:33" ht="17.25" customHeight="1">
      <c r="A814" s="222"/>
      <c r="B814" s="222"/>
      <c r="C814" s="222"/>
      <c r="D814" s="222"/>
      <c r="E814" s="229"/>
      <c r="F814" s="230" t="e">
        <f t="shared" ref="F814:G814" si="717">#REF!</f>
        <v>#REF!</v>
      </c>
      <c r="G814" s="228" t="e">
        <f t="shared" si="717"/>
        <v>#REF!</v>
      </c>
      <c r="H814" s="222"/>
      <c r="I814" s="222"/>
      <c r="J814" s="222"/>
      <c r="K814" s="224"/>
      <c r="L814" s="224"/>
      <c r="M814" s="222"/>
      <c r="N814" s="222"/>
      <c r="O814" s="222"/>
      <c r="P814" s="222"/>
      <c r="Q814" s="222"/>
      <c r="R814" s="222"/>
      <c r="S814" s="222"/>
      <c r="T814" s="222"/>
      <c r="U814" s="222"/>
      <c r="V814" s="222"/>
      <c r="W814" s="222"/>
      <c r="X814" s="222"/>
      <c r="Y814" s="222"/>
      <c r="Z814" s="222"/>
      <c r="AA814" s="222"/>
      <c r="AB814" s="222"/>
      <c r="AC814" s="222"/>
      <c r="AD814" s="222"/>
      <c r="AE814" s="222"/>
      <c r="AF814" s="222"/>
      <c r="AG814" s="222"/>
    </row>
    <row r="815" spans="1:33" ht="17.25" customHeight="1">
      <c r="A815" s="222"/>
      <c r="B815" s="222"/>
      <c r="C815" s="222"/>
      <c r="D815" s="222"/>
      <c r="E815" s="229"/>
      <c r="F815" s="230" t="e">
        <f t="shared" ref="F815:G815" si="718">#REF!</f>
        <v>#REF!</v>
      </c>
      <c r="G815" s="228" t="e">
        <f t="shared" si="718"/>
        <v>#REF!</v>
      </c>
      <c r="H815" s="222"/>
      <c r="I815" s="222"/>
      <c r="J815" s="222"/>
      <c r="K815" s="224"/>
      <c r="L815" s="224"/>
      <c r="M815" s="222"/>
      <c r="N815" s="222"/>
      <c r="O815" s="222"/>
      <c r="P815" s="222"/>
      <c r="Q815" s="222"/>
      <c r="R815" s="222"/>
      <c r="S815" s="222"/>
      <c r="T815" s="222"/>
      <c r="U815" s="222"/>
      <c r="V815" s="222"/>
      <c r="W815" s="222"/>
      <c r="X815" s="222"/>
      <c r="Y815" s="222"/>
      <c r="Z815" s="222"/>
      <c r="AA815" s="222"/>
      <c r="AB815" s="222"/>
      <c r="AC815" s="222"/>
      <c r="AD815" s="222"/>
      <c r="AE815" s="222"/>
      <c r="AF815" s="222"/>
      <c r="AG815" s="222"/>
    </row>
    <row r="816" spans="1:33" ht="17.25" customHeight="1">
      <c r="A816" s="222"/>
      <c r="B816" s="222"/>
      <c r="C816" s="222"/>
      <c r="D816" s="222"/>
      <c r="E816" s="229"/>
      <c r="F816" s="230" t="e">
        <f t="shared" ref="F816:G816" si="719">#REF!</f>
        <v>#REF!</v>
      </c>
      <c r="G816" s="228" t="e">
        <f t="shared" si="719"/>
        <v>#REF!</v>
      </c>
      <c r="H816" s="222"/>
      <c r="I816" s="222"/>
      <c r="J816" s="222"/>
      <c r="K816" s="224"/>
      <c r="L816" s="224"/>
      <c r="M816" s="222"/>
      <c r="N816" s="222"/>
      <c r="O816" s="222"/>
      <c r="P816" s="222"/>
      <c r="Q816" s="222"/>
      <c r="R816" s="222"/>
      <c r="S816" s="222"/>
      <c r="T816" s="222"/>
      <c r="U816" s="222"/>
      <c r="V816" s="222"/>
      <c r="W816" s="222"/>
      <c r="X816" s="222"/>
      <c r="Y816" s="222"/>
      <c r="Z816" s="222"/>
      <c r="AA816" s="222"/>
      <c r="AB816" s="222"/>
      <c r="AC816" s="222"/>
      <c r="AD816" s="222"/>
      <c r="AE816" s="222"/>
      <c r="AF816" s="222"/>
      <c r="AG816" s="222"/>
    </row>
    <row r="817" spans="1:33" ht="17.25" customHeight="1">
      <c r="A817" s="222"/>
      <c r="B817" s="222"/>
      <c r="C817" s="222"/>
      <c r="D817" s="222"/>
      <c r="E817" s="229"/>
      <c r="F817" s="230" t="e">
        <f t="shared" ref="F817:G817" si="720">#REF!</f>
        <v>#REF!</v>
      </c>
      <c r="G817" s="228" t="e">
        <f t="shared" si="720"/>
        <v>#REF!</v>
      </c>
      <c r="H817" s="222"/>
      <c r="I817" s="222"/>
      <c r="J817" s="222"/>
      <c r="K817" s="224"/>
      <c r="L817" s="224"/>
      <c r="M817" s="222"/>
      <c r="N817" s="222"/>
      <c r="O817" s="222"/>
      <c r="P817" s="222"/>
      <c r="Q817" s="222"/>
      <c r="R817" s="222"/>
      <c r="S817" s="222"/>
      <c r="T817" s="222"/>
      <c r="U817" s="222"/>
      <c r="V817" s="222"/>
      <c r="W817" s="222"/>
      <c r="X817" s="222"/>
      <c r="Y817" s="222"/>
      <c r="Z817" s="222"/>
      <c r="AA817" s="222"/>
      <c r="AB817" s="222"/>
      <c r="AC817" s="222"/>
      <c r="AD817" s="222"/>
      <c r="AE817" s="222"/>
      <c r="AF817" s="222"/>
      <c r="AG817" s="222"/>
    </row>
    <row r="818" spans="1:33" ht="17.25" customHeight="1">
      <c r="A818" s="222"/>
      <c r="B818" s="222"/>
      <c r="C818" s="222"/>
      <c r="D818" s="222"/>
      <c r="E818" s="229"/>
      <c r="F818" s="230" t="e">
        <f t="shared" ref="F818:G818" si="721">#REF!</f>
        <v>#REF!</v>
      </c>
      <c r="G818" s="228" t="e">
        <f t="shared" si="721"/>
        <v>#REF!</v>
      </c>
      <c r="H818" s="222"/>
      <c r="I818" s="222"/>
      <c r="J818" s="222"/>
      <c r="K818" s="224"/>
      <c r="L818" s="224"/>
      <c r="M818" s="222"/>
      <c r="N818" s="222"/>
      <c r="O818" s="222"/>
      <c r="P818" s="222"/>
      <c r="Q818" s="222"/>
      <c r="R818" s="222"/>
      <c r="S818" s="222"/>
      <c r="T818" s="222"/>
      <c r="U818" s="222"/>
      <c r="V818" s="222"/>
      <c r="W818" s="222"/>
      <c r="X818" s="222"/>
      <c r="Y818" s="222"/>
      <c r="Z818" s="222"/>
      <c r="AA818" s="222"/>
      <c r="AB818" s="222"/>
      <c r="AC818" s="222"/>
      <c r="AD818" s="222"/>
      <c r="AE818" s="222"/>
      <c r="AF818" s="222"/>
      <c r="AG818" s="222"/>
    </row>
    <row r="819" spans="1:33" ht="17.25" customHeight="1">
      <c r="A819" s="222"/>
      <c r="B819" s="222"/>
      <c r="C819" s="222"/>
      <c r="D819" s="222"/>
      <c r="E819" s="229"/>
      <c r="F819" s="230" t="e">
        <f t="shared" ref="F819:G819" si="722">#REF!</f>
        <v>#REF!</v>
      </c>
      <c r="G819" s="228" t="e">
        <f t="shared" si="722"/>
        <v>#REF!</v>
      </c>
      <c r="H819" s="222"/>
      <c r="I819" s="222"/>
      <c r="J819" s="222"/>
      <c r="K819" s="224"/>
      <c r="L819" s="224"/>
      <c r="M819" s="222"/>
      <c r="N819" s="222"/>
      <c r="O819" s="222"/>
      <c r="P819" s="222"/>
      <c r="Q819" s="222"/>
      <c r="R819" s="222"/>
      <c r="S819" s="222"/>
      <c r="T819" s="222"/>
      <c r="U819" s="222"/>
      <c r="V819" s="222"/>
      <c r="W819" s="222"/>
      <c r="X819" s="222"/>
      <c r="Y819" s="222"/>
      <c r="Z819" s="222"/>
      <c r="AA819" s="222"/>
      <c r="AB819" s="222"/>
      <c r="AC819" s="222"/>
      <c r="AD819" s="222"/>
      <c r="AE819" s="222"/>
      <c r="AF819" s="222"/>
      <c r="AG819" s="222"/>
    </row>
    <row r="820" spans="1:33" ht="17.25" customHeight="1">
      <c r="A820" s="222"/>
      <c r="B820" s="222"/>
      <c r="C820" s="222"/>
      <c r="D820" s="222"/>
      <c r="E820" s="229"/>
      <c r="F820" s="230" t="e">
        <f t="shared" ref="F820:G820" si="723">#REF!</f>
        <v>#REF!</v>
      </c>
      <c r="G820" s="228" t="e">
        <f t="shared" si="723"/>
        <v>#REF!</v>
      </c>
      <c r="H820" s="222"/>
      <c r="I820" s="222"/>
      <c r="J820" s="222"/>
      <c r="K820" s="224"/>
      <c r="L820" s="224"/>
      <c r="M820" s="222"/>
      <c r="N820" s="222"/>
      <c r="O820" s="222"/>
      <c r="P820" s="222"/>
      <c r="Q820" s="222"/>
      <c r="R820" s="222"/>
      <c r="S820" s="222"/>
      <c r="T820" s="222"/>
      <c r="U820" s="222"/>
      <c r="V820" s="222"/>
      <c r="W820" s="222"/>
      <c r="X820" s="222"/>
      <c r="Y820" s="222"/>
      <c r="Z820" s="222"/>
      <c r="AA820" s="222"/>
      <c r="AB820" s="222"/>
      <c r="AC820" s="222"/>
      <c r="AD820" s="222"/>
      <c r="AE820" s="222"/>
      <c r="AF820" s="222"/>
      <c r="AG820" s="222"/>
    </row>
    <row r="821" spans="1:33" ht="17.25" customHeight="1">
      <c r="A821" s="222"/>
      <c r="B821" s="222"/>
      <c r="C821" s="222"/>
      <c r="D821" s="222"/>
      <c r="E821" s="229"/>
      <c r="F821" s="230" t="e">
        <f t="shared" ref="F821:G821" si="724">#REF!</f>
        <v>#REF!</v>
      </c>
      <c r="G821" s="228" t="e">
        <f t="shared" si="724"/>
        <v>#REF!</v>
      </c>
      <c r="H821" s="222"/>
      <c r="I821" s="222"/>
      <c r="J821" s="222"/>
      <c r="K821" s="224"/>
      <c r="L821" s="224"/>
      <c r="M821" s="222"/>
      <c r="N821" s="222"/>
      <c r="O821" s="222"/>
      <c r="P821" s="222"/>
      <c r="Q821" s="222"/>
      <c r="R821" s="222"/>
      <c r="S821" s="222"/>
      <c r="T821" s="222"/>
      <c r="U821" s="222"/>
      <c r="V821" s="222"/>
      <c r="W821" s="222"/>
      <c r="X821" s="222"/>
      <c r="Y821" s="222"/>
      <c r="Z821" s="222"/>
      <c r="AA821" s="222"/>
      <c r="AB821" s="222"/>
      <c r="AC821" s="222"/>
      <c r="AD821" s="222"/>
      <c r="AE821" s="222"/>
      <c r="AF821" s="222"/>
      <c r="AG821" s="222"/>
    </row>
    <row r="822" spans="1:33" ht="17.25" customHeight="1">
      <c r="A822" s="222"/>
      <c r="B822" s="222"/>
      <c r="C822" s="222"/>
      <c r="D822" s="222"/>
      <c r="E822" s="229"/>
      <c r="F822" s="230" t="e">
        <f t="shared" ref="F822:G822" si="725">#REF!</f>
        <v>#REF!</v>
      </c>
      <c r="G822" s="228" t="e">
        <f t="shared" si="725"/>
        <v>#REF!</v>
      </c>
      <c r="H822" s="222"/>
      <c r="I822" s="222"/>
      <c r="J822" s="222"/>
      <c r="K822" s="224"/>
      <c r="L822" s="224"/>
      <c r="M822" s="222"/>
      <c r="N822" s="222"/>
      <c r="O822" s="222"/>
      <c r="P822" s="222"/>
      <c r="Q822" s="222"/>
      <c r="R822" s="222"/>
      <c r="S822" s="222"/>
      <c r="T822" s="222"/>
      <c r="U822" s="222"/>
      <c r="V822" s="222"/>
      <c r="W822" s="222"/>
      <c r="X822" s="222"/>
      <c r="Y822" s="222"/>
      <c r="Z822" s="222"/>
      <c r="AA822" s="222"/>
      <c r="AB822" s="222"/>
      <c r="AC822" s="222"/>
      <c r="AD822" s="222"/>
      <c r="AE822" s="222"/>
      <c r="AF822" s="222"/>
      <c r="AG822" s="222"/>
    </row>
    <row r="823" spans="1:33" ht="17.25" customHeight="1">
      <c r="A823" s="222"/>
      <c r="B823" s="222"/>
      <c r="C823" s="222"/>
      <c r="D823" s="222"/>
      <c r="E823" s="229"/>
      <c r="F823" s="230" t="e">
        <f t="shared" ref="F823:G823" si="726">#REF!</f>
        <v>#REF!</v>
      </c>
      <c r="G823" s="228" t="e">
        <f t="shared" si="726"/>
        <v>#REF!</v>
      </c>
      <c r="H823" s="222"/>
      <c r="I823" s="222"/>
      <c r="J823" s="222"/>
      <c r="K823" s="224"/>
      <c r="L823" s="224"/>
      <c r="M823" s="222"/>
      <c r="N823" s="222"/>
      <c r="O823" s="222"/>
      <c r="P823" s="222"/>
      <c r="Q823" s="222"/>
      <c r="R823" s="222"/>
      <c r="S823" s="222"/>
      <c r="T823" s="222"/>
      <c r="U823" s="222"/>
      <c r="V823" s="222"/>
      <c r="W823" s="222"/>
      <c r="X823" s="222"/>
      <c r="Y823" s="222"/>
      <c r="Z823" s="222"/>
      <c r="AA823" s="222"/>
      <c r="AB823" s="222"/>
      <c r="AC823" s="222"/>
      <c r="AD823" s="222"/>
      <c r="AE823" s="222"/>
      <c r="AF823" s="222"/>
      <c r="AG823" s="222"/>
    </row>
    <row r="824" spans="1:33" ht="17.25" customHeight="1">
      <c r="A824" s="222"/>
      <c r="B824" s="222"/>
      <c r="C824" s="222"/>
      <c r="D824" s="222"/>
      <c r="E824" s="229"/>
      <c r="F824" s="230" t="e">
        <f t="shared" ref="F824:G824" si="727">#REF!</f>
        <v>#REF!</v>
      </c>
      <c r="G824" s="228" t="e">
        <f t="shared" si="727"/>
        <v>#REF!</v>
      </c>
      <c r="H824" s="222"/>
      <c r="I824" s="222"/>
      <c r="J824" s="222"/>
      <c r="K824" s="224"/>
      <c r="L824" s="224"/>
      <c r="M824" s="222"/>
      <c r="N824" s="222"/>
      <c r="O824" s="222"/>
      <c r="P824" s="222"/>
      <c r="Q824" s="222"/>
      <c r="R824" s="222"/>
      <c r="S824" s="222"/>
      <c r="T824" s="222"/>
      <c r="U824" s="222"/>
      <c r="V824" s="222"/>
      <c r="W824" s="222"/>
      <c r="X824" s="222"/>
      <c r="Y824" s="222"/>
      <c r="Z824" s="222"/>
      <c r="AA824" s="222"/>
      <c r="AB824" s="222"/>
      <c r="AC824" s="222"/>
      <c r="AD824" s="222"/>
      <c r="AE824" s="222"/>
      <c r="AF824" s="222"/>
      <c r="AG824" s="222"/>
    </row>
    <row r="825" spans="1:33" ht="17.25" customHeight="1">
      <c r="A825" s="222"/>
      <c r="B825" s="222"/>
      <c r="C825" s="222"/>
      <c r="D825" s="222"/>
      <c r="E825" s="229"/>
      <c r="F825" s="230" t="e">
        <f t="shared" ref="F825:G825" si="728">#REF!</f>
        <v>#REF!</v>
      </c>
      <c r="G825" s="228" t="e">
        <f t="shared" si="728"/>
        <v>#REF!</v>
      </c>
      <c r="H825" s="222"/>
      <c r="I825" s="222"/>
      <c r="J825" s="222"/>
      <c r="K825" s="224"/>
      <c r="L825" s="224"/>
      <c r="M825" s="222"/>
      <c r="N825" s="222"/>
      <c r="O825" s="222"/>
      <c r="P825" s="222"/>
      <c r="Q825" s="222"/>
      <c r="R825" s="222"/>
      <c r="S825" s="222"/>
      <c r="T825" s="222"/>
      <c r="U825" s="222"/>
      <c r="V825" s="222"/>
      <c r="W825" s="222"/>
      <c r="X825" s="222"/>
      <c r="Y825" s="222"/>
      <c r="Z825" s="222"/>
      <c r="AA825" s="222"/>
      <c r="AB825" s="222"/>
      <c r="AC825" s="222"/>
      <c r="AD825" s="222"/>
      <c r="AE825" s="222"/>
      <c r="AF825" s="222"/>
      <c r="AG825" s="222"/>
    </row>
    <row r="826" spans="1:33" ht="17.25" customHeight="1">
      <c r="A826" s="222"/>
      <c r="B826" s="222"/>
      <c r="C826" s="222"/>
      <c r="D826" s="222"/>
      <c r="E826" s="229"/>
      <c r="F826" s="230" t="e">
        <f t="shared" ref="F826:G826" si="729">#REF!</f>
        <v>#REF!</v>
      </c>
      <c r="G826" s="228" t="e">
        <f t="shared" si="729"/>
        <v>#REF!</v>
      </c>
      <c r="H826" s="222"/>
      <c r="I826" s="222"/>
      <c r="J826" s="222"/>
      <c r="K826" s="224"/>
      <c r="L826" s="224"/>
      <c r="M826" s="222"/>
      <c r="N826" s="222"/>
      <c r="O826" s="222"/>
      <c r="P826" s="222"/>
      <c r="Q826" s="222"/>
      <c r="R826" s="222"/>
      <c r="S826" s="222"/>
      <c r="T826" s="222"/>
      <c r="U826" s="222"/>
      <c r="V826" s="222"/>
      <c r="W826" s="222"/>
      <c r="X826" s="222"/>
      <c r="Y826" s="222"/>
      <c r="Z826" s="222"/>
      <c r="AA826" s="222"/>
      <c r="AB826" s="222"/>
      <c r="AC826" s="222"/>
      <c r="AD826" s="222"/>
      <c r="AE826" s="222"/>
      <c r="AF826" s="222"/>
      <c r="AG826" s="222"/>
    </row>
    <row r="827" spans="1:33" ht="17.25" customHeight="1">
      <c r="A827" s="222"/>
      <c r="B827" s="222"/>
      <c r="C827" s="222"/>
      <c r="D827" s="222"/>
      <c r="E827" s="229"/>
      <c r="F827" s="230" t="e">
        <f t="shared" ref="F827:G827" si="730">#REF!</f>
        <v>#REF!</v>
      </c>
      <c r="G827" s="228" t="e">
        <f t="shared" si="730"/>
        <v>#REF!</v>
      </c>
      <c r="H827" s="222"/>
      <c r="I827" s="222"/>
      <c r="J827" s="222"/>
      <c r="K827" s="224"/>
      <c r="L827" s="224"/>
      <c r="M827" s="222"/>
      <c r="N827" s="222"/>
      <c r="O827" s="222"/>
      <c r="P827" s="222"/>
      <c r="Q827" s="222"/>
      <c r="R827" s="222"/>
      <c r="S827" s="222"/>
      <c r="T827" s="222"/>
      <c r="U827" s="222"/>
      <c r="V827" s="222"/>
      <c r="W827" s="222"/>
      <c r="X827" s="222"/>
      <c r="Y827" s="222"/>
      <c r="Z827" s="222"/>
      <c r="AA827" s="222"/>
      <c r="AB827" s="222"/>
      <c r="AC827" s="222"/>
      <c r="AD827" s="222"/>
      <c r="AE827" s="222"/>
      <c r="AF827" s="222"/>
      <c r="AG827" s="222"/>
    </row>
    <row r="828" spans="1:33" ht="17.25" customHeight="1">
      <c r="A828" s="222"/>
      <c r="B828" s="222"/>
      <c r="C828" s="222"/>
      <c r="D828" s="222"/>
      <c r="E828" s="229"/>
      <c r="F828" s="230" t="e">
        <f t="shared" ref="F828:G828" si="731">#REF!</f>
        <v>#REF!</v>
      </c>
      <c r="G828" s="228" t="e">
        <f t="shared" si="731"/>
        <v>#REF!</v>
      </c>
      <c r="H828" s="222"/>
      <c r="I828" s="222"/>
      <c r="J828" s="222"/>
      <c r="K828" s="224"/>
      <c r="L828" s="224"/>
      <c r="M828" s="222"/>
      <c r="N828" s="222"/>
      <c r="O828" s="222"/>
      <c r="P828" s="222"/>
      <c r="Q828" s="222"/>
      <c r="R828" s="222"/>
      <c r="S828" s="222"/>
      <c r="T828" s="222"/>
      <c r="U828" s="222"/>
      <c r="V828" s="222"/>
      <c r="W828" s="222"/>
      <c r="X828" s="222"/>
      <c r="Y828" s="222"/>
      <c r="Z828" s="222"/>
      <c r="AA828" s="222"/>
      <c r="AB828" s="222"/>
      <c r="AC828" s="222"/>
      <c r="AD828" s="222"/>
      <c r="AE828" s="222"/>
      <c r="AF828" s="222"/>
      <c r="AG828" s="222"/>
    </row>
    <row r="829" spans="1:33" ht="17.25" customHeight="1">
      <c r="A829" s="222"/>
      <c r="B829" s="222"/>
      <c r="C829" s="222"/>
      <c r="D829" s="222"/>
      <c r="E829" s="229"/>
      <c r="F829" s="230" t="e">
        <f t="shared" ref="F829:G829" si="732">#REF!</f>
        <v>#REF!</v>
      </c>
      <c r="G829" s="228" t="e">
        <f t="shared" si="732"/>
        <v>#REF!</v>
      </c>
      <c r="H829" s="222"/>
      <c r="I829" s="222"/>
      <c r="J829" s="222"/>
      <c r="K829" s="224"/>
      <c r="L829" s="224"/>
      <c r="M829" s="222"/>
      <c r="N829" s="222"/>
      <c r="O829" s="222"/>
      <c r="P829" s="222"/>
      <c r="Q829" s="222"/>
      <c r="R829" s="222"/>
      <c r="S829" s="222"/>
      <c r="T829" s="222"/>
      <c r="U829" s="222"/>
      <c r="V829" s="222"/>
      <c r="W829" s="222"/>
      <c r="X829" s="222"/>
      <c r="Y829" s="222"/>
      <c r="Z829" s="222"/>
      <c r="AA829" s="222"/>
      <c r="AB829" s="222"/>
      <c r="AC829" s="222"/>
      <c r="AD829" s="222"/>
      <c r="AE829" s="222"/>
      <c r="AF829" s="222"/>
      <c r="AG829" s="222"/>
    </row>
    <row r="830" spans="1:33" ht="17.25" customHeight="1">
      <c r="A830" s="222"/>
      <c r="B830" s="222"/>
      <c r="C830" s="222"/>
      <c r="D830" s="222"/>
      <c r="E830" s="229"/>
      <c r="F830" s="230" t="e">
        <f t="shared" ref="F830:G830" si="733">#REF!</f>
        <v>#REF!</v>
      </c>
      <c r="G830" s="228" t="e">
        <f t="shared" si="733"/>
        <v>#REF!</v>
      </c>
      <c r="H830" s="222"/>
      <c r="I830" s="222"/>
      <c r="J830" s="222"/>
      <c r="K830" s="224"/>
      <c r="L830" s="224"/>
      <c r="M830" s="222"/>
      <c r="N830" s="222"/>
      <c r="O830" s="222"/>
      <c r="P830" s="222"/>
      <c r="Q830" s="222"/>
      <c r="R830" s="222"/>
      <c r="S830" s="222"/>
      <c r="T830" s="222"/>
      <c r="U830" s="222"/>
      <c r="V830" s="222"/>
      <c r="W830" s="222"/>
      <c r="X830" s="222"/>
      <c r="Y830" s="222"/>
      <c r="Z830" s="222"/>
      <c r="AA830" s="222"/>
      <c r="AB830" s="222"/>
      <c r="AC830" s="222"/>
      <c r="AD830" s="222"/>
      <c r="AE830" s="222"/>
      <c r="AF830" s="222"/>
      <c r="AG830" s="222"/>
    </row>
    <row r="831" spans="1:33" ht="17.25" customHeight="1">
      <c r="A831" s="222"/>
      <c r="B831" s="222"/>
      <c r="C831" s="222"/>
      <c r="D831" s="222"/>
      <c r="E831" s="229"/>
      <c r="F831" s="230" t="e">
        <f t="shared" ref="F831:G831" si="734">#REF!</f>
        <v>#REF!</v>
      </c>
      <c r="G831" s="228" t="e">
        <f t="shared" si="734"/>
        <v>#REF!</v>
      </c>
      <c r="H831" s="222"/>
      <c r="I831" s="222"/>
      <c r="J831" s="222"/>
      <c r="K831" s="224"/>
      <c r="L831" s="224"/>
      <c r="M831" s="222"/>
      <c r="N831" s="222"/>
      <c r="O831" s="222"/>
      <c r="P831" s="222"/>
      <c r="Q831" s="222"/>
      <c r="R831" s="222"/>
      <c r="S831" s="222"/>
      <c r="T831" s="222"/>
      <c r="U831" s="222"/>
      <c r="V831" s="222"/>
      <c r="W831" s="222"/>
      <c r="X831" s="222"/>
      <c r="Y831" s="222"/>
      <c r="Z831" s="222"/>
      <c r="AA831" s="222"/>
      <c r="AB831" s="222"/>
      <c r="AC831" s="222"/>
      <c r="AD831" s="222"/>
      <c r="AE831" s="222"/>
      <c r="AF831" s="222"/>
      <c r="AG831" s="222"/>
    </row>
    <row r="832" spans="1:33" ht="17.25" customHeight="1">
      <c r="A832" s="222"/>
      <c r="B832" s="222"/>
      <c r="C832" s="222"/>
      <c r="D832" s="222"/>
      <c r="E832" s="229"/>
      <c r="F832" s="230" t="e">
        <f t="shared" ref="F832:G832" si="735">#REF!</f>
        <v>#REF!</v>
      </c>
      <c r="G832" s="228" t="e">
        <f t="shared" si="735"/>
        <v>#REF!</v>
      </c>
      <c r="H832" s="222"/>
      <c r="I832" s="222"/>
      <c r="J832" s="222"/>
      <c r="K832" s="224"/>
      <c r="L832" s="224"/>
      <c r="M832" s="222"/>
      <c r="N832" s="222"/>
      <c r="O832" s="222"/>
      <c r="P832" s="222"/>
      <c r="Q832" s="222"/>
      <c r="R832" s="222"/>
      <c r="S832" s="222"/>
      <c r="T832" s="222"/>
      <c r="U832" s="222"/>
      <c r="V832" s="222"/>
      <c r="W832" s="222"/>
      <c r="X832" s="222"/>
      <c r="Y832" s="222"/>
      <c r="Z832" s="222"/>
      <c r="AA832" s="222"/>
      <c r="AB832" s="222"/>
      <c r="AC832" s="222"/>
      <c r="AD832" s="222"/>
      <c r="AE832" s="222"/>
      <c r="AF832" s="222"/>
      <c r="AG832" s="222"/>
    </row>
    <row r="833" spans="1:33" ht="17.25" customHeight="1">
      <c r="A833" s="222"/>
      <c r="B833" s="222"/>
      <c r="C833" s="222"/>
      <c r="D833" s="222"/>
      <c r="E833" s="229"/>
      <c r="F833" s="230" t="e">
        <f t="shared" ref="F833:G833" si="736">#REF!</f>
        <v>#REF!</v>
      </c>
      <c r="G833" s="228" t="e">
        <f t="shared" si="736"/>
        <v>#REF!</v>
      </c>
      <c r="H833" s="222"/>
      <c r="I833" s="222"/>
      <c r="J833" s="222"/>
      <c r="K833" s="224"/>
      <c r="L833" s="224"/>
      <c r="M833" s="222"/>
      <c r="N833" s="222"/>
      <c r="O833" s="222"/>
      <c r="P833" s="222"/>
      <c r="Q833" s="222"/>
      <c r="R833" s="222"/>
      <c r="S833" s="222"/>
      <c r="T833" s="222"/>
      <c r="U833" s="222"/>
      <c r="V833" s="222"/>
      <c r="W833" s="222"/>
      <c r="X833" s="222"/>
      <c r="Y833" s="222"/>
      <c r="Z833" s="222"/>
      <c r="AA833" s="222"/>
      <c r="AB833" s="222"/>
      <c r="AC833" s="222"/>
      <c r="AD833" s="222"/>
      <c r="AE833" s="222"/>
      <c r="AF833" s="222"/>
      <c r="AG833" s="222"/>
    </row>
    <row r="834" spans="1:33" ht="17.25" customHeight="1">
      <c r="A834" s="222"/>
      <c r="B834" s="222"/>
      <c r="C834" s="222"/>
      <c r="D834" s="222"/>
      <c r="E834" s="229"/>
      <c r="F834" s="230" t="e">
        <f t="shared" ref="F834:G834" si="737">#REF!</f>
        <v>#REF!</v>
      </c>
      <c r="G834" s="228" t="e">
        <f t="shared" si="737"/>
        <v>#REF!</v>
      </c>
      <c r="H834" s="222"/>
      <c r="I834" s="222"/>
      <c r="J834" s="222"/>
      <c r="K834" s="224"/>
      <c r="L834" s="224"/>
      <c r="M834" s="222"/>
      <c r="N834" s="222"/>
      <c r="O834" s="222"/>
      <c r="P834" s="222"/>
      <c r="Q834" s="222"/>
      <c r="R834" s="222"/>
      <c r="S834" s="222"/>
      <c r="T834" s="222"/>
      <c r="U834" s="222"/>
      <c r="V834" s="222"/>
      <c r="W834" s="222"/>
      <c r="X834" s="222"/>
      <c r="Y834" s="222"/>
      <c r="Z834" s="222"/>
      <c r="AA834" s="222"/>
      <c r="AB834" s="222"/>
      <c r="AC834" s="222"/>
      <c r="AD834" s="222"/>
      <c r="AE834" s="222"/>
      <c r="AF834" s="222"/>
      <c r="AG834" s="222"/>
    </row>
    <row r="835" spans="1:33" ht="17.25" customHeight="1">
      <c r="A835" s="222"/>
      <c r="B835" s="222"/>
      <c r="C835" s="222"/>
      <c r="D835" s="222"/>
      <c r="E835" s="229"/>
      <c r="F835" s="230" t="e">
        <f t="shared" ref="F835:G835" si="738">#REF!</f>
        <v>#REF!</v>
      </c>
      <c r="G835" s="228" t="e">
        <f t="shared" si="738"/>
        <v>#REF!</v>
      </c>
      <c r="H835" s="222"/>
      <c r="I835" s="222"/>
      <c r="J835" s="222"/>
      <c r="K835" s="224"/>
      <c r="L835" s="224"/>
      <c r="M835" s="222"/>
      <c r="N835" s="222"/>
      <c r="O835" s="222"/>
      <c r="P835" s="222"/>
      <c r="Q835" s="222"/>
      <c r="R835" s="222"/>
      <c r="S835" s="222"/>
      <c r="T835" s="222"/>
      <c r="U835" s="222"/>
      <c r="V835" s="222"/>
      <c r="W835" s="222"/>
      <c r="X835" s="222"/>
      <c r="Y835" s="222"/>
      <c r="Z835" s="222"/>
      <c r="AA835" s="222"/>
      <c r="AB835" s="222"/>
      <c r="AC835" s="222"/>
      <c r="AD835" s="222"/>
      <c r="AE835" s="222"/>
      <c r="AF835" s="222"/>
      <c r="AG835" s="222"/>
    </row>
    <row r="836" spans="1:33" ht="17.25" customHeight="1">
      <c r="A836" s="222"/>
      <c r="B836" s="222"/>
      <c r="C836" s="222"/>
      <c r="D836" s="222"/>
      <c r="E836" s="229"/>
      <c r="F836" s="230" t="e">
        <f t="shared" ref="F836:G836" si="739">#REF!</f>
        <v>#REF!</v>
      </c>
      <c r="G836" s="228" t="e">
        <f t="shared" si="739"/>
        <v>#REF!</v>
      </c>
      <c r="H836" s="222"/>
      <c r="I836" s="222"/>
      <c r="J836" s="222"/>
      <c r="K836" s="224"/>
      <c r="L836" s="224"/>
      <c r="M836" s="222"/>
      <c r="N836" s="222"/>
      <c r="O836" s="222"/>
      <c r="P836" s="222"/>
      <c r="Q836" s="222"/>
      <c r="R836" s="222"/>
      <c r="S836" s="222"/>
      <c r="T836" s="222"/>
      <c r="U836" s="222"/>
      <c r="V836" s="222"/>
      <c r="W836" s="222"/>
      <c r="X836" s="222"/>
      <c r="Y836" s="222"/>
      <c r="Z836" s="222"/>
      <c r="AA836" s="222"/>
      <c r="AB836" s="222"/>
      <c r="AC836" s="222"/>
      <c r="AD836" s="222"/>
      <c r="AE836" s="222"/>
      <c r="AF836" s="222"/>
      <c r="AG836" s="222"/>
    </row>
    <row r="837" spans="1:33" ht="17.25" customHeight="1">
      <c r="A837" s="222"/>
      <c r="B837" s="222"/>
      <c r="C837" s="222"/>
      <c r="D837" s="222"/>
      <c r="E837" s="229"/>
      <c r="F837" s="230" t="e">
        <f t="shared" ref="F837:G837" si="740">#REF!</f>
        <v>#REF!</v>
      </c>
      <c r="G837" s="228" t="e">
        <f t="shared" si="740"/>
        <v>#REF!</v>
      </c>
      <c r="H837" s="222"/>
      <c r="I837" s="222"/>
      <c r="J837" s="222"/>
      <c r="K837" s="224"/>
      <c r="L837" s="224"/>
      <c r="M837" s="222"/>
      <c r="N837" s="222"/>
      <c r="O837" s="222"/>
      <c r="P837" s="222"/>
      <c r="Q837" s="222"/>
      <c r="R837" s="222"/>
      <c r="S837" s="222"/>
      <c r="T837" s="222"/>
      <c r="U837" s="222"/>
      <c r="V837" s="222"/>
      <c r="W837" s="222"/>
      <c r="X837" s="222"/>
      <c r="Y837" s="222"/>
      <c r="Z837" s="222"/>
      <c r="AA837" s="222"/>
      <c r="AB837" s="222"/>
      <c r="AC837" s="222"/>
      <c r="AD837" s="222"/>
      <c r="AE837" s="222"/>
      <c r="AF837" s="222"/>
      <c r="AG837" s="222"/>
    </row>
    <row r="838" spans="1:33" ht="17.25" customHeight="1">
      <c r="A838" s="222"/>
      <c r="B838" s="222"/>
      <c r="C838" s="222"/>
      <c r="D838" s="222"/>
      <c r="E838" s="229"/>
      <c r="F838" s="230" t="e">
        <f t="shared" ref="F838:G838" si="741">#REF!</f>
        <v>#REF!</v>
      </c>
      <c r="G838" s="228" t="e">
        <f t="shared" si="741"/>
        <v>#REF!</v>
      </c>
      <c r="H838" s="222"/>
      <c r="I838" s="222"/>
      <c r="J838" s="222"/>
      <c r="K838" s="224"/>
      <c r="L838" s="224"/>
      <c r="M838" s="222"/>
      <c r="N838" s="222"/>
      <c r="O838" s="222"/>
      <c r="P838" s="222"/>
      <c r="Q838" s="222"/>
      <c r="R838" s="222"/>
      <c r="S838" s="222"/>
      <c r="T838" s="222"/>
      <c r="U838" s="222"/>
      <c r="V838" s="222"/>
      <c r="W838" s="222"/>
      <c r="X838" s="222"/>
      <c r="Y838" s="222"/>
      <c r="Z838" s="222"/>
      <c r="AA838" s="222"/>
      <c r="AB838" s="222"/>
      <c r="AC838" s="222"/>
      <c r="AD838" s="222"/>
      <c r="AE838" s="222"/>
      <c r="AF838" s="222"/>
      <c r="AG838" s="222"/>
    </row>
    <row r="839" spans="1:33" ht="17.25" customHeight="1">
      <c r="A839" s="222"/>
      <c r="B839" s="222"/>
      <c r="C839" s="222"/>
      <c r="D839" s="222"/>
      <c r="E839" s="229"/>
      <c r="F839" s="230" t="e">
        <f t="shared" ref="F839:G839" si="742">#REF!</f>
        <v>#REF!</v>
      </c>
      <c r="G839" s="228" t="e">
        <f t="shared" si="742"/>
        <v>#REF!</v>
      </c>
      <c r="H839" s="222"/>
      <c r="I839" s="222"/>
      <c r="J839" s="222"/>
      <c r="K839" s="224"/>
      <c r="L839" s="224"/>
      <c r="M839" s="222"/>
      <c r="N839" s="222"/>
      <c r="O839" s="222"/>
      <c r="P839" s="222"/>
      <c r="Q839" s="222"/>
      <c r="R839" s="222"/>
      <c r="S839" s="222"/>
      <c r="T839" s="222"/>
      <c r="U839" s="222"/>
      <c r="V839" s="222"/>
      <c r="W839" s="222"/>
      <c r="X839" s="222"/>
      <c r="Y839" s="222"/>
      <c r="Z839" s="222"/>
      <c r="AA839" s="222"/>
      <c r="AB839" s="222"/>
      <c r="AC839" s="222"/>
      <c r="AD839" s="222"/>
      <c r="AE839" s="222"/>
      <c r="AF839" s="222"/>
      <c r="AG839" s="222"/>
    </row>
    <row r="840" spans="1:33" ht="17.25" customHeight="1">
      <c r="A840" s="222"/>
      <c r="B840" s="222"/>
      <c r="C840" s="222"/>
      <c r="D840" s="222"/>
      <c r="E840" s="229"/>
      <c r="F840" s="230" t="e">
        <f t="shared" ref="F840:G840" si="743">#REF!</f>
        <v>#REF!</v>
      </c>
      <c r="G840" s="228" t="e">
        <f t="shared" si="743"/>
        <v>#REF!</v>
      </c>
      <c r="H840" s="222"/>
      <c r="I840" s="222"/>
      <c r="J840" s="222"/>
      <c r="K840" s="224"/>
      <c r="L840" s="224"/>
      <c r="M840" s="222"/>
      <c r="N840" s="222"/>
      <c r="O840" s="222"/>
      <c r="P840" s="222"/>
      <c r="Q840" s="222"/>
      <c r="R840" s="222"/>
      <c r="S840" s="222"/>
      <c r="T840" s="222"/>
      <c r="U840" s="222"/>
      <c r="V840" s="222"/>
      <c r="W840" s="222"/>
      <c r="X840" s="222"/>
      <c r="Y840" s="222"/>
      <c r="Z840" s="222"/>
      <c r="AA840" s="222"/>
      <c r="AB840" s="222"/>
      <c r="AC840" s="222"/>
      <c r="AD840" s="222"/>
      <c r="AE840" s="222"/>
      <c r="AF840" s="222"/>
      <c r="AG840" s="222"/>
    </row>
    <row r="841" spans="1:33" ht="17.25" customHeight="1">
      <c r="A841" s="222"/>
      <c r="B841" s="222"/>
      <c r="C841" s="222"/>
      <c r="D841" s="222"/>
      <c r="E841" s="229"/>
      <c r="F841" s="230" t="e">
        <f t="shared" ref="F841:G841" si="744">#REF!</f>
        <v>#REF!</v>
      </c>
      <c r="G841" s="228" t="e">
        <f t="shared" si="744"/>
        <v>#REF!</v>
      </c>
      <c r="H841" s="222"/>
      <c r="I841" s="222"/>
      <c r="J841" s="222"/>
      <c r="K841" s="224"/>
      <c r="L841" s="224"/>
      <c r="M841" s="222"/>
      <c r="N841" s="222"/>
      <c r="O841" s="222"/>
      <c r="P841" s="222"/>
      <c r="Q841" s="222"/>
      <c r="R841" s="222"/>
      <c r="S841" s="222"/>
      <c r="T841" s="222"/>
      <c r="U841" s="222"/>
      <c r="V841" s="222"/>
      <c r="W841" s="222"/>
      <c r="X841" s="222"/>
      <c r="Y841" s="222"/>
      <c r="Z841" s="222"/>
      <c r="AA841" s="222"/>
      <c r="AB841" s="222"/>
      <c r="AC841" s="222"/>
      <c r="AD841" s="222"/>
      <c r="AE841" s="222"/>
      <c r="AF841" s="222"/>
      <c r="AG841" s="222"/>
    </row>
    <row r="842" spans="1:33" ht="17.25" customHeight="1">
      <c r="A842" s="222"/>
      <c r="B842" s="222"/>
      <c r="C842" s="222"/>
      <c r="D842" s="222"/>
      <c r="E842" s="229"/>
      <c r="F842" s="230" t="e">
        <f t="shared" ref="F842:G842" si="745">#REF!</f>
        <v>#REF!</v>
      </c>
      <c r="G842" s="228" t="e">
        <f t="shared" si="745"/>
        <v>#REF!</v>
      </c>
      <c r="H842" s="222"/>
      <c r="I842" s="222"/>
      <c r="J842" s="222"/>
      <c r="K842" s="224"/>
      <c r="L842" s="224"/>
      <c r="M842" s="222"/>
      <c r="N842" s="222"/>
      <c r="O842" s="222"/>
      <c r="P842" s="222"/>
      <c r="Q842" s="222"/>
      <c r="R842" s="222"/>
      <c r="S842" s="222"/>
      <c r="T842" s="222"/>
      <c r="U842" s="222"/>
      <c r="V842" s="222"/>
      <c r="W842" s="222"/>
      <c r="X842" s="222"/>
      <c r="Y842" s="222"/>
      <c r="Z842" s="222"/>
      <c r="AA842" s="222"/>
      <c r="AB842" s="222"/>
      <c r="AC842" s="222"/>
      <c r="AD842" s="222"/>
      <c r="AE842" s="222"/>
      <c r="AF842" s="222"/>
      <c r="AG842" s="222"/>
    </row>
    <row r="843" spans="1:33" ht="17.25" customHeight="1">
      <c r="A843" s="222"/>
      <c r="B843" s="222"/>
      <c r="C843" s="222"/>
      <c r="D843" s="222"/>
      <c r="E843" s="229"/>
      <c r="F843" s="230" t="e">
        <f t="shared" ref="F843:G843" si="746">#REF!</f>
        <v>#REF!</v>
      </c>
      <c r="G843" s="228" t="e">
        <f t="shared" si="746"/>
        <v>#REF!</v>
      </c>
      <c r="H843" s="222"/>
      <c r="I843" s="222"/>
      <c r="J843" s="222"/>
      <c r="K843" s="224"/>
      <c r="L843" s="224"/>
      <c r="M843" s="222"/>
      <c r="N843" s="222"/>
      <c r="O843" s="222"/>
      <c r="P843" s="222"/>
      <c r="Q843" s="222"/>
      <c r="R843" s="222"/>
      <c r="S843" s="222"/>
      <c r="T843" s="222"/>
      <c r="U843" s="222"/>
      <c r="V843" s="222"/>
      <c r="W843" s="222"/>
      <c r="X843" s="222"/>
      <c r="Y843" s="222"/>
      <c r="Z843" s="222"/>
      <c r="AA843" s="222"/>
      <c r="AB843" s="222"/>
      <c r="AC843" s="222"/>
      <c r="AD843" s="222"/>
      <c r="AE843" s="222"/>
      <c r="AF843" s="222"/>
      <c r="AG843" s="222"/>
    </row>
    <row r="844" spans="1:33" ht="17.25" customHeight="1">
      <c r="A844" s="222"/>
      <c r="B844" s="222"/>
      <c r="C844" s="222"/>
      <c r="D844" s="222"/>
      <c r="E844" s="229"/>
      <c r="F844" s="230" t="e">
        <f t="shared" ref="F844:G844" si="747">#REF!</f>
        <v>#REF!</v>
      </c>
      <c r="G844" s="228" t="e">
        <f t="shared" si="747"/>
        <v>#REF!</v>
      </c>
      <c r="H844" s="222"/>
      <c r="I844" s="222"/>
      <c r="J844" s="222"/>
      <c r="K844" s="224"/>
      <c r="L844" s="224"/>
      <c r="M844" s="222"/>
      <c r="N844" s="222"/>
      <c r="O844" s="222"/>
      <c r="P844" s="222"/>
      <c r="Q844" s="222"/>
      <c r="R844" s="222"/>
      <c r="S844" s="222"/>
      <c r="T844" s="222"/>
      <c r="U844" s="222"/>
      <c r="V844" s="222"/>
      <c r="W844" s="222"/>
      <c r="X844" s="222"/>
      <c r="Y844" s="222"/>
      <c r="Z844" s="222"/>
      <c r="AA844" s="222"/>
      <c r="AB844" s="222"/>
      <c r="AC844" s="222"/>
      <c r="AD844" s="222"/>
      <c r="AE844" s="222"/>
      <c r="AF844" s="222"/>
      <c r="AG844" s="222"/>
    </row>
    <row r="845" spans="1:33" ht="17.25" customHeight="1">
      <c r="A845" s="222"/>
      <c r="B845" s="222"/>
      <c r="C845" s="222"/>
      <c r="D845" s="222"/>
      <c r="E845" s="229"/>
      <c r="F845" s="230" t="e">
        <f t="shared" ref="F845:G845" si="748">#REF!</f>
        <v>#REF!</v>
      </c>
      <c r="G845" s="228" t="e">
        <f t="shared" si="748"/>
        <v>#REF!</v>
      </c>
      <c r="H845" s="222"/>
      <c r="I845" s="222"/>
      <c r="J845" s="222"/>
      <c r="K845" s="224"/>
      <c r="L845" s="224"/>
      <c r="M845" s="222"/>
      <c r="N845" s="222"/>
      <c r="O845" s="222"/>
      <c r="P845" s="222"/>
      <c r="Q845" s="222"/>
      <c r="R845" s="222"/>
      <c r="S845" s="222"/>
      <c r="T845" s="222"/>
      <c r="U845" s="222"/>
      <c r="V845" s="222"/>
      <c r="W845" s="222"/>
      <c r="X845" s="222"/>
      <c r="Y845" s="222"/>
      <c r="Z845" s="222"/>
      <c r="AA845" s="222"/>
      <c r="AB845" s="222"/>
      <c r="AC845" s="222"/>
      <c r="AD845" s="222"/>
      <c r="AE845" s="222"/>
      <c r="AF845" s="222"/>
      <c r="AG845" s="222"/>
    </row>
    <row r="846" spans="1:33" ht="17.25" customHeight="1">
      <c r="A846" s="222"/>
      <c r="B846" s="222"/>
      <c r="C846" s="222"/>
      <c r="D846" s="222"/>
      <c r="E846" s="229"/>
      <c r="F846" s="230" t="e">
        <f t="shared" ref="F846:G846" si="749">#REF!</f>
        <v>#REF!</v>
      </c>
      <c r="G846" s="228" t="e">
        <f t="shared" si="749"/>
        <v>#REF!</v>
      </c>
      <c r="H846" s="222"/>
      <c r="I846" s="222"/>
      <c r="J846" s="222"/>
      <c r="K846" s="224"/>
      <c r="L846" s="224"/>
      <c r="M846" s="222"/>
      <c r="N846" s="222"/>
      <c r="O846" s="222"/>
      <c r="P846" s="222"/>
      <c r="Q846" s="222"/>
      <c r="R846" s="222"/>
      <c r="S846" s="222"/>
      <c r="T846" s="222"/>
      <c r="U846" s="222"/>
      <c r="V846" s="222"/>
      <c r="W846" s="222"/>
      <c r="X846" s="222"/>
      <c r="Y846" s="222"/>
      <c r="Z846" s="222"/>
      <c r="AA846" s="222"/>
      <c r="AB846" s="222"/>
      <c r="AC846" s="222"/>
      <c r="AD846" s="222"/>
      <c r="AE846" s="222"/>
      <c r="AF846" s="222"/>
      <c r="AG846" s="222"/>
    </row>
    <row r="847" spans="1:33" ht="17.25" customHeight="1">
      <c r="A847" s="222"/>
      <c r="B847" s="222"/>
      <c r="C847" s="222"/>
      <c r="D847" s="222"/>
      <c r="E847" s="229"/>
      <c r="F847" s="230" t="e">
        <f t="shared" ref="F847:G847" si="750">#REF!</f>
        <v>#REF!</v>
      </c>
      <c r="G847" s="228" t="e">
        <f t="shared" si="750"/>
        <v>#REF!</v>
      </c>
      <c r="H847" s="222"/>
      <c r="I847" s="222"/>
      <c r="J847" s="222"/>
      <c r="K847" s="224"/>
      <c r="L847" s="224"/>
      <c r="M847" s="222"/>
      <c r="N847" s="222"/>
      <c r="O847" s="222"/>
      <c r="P847" s="222"/>
      <c r="Q847" s="222"/>
      <c r="R847" s="222"/>
      <c r="S847" s="222"/>
      <c r="T847" s="222"/>
      <c r="U847" s="222"/>
      <c r="V847" s="222"/>
      <c r="W847" s="222"/>
      <c r="X847" s="222"/>
      <c r="Y847" s="222"/>
      <c r="Z847" s="222"/>
      <c r="AA847" s="222"/>
      <c r="AB847" s="222"/>
      <c r="AC847" s="222"/>
      <c r="AD847" s="222"/>
      <c r="AE847" s="222"/>
      <c r="AF847" s="222"/>
      <c r="AG847" s="222"/>
    </row>
    <row r="848" spans="1:33" ht="17.25" customHeight="1">
      <c r="A848" s="222"/>
      <c r="B848" s="222"/>
      <c r="C848" s="222"/>
      <c r="D848" s="222"/>
      <c r="E848" s="229"/>
      <c r="F848" s="230" t="e">
        <f t="shared" ref="F848:G848" si="751">#REF!</f>
        <v>#REF!</v>
      </c>
      <c r="G848" s="228" t="e">
        <f t="shared" si="751"/>
        <v>#REF!</v>
      </c>
      <c r="H848" s="222"/>
      <c r="I848" s="222"/>
      <c r="J848" s="222"/>
      <c r="K848" s="224"/>
      <c r="L848" s="224"/>
      <c r="M848" s="222"/>
      <c r="N848" s="222"/>
      <c r="O848" s="222"/>
      <c r="P848" s="222"/>
      <c r="Q848" s="222"/>
      <c r="R848" s="222"/>
      <c r="S848" s="222"/>
      <c r="T848" s="222"/>
      <c r="U848" s="222"/>
      <c r="V848" s="222"/>
      <c r="W848" s="222"/>
      <c r="X848" s="222"/>
      <c r="Y848" s="222"/>
      <c r="Z848" s="222"/>
      <c r="AA848" s="222"/>
      <c r="AB848" s="222"/>
      <c r="AC848" s="222"/>
      <c r="AD848" s="222"/>
      <c r="AE848" s="222"/>
      <c r="AF848" s="222"/>
      <c r="AG848" s="222"/>
    </row>
    <row r="849" spans="1:33" ht="17.25" customHeight="1">
      <c r="A849" s="222"/>
      <c r="B849" s="222"/>
      <c r="C849" s="222"/>
      <c r="D849" s="222"/>
      <c r="E849" s="229"/>
      <c r="F849" s="230" t="e">
        <f t="shared" ref="F849:G849" si="752">#REF!</f>
        <v>#REF!</v>
      </c>
      <c r="G849" s="228" t="e">
        <f t="shared" si="752"/>
        <v>#REF!</v>
      </c>
      <c r="H849" s="222"/>
      <c r="I849" s="222"/>
      <c r="J849" s="222"/>
      <c r="K849" s="224"/>
      <c r="L849" s="224"/>
      <c r="M849" s="222"/>
      <c r="N849" s="222"/>
      <c r="O849" s="222"/>
      <c r="P849" s="222"/>
      <c r="Q849" s="222"/>
      <c r="R849" s="222"/>
      <c r="S849" s="222"/>
      <c r="T849" s="222"/>
      <c r="U849" s="222"/>
      <c r="V849" s="222"/>
      <c r="W849" s="222"/>
      <c r="X849" s="222"/>
      <c r="Y849" s="222"/>
      <c r="Z849" s="222"/>
      <c r="AA849" s="222"/>
      <c r="AB849" s="222"/>
      <c r="AC849" s="222"/>
      <c r="AD849" s="222"/>
      <c r="AE849" s="222"/>
      <c r="AF849" s="222"/>
      <c r="AG849" s="222"/>
    </row>
    <row r="850" spans="1:33" ht="17.25" customHeight="1">
      <c r="A850" s="222"/>
      <c r="B850" s="222"/>
      <c r="C850" s="222"/>
      <c r="D850" s="222"/>
      <c r="E850" s="229"/>
      <c r="F850" s="230" t="e">
        <f t="shared" ref="F850:G850" si="753">#REF!</f>
        <v>#REF!</v>
      </c>
      <c r="G850" s="228" t="e">
        <f t="shared" si="753"/>
        <v>#REF!</v>
      </c>
      <c r="H850" s="222"/>
      <c r="I850" s="222"/>
      <c r="J850" s="222"/>
      <c r="K850" s="224"/>
      <c r="L850" s="224"/>
      <c r="M850" s="222"/>
      <c r="N850" s="222"/>
      <c r="O850" s="222"/>
      <c r="P850" s="222"/>
      <c r="Q850" s="222"/>
      <c r="R850" s="222"/>
      <c r="S850" s="222"/>
      <c r="T850" s="222"/>
      <c r="U850" s="222"/>
      <c r="V850" s="222"/>
      <c r="W850" s="222"/>
      <c r="X850" s="222"/>
      <c r="Y850" s="222"/>
      <c r="Z850" s="222"/>
      <c r="AA850" s="222"/>
      <c r="AB850" s="222"/>
      <c r="AC850" s="222"/>
      <c r="AD850" s="222"/>
      <c r="AE850" s="222"/>
      <c r="AF850" s="222"/>
      <c r="AG850" s="222"/>
    </row>
    <row r="851" spans="1:33" ht="17.25" customHeight="1">
      <c r="A851" s="222"/>
      <c r="B851" s="222"/>
      <c r="C851" s="222"/>
      <c r="D851" s="222"/>
      <c r="E851" s="229"/>
      <c r="F851" s="230" t="e">
        <f t="shared" ref="F851:G851" si="754">#REF!</f>
        <v>#REF!</v>
      </c>
      <c r="G851" s="228" t="e">
        <f t="shared" si="754"/>
        <v>#REF!</v>
      </c>
      <c r="H851" s="222"/>
      <c r="I851" s="222"/>
      <c r="J851" s="222"/>
      <c r="K851" s="224"/>
      <c r="L851" s="224"/>
      <c r="M851" s="222"/>
      <c r="N851" s="222"/>
      <c r="O851" s="222"/>
      <c r="P851" s="222"/>
      <c r="Q851" s="222"/>
      <c r="R851" s="222"/>
      <c r="S851" s="222"/>
      <c r="T851" s="222"/>
      <c r="U851" s="222"/>
      <c r="V851" s="222"/>
      <c r="W851" s="222"/>
      <c r="X851" s="222"/>
      <c r="Y851" s="222"/>
      <c r="Z851" s="222"/>
      <c r="AA851" s="222"/>
      <c r="AB851" s="222"/>
      <c r="AC851" s="222"/>
      <c r="AD851" s="222"/>
      <c r="AE851" s="222"/>
      <c r="AF851" s="222"/>
      <c r="AG851" s="222"/>
    </row>
    <row r="852" spans="1:33" ht="17.25" customHeight="1">
      <c r="A852" s="222"/>
      <c r="B852" s="222"/>
      <c r="C852" s="222"/>
      <c r="D852" s="222"/>
      <c r="E852" s="229"/>
      <c r="F852" s="230" t="e">
        <f t="shared" ref="F852:G852" si="755">#REF!</f>
        <v>#REF!</v>
      </c>
      <c r="G852" s="228" t="e">
        <f t="shared" si="755"/>
        <v>#REF!</v>
      </c>
      <c r="H852" s="222"/>
      <c r="I852" s="222"/>
      <c r="J852" s="222"/>
      <c r="K852" s="224"/>
      <c r="L852" s="224"/>
      <c r="M852" s="222"/>
      <c r="N852" s="222"/>
      <c r="O852" s="222"/>
      <c r="P852" s="222"/>
      <c r="Q852" s="222"/>
      <c r="R852" s="222"/>
      <c r="S852" s="222"/>
      <c r="T852" s="222"/>
      <c r="U852" s="222"/>
      <c r="V852" s="222"/>
      <c r="W852" s="222"/>
      <c r="X852" s="222"/>
      <c r="Y852" s="222"/>
      <c r="Z852" s="222"/>
      <c r="AA852" s="222"/>
      <c r="AB852" s="222"/>
      <c r="AC852" s="222"/>
      <c r="AD852" s="222"/>
      <c r="AE852" s="222"/>
      <c r="AF852" s="222"/>
      <c r="AG852" s="222"/>
    </row>
    <row r="853" spans="1:33" ht="17.25" customHeight="1">
      <c r="A853" s="222"/>
      <c r="B853" s="222"/>
      <c r="C853" s="222"/>
      <c r="D853" s="222"/>
      <c r="E853" s="229"/>
      <c r="F853" s="230" t="e">
        <f t="shared" ref="F853:G853" si="756">#REF!</f>
        <v>#REF!</v>
      </c>
      <c r="G853" s="228" t="e">
        <f t="shared" si="756"/>
        <v>#REF!</v>
      </c>
      <c r="H853" s="222"/>
      <c r="I853" s="222"/>
      <c r="J853" s="222"/>
      <c r="K853" s="224"/>
      <c r="L853" s="224"/>
      <c r="M853" s="222"/>
      <c r="N853" s="222"/>
      <c r="O853" s="222"/>
      <c r="P853" s="222"/>
      <c r="Q853" s="222"/>
      <c r="R853" s="222"/>
      <c r="S853" s="222"/>
      <c r="T853" s="222"/>
      <c r="U853" s="222"/>
      <c r="V853" s="222"/>
      <c r="W853" s="222"/>
      <c r="X853" s="222"/>
      <c r="Y853" s="222"/>
      <c r="Z853" s="222"/>
      <c r="AA853" s="222"/>
      <c r="AB853" s="222"/>
      <c r="AC853" s="222"/>
      <c r="AD853" s="222"/>
      <c r="AE853" s="222"/>
      <c r="AF853" s="222"/>
      <c r="AG853" s="222"/>
    </row>
    <row r="854" spans="1:33" ht="17.25" customHeight="1">
      <c r="A854" s="222"/>
      <c r="B854" s="222"/>
      <c r="C854" s="222"/>
      <c r="D854" s="222"/>
      <c r="E854" s="229"/>
      <c r="F854" s="230" t="e">
        <f t="shared" ref="F854:G854" si="757">#REF!</f>
        <v>#REF!</v>
      </c>
      <c r="G854" s="228" t="e">
        <f t="shared" si="757"/>
        <v>#REF!</v>
      </c>
      <c r="H854" s="222"/>
      <c r="I854" s="222"/>
      <c r="J854" s="222"/>
      <c r="K854" s="224"/>
      <c r="L854" s="224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  <c r="AA854" s="222"/>
      <c r="AB854" s="222"/>
      <c r="AC854" s="222"/>
      <c r="AD854" s="222"/>
      <c r="AE854" s="222"/>
      <c r="AF854" s="222"/>
      <c r="AG854" s="222"/>
    </row>
    <row r="855" spans="1:33" ht="17.25" customHeight="1">
      <c r="A855" s="222"/>
      <c r="B855" s="222"/>
      <c r="C855" s="222"/>
      <c r="D855" s="222"/>
      <c r="E855" s="229"/>
      <c r="F855" s="230" t="e">
        <f t="shared" ref="F855:G855" si="758">#REF!</f>
        <v>#REF!</v>
      </c>
      <c r="G855" s="228" t="e">
        <f t="shared" si="758"/>
        <v>#REF!</v>
      </c>
      <c r="H855" s="222"/>
      <c r="I855" s="222"/>
      <c r="J855" s="222"/>
      <c r="K855" s="224"/>
      <c r="L855" s="224"/>
      <c r="M855" s="222"/>
      <c r="N855" s="222"/>
      <c r="O855" s="222"/>
      <c r="P855" s="222"/>
      <c r="Q855" s="222"/>
      <c r="R855" s="222"/>
      <c r="S855" s="222"/>
      <c r="T855" s="222"/>
      <c r="U855" s="222"/>
      <c r="V855" s="222"/>
      <c r="W855" s="222"/>
      <c r="X855" s="222"/>
      <c r="Y855" s="222"/>
      <c r="Z855" s="222"/>
      <c r="AA855" s="222"/>
      <c r="AB855" s="222"/>
      <c r="AC855" s="222"/>
      <c r="AD855" s="222"/>
      <c r="AE855" s="222"/>
      <c r="AF855" s="222"/>
      <c r="AG855" s="222"/>
    </row>
    <row r="856" spans="1:33" ht="17.25" customHeight="1">
      <c r="A856" s="222"/>
      <c r="B856" s="222"/>
      <c r="C856" s="222"/>
      <c r="D856" s="222"/>
      <c r="E856" s="229"/>
      <c r="F856" s="230" t="e">
        <f t="shared" ref="F856:G856" si="759">#REF!</f>
        <v>#REF!</v>
      </c>
      <c r="G856" s="228" t="e">
        <f t="shared" si="759"/>
        <v>#REF!</v>
      </c>
      <c r="H856" s="222"/>
      <c r="I856" s="222"/>
      <c r="J856" s="222"/>
      <c r="K856" s="224"/>
      <c r="L856" s="224"/>
      <c r="M856" s="222"/>
      <c r="N856" s="222"/>
      <c r="O856" s="222"/>
      <c r="P856" s="222"/>
      <c r="Q856" s="222"/>
      <c r="R856" s="222"/>
      <c r="S856" s="222"/>
      <c r="T856" s="222"/>
      <c r="U856" s="222"/>
      <c r="V856" s="222"/>
      <c r="W856" s="222"/>
      <c r="X856" s="222"/>
      <c r="Y856" s="222"/>
      <c r="Z856" s="222"/>
      <c r="AA856" s="222"/>
      <c r="AB856" s="222"/>
      <c r="AC856" s="222"/>
      <c r="AD856" s="222"/>
      <c r="AE856" s="222"/>
      <c r="AF856" s="222"/>
      <c r="AG856" s="222"/>
    </row>
    <row r="857" spans="1:33" ht="17.25" customHeight="1">
      <c r="A857" s="222"/>
      <c r="B857" s="222"/>
      <c r="C857" s="222"/>
      <c r="D857" s="222"/>
      <c r="E857" s="229"/>
      <c r="F857" s="230" t="e">
        <f t="shared" ref="F857:G857" si="760">#REF!</f>
        <v>#REF!</v>
      </c>
      <c r="G857" s="228" t="e">
        <f t="shared" si="760"/>
        <v>#REF!</v>
      </c>
      <c r="H857" s="222"/>
      <c r="I857" s="222"/>
      <c r="J857" s="222"/>
      <c r="K857" s="224"/>
      <c r="L857" s="224"/>
      <c r="M857" s="222"/>
      <c r="N857" s="222"/>
      <c r="O857" s="222"/>
      <c r="P857" s="222"/>
      <c r="Q857" s="222"/>
      <c r="R857" s="222"/>
      <c r="S857" s="222"/>
      <c r="T857" s="222"/>
      <c r="U857" s="222"/>
      <c r="V857" s="222"/>
      <c r="W857" s="222"/>
      <c r="X857" s="222"/>
      <c r="Y857" s="222"/>
      <c r="Z857" s="222"/>
      <c r="AA857" s="222"/>
      <c r="AB857" s="222"/>
      <c r="AC857" s="222"/>
      <c r="AD857" s="222"/>
      <c r="AE857" s="222"/>
      <c r="AF857" s="222"/>
      <c r="AG857" s="222"/>
    </row>
    <row r="858" spans="1:33" ht="17.25" customHeight="1">
      <c r="A858" s="222"/>
      <c r="B858" s="222"/>
      <c r="C858" s="222"/>
      <c r="D858" s="222"/>
      <c r="E858" s="229"/>
      <c r="F858" s="230" t="e">
        <f t="shared" ref="F858:G858" si="761">#REF!</f>
        <v>#REF!</v>
      </c>
      <c r="G858" s="228" t="e">
        <f t="shared" si="761"/>
        <v>#REF!</v>
      </c>
      <c r="H858" s="222"/>
      <c r="I858" s="222"/>
      <c r="J858" s="222"/>
      <c r="K858" s="224"/>
      <c r="L858" s="224"/>
      <c r="M858" s="222"/>
      <c r="N858" s="222"/>
      <c r="O858" s="222"/>
      <c r="P858" s="222"/>
      <c r="Q858" s="222"/>
      <c r="R858" s="222"/>
      <c r="S858" s="222"/>
      <c r="T858" s="222"/>
      <c r="U858" s="222"/>
      <c r="V858" s="222"/>
      <c r="W858" s="222"/>
      <c r="X858" s="222"/>
      <c r="Y858" s="222"/>
      <c r="Z858" s="222"/>
      <c r="AA858" s="222"/>
      <c r="AB858" s="222"/>
      <c r="AC858" s="222"/>
      <c r="AD858" s="222"/>
      <c r="AE858" s="222"/>
      <c r="AF858" s="222"/>
      <c r="AG858" s="222"/>
    </row>
    <row r="859" spans="1:33" ht="17.25" customHeight="1">
      <c r="A859" s="222"/>
      <c r="B859" s="222"/>
      <c r="C859" s="222"/>
      <c r="D859" s="222"/>
      <c r="E859" s="229"/>
      <c r="F859" s="230" t="e">
        <f t="shared" ref="F859:G859" si="762">#REF!</f>
        <v>#REF!</v>
      </c>
      <c r="G859" s="228" t="e">
        <f t="shared" si="762"/>
        <v>#REF!</v>
      </c>
      <c r="H859" s="222"/>
      <c r="I859" s="222"/>
      <c r="J859" s="222"/>
      <c r="K859" s="224"/>
      <c r="L859" s="224"/>
      <c r="M859" s="222"/>
      <c r="N859" s="222"/>
      <c r="O859" s="222"/>
      <c r="P859" s="222"/>
      <c r="Q859" s="222"/>
      <c r="R859" s="222"/>
      <c r="S859" s="222"/>
      <c r="T859" s="222"/>
      <c r="U859" s="222"/>
      <c r="V859" s="222"/>
      <c r="W859" s="222"/>
      <c r="X859" s="222"/>
      <c r="Y859" s="222"/>
      <c r="Z859" s="222"/>
      <c r="AA859" s="222"/>
      <c r="AB859" s="222"/>
      <c r="AC859" s="222"/>
      <c r="AD859" s="222"/>
      <c r="AE859" s="222"/>
      <c r="AF859" s="222"/>
      <c r="AG859" s="222"/>
    </row>
    <row r="860" spans="1:33" ht="17.25" customHeight="1">
      <c r="A860" s="222"/>
      <c r="B860" s="222"/>
      <c r="C860" s="222"/>
      <c r="D860" s="222"/>
      <c r="E860" s="229"/>
      <c r="F860" s="230" t="e">
        <f t="shared" ref="F860:G860" si="763">#REF!</f>
        <v>#REF!</v>
      </c>
      <c r="G860" s="228" t="e">
        <f t="shared" si="763"/>
        <v>#REF!</v>
      </c>
      <c r="H860" s="222"/>
      <c r="I860" s="222"/>
      <c r="J860" s="222"/>
      <c r="K860" s="224"/>
      <c r="L860" s="224"/>
      <c r="M860" s="222"/>
      <c r="N860" s="222"/>
      <c r="O860" s="222"/>
      <c r="P860" s="222"/>
      <c r="Q860" s="222"/>
      <c r="R860" s="222"/>
      <c r="S860" s="222"/>
      <c r="T860" s="222"/>
      <c r="U860" s="222"/>
      <c r="V860" s="222"/>
      <c r="W860" s="222"/>
      <c r="X860" s="222"/>
      <c r="Y860" s="222"/>
      <c r="Z860" s="222"/>
      <c r="AA860" s="222"/>
      <c r="AB860" s="222"/>
      <c r="AC860" s="222"/>
      <c r="AD860" s="222"/>
      <c r="AE860" s="222"/>
      <c r="AF860" s="222"/>
      <c r="AG860" s="222"/>
    </row>
    <row r="861" spans="1:33" ht="17.25" customHeight="1">
      <c r="A861" s="222"/>
      <c r="B861" s="222"/>
      <c r="C861" s="222"/>
      <c r="D861" s="222"/>
      <c r="E861" s="229"/>
      <c r="F861" s="230" t="e">
        <f t="shared" ref="F861:G861" si="764">#REF!</f>
        <v>#REF!</v>
      </c>
      <c r="G861" s="228" t="e">
        <f t="shared" si="764"/>
        <v>#REF!</v>
      </c>
      <c r="H861" s="222"/>
      <c r="I861" s="222"/>
      <c r="J861" s="222"/>
      <c r="K861" s="224"/>
      <c r="L861" s="224"/>
      <c r="M861" s="222"/>
      <c r="N861" s="222"/>
      <c r="O861" s="222"/>
      <c r="P861" s="222"/>
      <c r="Q861" s="222"/>
      <c r="R861" s="222"/>
      <c r="S861" s="222"/>
      <c r="T861" s="222"/>
      <c r="U861" s="222"/>
      <c r="V861" s="222"/>
      <c r="W861" s="222"/>
      <c r="X861" s="222"/>
      <c r="Y861" s="222"/>
      <c r="Z861" s="222"/>
      <c r="AA861" s="222"/>
      <c r="AB861" s="222"/>
      <c r="AC861" s="222"/>
      <c r="AD861" s="222"/>
      <c r="AE861" s="222"/>
      <c r="AF861" s="222"/>
      <c r="AG861" s="222"/>
    </row>
    <row r="862" spans="1:33" ht="17.25" customHeight="1">
      <c r="A862" s="222"/>
      <c r="B862" s="222"/>
      <c r="C862" s="222"/>
      <c r="D862" s="222"/>
      <c r="E862" s="229"/>
      <c r="F862" s="230" t="e">
        <f t="shared" ref="F862:G862" si="765">#REF!</f>
        <v>#REF!</v>
      </c>
      <c r="G862" s="228" t="e">
        <f t="shared" si="765"/>
        <v>#REF!</v>
      </c>
      <c r="H862" s="222"/>
      <c r="I862" s="222"/>
      <c r="J862" s="222"/>
      <c r="K862" s="224"/>
      <c r="L862" s="224"/>
      <c r="M862" s="222"/>
      <c r="N862" s="222"/>
      <c r="O862" s="222"/>
      <c r="P862" s="222"/>
      <c r="Q862" s="222"/>
      <c r="R862" s="222"/>
      <c r="S862" s="222"/>
      <c r="T862" s="222"/>
      <c r="U862" s="222"/>
      <c r="V862" s="222"/>
      <c r="W862" s="222"/>
      <c r="X862" s="222"/>
      <c r="Y862" s="222"/>
      <c r="Z862" s="222"/>
      <c r="AA862" s="222"/>
      <c r="AB862" s="222"/>
      <c r="AC862" s="222"/>
      <c r="AD862" s="222"/>
      <c r="AE862" s="222"/>
      <c r="AF862" s="222"/>
      <c r="AG862" s="222"/>
    </row>
    <row r="863" spans="1:33" ht="17.25" customHeight="1">
      <c r="A863" s="222"/>
      <c r="B863" s="222"/>
      <c r="C863" s="222"/>
      <c r="D863" s="222"/>
      <c r="E863" s="229"/>
      <c r="F863" s="230" t="e">
        <f t="shared" ref="F863:G863" si="766">#REF!</f>
        <v>#REF!</v>
      </c>
      <c r="G863" s="228" t="e">
        <f t="shared" si="766"/>
        <v>#REF!</v>
      </c>
      <c r="H863" s="222"/>
      <c r="I863" s="222"/>
      <c r="J863" s="222"/>
      <c r="K863" s="224"/>
      <c r="L863" s="224"/>
      <c r="M863" s="222"/>
      <c r="N863" s="222"/>
      <c r="O863" s="222"/>
      <c r="P863" s="222"/>
      <c r="Q863" s="222"/>
      <c r="R863" s="222"/>
      <c r="S863" s="222"/>
      <c r="T863" s="222"/>
      <c r="U863" s="222"/>
      <c r="V863" s="222"/>
      <c r="W863" s="222"/>
      <c r="X863" s="222"/>
      <c r="Y863" s="222"/>
      <c r="Z863" s="222"/>
      <c r="AA863" s="222"/>
      <c r="AB863" s="222"/>
      <c r="AC863" s="222"/>
      <c r="AD863" s="222"/>
      <c r="AE863" s="222"/>
      <c r="AF863" s="222"/>
      <c r="AG863" s="222"/>
    </row>
    <row r="864" spans="1:33" ht="17.25" customHeight="1">
      <c r="A864" s="222"/>
      <c r="B864" s="222"/>
      <c r="C864" s="222"/>
      <c r="D864" s="222"/>
      <c r="E864" s="229"/>
      <c r="F864" s="230" t="e">
        <f t="shared" ref="F864:G864" si="767">#REF!</f>
        <v>#REF!</v>
      </c>
      <c r="G864" s="228" t="e">
        <f t="shared" si="767"/>
        <v>#REF!</v>
      </c>
      <c r="H864" s="222"/>
      <c r="I864" s="222"/>
      <c r="J864" s="222"/>
      <c r="K864" s="224"/>
      <c r="L864" s="224"/>
      <c r="M864" s="222"/>
      <c r="N864" s="222"/>
      <c r="O864" s="222"/>
      <c r="P864" s="222"/>
      <c r="Q864" s="222"/>
      <c r="R864" s="222"/>
      <c r="S864" s="222"/>
      <c r="T864" s="222"/>
      <c r="U864" s="222"/>
      <c r="V864" s="222"/>
      <c r="W864" s="222"/>
      <c r="X864" s="222"/>
      <c r="Y864" s="222"/>
      <c r="Z864" s="222"/>
      <c r="AA864" s="222"/>
      <c r="AB864" s="222"/>
      <c r="AC864" s="222"/>
      <c r="AD864" s="222"/>
      <c r="AE864" s="222"/>
      <c r="AF864" s="222"/>
      <c r="AG864" s="222"/>
    </row>
    <row r="865" spans="1:33" ht="17.25" customHeight="1">
      <c r="A865" s="222"/>
      <c r="B865" s="222"/>
      <c r="C865" s="222"/>
      <c r="D865" s="222"/>
      <c r="E865" s="229"/>
      <c r="F865" s="230" t="e">
        <f t="shared" ref="F865:G865" si="768">#REF!</f>
        <v>#REF!</v>
      </c>
      <c r="G865" s="228" t="e">
        <f t="shared" si="768"/>
        <v>#REF!</v>
      </c>
      <c r="H865" s="222"/>
      <c r="I865" s="222"/>
      <c r="J865" s="222"/>
      <c r="K865" s="224"/>
      <c r="L865" s="224"/>
      <c r="M865" s="222"/>
      <c r="N865" s="222"/>
      <c r="O865" s="222"/>
      <c r="P865" s="222"/>
      <c r="Q865" s="222"/>
      <c r="R865" s="222"/>
      <c r="S865" s="222"/>
      <c r="T865" s="222"/>
      <c r="U865" s="222"/>
      <c r="V865" s="222"/>
      <c r="W865" s="222"/>
      <c r="X865" s="222"/>
      <c r="Y865" s="222"/>
      <c r="Z865" s="222"/>
      <c r="AA865" s="222"/>
      <c r="AB865" s="222"/>
      <c r="AC865" s="222"/>
      <c r="AD865" s="222"/>
      <c r="AE865" s="222"/>
      <c r="AF865" s="222"/>
      <c r="AG865" s="222"/>
    </row>
    <row r="866" spans="1:33" ht="17.25" customHeight="1">
      <c r="A866" s="222"/>
      <c r="B866" s="222"/>
      <c r="C866" s="222"/>
      <c r="D866" s="222"/>
      <c r="E866" s="229"/>
      <c r="F866" s="230" t="e">
        <f t="shared" ref="F866:G866" si="769">#REF!</f>
        <v>#REF!</v>
      </c>
      <c r="G866" s="228" t="e">
        <f t="shared" si="769"/>
        <v>#REF!</v>
      </c>
      <c r="H866" s="222"/>
      <c r="I866" s="222"/>
      <c r="J866" s="222"/>
      <c r="K866" s="224"/>
      <c r="L866" s="224"/>
      <c r="M866" s="222"/>
      <c r="N866" s="222"/>
      <c r="O866" s="222"/>
      <c r="P866" s="222"/>
      <c r="Q866" s="222"/>
      <c r="R866" s="222"/>
      <c r="S866" s="222"/>
      <c r="T866" s="222"/>
      <c r="U866" s="222"/>
      <c r="V866" s="222"/>
      <c r="W866" s="222"/>
      <c r="X866" s="222"/>
      <c r="Y866" s="222"/>
      <c r="Z866" s="222"/>
      <c r="AA866" s="222"/>
      <c r="AB866" s="222"/>
      <c r="AC866" s="222"/>
      <c r="AD866" s="222"/>
      <c r="AE866" s="222"/>
      <c r="AF866" s="222"/>
      <c r="AG866" s="222"/>
    </row>
    <row r="867" spans="1:33" ht="17.25" customHeight="1">
      <c r="A867" s="222"/>
      <c r="B867" s="222"/>
      <c r="C867" s="222"/>
      <c r="D867" s="222"/>
      <c r="E867" s="229"/>
      <c r="F867" s="230" t="e">
        <f t="shared" ref="F867:G867" si="770">#REF!</f>
        <v>#REF!</v>
      </c>
      <c r="G867" s="228" t="e">
        <f t="shared" si="770"/>
        <v>#REF!</v>
      </c>
      <c r="H867" s="222"/>
      <c r="I867" s="222"/>
      <c r="J867" s="222"/>
      <c r="K867" s="224"/>
      <c r="L867" s="224"/>
      <c r="M867" s="222"/>
      <c r="N867" s="222"/>
      <c r="O867" s="222"/>
      <c r="P867" s="222"/>
      <c r="Q867" s="222"/>
      <c r="R867" s="222"/>
      <c r="S867" s="222"/>
      <c r="T867" s="222"/>
      <c r="U867" s="222"/>
      <c r="V867" s="222"/>
      <c r="W867" s="222"/>
      <c r="X867" s="222"/>
      <c r="Y867" s="222"/>
      <c r="Z867" s="222"/>
      <c r="AA867" s="222"/>
      <c r="AB867" s="222"/>
      <c r="AC867" s="222"/>
      <c r="AD867" s="222"/>
      <c r="AE867" s="222"/>
      <c r="AF867" s="222"/>
      <c r="AG867" s="222"/>
    </row>
    <row r="868" spans="1:33" ht="17.25" customHeight="1">
      <c r="A868" s="222"/>
      <c r="B868" s="222"/>
      <c r="C868" s="222"/>
      <c r="D868" s="222"/>
      <c r="E868" s="229"/>
      <c r="F868" s="230" t="e">
        <f t="shared" ref="F868:G868" si="771">#REF!</f>
        <v>#REF!</v>
      </c>
      <c r="G868" s="228" t="e">
        <f t="shared" si="771"/>
        <v>#REF!</v>
      </c>
      <c r="H868" s="222"/>
      <c r="I868" s="222"/>
      <c r="J868" s="222"/>
      <c r="K868" s="224"/>
      <c r="L868" s="224"/>
      <c r="M868" s="222"/>
      <c r="N868" s="222"/>
      <c r="O868" s="222"/>
      <c r="P868" s="222"/>
      <c r="Q868" s="222"/>
      <c r="R868" s="222"/>
      <c r="S868" s="222"/>
      <c r="T868" s="222"/>
      <c r="U868" s="222"/>
      <c r="V868" s="222"/>
      <c r="W868" s="222"/>
      <c r="X868" s="222"/>
      <c r="Y868" s="222"/>
      <c r="Z868" s="222"/>
      <c r="AA868" s="222"/>
      <c r="AB868" s="222"/>
      <c r="AC868" s="222"/>
      <c r="AD868" s="222"/>
      <c r="AE868" s="222"/>
      <c r="AF868" s="222"/>
      <c r="AG868" s="222"/>
    </row>
    <row r="869" spans="1:33" ht="17.25" customHeight="1">
      <c r="A869" s="222"/>
      <c r="B869" s="222"/>
      <c r="C869" s="222"/>
      <c r="D869" s="222"/>
      <c r="E869" s="229"/>
      <c r="F869" s="230" t="e">
        <f t="shared" ref="F869:G869" si="772">#REF!</f>
        <v>#REF!</v>
      </c>
      <c r="G869" s="228" t="e">
        <f t="shared" si="772"/>
        <v>#REF!</v>
      </c>
      <c r="H869" s="222"/>
      <c r="I869" s="222"/>
      <c r="J869" s="222"/>
      <c r="K869" s="224"/>
      <c r="L869" s="224"/>
      <c r="M869" s="222"/>
      <c r="N869" s="222"/>
      <c r="O869" s="222"/>
      <c r="P869" s="222"/>
      <c r="Q869" s="222"/>
      <c r="R869" s="222"/>
      <c r="S869" s="222"/>
      <c r="T869" s="222"/>
      <c r="U869" s="222"/>
      <c r="V869" s="222"/>
      <c r="W869" s="222"/>
      <c r="X869" s="222"/>
      <c r="Y869" s="222"/>
      <c r="Z869" s="222"/>
      <c r="AA869" s="222"/>
      <c r="AB869" s="222"/>
      <c r="AC869" s="222"/>
      <c r="AD869" s="222"/>
      <c r="AE869" s="222"/>
      <c r="AF869" s="222"/>
      <c r="AG869" s="222"/>
    </row>
    <row r="870" spans="1:33" ht="17.25" customHeight="1">
      <c r="A870" s="222"/>
      <c r="B870" s="222"/>
      <c r="C870" s="222"/>
      <c r="D870" s="222"/>
      <c r="E870" s="229"/>
      <c r="F870" s="230" t="e">
        <f t="shared" ref="F870:G870" si="773">#REF!</f>
        <v>#REF!</v>
      </c>
      <c r="G870" s="228" t="e">
        <f t="shared" si="773"/>
        <v>#REF!</v>
      </c>
      <c r="H870" s="222"/>
      <c r="I870" s="222"/>
      <c r="J870" s="222"/>
      <c r="K870" s="224"/>
      <c r="L870" s="224"/>
      <c r="M870" s="222"/>
      <c r="N870" s="222"/>
      <c r="O870" s="222"/>
      <c r="P870" s="222"/>
      <c r="Q870" s="222"/>
      <c r="R870" s="222"/>
      <c r="S870" s="222"/>
      <c r="T870" s="222"/>
      <c r="U870" s="222"/>
      <c r="V870" s="222"/>
      <c r="W870" s="222"/>
      <c r="X870" s="222"/>
      <c r="Y870" s="222"/>
      <c r="Z870" s="222"/>
      <c r="AA870" s="222"/>
      <c r="AB870" s="222"/>
      <c r="AC870" s="222"/>
      <c r="AD870" s="222"/>
      <c r="AE870" s="222"/>
      <c r="AF870" s="222"/>
      <c r="AG870" s="222"/>
    </row>
    <row r="871" spans="1:33" ht="17.25" customHeight="1">
      <c r="A871" s="222"/>
      <c r="B871" s="222"/>
      <c r="C871" s="222"/>
      <c r="D871" s="222"/>
      <c r="E871" s="229"/>
      <c r="F871" s="230" t="e">
        <f t="shared" ref="F871:G871" si="774">#REF!</f>
        <v>#REF!</v>
      </c>
      <c r="G871" s="228" t="e">
        <f t="shared" si="774"/>
        <v>#REF!</v>
      </c>
      <c r="H871" s="222"/>
      <c r="I871" s="222"/>
      <c r="J871" s="222"/>
      <c r="K871" s="224"/>
      <c r="L871" s="224"/>
      <c r="M871" s="222"/>
      <c r="N871" s="222"/>
      <c r="O871" s="222"/>
      <c r="P871" s="222"/>
      <c r="Q871" s="222"/>
      <c r="R871" s="222"/>
      <c r="S871" s="222"/>
      <c r="T871" s="222"/>
      <c r="U871" s="222"/>
      <c r="V871" s="222"/>
      <c r="W871" s="222"/>
      <c r="X871" s="222"/>
      <c r="Y871" s="222"/>
      <c r="Z871" s="222"/>
      <c r="AA871" s="222"/>
      <c r="AB871" s="222"/>
      <c r="AC871" s="222"/>
      <c r="AD871" s="222"/>
      <c r="AE871" s="222"/>
      <c r="AF871" s="222"/>
      <c r="AG871" s="222"/>
    </row>
    <row r="872" spans="1:33" ht="17.25" customHeight="1">
      <c r="A872" s="222"/>
      <c r="B872" s="222"/>
      <c r="C872" s="222"/>
      <c r="D872" s="222"/>
      <c r="E872" s="229"/>
      <c r="F872" s="230" t="e">
        <f t="shared" ref="F872:G872" si="775">#REF!</f>
        <v>#REF!</v>
      </c>
      <c r="G872" s="228" t="e">
        <f t="shared" si="775"/>
        <v>#REF!</v>
      </c>
      <c r="H872" s="222"/>
      <c r="I872" s="222"/>
      <c r="J872" s="222"/>
      <c r="K872" s="224"/>
      <c r="L872" s="224"/>
      <c r="M872" s="222"/>
      <c r="N872" s="222"/>
      <c r="O872" s="222"/>
      <c r="P872" s="222"/>
      <c r="Q872" s="222"/>
      <c r="R872" s="222"/>
      <c r="S872" s="222"/>
      <c r="T872" s="222"/>
      <c r="U872" s="222"/>
      <c r="V872" s="222"/>
      <c r="W872" s="222"/>
      <c r="X872" s="222"/>
      <c r="Y872" s="222"/>
      <c r="Z872" s="222"/>
      <c r="AA872" s="222"/>
      <c r="AB872" s="222"/>
      <c r="AC872" s="222"/>
      <c r="AD872" s="222"/>
      <c r="AE872" s="222"/>
      <c r="AF872" s="222"/>
      <c r="AG872" s="222"/>
    </row>
    <row r="873" spans="1:33" ht="17.25" customHeight="1">
      <c r="A873" s="222"/>
      <c r="B873" s="222"/>
      <c r="C873" s="222"/>
      <c r="D873" s="222"/>
      <c r="E873" s="229"/>
      <c r="F873" s="230" t="e">
        <f t="shared" ref="F873:G873" si="776">#REF!</f>
        <v>#REF!</v>
      </c>
      <c r="G873" s="228" t="e">
        <f t="shared" si="776"/>
        <v>#REF!</v>
      </c>
      <c r="H873" s="222"/>
      <c r="I873" s="222"/>
      <c r="J873" s="222"/>
      <c r="K873" s="224"/>
      <c r="L873" s="224"/>
      <c r="M873" s="222"/>
      <c r="N873" s="222"/>
      <c r="O873" s="222"/>
      <c r="P873" s="222"/>
      <c r="Q873" s="222"/>
      <c r="R873" s="222"/>
      <c r="S873" s="222"/>
      <c r="T873" s="222"/>
      <c r="U873" s="222"/>
      <c r="V873" s="222"/>
      <c r="W873" s="222"/>
      <c r="X873" s="222"/>
      <c r="Y873" s="222"/>
      <c r="Z873" s="222"/>
      <c r="AA873" s="222"/>
      <c r="AB873" s="222"/>
      <c r="AC873" s="222"/>
      <c r="AD873" s="222"/>
      <c r="AE873" s="222"/>
      <c r="AF873" s="222"/>
      <c r="AG873" s="222"/>
    </row>
    <row r="874" spans="1:33" ht="17.25" customHeight="1">
      <c r="A874" s="222"/>
      <c r="B874" s="222"/>
      <c r="C874" s="222"/>
      <c r="D874" s="222"/>
      <c r="E874" s="229"/>
      <c r="F874" s="230" t="e">
        <f t="shared" ref="F874:G874" si="777">#REF!</f>
        <v>#REF!</v>
      </c>
      <c r="G874" s="228" t="e">
        <f t="shared" si="777"/>
        <v>#REF!</v>
      </c>
      <c r="H874" s="222"/>
      <c r="I874" s="222"/>
      <c r="J874" s="222"/>
      <c r="K874" s="224"/>
      <c r="L874" s="224"/>
      <c r="M874" s="222"/>
      <c r="N874" s="222"/>
      <c r="O874" s="222"/>
      <c r="P874" s="222"/>
      <c r="Q874" s="222"/>
      <c r="R874" s="222"/>
      <c r="S874" s="222"/>
      <c r="T874" s="222"/>
      <c r="U874" s="222"/>
      <c r="V874" s="222"/>
      <c r="W874" s="222"/>
      <c r="X874" s="222"/>
      <c r="Y874" s="222"/>
      <c r="Z874" s="222"/>
      <c r="AA874" s="222"/>
      <c r="AB874" s="222"/>
      <c r="AC874" s="222"/>
      <c r="AD874" s="222"/>
      <c r="AE874" s="222"/>
      <c r="AF874" s="222"/>
      <c r="AG874" s="222"/>
    </row>
    <row r="875" spans="1:33" ht="17.25" customHeight="1">
      <c r="A875" s="222"/>
      <c r="B875" s="222"/>
      <c r="C875" s="222"/>
      <c r="D875" s="222"/>
      <c r="E875" s="229"/>
      <c r="F875" s="230" t="e">
        <f t="shared" ref="F875:G875" si="778">#REF!</f>
        <v>#REF!</v>
      </c>
      <c r="G875" s="228" t="e">
        <f t="shared" si="778"/>
        <v>#REF!</v>
      </c>
      <c r="H875" s="222"/>
      <c r="I875" s="222"/>
      <c r="J875" s="222"/>
      <c r="K875" s="224"/>
      <c r="L875" s="224"/>
      <c r="M875" s="222"/>
      <c r="N875" s="222"/>
      <c r="O875" s="222"/>
      <c r="P875" s="222"/>
      <c r="Q875" s="222"/>
      <c r="R875" s="222"/>
      <c r="S875" s="222"/>
      <c r="T875" s="222"/>
      <c r="U875" s="222"/>
      <c r="V875" s="222"/>
      <c r="W875" s="222"/>
      <c r="X875" s="222"/>
      <c r="Y875" s="222"/>
      <c r="Z875" s="222"/>
      <c r="AA875" s="222"/>
      <c r="AB875" s="222"/>
      <c r="AC875" s="222"/>
      <c r="AD875" s="222"/>
      <c r="AE875" s="222"/>
      <c r="AF875" s="222"/>
      <c r="AG875" s="222"/>
    </row>
    <row r="876" spans="1:33" ht="17.25" customHeight="1">
      <c r="A876" s="222"/>
      <c r="B876" s="222"/>
      <c r="C876" s="222"/>
      <c r="D876" s="222"/>
      <c r="E876" s="229"/>
      <c r="F876" s="230" t="e">
        <f t="shared" ref="F876:G876" si="779">#REF!</f>
        <v>#REF!</v>
      </c>
      <c r="G876" s="228" t="e">
        <f t="shared" si="779"/>
        <v>#REF!</v>
      </c>
      <c r="H876" s="222"/>
      <c r="I876" s="222"/>
      <c r="J876" s="222"/>
      <c r="K876" s="224"/>
      <c r="L876" s="224"/>
      <c r="M876" s="222"/>
      <c r="N876" s="222"/>
      <c r="O876" s="222"/>
      <c r="P876" s="222"/>
      <c r="Q876" s="222"/>
      <c r="R876" s="222"/>
      <c r="S876" s="222"/>
      <c r="T876" s="222"/>
      <c r="U876" s="222"/>
      <c r="V876" s="222"/>
      <c r="W876" s="222"/>
      <c r="X876" s="222"/>
      <c r="Y876" s="222"/>
      <c r="Z876" s="222"/>
      <c r="AA876" s="222"/>
      <c r="AB876" s="222"/>
      <c r="AC876" s="222"/>
      <c r="AD876" s="222"/>
      <c r="AE876" s="222"/>
      <c r="AF876" s="222"/>
      <c r="AG876" s="222"/>
    </row>
    <row r="877" spans="1:33" ht="17.25" customHeight="1">
      <c r="A877" s="222"/>
      <c r="B877" s="222"/>
      <c r="C877" s="222"/>
      <c r="D877" s="222"/>
      <c r="E877" s="229"/>
      <c r="F877" s="230" t="e">
        <f t="shared" ref="F877:G877" si="780">#REF!</f>
        <v>#REF!</v>
      </c>
      <c r="G877" s="228" t="e">
        <f t="shared" si="780"/>
        <v>#REF!</v>
      </c>
      <c r="H877" s="222"/>
      <c r="I877" s="222"/>
      <c r="J877" s="222"/>
      <c r="K877" s="224"/>
      <c r="L877" s="224"/>
      <c r="M877" s="222"/>
      <c r="N877" s="222"/>
      <c r="O877" s="222"/>
      <c r="P877" s="222"/>
      <c r="Q877" s="222"/>
      <c r="R877" s="222"/>
      <c r="S877" s="222"/>
      <c r="T877" s="222"/>
      <c r="U877" s="222"/>
      <c r="V877" s="222"/>
      <c r="W877" s="222"/>
      <c r="X877" s="222"/>
      <c r="Y877" s="222"/>
      <c r="Z877" s="222"/>
      <c r="AA877" s="222"/>
      <c r="AB877" s="222"/>
      <c r="AC877" s="222"/>
      <c r="AD877" s="222"/>
      <c r="AE877" s="222"/>
      <c r="AF877" s="222"/>
      <c r="AG877" s="222"/>
    </row>
    <row r="878" spans="1:33" ht="17.25" customHeight="1">
      <c r="A878" s="222"/>
      <c r="B878" s="222"/>
      <c r="C878" s="222"/>
      <c r="D878" s="222"/>
      <c r="E878" s="229"/>
      <c r="F878" s="230" t="e">
        <f t="shared" ref="F878:G878" si="781">#REF!</f>
        <v>#REF!</v>
      </c>
      <c r="G878" s="228" t="e">
        <f t="shared" si="781"/>
        <v>#REF!</v>
      </c>
      <c r="H878" s="222"/>
      <c r="I878" s="222"/>
      <c r="J878" s="222"/>
      <c r="K878" s="224"/>
      <c r="L878" s="224"/>
      <c r="M878" s="222"/>
      <c r="N878" s="222"/>
      <c r="O878" s="222"/>
      <c r="P878" s="222"/>
      <c r="Q878" s="222"/>
      <c r="R878" s="222"/>
      <c r="S878" s="222"/>
      <c r="T878" s="222"/>
      <c r="U878" s="222"/>
      <c r="V878" s="222"/>
      <c r="W878" s="222"/>
      <c r="X878" s="222"/>
      <c r="Y878" s="222"/>
      <c r="Z878" s="222"/>
      <c r="AA878" s="222"/>
      <c r="AB878" s="222"/>
      <c r="AC878" s="222"/>
      <c r="AD878" s="222"/>
      <c r="AE878" s="222"/>
      <c r="AF878" s="222"/>
      <c r="AG878" s="222"/>
    </row>
    <row r="879" spans="1:33" ht="17.25" customHeight="1">
      <c r="A879" s="222"/>
      <c r="B879" s="222"/>
      <c r="C879" s="222"/>
      <c r="D879" s="222"/>
      <c r="E879" s="229"/>
      <c r="F879" s="230" t="e">
        <f t="shared" ref="F879:G879" si="782">#REF!</f>
        <v>#REF!</v>
      </c>
      <c r="G879" s="228" t="e">
        <f t="shared" si="782"/>
        <v>#REF!</v>
      </c>
      <c r="H879" s="222"/>
      <c r="I879" s="222"/>
      <c r="J879" s="222"/>
      <c r="K879" s="224"/>
      <c r="L879" s="224"/>
      <c r="M879" s="222"/>
      <c r="N879" s="222"/>
      <c r="O879" s="222"/>
      <c r="P879" s="222"/>
      <c r="Q879" s="222"/>
      <c r="R879" s="222"/>
      <c r="S879" s="222"/>
      <c r="T879" s="222"/>
      <c r="U879" s="222"/>
      <c r="V879" s="222"/>
      <c r="W879" s="222"/>
      <c r="X879" s="222"/>
      <c r="Y879" s="222"/>
      <c r="Z879" s="222"/>
      <c r="AA879" s="222"/>
      <c r="AB879" s="222"/>
      <c r="AC879" s="222"/>
      <c r="AD879" s="222"/>
      <c r="AE879" s="222"/>
      <c r="AF879" s="222"/>
      <c r="AG879" s="222"/>
    </row>
    <row r="880" spans="1:33" ht="17.25" customHeight="1">
      <c r="A880" s="222"/>
      <c r="B880" s="222"/>
      <c r="C880" s="222"/>
      <c r="D880" s="222"/>
      <c r="E880" s="229"/>
      <c r="F880" s="230" t="e">
        <f t="shared" ref="F880:G880" si="783">#REF!</f>
        <v>#REF!</v>
      </c>
      <c r="G880" s="228" t="e">
        <f t="shared" si="783"/>
        <v>#REF!</v>
      </c>
      <c r="H880" s="222"/>
      <c r="I880" s="222"/>
      <c r="J880" s="222"/>
      <c r="K880" s="224"/>
      <c r="L880" s="224"/>
      <c r="M880" s="222"/>
      <c r="N880" s="222"/>
      <c r="O880" s="222"/>
      <c r="P880" s="222"/>
      <c r="Q880" s="222"/>
      <c r="R880" s="222"/>
      <c r="S880" s="222"/>
      <c r="T880" s="222"/>
      <c r="U880" s="222"/>
      <c r="V880" s="222"/>
      <c r="W880" s="222"/>
      <c r="X880" s="222"/>
      <c r="Y880" s="222"/>
      <c r="Z880" s="222"/>
      <c r="AA880" s="222"/>
      <c r="AB880" s="222"/>
      <c r="AC880" s="222"/>
      <c r="AD880" s="222"/>
      <c r="AE880" s="222"/>
      <c r="AF880" s="222"/>
      <c r="AG880" s="222"/>
    </row>
    <row r="881" spans="1:33" ht="17.25" customHeight="1">
      <c r="A881" s="222"/>
      <c r="B881" s="222"/>
      <c r="C881" s="222"/>
      <c r="D881" s="222"/>
      <c r="E881" s="229"/>
      <c r="F881" s="230" t="e">
        <f t="shared" ref="F881:G881" si="784">#REF!</f>
        <v>#REF!</v>
      </c>
      <c r="G881" s="228" t="e">
        <f t="shared" si="784"/>
        <v>#REF!</v>
      </c>
      <c r="H881" s="222"/>
      <c r="I881" s="222"/>
      <c r="J881" s="222"/>
      <c r="K881" s="224"/>
      <c r="L881" s="224"/>
      <c r="M881" s="222"/>
      <c r="N881" s="222"/>
      <c r="O881" s="222"/>
      <c r="P881" s="222"/>
      <c r="Q881" s="222"/>
      <c r="R881" s="222"/>
      <c r="S881" s="222"/>
      <c r="T881" s="222"/>
      <c r="U881" s="222"/>
      <c r="V881" s="222"/>
      <c r="W881" s="222"/>
      <c r="X881" s="222"/>
      <c r="Y881" s="222"/>
      <c r="Z881" s="222"/>
      <c r="AA881" s="222"/>
      <c r="AB881" s="222"/>
      <c r="AC881" s="222"/>
      <c r="AD881" s="222"/>
      <c r="AE881" s="222"/>
      <c r="AF881" s="222"/>
      <c r="AG881" s="222"/>
    </row>
    <row r="882" spans="1:33" ht="17.25" customHeight="1">
      <c r="A882" s="222"/>
      <c r="B882" s="222"/>
      <c r="C882" s="222"/>
      <c r="D882" s="222"/>
      <c r="E882" s="229"/>
      <c r="F882" s="230" t="e">
        <f t="shared" ref="F882:G882" si="785">#REF!</f>
        <v>#REF!</v>
      </c>
      <c r="G882" s="228" t="e">
        <f t="shared" si="785"/>
        <v>#REF!</v>
      </c>
      <c r="H882" s="222"/>
      <c r="I882" s="222"/>
      <c r="J882" s="222"/>
      <c r="K882" s="224"/>
      <c r="L882" s="224"/>
      <c r="M882" s="222"/>
      <c r="N882" s="222"/>
      <c r="O882" s="222"/>
      <c r="P882" s="222"/>
      <c r="Q882" s="222"/>
      <c r="R882" s="222"/>
      <c r="S882" s="222"/>
      <c r="T882" s="222"/>
      <c r="U882" s="222"/>
      <c r="V882" s="222"/>
      <c r="W882" s="222"/>
      <c r="X882" s="222"/>
      <c r="Y882" s="222"/>
      <c r="Z882" s="222"/>
      <c r="AA882" s="222"/>
      <c r="AB882" s="222"/>
      <c r="AC882" s="222"/>
      <c r="AD882" s="222"/>
      <c r="AE882" s="222"/>
      <c r="AF882" s="222"/>
      <c r="AG882" s="222"/>
    </row>
    <row r="883" spans="1:33" ht="17.25" customHeight="1">
      <c r="A883" s="222"/>
      <c r="B883" s="222"/>
      <c r="C883" s="222"/>
      <c r="D883" s="222"/>
      <c r="E883" s="229"/>
      <c r="F883" s="230" t="e">
        <f t="shared" ref="F883:G883" si="786">#REF!</f>
        <v>#REF!</v>
      </c>
      <c r="G883" s="228" t="e">
        <f t="shared" si="786"/>
        <v>#REF!</v>
      </c>
      <c r="H883" s="222"/>
      <c r="I883" s="222"/>
      <c r="J883" s="222"/>
      <c r="K883" s="224"/>
      <c r="L883" s="224"/>
      <c r="M883" s="222"/>
      <c r="N883" s="222"/>
      <c r="O883" s="222"/>
      <c r="P883" s="222"/>
      <c r="Q883" s="222"/>
      <c r="R883" s="222"/>
      <c r="S883" s="222"/>
      <c r="T883" s="222"/>
      <c r="U883" s="222"/>
      <c r="V883" s="222"/>
      <c r="W883" s="222"/>
      <c r="X883" s="222"/>
      <c r="Y883" s="222"/>
      <c r="Z883" s="222"/>
      <c r="AA883" s="222"/>
      <c r="AB883" s="222"/>
      <c r="AC883" s="222"/>
      <c r="AD883" s="222"/>
      <c r="AE883" s="222"/>
      <c r="AF883" s="222"/>
      <c r="AG883" s="222"/>
    </row>
    <row r="884" spans="1:33" ht="17.25" customHeight="1">
      <c r="A884" s="222"/>
      <c r="B884" s="222"/>
      <c r="C884" s="222"/>
      <c r="D884" s="222"/>
      <c r="E884" s="229"/>
      <c r="F884" s="230" t="e">
        <f t="shared" ref="F884:G884" si="787">#REF!</f>
        <v>#REF!</v>
      </c>
      <c r="G884" s="228" t="e">
        <f t="shared" si="787"/>
        <v>#REF!</v>
      </c>
      <c r="H884" s="222"/>
      <c r="I884" s="222"/>
      <c r="J884" s="222"/>
      <c r="K884" s="224"/>
      <c r="L884" s="224"/>
      <c r="M884" s="222"/>
      <c r="N884" s="222"/>
      <c r="O884" s="222"/>
      <c r="P884" s="222"/>
      <c r="Q884" s="222"/>
      <c r="R884" s="222"/>
      <c r="S884" s="222"/>
      <c r="T884" s="222"/>
      <c r="U884" s="222"/>
      <c r="V884" s="222"/>
      <c r="W884" s="222"/>
      <c r="X884" s="222"/>
      <c r="Y884" s="222"/>
      <c r="Z884" s="222"/>
      <c r="AA884" s="222"/>
      <c r="AB884" s="222"/>
      <c r="AC884" s="222"/>
      <c r="AD884" s="222"/>
      <c r="AE884" s="222"/>
      <c r="AF884" s="222"/>
      <c r="AG884" s="222"/>
    </row>
    <row r="885" spans="1:33" ht="17.25" customHeight="1">
      <c r="A885" s="222"/>
      <c r="B885" s="222"/>
      <c r="C885" s="222"/>
      <c r="D885" s="222"/>
      <c r="E885" s="229"/>
      <c r="F885" s="230" t="e">
        <f t="shared" ref="F885:G885" si="788">#REF!</f>
        <v>#REF!</v>
      </c>
      <c r="G885" s="228" t="e">
        <f t="shared" si="788"/>
        <v>#REF!</v>
      </c>
      <c r="H885" s="222"/>
      <c r="I885" s="222"/>
      <c r="J885" s="222"/>
      <c r="K885" s="224"/>
      <c r="L885" s="224"/>
      <c r="M885" s="222"/>
      <c r="N885" s="222"/>
      <c r="O885" s="222"/>
      <c r="P885" s="222"/>
      <c r="Q885" s="222"/>
      <c r="R885" s="222"/>
      <c r="S885" s="222"/>
      <c r="T885" s="222"/>
      <c r="U885" s="222"/>
      <c r="V885" s="222"/>
      <c r="W885" s="222"/>
      <c r="X885" s="222"/>
      <c r="Y885" s="222"/>
      <c r="Z885" s="222"/>
      <c r="AA885" s="222"/>
      <c r="AB885" s="222"/>
      <c r="AC885" s="222"/>
      <c r="AD885" s="222"/>
      <c r="AE885" s="222"/>
      <c r="AF885" s="222"/>
      <c r="AG885" s="222"/>
    </row>
    <row r="886" spans="1:33" ht="17.25" customHeight="1">
      <c r="A886" s="222"/>
      <c r="B886" s="222"/>
      <c r="C886" s="222"/>
      <c r="D886" s="222"/>
      <c r="E886" s="229"/>
      <c r="F886" s="230" t="e">
        <f t="shared" ref="F886:G886" si="789">#REF!</f>
        <v>#REF!</v>
      </c>
      <c r="G886" s="228" t="e">
        <f t="shared" si="789"/>
        <v>#REF!</v>
      </c>
      <c r="H886" s="222"/>
      <c r="I886" s="222"/>
      <c r="J886" s="222"/>
      <c r="K886" s="224"/>
      <c r="L886" s="224"/>
      <c r="M886" s="222"/>
      <c r="N886" s="222"/>
      <c r="O886" s="222"/>
      <c r="P886" s="222"/>
      <c r="Q886" s="222"/>
      <c r="R886" s="222"/>
      <c r="S886" s="222"/>
      <c r="T886" s="222"/>
      <c r="U886" s="222"/>
      <c r="V886" s="222"/>
      <c r="W886" s="222"/>
      <c r="X886" s="222"/>
      <c r="Y886" s="222"/>
      <c r="Z886" s="222"/>
      <c r="AA886" s="222"/>
      <c r="AB886" s="222"/>
      <c r="AC886" s="222"/>
      <c r="AD886" s="222"/>
      <c r="AE886" s="222"/>
      <c r="AF886" s="222"/>
      <c r="AG886" s="222"/>
    </row>
    <row r="887" spans="1:33" ht="17.25" customHeight="1">
      <c r="A887" s="222"/>
      <c r="B887" s="222"/>
      <c r="C887" s="222"/>
      <c r="D887" s="222"/>
      <c r="E887" s="229"/>
      <c r="F887" s="230" t="e">
        <f t="shared" ref="F887:G887" si="790">#REF!</f>
        <v>#REF!</v>
      </c>
      <c r="G887" s="228" t="e">
        <f t="shared" si="790"/>
        <v>#REF!</v>
      </c>
      <c r="H887" s="222"/>
      <c r="I887" s="222"/>
      <c r="J887" s="222"/>
      <c r="K887" s="224"/>
      <c r="L887" s="224"/>
      <c r="M887" s="222"/>
      <c r="N887" s="222"/>
      <c r="O887" s="222"/>
      <c r="P887" s="222"/>
      <c r="Q887" s="222"/>
      <c r="R887" s="222"/>
      <c r="S887" s="222"/>
      <c r="T887" s="222"/>
      <c r="U887" s="222"/>
      <c r="V887" s="222"/>
      <c r="W887" s="222"/>
      <c r="X887" s="222"/>
      <c r="Y887" s="222"/>
      <c r="Z887" s="222"/>
      <c r="AA887" s="222"/>
      <c r="AB887" s="222"/>
      <c r="AC887" s="222"/>
      <c r="AD887" s="222"/>
      <c r="AE887" s="222"/>
      <c r="AF887" s="222"/>
      <c r="AG887" s="222"/>
    </row>
    <row r="888" spans="1:33" ht="17.25" customHeight="1">
      <c r="A888" s="222"/>
      <c r="B888" s="222"/>
      <c r="C888" s="222"/>
      <c r="D888" s="222"/>
      <c r="E888" s="229"/>
      <c r="F888" s="230" t="e">
        <f t="shared" ref="F888:G888" si="791">#REF!</f>
        <v>#REF!</v>
      </c>
      <c r="G888" s="228" t="e">
        <f t="shared" si="791"/>
        <v>#REF!</v>
      </c>
      <c r="H888" s="222"/>
      <c r="I888" s="222"/>
      <c r="J888" s="222"/>
      <c r="K888" s="224"/>
      <c r="L888" s="224"/>
      <c r="M888" s="222"/>
      <c r="N888" s="222"/>
      <c r="O888" s="222"/>
      <c r="P888" s="222"/>
      <c r="Q888" s="222"/>
      <c r="R888" s="222"/>
      <c r="S888" s="222"/>
      <c r="T888" s="222"/>
      <c r="U888" s="222"/>
      <c r="V888" s="222"/>
      <c r="W888" s="222"/>
      <c r="X888" s="222"/>
      <c r="Y888" s="222"/>
      <c r="Z888" s="222"/>
      <c r="AA888" s="222"/>
      <c r="AB888" s="222"/>
      <c r="AC888" s="222"/>
      <c r="AD888" s="222"/>
      <c r="AE888" s="222"/>
      <c r="AF888" s="222"/>
      <c r="AG888" s="222"/>
    </row>
    <row r="889" spans="1:33" ht="17.25" customHeight="1">
      <c r="A889" s="222"/>
      <c r="B889" s="222"/>
      <c r="C889" s="222"/>
      <c r="D889" s="222"/>
      <c r="E889" s="229"/>
      <c r="F889" s="230" t="e">
        <f t="shared" ref="F889:G889" si="792">#REF!</f>
        <v>#REF!</v>
      </c>
      <c r="G889" s="228" t="e">
        <f t="shared" si="792"/>
        <v>#REF!</v>
      </c>
      <c r="H889" s="222"/>
      <c r="I889" s="222"/>
      <c r="J889" s="222"/>
      <c r="K889" s="224"/>
      <c r="L889" s="224"/>
      <c r="M889" s="222"/>
      <c r="N889" s="222"/>
      <c r="O889" s="222"/>
      <c r="P889" s="222"/>
      <c r="Q889" s="222"/>
      <c r="R889" s="222"/>
      <c r="S889" s="222"/>
      <c r="T889" s="222"/>
      <c r="U889" s="222"/>
      <c r="V889" s="222"/>
      <c r="W889" s="222"/>
      <c r="X889" s="222"/>
      <c r="Y889" s="222"/>
      <c r="Z889" s="222"/>
      <c r="AA889" s="222"/>
      <c r="AB889" s="222"/>
      <c r="AC889" s="222"/>
      <c r="AD889" s="222"/>
      <c r="AE889" s="222"/>
      <c r="AF889" s="222"/>
      <c r="AG889" s="222"/>
    </row>
    <row r="890" spans="1:33" ht="17.25" customHeight="1">
      <c r="A890" s="222"/>
      <c r="B890" s="222"/>
      <c r="C890" s="222"/>
      <c r="D890" s="222"/>
      <c r="E890" s="229"/>
      <c r="F890" s="230" t="e">
        <f t="shared" ref="F890:G890" si="793">#REF!</f>
        <v>#REF!</v>
      </c>
      <c r="G890" s="228" t="e">
        <f t="shared" si="793"/>
        <v>#REF!</v>
      </c>
      <c r="H890" s="222"/>
      <c r="I890" s="222"/>
      <c r="J890" s="222"/>
      <c r="K890" s="224"/>
      <c r="L890" s="224"/>
      <c r="M890" s="222"/>
      <c r="N890" s="222"/>
      <c r="O890" s="222"/>
      <c r="P890" s="222"/>
      <c r="Q890" s="222"/>
      <c r="R890" s="222"/>
      <c r="S890" s="222"/>
      <c r="T890" s="222"/>
      <c r="U890" s="222"/>
      <c r="V890" s="222"/>
      <c r="W890" s="222"/>
      <c r="X890" s="222"/>
      <c r="Y890" s="222"/>
      <c r="Z890" s="222"/>
      <c r="AA890" s="222"/>
      <c r="AB890" s="222"/>
      <c r="AC890" s="222"/>
      <c r="AD890" s="222"/>
      <c r="AE890" s="222"/>
      <c r="AF890" s="222"/>
      <c r="AG890" s="222"/>
    </row>
    <row r="891" spans="1:33" ht="17.25" customHeight="1">
      <c r="A891" s="222"/>
      <c r="B891" s="222"/>
      <c r="C891" s="222"/>
      <c r="D891" s="222"/>
      <c r="E891" s="229"/>
      <c r="F891" s="230" t="e">
        <f t="shared" ref="F891:G891" si="794">#REF!</f>
        <v>#REF!</v>
      </c>
      <c r="G891" s="228" t="e">
        <f t="shared" si="794"/>
        <v>#REF!</v>
      </c>
      <c r="H891" s="222"/>
      <c r="I891" s="222"/>
      <c r="J891" s="222"/>
      <c r="K891" s="224"/>
      <c r="L891" s="224"/>
      <c r="M891" s="222"/>
      <c r="N891" s="222"/>
      <c r="O891" s="222"/>
      <c r="P891" s="222"/>
      <c r="Q891" s="222"/>
      <c r="R891" s="222"/>
      <c r="S891" s="222"/>
      <c r="T891" s="222"/>
      <c r="U891" s="222"/>
      <c r="V891" s="222"/>
      <c r="W891" s="222"/>
      <c r="X891" s="222"/>
      <c r="Y891" s="222"/>
      <c r="Z891" s="222"/>
      <c r="AA891" s="222"/>
      <c r="AB891" s="222"/>
      <c r="AC891" s="222"/>
      <c r="AD891" s="222"/>
      <c r="AE891" s="222"/>
      <c r="AF891" s="222"/>
      <c r="AG891" s="222"/>
    </row>
    <row r="892" spans="1:33" ht="17.25" customHeight="1">
      <c r="A892" s="222"/>
      <c r="B892" s="222"/>
      <c r="C892" s="222"/>
      <c r="D892" s="222"/>
      <c r="E892" s="229"/>
      <c r="F892" s="230" t="e">
        <f t="shared" ref="F892:G892" si="795">#REF!</f>
        <v>#REF!</v>
      </c>
      <c r="G892" s="228" t="e">
        <f t="shared" si="795"/>
        <v>#REF!</v>
      </c>
      <c r="H892" s="222"/>
      <c r="I892" s="222"/>
      <c r="J892" s="222"/>
      <c r="K892" s="224"/>
      <c r="L892" s="224"/>
      <c r="M892" s="222"/>
      <c r="N892" s="222"/>
      <c r="O892" s="222"/>
      <c r="P892" s="222"/>
      <c r="Q892" s="222"/>
      <c r="R892" s="222"/>
      <c r="S892" s="222"/>
      <c r="T892" s="222"/>
      <c r="U892" s="222"/>
      <c r="V892" s="222"/>
      <c r="W892" s="222"/>
      <c r="X892" s="222"/>
      <c r="Y892" s="222"/>
      <c r="Z892" s="222"/>
      <c r="AA892" s="222"/>
      <c r="AB892" s="222"/>
      <c r="AC892" s="222"/>
      <c r="AD892" s="222"/>
      <c r="AE892" s="222"/>
      <c r="AF892" s="222"/>
      <c r="AG892" s="222"/>
    </row>
    <row r="893" spans="1:33" ht="17.25" customHeight="1">
      <c r="A893" s="222"/>
      <c r="B893" s="222"/>
      <c r="C893" s="222"/>
      <c r="D893" s="222"/>
      <c r="E893" s="229"/>
      <c r="F893" s="230" t="e">
        <f t="shared" ref="F893:G893" si="796">#REF!</f>
        <v>#REF!</v>
      </c>
      <c r="G893" s="228" t="e">
        <f t="shared" si="796"/>
        <v>#REF!</v>
      </c>
      <c r="H893" s="222"/>
      <c r="I893" s="222"/>
      <c r="J893" s="222"/>
      <c r="K893" s="224"/>
      <c r="L893" s="224"/>
      <c r="M893" s="222"/>
      <c r="N893" s="222"/>
      <c r="O893" s="222"/>
      <c r="P893" s="222"/>
      <c r="Q893" s="222"/>
      <c r="R893" s="222"/>
      <c r="S893" s="222"/>
      <c r="T893" s="222"/>
      <c r="U893" s="222"/>
      <c r="V893" s="222"/>
      <c r="W893" s="222"/>
      <c r="X893" s="222"/>
      <c r="Y893" s="222"/>
      <c r="Z893" s="222"/>
      <c r="AA893" s="222"/>
      <c r="AB893" s="222"/>
      <c r="AC893" s="222"/>
      <c r="AD893" s="222"/>
      <c r="AE893" s="222"/>
      <c r="AF893" s="222"/>
      <c r="AG893" s="222"/>
    </row>
    <row r="894" spans="1:33" ht="17.25" customHeight="1">
      <c r="A894" s="222"/>
      <c r="B894" s="222"/>
      <c r="C894" s="222"/>
      <c r="D894" s="222"/>
      <c r="E894" s="229"/>
      <c r="F894" s="230" t="e">
        <f t="shared" ref="F894:G894" si="797">#REF!</f>
        <v>#REF!</v>
      </c>
      <c r="G894" s="228" t="e">
        <f t="shared" si="797"/>
        <v>#REF!</v>
      </c>
      <c r="H894" s="222"/>
      <c r="I894" s="222"/>
      <c r="J894" s="222"/>
      <c r="K894" s="224"/>
      <c r="L894" s="224"/>
      <c r="M894" s="222"/>
      <c r="N894" s="222"/>
      <c r="O894" s="222"/>
      <c r="P894" s="222"/>
      <c r="Q894" s="222"/>
      <c r="R894" s="222"/>
      <c r="S894" s="222"/>
      <c r="T894" s="222"/>
      <c r="U894" s="222"/>
      <c r="V894" s="222"/>
      <c r="W894" s="222"/>
      <c r="X894" s="222"/>
      <c r="Y894" s="222"/>
      <c r="Z894" s="222"/>
      <c r="AA894" s="222"/>
      <c r="AB894" s="222"/>
      <c r="AC894" s="222"/>
      <c r="AD894" s="222"/>
      <c r="AE894" s="222"/>
      <c r="AF894" s="222"/>
      <c r="AG894" s="222"/>
    </row>
    <row r="895" spans="1:33" ht="17.25" customHeight="1">
      <c r="A895" s="222"/>
      <c r="B895" s="222"/>
      <c r="C895" s="222"/>
      <c r="D895" s="222"/>
      <c r="E895" s="229"/>
      <c r="F895" s="230" t="e">
        <f t="shared" ref="F895:G895" si="798">#REF!</f>
        <v>#REF!</v>
      </c>
      <c r="G895" s="228" t="e">
        <f t="shared" si="798"/>
        <v>#REF!</v>
      </c>
      <c r="H895" s="222"/>
      <c r="I895" s="222"/>
      <c r="J895" s="222"/>
      <c r="K895" s="224"/>
      <c r="L895" s="224"/>
      <c r="M895" s="222"/>
      <c r="N895" s="222"/>
      <c r="O895" s="222"/>
      <c r="P895" s="222"/>
      <c r="Q895" s="222"/>
      <c r="R895" s="222"/>
      <c r="S895" s="222"/>
      <c r="T895" s="222"/>
      <c r="U895" s="222"/>
      <c r="V895" s="222"/>
      <c r="W895" s="222"/>
      <c r="X895" s="222"/>
      <c r="Y895" s="222"/>
      <c r="Z895" s="222"/>
      <c r="AA895" s="222"/>
      <c r="AB895" s="222"/>
      <c r="AC895" s="222"/>
      <c r="AD895" s="222"/>
      <c r="AE895" s="222"/>
      <c r="AF895" s="222"/>
      <c r="AG895" s="222"/>
    </row>
    <row r="896" spans="1:33" ht="17.25" customHeight="1">
      <c r="A896" s="222"/>
      <c r="B896" s="222"/>
      <c r="C896" s="222"/>
      <c r="D896" s="222"/>
      <c r="E896" s="229"/>
      <c r="F896" s="230" t="e">
        <f t="shared" ref="F896:G896" si="799">#REF!</f>
        <v>#REF!</v>
      </c>
      <c r="G896" s="228" t="e">
        <f t="shared" si="799"/>
        <v>#REF!</v>
      </c>
      <c r="H896" s="222"/>
      <c r="I896" s="222"/>
      <c r="J896" s="222"/>
      <c r="K896" s="224"/>
      <c r="L896" s="224"/>
      <c r="M896" s="222"/>
      <c r="N896" s="222"/>
      <c r="O896" s="222"/>
      <c r="P896" s="222"/>
      <c r="Q896" s="222"/>
      <c r="R896" s="222"/>
      <c r="S896" s="222"/>
      <c r="T896" s="222"/>
      <c r="U896" s="222"/>
      <c r="V896" s="222"/>
      <c r="W896" s="222"/>
      <c r="X896" s="222"/>
      <c r="Y896" s="222"/>
      <c r="Z896" s="222"/>
      <c r="AA896" s="222"/>
      <c r="AB896" s="222"/>
      <c r="AC896" s="222"/>
      <c r="AD896" s="222"/>
      <c r="AE896" s="222"/>
      <c r="AF896" s="222"/>
      <c r="AG896" s="222"/>
    </row>
    <row r="897" spans="1:33" ht="17.25" customHeight="1">
      <c r="A897" s="222"/>
      <c r="B897" s="222"/>
      <c r="C897" s="222"/>
      <c r="D897" s="222"/>
      <c r="E897" s="229"/>
      <c r="F897" s="230" t="e">
        <f t="shared" ref="F897:G897" si="800">#REF!</f>
        <v>#REF!</v>
      </c>
      <c r="G897" s="228" t="e">
        <f t="shared" si="800"/>
        <v>#REF!</v>
      </c>
      <c r="H897" s="222"/>
      <c r="I897" s="222"/>
      <c r="J897" s="222"/>
      <c r="K897" s="224"/>
      <c r="L897" s="224"/>
      <c r="M897" s="222"/>
      <c r="N897" s="222"/>
      <c r="O897" s="222"/>
      <c r="P897" s="222"/>
      <c r="Q897" s="222"/>
      <c r="R897" s="222"/>
      <c r="S897" s="222"/>
      <c r="T897" s="222"/>
      <c r="U897" s="222"/>
      <c r="V897" s="222"/>
      <c r="W897" s="222"/>
      <c r="X897" s="222"/>
      <c r="Y897" s="222"/>
      <c r="Z897" s="222"/>
      <c r="AA897" s="222"/>
      <c r="AB897" s="222"/>
      <c r="AC897" s="222"/>
      <c r="AD897" s="222"/>
      <c r="AE897" s="222"/>
      <c r="AF897" s="222"/>
      <c r="AG897" s="222"/>
    </row>
    <row r="898" spans="1:33" ht="17.25" customHeight="1">
      <c r="A898" s="222"/>
      <c r="B898" s="222"/>
      <c r="C898" s="222"/>
      <c r="D898" s="222"/>
      <c r="E898" s="229"/>
      <c r="F898" s="230" t="e">
        <f t="shared" ref="F898:G898" si="801">#REF!</f>
        <v>#REF!</v>
      </c>
      <c r="G898" s="228" t="e">
        <f t="shared" si="801"/>
        <v>#REF!</v>
      </c>
      <c r="H898" s="222"/>
      <c r="I898" s="222"/>
      <c r="J898" s="222"/>
      <c r="K898" s="224"/>
      <c r="L898" s="224"/>
      <c r="M898" s="222"/>
      <c r="N898" s="222"/>
      <c r="O898" s="222"/>
      <c r="P898" s="222"/>
      <c r="Q898" s="222"/>
      <c r="R898" s="222"/>
      <c r="S898" s="222"/>
      <c r="T898" s="222"/>
      <c r="U898" s="222"/>
      <c r="V898" s="222"/>
      <c r="W898" s="222"/>
      <c r="X898" s="222"/>
      <c r="Y898" s="222"/>
      <c r="Z898" s="222"/>
      <c r="AA898" s="222"/>
      <c r="AB898" s="222"/>
      <c r="AC898" s="222"/>
      <c r="AD898" s="222"/>
      <c r="AE898" s="222"/>
      <c r="AF898" s="222"/>
      <c r="AG898" s="222"/>
    </row>
    <row r="899" spans="1:33" ht="17.25" customHeight="1">
      <c r="A899" s="222"/>
      <c r="B899" s="222"/>
      <c r="C899" s="222"/>
      <c r="D899" s="222"/>
      <c r="E899" s="229"/>
      <c r="F899" s="230" t="e">
        <f t="shared" ref="F899:G899" si="802">#REF!</f>
        <v>#REF!</v>
      </c>
      <c r="G899" s="228" t="e">
        <f t="shared" si="802"/>
        <v>#REF!</v>
      </c>
      <c r="H899" s="222"/>
      <c r="I899" s="222"/>
      <c r="J899" s="222"/>
      <c r="K899" s="224"/>
      <c r="L899" s="224"/>
      <c r="M899" s="222"/>
      <c r="N899" s="222"/>
      <c r="O899" s="222"/>
      <c r="P899" s="222"/>
      <c r="Q899" s="222"/>
      <c r="R899" s="222"/>
      <c r="S899" s="222"/>
      <c r="T899" s="222"/>
      <c r="U899" s="222"/>
      <c r="V899" s="222"/>
      <c r="W899" s="222"/>
      <c r="X899" s="222"/>
      <c r="Y899" s="222"/>
      <c r="Z899" s="222"/>
      <c r="AA899" s="222"/>
      <c r="AB899" s="222"/>
      <c r="AC899" s="222"/>
      <c r="AD899" s="222"/>
      <c r="AE899" s="222"/>
      <c r="AF899" s="222"/>
      <c r="AG899" s="222"/>
    </row>
    <row r="900" spans="1:33" ht="17.25" customHeight="1">
      <c r="A900" s="222"/>
      <c r="B900" s="222"/>
      <c r="C900" s="222"/>
      <c r="D900" s="222"/>
      <c r="E900" s="229"/>
      <c r="F900" s="230" t="e">
        <f t="shared" ref="F900:G900" si="803">#REF!</f>
        <v>#REF!</v>
      </c>
      <c r="G900" s="228" t="e">
        <f t="shared" si="803"/>
        <v>#REF!</v>
      </c>
      <c r="H900" s="222"/>
      <c r="I900" s="222"/>
      <c r="J900" s="222"/>
      <c r="K900" s="224"/>
      <c r="L900" s="224"/>
      <c r="M900" s="222"/>
      <c r="N900" s="222"/>
      <c r="O900" s="222"/>
      <c r="P900" s="222"/>
      <c r="Q900" s="222"/>
      <c r="R900" s="222"/>
      <c r="S900" s="222"/>
      <c r="T900" s="222"/>
      <c r="U900" s="222"/>
      <c r="V900" s="222"/>
      <c r="W900" s="222"/>
      <c r="X900" s="222"/>
      <c r="Y900" s="222"/>
      <c r="Z900" s="222"/>
      <c r="AA900" s="222"/>
      <c r="AB900" s="222"/>
      <c r="AC900" s="222"/>
      <c r="AD900" s="222"/>
      <c r="AE900" s="222"/>
      <c r="AF900" s="222"/>
      <c r="AG900" s="222"/>
    </row>
    <row r="901" spans="1:33" ht="17.25" customHeight="1">
      <c r="A901" s="222"/>
      <c r="B901" s="222"/>
      <c r="C901" s="222"/>
      <c r="D901" s="222"/>
      <c r="E901" s="229"/>
      <c r="F901" s="230" t="e">
        <f t="shared" ref="F901:G901" si="804">#REF!</f>
        <v>#REF!</v>
      </c>
      <c r="G901" s="228" t="e">
        <f t="shared" si="804"/>
        <v>#REF!</v>
      </c>
      <c r="H901" s="222"/>
      <c r="I901" s="222"/>
      <c r="J901" s="222"/>
      <c r="K901" s="224"/>
      <c r="L901" s="224"/>
      <c r="M901" s="222"/>
      <c r="N901" s="222"/>
      <c r="O901" s="222"/>
      <c r="P901" s="222"/>
      <c r="Q901" s="222"/>
      <c r="R901" s="222"/>
      <c r="S901" s="222"/>
      <c r="T901" s="222"/>
      <c r="U901" s="222"/>
      <c r="V901" s="222"/>
      <c r="W901" s="222"/>
      <c r="X901" s="222"/>
      <c r="Y901" s="222"/>
      <c r="Z901" s="222"/>
      <c r="AA901" s="222"/>
      <c r="AB901" s="222"/>
      <c r="AC901" s="222"/>
      <c r="AD901" s="222"/>
      <c r="AE901" s="222"/>
      <c r="AF901" s="222"/>
      <c r="AG901" s="222"/>
    </row>
    <row r="902" spans="1:33" ht="17.25" customHeight="1">
      <c r="A902" s="222"/>
      <c r="B902" s="222"/>
      <c r="C902" s="222"/>
      <c r="D902" s="222"/>
      <c r="E902" s="229"/>
      <c r="F902" s="230" t="e">
        <f t="shared" ref="F902:G902" si="805">#REF!</f>
        <v>#REF!</v>
      </c>
      <c r="G902" s="228" t="e">
        <f t="shared" si="805"/>
        <v>#REF!</v>
      </c>
      <c r="H902" s="222"/>
      <c r="I902" s="222"/>
      <c r="J902" s="222"/>
      <c r="K902" s="224"/>
      <c r="L902" s="224"/>
      <c r="M902" s="222"/>
      <c r="N902" s="222"/>
      <c r="O902" s="222"/>
      <c r="P902" s="222"/>
      <c r="Q902" s="222"/>
      <c r="R902" s="222"/>
      <c r="S902" s="222"/>
      <c r="T902" s="222"/>
      <c r="U902" s="222"/>
      <c r="V902" s="222"/>
      <c r="W902" s="222"/>
      <c r="X902" s="222"/>
      <c r="Y902" s="222"/>
      <c r="Z902" s="222"/>
      <c r="AA902" s="222"/>
      <c r="AB902" s="222"/>
      <c r="AC902" s="222"/>
      <c r="AD902" s="222"/>
      <c r="AE902" s="222"/>
      <c r="AF902" s="222"/>
      <c r="AG902" s="222"/>
    </row>
    <row r="903" spans="1:33" ht="17.25" customHeight="1">
      <c r="A903" s="222"/>
      <c r="B903" s="222"/>
      <c r="C903" s="222"/>
      <c r="D903" s="222"/>
      <c r="E903" s="229"/>
      <c r="F903" s="230" t="e">
        <f t="shared" ref="F903:G903" si="806">#REF!</f>
        <v>#REF!</v>
      </c>
      <c r="G903" s="228" t="e">
        <f t="shared" si="806"/>
        <v>#REF!</v>
      </c>
      <c r="H903" s="222"/>
      <c r="I903" s="222"/>
      <c r="J903" s="222"/>
      <c r="K903" s="224"/>
      <c r="L903" s="224"/>
      <c r="M903" s="222"/>
      <c r="N903" s="222"/>
      <c r="O903" s="222"/>
      <c r="P903" s="222"/>
      <c r="Q903" s="222"/>
      <c r="R903" s="222"/>
      <c r="S903" s="222"/>
      <c r="T903" s="222"/>
      <c r="U903" s="222"/>
      <c r="V903" s="222"/>
      <c r="W903" s="222"/>
      <c r="X903" s="222"/>
      <c r="Y903" s="222"/>
      <c r="Z903" s="222"/>
      <c r="AA903" s="222"/>
      <c r="AB903" s="222"/>
      <c r="AC903" s="222"/>
      <c r="AD903" s="222"/>
      <c r="AE903" s="222"/>
      <c r="AF903" s="222"/>
      <c r="AG903" s="222"/>
    </row>
    <row r="904" spans="1:33" ht="17.25" customHeight="1">
      <c r="A904" s="222"/>
      <c r="B904" s="222"/>
      <c r="C904" s="222"/>
      <c r="D904" s="222"/>
      <c r="E904" s="229"/>
      <c r="F904" s="230" t="e">
        <f t="shared" ref="F904:G904" si="807">#REF!</f>
        <v>#REF!</v>
      </c>
      <c r="G904" s="228" t="e">
        <f t="shared" si="807"/>
        <v>#REF!</v>
      </c>
      <c r="H904" s="222"/>
      <c r="I904" s="222"/>
      <c r="J904" s="222"/>
      <c r="K904" s="224"/>
      <c r="L904" s="224"/>
      <c r="M904" s="222"/>
      <c r="N904" s="222"/>
      <c r="O904" s="222"/>
      <c r="P904" s="222"/>
      <c r="Q904" s="222"/>
      <c r="R904" s="222"/>
      <c r="S904" s="222"/>
      <c r="T904" s="222"/>
      <c r="U904" s="222"/>
      <c r="V904" s="222"/>
      <c r="W904" s="222"/>
      <c r="X904" s="222"/>
      <c r="Y904" s="222"/>
      <c r="Z904" s="222"/>
      <c r="AA904" s="222"/>
      <c r="AB904" s="222"/>
      <c r="AC904" s="222"/>
      <c r="AD904" s="222"/>
      <c r="AE904" s="222"/>
      <c r="AF904" s="222"/>
      <c r="AG904" s="222"/>
    </row>
    <row r="905" spans="1:33" ht="17.25" customHeight="1">
      <c r="A905" s="222"/>
      <c r="B905" s="222"/>
      <c r="C905" s="222"/>
      <c r="D905" s="222"/>
      <c r="E905" s="229"/>
      <c r="F905" s="230" t="e">
        <f t="shared" ref="F905:G905" si="808">#REF!</f>
        <v>#REF!</v>
      </c>
      <c r="G905" s="228" t="e">
        <f t="shared" si="808"/>
        <v>#REF!</v>
      </c>
      <c r="H905" s="222"/>
      <c r="I905" s="222"/>
      <c r="J905" s="222"/>
      <c r="K905" s="224"/>
      <c r="L905" s="224"/>
      <c r="M905" s="222"/>
      <c r="N905" s="222"/>
      <c r="O905" s="222"/>
      <c r="P905" s="222"/>
      <c r="Q905" s="222"/>
      <c r="R905" s="222"/>
      <c r="S905" s="222"/>
      <c r="T905" s="222"/>
      <c r="U905" s="222"/>
      <c r="V905" s="222"/>
      <c r="W905" s="222"/>
      <c r="X905" s="222"/>
      <c r="Y905" s="222"/>
      <c r="Z905" s="222"/>
      <c r="AA905" s="222"/>
      <c r="AB905" s="222"/>
      <c r="AC905" s="222"/>
      <c r="AD905" s="222"/>
      <c r="AE905" s="222"/>
      <c r="AF905" s="222"/>
      <c r="AG905" s="222"/>
    </row>
    <row r="906" spans="1:33" ht="17.25" customHeight="1">
      <c r="A906" s="222"/>
      <c r="B906" s="222"/>
      <c r="C906" s="222"/>
      <c r="D906" s="222"/>
      <c r="E906" s="229"/>
      <c r="F906" s="230" t="e">
        <f t="shared" ref="F906:G906" si="809">#REF!</f>
        <v>#REF!</v>
      </c>
      <c r="G906" s="228" t="e">
        <f t="shared" si="809"/>
        <v>#REF!</v>
      </c>
      <c r="H906" s="222"/>
      <c r="I906" s="222"/>
      <c r="J906" s="222"/>
      <c r="K906" s="224"/>
      <c r="L906" s="224"/>
      <c r="M906" s="222"/>
      <c r="N906" s="222"/>
      <c r="O906" s="222"/>
      <c r="P906" s="222"/>
      <c r="Q906" s="222"/>
      <c r="R906" s="222"/>
      <c r="S906" s="222"/>
      <c r="T906" s="222"/>
      <c r="U906" s="222"/>
      <c r="V906" s="222"/>
      <c r="W906" s="222"/>
      <c r="X906" s="222"/>
      <c r="Y906" s="222"/>
      <c r="Z906" s="222"/>
      <c r="AA906" s="222"/>
      <c r="AB906" s="222"/>
      <c r="AC906" s="222"/>
      <c r="AD906" s="222"/>
      <c r="AE906" s="222"/>
      <c r="AF906" s="222"/>
      <c r="AG906" s="222"/>
    </row>
    <row r="907" spans="1:33" ht="17.25" customHeight="1">
      <c r="A907" s="222"/>
      <c r="B907" s="222"/>
      <c r="C907" s="222"/>
      <c r="D907" s="222"/>
      <c r="E907" s="229"/>
      <c r="F907" s="230" t="e">
        <f t="shared" ref="F907:G907" si="810">#REF!</f>
        <v>#REF!</v>
      </c>
      <c r="G907" s="228" t="e">
        <f t="shared" si="810"/>
        <v>#REF!</v>
      </c>
      <c r="H907" s="222"/>
      <c r="I907" s="222"/>
      <c r="J907" s="222"/>
      <c r="K907" s="224"/>
      <c r="L907" s="224"/>
      <c r="M907" s="222"/>
      <c r="N907" s="222"/>
      <c r="O907" s="222"/>
      <c r="P907" s="222"/>
      <c r="Q907" s="222"/>
      <c r="R907" s="222"/>
      <c r="S907" s="222"/>
      <c r="T907" s="222"/>
      <c r="U907" s="222"/>
      <c r="V907" s="222"/>
      <c r="W907" s="222"/>
      <c r="X907" s="222"/>
      <c r="Y907" s="222"/>
      <c r="Z907" s="222"/>
      <c r="AA907" s="222"/>
      <c r="AB907" s="222"/>
      <c r="AC907" s="222"/>
      <c r="AD907" s="222"/>
      <c r="AE907" s="222"/>
      <c r="AF907" s="222"/>
      <c r="AG907" s="222"/>
    </row>
    <row r="908" spans="1:33" ht="17.25" customHeight="1">
      <c r="A908" s="222"/>
      <c r="B908" s="222"/>
      <c r="C908" s="222"/>
      <c r="D908" s="222"/>
      <c r="E908" s="229"/>
      <c r="F908" s="230" t="e">
        <f t="shared" ref="F908:G908" si="811">#REF!</f>
        <v>#REF!</v>
      </c>
      <c r="G908" s="228" t="e">
        <f t="shared" si="811"/>
        <v>#REF!</v>
      </c>
      <c r="H908" s="222"/>
      <c r="I908" s="222"/>
      <c r="J908" s="222"/>
      <c r="K908" s="224"/>
      <c r="L908" s="224"/>
      <c r="M908" s="222"/>
      <c r="N908" s="222"/>
      <c r="O908" s="222"/>
      <c r="P908" s="222"/>
      <c r="Q908" s="222"/>
      <c r="R908" s="222"/>
      <c r="S908" s="222"/>
      <c r="T908" s="222"/>
      <c r="U908" s="222"/>
      <c r="V908" s="222"/>
      <c r="W908" s="222"/>
      <c r="X908" s="222"/>
      <c r="Y908" s="222"/>
      <c r="Z908" s="222"/>
      <c r="AA908" s="222"/>
      <c r="AB908" s="222"/>
      <c r="AC908" s="222"/>
      <c r="AD908" s="222"/>
      <c r="AE908" s="222"/>
      <c r="AF908" s="222"/>
      <c r="AG908" s="222"/>
    </row>
    <row r="909" spans="1:33" ht="17.25" customHeight="1">
      <c r="A909" s="222"/>
      <c r="B909" s="222"/>
      <c r="C909" s="222"/>
      <c r="D909" s="222"/>
      <c r="E909" s="229"/>
      <c r="F909" s="230" t="e">
        <f t="shared" ref="F909:G909" si="812">#REF!</f>
        <v>#REF!</v>
      </c>
      <c r="G909" s="228" t="e">
        <f t="shared" si="812"/>
        <v>#REF!</v>
      </c>
      <c r="H909" s="222"/>
      <c r="I909" s="222"/>
      <c r="J909" s="222"/>
      <c r="K909" s="224"/>
      <c r="L909" s="224"/>
      <c r="M909" s="222"/>
      <c r="N909" s="222"/>
      <c r="O909" s="222"/>
      <c r="P909" s="222"/>
      <c r="Q909" s="222"/>
      <c r="R909" s="222"/>
      <c r="S909" s="222"/>
      <c r="T909" s="222"/>
      <c r="U909" s="222"/>
      <c r="V909" s="222"/>
      <c r="W909" s="222"/>
      <c r="X909" s="222"/>
      <c r="Y909" s="222"/>
      <c r="Z909" s="222"/>
      <c r="AA909" s="222"/>
      <c r="AB909" s="222"/>
      <c r="AC909" s="222"/>
      <c r="AD909" s="222"/>
      <c r="AE909" s="222"/>
      <c r="AF909" s="222"/>
      <c r="AG909" s="222"/>
    </row>
    <row r="910" spans="1:33" ht="17.25" customHeight="1">
      <c r="A910" s="222"/>
      <c r="B910" s="222"/>
      <c r="C910" s="222"/>
      <c r="D910" s="222"/>
      <c r="E910" s="229"/>
      <c r="F910" s="230" t="e">
        <f t="shared" ref="F910:G910" si="813">#REF!</f>
        <v>#REF!</v>
      </c>
      <c r="G910" s="228" t="e">
        <f t="shared" si="813"/>
        <v>#REF!</v>
      </c>
      <c r="H910" s="222"/>
      <c r="I910" s="222"/>
      <c r="J910" s="222"/>
      <c r="K910" s="224"/>
      <c r="L910" s="224"/>
      <c r="M910" s="222"/>
      <c r="N910" s="222"/>
      <c r="O910" s="222"/>
      <c r="P910" s="222"/>
      <c r="Q910" s="222"/>
      <c r="R910" s="222"/>
      <c r="S910" s="222"/>
      <c r="T910" s="222"/>
      <c r="U910" s="222"/>
      <c r="V910" s="222"/>
      <c r="W910" s="222"/>
      <c r="X910" s="222"/>
      <c r="Y910" s="222"/>
      <c r="Z910" s="222"/>
      <c r="AA910" s="222"/>
      <c r="AB910" s="222"/>
      <c r="AC910" s="222"/>
      <c r="AD910" s="222"/>
      <c r="AE910" s="222"/>
      <c r="AF910" s="222"/>
      <c r="AG910" s="222"/>
    </row>
    <row r="911" spans="1:33" ht="17.25" customHeight="1">
      <c r="A911" s="222"/>
      <c r="B911" s="222"/>
      <c r="C911" s="222"/>
      <c r="D911" s="222"/>
      <c r="E911" s="229"/>
      <c r="F911" s="230" t="e">
        <f t="shared" ref="F911:G911" si="814">#REF!</f>
        <v>#REF!</v>
      </c>
      <c r="G911" s="228" t="e">
        <f t="shared" si="814"/>
        <v>#REF!</v>
      </c>
      <c r="H911" s="222"/>
      <c r="I911" s="222"/>
      <c r="J911" s="222"/>
      <c r="K911" s="224"/>
      <c r="L911" s="224"/>
      <c r="M911" s="222"/>
      <c r="N911" s="222"/>
      <c r="O911" s="222"/>
      <c r="P911" s="222"/>
      <c r="Q911" s="222"/>
      <c r="R911" s="222"/>
      <c r="S911" s="222"/>
      <c r="T911" s="222"/>
      <c r="U911" s="222"/>
      <c r="V911" s="222"/>
      <c r="W911" s="222"/>
      <c r="X911" s="222"/>
      <c r="Y911" s="222"/>
      <c r="Z911" s="222"/>
      <c r="AA911" s="222"/>
      <c r="AB911" s="222"/>
      <c r="AC911" s="222"/>
      <c r="AD911" s="222"/>
      <c r="AE911" s="222"/>
      <c r="AF911" s="222"/>
      <c r="AG911" s="222"/>
    </row>
    <row r="912" spans="1:33" ht="17.25" customHeight="1">
      <c r="A912" s="222"/>
      <c r="B912" s="222"/>
      <c r="C912" s="222"/>
      <c r="D912" s="222"/>
      <c r="E912" s="229"/>
      <c r="F912" s="230" t="e">
        <f t="shared" ref="F912:G912" si="815">#REF!</f>
        <v>#REF!</v>
      </c>
      <c r="G912" s="228" t="e">
        <f t="shared" si="815"/>
        <v>#REF!</v>
      </c>
      <c r="H912" s="222"/>
      <c r="I912" s="222"/>
      <c r="J912" s="222"/>
      <c r="K912" s="224"/>
      <c r="L912" s="224"/>
      <c r="M912" s="222"/>
      <c r="N912" s="222"/>
      <c r="O912" s="222"/>
      <c r="P912" s="222"/>
      <c r="Q912" s="222"/>
      <c r="R912" s="222"/>
      <c r="S912" s="222"/>
      <c r="T912" s="222"/>
      <c r="U912" s="222"/>
      <c r="V912" s="222"/>
      <c r="W912" s="222"/>
      <c r="X912" s="222"/>
      <c r="Y912" s="222"/>
      <c r="Z912" s="222"/>
      <c r="AA912" s="222"/>
      <c r="AB912" s="222"/>
      <c r="AC912" s="222"/>
      <c r="AD912" s="222"/>
      <c r="AE912" s="222"/>
      <c r="AF912" s="222"/>
      <c r="AG912" s="222"/>
    </row>
    <row r="913" spans="1:33" ht="17.25" customHeight="1">
      <c r="A913" s="222"/>
      <c r="B913" s="222"/>
      <c r="C913" s="222"/>
      <c r="D913" s="222"/>
      <c r="E913" s="229"/>
      <c r="F913" s="230" t="e">
        <f t="shared" ref="F913:G913" si="816">#REF!</f>
        <v>#REF!</v>
      </c>
      <c r="G913" s="228" t="e">
        <f t="shared" si="816"/>
        <v>#REF!</v>
      </c>
      <c r="H913" s="222"/>
      <c r="I913" s="222"/>
      <c r="J913" s="222"/>
      <c r="K913" s="224"/>
      <c r="L913" s="224"/>
      <c r="M913" s="222"/>
      <c r="N913" s="222"/>
      <c r="O913" s="222"/>
      <c r="P913" s="222"/>
      <c r="Q913" s="222"/>
      <c r="R913" s="222"/>
      <c r="S913" s="222"/>
      <c r="T913" s="222"/>
      <c r="U913" s="222"/>
      <c r="V913" s="222"/>
      <c r="W913" s="222"/>
      <c r="X913" s="222"/>
      <c r="Y913" s="222"/>
      <c r="Z913" s="222"/>
      <c r="AA913" s="222"/>
      <c r="AB913" s="222"/>
      <c r="AC913" s="222"/>
      <c r="AD913" s="222"/>
      <c r="AE913" s="222"/>
      <c r="AF913" s="222"/>
      <c r="AG913" s="222"/>
    </row>
    <row r="914" spans="1:33" ht="17.25" customHeight="1">
      <c r="A914" s="222"/>
      <c r="B914" s="222"/>
      <c r="C914" s="222"/>
      <c r="D914" s="222"/>
      <c r="E914" s="229"/>
      <c r="F914" s="230" t="e">
        <f t="shared" ref="F914:G914" si="817">#REF!</f>
        <v>#REF!</v>
      </c>
      <c r="G914" s="228" t="e">
        <f t="shared" si="817"/>
        <v>#REF!</v>
      </c>
      <c r="H914" s="222"/>
      <c r="I914" s="222"/>
      <c r="J914" s="222"/>
      <c r="K914" s="224"/>
      <c r="L914" s="224"/>
      <c r="M914" s="222"/>
      <c r="N914" s="222"/>
      <c r="O914" s="222"/>
      <c r="P914" s="222"/>
      <c r="Q914" s="222"/>
      <c r="R914" s="222"/>
      <c r="S914" s="222"/>
      <c r="T914" s="222"/>
      <c r="U914" s="222"/>
      <c r="V914" s="222"/>
      <c r="W914" s="222"/>
      <c r="X914" s="222"/>
      <c r="Y914" s="222"/>
      <c r="Z914" s="222"/>
      <c r="AA914" s="222"/>
      <c r="AB914" s="222"/>
      <c r="AC914" s="222"/>
      <c r="AD914" s="222"/>
      <c r="AE914" s="222"/>
      <c r="AF914" s="222"/>
      <c r="AG914" s="222"/>
    </row>
    <row r="915" spans="1:33" ht="17.25" customHeight="1">
      <c r="A915" s="222"/>
      <c r="B915" s="222"/>
      <c r="C915" s="222"/>
      <c r="D915" s="222"/>
      <c r="E915" s="229"/>
      <c r="F915" s="230" t="e">
        <f t="shared" ref="F915:G915" si="818">#REF!</f>
        <v>#REF!</v>
      </c>
      <c r="G915" s="228" t="e">
        <f t="shared" si="818"/>
        <v>#REF!</v>
      </c>
      <c r="H915" s="222"/>
      <c r="I915" s="222"/>
      <c r="J915" s="222"/>
      <c r="K915" s="224"/>
      <c r="L915" s="224"/>
      <c r="M915" s="222"/>
      <c r="N915" s="222"/>
      <c r="O915" s="222"/>
      <c r="P915" s="222"/>
      <c r="Q915" s="222"/>
      <c r="R915" s="222"/>
      <c r="S915" s="222"/>
      <c r="T915" s="222"/>
      <c r="U915" s="222"/>
      <c r="V915" s="222"/>
      <c r="W915" s="222"/>
      <c r="X915" s="222"/>
      <c r="Y915" s="222"/>
      <c r="Z915" s="222"/>
      <c r="AA915" s="222"/>
      <c r="AB915" s="222"/>
      <c r="AC915" s="222"/>
      <c r="AD915" s="222"/>
      <c r="AE915" s="222"/>
      <c r="AF915" s="222"/>
      <c r="AG915" s="222"/>
    </row>
    <row r="916" spans="1:33" ht="17.25" customHeight="1">
      <c r="A916" s="222"/>
      <c r="B916" s="222"/>
      <c r="C916" s="222"/>
      <c r="D916" s="222"/>
      <c r="E916" s="229"/>
      <c r="F916" s="230" t="e">
        <f t="shared" ref="F916:G916" si="819">#REF!</f>
        <v>#REF!</v>
      </c>
      <c r="G916" s="228" t="e">
        <f t="shared" si="819"/>
        <v>#REF!</v>
      </c>
      <c r="H916" s="222"/>
      <c r="I916" s="222"/>
      <c r="J916" s="222"/>
      <c r="K916" s="224"/>
      <c r="L916" s="224"/>
      <c r="M916" s="222"/>
      <c r="N916" s="222"/>
      <c r="O916" s="222"/>
      <c r="P916" s="222"/>
      <c r="Q916" s="222"/>
      <c r="R916" s="222"/>
      <c r="S916" s="222"/>
      <c r="T916" s="222"/>
      <c r="U916" s="222"/>
      <c r="V916" s="222"/>
      <c r="W916" s="222"/>
      <c r="X916" s="222"/>
      <c r="Y916" s="222"/>
      <c r="Z916" s="222"/>
      <c r="AA916" s="222"/>
      <c r="AB916" s="222"/>
      <c r="AC916" s="222"/>
      <c r="AD916" s="222"/>
      <c r="AE916" s="222"/>
      <c r="AF916" s="222"/>
      <c r="AG916" s="222"/>
    </row>
    <row r="917" spans="1:33" ht="17.25" customHeight="1">
      <c r="A917" s="222"/>
      <c r="B917" s="222"/>
      <c r="C917" s="222"/>
      <c r="D917" s="222"/>
      <c r="E917" s="229"/>
      <c r="F917" s="230" t="e">
        <f t="shared" ref="F917:G917" si="820">#REF!</f>
        <v>#REF!</v>
      </c>
      <c r="G917" s="228" t="e">
        <f t="shared" si="820"/>
        <v>#REF!</v>
      </c>
      <c r="H917" s="222"/>
      <c r="I917" s="222"/>
      <c r="J917" s="222"/>
      <c r="K917" s="224"/>
      <c r="L917" s="224"/>
      <c r="M917" s="222"/>
      <c r="N917" s="222"/>
      <c r="O917" s="222"/>
      <c r="P917" s="222"/>
      <c r="Q917" s="222"/>
      <c r="R917" s="222"/>
      <c r="S917" s="222"/>
      <c r="T917" s="222"/>
      <c r="U917" s="222"/>
      <c r="V917" s="222"/>
      <c r="W917" s="222"/>
      <c r="X917" s="222"/>
      <c r="Y917" s="222"/>
      <c r="Z917" s="222"/>
      <c r="AA917" s="222"/>
      <c r="AB917" s="222"/>
      <c r="AC917" s="222"/>
      <c r="AD917" s="222"/>
      <c r="AE917" s="222"/>
      <c r="AF917" s="222"/>
      <c r="AG917" s="222"/>
    </row>
    <row r="918" spans="1:33" ht="17.25" customHeight="1">
      <c r="A918" s="222"/>
      <c r="B918" s="222"/>
      <c r="C918" s="222"/>
      <c r="D918" s="222"/>
      <c r="E918" s="229"/>
      <c r="F918" s="230" t="e">
        <f t="shared" ref="F918:G918" si="821">#REF!</f>
        <v>#REF!</v>
      </c>
      <c r="G918" s="228" t="e">
        <f t="shared" si="821"/>
        <v>#REF!</v>
      </c>
      <c r="H918" s="222"/>
      <c r="I918" s="222"/>
      <c r="J918" s="222"/>
      <c r="K918" s="224"/>
      <c r="L918" s="224"/>
      <c r="M918" s="222"/>
      <c r="N918" s="222"/>
      <c r="O918" s="222"/>
      <c r="P918" s="222"/>
      <c r="Q918" s="222"/>
      <c r="R918" s="222"/>
      <c r="S918" s="222"/>
      <c r="T918" s="222"/>
      <c r="U918" s="222"/>
      <c r="V918" s="222"/>
      <c r="W918" s="222"/>
      <c r="X918" s="222"/>
      <c r="Y918" s="222"/>
      <c r="Z918" s="222"/>
      <c r="AA918" s="222"/>
      <c r="AB918" s="222"/>
      <c r="AC918" s="222"/>
      <c r="AD918" s="222"/>
      <c r="AE918" s="222"/>
      <c r="AF918" s="222"/>
      <c r="AG918" s="222"/>
    </row>
    <row r="919" spans="1:33" ht="17.25" customHeight="1">
      <c r="A919" s="222"/>
      <c r="B919" s="222"/>
      <c r="C919" s="222"/>
      <c r="D919" s="222"/>
      <c r="E919" s="229"/>
      <c r="F919" s="230" t="e">
        <f t="shared" ref="F919:G919" si="822">#REF!</f>
        <v>#REF!</v>
      </c>
      <c r="G919" s="228" t="e">
        <f t="shared" si="822"/>
        <v>#REF!</v>
      </c>
      <c r="H919" s="222"/>
      <c r="I919" s="222"/>
      <c r="J919" s="222"/>
      <c r="K919" s="224"/>
      <c r="L919" s="224"/>
      <c r="M919" s="222"/>
      <c r="N919" s="222"/>
      <c r="O919" s="222"/>
      <c r="P919" s="222"/>
      <c r="Q919" s="222"/>
      <c r="R919" s="222"/>
      <c r="S919" s="222"/>
      <c r="T919" s="222"/>
      <c r="U919" s="222"/>
      <c r="V919" s="222"/>
      <c r="W919" s="222"/>
      <c r="X919" s="222"/>
      <c r="Y919" s="222"/>
      <c r="Z919" s="222"/>
      <c r="AA919" s="222"/>
      <c r="AB919" s="222"/>
      <c r="AC919" s="222"/>
      <c r="AD919" s="222"/>
      <c r="AE919" s="222"/>
      <c r="AF919" s="222"/>
      <c r="AG919" s="222"/>
    </row>
    <row r="920" spans="1:33" ht="17.25" customHeight="1">
      <c r="A920" s="222"/>
      <c r="B920" s="222"/>
      <c r="C920" s="222"/>
      <c r="D920" s="222"/>
      <c r="E920" s="229"/>
      <c r="F920" s="230" t="e">
        <f t="shared" ref="F920:G920" si="823">#REF!</f>
        <v>#REF!</v>
      </c>
      <c r="G920" s="228" t="e">
        <f t="shared" si="823"/>
        <v>#REF!</v>
      </c>
      <c r="H920" s="222"/>
      <c r="I920" s="222"/>
      <c r="J920" s="222"/>
      <c r="K920" s="224"/>
      <c r="L920" s="224"/>
      <c r="M920" s="222"/>
      <c r="N920" s="222"/>
      <c r="O920" s="222"/>
      <c r="P920" s="222"/>
      <c r="Q920" s="222"/>
      <c r="R920" s="222"/>
      <c r="S920" s="222"/>
      <c r="T920" s="222"/>
      <c r="U920" s="222"/>
      <c r="V920" s="222"/>
      <c r="W920" s="222"/>
      <c r="X920" s="222"/>
      <c r="Y920" s="222"/>
      <c r="Z920" s="222"/>
      <c r="AA920" s="222"/>
      <c r="AB920" s="222"/>
      <c r="AC920" s="222"/>
      <c r="AD920" s="222"/>
      <c r="AE920" s="222"/>
      <c r="AF920" s="222"/>
      <c r="AG920" s="222"/>
    </row>
    <row r="921" spans="1:33" ht="17.25" customHeight="1">
      <c r="A921" s="222"/>
      <c r="B921" s="222"/>
      <c r="C921" s="222"/>
      <c r="D921" s="222"/>
      <c r="E921" s="229"/>
      <c r="F921" s="230" t="e">
        <f t="shared" ref="F921:G921" si="824">#REF!</f>
        <v>#REF!</v>
      </c>
      <c r="G921" s="228" t="e">
        <f t="shared" si="824"/>
        <v>#REF!</v>
      </c>
      <c r="H921" s="222"/>
      <c r="I921" s="222"/>
      <c r="J921" s="222"/>
      <c r="K921" s="224"/>
      <c r="L921" s="224"/>
      <c r="M921" s="222"/>
      <c r="N921" s="222"/>
      <c r="O921" s="222"/>
      <c r="P921" s="222"/>
      <c r="Q921" s="222"/>
      <c r="R921" s="222"/>
      <c r="S921" s="222"/>
      <c r="T921" s="222"/>
      <c r="U921" s="222"/>
      <c r="V921" s="222"/>
      <c r="W921" s="222"/>
      <c r="X921" s="222"/>
      <c r="Y921" s="222"/>
      <c r="Z921" s="222"/>
      <c r="AA921" s="222"/>
      <c r="AB921" s="222"/>
      <c r="AC921" s="222"/>
      <c r="AD921" s="222"/>
      <c r="AE921" s="222"/>
      <c r="AF921" s="222"/>
      <c r="AG921" s="222"/>
    </row>
    <row r="922" spans="1:33" ht="17.25" customHeight="1">
      <c r="A922" s="222"/>
      <c r="B922" s="222"/>
      <c r="C922" s="222"/>
      <c r="D922" s="222"/>
      <c r="E922" s="229"/>
      <c r="F922" s="230" t="e">
        <f t="shared" ref="F922:G922" si="825">#REF!</f>
        <v>#REF!</v>
      </c>
      <c r="G922" s="228" t="e">
        <f t="shared" si="825"/>
        <v>#REF!</v>
      </c>
      <c r="H922" s="222"/>
      <c r="I922" s="222"/>
      <c r="J922" s="222"/>
      <c r="K922" s="224"/>
      <c r="L922" s="224"/>
      <c r="M922" s="222"/>
      <c r="N922" s="222"/>
      <c r="O922" s="222"/>
      <c r="P922" s="222"/>
      <c r="Q922" s="222"/>
      <c r="R922" s="222"/>
      <c r="S922" s="222"/>
      <c r="T922" s="222"/>
      <c r="U922" s="222"/>
      <c r="V922" s="222"/>
      <c r="W922" s="222"/>
      <c r="X922" s="222"/>
      <c r="Y922" s="222"/>
      <c r="Z922" s="222"/>
      <c r="AA922" s="222"/>
      <c r="AB922" s="222"/>
      <c r="AC922" s="222"/>
      <c r="AD922" s="222"/>
      <c r="AE922" s="222"/>
      <c r="AF922" s="222"/>
      <c r="AG922" s="222"/>
    </row>
    <row r="923" spans="1:33" ht="17.25" customHeight="1">
      <c r="A923" s="222"/>
      <c r="B923" s="222"/>
      <c r="C923" s="222"/>
      <c r="D923" s="222"/>
      <c r="E923" s="229"/>
      <c r="F923" s="230" t="e">
        <f t="shared" ref="F923:G923" si="826">#REF!</f>
        <v>#REF!</v>
      </c>
      <c r="G923" s="228" t="e">
        <f t="shared" si="826"/>
        <v>#REF!</v>
      </c>
      <c r="H923" s="222"/>
      <c r="I923" s="222"/>
      <c r="J923" s="222"/>
      <c r="K923" s="224"/>
      <c r="L923" s="224"/>
      <c r="M923" s="222"/>
      <c r="N923" s="222"/>
      <c r="O923" s="222"/>
      <c r="P923" s="222"/>
      <c r="Q923" s="222"/>
      <c r="R923" s="222"/>
      <c r="S923" s="222"/>
      <c r="T923" s="222"/>
      <c r="U923" s="222"/>
      <c r="V923" s="222"/>
      <c r="W923" s="222"/>
      <c r="X923" s="222"/>
      <c r="Y923" s="222"/>
      <c r="Z923" s="222"/>
      <c r="AA923" s="222"/>
      <c r="AB923" s="222"/>
      <c r="AC923" s="222"/>
      <c r="AD923" s="222"/>
      <c r="AE923" s="222"/>
      <c r="AF923" s="222"/>
      <c r="AG923" s="222"/>
    </row>
    <row r="924" spans="1:33" ht="17.25" customHeight="1">
      <c r="A924" s="222"/>
      <c r="B924" s="222"/>
      <c r="C924" s="222"/>
      <c r="D924" s="222"/>
      <c r="E924" s="229"/>
      <c r="F924" s="230" t="e">
        <f t="shared" ref="F924:G924" si="827">#REF!</f>
        <v>#REF!</v>
      </c>
      <c r="G924" s="228" t="e">
        <f t="shared" si="827"/>
        <v>#REF!</v>
      </c>
      <c r="H924" s="222"/>
      <c r="I924" s="222"/>
      <c r="J924" s="222"/>
      <c r="K924" s="224"/>
      <c r="L924" s="224"/>
      <c r="M924" s="222"/>
      <c r="N924" s="222"/>
      <c r="O924" s="222"/>
      <c r="P924" s="222"/>
      <c r="Q924" s="222"/>
      <c r="R924" s="222"/>
      <c r="S924" s="222"/>
      <c r="T924" s="222"/>
      <c r="U924" s="222"/>
      <c r="V924" s="222"/>
      <c r="W924" s="222"/>
      <c r="X924" s="222"/>
      <c r="Y924" s="222"/>
      <c r="Z924" s="222"/>
      <c r="AA924" s="222"/>
      <c r="AB924" s="222"/>
      <c r="AC924" s="222"/>
      <c r="AD924" s="222"/>
      <c r="AE924" s="222"/>
      <c r="AF924" s="222"/>
      <c r="AG924" s="222"/>
    </row>
    <row r="925" spans="1:33" ht="17.25" customHeight="1">
      <c r="A925" s="222"/>
      <c r="B925" s="222"/>
      <c r="C925" s="222"/>
      <c r="D925" s="222"/>
      <c r="E925" s="229"/>
      <c r="F925" s="230" t="e">
        <f t="shared" ref="F925:G925" si="828">#REF!</f>
        <v>#REF!</v>
      </c>
      <c r="G925" s="228" t="e">
        <f t="shared" si="828"/>
        <v>#REF!</v>
      </c>
      <c r="H925" s="222"/>
      <c r="I925" s="222"/>
      <c r="J925" s="222"/>
      <c r="K925" s="224"/>
      <c r="L925" s="224"/>
      <c r="M925" s="222"/>
      <c r="N925" s="222"/>
      <c r="O925" s="222"/>
      <c r="P925" s="222"/>
      <c r="Q925" s="222"/>
      <c r="R925" s="222"/>
      <c r="S925" s="222"/>
      <c r="T925" s="222"/>
      <c r="U925" s="222"/>
      <c r="V925" s="222"/>
      <c r="W925" s="222"/>
      <c r="X925" s="222"/>
      <c r="Y925" s="222"/>
      <c r="Z925" s="222"/>
      <c r="AA925" s="222"/>
      <c r="AB925" s="222"/>
      <c r="AC925" s="222"/>
      <c r="AD925" s="222"/>
      <c r="AE925" s="222"/>
      <c r="AF925" s="222"/>
      <c r="AG925" s="222"/>
    </row>
    <row r="926" spans="1:33" ht="17.25" customHeight="1">
      <c r="A926" s="222"/>
      <c r="B926" s="222"/>
      <c r="C926" s="222"/>
      <c r="D926" s="222"/>
      <c r="E926" s="229"/>
      <c r="F926" s="230" t="e">
        <f t="shared" ref="F926:G926" si="829">#REF!</f>
        <v>#REF!</v>
      </c>
      <c r="G926" s="228" t="e">
        <f t="shared" si="829"/>
        <v>#REF!</v>
      </c>
      <c r="H926" s="222"/>
      <c r="I926" s="222"/>
      <c r="J926" s="222"/>
      <c r="K926" s="224"/>
      <c r="L926" s="224"/>
      <c r="M926" s="222"/>
      <c r="N926" s="222"/>
      <c r="O926" s="222"/>
      <c r="P926" s="222"/>
      <c r="Q926" s="222"/>
      <c r="R926" s="222"/>
      <c r="S926" s="222"/>
      <c r="T926" s="222"/>
      <c r="U926" s="222"/>
      <c r="V926" s="222"/>
      <c r="W926" s="222"/>
      <c r="X926" s="222"/>
      <c r="Y926" s="222"/>
      <c r="Z926" s="222"/>
      <c r="AA926" s="222"/>
      <c r="AB926" s="222"/>
      <c r="AC926" s="222"/>
      <c r="AD926" s="222"/>
      <c r="AE926" s="222"/>
      <c r="AF926" s="222"/>
      <c r="AG926" s="222"/>
    </row>
    <row r="927" spans="1:33" ht="17.25" customHeight="1">
      <c r="A927" s="222"/>
      <c r="B927" s="222"/>
      <c r="C927" s="222"/>
      <c r="D927" s="222"/>
      <c r="E927" s="229"/>
      <c r="F927" s="230" t="e">
        <f t="shared" ref="F927:G927" si="830">#REF!</f>
        <v>#REF!</v>
      </c>
      <c r="G927" s="228" t="e">
        <f t="shared" si="830"/>
        <v>#REF!</v>
      </c>
      <c r="H927" s="222"/>
      <c r="I927" s="222"/>
      <c r="J927" s="222"/>
      <c r="K927" s="224"/>
      <c r="L927" s="224"/>
      <c r="M927" s="222"/>
      <c r="N927" s="222"/>
      <c r="O927" s="222"/>
      <c r="P927" s="222"/>
      <c r="Q927" s="222"/>
      <c r="R927" s="222"/>
      <c r="S927" s="222"/>
      <c r="T927" s="222"/>
      <c r="U927" s="222"/>
      <c r="V927" s="222"/>
      <c r="W927" s="222"/>
      <c r="X927" s="222"/>
      <c r="Y927" s="222"/>
      <c r="Z927" s="222"/>
      <c r="AA927" s="222"/>
      <c r="AB927" s="222"/>
      <c r="AC927" s="222"/>
      <c r="AD927" s="222"/>
      <c r="AE927" s="222"/>
      <c r="AF927" s="222"/>
      <c r="AG927" s="222"/>
    </row>
    <row r="928" spans="1:33" ht="17.25" customHeight="1">
      <c r="A928" s="222"/>
      <c r="B928" s="222"/>
      <c r="C928" s="222"/>
      <c r="D928" s="222"/>
      <c r="E928" s="229"/>
      <c r="F928" s="230" t="e">
        <f t="shared" ref="F928:G928" si="831">#REF!</f>
        <v>#REF!</v>
      </c>
      <c r="G928" s="228" t="e">
        <f t="shared" si="831"/>
        <v>#REF!</v>
      </c>
      <c r="H928" s="222"/>
      <c r="I928" s="222"/>
      <c r="J928" s="222"/>
      <c r="K928" s="224"/>
      <c r="L928" s="224"/>
      <c r="M928" s="222"/>
      <c r="N928" s="222"/>
      <c r="O928" s="222"/>
      <c r="P928" s="222"/>
      <c r="Q928" s="222"/>
      <c r="R928" s="222"/>
      <c r="S928" s="222"/>
      <c r="T928" s="222"/>
      <c r="U928" s="222"/>
      <c r="V928" s="222"/>
      <c r="W928" s="222"/>
      <c r="X928" s="222"/>
      <c r="Y928" s="222"/>
      <c r="Z928" s="222"/>
      <c r="AA928" s="222"/>
      <c r="AB928" s="222"/>
      <c r="AC928" s="222"/>
      <c r="AD928" s="222"/>
      <c r="AE928" s="222"/>
      <c r="AF928" s="222"/>
      <c r="AG928" s="222"/>
    </row>
    <row r="929" spans="1:33" ht="17.25" customHeight="1">
      <c r="A929" s="222"/>
      <c r="B929" s="222"/>
      <c r="C929" s="222"/>
      <c r="D929" s="222"/>
      <c r="E929" s="229"/>
      <c r="F929" s="230" t="e">
        <f t="shared" ref="F929:G929" si="832">#REF!</f>
        <v>#REF!</v>
      </c>
      <c r="G929" s="228" t="e">
        <f t="shared" si="832"/>
        <v>#REF!</v>
      </c>
      <c r="H929" s="222"/>
      <c r="I929" s="222"/>
      <c r="J929" s="222"/>
      <c r="K929" s="224"/>
      <c r="L929" s="224"/>
      <c r="M929" s="222"/>
      <c r="N929" s="222"/>
      <c r="O929" s="222"/>
      <c r="P929" s="222"/>
      <c r="Q929" s="222"/>
      <c r="R929" s="222"/>
      <c r="S929" s="222"/>
      <c r="T929" s="222"/>
      <c r="U929" s="222"/>
      <c r="V929" s="222"/>
      <c r="W929" s="222"/>
      <c r="X929" s="222"/>
      <c r="Y929" s="222"/>
      <c r="Z929" s="222"/>
      <c r="AA929" s="222"/>
      <c r="AB929" s="222"/>
      <c r="AC929" s="222"/>
      <c r="AD929" s="222"/>
      <c r="AE929" s="222"/>
      <c r="AF929" s="222"/>
      <c r="AG929" s="222"/>
    </row>
    <row r="930" spans="1:33" ht="17.25" customHeight="1">
      <c r="A930" s="222"/>
      <c r="B930" s="222"/>
      <c r="C930" s="222"/>
      <c r="D930" s="222"/>
      <c r="E930" s="229"/>
      <c r="F930" s="230" t="e">
        <f t="shared" ref="F930:G930" si="833">#REF!</f>
        <v>#REF!</v>
      </c>
      <c r="G930" s="228" t="e">
        <f t="shared" si="833"/>
        <v>#REF!</v>
      </c>
      <c r="H930" s="222"/>
      <c r="I930" s="222"/>
      <c r="J930" s="222"/>
      <c r="K930" s="224"/>
      <c r="L930" s="224"/>
      <c r="M930" s="222"/>
      <c r="N930" s="222"/>
      <c r="O930" s="222"/>
      <c r="P930" s="222"/>
      <c r="Q930" s="222"/>
      <c r="R930" s="222"/>
      <c r="S930" s="222"/>
      <c r="T930" s="222"/>
      <c r="U930" s="222"/>
      <c r="V930" s="222"/>
      <c r="W930" s="222"/>
      <c r="X930" s="222"/>
      <c r="Y930" s="222"/>
      <c r="Z930" s="222"/>
      <c r="AA930" s="222"/>
      <c r="AB930" s="222"/>
      <c r="AC930" s="222"/>
      <c r="AD930" s="222"/>
      <c r="AE930" s="222"/>
      <c r="AF930" s="222"/>
      <c r="AG930" s="222"/>
    </row>
    <row r="931" spans="1:33" ht="17.25" customHeight="1">
      <c r="A931" s="222"/>
      <c r="B931" s="222"/>
      <c r="C931" s="222"/>
      <c r="D931" s="222"/>
      <c r="E931" s="229"/>
      <c r="F931" s="230" t="e">
        <f t="shared" ref="F931:G931" si="834">#REF!</f>
        <v>#REF!</v>
      </c>
      <c r="G931" s="228" t="e">
        <f t="shared" si="834"/>
        <v>#REF!</v>
      </c>
      <c r="H931" s="222"/>
      <c r="I931" s="222"/>
      <c r="J931" s="222"/>
      <c r="K931" s="224"/>
      <c r="L931" s="224"/>
      <c r="M931" s="222"/>
      <c r="N931" s="222"/>
      <c r="O931" s="222"/>
      <c r="P931" s="222"/>
      <c r="Q931" s="222"/>
      <c r="R931" s="222"/>
      <c r="S931" s="222"/>
      <c r="T931" s="222"/>
      <c r="U931" s="222"/>
      <c r="V931" s="222"/>
      <c r="W931" s="222"/>
      <c r="X931" s="222"/>
      <c r="Y931" s="222"/>
      <c r="Z931" s="222"/>
      <c r="AA931" s="222"/>
      <c r="AB931" s="222"/>
      <c r="AC931" s="222"/>
      <c r="AD931" s="222"/>
      <c r="AE931" s="222"/>
      <c r="AF931" s="222"/>
      <c r="AG931" s="222"/>
    </row>
    <row r="932" spans="1:33" ht="17.25" customHeight="1">
      <c r="A932" s="222"/>
      <c r="B932" s="222"/>
      <c r="C932" s="222"/>
      <c r="D932" s="222"/>
      <c r="E932" s="229"/>
      <c r="F932" s="230" t="e">
        <f t="shared" ref="F932:G932" si="835">#REF!</f>
        <v>#REF!</v>
      </c>
      <c r="G932" s="228" t="e">
        <f t="shared" si="835"/>
        <v>#REF!</v>
      </c>
      <c r="H932" s="222"/>
      <c r="I932" s="222"/>
      <c r="J932" s="222"/>
      <c r="K932" s="224"/>
      <c r="L932" s="224"/>
      <c r="M932" s="222"/>
      <c r="N932" s="222"/>
      <c r="O932" s="222"/>
      <c r="P932" s="222"/>
      <c r="Q932" s="222"/>
      <c r="R932" s="222"/>
      <c r="S932" s="222"/>
      <c r="T932" s="222"/>
      <c r="U932" s="222"/>
      <c r="V932" s="222"/>
      <c r="W932" s="222"/>
      <c r="X932" s="222"/>
      <c r="Y932" s="222"/>
      <c r="Z932" s="222"/>
      <c r="AA932" s="222"/>
      <c r="AB932" s="222"/>
      <c r="AC932" s="222"/>
      <c r="AD932" s="222"/>
      <c r="AE932" s="222"/>
      <c r="AF932" s="222"/>
      <c r="AG932" s="222"/>
    </row>
    <row r="933" spans="1:33" ht="17.25" customHeight="1">
      <c r="A933" s="222"/>
      <c r="B933" s="222"/>
      <c r="C933" s="222"/>
      <c r="D933" s="222"/>
      <c r="E933" s="229"/>
      <c r="F933" s="230" t="e">
        <f t="shared" ref="F933:G933" si="836">#REF!</f>
        <v>#REF!</v>
      </c>
      <c r="G933" s="228" t="e">
        <f t="shared" si="836"/>
        <v>#REF!</v>
      </c>
      <c r="H933" s="222"/>
      <c r="I933" s="222"/>
      <c r="J933" s="222"/>
      <c r="K933" s="224"/>
      <c r="L933" s="224"/>
      <c r="M933" s="222"/>
      <c r="N933" s="222"/>
      <c r="O933" s="222"/>
      <c r="P933" s="222"/>
      <c r="Q933" s="222"/>
      <c r="R933" s="222"/>
      <c r="S933" s="222"/>
      <c r="T933" s="222"/>
      <c r="U933" s="222"/>
      <c r="V933" s="222"/>
      <c r="W933" s="222"/>
      <c r="X933" s="222"/>
      <c r="Y933" s="222"/>
      <c r="Z933" s="222"/>
      <c r="AA933" s="222"/>
      <c r="AB933" s="222"/>
      <c r="AC933" s="222"/>
      <c r="AD933" s="222"/>
      <c r="AE933" s="222"/>
      <c r="AF933" s="222"/>
      <c r="AG933" s="222"/>
    </row>
    <row r="934" spans="1:33" ht="17.25" customHeight="1">
      <c r="A934" s="222"/>
      <c r="B934" s="222"/>
      <c r="C934" s="222"/>
      <c r="D934" s="222"/>
      <c r="E934" s="229"/>
      <c r="F934" s="230" t="e">
        <f t="shared" ref="F934:G934" si="837">#REF!</f>
        <v>#REF!</v>
      </c>
      <c r="G934" s="228" t="e">
        <f t="shared" si="837"/>
        <v>#REF!</v>
      </c>
      <c r="H934" s="222"/>
      <c r="I934" s="222"/>
      <c r="J934" s="222"/>
      <c r="K934" s="224"/>
      <c r="L934" s="224"/>
      <c r="M934" s="222"/>
      <c r="N934" s="222"/>
      <c r="O934" s="222"/>
      <c r="P934" s="222"/>
      <c r="Q934" s="222"/>
      <c r="R934" s="222"/>
      <c r="S934" s="222"/>
      <c r="T934" s="222"/>
      <c r="U934" s="222"/>
      <c r="V934" s="222"/>
      <c r="W934" s="222"/>
      <c r="X934" s="222"/>
      <c r="Y934" s="222"/>
      <c r="Z934" s="222"/>
      <c r="AA934" s="222"/>
      <c r="AB934" s="222"/>
      <c r="AC934" s="222"/>
      <c r="AD934" s="222"/>
      <c r="AE934" s="222"/>
      <c r="AF934" s="222"/>
      <c r="AG934" s="222"/>
    </row>
    <row r="935" spans="1:33" ht="17.25" customHeight="1">
      <c r="A935" s="222"/>
      <c r="B935" s="222"/>
      <c r="C935" s="222"/>
      <c r="D935" s="222"/>
      <c r="E935" s="229"/>
      <c r="F935" s="230" t="e">
        <f t="shared" ref="F935:G935" si="838">#REF!</f>
        <v>#REF!</v>
      </c>
      <c r="G935" s="228" t="e">
        <f t="shared" si="838"/>
        <v>#REF!</v>
      </c>
      <c r="H935" s="222"/>
      <c r="I935" s="222"/>
      <c r="J935" s="222"/>
      <c r="K935" s="224"/>
      <c r="L935" s="224"/>
      <c r="M935" s="222"/>
      <c r="N935" s="222"/>
      <c r="O935" s="222"/>
      <c r="P935" s="222"/>
      <c r="Q935" s="222"/>
      <c r="R935" s="222"/>
      <c r="S935" s="222"/>
      <c r="T935" s="222"/>
      <c r="U935" s="222"/>
      <c r="V935" s="222"/>
      <c r="W935" s="222"/>
      <c r="X935" s="222"/>
      <c r="Y935" s="222"/>
      <c r="Z935" s="222"/>
      <c r="AA935" s="222"/>
      <c r="AB935" s="222"/>
      <c r="AC935" s="222"/>
      <c r="AD935" s="222"/>
      <c r="AE935" s="222"/>
      <c r="AF935" s="222"/>
      <c r="AG935" s="222"/>
    </row>
    <row r="936" spans="1:33" ht="17.25" customHeight="1">
      <c r="A936" s="222"/>
      <c r="B936" s="222"/>
      <c r="C936" s="222"/>
      <c r="D936" s="222"/>
      <c r="E936" s="229"/>
      <c r="F936" s="230" t="e">
        <f t="shared" ref="F936:G936" si="839">#REF!</f>
        <v>#REF!</v>
      </c>
      <c r="G936" s="228" t="e">
        <f t="shared" si="839"/>
        <v>#REF!</v>
      </c>
      <c r="H936" s="222"/>
      <c r="I936" s="222"/>
      <c r="J936" s="222"/>
      <c r="K936" s="224"/>
      <c r="L936" s="224"/>
      <c r="M936" s="222"/>
      <c r="N936" s="222"/>
      <c r="O936" s="222"/>
      <c r="P936" s="222"/>
      <c r="Q936" s="222"/>
      <c r="R936" s="222"/>
      <c r="S936" s="222"/>
      <c r="T936" s="222"/>
      <c r="U936" s="222"/>
      <c r="V936" s="222"/>
      <c r="W936" s="222"/>
      <c r="X936" s="222"/>
      <c r="Y936" s="222"/>
      <c r="Z936" s="222"/>
      <c r="AA936" s="222"/>
      <c r="AB936" s="222"/>
      <c r="AC936" s="222"/>
      <c r="AD936" s="222"/>
      <c r="AE936" s="222"/>
      <c r="AF936" s="222"/>
      <c r="AG936" s="222"/>
    </row>
    <row r="937" spans="1:33" ht="17.25" customHeight="1">
      <c r="A937" s="222"/>
      <c r="B937" s="222"/>
      <c r="C937" s="222"/>
      <c r="D937" s="222"/>
      <c r="E937" s="229"/>
      <c r="F937" s="230" t="e">
        <f t="shared" ref="F937:G937" si="840">#REF!</f>
        <v>#REF!</v>
      </c>
      <c r="G937" s="228" t="e">
        <f t="shared" si="840"/>
        <v>#REF!</v>
      </c>
      <c r="H937" s="222"/>
      <c r="I937" s="222"/>
      <c r="J937" s="222"/>
      <c r="K937" s="224"/>
      <c r="L937" s="224"/>
      <c r="M937" s="222"/>
      <c r="N937" s="222"/>
      <c r="O937" s="222"/>
      <c r="P937" s="222"/>
      <c r="Q937" s="222"/>
      <c r="R937" s="222"/>
      <c r="S937" s="222"/>
      <c r="T937" s="222"/>
      <c r="U937" s="222"/>
      <c r="V937" s="222"/>
      <c r="W937" s="222"/>
      <c r="X937" s="222"/>
      <c r="Y937" s="222"/>
      <c r="Z937" s="222"/>
      <c r="AA937" s="222"/>
      <c r="AB937" s="222"/>
      <c r="AC937" s="222"/>
      <c r="AD937" s="222"/>
      <c r="AE937" s="222"/>
      <c r="AF937" s="222"/>
      <c r="AG937" s="222"/>
    </row>
    <row r="938" spans="1:33" ht="17.25" customHeight="1">
      <c r="A938" s="222"/>
      <c r="B938" s="222"/>
      <c r="C938" s="222"/>
      <c r="D938" s="222"/>
      <c r="E938" s="229"/>
      <c r="F938" s="230" t="e">
        <f t="shared" ref="F938:G938" si="841">#REF!</f>
        <v>#REF!</v>
      </c>
      <c r="G938" s="228" t="e">
        <f t="shared" si="841"/>
        <v>#REF!</v>
      </c>
      <c r="H938" s="222"/>
      <c r="I938" s="222"/>
      <c r="J938" s="222"/>
      <c r="K938" s="224"/>
      <c r="L938" s="224"/>
      <c r="M938" s="222"/>
      <c r="N938" s="222"/>
      <c r="O938" s="222"/>
      <c r="P938" s="222"/>
      <c r="Q938" s="222"/>
      <c r="R938" s="222"/>
      <c r="S938" s="222"/>
      <c r="T938" s="222"/>
      <c r="U938" s="222"/>
      <c r="V938" s="222"/>
      <c r="W938" s="222"/>
      <c r="X938" s="222"/>
      <c r="Y938" s="222"/>
      <c r="Z938" s="222"/>
      <c r="AA938" s="222"/>
      <c r="AB938" s="222"/>
      <c r="AC938" s="222"/>
      <c r="AD938" s="222"/>
      <c r="AE938" s="222"/>
      <c r="AF938" s="222"/>
      <c r="AG938" s="222"/>
    </row>
    <row r="939" spans="1:33" ht="17.25" customHeight="1">
      <c r="A939" s="222"/>
      <c r="B939" s="222"/>
      <c r="C939" s="222"/>
      <c r="D939" s="222"/>
      <c r="E939" s="229"/>
      <c r="F939" s="230" t="e">
        <f t="shared" ref="F939:G939" si="842">#REF!</f>
        <v>#REF!</v>
      </c>
      <c r="G939" s="228" t="e">
        <f t="shared" si="842"/>
        <v>#REF!</v>
      </c>
      <c r="H939" s="222"/>
      <c r="I939" s="222"/>
      <c r="J939" s="222"/>
      <c r="K939" s="224"/>
      <c r="L939" s="224"/>
      <c r="M939" s="222"/>
      <c r="N939" s="222"/>
      <c r="O939" s="222"/>
      <c r="P939" s="222"/>
      <c r="Q939" s="222"/>
      <c r="R939" s="222"/>
      <c r="S939" s="222"/>
      <c r="T939" s="222"/>
      <c r="U939" s="222"/>
      <c r="V939" s="222"/>
      <c r="W939" s="222"/>
      <c r="X939" s="222"/>
      <c r="Y939" s="222"/>
      <c r="Z939" s="222"/>
      <c r="AA939" s="222"/>
      <c r="AB939" s="222"/>
      <c r="AC939" s="222"/>
      <c r="AD939" s="222"/>
      <c r="AE939" s="222"/>
      <c r="AF939" s="222"/>
      <c r="AG939" s="222"/>
    </row>
    <row r="940" spans="1:33" ht="17.25" customHeight="1">
      <c r="A940" s="222"/>
      <c r="B940" s="222"/>
      <c r="C940" s="222"/>
      <c r="D940" s="222"/>
      <c r="E940" s="229"/>
      <c r="F940" s="230" t="e">
        <f t="shared" ref="F940:G940" si="843">#REF!</f>
        <v>#REF!</v>
      </c>
      <c r="G940" s="228" t="e">
        <f t="shared" si="843"/>
        <v>#REF!</v>
      </c>
      <c r="H940" s="222"/>
      <c r="I940" s="222"/>
      <c r="J940" s="222"/>
      <c r="K940" s="224"/>
      <c r="L940" s="224"/>
      <c r="M940" s="222"/>
      <c r="N940" s="222"/>
      <c r="O940" s="222"/>
      <c r="P940" s="222"/>
      <c r="Q940" s="222"/>
      <c r="R940" s="222"/>
      <c r="S940" s="222"/>
      <c r="T940" s="222"/>
      <c r="U940" s="222"/>
      <c r="V940" s="222"/>
      <c r="W940" s="222"/>
      <c r="X940" s="222"/>
      <c r="Y940" s="222"/>
      <c r="Z940" s="222"/>
      <c r="AA940" s="222"/>
      <c r="AB940" s="222"/>
      <c r="AC940" s="222"/>
      <c r="AD940" s="222"/>
      <c r="AE940" s="222"/>
      <c r="AF940" s="222"/>
      <c r="AG940" s="222"/>
    </row>
    <row r="941" spans="1:33" ht="17.25" customHeight="1">
      <c r="A941" s="222"/>
      <c r="B941" s="222"/>
      <c r="C941" s="222"/>
      <c r="D941" s="222"/>
      <c r="E941" s="229"/>
      <c r="F941" s="230" t="e">
        <f t="shared" ref="F941:G941" si="844">#REF!</f>
        <v>#REF!</v>
      </c>
      <c r="G941" s="228" t="e">
        <f t="shared" si="844"/>
        <v>#REF!</v>
      </c>
      <c r="H941" s="222"/>
      <c r="I941" s="222"/>
      <c r="J941" s="222"/>
      <c r="K941" s="224"/>
      <c r="L941" s="224"/>
      <c r="M941" s="222"/>
      <c r="N941" s="222"/>
      <c r="O941" s="222"/>
      <c r="P941" s="222"/>
      <c r="Q941" s="222"/>
      <c r="R941" s="222"/>
      <c r="S941" s="222"/>
      <c r="T941" s="222"/>
      <c r="U941" s="222"/>
      <c r="V941" s="222"/>
      <c r="W941" s="222"/>
      <c r="X941" s="222"/>
      <c r="Y941" s="222"/>
      <c r="Z941" s="222"/>
      <c r="AA941" s="222"/>
      <c r="AB941" s="222"/>
      <c r="AC941" s="222"/>
      <c r="AD941" s="222"/>
      <c r="AE941" s="222"/>
      <c r="AF941" s="222"/>
      <c r="AG941" s="222"/>
    </row>
    <row r="942" spans="1:33" ht="17.25" customHeight="1">
      <c r="A942" s="222"/>
      <c r="B942" s="222"/>
      <c r="C942" s="222"/>
      <c r="D942" s="222"/>
      <c r="E942" s="229"/>
      <c r="F942" s="230" t="e">
        <f t="shared" ref="F942:G942" si="845">#REF!</f>
        <v>#REF!</v>
      </c>
      <c r="G942" s="228" t="e">
        <f t="shared" si="845"/>
        <v>#REF!</v>
      </c>
      <c r="H942" s="222"/>
      <c r="I942" s="222"/>
      <c r="J942" s="222"/>
      <c r="K942" s="224"/>
      <c r="L942" s="224"/>
      <c r="M942" s="222"/>
      <c r="N942" s="222"/>
      <c r="O942" s="222"/>
      <c r="P942" s="222"/>
      <c r="Q942" s="222"/>
      <c r="R942" s="222"/>
      <c r="S942" s="222"/>
      <c r="T942" s="222"/>
      <c r="U942" s="222"/>
      <c r="V942" s="222"/>
      <c r="W942" s="222"/>
      <c r="X942" s="222"/>
      <c r="Y942" s="222"/>
      <c r="Z942" s="222"/>
      <c r="AA942" s="222"/>
      <c r="AB942" s="222"/>
      <c r="AC942" s="222"/>
      <c r="AD942" s="222"/>
      <c r="AE942" s="222"/>
      <c r="AF942" s="222"/>
      <c r="AG942" s="222"/>
    </row>
    <row r="943" spans="1:33" ht="17.25" customHeight="1">
      <c r="A943" s="222"/>
      <c r="B943" s="222"/>
      <c r="C943" s="222"/>
      <c r="D943" s="222"/>
      <c r="E943" s="229"/>
      <c r="F943" s="230" t="e">
        <f t="shared" ref="F943:G943" si="846">#REF!</f>
        <v>#REF!</v>
      </c>
      <c r="G943" s="228" t="e">
        <f t="shared" si="846"/>
        <v>#REF!</v>
      </c>
      <c r="H943" s="222"/>
      <c r="I943" s="222"/>
      <c r="J943" s="222"/>
      <c r="K943" s="224"/>
      <c r="L943" s="224"/>
      <c r="M943" s="222"/>
      <c r="N943" s="222"/>
      <c r="O943" s="222"/>
      <c r="P943" s="222"/>
      <c r="Q943" s="222"/>
      <c r="R943" s="222"/>
      <c r="S943" s="222"/>
      <c r="T943" s="222"/>
      <c r="U943" s="222"/>
      <c r="V943" s="222"/>
      <c r="W943" s="222"/>
      <c r="X943" s="222"/>
      <c r="Y943" s="222"/>
      <c r="Z943" s="222"/>
      <c r="AA943" s="222"/>
      <c r="AB943" s="222"/>
      <c r="AC943" s="222"/>
      <c r="AD943" s="222"/>
      <c r="AE943" s="222"/>
      <c r="AF943" s="222"/>
      <c r="AG943" s="222"/>
    </row>
    <row r="944" spans="1:33" ht="17.25" customHeight="1">
      <c r="A944" s="222"/>
      <c r="B944" s="222"/>
      <c r="C944" s="222"/>
      <c r="D944" s="222"/>
      <c r="E944" s="229"/>
      <c r="F944" s="230" t="e">
        <f t="shared" ref="F944:G944" si="847">#REF!</f>
        <v>#REF!</v>
      </c>
      <c r="G944" s="228" t="e">
        <f t="shared" si="847"/>
        <v>#REF!</v>
      </c>
      <c r="H944" s="222"/>
      <c r="I944" s="222"/>
      <c r="J944" s="222"/>
      <c r="K944" s="224"/>
      <c r="L944" s="224"/>
      <c r="M944" s="222"/>
      <c r="N944" s="222"/>
      <c r="O944" s="222"/>
      <c r="P944" s="222"/>
      <c r="Q944" s="222"/>
      <c r="R944" s="222"/>
      <c r="S944" s="222"/>
      <c r="T944" s="222"/>
      <c r="U944" s="222"/>
      <c r="V944" s="222"/>
      <c r="W944" s="222"/>
      <c r="X944" s="222"/>
      <c r="Y944" s="222"/>
      <c r="Z944" s="222"/>
      <c r="AA944" s="222"/>
      <c r="AB944" s="222"/>
      <c r="AC944" s="222"/>
      <c r="AD944" s="222"/>
      <c r="AE944" s="222"/>
      <c r="AF944" s="222"/>
      <c r="AG944" s="222"/>
    </row>
    <row r="945" spans="1:33" ht="17.25" customHeight="1">
      <c r="A945" s="222"/>
      <c r="B945" s="222"/>
      <c r="C945" s="222"/>
      <c r="D945" s="222"/>
      <c r="E945" s="229"/>
      <c r="F945" s="230" t="e">
        <f t="shared" ref="F945:G945" si="848">#REF!</f>
        <v>#REF!</v>
      </c>
      <c r="G945" s="228" t="e">
        <f t="shared" si="848"/>
        <v>#REF!</v>
      </c>
      <c r="H945" s="222"/>
      <c r="I945" s="222"/>
      <c r="J945" s="222"/>
      <c r="K945" s="224"/>
      <c r="L945" s="224"/>
      <c r="M945" s="222"/>
      <c r="N945" s="222"/>
      <c r="O945" s="222"/>
      <c r="P945" s="222"/>
      <c r="Q945" s="222"/>
      <c r="R945" s="222"/>
      <c r="S945" s="222"/>
      <c r="T945" s="222"/>
      <c r="U945" s="222"/>
      <c r="V945" s="222"/>
      <c r="W945" s="222"/>
      <c r="X945" s="222"/>
      <c r="Y945" s="222"/>
      <c r="Z945" s="222"/>
      <c r="AA945" s="222"/>
      <c r="AB945" s="222"/>
      <c r="AC945" s="222"/>
      <c r="AD945" s="222"/>
      <c r="AE945" s="222"/>
      <c r="AF945" s="222"/>
      <c r="AG945" s="222"/>
    </row>
    <row r="946" spans="1:33" ht="17.25" customHeight="1">
      <c r="A946" s="222"/>
      <c r="B946" s="222"/>
      <c r="C946" s="222"/>
      <c r="D946" s="222"/>
      <c r="E946" s="229"/>
      <c r="F946" s="230" t="e">
        <f t="shared" ref="F946:G946" si="849">#REF!</f>
        <v>#REF!</v>
      </c>
      <c r="G946" s="228" t="e">
        <f t="shared" si="849"/>
        <v>#REF!</v>
      </c>
      <c r="H946" s="222"/>
      <c r="I946" s="222"/>
      <c r="J946" s="222"/>
      <c r="K946" s="224"/>
      <c r="L946" s="224"/>
      <c r="M946" s="222"/>
      <c r="N946" s="222"/>
      <c r="O946" s="222"/>
      <c r="P946" s="222"/>
      <c r="Q946" s="222"/>
      <c r="R946" s="222"/>
      <c r="S946" s="222"/>
      <c r="T946" s="222"/>
      <c r="U946" s="222"/>
      <c r="V946" s="222"/>
      <c r="W946" s="222"/>
      <c r="X946" s="222"/>
      <c r="Y946" s="222"/>
      <c r="Z946" s="222"/>
      <c r="AA946" s="222"/>
      <c r="AB946" s="222"/>
      <c r="AC946" s="222"/>
      <c r="AD946" s="222"/>
      <c r="AE946" s="222"/>
      <c r="AF946" s="222"/>
      <c r="AG946" s="222"/>
    </row>
    <row r="947" spans="1:33" ht="17.25" customHeight="1">
      <c r="A947" s="222"/>
      <c r="B947" s="222"/>
      <c r="C947" s="222"/>
      <c r="D947" s="222"/>
      <c r="E947" s="229"/>
      <c r="F947" s="230" t="e">
        <f t="shared" ref="F947:G947" si="850">#REF!</f>
        <v>#REF!</v>
      </c>
      <c r="G947" s="228" t="e">
        <f t="shared" si="850"/>
        <v>#REF!</v>
      </c>
      <c r="H947" s="222"/>
      <c r="I947" s="222"/>
      <c r="J947" s="222"/>
      <c r="K947" s="224"/>
      <c r="L947" s="224"/>
      <c r="M947" s="222"/>
      <c r="N947" s="222"/>
      <c r="O947" s="222"/>
      <c r="P947" s="222"/>
      <c r="Q947" s="222"/>
      <c r="R947" s="222"/>
      <c r="S947" s="222"/>
      <c r="T947" s="222"/>
      <c r="U947" s="222"/>
      <c r="V947" s="222"/>
      <c r="W947" s="222"/>
      <c r="X947" s="222"/>
      <c r="Y947" s="222"/>
      <c r="Z947" s="222"/>
      <c r="AA947" s="222"/>
      <c r="AB947" s="222"/>
      <c r="AC947" s="222"/>
      <c r="AD947" s="222"/>
      <c r="AE947" s="222"/>
      <c r="AF947" s="222"/>
      <c r="AG947" s="222"/>
    </row>
    <row r="948" spans="1:33" ht="17.25" customHeight="1">
      <c r="A948" s="222"/>
      <c r="B948" s="222"/>
      <c r="C948" s="222"/>
      <c r="D948" s="222"/>
      <c r="E948" s="229"/>
      <c r="F948" s="230" t="e">
        <f t="shared" ref="F948:G948" si="851">#REF!</f>
        <v>#REF!</v>
      </c>
      <c r="G948" s="228" t="e">
        <f t="shared" si="851"/>
        <v>#REF!</v>
      </c>
      <c r="H948" s="222"/>
      <c r="I948" s="222"/>
      <c r="J948" s="222"/>
      <c r="K948" s="224"/>
      <c r="L948" s="224"/>
      <c r="M948" s="222"/>
      <c r="N948" s="222"/>
      <c r="O948" s="222"/>
      <c r="P948" s="222"/>
      <c r="Q948" s="222"/>
      <c r="R948" s="222"/>
      <c r="S948" s="222"/>
      <c r="T948" s="222"/>
      <c r="U948" s="222"/>
      <c r="V948" s="222"/>
      <c r="W948" s="222"/>
      <c r="X948" s="222"/>
      <c r="Y948" s="222"/>
      <c r="Z948" s="222"/>
      <c r="AA948" s="222"/>
      <c r="AB948" s="222"/>
      <c r="AC948" s="222"/>
      <c r="AD948" s="222"/>
      <c r="AE948" s="222"/>
      <c r="AF948" s="222"/>
      <c r="AG948" s="222"/>
    </row>
    <row r="949" spans="1:33" ht="17.25" customHeight="1">
      <c r="A949" s="222"/>
      <c r="B949" s="222"/>
      <c r="C949" s="222"/>
      <c r="D949" s="222"/>
      <c r="E949" s="229"/>
      <c r="F949" s="230" t="e">
        <f t="shared" ref="F949:G949" si="852">#REF!</f>
        <v>#REF!</v>
      </c>
      <c r="G949" s="228" t="e">
        <f t="shared" si="852"/>
        <v>#REF!</v>
      </c>
      <c r="H949" s="222"/>
      <c r="I949" s="222"/>
      <c r="J949" s="222"/>
      <c r="K949" s="224"/>
      <c r="L949" s="224"/>
      <c r="M949" s="222"/>
      <c r="N949" s="222"/>
      <c r="O949" s="222"/>
      <c r="P949" s="222"/>
      <c r="Q949" s="222"/>
      <c r="R949" s="222"/>
      <c r="S949" s="222"/>
      <c r="T949" s="222"/>
      <c r="U949" s="222"/>
      <c r="V949" s="222"/>
      <c r="W949" s="222"/>
      <c r="X949" s="222"/>
      <c r="Y949" s="222"/>
      <c r="Z949" s="222"/>
      <c r="AA949" s="222"/>
      <c r="AB949" s="222"/>
      <c r="AC949" s="222"/>
      <c r="AD949" s="222"/>
      <c r="AE949" s="222"/>
      <c r="AF949" s="222"/>
      <c r="AG949" s="222"/>
    </row>
    <row r="950" spans="1:33" ht="17.25" customHeight="1">
      <c r="A950" s="222"/>
      <c r="B950" s="222"/>
      <c r="C950" s="222"/>
      <c r="D950" s="222"/>
      <c r="E950" s="229"/>
      <c r="F950" s="230" t="e">
        <f t="shared" ref="F950:G950" si="853">#REF!</f>
        <v>#REF!</v>
      </c>
      <c r="G950" s="228" t="e">
        <f t="shared" si="853"/>
        <v>#REF!</v>
      </c>
      <c r="H950" s="222"/>
      <c r="I950" s="222"/>
      <c r="J950" s="222"/>
      <c r="K950" s="224"/>
      <c r="L950" s="224"/>
      <c r="M950" s="222"/>
      <c r="N950" s="222"/>
      <c r="O950" s="222"/>
      <c r="P950" s="222"/>
      <c r="Q950" s="222"/>
      <c r="R950" s="222"/>
      <c r="S950" s="222"/>
      <c r="T950" s="222"/>
      <c r="U950" s="222"/>
      <c r="V950" s="222"/>
      <c r="W950" s="222"/>
      <c r="X950" s="222"/>
      <c r="Y950" s="222"/>
      <c r="Z950" s="222"/>
      <c r="AA950" s="222"/>
      <c r="AB950" s="222"/>
      <c r="AC950" s="222"/>
      <c r="AD950" s="222"/>
      <c r="AE950" s="222"/>
      <c r="AF950" s="222"/>
      <c r="AG950" s="222"/>
    </row>
    <row r="951" spans="1:33" ht="17.25" customHeight="1">
      <c r="A951" s="222"/>
      <c r="B951" s="222"/>
      <c r="C951" s="222"/>
      <c r="D951" s="222"/>
      <c r="E951" s="229"/>
      <c r="F951" s="230" t="e">
        <f t="shared" ref="F951:G951" si="854">#REF!</f>
        <v>#REF!</v>
      </c>
      <c r="G951" s="228" t="e">
        <f t="shared" si="854"/>
        <v>#REF!</v>
      </c>
      <c r="H951" s="222"/>
      <c r="I951" s="222"/>
      <c r="J951" s="222"/>
      <c r="K951" s="224"/>
      <c r="L951" s="224"/>
      <c r="M951" s="222"/>
      <c r="N951" s="222"/>
      <c r="O951" s="222"/>
      <c r="P951" s="222"/>
      <c r="Q951" s="222"/>
      <c r="R951" s="222"/>
      <c r="S951" s="222"/>
      <c r="T951" s="222"/>
      <c r="U951" s="222"/>
      <c r="V951" s="222"/>
      <c r="W951" s="222"/>
      <c r="X951" s="222"/>
      <c r="Y951" s="222"/>
      <c r="Z951" s="222"/>
      <c r="AA951" s="222"/>
      <c r="AB951" s="222"/>
      <c r="AC951" s="222"/>
      <c r="AD951" s="222"/>
      <c r="AE951" s="222"/>
      <c r="AF951" s="222"/>
      <c r="AG951" s="222"/>
    </row>
    <row r="952" spans="1:33" ht="17.25" customHeight="1">
      <c r="A952" s="222"/>
      <c r="B952" s="222"/>
      <c r="C952" s="222"/>
      <c r="D952" s="222"/>
      <c r="E952" s="229"/>
      <c r="F952" s="230" t="e">
        <f t="shared" ref="F952:G952" si="855">#REF!</f>
        <v>#REF!</v>
      </c>
      <c r="G952" s="228" t="e">
        <f t="shared" si="855"/>
        <v>#REF!</v>
      </c>
      <c r="H952" s="222"/>
      <c r="I952" s="222"/>
      <c r="J952" s="222"/>
      <c r="K952" s="224"/>
      <c r="L952" s="224"/>
      <c r="M952" s="222"/>
      <c r="N952" s="222"/>
      <c r="O952" s="222"/>
      <c r="P952" s="222"/>
      <c r="Q952" s="222"/>
      <c r="R952" s="222"/>
      <c r="S952" s="222"/>
      <c r="T952" s="222"/>
      <c r="U952" s="222"/>
      <c r="V952" s="222"/>
      <c r="W952" s="222"/>
      <c r="X952" s="222"/>
      <c r="Y952" s="222"/>
      <c r="Z952" s="222"/>
      <c r="AA952" s="222"/>
      <c r="AB952" s="222"/>
      <c r="AC952" s="222"/>
      <c r="AD952" s="222"/>
      <c r="AE952" s="222"/>
      <c r="AF952" s="222"/>
      <c r="AG952" s="222"/>
    </row>
    <row r="953" spans="1:33" ht="17.25" customHeight="1">
      <c r="A953" s="222"/>
      <c r="B953" s="222"/>
      <c r="C953" s="222"/>
      <c r="D953" s="222"/>
      <c r="E953" s="229"/>
      <c r="F953" s="230" t="e">
        <f t="shared" ref="F953:G953" si="856">#REF!</f>
        <v>#REF!</v>
      </c>
      <c r="G953" s="228" t="e">
        <f t="shared" si="856"/>
        <v>#REF!</v>
      </c>
      <c r="H953" s="222"/>
      <c r="I953" s="222"/>
      <c r="J953" s="222"/>
      <c r="K953" s="224"/>
      <c r="L953" s="224"/>
      <c r="M953" s="222"/>
      <c r="N953" s="222"/>
      <c r="O953" s="222"/>
      <c r="P953" s="222"/>
      <c r="Q953" s="222"/>
      <c r="R953" s="222"/>
      <c r="S953" s="222"/>
      <c r="T953" s="222"/>
      <c r="U953" s="222"/>
      <c r="V953" s="222"/>
      <c r="W953" s="222"/>
      <c r="X953" s="222"/>
      <c r="Y953" s="222"/>
      <c r="Z953" s="222"/>
      <c r="AA953" s="222"/>
      <c r="AB953" s="222"/>
      <c r="AC953" s="222"/>
      <c r="AD953" s="222"/>
      <c r="AE953" s="222"/>
      <c r="AF953" s="222"/>
      <c r="AG953" s="222"/>
    </row>
    <row r="954" spans="1:33" ht="17.25" customHeight="1">
      <c r="A954" s="222"/>
      <c r="B954" s="222"/>
      <c r="C954" s="222"/>
      <c r="D954" s="222"/>
      <c r="E954" s="229"/>
      <c r="F954" s="230" t="e">
        <f t="shared" ref="F954:G954" si="857">#REF!</f>
        <v>#REF!</v>
      </c>
      <c r="G954" s="228" t="e">
        <f t="shared" si="857"/>
        <v>#REF!</v>
      </c>
      <c r="H954" s="222"/>
      <c r="I954" s="222"/>
      <c r="J954" s="222"/>
      <c r="K954" s="224"/>
      <c r="L954" s="224"/>
      <c r="M954" s="222"/>
      <c r="N954" s="222"/>
      <c r="O954" s="222"/>
      <c r="P954" s="222"/>
      <c r="Q954" s="222"/>
      <c r="R954" s="222"/>
      <c r="S954" s="222"/>
      <c r="T954" s="222"/>
      <c r="U954" s="222"/>
      <c r="V954" s="222"/>
      <c r="W954" s="222"/>
      <c r="X954" s="222"/>
      <c r="Y954" s="222"/>
      <c r="Z954" s="222"/>
      <c r="AA954" s="222"/>
      <c r="AB954" s="222"/>
      <c r="AC954" s="222"/>
      <c r="AD954" s="222"/>
      <c r="AE954" s="222"/>
      <c r="AF954" s="222"/>
      <c r="AG954" s="222"/>
    </row>
    <row r="955" spans="1:33" ht="17.25" customHeight="1">
      <c r="A955" s="222"/>
      <c r="B955" s="222"/>
      <c r="C955" s="222"/>
      <c r="D955" s="222"/>
      <c r="E955" s="229"/>
      <c r="F955" s="230" t="e">
        <f t="shared" ref="F955:G955" si="858">#REF!</f>
        <v>#REF!</v>
      </c>
      <c r="G955" s="228" t="e">
        <f t="shared" si="858"/>
        <v>#REF!</v>
      </c>
      <c r="H955" s="222"/>
      <c r="I955" s="222"/>
      <c r="J955" s="222"/>
      <c r="K955" s="224"/>
      <c r="L955" s="224"/>
      <c r="M955" s="222"/>
      <c r="N955" s="222"/>
      <c r="O955" s="222"/>
      <c r="P955" s="222"/>
      <c r="Q955" s="222"/>
      <c r="R955" s="222"/>
      <c r="S955" s="222"/>
      <c r="T955" s="222"/>
      <c r="U955" s="222"/>
      <c r="V955" s="222"/>
      <c r="W955" s="222"/>
      <c r="X955" s="222"/>
      <c r="Y955" s="222"/>
      <c r="Z955" s="222"/>
      <c r="AA955" s="222"/>
      <c r="AB955" s="222"/>
      <c r="AC955" s="222"/>
      <c r="AD955" s="222"/>
      <c r="AE955" s="222"/>
      <c r="AF955" s="222"/>
      <c r="AG955" s="222"/>
    </row>
    <row r="956" spans="1:33" ht="17.25" customHeight="1">
      <c r="A956" s="222"/>
      <c r="B956" s="222"/>
      <c r="C956" s="222"/>
      <c r="D956" s="222"/>
      <c r="E956" s="229"/>
      <c r="F956" s="230" t="e">
        <f t="shared" ref="F956:G956" si="859">#REF!</f>
        <v>#REF!</v>
      </c>
      <c r="G956" s="228" t="e">
        <f t="shared" si="859"/>
        <v>#REF!</v>
      </c>
      <c r="H956" s="222"/>
      <c r="I956" s="222"/>
      <c r="J956" s="222"/>
      <c r="K956" s="224"/>
      <c r="L956" s="224"/>
      <c r="M956" s="222"/>
      <c r="N956" s="222"/>
      <c r="O956" s="222"/>
      <c r="P956" s="222"/>
      <c r="Q956" s="222"/>
      <c r="R956" s="222"/>
      <c r="S956" s="222"/>
      <c r="T956" s="222"/>
      <c r="U956" s="222"/>
      <c r="V956" s="222"/>
      <c r="W956" s="222"/>
      <c r="X956" s="222"/>
      <c r="Y956" s="222"/>
      <c r="Z956" s="222"/>
      <c r="AA956" s="222"/>
      <c r="AB956" s="222"/>
      <c r="AC956" s="222"/>
      <c r="AD956" s="222"/>
      <c r="AE956" s="222"/>
      <c r="AF956" s="222"/>
      <c r="AG956" s="222"/>
    </row>
    <row r="957" spans="1:33" ht="17.25" customHeight="1">
      <c r="A957" s="222"/>
      <c r="B957" s="222"/>
      <c r="C957" s="222"/>
      <c r="D957" s="222"/>
      <c r="E957" s="229"/>
      <c r="F957" s="230" t="e">
        <f t="shared" ref="F957:G957" si="860">#REF!</f>
        <v>#REF!</v>
      </c>
      <c r="G957" s="228" t="e">
        <f t="shared" si="860"/>
        <v>#REF!</v>
      </c>
      <c r="H957" s="222"/>
      <c r="I957" s="222"/>
      <c r="J957" s="222"/>
      <c r="K957" s="224"/>
      <c r="L957" s="224"/>
      <c r="M957" s="222"/>
      <c r="N957" s="222"/>
      <c r="O957" s="222"/>
      <c r="P957" s="222"/>
      <c r="Q957" s="222"/>
      <c r="R957" s="222"/>
      <c r="S957" s="222"/>
      <c r="T957" s="222"/>
      <c r="U957" s="222"/>
      <c r="V957" s="222"/>
      <c r="W957" s="222"/>
      <c r="X957" s="222"/>
      <c r="Y957" s="222"/>
      <c r="Z957" s="222"/>
      <c r="AA957" s="222"/>
      <c r="AB957" s="222"/>
      <c r="AC957" s="222"/>
      <c r="AD957" s="222"/>
      <c r="AE957" s="222"/>
      <c r="AF957" s="222"/>
      <c r="AG957" s="222"/>
    </row>
    <row r="958" spans="1:33" ht="17.25" customHeight="1">
      <c r="A958" s="222"/>
      <c r="B958" s="222"/>
      <c r="C958" s="222"/>
      <c r="D958" s="222"/>
      <c r="E958" s="229"/>
      <c r="F958" s="230" t="e">
        <f t="shared" ref="F958:G958" si="861">#REF!</f>
        <v>#REF!</v>
      </c>
      <c r="G958" s="228" t="e">
        <f t="shared" si="861"/>
        <v>#REF!</v>
      </c>
      <c r="H958" s="222"/>
      <c r="I958" s="222"/>
      <c r="J958" s="222"/>
      <c r="K958" s="224"/>
      <c r="L958" s="224"/>
      <c r="M958" s="222"/>
      <c r="N958" s="222"/>
      <c r="O958" s="222"/>
      <c r="P958" s="222"/>
      <c r="Q958" s="222"/>
      <c r="R958" s="222"/>
      <c r="S958" s="222"/>
      <c r="T958" s="222"/>
      <c r="U958" s="222"/>
      <c r="V958" s="222"/>
      <c r="W958" s="222"/>
      <c r="X958" s="222"/>
      <c r="Y958" s="222"/>
      <c r="Z958" s="222"/>
      <c r="AA958" s="222"/>
      <c r="AB958" s="222"/>
      <c r="AC958" s="222"/>
      <c r="AD958" s="222"/>
      <c r="AE958" s="222"/>
      <c r="AF958" s="222"/>
      <c r="AG958" s="222"/>
    </row>
    <row r="959" spans="1:33" ht="17.25" customHeight="1">
      <c r="A959" s="222"/>
      <c r="B959" s="222"/>
      <c r="C959" s="222"/>
      <c r="D959" s="222"/>
      <c r="E959" s="229"/>
      <c r="F959" s="230" t="e">
        <f t="shared" ref="F959:G959" si="862">#REF!</f>
        <v>#REF!</v>
      </c>
      <c r="G959" s="228" t="e">
        <f t="shared" si="862"/>
        <v>#REF!</v>
      </c>
      <c r="H959" s="222"/>
      <c r="I959" s="222"/>
      <c r="J959" s="222"/>
      <c r="K959" s="224"/>
      <c r="L959" s="224"/>
      <c r="M959" s="222"/>
      <c r="N959" s="222"/>
      <c r="O959" s="222"/>
      <c r="P959" s="222"/>
      <c r="Q959" s="222"/>
      <c r="R959" s="222"/>
      <c r="S959" s="222"/>
      <c r="T959" s="222"/>
      <c r="U959" s="222"/>
      <c r="V959" s="222"/>
      <c r="W959" s="222"/>
      <c r="X959" s="222"/>
      <c r="Y959" s="222"/>
      <c r="Z959" s="222"/>
      <c r="AA959" s="222"/>
      <c r="AB959" s="222"/>
      <c r="AC959" s="222"/>
      <c r="AD959" s="222"/>
      <c r="AE959" s="222"/>
      <c r="AF959" s="222"/>
      <c r="AG959" s="222"/>
    </row>
    <row r="960" spans="1:33" ht="17.25" customHeight="1">
      <c r="A960" s="222"/>
      <c r="B960" s="222"/>
      <c r="C960" s="222"/>
      <c r="D960" s="222"/>
      <c r="E960" s="229"/>
      <c r="F960" s="230" t="e">
        <f t="shared" ref="F960:G960" si="863">#REF!</f>
        <v>#REF!</v>
      </c>
      <c r="G960" s="228" t="e">
        <f t="shared" si="863"/>
        <v>#REF!</v>
      </c>
      <c r="H960" s="222"/>
      <c r="I960" s="222"/>
      <c r="J960" s="222"/>
      <c r="K960" s="224"/>
      <c r="L960" s="224"/>
      <c r="M960" s="222"/>
      <c r="N960" s="222"/>
      <c r="O960" s="222"/>
      <c r="P960" s="222"/>
      <c r="Q960" s="222"/>
      <c r="R960" s="222"/>
      <c r="S960" s="222"/>
      <c r="T960" s="222"/>
      <c r="U960" s="222"/>
      <c r="V960" s="222"/>
      <c r="W960" s="222"/>
      <c r="X960" s="222"/>
      <c r="Y960" s="222"/>
      <c r="Z960" s="222"/>
      <c r="AA960" s="222"/>
      <c r="AB960" s="222"/>
      <c r="AC960" s="222"/>
      <c r="AD960" s="222"/>
      <c r="AE960" s="222"/>
      <c r="AF960" s="222"/>
      <c r="AG960" s="222"/>
    </row>
    <row r="961" spans="1:33" ht="17.25" customHeight="1">
      <c r="A961" s="222"/>
      <c r="B961" s="222"/>
      <c r="C961" s="222"/>
      <c r="D961" s="222"/>
      <c r="E961" s="229"/>
      <c r="F961" s="230" t="e">
        <f t="shared" ref="F961:G961" si="864">#REF!</f>
        <v>#REF!</v>
      </c>
      <c r="G961" s="228" t="e">
        <f t="shared" si="864"/>
        <v>#REF!</v>
      </c>
      <c r="H961" s="222"/>
      <c r="I961" s="222"/>
      <c r="J961" s="222"/>
      <c r="K961" s="224"/>
      <c r="L961" s="224"/>
      <c r="M961" s="222"/>
      <c r="N961" s="222"/>
      <c r="O961" s="222"/>
      <c r="P961" s="222"/>
      <c r="Q961" s="222"/>
      <c r="R961" s="222"/>
      <c r="S961" s="222"/>
      <c r="T961" s="222"/>
      <c r="U961" s="222"/>
      <c r="V961" s="222"/>
      <c r="W961" s="222"/>
      <c r="X961" s="222"/>
      <c r="Y961" s="222"/>
      <c r="Z961" s="222"/>
      <c r="AA961" s="222"/>
      <c r="AB961" s="222"/>
      <c r="AC961" s="222"/>
      <c r="AD961" s="222"/>
      <c r="AE961" s="222"/>
      <c r="AF961" s="222"/>
      <c r="AG961" s="222"/>
    </row>
    <row r="962" spans="1:33" ht="17.25" customHeight="1">
      <c r="A962" s="222"/>
      <c r="B962" s="222"/>
      <c r="C962" s="222"/>
      <c r="D962" s="222"/>
      <c r="E962" s="229"/>
      <c r="F962" s="230" t="e">
        <f t="shared" ref="F962:G962" si="865">#REF!</f>
        <v>#REF!</v>
      </c>
      <c r="G962" s="228" t="e">
        <f t="shared" si="865"/>
        <v>#REF!</v>
      </c>
      <c r="H962" s="222"/>
      <c r="I962" s="222"/>
      <c r="J962" s="222"/>
      <c r="K962" s="224"/>
      <c r="L962" s="224"/>
      <c r="M962" s="222"/>
      <c r="N962" s="222"/>
      <c r="O962" s="222"/>
      <c r="P962" s="222"/>
      <c r="Q962" s="222"/>
      <c r="R962" s="222"/>
      <c r="S962" s="222"/>
      <c r="T962" s="222"/>
      <c r="U962" s="222"/>
      <c r="V962" s="222"/>
      <c r="W962" s="222"/>
      <c r="X962" s="222"/>
      <c r="Y962" s="222"/>
      <c r="Z962" s="222"/>
      <c r="AA962" s="222"/>
      <c r="AB962" s="222"/>
      <c r="AC962" s="222"/>
      <c r="AD962" s="222"/>
      <c r="AE962" s="222"/>
      <c r="AF962" s="222"/>
      <c r="AG962" s="222"/>
    </row>
    <row r="963" spans="1:33" ht="17.25" customHeight="1">
      <c r="A963" s="222"/>
      <c r="B963" s="222"/>
      <c r="C963" s="222"/>
      <c r="D963" s="222"/>
      <c r="E963" s="229"/>
      <c r="F963" s="230" t="e">
        <f t="shared" ref="F963:G963" si="866">#REF!</f>
        <v>#REF!</v>
      </c>
      <c r="G963" s="228" t="e">
        <f t="shared" si="866"/>
        <v>#REF!</v>
      </c>
      <c r="H963" s="222"/>
      <c r="I963" s="222"/>
      <c r="J963" s="222"/>
      <c r="K963" s="224"/>
      <c r="L963" s="224"/>
      <c r="M963" s="222"/>
      <c r="N963" s="222"/>
      <c r="O963" s="222"/>
      <c r="P963" s="222"/>
      <c r="Q963" s="222"/>
      <c r="R963" s="222"/>
      <c r="S963" s="222"/>
      <c r="T963" s="222"/>
      <c r="U963" s="222"/>
      <c r="V963" s="222"/>
      <c r="W963" s="222"/>
      <c r="X963" s="222"/>
      <c r="Y963" s="222"/>
      <c r="Z963" s="222"/>
      <c r="AA963" s="222"/>
      <c r="AB963" s="222"/>
      <c r="AC963" s="222"/>
      <c r="AD963" s="222"/>
      <c r="AE963" s="222"/>
      <c r="AF963" s="222"/>
      <c r="AG963" s="222"/>
    </row>
    <row r="964" spans="1:33" ht="17.25" customHeight="1">
      <c r="A964" s="222"/>
      <c r="B964" s="222"/>
      <c r="C964" s="222"/>
      <c r="D964" s="222"/>
      <c r="E964" s="229"/>
      <c r="F964" s="230" t="e">
        <f t="shared" ref="F964:G964" si="867">#REF!</f>
        <v>#REF!</v>
      </c>
      <c r="G964" s="228" t="e">
        <f t="shared" si="867"/>
        <v>#REF!</v>
      </c>
      <c r="H964" s="222"/>
      <c r="I964" s="222"/>
      <c r="J964" s="222"/>
      <c r="K964" s="224"/>
      <c r="L964" s="224"/>
      <c r="M964" s="222"/>
      <c r="N964" s="222"/>
      <c r="O964" s="222"/>
      <c r="P964" s="222"/>
      <c r="Q964" s="222"/>
      <c r="R964" s="222"/>
      <c r="S964" s="222"/>
      <c r="T964" s="222"/>
      <c r="U964" s="222"/>
      <c r="V964" s="222"/>
      <c r="W964" s="222"/>
      <c r="X964" s="222"/>
      <c r="Y964" s="222"/>
      <c r="Z964" s="222"/>
      <c r="AA964" s="222"/>
      <c r="AB964" s="222"/>
      <c r="AC964" s="222"/>
      <c r="AD964" s="222"/>
      <c r="AE964" s="222"/>
      <c r="AF964" s="222"/>
      <c r="AG964" s="222"/>
    </row>
    <row r="965" spans="1:33" ht="17.25" customHeight="1">
      <c r="A965" s="222"/>
      <c r="B965" s="222"/>
      <c r="C965" s="222"/>
      <c r="D965" s="222"/>
      <c r="E965" s="229"/>
      <c r="F965" s="230" t="e">
        <f t="shared" ref="F965:G965" si="868">#REF!</f>
        <v>#REF!</v>
      </c>
      <c r="G965" s="228" t="e">
        <f t="shared" si="868"/>
        <v>#REF!</v>
      </c>
      <c r="H965" s="222"/>
      <c r="I965" s="222"/>
      <c r="J965" s="222"/>
      <c r="K965" s="224"/>
      <c r="L965" s="224"/>
      <c r="M965" s="222"/>
      <c r="N965" s="222"/>
      <c r="O965" s="222"/>
      <c r="P965" s="222"/>
      <c r="Q965" s="222"/>
      <c r="R965" s="222"/>
      <c r="S965" s="222"/>
      <c r="T965" s="222"/>
      <c r="U965" s="222"/>
      <c r="V965" s="222"/>
      <c r="W965" s="222"/>
      <c r="X965" s="222"/>
      <c r="Y965" s="222"/>
      <c r="Z965" s="222"/>
      <c r="AA965" s="222"/>
      <c r="AB965" s="222"/>
      <c r="AC965" s="222"/>
      <c r="AD965" s="222"/>
      <c r="AE965" s="222"/>
      <c r="AF965" s="222"/>
      <c r="AG965" s="222"/>
    </row>
    <row r="966" spans="1:33" ht="17.25" customHeight="1">
      <c r="A966" s="222"/>
      <c r="B966" s="222"/>
      <c r="C966" s="222"/>
      <c r="D966" s="222"/>
      <c r="E966" s="229"/>
      <c r="F966" s="230" t="e">
        <f t="shared" ref="F966:G966" si="869">#REF!</f>
        <v>#REF!</v>
      </c>
      <c r="G966" s="228" t="e">
        <f t="shared" si="869"/>
        <v>#REF!</v>
      </c>
      <c r="H966" s="222"/>
      <c r="I966" s="222"/>
      <c r="J966" s="222"/>
      <c r="K966" s="224"/>
      <c r="L966" s="224"/>
      <c r="M966" s="222"/>
      <c r="N966" s="222"/>
      <c r="O966" s="222"/>
      <c r="P966" s="222"/>
      <c r="Q966" s="222"/>
      <c r="R966" s="222"/>
      <c r="S966" s="222"/>
      <c r="T966" s="222"/>
      <c r="U966" s="222"/>
      <c r="V966" s="222"/>
      <c r="W966" s="222"/>
      <c r="X966" s="222"/>
      <c r="Y966" s="222"/>
      <c r="Z966" s="222"/>
      <c r="AA966" s="222"/>
      <c r="AB966" s="222"/>
      <c r="AC966" s="222"/>
      <c r="AD966" s="222"/>
      <c r="AE966" s="222"/>
      <c r="AF966" s="222"/>
      <c r="AG966" s="222"/>
    </row>
    <row r="967" spans="1:33" ht="17.25" customHeight="1">
      <c r="A967" s="222"/>
      <c r="B967" s="222"/>
      <c r="C967" s="222"/>
      <c r="D967" s="222"/>
      <c r="E967" s="229"/>
      <c r="F967" s="230" t="e">
        <f t="shared" ref="F967:G967" si="870">#REF!</f>
        <v>#REF!</v>
      </c>
      <c r="G967" s="228" t="e">
        <f t="shared" si="870"/>
        <v>#REF!</v>
      </c>
      <c r="H967" s="222"/>
      <c r="I967" s="222"/>
      <c r="J967" s="222"/>
      <c r="K967" s="224"/>
      <c r="L967" s="224"/>
      <c r="M967" s="222"/>
      <c r="N967" s="222"/>
      <c r="O967" s="222"/>
      <c r="P967" s="222"/>
      <c r="Q967" s="222"/>
      <c r="R967" s="222"/>
      <c r="S967" s="222"/>
      <c r="T967" s="222"/>
      <c r="U967" s="222"/>
      <c r="V967" s="222"/>
      <c r="W967" s="222"/>
      <c r="X967" s="222"/>
      <c r="Y967" s="222"/>
      <c r="Z967" s="222"/>
      <c r="AA967" s="222"/>
      <c r="AB967" s="222"/>
      <c r="AC967" s="222"/>
      <c r="AD967" s="222"/>
      <c r="AE967" s="222"/>
      <c r="AF967" s="222"/>
      <c r="AG967" s="222"/>
    </row>
    <row r="968" spans="1:33" ht="17.25" customHeight="1">
      <c r="A968" s="222"/>
      <c r="B968" s="222"/>
      <c r="C968" s="222"/>
      <c r="D968" s="222"/>
      <c r="E968" s="229"/>
      <c r="F968" s="230" t="e">
        <f t="shared" ref="F968:G968" si="871">#REF!</f>
        <v>#REF!</v>
      </c>
      <c r="G968" s="228" t="e">
        <f t="shared" si="871"/>
        <v>#REF!</v>
      </c>
      <c r="H968" s="222"/>
      <c r="I968" s="222"/>
      <c r="J968" s="222"/>
      <c r="K968" s="224"/>
      <c r="L968" s="224"/>
      <c r="M968" s="222"/>
      <c r="N968" s="222"/>
      <c r="O968" s="222"/>
      <c r="P968" s="222"/>
      <c r="Q968" s="222"/>
      <c r="R968" s="222"/>
      <c r="S968" s="222"/>
      <c r="T968" s="222"/>
      <c r="U968" s="222"/>
      <c r="V968" s="222"/>
      <c r="W968" s="222"/>
      <c r="X968" s="222"/>
      <c r="Y968" s="222"/>
      <c r="Z968" s="222"/>
      <c r="AA968" s="222"/>
      <c r="AB968" s="222"/>
      <c r="AC968" s="222"/>
      <c r="AD968" s="222"/>
      <c r="AE968" s="222"/>
      <c r="AF968" s="222"/>
      <c r="AG968" s="222"/>
    </row>
    <row r="969" spans="1:33" ht="17.25" customHeight="1">
      <c r="A969" s="222"/>
      <c r="B969" s="222"/>
      <c r="C969" s="222"/>
      <c r="D969" s="222"/>
      <c r="E969" s="229"/>
      <c r="F969" s="230" t="e">
        <f t="shared" ref="F969:G969" si="872">#REF!</f>
        <v>#REF!</v>
      </c>
      <c r="G969" s="228" t="e">
        <f t="shared" si="872"/>
        <v>#REF!</v>
      </c>
      <c r="H969" s="222"/>
      <c r="I969" s="222"/>
      <c r="J969" s="222"/>
      <c r="K969" s="224"/>
      <c r="L969" s="224"/>
      <c r="M969" s="222"/>
      <c r="N969" s="222"/>
      <c r="O969" s="222"/>
      <c r="P969" s="222"/>
      <c r="Q969" s="222"/>
      <c r="R969" s="222"/>
      <c r="S969" s="222"/>
      <c r="T969" s="222"/>
      <c r="U969" s="222"/>
      <c r="V969" s="222"/>
      <c r="W969" s="222"/>
      <c r="X969" s="222"/>
      <c r="Y969" s="222"/>
      <c r="Z969" s="222"/>
      <c r="AA969" s="222"/>
      <c r="AB969" s="222"/>
      <c r="AC969" s="222"/>
      <c r="AD969" s="222"/>
      <c r="AE969" s="222"/>
      <c r="AF969" s="222"/>
      <c r="AG969" s="222"/>
    </row>
    <row r="970" spans="1:33" ht="17.25" customHeight="1">
      <c r="A970" s="222"/>
      <c r="B970" s="222"/>
      <c r="C970" s="222"/>
      <c r="D970" s="222"/>
      <c r="E970" s="229"/>
      <c r="F970" s="230" t="e">
        <f t="shared" ref="F970:G970" si="873">#REF!</f>
        <v>#REF!</v>
      </c>
      <c r="G970" s="228" t="e">
        <f t="shared" si="873"/>
        <v>#REF!</v>
      </c>
      <c r="H970" s="222"/>
      <c r="I970" s="222"/>
      <c r="J970" s="222"/>
      <c r="K970" s="224"/>
      <c r="L970" s="224"/>
      <c r="M970" s="222"/>
      <c r="N970" s="222"/>
      <c r="O970" s="222"/>
      <c r="P970" s="222"/>
      <c r="Q970" s="222"/>
      <c r="R970" s="222"/>
      <c r="S970" s="222"/>
      <c r="T970" s="222"/>
      <c r="U970" s="222"/>
      <c r="V970" s="222"/>
      <c r="W970" s="222"/>
      <c r="X970" s="222"/>
      <c r="Y970" s="222"/>
      <c r="Z970" s="222"/>
      <c r="AA970" s="222"/>
      <c r="AB970" s="222"/>
      <c r="AC970" s="222"/>
      <c r="AD970" s="222"/>
      <c r="AE970" s="222"/>
      <c r="AF970" s="222"/>
      <c r="AG970" s="222"/>
    </row>
    <row r="971" spans="1:33" ht="17.25" customHeight="1">
      <c r="A971" s="222"/>
      <c r="B971" s="222"/>
      <c r="C971" s="222"/>
      <c r="D971" s="222"/>
      <c r="E971" s="229"/>
      <c r="F971" s="230" t="e">
        <f t="shared" ref="F971:G971" si="874">#REF!</f>
        <v>#REF!</v>
      </c>
      <c r="G971" s="228" t="e">
        <f t="shared" si="874"/>
        <v>#REF!</v>
      </c>
      <c r="H971" s="222"/>
      <c r="I971" s="222"/>
      <c r="J971" s="222"/>
      <c r="K971" s="224"/>
      <c r="L971" s="224"/>
      <c r="M971" s="222"/>
      <c r="N971" s="222"/>
      <c r="O971" s="222"/>
      <c r="P971" s="222"/>
      <c r="Q971" s="222"/>
      <c r="R971" s="222"/>
      <c r="S971" s="222"/>
      <c r="T971" s="222"/>
      <c r="U971" s="222"/>
      <c r="V971" s="222"/>
      <c r="W971" s="222"/>
      <c r="X971" s="222"/>
      <c r="Y971" s="222"/>
      <c r="Z971" s="222"/>
      <c r="AA971" s="222"/>
      <c r="AB971" s="222"/>
      <c r="AC971" s="222"/>
      <c r="AD971" s="222"/>
      <c r="AE971" s="222"/>
      <c r="AF971" s="222"/>
      <c r="AG971" s="222"/>
    </row>
    <row r="972" spans="1:33" ht="17.25" customHeight="1">
      <c r="A972" s="222"/>
      <c r="B972" s="222"/>
      <c r="C972" s="222"/>
      <c r="D972" s="222"/>
      <c r="E972" s="229"/>
      <c r="F972" s="230" t="e">
        <f t="shared" ref="F972:G972" si="875">#REF!</f>
        <v>#REF!</v>
      </c>
      <c r="G972" s="228" t="e">
        <f t="shared" si="875"/>
        <v>#REF!</v>
      </c>
      <c r="H972" s="222"/>
      <c r="I972" s="222"/>
      <c r="J972" s="222"/>
      <c r="K972" s="224"/>
      <c r="L972" s="224"/>
      <c r="M972" s="222"/>
      <c r="N972" s="222"/>
      <c r="O972" s="222"/>
      <c r="P972" s="222"/>
      <c r="Q972" s="222"/>
      <c r="R972" s="222"/>
      <c r="S972" s="222"/>
      <c r="T972" s="222"/>
      <c r="U972" s="222"/>
      <c r="V972" s="222"/>
      <c r="W972" s="222"/>
      <c r="X972" s="222"/>
      <c r="Y972" s="222"/>
      <c r="Z972" s="222"/>
      <c r="AA972" s="222"/>
      <c r="AB972" s="222"/>
      <c r="AC972" s="222"/>
      <c r="AD972" s="222"/>
      <c r="AE972" s="222"/>
      <c r="AF972" s="222"/>
      <c r="AG972" s="222"/>
    </row>
    <row r="973" spans="1:33" ht="17.25" customHeight="1">
      <c r="A973" s="222"/>
      <c r="B973" s="222"/>
      <c r="C973" s="222"/>
      <c r="D973" s="222"/>
      <c r="E973" s="229"/>
      <c r="F973" s="230" t="e">
        <f t="shared" ref="F973:G973" si="876">#REF!</f>
        <v>#REF!</v>
      </c>
      <c r="G973" s="228" t="e">
        <f t="shared" si="876"/>
        <v>#REF!</v>
      </c>
      <c r="H973" s="222"/>
      <c r="I973" s="222"/>
      <c r="J973" s="222"/>
      <c r="K973" s="224"/>
      <c r="L973" s="224"/>
      <c r="M973" s="222"/>
      <c r="N973" s="222"/>
      <c r="O973" s="222"/>
      <c r="P973" s="222"/>
      <c r="Q973" s="222"/>
      <c r="R973" s="222"/>
      <c r="S973" s="222"/>
      <c r="T973" s="222"/>
      <c r="U973" s="222"/>
      <c r="V973" s="222"/>
      <c r="W973" s="222"/>
      <c r="X973" s="222"/>
      <c r="Y973" s="222"/>
      <c r="Z973" s="222"/>
      <c r="AA973" s="222"/>
      <c r="AB973" s="222"/>
      <c r="AC973" s="222"/>
      <c r="AD973" s="222"/>
      <c r="AE973" s="222"/>
      <c r="AF973" s="222"/>
      <c r="AG973" s="222"/>
    </row>
    <row r="974" spans="1:33" ht="17.25" customHeight="1">
      <c r="A974" s="222"/>
      <c r="B974" s="222"/>
      <c r="C974" s="222"/>
      <c r="D974" s="222"/>
      <c r="E974" s="229"/>
      <c r="F974" s="230" t="e">
        <f t="shared" ref="F974:G974" si="877">#REF!</f>
        <v>#REF!</v>
      </c>
      <c r="G974" s="228" t="e">
        <f t="shared" si="877"/>
        <v>#REF!</v>
      </c>
      <c r="H974" s="222"/>
      <c r="I974" s="222"/>
      <c r="J974" s="222"/>
      <c r="K974" s="224"/>
      <c r="L974" s="224"/>
      <c r="M974" s="222"/>
      <c r="N974" s="222"/>
      <c r="O974" s="222"/>
      <c r="P974" s="222"/>
      <c r="Q974" s="222"/>
      <c r="R974" s="222"/>
      <c r="S974" s="222"/>
      <c r="T974" s="222"/>
      <c r="U974" s="222"/>
      <c r="V974" s="222"/>
      <c r="W974" s="222"/>
      <c r="X974" s="222"/>
      <c r="Y974" s="222"/>
      <c r="Z974" s="222"/>
      <c r="AA974" s="222"/>
      <c r="AB974" s="222"/>
      <c r="AC974" s="222"/>
      <c r="AD974" s="222"/>
      <c r="AE974" s="222"/>
      <c r="AF974" s="222"/>
      <c r="AG974" s="222"/>
    </row>
    <row r="975" spans="1:33" ht="17.25" customHeight="1">
      <c r="A975" s="222"/>
      <c r="B975" s="222"/>
      <c r="C975" s="222"/>
      <c r="D975" s="222"/>
      <c r="E975" s="229"/>
      <c r="F975" s="230" t="e">
        <f t="shared" ref="F975:G975" si="878">#REF!</f>
        <v>#REF!</v>
      </c>
      <c r="G975" s="228" t="e">
        <f t="shared" si="878"/>
        <v>#REF!</v>
      </c>
      <c r="H975" s="222"/>
      <c r="I975" s="222"/>
      <c r="J975" s="222"/>
      <c r="K975" s="224"/>
      <c r="L975" s="224"/>
      <c r="M975" s="222"/>
      <c r="N975" s="222"/>
      <c r="O975" s="222"/>
      <c r="P975" s="222"/>
      <c r="Q975" s="222"/>
      <c r="R975" s="222"/>
      <c r="S975" s="222"/>
      <c r="T975" s="222"/>
      <c r="U975" s="222"/>
      <c r="V975" s="222"/>
      <c r="W975" s="222"/>
      <c r="X975" s="222"/>
      <c r="Y975" s="222"/>
      <c r="Z975" s="222"/>
      <c r="AA975" s="222"/>
      <c r="AB975" s="222"/>
      <c r="AC975" s="222"/>
      <c r="AD975" s="222"/>
      <c r="AE975" s="222"/>
      <c r="AF975" s="222"/>
      <c r="AG975" s="222"/>
    </row>
    <row r="976" spans="1:33" ht="17.25" customHeight="1">
      <c r="A976" s="222"/>
      <c r="B976" s="222"/>
      <c r="C976" s="222"/>
      <c r="D976" s="222"/>
      <c r="E976" s="229"/>
      <c r="F976" s="230" t="e">
        <f t="shared" ref="F976:G976" si="879">#REF!</f>
        <v>#REF!</v>
      </c>
      <c r="G976" s="228" t="e">
        <f t="shared" si="879"/>
        <v>#REF!</v>
      </c>
      <c r="H976" s="222"/>
      <c r="I976" s="222"/>
      <c r="J976" s="222"/>
      <c r="K976" s="224"/>
      <c r="L976" s="224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  <c r="AA976" s="222"/>
      <c r="AB976" s="222"/>
      <c r="AC976" s="222"/>
      <c r="AD976" s="222"/>
      <c r="AE976" s="222"/>
      <c r="AF976" s="222"/>
      <c r="AG976" s="222"/>
    </row>
    <row r="977" spans="1:33" ht="17.25" customHeight="1">
      <c r="A977" s="222"/>
      <c r="B977" s="222"/>
      <c r="C977" s="222"/>
      <c r="D977" s="222"/>
      <c r="E977" s="229"/>
      <c r="F977" s="230" t="e">
        <f t="shared" ref="F977:G977" si="880">#REF!</f>
        <v>#REF!</v>
      </c>
      <c r="G977" s="228" t="e">
        <f t="shared" si="880"/>
        <v>#REF!</v>
      </c>
      <c r="H977" s="222"/>
      <c r="I977" s="222"/>
      <c r="J977" s="222"/>
      <c r="K977" s="224"/>
      <c r="L977" s="224"/>
      <c r="M977" s="222"/>
      <c r="N977" s="222"/>
      <c r="O977" s="222"/>
      <c r="P977" s="222"/>
      <c r="Q977" s="222"/>
      <c r="R977" s="222"/>
      <c r="S977" s="222"/>
      <c r="T977" s="222"/>
      <c r="U977" s="222"/>
      <c r="V977" s="222"/>
      <c r="W977" s="222"/>
      <c r="X977" s="222"/>
      <c r="Y977" s="222"/>
      <c r="Z977" s="222"/>
      <c r="AA977" s="222"/>
      <c r="AB977" s="222"/>
      <c r="AC977" s="222"/>
      <c r="AD977" s="222"/>
      <c r="AE977" s="222"/>
      <c r="AF977" s="222"/>
      <c r="AG977" s="222"/>
    </row>
    <row r="978" spans="1:33" ht="17.25" customHeight="1">
      <c r="A978" s="222"/>
      <c r="B978" s="222"/>
      <c r="C978" s="222"/>
      <c r="D978" s="222"/>
      <c r="E978" s="229"/>
      <c r="F978" s="230" t="e">
        <f t="shared" ref="F978:G978" si="881">#REF!</f>
        <v>#REF!</v>
      </c>
      <c r="G978" s="228" t="e">
        <f t="shared" si="881"/>
        <v>#REF!</v>
      </c>
      <c r="H978" s="222"/>
      <c r="I978" s="222"/>
      <c r="J978" s="222"/>
      <c r="K978" s="224"/>
      <c r="L978" s="224"/>
      <c r="M978" s="222"/>
      <c r="N978" s="222"/>
      <c r="O978" s="222"/>
      <c r="P978" s="222"/>
      <c r="Q978" s="222"/>
      <c r="R978" s="222"/>
      <c r="S978" s="222"/>
      <c r="T978" s="222"/>
      <c r="U978" s="222"/>
      <c r="V978" s="222"/>
      <c r="W978" s="222"/>
      <c r="X978" s="222"/>
      <c r="Y978" s="222"/>
      <c r="Z978" s="222"/>
      <c r="AA978" s="222"/>
      <c r="AB978" s="222"/>
      <c r="AC978" s="222"/>
      <c r="AD978" s="222"/>
      <c r="AE978" s="222"/>
      <c r="AF978" s="222"/>
      <c r="AG978" s="222"/>
    </row>
    <row r="979" spans="1:33" ht="17.25" customHeight="1">
      <c r="A979" s="222"/>
      <c r="B979" s="222"/>
      <c r="C979" s="222"/>
      <c r="D979" s="222"/>
      <c r="E979" s="229"/>
      <c r="F979" s="230" t="e">
        <f t="shared" ref="F979:G979" si="882">#REF!</f>
        <v>#REF!</v>
      </c>
      <c r="G979" s="228" t="e">
        <f t="shared" si="882"/>
        <v>#REF!</v>
      </c>
      <c r="H979" s="222"/>
      <c r="I979" s="222"/>
      <c r="J979" s="222"/>
      <c r="K979" s="224"/>
      <c r="L979" s="224"/>
      <c r="M979" s="222"/>
      <c r="N979" s="222"/>
      <c r="O979" s="222"/>
      <c r="P979" s="222"/>
      <c r="Q979" s="222"/>
      <c r="R979" s="222"/>
      <c r="S979" s="222"/>
      <c r="T979" s="222"/>
      <c r="U979" s="222"/>
      <c r="V979" s="222"/>
      <c r="W979" s="222"/>
      <c r="X979" s="222"/>
      <c r="Y979" s="222"/>
      <c r="Z979" s="222"/>
      <c r="AA979" s="222"/>
      <c r="AB979" s="222"/>
      <c r="AC979" s="222"/>
      <c r="AD979" s="222"/>
      <c r="AE979" s="222"/>
      <c r="AF979" s="222"/>
      <c r="AG979" s="222"/>
    </row>
    <row r="980" spans="1:33" ht="17.25" customHeight="1">
      <c r="A980" s="222"/>
      <c r="B980" s="222"/>
      <c r="C980" s="222"/>
      <c r="D980" s="222"/>
      <c r="E980" s="229"/>
      <c r="F980" s="230" t="e">
        <f t="shared" ref="F980:G980" si="883">#REF!</f>
        <v>#REF!</v>
      </c>
      <c r="G980" s="228" t="e">
        <f t="shared" si="883"/>
        <v>#REF!</v>
      </c>
      <c r="H980" s="222"/>
      <c r="I980" s="222"/>
      <c r="J980" s="222"/>
      <c r="K980" s="224"/>
      <c r="L980" s="224"/>
      <c r="M980" s="222"/>
      <c r="N980" s="222"/>
      <c r="O980" s="222"/>
      <c r="P980" s="222"/>
      <c r="Q980" s="222"/>
      <c r="R980" s="222"/>
      <c r="S980" s="222"/>
      <c r="T980" s="222"/>
      <c r="U980" s="222"/>
      <c r="V980" s="222"/>
      <c r="W980" s="222"/>
      <c r="X980" s="222"/>
      <c r="Y980" s="222"/>
      <c r="Z980" s="222"/>
      <c r="AA980" s="222"/>
      <c r="AB980" s="222"/>
      <c r="AC980" s="222"/>
      <c r="AD980" s="222"/>
      <c r="AE980" s="222"/>
      <c r="AF980" s="222"/>
      <c r="AG980" s="222"/>
    </row>
    <row r="981" spans="1:33" ht="17.25" customHeight="1">
      <c r="A981" s="222"/>
      <c r="B981" s="222"/>
      <c r="C981" s="222"/>
      <c r="D981" s="222"/>
      <c r="E981" s="229"/>
      <c r="F981" s="230" t="e">
        <f t="shared" ref="F981:G981" si="884">#REF!</f>
        <v>#REF!</v>
      </c>
      <c r="G981" s="228" t="e">
        <f t="shared" si="884"/>
        <v>#REF!</v>
      </c>
      <c r="H981" s="222"/>
      <c r="I981" s="222"/>
      <c r="J981" s="222"/>
      <c r="K981" s="224"/>
      <c r="L981" s="224"/>
      <c r="M981" s="222"/>
      <c r="N981" s="222"/>
      <c r="O981" s="222"/>
      <c r="P981" s="222"/>
      <c r="Q981" s="222"/>
      <c r="R981" s="222"/>
      <c r="S981" s="222"/>
      <c r="T981" s="222"/>
      <c r="U981" s="222"/>
      <c r="V981" s="222"/>
      <c r="W981" s="222"/>
      <c r="X981" s="222"/>
      <c r="Y981" s="222"/>
      <c r="Z981" s="222"/>
      <c r="AA981" s="222"/>
      <c r="AB981" s="222"/>
      <c r="AC981" s="222"/>
      <c r="AD981" s="222"/>
      <c r="AE981" s="222"/>
      <c r="AF981" s="222"/>
      <c r="AG981" s="222"/>
    </row>
    <row r="982" spans="1:33" ht="17.25" customHeight="1">
      <c r="A982" s="222"/>
      <c r="B982" s="222"/>
      <c r="C982" s="222"/>
      <c r="D982" s="222"/>
      <c r="E982" s="229"/>
      <c r="F982" s="230" t="e">
        <f t="shared" ref="F982:G982" si="885">#REF!</f>
        <v>#REF!</v>
      </c>
      <c r="G982" s="228" t="e">
        <f t="shared" si="885"/>
        <v>#REF!</v>
      </c>
      <c r="H982" s="222"/>
      <c r="I982" s="222"/>
      <c r="J982" s="222"/>
      <c r="K982" s="224"/>
      <c r="L982" s="224"/>
      <c r="M982" s="222"/>
      <c r="N982" s="222"/>
      <c r="O982" s="222"/>
      <c r="P982" s="222"/>
      <c r="Q982" s="222"/>
      <c r="R982" s="222"/>
      <c r="S982" s="222"/>
      <c r="T982" s="222"/>
      <c r="U982" s="222"/>
      <c r="V982" s="222"/>
      <c r="W982" s="222"/>
      <c r="X982" s="222"/>
      <c r="Y982" s="222"/>
      <c r="Z982" s="222"/>
      <c r="AA982" s="222"/>
      <c r="AB982" s="222"/>
      <c r="AC982" s="222"/>
      <c r="AD982" s="222"/>
      <c r="AE982" s="222"/>
      <c r="AF982" s="222"/>
      <c r="AG982" s="222"/>
    </row>
    <row r="983" spans="1:33" ht="17.25" customHeight="1">
      <c r="A983" s="222"/>
      <c r="B983" s="222"/>
      <c r="C983" s="222"/>
      <c r="D983" s="222"/>
      <c r="E983" s="229"/>
      <c r="F983" s="230" t="e">
        <f t="shared" ref="F983:G983" si="886">#REF!</f>
        <v>#REF!</v>
      </c>
      <c r="G983" s="228" t="e">
        <f t="shared" si="886"/>
        <v>#REF!</v>
      </c>
      <c r="H983" s="222"/>
      <c r="I983" s="222"/>
      <c r="J983" s="222"/>
      <c r="K983" s="224"/>
      <c r="L983" s="224"/>
      <c r="M983" s="222"/>
      <c r="N983" s="222"/>
      <c r="O983" s="222"/>
      <c r="P983" s="222"/>
      <c r="Q983" s="222"/>
      <c r="R983" s="222"/>
      <c r="S983" s="222"/>
      <c r="T983" s="222"/>
      <c r="U983" s="222"/>
      <c r="V983" s="222"/>
      <c r="W983" s="222"/>
      <c r="X983" s="222"/>
      <c r="Y983" s="222"/>
      <c r="Z983" s="222"/>
      <c r="AA983" s="222"/>
      <c r="AB983" s="222"/>
      <c r="AC983" s="222"/>
      <c r="AD983" s="222"/>
      <c r="AE983" s="222"/>
      <c r="AF983" s="222"/>
      <c r="AG983" s="222"/>
    </row>
    <row r="984" spans="1:33" ht="17.25" customHeight="1">
      <c r="A984" s="222"/>
      <c r="B984" s="222"/>
      <c r="C984" s="222"/>
      <c r="D984" s="222"/>
      <c r="E984" s="229"/>
      <c r="F984" s="230" t="e">
        <f t="shared" ref="F984:G984" si="887">#REF!</f>
        <v>#REF!</v>
      </c>
      <c r="G984" s="228" t="e">
        <f t="shared" si="887"/>
        <v>#REF!</v>
      </c>
      <c r="H984" s="222"/>
      <c r="I984" s="222"/>
      <c r="J984" s="222"/>
      <c r="K984" s="224"/>
      <c r="L984" s="224"/>
      <c r="M984" s="222"/>
      <c r="N984" s="222"/>
      <c r="O984" s="222"/>
      <c r="P984" s="222"/>
      <c r="Q984" s="222"/>
      <c r="R984" s="222"/>
      <c r="S984" s="222"/>
      <c r="T984" s="222"/>
      <c r="U984" s="222"/>
      <c r="V984" s="222"/>
      <c r="W984" s="222"/>
      <c r="X984" s="222"/>
      <c r="Y984" s="222"/>
      <c r="Z984" s="222"/>
      <c r="AA984" s="222"/>
      <c r="AB984" s="222"/>
      <c r="AC984" s="222"/>
      <c r="AD984" s="222"/>
      <c r="AE984" s="222"/>
      <c r="AF984" s="222"/>
      <c r="AG984" s="222"/>
    </row>
    <row r="985" spans="1:33" ht="17.25" customHeight="1">
      <c r="A985" s="222"/>
      <c r="B985" s="222"/>
      <c r="C985" s="222"/>
      <c r="D985" s="222"/>
      <c r="E985" s="229"/>
      <c r="F985" s="230" t="e">
        <f t="shared" ref="F985:G985" si="888">#REF!</f>
        <v>#REF!</v>
      </c>
      <c r="G985" s="228" t="e">
        <f t="shared" si="888"/>
        <v>#REF!</v>
      </c>
      <c r="H985" s="222"/>
      <c r="I985" s="222"/>
      <c r="J985" s="222"/>
      <c r="K985" s="224"/>
      <c r="L985" s="224"/>
      <c r="M985" s="222"/>
      <c r="N985" s="222"/>
      <c r="O985" s="222"/>
      <c r="P985" s="222"/>
      <c r="Q985" s="222"/>
      <c r="R985" s="222"/>
      <c r="S985" s="222"/>
      <c r="T985" s="222"/>
      <c r="U985" s="222"/>
      <c r="V985" s="222"/>
      <c r="W985" s="222"/>
      <c r="X985" s="222"/>
      <c r="Y985" s="222"/>
      <c r="Z985" s="222"/>
      <c r="AA985" s="222"/>
      <c r="AB985" s="222"/>
      <c r="AC985" s="222"/>
      <c r="AD985" s="222"/>
      <c r="AE985" s="222"/>
      <c r="AF985" s="222"/>
      <c r="AG985" s="222"/>
    </row>
    <row r="986" spans="1:33" ht="17.25" customHeight="1">
      <c r="A986" s="222"/>
      <c r="B986" s="222"/>
      <c r="C986" s="222"/>
      <c r="D986" s="222"/>
      <c r="E986" s="229"/>
      <c r="F986" s="230" t="e">
        <f t="shared" ref="F986:G986" si="889">#REF!</f>
        <v>#REF!</v>
      </c>
      <c r="G986" s="228" t="e">
        <f t="shared" si="889"/>
        <v>#REF!</v>
      </c>
      <c r="H986" s="222"/>
      <c r="I986" s="222"/>
      <c r="J986" s="222"/>
      <c r="K986" s="224"/>
      <c r="L986" s="224"/>
      <c r="M986" s="222"/>
      <c r="N986" s="222"/>
      <c r="O986" s="222"/>
      <c r="P986" s="222"/>
      <c r="Q986" s="222"/>
      <c r="R986" s="222"/>
      <c r="S986" s="222"/>
      <c r="T986" s="222"/>
      <c r="U986" s="222"/>
      <c r="V986" s="222"/>
      <c r="W986" s="222"/>
      <c r="X986" s="222"/>
      <c r="Y986" s="222"/>
      <c r="Z986" s="222"/>
      <c r="AA986" s="222"/>
      <c r="AB986" s="222"/>
      <c r="AC986" s="222"/>
      <c r="AD986" s="222"/>
      <c r="AE986" s="222"/>
      <c r="AF986" s="222"/>
      <c r="AG986" s="222"/>
    </row>
    <row r="987" spans="1:33" ht="17.25" customHeight="1">
      <c r="A987" s="222"/>
      <c r="B987" s="222"/>
      <c r="C987" s="222"/>
      <c r="D987" s="222"/>
      <c r="E987" s="229"/>
      <c r="F987" s="230" t="e">
        <f t="shared" ref="F987:G987" si="890">#REF!</f>
        <v>#REF!</v>
      </c>
      <c r="G987" s="228" t="e">
        <f t="shared" si="890"/>
        <v>#REF!</v>
      </c>
      <c r="H987" s="222"/>
      <c r="I987" s="222"/>
      <c r="J987" s="222"/>
      <c r="K987" s="224"/>
      <c r="L987" s="224"/>
      <c r="M987" s="222"/>
      <c r="N987" s="222"/>
      <c r="O987" s="222"/>
      <c r="P987" s="222"/>
      <c r="Q987" s="222"/>
      <c r="R987" s="222"/>
      <c r="S987" s="222"/>
      <c r="T987" s="222"/>
      <c r="U987" s="222"/>
      <c r="V987" s="222"/>
      <c r="W987" s="222"/>
      <c r="X987" s="222"/>
      <c r="Y987" s="222"/>
      <c r="Z987" s="222"/>
      <c r="AA987" s="222"/>
      <c r="AB987" s="222"/>
      <c r="AC987" s="222"/>
      <c r="AD987" s="222"/>
      <c r="AE987" s="222"/>
      <c r="AF987" s="222"/>
      <c r="AG987" s="222"/>
    </row>
    <row r="988" spans="1:33" ht="17.25" customHeight="1">
      <c r="A988" s="222"/>
      <c r="B988" s="222"/>
      <c r="C988" s="222"/>
      <c r="D988" s="222"/>
      <c r="E988" s="229"/>
      <c r="F988" s="230" t="e">
        <f t="shared" ref="F988:G988" si="891">#REF!</f>
        <v>#REF!</v>
      </c>
      <c r="G988" s="228" t="e">
        <f t="shared" si="891"/>
        <v>#REF!</v>
      </c>
      <c r="H988" s="222"/>
      <c r="I988" s="222"/>
      <c r="J988" s="222"/>
      <c r="K988" s="224"/>
      <c r="L988" s="224"/>
      <c r="M988" s="222"/>
      <c r="N988" s="222"/>
      <c r="O988" s="222"/>
      <c r="P988" s="222"/>
      <c r="Q988" s="222"/>
      <c r="R988" s="222"/>
      <c r="S988" s="222"/>
      <c r="T988" s="222"/>
      <c r="U988" s="222"/>
      <c r="V988" s="222"/>
      <c r="W988" s="222"/>
      <c r="X988" s="222"/>
      <c r="Y988" s="222"/>
      <c r="Z988" s="222"/>
      <c r="AA988" s="222"/>
      <c r="AB988" s="222"/>
      <c r="AC988" s="222"/>
      <c r="AD988" s="222"/>
      <c r="AE988" s="222"/>
      <c r="AF988" s="222"/>
      <c r="AG988" s="222"/>
    </row>
    <row r="989" spans="1:33" ht="17.25" customHeight="1">
      <c r="A989" s="222"/>
      <c r="B989" s="222"/>
      <c r="C989" s="222"/>
      <c r="D989" s="222"/>
      <c r="E989" s="229"/>
      <c r="F989" s="230" t="e">
        <f t="shared" ref="F989:G989" si="892">#REF!</f>
        <v>#REF!</v>
      </c>
      <c r="G989" s="228" t="e">
        <f t="shared" si="892"/>
        <v>#REF!</v>
      </c>
      <c r="H989" s="222"/>
      <c r="I989" s="222"/>
      <c r="J989" s="222"/>
      <c r="K989" s="224"/>
      <c r="L989" s="224"/>
      <c r="M989" s="222"/>
      <c r="N989" s="222"/>
      <c r="O989" s="222"/>
      <c r="P989" s="222"/>
      <c r="Q989" s="222"/>
      <c r="R989" s="222"/>
      <c r="S989" s="222"/>
      <c r="T989" s="222"/>
      <c r="U989" s="222"/>
      <c r="V989" s="222"/>
      <c r="W989" s="222"/>
      <c r="X989" s="222"/>
      <c r="Y989" s="222"/>
      <c r="Z989" s="222"/>
      <c r="AA989" s="222"/>
      <c r="AB989" s="222"/>
      <c r="AC989" s="222"/>
      <c r="AD989" s="222"/>
      <c r="AE989" s="222"/>
      <c r="AF989" s="222"/>
      <c r="AG989" s="222"/>
    </row>
    <row r="990" spans="1:33" ht="17.25" customHeight="1">
      <c r="A990" s="222"/>
      <c r="B990" s="222"/>
      <c r="C990" s="222"/>
      <c r="D990" s="222"/>
      <c r="E990" s="229"/>
      <c r="F990" s="230" t="e">
        <f t="shared" ref="F990:G990" si="893">#REF!</f>
        <v>#REF!</v>
      </c>
      <c r="G990" s="228" t="e">
        <f t="shared" si="893"/>
        <v>#REF!</v>
      </c>
      <c r="H990" s="222"/>
      <c r="I990" s="222"/>
      <c r="J990" s="222"/>
      <c r="K990" s="224"/>
      <c r="L990" s="224"/>
      <c r="M990" s="222"/>
      <c r="N990" s="222"/>
      <c r="O990" s="222"/>
      <c r="P990" s="222"/>
      <c r="Q990" s="222"/>
      <c r="R990" s="222"/>
      <c r="S990" s="222"/>
      <c r="T990" s="222"/>
      <c r="U990" s="222"/>
      <c r="V990" s="222"/>
      <c r="W990" s="222"/>
      <c r="X990" s="222"/>
      <c r="Y990" s="222"/>
      <c r="Z990" s="222"/>
      <c r="AA990" s="222"/>
      <c r="AB990" s="222"/>
      <c r="AC990" s="222"/>
      <c r="AD990" s="222"/>
      <c r="AE990" s="222"/>
      <c r="AF990" s="222"/>
      <c r="AG990" s="222"/>
    </row>
    <row r="991" spans="1:33" ht="17.25" customHeight="1">
      <c r="A991" s="222"/>
      <c r="B991" s="222"/>
      <c r="C991" s="222"/>
      <c r="D991" s="222"/>
      <c r="E991" s="229"/>
      <c r="F991" s="230" t="e">
        <f t="shared" ref="F991:G991" si="894">#REF!</f>
        <v>#REF!</v>
      </c>
      <c r="G991" s="228" t="e">
        <f t="shared" si="894"/>
        <v>#REF!</v>
      </c>
      <c r="H991" s="222"/>
      <c r="I991" s="222"/>
      <c r="J991" s="222"/>
      <c r="K991" s="224"/>
      <c r="L991" s="224"/>
      <c r="M991" s="222"/>
      <c r="N991" s="222"/>
      <c r="O991" s="222"/>
      <c r="P991" s="222"/>
      <c r="Q991" s="222"/>
      <c r="R991" s="222"/>
      <c r="S991" s="222"/>
      <c r="T991" s="222"/>
      <c r="U991" s="222"/>
      <c r="V991" s="222"/>
      <c r="W991" s="222"/>
      <c r="X991" s="222"/>
      <c r="Y991" s="222"/>
      <c r="Z991" s="222"/>
      <c r="AA991" s="222"/>
      <c r="AB991" s="222"/>
      <c r="AC991" s="222"/>
      <c r="AD991" s="222"/>
      <c r="AE991" s="222"/>
      <c r="AF991" s="222"/>
      <c r="AG991" s="222"/>
    </row>
    <row r="992" spans="1:33" ht="17.25" customHeight="1">
      <c r="A992" s="222"/>
      <c r="B992" s="222"/>
      <c r="C992" s="222"/>
      <c r="D992" s="222"/>
      <c r="E992" s="229"/>
      <c r="F992" s="230" t="e">
        <f t="shared" ref="F992:G992" si="895">#REF!</f>
        <v>#REF!</v>
      </c>
      <c r="G992" s="228" t="e">
        <f t="shared" si="895"/>
        <v>#REF!</v>
      </c>
      <c r="H992" s="222"/>
      <c r="I992" s="222"/>
      <c r="J992" s="222"/>
      <c r="K992" s="224"/>
      <c r="L992" s="224"/>
      <c r="M992" s="222"/>
      <c r="N992" s="222"/>
      <c r="O992" s="222"/>
      <c r="P992" s="222"/>
      <c r="Q992" s="222"/>
      <c r="R992" s="222"/>
      <c r="S992" s="222"/>
      <c r="T992" s="222"/>
      <c r="U992" s="222"/>
      <c r="V992" s="222"/>
      <c r="W992" s="222"/>
      <c r="X992" s="222"/>
      <c r="Y992" s="222"/>
      <c r="Z992" s="222"/>
      <c r="AA992" s="222"/>
      <c r="AB992" s="222"/>
      <c r="AC992" s="222"/>
      <c r="AD992" s="222"/>
      <c r="AE992" s="222"/>
      <c r="AF992" s="222"/>
      <c r="AG992" s="222"/>
    </row>
    <row r="993" spans="1:33" ht="17.25" customHeight="1">
      <c r="A993" s="222"/>
      <c r="B993" s="222"/>
      <c r="C993" s="222"/>
      <c r="D993" s="222"/>
      <c r="E993" s="229"/>
      <c r="F993" s="230" t="e">
        <f t="shared" ref="F993:G993" si="896">#REF!</f>
        <v>#REF!</v>
      </c>
      <c r="G993" s="228" t="e">
        <f t="shared" si="896"/>
        <v>#REF!</v>
      </c>
      <c r="H993" s="222"/>
      <c r="I993" s="222"/>
      <c r="J993" s="222"/>
      <c r="K993" s="224"/>
      <c r="L993" s="224"/>
      <c r="M993" s="222"/>
      <c r="N993" s="222"/>
      <c r="O993" s="222"/>
      <c r="P993" s="222"/>
      <c r="Q993" s="222"/>
      <c r="R993" s="222"/>
      <c r="S993" s="222"/>
      <c r="T993" s="222"/>
      <c r="U993" s="222"/>
      <c r="V993" s="222"/>
      <c r="W993" s="222"/>
      <c r="X993" s="222"/>
      <c r="Y993" s="222"/>
      <c r="Z993" s="222"/>
      <c r="AA993" s="222"/>
      <c r="AB993" s="222"/>
      <c r="AC993" s="222"/>
      <c r="AD993" s="222"/>
      <c r="AE993" s="222"/>
      <c r="AF993" s="222"/>
      <c r="AG993" s="222"/>
    </row>
    <row r="994" spans="1:33" ht="17.25" customHeight="1">
      <c r="A994" s="222"/>
      <c r="B994" s="222"/>
      <c r="C994" s="222"/>
      <c r="D994" s="222"/>
      <c r="E994" s="229"/>
      <c r="F994" s="230" t="e">
        <f t="shared" ref="F994:G994" si="897">#REF!</f>
        <v>#REF!</v>
      </c>
      <c r="G994" s="228" t="e">
        <f t="shared" si="897"/>
        <v>#REF!</v>
      </c>
      <c r="H994" s="222"/>
      <c r="I994" s="222"/>
      <c r="J994" s="222"/>
      <c r="K994" s="224"/>
      <c r="L994" s="224"/>
      <c r="M994" s="222"/>
      <c r="N994" s="222"/>
      <c r="O994" s="222"/>
      <c r="P994" s="222"/>
      <c r="Q994" s="222"/>
      <c r="R994" s="222"/>
      <c r="S994" s="222"/>
      <c r="T994" s="222"/>
      <c r="U994" s="222"/>
      <c r="V994" s="222"/>
      <c r="W994" s="222"/>
      <c r="X994" s="222"/>
      <c r="Y994" s="222"/>
      <c r="Z994" s="222"/>
      <c r="AA994" s="222"/>
      <c r="AB994" s="222"/>
      <c r="AC994" s="222"/>
      <c r="AD994" s="222"/>
      <c r="AE994" s="222"/>
      <c r="AF994" s="222"/>
      <c r="AG994" s="222"/>
    </row>
    <row r="995" spans="1:33" ht="17.25" customHeight="1">
      <c r="A995" s="222"/>
      <c r="B995" s="222"/>
      <c r="C995" s="222"/>
      <c r="D995" s="222"/>
      <c r="E995" s="229"/>
      <c r="F995" s="230" t="e">
        <f t="shared" ref="F995:G995" si="898">#REF!</f>
        <v>#REF!</v>
      </c>
      <c r="G995" s="228" t="e">
        <f t="shared" si="898"/>
        <v>#REF!</v>
      </c>
      <c r="H995" s="222"/>
      <c r="I995" s="222"/>
      <c r="J995" s="222"/>
      <c r="K995" s="224"/>
      <c r="L995" s="224"/>
      <c r="M995" s="222"/>
      <c r="N995" s="222"/>
      <c r="O995" s="222"/>
      <c r="P995" s="222"/>
      <c r="Q995" s="222"/>
      <c r="R995" s="222"/>
      <c r="S995" s="222"/>
      <c r="T995" s="222"/>
      <c r="U995" s="222"/>
      <c r="V995" s="222"/>
      <c r="W995" s="222"/>
      <c r="X995" s="222"/>
      <c r="Y995" s="222"/>
      <c r="Z995" s="222"/>
      <c r="AA995" s="222"/>
      <c r="AB995" s="222"/>
      <c r="AC995" s="222"/>
      <c r="AD995" s="222"/>
      <c r="AE995" s="222"/>
      <c r="AF995" s="222"/>
      <c r="AG995" s="222"/>
    </row>
    <row r="996" spans="1:33" ht="17.25" customHeight="1">
      <c r="A996" s="222"/>
      <c r="B996" s="222"/>
      <c r="C996" s="222"/>
      <c r="D996" s="222"/>
      <c r="E996" s="229"/>
      <c r="F996" s="230" t="e">
        <f t="shared" ref="F996:G996" si="899">#REF!</f>
        <v>#REF!</v>
      </c>
      <c r="G996" s="228" t="e">
        <f t="shared" si="899"/>
        <v>#REF!</v>
      </c>
      <c r="H996" s="222"/>
      <c r="I996" s="222"/>
      <c r="J996" s="222"/>
      <c r="K996" s="224"/>
      <c r="L996" s="224"/>
      <c r="M996" s="222"/>
      <c r="N996" s="222"/>
      <c r="O996" s="222"/>
      <c r="P996" s="222"/>
      <c r="Q996" s="222"/>
      <c r="R996" s="222"/>
      <c r="S996" s="222"/>
      <c r="T996" s="222"/>
      <c r="U996" s="222"/>
      <c r="V996" s="222"/>
      <c r="W996" s="222"/>
      <c r="X996" s="222"/>
      <c r="Y996" s="222"/>
      <c r="Z996" s="222"/>
      <c r="AA996" s="222"/>
      <c r="AB996" s="222"/>
      <c r="AC996" s="222"/>
      <c r="AD996" s="222"/>
      <c r="AE996" s="222"/>
      <c r="AF996" s="222"/>
      <c r="AG996" s="222"/>
    </row>
    <row r="997" spans="1:33" ht="17.25" customHeight="1">
      <c r="A997" s="222"/>
      <c r="B997" s="222"/>
      <c r="C997" s="222"/>
      <c r="D997" s="222"/>
      <c r="E997" s="229"/>
      <c r="F997" s="230" t="e">
        <f t="shared" ref="F997:G997" si="900">#REF!</f>
        <v>#REF!</v>
      </c>
      <c r="G997" s="228" t="e">
        <f t="shared" si="900"/>
        <v>#REF!</v>
      </c>
      <c r="H997" s="222"/>
      <c r="I997" s="222"/>
      <c r="J997" s="222"/>
      <c r="K997" s="224"/>
      <c r="L997" s="224"/>
      <c r="M997" s="222"/>
      <c r="N997" s="222"/>
      <c r="O997" s="222"/>
      <c r="P997" s="222"/>
      <c r="Q997" s="222"/>
      <c r="R997" s="222"/>
      <c r="S997" s="222"/>
      <c r="T997" s="222"/>
      <c r="U997" s="222"/>
      <c r="V997" s="222"/>
      <c r="W997" s="222"/>
      <c r="X997" s="222"/>
      <c r="Y997" s="222"/>
      <c r="Z997" s="222"/>
      <c r="AA997" s="222"/>
      <c r="AB997" s="222"/>
      <c r="AC997" s="222"/>
      <c r="AD997" s="222"/>
      <c r="AE997" s="222"/>
      <c r="AF997" s="222"/>
      <c r="AG997" s="222"/>
    </row>
    <row r="998" spans="1:33" ht="17.25" customHeight="1">
      <c r="A998" s="222"/>
      <c r="B998" s="222"/>
      <c r="C998" s="222"/>
      <c r="D998" s="222"/>
      <c r="E998" s="229"/>
      <c r="F998" s="230" t="e">
        <f t="shared" ref="F998:G998" si="901">#REF!</f>
        <v>#REF!</v>
      </c>
      <c r="G998" s="228" t="e">
        <f t="shared" si="901"/>
        <v>#REF!</v>
      </c>
      <c r="H998" s="222"/>
      <c r="I998" s="222"/>
      <c r="J998" s="222"/>
      <c r="K998" s="224"/>
      <c r="L998" s="224"/>
      <c r="M998" s="222"/>
      <c r="N998" s="222"/>
      <c r="O998" s="222"/>
      <c r="P998" s="222"/>
      <c r="Q998" s="222"/>
      <c r="R998" s="222"/>
      <c r="S998" s="222"/>
      <c r="T998" s="222"/>
      <c r="U998" s="222"/>
      <c r="V998" s="222"/>
      <c r="W998" s="222"/>
      <c r="X998" s="222"/>
      <c r="Y998" s="222"/>
      <c r="Z998" s="222"/>
      <c r="AA998" s="222"/>
      <c r="AB998" s="222"/>
      <c r="AC998" s="222"/>
      <c r="AD998" s="222"/>
      <c r="AE998" s="222"/>
      <c r="AF998" s="222"/>
      <c r="AG998" s="222"/>
    </row>
    <row r="999" spans="1:33" ht="17.25" customHeight="1">
      <c r="A999" s="222"/>
      <c r="B999" s="222"/>
      <c r="C999" s="222"/>
      <c r="D999" s="222"/>
      <c r="E999" s="229"/>
      <c r="F999" s="230" t="e">
        <f t="shared" ref="F999:G999" si="902">#REF!</f>
        <v>#REF!</v>
      </c>
      <c r="G999" s="228" t="e">
        <f t="shared" si="902"/>
        <v>#REF!</v>
      </c>
      <c r="H999" s="222"/>
      <c r="I999" s="222"/>
      <c r="J999" s="222"/>
      <c r="K999" s="224"/>
      <c r="L999" s="224"/>
      <c r="M999" s="222"/>
      <c r="N999" s="222"/>
      <c r="O999" s="222"/>
      <c r="P999" s="222"/>
      <c r="Q999" s="222"/>
      <c r="R999" s="222"/>
      <c r="S999" s="222"/>
      <c r="T999" s="222"/>
      <c r="U999" s="222"/>
      <c r="V999" s="222"/>
      <c r="W999" s="222"/>
      <c r="X999" s="222"/>
      <c r="Y999" s="222"/>
      <c r="Z999" s="222"/>
      <c r="AA999" s="222"/>
      <c r="AB999" s="222"/>
      <c r="AC999" s="222"/>
      <c r="AD999" s="222"/>
      <c r="AE999" s="222"/>
      <c r="AF999" s="222"/>
      <c r="AG999" s="222"/>
    </row>
    <row r="1000" spans="1:33" ht="17.25" customHeight="1">
      <c r="A1000" s="222"/>
      <c r="B1000" s="222"/>
      <c r="C1000" s="222"/>
      <c r="D1000" s="222"/>
      <c r="E1000" s="229"/>
      <c r="F1000" s="230" t="e">
        <f t="shared" ref="F1000:G1000" si="903">#REF!</f>
        <v>#REF!</v>
      </c>
      <c r="G1000" s="228" t="e">
        <f t="shared" si="903"/>
        <v>#REF!</v>
      </c>
      <c r="H1000" s="222"/>
      <c r="I1000" s="222"/>
      <c r="J1000" s="222"/>
      <c r="K1000" s="224"/>
      <c r="L1000" s="224"/>
      <c r="M1000" s="222"/>
      <c r="N1000" s="222"/>
      <c r="O1000" s="222"/>
      <c r="P1000" s="222"/>
      <c r="Q1000" s="222"/>
      <c r="R1000" s="222"/>
      <c r="S1000" s="222"/>
      <c r="T1000" s="222"/>
      <c r="U1000" s="222"/>
      <c r="V1000" s="222"/>
      <c r="W1000" s="222"/>
      <c r="X1000" s="222"/>
      <c r="Y1000" s="222"/>
      <c r="Z1000" s="222"/>
      <c r="AA1000" s="222"/>
      <c r="AB1000" s="222"/>
      <c r="AC1000" s="222"/>
      <c r="AD1000" s="222"/>
      <c r="AE1000" s="222"/>
      <c r="AF1000" s="222"/>
      <c r="AG1000" s="222"/>
    </row>
    <row r="1001" spans="1:33" ht="17.25" customHeight="1">
      <c r="A1001" s="222"/>
      <c r="B1001" s="222"/>
      <c r="C1001" s="222"/>
      <c r="D1001" s="222"/>
      <c r="E1001" s="229"/>
      <c r="F1001" s="230" t="e">
        <f t="shared" ref="F1001:G1001" si="904">#REF!</f>
        <v>#REF!</v>
      </c>
      <c r="G1001" s="228" t="e">
        <f t="shared" si="904"/>
        <v>#REF!</v>
      </c>
      <c r="H1001" s="222"/>
      <c r="I1001" s="222"/>
      <c r="J1001" s="222"/>
      <c r="K1001" s="224"/>
      <c r="L1001" s="224"/>
      <c r="M1001" s="222"/>
      <c r="N1001" s="222"/>
      <c r="O1001" s="222"/>
      <c r="P1001" s="222"/>
      <c r="Q1001" s="222"/>
      <c r="R1001" s="222"/>
      <c r="S1001" s="222"/>
      <c r="T1001" s="222"/>
      <c r="U1001" s="222"/>
      <c r="V1001" s="222"/>
      <c r="W1001" s="222"/>
      <c r="X1001" s="222"/>
      <c r="Y1001" s="222"/>
      <c r="Z1001" s="222"/>
      <c r="AA1001" s="222"/>
      <c r="AB1001" s="222"/>
      <c r="AC1001" s="222"/>
      <c r="AD1001" s="222"/>
      <c r="AE1001" s="222"/>
      <c r="AF1001" s="222"/>
      <c r="AG1001" s="222"/>
    </row>
    <row r="1002" spans="1:33" ht="17.25" customHeight="1">
      <c r="A1002" s="222"/>
      <c r="B1002" s="222"/>
      <c r="C1002" s="222"/>
      <c r="D1002" s="222"/>
      <c r="E1002" s="229"/>
      <c r="F1002" s="230" t="e">
        <f t="shared" ref="F1002:G1002" si="905">#REF!</f>
        <v>#REF!</v>
      </c>
      <c r="G1002" s="228" t="e">
        <f t="shared" si="905"/>
        <v>#REF!</v>
      </c>
      <c r="H1002" s="222"/>
      <c r="I1002" s="222"/>
      <c r="J1002" s="222"/>
      <c r="K1002" s="224"/>
      <c r="L1002" s="224"/>
      <c r="M1002" s="222"/>
      <c r="N1002" s="222"/>
      <c r="O1002" s="222"/>
      <c r="P1002" s="222"/>
      <c r="Q1002" s="222"/>
      <c r="R1002" s="222"/>
      <c r="S1002" s="222"/>
      <c r="T1002" s="222"/>
      <c r="U1002" s="222"/>
      <c r="V1002" s="222"/>
      <c r="W1002" s="222"/>
      <c r="X1002" s="222"/>
      <c r="Y1002" s="222"/>
      <c r="Z1002" s="222"/>
      <c r="AA1002" s="222"/>
      <c r="AB1002" s="222"/>
      <c r="AC1002" s="222"/>
      <c r="AD1002" s="222"/>
      <c r="AE1002" s="222"/>
      <c r="AF1002" s="222"/>
      <c r="AG1002" s="222"/>
    </row>
    <row r="1003" spans="1:33" ht="17.25" customHeight="1">
      <c r="A1003" s="222"/>
      <c r="B1003" s="222"/>
      <c r="C1003" s="222"/>
      <c r="D1003" s="222"/>
      <c r="E1003" s="229"/>
      <c r="F1003" s="230" t="e">
        <f t="shared" ref="F1003:G1003" si="906">#REF!</f>
        <v>#REF!</v>
      </c>
      <c r="G1003" s="228" t="e">
        <f t="shared" si="906"/>
        <v>#REF!</v>
      </c>
      <c r="H1003" s="222"/>
      <c r="I1003" s="222"/>
      <c r="J1003" s="222"/>
      <c r="K1003" s="224"/>
      <c r="L1003" s="224"/>
      <c r="M1003" s="222"/>
      <c r="N1003" s="222"/>
      <c r="O1003" s="222"/>
      <c r="P1003" s="222"/>
      <c r="Q1003" s="222"/>
      <c r="R1003" s="222"/>
      <c r="S1003" s="222"/>
      <c r="T1003" s="222"/>
      <c r="U1003" s="222"/>
      <c r="V1003" s="222"/>
      <c r="W1003" s="222"/>
      <c r="X1003" s="222"/>
      <c r="Y1003" s="222"/>
      <c r="Z1003" s="222"/>
      <c r="AA1003" s="222"/>
      <c r="AB1003" s="222"/>
      <c r="AC1003" s="222"/>
      <c r="AD1003" s="222"/>
      <c r="AE1003" s="222"/>
      <c r="AF1003" s="222"/>
      <c r="AG1003" s="222"/>
    </row>
    <row r="1004" spans="1:33" ht="17.25" customHeight="1">
      <c r="A1004" s="222"/>
      <c r="B1004" s="222"/>
      <c r="C1004" s="222"/>
      <c r="D1004" s="222"/>
      <c r="E1004" s="229"/>
      <c r="F1004" s="230" t="e">
        <f t="shared" ref="F1004:G1004" si="907">#REF!</f>
        <v>#REF!</v>
      </c>
      <c r="G1004" s="228" t="e">
        <f t="shared" si="907"/>
        <v>#REF!</v>
      </c>
      <c r="H1004" s="222"/>
      <c r="I1004" s="222"/>
      <c r="J1004" s="222"/>
      <c r="K1004" s="224"/>
      <c r="L1004" s="224"/>
      <c r="M1004" s="222"/>
      <c r="N1004" s="222"/>
      <c r="O1004" s="222"/>
      <c r="P1004" s="222"/>
      <c r="Q1004" s="222"/>
      <c r="R1004" s="222"/>
      <c r="S1004" s="222"/>
      <c r="T1004" s="222"/>
      <c r="U1004" s="222"/>
      <c r="V1004" s="222"/>
      <c r="W1004" s="222"/>
      <c r="X1004" s="222"/>
      <c r="Y1004" s="222"/>
      <c r="Z1004" s="222"/>
      <c r="AA1004" s="222"/>
      <c r="AB1004" s="222"/>
      <c r="AC1004" s="222"/>
      <c r="AD1004" s="222"/>
      <c r="AE1004" s="222"/>
      <c r="AF1004" s="222"/>
      <c r="AG1004" s="222"/>
    </row>
    <row r="1005" spans="1:33" ht="17.25" customHeight="1">
      <c r="A1005" s="222"/>
      <c r="B1005" s="222"/>
      <c r="C1005" s="222"/>
      <c r="D1005" s="222"/>
      <c r="E1005" s="229"/>
      <c r="F1005" s="230" t="e">
        <f t="shared" ref="F1005:G1005" si="908">#REF!</f>
        <v>#REF!</v>
      </c>
      <c r="G1005" s="228" t="e">
        <f t="shared" si="908"/>
        <v>#REF!</v>
      </c>
      <c r="H1005" s="222"/>
      <c r="I1005" s="222"/>
      <c r="J1005" s="222"/>
      <c r="K1005" s="224"/>
      <c r="L1005" s="224"/>
      <c r="M1005" s="222"/>
      <c r="N1005" s="222"/>
      <c r="O1005" s="222"/>
      <c r="P1005" s="222"/>
      <c r="Q1005" s="222"/>
      <c r="R1005" s="222"/>
      <c r="S1005" s="222"/>
      <c r="T1005" s="222"/>
      <c r="U1005" s="222"/>
      <c r="V1005" s="222"/>
      <c r="W1005" s="222"/>
      <c r="X1005" s="222"/>
      <c r="Y1005" s="222"/>
      <c r="Z1005" s="222"/>
      <c r="AA1005" s="222"/>
      <c r="AB1005" s="222"/>
      <c r="AC1005" s="222"/>
      <c r="AD1005" s="222"/>
      <c r="AE1005" s="222"/>
      <c r="AF1005" s="222"/>
      <c r="AG1005" s="222"/>
    </row>
    <row r="1006" spans="1:33" ht="17.25" customHeight="1">
      <c r="A1006" s="222"/>
      <c r="B1006" s="222"/>
      <c r="C1006" s="222"/>
      <c r="D1006" s="222"/>
      <c r="E1006" s="229"/>
      <c r="F1006" s="230" t="e">
        <f t="shared" ref="F1006:G1006" si="909">#REF!</f>
        <v>#REF!</v>
      </c>
      <c r="G1006" s="228" t="e">
        <f t="shared" si="909"/>
        <v>#REF!</v>
      </c>
      <c r="H1006" s="222"/>
      <c r="I1006" s="222"/>
      <c r="J1006" s="222"/>
      <c r="K1006" s="224"/>
      <c r="L1006" s="224"/>
      <c r="M1006" s="222"/>
      <c r="N1006" s="222"/>
      <c r="O1006" s="222"/>
      <c r="P1006" s="222"/>
      <c r="Q1006" s="222"/>
      <c r="R1006" s="222"/>
      <c r="S1006" s="222"/>
      <c r="T1006" s="222"/>
      <c r="U1006" s="222"/>
      <c r="V1006" s="222"/>
      <c r="W1006" s="222"/>
      <c r="X1006" s="222"/>
      <c r="Y1006" s="222"/>
      <c r="Z1006" s="222"/>
      <c r="AA1006" s="222"/>
      <c r="AB1006" s="222"/>
      <c r="AC1006" s="222"/>
      <c r="AD1006" s="222"/>
      <c r="AE1006" s="222"/>
      <c r="AF1006" s="222"/>
      <c r="AG1006" s="222"/>
    </row>
    <row r="1007" spans="1:33" ht="17.25" customHeight="1">
      <c r="A1007" s="222"/>
      <c r="B1007" s="222"/>
      <c r="C1007" s="222"/>
      <c r="D1007" s="222"/>
      <c r="E1007" s="229"/>
      <c r="F1007" s="230" t="e">
        <f t="shared" ref="F1007:G1007" si="910">#REF!</f>
        <v>#REF!</v>
      </c>
      <c r="G1007" s="228" t="e">
        <f t="shared" si="910"/>
        <v>#REF!</v>
      </c>
      <c r="H1007" s="222"/>
      <c r="I1007" s="222"/>
      <c r="J1007" s="222"/>
      <c r="K1007" s="224"/>
      <c r="L1007" s="224"/>
      <c r="M1007" s="222"/>
      <c r="N1007" s="222"/>
      <c r="O1007" s="222"/>
      <c r="P1007" s="222"/>
      <c r="Q1007" s="222"/>
      <c r="R1007" s="222"/>
      <c r="S1007" s="222"/>
      <c r="T1007" s="222"/>
      <c r="U1007" s="222"/>
      <c r="V1007" s="222"/>
      <c r="W1007" s="222"/>
      <c r="X1007" s="222"/>
      <c r="Y1007" s="222"/>
      <c r="Z1007" s="222"/>
      <c r="AA1007" s="222"/>
      <c r="AB1007" s="222"/>
      <c r="AC1007" s="222"/>
      <c r="AD1007" s="222"/>
      <c r="AE1007" s="222"/>
      <c r="AF1007" s="222"/>
      <c r="AG1007" s="222"/>
    </row>
    <row r="1008" spans="1:33" ht="17.25" customHeight="1">
      <c r="A1008" s="222"/>
      <c r="B1008" s="222"/>
      <c r="C1008" s="222"/>
      <c r="D1008" s="222"/>
      <c r="E1008" s="229"/>
      <c r="F1008" s="230" t="e">
        <f t="shared" ref="F1008:G1008" si="911">#REF!</f>
        <v>#REF!</v>
      </c>
      <c r="G1008" s="228" t="e">
        <f t="shared" si="911"/>
        <v>#REF!</v>
      </c>
      <c r="H1008" s="222"/>
      <c r="I1008" s="222"/>
      <c r="J1008" s="222"/>
      <c r="K1008" s="224"/>
      <c r="L1008" s="224"/>
      <c r="M1008" s="222"/>
      <c r="N1008" s="222"/>
      <c r="O1008" s="222"/>
      <c r="P1008" s="222"/>
      <c r="Q1008" s="222"/>
      <c r="R1008" s="222"/>
      <c r="S1008" s="222"/>
      <c r="T1008" s="222"/>
      <c r="U1008" s="222"/>
      <c r="V1008" s="222"/>
      <c r="W1008" s="222"/>
      <c r="X1008" s="222"/>
      <c r="Y1008" s="222"/>
      <c r="Z1008" s="222"/>
      <c r="AA1008" s="222"/>
      <c r="AB1008" s="222"/>
      <c r="AC1008" s="222"/>
      <c r="AD1008" s="222"/>
      <c r="AE1008" s="222"/>
      <c r="AF1008" s="222"/>
      <c r="AG1008" s="222"/>
    </row>
    <row r="1009" spans="1:33" ht="17.25" customHeight="1">
      <c r="A1009" s="222"/>
      <c r="B1009" s="222"/>
      <c r="C1009" s="222"/>
      <c r="D1009" s="222"/>
      <c r="E1009" s="229"/>
      <c r="F1009" s="230" t="e">
        <f t="shared" ref="F1009:G1009" si="912">#REF!</f>
        <v>#REF!</v>
      </c>
      <c r="G1009" s="228" t="e">
        <f t="shared" si="912"/>
        <v>#REF!</v>
      </c>
      <c r="H1009" s="222"/>
      <c r="I1009" s="222"/>
      <c r="J1009" s="222"/>
      <c r="K1009" s="224"/>
      <c r="L1009" s="224"/>
      <c r="M1009" s="222"/>
      <c r="N1009" s="222"/>
      <c r="O1009" s="222"/>
      <c r="P1009" s="222"/>
      <c r="Q1009" s="222"/>
      <c r="R1009" s="222"/>
      <c r="S1009" s="222"/>
      <c r="T1009" s="222"/>
      <c r="U1009" s="222"/>
      <c r="V1009" s="222"/>
      <c r="W1009" s="222"/>
      <c r="X1009" s="222"/>
      <c r="Y1009" s="222"/>
      <c r="Z1009" s="222"/>
      <c r="AA1009" s="222"/>
      <c r="AB1009" s="222"/>
      <c r="AC1009" s="222"/>
      <c r="AD1009" s="222"/>
      <c r="AE1009" s="222"/>
      <c r="AF1009" s="222"/>
      <c r="AG1009" s="222"/>
    </row>
    <row r="1010" spans="1:33" ht="17.25" customHeight="1">
      <c r="A1010" s="222"/>
      <c r="B1010" s="222"/>
      <c r="C1010" s="222"/>
      <c r="D1010" s="222"/>
      <c r="E1010" s="229"/>
      <c r="F1010" s="230" t="e">
        <f t="shared" ref="F1010:G1010" si="913">#REF!</f>
        <v>#REF!</v>
      </c>
      <c r="G1010" s="228" t="e">
        <f t="shared" si="913"/>
        <v>#REF!</v>
      </c>
      <c r="H1010" s="222"/>
      <c r="I1010" s="222"/>
      <c r="J1010" s="222"/>
      <c r="K1010" s="224"/>
      <c r="L1010" s="224"/>
      <c r="M1010" s="222"/>
      <c r="N1010" s="222"/>
      <c r="O1010" s="222"/>
      <c r="P1010" s="222"/>
      <c r="Q1010" s="222"/>
      <c r="R1010" s="222"/>
      <c r="S1010" s="222"/>
      <c r="T1010" s="222"/>
      <c r="U1010" s="222"/>
      <c r="V1010" s="222"/>
      <c r="W1010" s="222"/>
      <c r="X1010" s="222"/>
      <c r="Y1010" s="222"/>
      <c r="Z1010" s="222"/>
      <c r="AA1010" s="222"/>
      <c r="AB1010" s="222"/>
      <c r="AC1010" s="222"/>
      <c r="AD1010" s="222"/>
      <c r="AE1010" s="222"/>
      <c r="AF1010" s="222"/>
      <c r="AG1010" s="222"/>
    </row>
    <row r="1011" spans="1:33" ht="17.25" customHeight="1">
      <c r="A1011" s="222"/>
      <c r="B1011" s="222"/>
      <c r="C1011" s="222"/>
      <c r="D1011" s="222"/>
      <c r="E1011" s="229"/>
      <c r="F1011" s="230" t="e">
        <f t="shared" ref="F1011:G1011" si="914">#REF!</f>
        <v>#REF!</v>
      </c>
      <c r="G1011" s="228" t="e">
        <f t="shared" si="914"/>
        <v>#REF!</v>
      </c>
      <c r="H1011" s="222"/>
      <c r="I1011" s="222"/>
      <c r="J1011" s="222"/>
      <c r="K1011" s="224"/>
      <c r="L1011" s="224"/>
      <c r="M1011" s="222"/>
      <c r="N1011" s="222"/>
      <c r="O1011" s="222"/>
      <c r="P1011" s="222"/>
      <c r="Q1011" s="222"/>
      <c r="R1011" s="222"/>
      <c r="S1011" s="222"/>
      <c r="T1011" s="222"/>
      <c r="U1011" s="222"/>
      <c r="V1011" s="222"/>
      <c r="W1011" s="222"/>
      <c r="X1011" s="222"/>
      <c r="Y1011" s="222"/>
      <c r="Z1011" s="222"/>
      <c r="AA1011" s="222"/>
      <c r="AB1011" s="222"/>
      <c r="AC1011" s="222"/>
      <c r="AD1011" s="222"/>
      <c r="AE1011" s="222"/>
      <c r="AF1011" s="222"/>
      <c r="AG1011" s="222"/>
    </row>
    <row r="1012" spans="1:33" ht="17.25" customHeight="1">
      <c r="A1012" s="222"/>
      <c r="B1012" s="222"/>
      <c r="C1012" s="222"/>
      <c r="D1012" s="222"/>
      <c r="E1012" s="229"/>
      <c r="F1012" s="230" t="e">
        <f t="shared" ref="F1012:G1012" si="915">#REF!</f>
        <v>#REF!</v>
      </c>
      <c r="G1012" s="228" t="e">
        <f t="shared" si="915"/>
        <v>#REF!</v>
      </c>
      <c r="H1012" s="222"/>
      <c r="I1012" s="222"/>
      <c r="J1012" s="222"/>
      <c r="K1012" s="224"/>
      <c r="L1012" s="224"/>
      <c r="M1012" s="222"/>
      <c r="N1012" s="222"/>
      <c r="O1012" s="222"/>
      <c r="P1012" s="222"/>
      <c r="Q1012" s="222"/>
      <c r="R1012" s="222"/>
      <c r="S1012" s="222"/>
      <c r="T1012" s="222"/>
      <c r="U1012" s="222"/>
      <c r="V1012" s="222"/>
      <c r="W1012" s="222"/>
      <c r="X1012" s="222"/>
      <c r="Y1012" s="222"/>
      <c r="Z1012" s="222"/>
      <c r="AA1012" s="222"/>
      <c r="AB1012" s="222"/>
      <c r="AC1012" s="222"/>
      <c r="AD1012" s="222"/>
      <c r="AE1012" s="222"/>
      <c r="AF1012" s="222"/>
      <c r="AG1012" s="222"/>
    </row>
    <row r="1013" spans="1:33" ht="17.25" customHeight="1">
      <c r="A1013" s="222"/>
      <c r="B1013" s="222"/>
      <c r="C1013" s="222"/>
      <c r="D1013" s="222"/>
      <c r="E1013" s="229"/>
      <c r="F1013" s="230" t="e">
        <f t="shared" ref="F1013:G1013" si="916">#REF!</f>
        <v>#REF!</v>
      </c>
      <c r="G1013" s="228" t="e">
        <f t="shared" si="916"/>
        <v>#REF!</v>
      </c>
      <c r="H1013" s="222"/>
      <c r="I1013" s="222"/>
      <c r="J1013" s="222"/>
      <c r="K1013" s="224"/>
      <c r="L1013" s="224"/>
      <c r="M1013" s="222"/>
      <c r="N1013" s="222"/>
      <c r="O1013" s="222"/>
      <c r="P1013" s="222"/>
      <c r="Q1013" s="222"/>
      <c r="R1013" s="222"/>
      <c r="S1013" s="222"/>
      <c r="T1013" s="222"/>
      <c r="U1013" s="222"/>
      <c r="V1013" s="222"/>
      <c r="W1013" s="222"/>
      <c r="X1013" s="222"/>
      <c r="Y1013" s="222"/>
      <c r="Z1013" s="222"/>
      <c r="AA1013" s="222"/>
      <c r="AB1013" s="222"/>
      <c r="AC1013" s="222"/>
      <c r="AD1013" s="222"/>
      <c r="AE1013" s="222"/>
      <c r="AF1013" s="222"/>
      <c r="AG1013" s="222"/>
    </row>
    <row r="1014" spans="1:33" ht="17.25" customHeight="1">
      <c r="A1014" s="222"/>
      <c r="B1014" s="222"/>
      <c r="C1014" s="222"/>
      <c r="D1014" s="222"/>
      <c r="E1014" s="229"/>
      <c r="F1014" s="230" t="e">
        <f t="shared" ref="F1014:G1014" si="917">#REF!</f>
        <v>#REF!</v>
      </c>
      <c r="G1014" s="228" t="e">
        <f t="shared" si="917"/>
        <v>#REF!</v>
      </c>
      <c r="H1014" s="222"/>
      <c r="I1014" s="222"/>
      <c r="J1014" s="222"/>
      <c r="K1014" s="224"/>
      <c r="L1014" s="224"/>
      <c r="M1014" s="222"/>
      <c r="N1014" s="222"/>
      <c r="O1014" s="222"/>
      <c r="P1014" s="222"/>
      <c r="Q1014" s="222"/>
      <c r="R1014" s="222"/>
      <c r="S1014" s="222"/>
      <c r="T1014" s="222"/>
      <c r="U1014" s="222"/>
      <c r="V1014" s="222"/>
      <c r="W1014" s="222"/>
      <c r="X1014" s="222"/>
      <c r="Y1014" s="222"/>
      <c r="Z1014" s="222"/>
      <c r="AA1014" s="222"/>
      <c r="AB1014" s="222"/>
      <c r="AC1014" s="222"/>
      <c r="AD1014" s="222"/>
      <c r="AE1014" s="222"/>
      <c r="AF1014" s="222"/>
      <c r="AG1014" s="222"/>
    </row>
    <row r="1015" spans="1:33" ht="17.25" customHeight="1">
      <c r="A1015" s="222"/>
      <c r="B1015" s="222"/>
      <c r="C1015" s="222"/>
      <c r="D1015" s="222"/>
      <c r="E1015" s="229"/>
      <c r="F1015" s="230" t="e">
        <f t="shared" ref="F1015:G1015" si="918">#REF!</f>
        <v>#REF!</v>
      </c>
      <c r="G1015" s="228" t="e">
        <f t="shared" si="918"/>
        <v>#REF!</v>
      </c>
      <c r="H1015" s="222"/>
      <c r="I1015" s="222"/>
      <c r="J1015" s="222"/>
      <c r="K1015" s="224"/>
      <c r="L1015" s="224"/>
      <c r="M1015" s="222"/>
      <c r="N1015" s="222"/>
      <c r="O1015" s="222"/>
      <c r="P1015" s="222"/>
      <c r="Q1015" s="222"/>
      <c r="R1015" s="222"/>
      <c r="S1015" s="222"/>
      <c r="T1015" s="222"/>
      <c r="U1015" s="222"/>
      <c r="V1015" s="222"/>
      <c r="W1015" s="222"/>
      <c r="X1015" s="222"/>
      <c r="Y1015" s="222"/>
      <c r="Z1015" s="222"/>
      <c r="AA1015" s="222"/>
      <c r="AB1015" s="222"/>
      <c r="AC1015" s="222"/>
      <c r="AD1015" s="222"/>
      <c r="AE1015" s="222"/>
      <c r="AF1015" s="222"/>
      <c r="AG1015" s="222"/>
    </row>
    <row r="1016" spans="1:33" ht="17.25" customHeight="1">
      <c r="A1016" s="222"/>
      <c r="B1016" s="222"/>
      <c r="C1016" s="222"/>
      <c r="D1016" s="222"/>
      <c r="E1016" s="229"/>
      <c r="F1016" s="230" t="e">
        <f t="shared" ref="F1016:G1016" si="919">#REF!</f>
        <v>#REF!</v>
      </c>
      <c r="G1016" s="228" t="e">
        <f t="shared" si="919"/>
        <v>#REF!</v>
      </c>
      <c r="H1016" s="222"/>
      <c r="I1016" s="222"/>
      <c r="J1016" s="222"/>
      <c r="K1016" s="224"/>
      <c r="L1016" s="224"/>
      <c r="M1016" s="222"/>
      <c r="N1016" s="222"/>
      <c r="O1016" s="222"/>
      <c r="P1016" s="222"/>
      <c r="Q1016" s="222"/>
      <c r="R1016" s="222"/>
      <c r="S1016" s="222"/>
      <c r="T1016" s="222"/>
      <c r="U1016" s="222"/>
      <c r="V1016" s="222"/>
      <c r="W1016" s="222"/>
      <c r="X1016" s="222"/>
      <c r="Y1016" s="222"/>
      <c r="Z1016" s="222"/>
      <c r="AA1016" s="222"/>
      <c r="AB1016" s="222"/>
      <c r="AC1016" s="222"/>
      <c r="AD1016" s="222"/>
      <c r="AE1016" s="222"/>
      <c r="AF1016" s="222"/>
      <c r="AG1016" s="222"/>
    </row>
    <row r="1017" spans="1:33" ht="17.25" customHeight="1">
      <c r="A1017" s="222"/>
      <c r="B1017" s="222"/>
      <c r="C1017" s="222"/>
      <c r="D1017" s="222"/>
      <c r="E1017" s="229"/>
      <c r="F1017" s="230" t="e">
        <f t="shared" ref="F1017:G1017" si="920">#REF!</f>
        <v>#REF!</v>
      </c>
      <c r="G1017" s="228" t="e">
        <f t="shared" si="920"/>
        <v>#REF!</v>
      </c>
      <c r="H1017" s="222"/>
      <c r="I1017" s="222"/>
      <c r="J1017" s="222"/>
      <c r="K1017" s="224"/>
      <c r="L1017" s="224"/>
      <c r="M1017" s="222"/>
      <c r="N1017" s="222"/>
      <c r="O1017" s="222"/>
      <c r="P1017" s="222"/>
      <c r="Q1017" s="222"/>
      <c r="R1017" s="222"/>
      <c r="S1017" s="222"/>
      <c r="T1017" s="222"/>
      <c r="U1017" s="222"/>
      <c r="V1017" s="222"/>
      <c r="W1017" s="222"/>
      <c r="X1017" s="222"/>
      <c r="Y1017" s="222"/>
      <c r="Z1017" s="222"/>
      <c r="AA1017" s="222"/>
      <c r="AB1017" s="222"/>
      <c r="AC1017" s="222"/>
      <c r="AD1017" s="222"/>
      <c r="AE1017" s="222"/>
      <c r="AF1017" s="222"/>
      <c r="AG1017" s="222"/>
    </row>
    <row r="1018" spans="1:33" ht="17.25" customHeight="1">
      <c r="A1018" s="222"/>
      <c r="B1018" s="222"/>
      <c r="C1018" s="222"/>
      <c r="D1018" s="222"/>
      <c r="E1018" s="229"/>
      <c r="F1018" s="230" t="e">
        <f t="shared" ref="F1018:G1018" si="921">#REF!</f>
        <v>#REF!</v>
      </c>
      <c r="G1018" s="228" t="e">
        <f t="shared" si="921"/>
        <v>#REF!</v>
      </c>
      <c r="H1018" s="222"/>
      <c r="I1018" s="222"/>
      <c r="J1018" s="222"/>
      <c r="K1018" s="224"/>
      <c r="L1018" s="224"/>
      <c r="M1018" s="222"/>
      <c r="N1018" s="222"/>
      <c r="O1018" s="222"/>
      <c r="P1018" s="222"/>
      <c r="Q1018" s="222"/>
      <c r="R1018" s="222"/>
      <c r="S1018" s="222"/>
      <c r="T1018" s="222"/>
      <c r="U1018" s="222"/>
      <c r="V1018" s="222"/>
      <c r="W1018" s="222"/>
      <c r="X1018" s="222"/>
      <c r="Y1018" s="222"/>
      <c r="Z1018" s="222"/>
      <c r="AA1018" s="222"/>
      <c r="AB1018" s="222"/>
      <c r="AC1018" s="222"/>
      <c r="AD1018" s="222"/>
      <c r="AE1018" s="222"/>
      <c r="AF1018" s="222"/>
      <c r="AG1018" s="222"/>
    </row>
    <row r="1019" spans="1:33" ht="17.25" customHeight="1">
      <c r="A1019" s="222"/>
      <c r="B1019" s="222"/>
      <c r="C1019" s="222"/>
      <c r="D1019" s="222"/>
      <c r="E1019" s="229"/>
      <c r="F1019" s="230" t="e">
        <f t="shared" ref="F1019:G1019" si="922">#REF!</f>
        <v>#REF!</v>
      </c>
      <c r="G1019" s="228" t="e">
        <f t="shared" si="922"/>
        <v>#REF!</v>
      </c>
      <c r="H1019" s="222"/>
      <c r="I1019" s="222"/>
      <c r="J1019" s="222"/>
      <c r="K1019" s="224"/>
      <c r="L1019" s="224"/>
      <c r="M1019" s="222"/>
      <c r="N1019" s="222"/>
      <c r="O1019" s="222"/>
      <c r="P1019" s="222"/>
      <c r="Q1019" s="222"/>
      <c r="R1019" s="222"/>
      <c r="S1019" s="222"/>
      <c r="T1019" s="222"/>
      <c r="U1019" s="222"/>
      <c r="V1019" s="222"/>
      <c r="W1019" s="222"/>
      <c r="X1019" s="222"/>
      <c r="Y1019" s="222"/>
      <c r="Z1019" s="222"/>
      <c r="AA1019" s="222"/>
      <c r="AB1019" s="222"/>
      <c r="AC1019" s="222"/>
      <c r="AD1019" s="222"/>
      <c r="AE1019" s="222"/>
      <c r="AF1019" s="222"/>
      <c r="AG1019" s="222"/>
    </row>
    <row r="1020" spans="1:33" ht="17.25" customHeight="1">
      <c r="A1020" s="222"/>
      <c r="B1020" s="222"/>
      <c r="C1020" s="222"/>
      <c r="D1020" s="222"/>
      <c r="E1020" s="229"/>
      <c r="F1020" s="230" t="e">
        <f t="shared" ref="F1020:G1020" si="923">#REF!</f>
        <v>#REF!</v>
      </c>
      <c r="G1020" s="228" t="e">
        <f t="shared" si="923"/>
        <v>#REF!</v>
      </c>
      <c r="H1020" s="222"/>
      <c r="I1020" s="222"/>
      <c r="J1020" s="222"/>
      <c r="K1020" s="224"/>
      <c r="L1020" s="224"/>
      <c r="M1020" s="222"/>
      <c r="N1020" s="222"/>
      <c r="O1020" s="222"/>
      <c r="P1020" s="222"/>
      <c r="Q1020" s="222"/>
      <c r="R1020" s="222"/>
      <c r="S1020" s="222"/>
      <c r="T1020" s="222"/>
      <c r="U1020" s="222"/>
      <c r="V1020" s="222"/>
      <c r="W1020" s="222"/>
      <c r="X1020" s="222"/>
      <c r="Y1020" s="222"/>
      <c r="Z1020" s="222"/>
      <c r="AA1020" s="222"/>
      <c r="AB1020" s="222"/>
      <c r="AC1020" s="222"/>
      <c r="AD1020" s="222"/>
      <c r="AE1020" s="222"/>
      <c r="AF1020" s="222"/>
      <c r="AG1020" s="222"/>
    </row>
    <row r="1021" spans="1:33" ht="17.25" customHeight="1">
      <c r="A1021" s="222"/>
      <c r="B1021" s="222"/>
      <c r="C1021" s="222"/>
      <c r="D1021" s="222"/>
      <c r="E1021" s="229"/>
      <c r="F1021" s="230" t="e">
        <f t="shared" ref="F1021:G1021" si="924">#REF!</f>
        <v>#REF!</v>
      </c>
      <c r="G1021" s="228" t="e">
        <f t="shared" si="924"/>
        <v>#REF!</v>
      </c>
      <c r="H1021" s="222"/>
      <c r="I1021" s="222"/>
      <c r="J1021" s="222"/>
      <c r="K1021" s="224"/>
      <c r="L1021" s="224"/>
      <c r="M1021" s="222"/>
      <c r="N1021" s="222"/>
      <c r="O1021" s="222"/>
      <c r="P1021" s="222"/>
      <c r="Q1021" s="222"/>
      <c r="R1021" s="222"/>
      <c r="S1021" s="222"/>
      <c r="T1021" s="222"/>
      <c r="U1021" s="222"/>
      <c r="V1021" s="222"/>
      <c r="W1021" s="222"/>
      <c r="X1021" s="222"/>
      <c r="Y1021" s="222"/>
      <c r="Z1021" s="222"/>
      <c r="AA1021" s="222"/>
      <c r="AB1021" s="222"/>
      <c r="AC1021" s="222"/>
      <c r="AD1021" s="222"/>
      <c r="AE1021" s="222"/>
      <c r="AF1021" s="222"/>
      <c r="AG1021" s="222"/>
    </row>
    <row r="1022" spans="1:33" ht="17.25" customHeight="1">
      <c r="A1022" s="222"/>
      <c r="B1022" s="222"/>
      <c r="C1022" s="222"/>
      <c r="D1022" s="222"/>
      <c r="E1022" s="229"/>
      <c r="F1022" s="230" t="e">
        <f t="shared" ref="F1022:G1022" si="925">#REF!</f>
        <v>#REF!</v>
      </c>
      <c r="G1022" s="228" t="e">
        <f t="shared" si="925"/>
        <v>#REF!</v>
      </c>
      <c r="H1022" s="222"/>
      <c r="I1022" s="222"/>
      <c r="J1022" s="222"/>
      <c r="K1022" s="224"/>
      <c r="L1022" s="224"/>
      <c r="M1022" s="222"/>
      <c r="N1022" s="222"/>
      <c r="O1022" s="222"/>
      <c r="P1022" s="222"/>
      <c r="Q1022" s="222"/>
      <c r="R1022" s="222"/>
      <c r="S1022" s="222"/>
      <c r="T1022" s="222"/>
      <c r="U1022" s="222"/>
      <c r="V1022" s="222"/>
      <c r="W1022" s="222"/>
      <c r="X1022" s="222"/>
      <c r="Y1022" s="222"/>
      <c r="Z1022" s="222"/>
      <c r="AA1022" s="222"/>
      <c r="AB1022" s="222"/>
      <c r="AC1022" s="222"/>
      <c r="AD1022" s="222"/>
      <c r="AE1022" s="222"/>
      <c r="AF1022" s="222"/>
      <c r="AG1022" s="222"/>
    </row>
    <row r="1023" spans="1:33" ht="17.25" customHeight="1">
      <c r="A1023" s="222"/>
      <c r="B1023" s="222"/>
      <c r="C1023" s="222"/>
      <c r="D1023" s="222"/>
      <c r="E1023" s="229"/>
      <c r="F1023" s="230" t="e">
        <f t="shared" ref="F1023:G1023" si="926">#REF!</f>
        <v>#REF!</v>
      </c>
      <c r="G1023" s="228" t="e">
        <f t="shared" si="926"/>
        <v>#REF!</v>
      </c>
      <c r="H1023" s="222"/>
      <c r="I1023" s="222"/>
      <c r="J1023" s="222"/>
      <c r="K1023" s="224"/>
      <c r="L1023" s="224"/>
      <c r="M1023" s="222"/>
      <c r="N1023" s="222"/>
      <c r="O1023" s="222"/>
      <c r="P1023" s="222"/>
      <c r="Q1023" s="222"/>
      <c r="R1023" s="222"/>
      <c r="S1023" s="222"/>
      <c r="T1023" s="222"/>
      <c r="U1023" s="222"/>
      <c r="V1023" s="222"/>
      <c r="W1023" s="222"/>
      <c r="X1023" s="222"/>
      <c r="Y1023" s="222"/>
      <c r="Z1023" s="222"/>
      <c r="AA1023" s="222"/>
      <c r="AB1023" s="222"/>
      <c r="AC1023" s="222"/>
      <c r="AD1023" s="222"/>
      <c r="AE1023" s="222"/>
      <c r="AF1023" s="222"/>
      <c r="AG1023" s="222"/>
    </row>
    <row r="1024" spans="1:33" ht="17.25" customHeight="1">
      <c r="A1024" s="222"/>
      <c r="B1024" s="222"/>
      <c r="C1024" s="222"/>
      <c r="D1024" s="222"/>
      <c r="E1024" s="229"/>
      <c r="F1024" s="230" t="e">
        <f t="shared" ref="F1024:G1024" si="927">#REF!</f>
        <v>#REF!</v>
      </c>
      <c r="G1024" s="228" t="e">
        <f t="shared" si="927"/>
        <v>#REF!</v>
      </c>
      <c r="H1024" s="222"/>
      <c r="I1024" s="222"/>
      <c r="J1024" s="222"/>
      <c r="K1024" s="224"/>
      <c r="L1024" s="224"/>
      <c r="M1024" s="222"/>
      <c r="N1024" s="222"/>
      <c r="O1024" s="222"/>
      <c r="P1024" s="222"/>
      <c r="Q1024" s="222"/>
      <c r="R1024" s="222"/>
      <c r="S1024" s="222"/>
      <c r="T1024" s="222"/>
      <c r="U1024" s="222"/>
      <c r="V1024" s="222"/>
      <c r="W1024" s="222"/>
      <c r="X1024" s="222"/>
      <c r="Y1024" s="222"/>
      <c r="Z1024" s="222"/>
      <c r="AA1024" s="222"/>
      <c r="AB1024" s="222"/>
      <c r="AC1024" s="222"/>
      <c r="AD1024" s="222"/>
      <c r="AE1024" s="222"/>
      <c r="AF1024" s="222"/>
      <c r="AG1024" s="222"/>
    </row>
    <row r="1025" spans="1:33" ht="17.25" customHeight="1">
      <c r="A1025" s="222"/>
      <c r="B1025" s="222"/>
      <c r="C1025" s="222"/>
      <c r="D1025" s="222"/>
      <c r="E1025" s="229"/>
      <c r="F1025" s="230" t="e">
        <f t="shared" ref="F1025:G1025" si="928">#REF!</f>
        <v>#REF!</v>
      </c>
      <c r="G1025" s="228" t="e">
        <f t="shared" si="928"/>
        <v>#REF!</v>
      </c>
      <c r="H1025" s="222"/>
      <c r="I1025" s="222"/>
      <c r="J1025" s="222"/>
      <c r="K1025" s="224"/>
      <c r="L1025" s="224"/>
      <c r="M1025" s="222"/>
      <c r="N1025" s="222"/>
      <c r="O1025" s="222"/>
      <c r="P1025" s="222"/>
      <c r="Q1025" s="222"/>
      <c r="R1025" s="222"/>
      <c r="S1025" s="222"/>
      <c r="T1025" s="222"/>
      <c r="U1025" s="222"/>
      <c r="V1025" s="222"/>
      <c r="W1025" s="222"/>
      <c r="X1025" s="222"/>
      <c r="Y1025" s="222"/>
      <c r="Z1025" s="222"/>
      <c r="AA1025" s="222"/>
      <c r="AB1025" s="222"/>
      <c r="AC1025" s="222"/>
      <c r="AD1025" s="222"/>
      <c r="AE1025" s="222"/>
      <c r="AF1025" s="222"/>
      <c r="AG1025" s="222"/>
    </row>
    <row r="1026" spans="1:33" ht="17.25" customHeight="1">
      <c r="A1026" s="222"/>
      <c r="B1026" s="222"/>
      <c r="C1026" s="222"/>
      <c r="D1026" s="222"/>
      <c r="E1026" s="229"/>
      <c r="F1026" s="230" t="e">
        <f t="shared" ref="F1026:G1026" si="929">#REF!</f>
        <v>#REF!</v>
      </c>
      <c r="G1026" s="228" t="e">
        <f t="shared" si="929"/>
        <v>#REF!</v>
      </c>
      <c r="H1026" s="222"/>
      <c r="I1026" s="222"/>
      <c r="J1026" s="222"/>
      <c r="K1026" s="224"/>
      <c r="L1026" s="224"/>
      <c r="M1026" s="222"/>
      <c r="N1026" s="222"/>
      <c r="O1026" s="222"/>
      <c r="P1026" s="222"/>
      <c r="Q1026" s="222"/>
      <c r="R1026" s="222"/>
      <c r="S1026" s="222"/>
      <c r="T1026" s="222"/>
      <c r="U1026" s="222"/>
      <c r="V1026" s="222"/>
      <c r="W1026" s="222"/>
      <c r="X1026" s="222"/>
      <c r="Y1026" s="222"/>
      <c r="Z1026" s="222"/>
      <c r="AA1026" s="222"/>
      <c r="AB1026" s="222"/>
      <c r="AC1026" s="222"/>
      <c r="AD1026" s="222"/>
      <c r="AE1026" s="222"/>
      <c r="AF1026" s="222"/>
      <c r="AG1026" s="222"/>
    </row>
    <row r="1027" spans="1:33" ht="17.25" customHeight="1">
      <c r="A1027" s="222"/>
      <c r="B1027" s="222"/>
      <c r="C1027" s="222"/>
      <c r="D1027" s="222"/>
      <c r="E1027" s="229"/>
      <c r="F1027" s="230" t="e">
        <f t="shared" ref="F1027:G1027" si="930">#REF!</f>
        <v>#REF!</v>
      </c>
      <c r="G1027" s="228" t="e">
        <f t="shared" si="930"/>
        <v>#REF!</v>
      </c>
      <c r="H1027" s="222"/>
      <c r="I1027" s="222"/>
      <c r="J1027" s="222"/>
      <c r="K1027" s="224"/>
      <c r="L1027" s="224"/>
      <c r="M1027" s="222"/>
      <c r="N1027" s="222"/>
      <c r="O1027" s="222"/>
      <c r="P1027" s="222"/>
      <c r="Q1027" s="222"/>
      <c r="R1027" s="222"/>
      <c r="S1027" s="222"/>
      <c r="T1027" s="222"/>
      <c r="U1027" s="222"/>
      <c r="V1027" s="222"/>
      <c r="W1027" s="222"/>
      <c r="X1027" s="222"/>
      <c r="Y1027" s="222"/>
      <c r="Z1027" s="222"/>
      <c r="AA1027" s="222"/>
      <c r="AB1027" s="222"/>
      <c r="AC1027" s="222"/>
      <c r="AD1027" s="222"/>
      <c r="AE1027" s="222"/>
      <c r="AF1027" s="222"/>
      <c r="AG1027" s="222"/>
    </row>
    <row r="1028" spans="1:33" ht="17.25" customHeight="1">
      <c r="A1028" s="222"/>
      <c r="B1028" s="222"/>
      <c r="C1028" s="222"/>
      <c r="D1028" s="222"/>
      <c r="E1028" s="229"/>
      <c r="F1028" s="230" t="e">
        <f t="shared" ref="F1028:G1028" si="931">#REF!</f>
        <v>#REF!</v>
      </c>
      <c r="G1028" s="228" t="e">
        <f t="shared" si="931"/>
        <v>#REF!</v>
      </c>
      <c r="H1028" s="222"/>
      <c r="I1028" s="222"/>
      <c r="J1028" s="222"/>
      <c r="K1028" s="224"/>
      <c r="L1028" s="224"/>
      <c r="M1028" s="222"/>
      <c r="N1028" s="222"/>
      <c r="O1028" s="222"/>
      <c r="P1028" s="222"/>
      <c r="Q1028" s="222"/>
      <c r="R1028" s="222"/>
      <c r="S1028" s="222"/>
      <c r="T1028" s="222"/>
      <c r="U1028" s="222"/>
      <c r="V1028" s="222"/>
      <c r="W1028" s="222"/>
      <c r="X1028" s="222"/>
      <c r="Y1028" s="222"/>
      <c r="Z1028" s="222"/>
      <c r="AA1028" s="222"/>
      <c r="AB1028" s="222"/>
      <c r="AC1028" s="222"/>
      <c r="AD1028" s="222"/>
      <c r="AE1028" s="222"/>
      <c r="AF1028" s="222"/>
      <c r="AG1028" s="222"/>
    </row>
    <row r="1029" spans="1:33" ht="17.25" customHeight="1">
      <c r="A1029" s="222"/>
      <c r="B1029" s="222"/>
      <c r="C1029" s="222"/>
      <c r="D1029" s="222"/>
      <c r="E1029" s="229"/>
      <c r="F1029" s="230" t="e">
        <f t="shared" ref="F1029:G1029" si="932">#REF!</f>
        <v>#REF!</v>
      </c>
      <c r="G1029" s="228" t="e">
        <f t="shared" si="932"/>
        <v>#REF!</v>
      </c>
      <c r="H1029" s="222"/>
      <c r="I1029" s="222"/>
      <c r="J1029" s="222"/>
      <c r="K1029" s="224"/>
      <c r="L1029" s="224"/>
      <c r="M1029" s="222"/>
      <c r="N1029" s="222"/>
      <c r="O1029" s="222"/>
      <c r="P1029" s="222"/>
      <c r="Q1029" s="222"/>
      <c r="R1029" s="222"/>
      <c r="S1029" s="222"/>
      <c r="T1029" s="222"/>
      <c r="U1029" s="222"/>
      <c r="V1029" s="222"/>
      <c r="W1029" s="222"/>
      <c r="X1029" s="222"/>
      <c r="Y1029" s="222"/>
      <c r="Z1029" s="222"/>
      <c r="AA1029" s="222"/>
      <c r="AB1029" s="222"/>
      <c r="AC1029" s="222"/>
      <c r="AD1029" s="222"/>
      <c r="AE1029" s="222"/>
      <c r="AF1029" s="222"/>
      <c r="AG1029" s="222"/>
    </row>
    <row r="1030" spans="1:33" ht="17.25" customHeight="1">
      <c r="A1030" s="222"/>
      <c r="B1030" s="222"/>
      <c r="C1030" s="222"/>
      <c r="D1030" s="222"/>
      <c r="E1030" s="229"/>
      <c r="F1030" s="230" t="e">
        <f t="shared" ref="F1030:G1030" si="933">#REF!</f>
        <v>#REF!</v>
      </c>
      <c r="G1030" s="228" t="e">
        <f t="shared" si="933"/>
        <v>#REF!</v>
      </c>
      <c r="H1030" s="222"/>
      <c r="I1030" s="222"/>
      <c r="J1030" s="222"/>
      <c r="K1030" s="224"/>
      <c r="L1030" s="224"/>
      <c r="M1030" s="222"/>
      <c r="N1030" s="222"/>
      <c r="O1030" s="222"/>
      <c r="P1030" s="222"/>
      <c r="Q1030" s="222"/>
      <c r="R1030" s="222"/>
      <c r="S1030" s="222"/>
      <c r="T1030" s="222"/>
      <c r="U1030" s="222"/>
      <c r="V1030" s="222"/>
      <c r="W1030" s="222"/>
      <c r="X1030" s="222"/>
      <c r="Y1030" s="222"/>
      <c r="Z1030" s="222"/>
      <c r="AA1030" s="222"/>
      <c r="AB1030" s="222"/>
      <c r="AC1030" s="222"/>
      <c r="AD1030" s="222"/>
      <c r="AE1030" s="222"/>
      <c r="AF1030" s="222"/>
      <c r="AG1030" s="222"/>
    </row>
    <row r="1031" spans="1:33" ht="17.25" customHeight="1">
      <c r="A1031" s="222"/>
      <c r="B1031" s="222"/>
      <c r="C1031" s="222"/>
      <c r="D1031" s="222"/>
      <c r="E1031" s="229"/>
      <c r="F1031" s="230" t="e">
        <f t="shared" ref="F1031:G1031" si="934">#REF!</f>
        <v>#REF!</v>
      </c>
      <c r="G1031" s="228" t="e">
        <f t="shared" si="934"/>
        <v>#REF!</v>
      </c>
      <c r="H1031" s="222"/>
      <c r="I1031" s="222"/>
      <c r="J1031" s="222"/>
      <c r="K1031" s="224"/>
      <c r="L1031" s="224"/>
      <c r="M1031" s="222"/>
      <c r="N1031" s="222"/>
      <c r="O1031" s="222"/>
      <c r="P1031" s="222"/>
      <c r="Q1031" s="222"/>
      <c r="R1031" s="222"/>
      <c r="S1031" s="222"/>
      <c r="T1031" s="222"/>
      <c r="U1031" s="222"/>
      <c r="V1031" s="222"/>
      <c r="W1031" s="222"/>
      <c r="X1031" s="222"/>
      <c r="Y1031" s="222"/>
      <c r="Z1031" s="222"/>
      <c r="AA1031" s="222"/>
      <c r="AB1031" s="222"/>
      <c r="AC1031" s="222"/>
      <c r="AD1031" s="222"/>
      <c r="AE1031" s="222"/>
      <c r="AF1031" s="222"/>
      <c r="AG1031" s="222"/>
    </row>
    <row r="1032" spans="1:33" ht="17.25" customHeight="1">
      <c r="A1032" s="222"/>
      <c r="B1032" s="222"/>
      <c r="C1032" s="222"/>
      <c r="D1032" s="222"/>
      <c r="E1032" s="229"/>
      <c r="F1032" s="230" t="e">
        <f t="shared" ref="F1032:G1032" si="935">#REF!</f>
        <v>#REF!</v>
      </c>
      <c r="G1032" s="228" t="e">
        <f t="shared" si="935"/>
        <v>#REF!</v>
      </c>
      <c r="H1032" s="222"/>
      <c r="I1032" s="222"/>
      <c r="J1032" s="222"/>
      <c r="K1032" s="224"/>
      <c r="L1032" s="224"/>
      <c r="M1032" s="222"/>
      <c r="N1032" s="222"/>
      <c r="O1032" s="222"/>
      <c r="P1032" s="222"/>
      <c r="Q1032" s="222"/>
      <c r="R1032" s="222"/>
      <c r="S1032" s="222"/>
      <c r="T1032" s="222"/>
      <c r="U1032" s="222"/>
      <c r="V1032" s="222"/>
      <c r="W1032" s="222"/>
      <c r="X1032" s="222"/>
      <c r="Y1032" s="222"/>
      <c r="Z1032" s="222"/>
      <c r="AA1032" s="222"/>
      <c r="AB1032" s="222"/>
      <c r="AC1032" s="222"/>
      <c r="AD1032" s="222"/>
      <c r="AE1032" s="222"/>
      <c r="AF1032" s="222"/>
      <c r="AG1032" s="222"/>
    </row>
    <row r="1033" spans="1:33" ht="17.25" customHeight="1">
      <c r="A1033" s="222"/>
      <c r="B1033" s="222"/>
      <c r="C1033" s="222"/>
      <c r="D1033" s="222"/>
      <c r="E1033" s="229"/>
      <c r="F1033" s="230" t="e">
        <f t="shared" ref="F1033:G1033" si="936">#REF!</f>
        <v>#REF!</v>
      </c>
      <c r="G1033" s="228" t="e">
        <f t="shared" si="936"/>
        <v>#REF!</v>
      </c>
      <c r="H1033" s="222"/>
      <c r="I1033" s="222"/>
      <c r="J1033" s="222"/>
      <c r="K1033" s="224"/>
      <c r="L1033" s="224"/>
      <c r="M1033" s="222"/>
      <c r="N1033" s="222"/>
      <c r="O1033" s="222"/>
      <c r="P1033" s="222"/>
      <c r="Q1033" s="222"/>
      <c r="R1033" s="222"/>
      <c r="S1033" s="222"/>
      <c r="T1033" s="222"/>
      <c r="U1033" s="222"/>
      <c r="V1033" s="222"/>
      <c r="W1033" s="222"/>
      <c r="X1033" s="222"/>
      <c r="Y1033" s="222"/>
      <c r="Z1033" s="222"/>
      <c r="AA1033" s="222"/>
      <c r="AB1033" s="222"/>
      <c r="AC1033" s="222"/>
      <c r="AD1033" s="222"/>
      <c r="AE1033" s="222"/>
      <c r="AF1033" s="222"/>
      <c r="AG1033" s="222"/>
    </row>
    <row r="1034" spans="1:33" ht="17.25" customHeight="1">
      <c r="A1034" s="222"/>
      <c r="B1034" s="222"/>
      <c r="C1034" s="222"/>
      <c r="D1034" s="222"/>
      <c r="E1034" s="229"/>
      <c r="F1034" s="230" t="e">
        <f t="shared" ref="F1034:G1034" si="937">#REF!</f>
        <v>#REF!</v>
      </c>
      <c r="G1034" s="228" t="e">
        <f t="shared" si="937"/>
        <v>#REF!</v>
      </c>
      <c r="H1034" s="222"/>
      <c r="I1034" s="222"/>
      <c r="J1034" s="222"/>
      <c r="K1034" s="224"/>
      <c r="L1034" s="224"/>
      <c r="M1034" s="222"/>
      <c r="N1034" s="222"/>
      <c r="O1034" s="222"/>
      <c r="P1034" s="222"/>
      <c r="Q1034" s="222"/>
      <c r="R1034" s="222"/>
      <c r="S1034" s="222"/>
      <c r="T1034" s="222"/>
      <c r="U1034" s="222"/>
      <c r="V1034" s="222"/>
      <c r="W1034" s="222"/>
      <c r="X1034" s="222"/>
      <c r="Y1034" s="222"/>
      <c r="Z1034" s="222"/>
      <c r="AA1034" s="222"/>
      <c r="AB1034" s="222"/>
      <c r="AC1034" s="222"/>
      <c r="AD1034" s="222"/>
      <c r="AE1034" s="222"/>
      <c r="AF1034" s="222"/>
      <c r="AG1034" s="222"/>
    </row>
    <row r="1035" spans="1:33" ht="17.25" customHeight="1">
      <c r="A1035" s="222"/>
      <c r="B1035" s="222"/>
      <c r="C1035" s="222"/>
      <c r="D1035" s="222"/>
      <c r="E1035" s="229"/>
      <c r="F1035" s="230" t="e">
        <f t="shared" ref="F1035:G1035" si="938">#REF!</f>
        <v>#REF!</v>
      </c>
      <c r="G1035" s="228" t="e">
        <f t="shared" si="938"/>
        <v>#REF!</v>
      </c>
      <c r="H1035" s="222"/>
      <c r="I1035" s="222"/>
      <c r="J1035" s="222"/>
      <c r="K1035" s="224"/>
      <c r="L1035" s="224"/>
      <c r="M1035" s="222"/>
      <c r="N1035" s="222"/>
      <c r="O1035" s="222"/>
      <c r="P1035" s="222"/>
      <c r="Q1035" s="222"/>
      <c r="R1035" s="222"/>
      <c r="S1035" s="222"/>
      <c r="T1035" s="222"/>
      <c r="U1035" s="222"/>
      <c r="V1035" s="222"/>
      <c r="W1035" s="222"/>
      <c r="X1035" s="222"/>
      <c r="Y1035" s="222"/>
      <c r="Z1035" s="222"/>
      <c r="AA1035" s="222"/>
      <c r="AB1035" s="222"/>
      <c r="AC1035" s="222"/>
      <c r="AD1035" s="222"/>
      <c r="AE1035" s="222"/>
      <c r="AF1035" s="222"/>
      <c r="AG1035" s="222"/>
    </row>
    <row r="1036" spans="1:33" ht="17.25" customHeight="1">
      <c r="A1036" s="222"/>
      <c r="B1036" s="222"/>
      <c r="C1036" s="222"/>
      <c r="D1036" s="222"/>
      <c r="E1036" s="229"/>
      <c r="F1036" s="230" t="e">
        <f t="shared" ref="F1036:G1036" si="939">#REF!</f>
        <v>#REF!</v>
      </c>
      <c r="G1036" s="228" t="e">
        <f t="shared" si="939"/>
        <v>#REF!</v>
      </c>
      <c r="H1036" s="222"/>
      <c r="I1036" s="222"/>
      <c r="J1036" s="222"/>
      <c r="K1036" s="224"/>
      <c r="L1036" s="224"/>
      <c r="M1036" s="222"/>
      <c r="N1036" s="222"/>
      <c r="O1036" s="222"/>
      <c r="P1036" s="222"/>
      <c r="Q1036" s="222"/>
      <c r="R1036" s="222"/>
      <c r="S1036" s="222"/>
      <c r="T1036" s="222"/>
      <c r="U1036" s="222"/>
      <c r="V1036" s="222"/>
      <c r="W1036" s="222"/>
      <c r="X1036" s="222"/>
      <c r="Y1036" s="222"/>
      <c r="Z1036" s="222"/>
      <c r="AA1036" s="222"/>
      <c r="AB1036" s="222"/>
      <c r="AC1036" s="222"/>
      <c r="AD1036" s="222"/>
      <c r="AE1036" s="222"/>
      <c r="AF1036" s="222"/>
      <c r="AG1036" s="222"/>
    </row>
    <row r="1037" spans="1:33" ht="17.25" customHeight="1">
      <c r="A1037" s="222"/>
      <c r="B1037" s="222"/>
      <c r="C1037" s="222"/>
      <c r="D1037" s="222"/>
      <c r="E1037" s="229"/>
      <c r="F1037" s="230" t="e">
        <f t="shared" ref="F1037:G1037" si="940">#REF!</f>
        <v>#REF!</v>
      </c>
      <c r="G1037" s="228" t="e">
        <f t="shared" si="940"/>
        <v>#REF!</v>
      </c>
      <c r="H1037" s="222"/>
      <c r="I1037" s="222"/>
      <c r="J1037" s="222"/>
      <c r="K1037" s="224"/>
      <c r="L1037" s="224"/>
      <c r="M1037" s="222"/>
      <c r="N1037" s="222"/>
      <c r="O1037" s="222"/>
      <c r="P1037" s="222"/>
      <c r="Q1037" s="222"/>
      <c r="R1037" s="222"/>
      <c r="S1037" s="222"/>
      <c r="T1037" s="222"/>
      <c r="U1037" s="222"/>
      <c r="V1037" s="222"/>
      <c r="W1037" s="222"/>
      <c r="X1037" s="222"/>
      <c r="Y1037" s="222"/>
      <c r="Z1037" s="222"/>
      <c r="AA1037" s="222"/>
      <c r="AB1037" s="222"/>
      <c r="AC1037" s="222"/>
      <c r="AD1037" s="222"/>
      <c r="AE1037" s="222"/>
      <c r="AF1037" s="222"/>
      <c r="AG1037" s="222"/>
    </row>
    <row r="1038" spans="1:33" ht="17.25" customHeight="1">
      <c r="A1038" s="222"/>
      <c r="B1038" s="222"/>
      <c r="C1038" s="222"/>
      <c r="D1038" s="222"/>
      <c r="E1038" s="229"/>
      <c r="F1038" s="230" t="e">
        <f t="shared" ref="F1038:G1038" si="941">#REF!</f>
        <v>#REF!</v>
      </c>
      <c r="G1038" s="228" t="e">
        <f t="shared" si="941"/>
        <v>#REF!</v>
      </c>
      <c r="H1038" s="222"/>
      <c r="I1038" s="222"/>
      <c r="J1038" s="222"/>
      <c r="K1038" s="224"/>
      <c r="L1038" s="224"/>
      <c r="M1038" s="222"/>
      <c r="N1038" s="222"/>
      <c r="O1038" s="222"/>
      <c r="P1038" s="222"/>
      <c r="Q1038" s="222"/>
      <c r="R1038" s="222"/>
      <c r="S1038" s="222"/>
      <c r="T1038" s="222"/>
      <c r="U1038" s="222"/>
      <c r="V1038" s="222"/>
      <c r="W1038" s="222"/>
      <c r="X1038" s="222"/>
      <c r="Y1038" s="222"/>
      <c r="Z1038" s="222"/>
      <c r="AA1038" s="222"/>
      <c r="AB1038" s="222"/>
      <c r="AC1038" s="222"/>
      <c r="AD1038" s="222"/>
      <c r="AE1038" s="222"/>
      <c r="AF1038" s="222"/>
      <c r="AG1038" s="222"/>
    </row>
    <row r="1039" spans="1:33" ht="17.25" customHeight="1">
      <c r="A1039" s="222"/>
      <c r="B1039" s="222"/>
      <c r="C1039" s="222"/>
      <c r="D1039" s="222"/>
      <c r="E1039" s="229"/>
      <c r="F1039" s="230" t="e">
        <f t="shared" ref="F1039:G1039" si="942">#REF!</f>
        <v>#REF!</v>
      </c>
      <c r="G1039" s="228" t="e">
        <f t="shared" si="942"/>
        <v>#REF!</v>
      </c>
      <c r="H1039" s="222"/>
      <c r="I1039" s="222"/>
      <c r="J1039" s="222"/>
      <c r="K1039" s="224"/>
      <c r="L1039" s="224"/>
      <c r="M1039" s="222"/>
      <c r="N1039" s="222"/>
      <c r="O1039" s="222"/>
      <c r="P1039" s="222"/>
      <c r="Q1039" s="222"/>
      <c r="R1039" s="222"/>
      <c r="S1039" s="222"/>
      <c r="T1039" s="222"/>
      <c r="U1039" s="222"/>
      <c r="V1039" s="222"/>
      <c r="W1039" s="222"/>
      <c r="X1039" s="222"/>
      <c r="Y1039" s="222"/>
      <c r="Z1039" s="222"/>
      <c r="AA1039" s="222"/>
      <c r="AB1039" s="222"/>
      <c r="AC1039" s="222"/>
      <c r="AD1039" s="222"/>
      <c r="AE1039" s="222"/>
      <c r="AF1039" s="222"/>
      <c r="AG1039" s="222"/>
    </row>
    <row r="1040" spans="1:33" ht="17.25" customHeight="1">
      <c r="A1040" s="222"/>
      <c r="B1040" s="222"/>
      <c r="C1040" s="222"/>
      <c r="D1040" s="222"/>
      <c r="E1040" s="229"/>
      <c r="F1040" s="230" t="e">
        <f t="shared" ref="F1040:G1040" si="943">#REF!</f>
        <v>#REF!</v>
      </c>
      <c r="G1040" s="228" t="e">
        <f t="shared" si="943"/>
        <v>#REF!</v>
      </c>
      <c r="H1040" s="222"/>
      <c r="I1040" s="222"/>
      <c r="J1040" s="222"/>
      <c r="K1040" s="224"/>
      <c r="L1040" s="224"/>
      <c r="M1040" s="222"/>
      <c r="N1040" s="222"/>
      <c r="O1040" s="222"/>
      <c r="P1040" s="222"/>
      <c r="Q1040" s="222"/>
      <c r="R1040" s="222"/>
      <c r="S1040" s="222"/>
      <c r="T1040" s="222"/>
      <c r="U1040" s="222"/>
      <c r="V1040" s="222"/>
      <c r="W1040" s="222"/>
      <c r="X1040" s="222"/>
      <c r="Y1040" s="222"/>
      <c r="Z1040" s="222"/>
      <c r="AA1040" s="222"/>
      <c r="AB1040" s="222"/>
      <c r="AC1040" s="222"/>
      <c r="AD1040" s="222"/>
      <c r="AE1040" s="222"/>
      <c r="AF1040" s="222"/>
      <c r="AG1040" s="222"/>
    </row>
    <row r="1041" spans="1:33" ht="17.25" customHeight="1">
      <c r="A1041" s="222"/>
      <c r="B1041" s="222"/>
      <c r="C1041" s="222"/>
      <c r="D1041" s="222"/>
      <c r="E1041" s="229"/>
      <c r="F1041" s="230" t="e">
        <f t="shared" ref="F1041:G1041" si="944">#REF!</f>
        <v>#REF!</v>
      </c>
      <c r="G1041" s="228" t="e">
        <f t="shared" si="944"/>
        <v>#REF!</v>
      </c>
      <c r="H1041" s="222"/>
      <c r="I1041" s="222"/>
      <c r="J1041" s="222"/>
      <c r="K1041" s="224"/>
      <c r="L1041" s="224"/>
      <c r="M1041" s="222"/>
      <c r="N1041" s="222"/>
      <c r="O1041" s="222"/>
      <c r="P1041" s="222"/>
      <c r="Q1041" s="222"/>
      <c r="R1041" s="222"/>
      <c r="S1041" s="222"/>
      <c r="T1041" s="222"/>
      <c r="U1041" s="222"/>
      <c r="V1041" s="222"/>
      <c r="W1041" s="222"/>
      <c r="X1041" s="222"/>
      <c r="Y1041" s="222"/>
      <c r="Z1041" s="222"/>
      <c r="AA1041" s="222"/>
      <c r="AB1041" s="222"/>
      <c r="AC1041" s="222"/>
      <c r="AD1041" s="222"/>
      <c r="AE1041" s="222"/>
      <c r="AF1041" s="222"/>
      <c r="AG1041" s="222"/>
    </row>
    <row r="1042" spans="1:33" ht="17.25" customHeight="1">
      <c r="A1042" s="222"/>
      <c r="B1042" s="222"/>
      <c r="C1042" s="222"/>
      <c r="D1042" s="222"/>
      <c r="E1042" s="229"/>
      <c r="F1042" s="230" t="e">
        <f t="shared" ref="F1042:G1042" si="945">#REF!</f>
        <v>#REF!</v>
      </c>
      <c r="G1042" s="228" t="e">
        <f t="shared" si="945"/>
        <v>#REF!</v>
      </c>
      <c r="H1042" s="222"/>
      <c r="I1042" s="222"/>
      <c r="J1042" s="222"/>
      <c r="K1042" s="224"/>
      <c r="L1042" s="224"/>
      <c r="M1042" s="222"/>
      <c r="N1042" s="222"/>
      <c r="O1042" s="222"/>
      <c r="P1042" s="222"/>
      <c r="Q1042" s="222"/>
      <c r="R1042" s="222"/>
      <c r="S1042" s="222"/>
      <c r="T1042" s="222"/>
      <c r="U1042" s="222"/>
      <c r="V1042" s="222"/>
      <c r="W1042" s="222"/>
      <c r="X1042" s="222"/>
      <c r="Y1042" s="222"/>
      <c r="Z1042" s="222"/>
      <c r="AA1042" s="222"/>
      <c r="AB1042" s="222"/>
      <c r="AC1042" s="222"/>
      <c r="AD1042" s="222"/>
      <c r="AE1042" s="222"/>
      <c r="AF1042" s="222"/>
      <c r="AG1042" s="222"/>
    </row>
    <row r="1043" spans="1:33" ht="17.25" customHeight="1">
      <c r="A1043" s="222"/>
      <c r="B1043" s="222"/>
      <c r="C1043" s="222"/>
      <c r="D1043" s="222"/>
      <c r="E1043" s="229"/>
      <c r="F1043" s="230" t="e">
        <f t="shared" ref="F1043:G1043" si="946">#REF!</f>
        <v>#REF!</v>
      </c>
      <c r="G1043" s="228" t="e">
        <f t="shared" si="946"/>
        <v>#REF!</v>
      </c>
      <c r="H1043" s="222"/>
      <c r="I1043" s="222"/>
      <c r="J1043" s="222"/>
      <c r="K1043" s="224"/>
      <c r="L1043" s="224"/>
      <c r="M1043" s="222"/>
      <c r="N1043" s="222"/>
      <c r="O1043" s="222"/>
      <c r="P1043" s="222"/>
      <c r="Q1043" s="222"/>
      <c r="R1043" s="222"/>
      <c r="S1043" s="222"/>
      <c r="T1043" s="222"/>
      <c r="U1043" s="222"/>
      <c r="V1043" s="222"/>
      <c r="W1043" s="222"/>
      <c r="X1043" s="222"/>
      <c r="Y1043" s="222"/>
      <c r="Z1043" s="222"/>
      <c r="AA1043" s="222"/>
      <c r="AB1043" s="222"/>
      <c r="AC1043" s="222"/>
      <c r="AD1043" s="222"/>
      <c r="AE1043" s="222"/>
      <c r="AF1043" s="222"/>
      <c r="AG1043" s="222"/>
    </row>
    <row r="1044" spans="1:33" ht="17.25" customHeight="1">
      <c r="A1044" s="222"/>
      <c r="B1044" s="222"/>
      <c r="C1044" s="222"/>
      <c r="D1044" s="222"/>
      <c r="E1044" s="229"/>
      <c r="F1044" s="230" t="e">
        <f t="shared" ref="F1044:G1044" si="947">#REF!</f>
        <v>#REF!</v>
      </c>
      <c r="G1044" s="228" t="e">
        <f t="shared" si="947"/>
        <v>#REF!</v>
      </c>
      <c r="H1044" s="222"/>
      <c r="I1044" s="222"/>
      <c r="J1044" s="222"/>
      <c r="K1044" s="224"/>
      <c r="L1044" s="224"/>
      <c r="M1044" s="222"/>
      <c r="N1044" s="222"/>
      <c r="O1044" s="222"/>
      <c r="P1044" s="222"/>
      <c r="Q1044" s="222"/>
      <c r="R1044" s="222"/>
      <c r="S1044" s="222"/>
      <c r="T1044" s="222"/>
      <c r="U1044" s="222"/>
      <c r="V1044" s="222"/>
      <c r="W1044" s="222"/>
      <c r="X1044" s="222"/>
      <c r="Y1044" s="222"/>
      <c r="Z1044" s="222"/>
      <c r="AA1044" s="222"/>
      <c r="AB1044" s="222"/>
      <c r="AC1044" s="222"/>
      <c r="AD1044" s="222"/>
      <c r="AE1044" s="222"/>
      <c r="AF1044" s="222"/>
      <c r="AG1044" s="222"/>
    </row>
    <row r="1045" spans="1:33" ht="17.25" customHeight="1">
      <c r="A1045" s="222"/>
      <c r="B1045" s="222"/>
      <c r="C1045" s="222"/>
      <c r="D1045" s="222"/>
      <c r="E1045" s="229"/>
      <c r="F1045" s="230" t="e">
        <f t="shared" ref="F1045:G1045" si="948">#REF!</f>
        <v>#REF!</v>
      </c>
      <c r="G1045" s="228" t="e">
        <f t="shared" si="948"/>
        <v>#REF!</v>
      </c>
      <c r="H1045" s="222"/>
      <c r="I1045" s="222"/>
      <c r="J1045" s="222"/>
      <c r="K1045" s="224"/>
      <c r="L1045" s="224"/>
      <c r="M1045" s="222"/>
      <c r="N1045" s="222"/>
      <c r="O1045" s="222"/>
      <c r="P1045" s="222"/>
      <c r="Q1045" s="222"/>
      <c r="R1045" s="222"/>
      <c r="S1045" s="222"/>
      <c r="T1045" s="222"/>
      <c r="U1045" s="222"/>
      <c r="V1045" s="222"/>
      <c r="W1045" s="222"/>
      <c r="X1045" s="222"/>
      <c r="Y1045" s="222"/>
      <c r="Z1045" s="222"/>
      <c r="AA1045" s="222"/>
      <c r="AB1045" s="222"/>
      <c r="AC1045" s="222"/>
      <c r="AD1045" s="222"/>
      <c r="AE1045" s="222"/>
      <c r="AF1045" s="222"/>
      <c r="AG1045" s="222"/>
    </row>
    <row r="1046" spans="1:33" ht="17.25" customHeight="1">
      <c r="A1046" s="222"/>
      <c r="B1046" s="222"/>
      <c r="C1046" s="222"/>
      <c r="D1046" s="222"/>
      <c r="E1046" s="229"/>
      <c r="F1046" s="230" t="e">
        <f t="shared" ref="F1046:G1046" si="949">#REF!</f>
        <v>#REF!</v>
      </c>
      <c r="G1046" s="228" t="e">
        <f t="shared" si="949"/>
        <v>#REF!</v>
      </c>
      <c r="H1046" s="222"/>
      <c r="I1046" s="222"/>
      <c r="J1046" s="222"/>
      <c r="K1046" s="224"/>
      <c r="L1046" s="224"/>
      <c r="M1046" s="222"/>
      <c r="N1046" s="222"/>
      <c r="O1046" s="222"/>
      <c r="P1046" s="222"/>
      <c r="Q1046" s="222"/>
      <c r="R1046" s="222"/>
      <c r="S1046" s="222"/>
      <c r="T1046" s="222"/>
      <c r="U1046" s="222"/>
      <c r="V1046" s="222"/>
      <c r="W1046" s="222"/>
      <c r="X1046" s="222"/>
      <c r="Y1046" s="222"/>
      <c r="Z1046" s="222"/>
      <c r="AA1046" s="222"/>
      <c r="AB1046" s="222"/>
      <c r="AC1046" s="222"/>
      <c r="AD1046" s="222"/>
      <c r="AE1046" s="222"/>
      <c r="AF1046" s="222"/>
      <c r="AG1046" s="222"/>
    </row>
    <row r="1047" spans="1:33" ht="17.25" customHeight="1">
      <c r="A1047" s="222"/>
      <c r="B1047" s="222"/>
      <c r="C1047" s="222"/>
      <c r="D1047" s="222"/>
      <c r="E1047" s="229"/>
      <c r="F1047" s="230" t="e">
        <f t="shared" ref="F1047:G1047" si="950">#REF!</f>
        <v>#REF!</v>
      </c>
      <c r="G1047" s="228" t="e">
        <f t="shared" si="950"/>
        <v>#REF!</v>
      </c>
      <c r="H1047" s="222"/>
      <c r="I1047" s="222"/>
      <c r="J1047" s="222"/>
      <c r="K1047" s="224"/>
      <c r="L1047" s="224"/>
      <c r="M1047" s="222"/>
      <c r="N1047" s="222"/>
      <c r="O1047" s="222"/>
      <c r="P1047" s="222"/>
      <c r="Q1047" s="222"/>
      <c r="R1047" s="222"/>
      <c r="S1047" s="222"/>
      <c r="T1047" s="222"/>
      <c r="U1047" s="222"/>
      <c r="V1047" s="222"/>
      <c r="W1047" s="222"/>
      <c r="X1047" s="222"/>
      <c r="Y1047" s="222"/>
      <c r="Z1047" s="222"/>
      <c r="AA1047" s="222"/>
      <c r="AB1047" s="222"/>
      <c r="AC1047" s="222"/>
      <c r="AD1047" s="222"/>
      <c r="AE1047" s="222"/>
      <c r="AF1047" s="222"/>
      <c r="AG1047" s="222"/>
    </row>
    <row r="1048" spans="1:33" ht="17.25" customHeight="1">
      <c r="A1048" s="222"/>
      <c r="B1048" s="222"/>
      <c r="C1048" s="222"/>
      <c r="D1048" s="222"/>
      <c r="E1048" s="229"/>
      <c r="F1048" s="230" t="e">
        <f t="shared" ref="F1048:G1048" si="951">#REF!</f>
        <v>#REF!</v>
      </c>
      <c r="G1048" s="228" t="e">
        <f t="shared" si="951"/>
        <v>#REF!</v>
      </c>
      <c r="H1048" s="222"/>
      <c r="I1048" s="222"/>
      <c r="J1048" s="222"/>
      <c r="K1048" s="224"/>
      <c r="L1048" s="224"/>
      <c r="M1048" s="222"/>
      <c r="N1048" s="222"/>
      <c r="O1048" s="222"/>
      <c r="P1048" s="222"/>
      <c r="Q1048" s="222"/>
      <c r="R1048" s="222"/>
      <c r="S1048" s="222"/>
      <c r="T1048" s="222"/>
      <c r="U1048" s="222"/>
      <c r="V1048" s="222"/>
      <c r="W1048" s="222"/>
      <c r="X1048" s="222"/>
      <c r="Y1048" s="222"/>
      <c r="Z1048" s="222"/>
      <c r="AA1048" s="222"/>
      <c r="AB1048" s="222"/>
      <c r="AC1048" s="222"/>
      <c r="AD1048" s="222"/>
      <c r="AE1048" s="222"/>
      <c r="AF1048" s="222"/>
      <c r="AG1048" s="222"/>
    </row>
    <row r="1049" spans="1:33" ht="17.25" customHeight="1">
      <c r="A1049" s="222"/>
      <c r="B1049" s="222"/>
      <c r="C1049" s="222"/>
      <c r="D1049" s="222"/>
      <c r="E1049" s="229"/>
      <c r="F1049" s="230" t="e">
        <f t="shared" ref="F1049:G1049" si="952">#REF!</f>
        <v>#REF!</v>
      </c>
      <c r="G1049" s="228" t="e">
        <f t="shared" si="952"/>
        <v>#REF!</v>
      </c>
      <c r="H1049" s="222"/>
      <c r="I1049" s="222"/>
      <c r="J1049" s="222"/>
      <c r="K1049" s="224"/>
      <c r="L1049" s="224"/>
      <c r="M1049" s="222"/>
      <c r="N1049" s="222"/>
      <c r="O1049" s="222"/>
      <c r="P1049" s="222"/>
      <c r="Q1049" s="222"/>
      <c r="R1049" s="222"/>
      <c r="S1049" s="222"/>
      <c r="T1049" s="222"/>
      <c r="U1049" s="222"/>
      <c r="V1049" s="222"/>
      <c r="W1049" s="222"/>
      <c r="X1049" s="222"/>
      <c r="Y1049" s="222"/>
      <c r="Z1049" s="222"/>
      <c r="AA1049" s="222"/>
      <c r="AB1049" s="222"/>
      <c r="AC1049" s="222"/>
      <c r="AD1049" s="222"/>
      <c r="AE1049" s="222"/>
      <c r="AF1049" s="222"/>
      <c r="AG1049" s="222"/>
    </row>
    <row r="1050" spans="1:33" ht="17.25" customHeight="1">
      <c r="A1050" s="222"/>
      <c r="B1050" s="222"/>
      <c r="C1050" s="222"/>
      <c r="D1050" s="222"/>
      <c r="E1050" s="229"/>
      <c r="F1050" s="230" t="e">
        <f t="shared" ref="F1050:G1050" si="953">#REF!</f>
        <v>#REF!</v>
      </c>
      <c r="G1050" s="228" t="e">
        <f t="shared" si="953"/>
        <v>#REF!</v>
      </c>
      <c r="H1050" s="222"/>
      <c r="I1050" s="222"/>
      <c r="J1050" s="222"/>
      <c r="K1050" s="224"/>
      <c r="L1050" s="224"/>
      <c r="M1050" s="222"/>
      <c r="N1050" s="222"/>
      <c r="O1050" s="222"/>
      <c r="P1050" s="222"/>
      <c r="Q1050" s="222"/>
      <c r="R1050" s="222"/>
      <c r="S1050" s="222"/>
      <c r="T1050" s="222"/>
      <c r="U1050" s="222"/>
      <c r="V1050" s="222"/>
      <c r="W1050" s="222"/>
      <c r="X1050" s="222"/>
      <c r="Y1050" s="222"/>
      <c r="Z1050" s="222"/>
      <c r="AA1050" s="222"/>
      <c r="AB1050" s="222"/>
      <c r="AC1050" s="222"/>
      <c r="AD1050" s="222"/>
      <c r="AE1050" s="222"/>
      <c r="AF1050" s="222"/>
      <c r="AG1050" s="222"/>
    </row>
    <row r="1051" spans="1:33" ht="17.25" customHeight="1">
      <c r="A1051" s="222"/>
      <c r="B1051" s="222"/>
      <c r="C1051" s="222"/>
      <c r="D1051" s="222"/>
      <c r="E1051" s="229"/>
      <c r="F1051" s="230" t="e">
        <f t="shared" ref="F1051:G1051" si="954">#REF!</f>
        <v>#REF!</v>
      </c>
      <c r="G1051" s="228" t="e">
        <f t="shared" si="954"/>
        <v>#REF!</v>
      </c>
      <c r="H1051" s="222"/>
      <c r="I1051" s="222"/>
      <c r="J1051" s="222"/>
      <c r="K1051" s="224"/>
      <c r="L1051" s="224"/>
      <c r="M1051" s="222"/>
      <c r="N1051" s="222"/>
      <c r="O1051" s="222"/>
      <c r="P1051" s="222"/>
      <c r="Q1051" s="222"/>
      <c r="R1051" s="222"/>
      <c r="S1051" s="222"/>
      <c r="T1051" s="222"/>
      <c r="U1051" s="222"/>
      <c r="V1051" s="222"/>
      <c r="W1051" s="222"/>
      <c r="X1051" s="222"/>
      <c r="Y1051" s="222"/>
      <c r="Z1051" s="222"/>
      <c r="AA1051" s="222"/>
      <c r="AB1051" s="222"/>
      <c r="AC1051" s="222"/>
      <c r="AD1051" s="222"/>
      <c r="AE1051" s="222"/>
      <c r="AF1051" s="222"/>
      <c r="AG1051" s="222"/>
    </row>
    <row r="1052" spans="1:33" ht="17.25" customHeight="1">
      <c r="A1052" s="222"/>
      <c r="B1052" s="222"/>
      <c r="C1052" s="222"/>
      <c r="D1052" s="222"/>
      <c r="E1052" s="229"/>
      <c r="F1052" s="230" t="e">
        <f t="shared" ref="F1052:G1052" si="955">#REF!</f>
        <v>#REF!</v>
      </c>
      <c r="G1052" s="228" t="e">
        <f t="shared" si="955"/>
        <v>#REF!</v>
      </c>
      <c r="H1052" s="222"/>
      <c r="I1052" s="222"/>
      <c r="J1052" s="222"/>
      <c r="K1052" s="224"/>
      <c r="L1052" s="224"/>
      <c r="M1052" s="222"/>
      <c r="N1052" s="222"/>
      <c r="O1052" s="222"/>
      <c r="P1052" s="222"/>
      <c r="Q1052" s="222"/>
      <c r="R1052" s="222"/>
      <c r="S1052" s="222"/>
      <c r="T1052" s="222"/>
      <c r="U1052" s="222"/>
      <c r="V1052" s="222"/>
      <c r="W1052" s="222"/>
      <c r="X1052" s="222"/>
      <c r="Y1052" s="222"/>
      <c r="Z1052" s="222"/>
      <c r="AA1052" s="222"/>
      <c r="AB1052" s="222"/>
      <c r="AC1052" s="222"/>
      <c r="AD1052" s="222"/>
      <c r="AE1052" s="222"/>
      <c r="AF1052" s="222"/>
      <c r="AG1052" s="222"/>
    </row>
    <row r="1053" spans="1:33" ht="17.25" customHeight="1">
      <c r="A1053" s="222"/>
      <c r="B1053" s="222"/>
      <c r="C1053" s="222"/>
      <c r="D1053" s="222"/>
      <c r="E1053" s="229"/>
      <c r="F1053" s="230" t="e">
        <f t="shared" ref="F1053:G1053" si="956">#REF!</f>
        <v>#REF!</v>
      </c>
      <c r="G1053" s="228" t="e">
        <f t="shared" si="956"/>
        <v>#REF!</v>
      </c>
      <c r="H1053" s="222"/>
      <c r="I1053" s="222"/>
      <c r="J1053" s="222"/>
      <c r="K1053" s="224"/>
      <c r="L1053" s="224"/>
      <c r="M1053" s="222"/>
      <c r="N1053" s="222"/>
      <c r="O1053" s="222"/>
      <c r="P1053" s="222"/>
      <c r="Q1053" s="222"/>
      <c r="R1053" s="222"/>
      <c r="S1053" s="222"/>
      <c r="T1053" s="222"/>
      <c r="U1053" s="222"/>
      <c r="V1053" s="222"/>
      <c r="W1053" s="222"/>
      <c r="X1053" s="222"/>
      <c r="Y1053" s="222"/>
      <c r="Z1053" s="222"/>
      <c r="AA1053" s="222"/>
      <c r="AB1053" s="222"/>
      <c r="AC1053" s="222"/>
      <c r="AD1053" s="222"/>
      <c r="AE1053" s="222"/>
      <c r="AF1053" s="222"/>
      <c r="AG1053" s="222"/>
    </row>
    <row r="1054" spans="1:33" ht="17.25" customHeight="1">
      <c r="A1054" s="222"/>
      <c r="B1054" s="222"/>
      <c r="C1054" s="222"/>
      <c r="D1054" s="222"/>
      <c r="E1054" s="229"/>
      <c r="F1054" s="230" t="e">
        <f t="shared" ref="F1054:G1054" si="957">#REF!</f>
        <v>#REF!</v>
      </c>
      <c r="G1054" s="228" t="e">
        <f t="shared" si="957"/>
        <v>#REF!</v>
      </c>
      <c r="H1054" s="222"/>
      <c r="I1054" s="222"/>
      <c r="J1054" s="222"/>
      <c r="K1054" s="224"/>
      <c r="L1054" s="224"/>
      <c r="M1054" s="222"/>
      <c r="N1054" s="222"/>
      <c r="O1054" s="222"/>
      <c r="P1054" s="222"/>
      <c r="Q1054" s="222"/>
      <c r="R1054" s="222"/>
      <c r="S1054" s="222"/>
      <c r="T1054" s="222"/>
      <c r="U1054" s="222"/>
      <c r="V1054" s="222"/>
      <c r="W1054" s="222"/>
      <c r="X1054" s="222"/>
      <c r="Y1054" s="222"/>
      <c r="Z1054" s="222"/>
      <c r="AA1054" s="222"/>
      <c r="AB1054" s="222"/>
      <c r="AC1054" s="222"/>
      <c r="AD1054" s="222"/>
      <c r="AE1054" s="222"/>
      <c r="AF1054" s="222"/>
      <c r="AG1054" s="222"/>
    </row>
    <row r="1055" spans="1:33" ht="17.25" customHeight="1">
      <c r="A1055" s="222"/>
      <c r="B1055" s="222"/>
      <c r="C1055" s="222"/>
      <c r="D1055" s="222"/>
      <c r="E1055" s="229"/>
      <c r="F1055" s="230" t="e">
        <f t="shared" ref="F1055:G1055" si="958">#REF!</f>
        <v>#REF!</v>
      </c>
      <c r="G1055" s="228" t="e">
        <f t="shared" si="958"/>
        <v>#REF!</v>
      </c>
      <c r="H1055" s="222"/>
      <c r="I1055" s="222"/>
      <c r="J1055" s="222"/>
      <c r="K1055" s="224"/>
      <c r="L1055" s="224"/>
      <c r="M1055" s="222"/>
      <c r="N1055" s="222"/>
      <c r="O1055" s="222"/>
      <c r="P1055" s="222"/>
      <c r="Q1055" s="222"/>
      <c r="R1055" s="222"/>
      <c r="S1055" s="222"/>
      <c r="T1055" s="222"/>
      <c r="U1055" s="222"/>
      <c r="V1055" s="222"/>
      <c r="W1055" s="222"/>
      <c r="X1055" s="222"/>
      <c r="Y1055" s="222"/>
      <c r="Z1055" s="222"/>
      <c r="AA1055" s="222"/>
      <c r="AB1055" s="222"/>
      <c r="AC1055" s="222"/>
      <c r="AD1055" s="222"/>
      <c r="AE1055" s="222"/>
      <c r="AF1055" s="222"/>
      <c r="AG1055" s="222"/>
    </row>
    <row r="1056" spans="1:33" ht="17.25" customHeight="1">
      <c r="A1056" s="222"/>
      <c r="B1056" s="222"/>
      <c r="C1056" s="222"/>
      <c r="D1056" s="222"/>
      <c r="E1056" s="229"/>
      <c r="F1056" s="230" t="e">
        <f t="shared" ref="F1056:G1056" si="959">#REF!</f>
        <v>#REF!</v>
      </c>
      <c r="G1056" s="228" t="e">
        <f t="shared" si="959"/>
        <v>#REF!</v>
      </c>
      <c r="H1056" s="222"/>
      <c r="I1056" s="222"/>
      <c r="J1056" s="222"/>
      <c r="K1056" s="224"/>
      <c r="L1056" s="224"/>
      <c r="M1056" s="222"/>
      <c r="N1056" s="222"/>
      <c r="O1056" s="222"/>
      <c r="P1056" s="222"/>
      <c r="Q1056" s="222"/>
      <c r="R1056" s="222"/>
      <c r="S1056" s="222"/>
      <c r="T1056" s="222"/>
      <c r="U1056" s="222"/>
      <c r="V1056" s="222"/>
      <c r="W1056" s="222"/>
      <c r="X1056" s="222"/>
      <c r="Y1056" s="222"/>
      <c r="Z1056" s="222"/>
      <c r="AA1056" s="222"/>
      <c r="AB1056" s="222"/>
      <c r="AC1056" s="222"/>
      <c r="AD1056" s="222"/>
      <c r="AE1056" s="222"/>
      <c r="AF1056" s="222"/>
      <c r="AG1056" s="222"/>
    </row>
    <row r="1057" spans="1:33" ht="17.25" customHeight="1">
      <c r="A1057" s="222"/>
      <c r="B1057" s="222"/>
      <c r="C1057" s="222"/>
      <c r="D1057" s="222"/>
      <c r="E1057" s="229"/>
      <c r="F1057" s="230" t="e">
        <f t="shared" ref="F1057:G1057" si="960">#REF!</f>
        <v>#REF!</v>
      </c>
      <c r="G1057" s="228" t="e">
        <f t="shared" si="960"/>
        <v>#REF!</v>
      </c>
      <c r="H1057" s="222"/>
      <c r="I1057" s="222"/>
      <c r="J1057" s="222"/>
      <c r="K1057" s="224"/>
      <c r="L1057" s="224"/>
      <c r="M1057" s="222"/>
      <c r="N1057" s="222"/>
      <c r="O1057" s="222"/>
      <c r="P1057" s="222"/>
      <c r="Q1057" s="222"/>
      <c r="R1057" s="222"/>
      <c r="S1057" s="222"/>
      <c r="T1057" s="222"/>
      <c r="U1057" s="222"/>
      <c r="V1057" s="222"/>
      <c r="W1057" s="222"/>
      <c r="X1057" s="222"/>
      <c r="Y1057" s="222"/>
      <c r="Z1057" s="222"/>
      <c r="AA1057" s="222"/>
      <c r="AB1057" s="222"/>
      <c r="AC1057" s="222"/>
      <c r="AD1057" s="222"/>
      <c r="AE1057" s="222"/>
      <c r="AF1057" s="222"/>
      <c r="AG1057" s="222"/>
    </row>
    <row r="1058" spans="1:33" ht="17.25" customHeight="1">
      <c r="A1058" s="222"/>
      <c r="B1058" s="222"/>
      <c r="C1058" s="222"/>
      <c r="D1058" s="222"/>
      <c r="E1058" s="229"/>
      <c r="F1058" s="230" t="e">
        <f t="shared" ref="F1058:G1058" si="961">#REF!</f>
        <v>#REF!</v>
      </c>
      <c r="G1058" s="228" t="e">
        <f t="shared" si="961"/>
        <v>#REF!</v>
      </c>
      <c r="H1058" s="222"/>
      <c r="I1058" s="222"/>
      <c r="J1058" s="222"/>
      <c r="K1058" s="224"/>
      <c r="L1058" s="224"/>
      <c r="M1058" s="222"/>
      <c r="N1058" s="222"/>
      <c r="O1058" s="222"/>
      <c r="P1058" s="222"/>
      <c r="Q1058" s="222"/>
      <c r="R1058" s="222"/>
      <c r="S1058" s="222"/>
      <c r="T1058" s="222"/>
      <c r="U1058" s="222"/>
      <c r="V1058" s="222"/>
      <c r="W1058" s="222"/>
      <c r="X1058" s="222"/>
      <c r="Y1058" s="222"/>
      <c r="Z1058" s="222"/>
      <c r="AA1058" s="222"/>
      <c r="AB1058" s="222"/>
      <c r="AC1058" s="222"/>
      <c r="AD1058" s="222"/>
      <c r="AE1058" s="222"/>
      <c r="AF1058" s="222"/>
      <c r="AG1058" s="222"/>
    </row>
    <row r="1059" spans="1:33" ht="17.25" customHeight="1">
      <c r="A1059" s="222"/>
      <c r="B1059" s="222"/>
      <c r="C1059" s="222"/>
      <c r="D1059" s="222"/>
      <c r="E1059" s="229"/>
      <c r="F1059" s="230" t="e">
        <f t="shared" ref="F1059:G1059" si="962">#REF!</f>
        <v>#REF!</v>
      </c>
      <c r="G1059" s="228" t="e">
        <f t="shared" si="962"/>
        <v>#REF!</v>
      </c>
      <c r="H1059" s="222"/>
      <c r="I1059" s="222"/>
      <c r="J1059" s="222"/>
      <c r="K1059" s="224"/>
      <c r="L1059" s="224"/>
      <c r="M1059" s="222"/>
      <c r="N1059" s="222"/>
      <c r="O1059" s="222"/>
      <c r="P1059" s="222"/>
      <c r="Q1059" s="222"/>
      <c r="R1059" s="222"/>
      <c r="S1059" s="222"/>
      <c r="T1059" s="222"/>
      <c r="U1059" s="222"/>
      <c r="V1059" s="222"/>
      <c r="W1059" s="222"/>
      <c r="X1059" s="222"/>
      <c r="Y1059" s="222"/>
      <c r="Z1059" s="222"/>
      <c r="AA1059" s="222"/>
      <c r="AB1059" s="222"/>
      <c r="AC1059" s="222"/>
      <c r="AD1059" s="222"/>
      <c r="AE1059" s="222"/>
      <c r="AF1059" s="222"/>
      <c r="AG1059" s="222"/>
    </row>
    <row r="1060" spans="1:33" ht="17.25" customHeight="1">
      <c r="A1060" s="222"/>
      <c r="B1060" s="222"/>
      <c r="C1060" s="222"/>
      <c r="D1060" s="222"/>
      <c r="E1060" s="229"/>
      <c r="F1060" s="230" t="e">
        <f t="shared" ref="F1060:G1060" si="963">#REF!</f>
        <v>#REF!</v>
      </c>
      <c r="G1060" s="228" t="e">
        <f t="shared" si="963"/>
        <v>#REF!</v>
      </c>
      <c r="H1060" s="222"/>
      <c r="I1060" s="222"/>
      <c r="J1060" s="222"/>
      <c r="K1060" s="224"/>
      <c r="L1060" s="224"/>
      <c r="M1060" s="222"/>
      <c r="N1060" s="222"/>
      <c r="O1060" s="222"/>
      <c r="P1060" s="222"/>
      <c r="Q1060" s="222"/>
      <c r="R1060" s="222"/>
      <c r="S1060" s="222"/>
      <c r="T1060" s="222"/>
      <c r="U1060" s="222"/>
      <c r="V1060" s="222"/>
      <c r="W1060" s="222"/>
      <c r="X1060" s="222"/>
      <c r="Y1060" s="222"/>
      <c r="Z1060" s="222"/>
      <c r="AA1060" s="222"/>
      <c r="AB1060" s="222"/>
      <c r="AC1060" s="222"/>
      <c r="AD1060" s="222"/>
      <c r="AE1060" s="222"/>
      <c r="AF1060" s="222"/>
      <c r="AG1060" s="222"/>
    </row>
    <row r="1061" spans="1:33" ht="17.25" customHeight="1">
      <c r="A1061" s="222"/>
      <c r="B1061" s="222"/>
      <c r="C1061" s="222"/>
      <c r="D1061" s="222"/>
      <c r="E1061" s="229"/>
      <c r="F1061" s="230" t="e">
        <f t="shared" ref="F1061:G1061" si="964">#REF!</f>
        <v>#REF!</v>
      </c>
      <c r="G1061" s="228" t="e">
        <f t="shared" si="964"/>
        <v>#REF!</v>
      </c>
      <c r="H1061" s="222"/>
      <c r="I1061" s="222"/>
      <c r="J1061" s="222"/>
      <c r="K1061" s="224"/>
      <c r="L1061" s="224"/>
      <c r="M1061" s="222"/>
      <c r="N1061" s="222"/>
      <c r="O1061" s="222"/>
      <c r="P1061" s="222"/>
      <c r="Q1061" s="222"/>
      <c r="R1061" s="222"/>
      <c r="S1061" s="222"/>
      <c r="T1061" s="222"/>
      <c r="U1061" s="222"/>
      <c r="V1061" s="222"/>
      <c r="W1061" s="222"/>
      <c r="X1061" s="222"/>
      <c r="Y1061" s="222"/>
      <c r="Z1061" s="222"/>
      <c r="AA1061" s="222"/>
      <c r="AB1061" s="222"/>
      <c r="AC1061" s="222"/>
      <c r="AD1061" s="222"/>
      <c r="AE1061" s="222"/>
      <c r="AF1061" s="222"/>
      <c r="AG1061" s="222"/>
    </row>
    <row r="1062" spans="1:33" ht="17.25" customHeight="1">
      <c r="A1062" s="222"/>
      <c r="B1062" s="222"/>
      <c r="C1062" s="222"/>
      <c r="D1062" s="222"/>
      <c r="E1062" s="229"/>
      <c r="F1062" s="230" t="e">
        <f t="shared" ref="F1062:G1062" si="965">#REF!</f>
        <v>#REF!</v>
      </c>
      <c r="G1062" s="228" t="e">
        <f t="shared" si="965"/>
        <v>#REF!</v>
      </c>
      <c r="H1062" s="222"/>
      <c r="I1062" s="222"/>
      <c r="J1062" s="222"/>
      <c r="K1062" s="224"/>
      <c r="L1062" s="224"/>
      <c r="M1062" s="222"/>
      <c r="N1062" s="222"/>
      <c r="O1062" s="222"/>
      <c r="P1062" s="222"/>
      <c r="Q1062" s="222"/>
      <c r="R1062" s="222"/>
      <c r="S1062" s="222"/>
      <c r="T1062" s="222"/>
      <c r="U1062" s="222"/>
      <c r="V1062" s="222"/>
      <c r="W1062" s="222"/>
      <c r="X1062" s="222"/>
      <c r="Y1062" s="222"/>
      <c r="Z1062" s="222"/>
      <c r="AA1062" s="222"/>
      <c r="AB1062" s="222"/>
      <c r="AC1062" s="222"/>
      <c r="AD1062" s="222"/>
      <c r="AE1062" s="222"/>
      <c r="AF1062" s="222"/>
      <c r="AG1062" s="222"/>
    </row>
    <row r="1063" spans="1:33" ht="17.25" customHeight="1">
      <c r="A1063" s="222"/>
      <c r="B1063" s="222"/>
      <c r="C1063" s="222"/>
      <c r="D1063" s="222"/>
      <c r="E1063" s="229"/>
      <c r="F1063" s="230" t="e">
        <f t="shared" ref="F1063:G1063" si="966">#REF!</f>
        <v>#REF!</v>
      </c>
      <c r="G1063" s="228" t="e">
        <f t="shared" si="966"/>
        <v>#REF!</v>
      </c>
      <c r="H1063" s="222"/>
      <c r="I1063" s="222"/>
      <c r="J1063" s="222"/>
      <c r="K1063" s="224"/>
      <c r="L1063" s="224"/>
      <c r="M1063" s="222"/>
      <c r="N1063" s="222"/>
      <c r="O1063" s="222"/>
      <c r="P1063" s="222"/>
      <c r="Q1063" s="222"/>
      <c r="R1063" s="222"/>
      <c r="S1063" s="222"/>
      <c r="T1063" s="222"/>
      <c r="U1063" s="222"/>
      <c r="V1063" s="222"/>
      <c r="W1063" s="222"/>
      <c r="X1063" s="222"/>
      <c r="Y1063" s="222"/>
      <c r="Z1063" s="222"/>
      <c r="AA1063" s="222"/>
      <c r="AB1063" s="222"/>
      <c r="AC1063" s="222"/>
      <c r="AD1063" s="222"/>
      <c r="AE1063" s="222"/>
      <c r="AF1063" s="222"/>
      <c r="AG1063" s="222"/>
    </row>
    <row r="1064" spans="1:33" ht="17.25" customHeight="1">
      <c r="A1064" s="222"/>
      <c r="B1064" s="222"/>
      <c r="C1064" s="222"/>
      <c r="D1064" s="222"/>
      <c r="E1064" s="229"/>
      <c r="F1064" s="230" t="e">
        <f t="shared" ref="F1064:G1064" si="967">#REF!</f>
        <v>#REF!</v>
      </c>
      <c r="G1064" s="228" t="e">
        <f t="shared" si="967"/>
        <v>#REF!</v>
      </c>
      <c r="H1064" s="222"/>
      <c r="I1064" s="222"/>
      <c r="J1064" s="222"/>
      <c r="K1064" s="224"/>
      <c r="L1064" s="224"/>
      <c r="M1064" s="222"/>
      <c r="N1064" s="222"/>
      <c r="O1064" s="222"/>
      <c r="P1064" s="222"/>
      <c r="Q1064" s="222"/>
      <c r="R1064" s="222"/>
      <c r="S1064" s="222"/>
      <c r="T1064" s="222"/>
      <c r="U1064" s="222"/>
      <c r="V1064" s="222"/>
      <c r="W1064" s="222"/>
      <c r="X1064" s="222"/>
      <c r="Y1064" s="222"/>
      <c r="Z1064" s="222"/>
      <c r="AA1064" s="222"/>
      <c r="AB1064" s="222"/>
      <c r="AC1064" s="222"/>
      <c r="AD1064" s="222"/>
      <c r="AE1064" s="222"/>
      <c r="AF1064" s="222"/>
      <c r="AG1064" s="222"/>
    </row>
    <row r="1065" spans="1:33" ht="17.25" customHeight="1">
      <c r="A1065" s="222"/>
      <c r="B1065" s="222"/>
      <c r="C1065" s="222"/>
      <c r="D1065" s="222"/>
      <c r="E1065" s="229"/>
      <c r="F1065" s="230" t="e">
        <f t="shared" ref="F1065:G1065" si="968">#REF!</f>
        <v>#REF!</v>
      </c>
      <c r="G1065" s="228" t="e">
        <f t="shared" si="968"/>
        <v>#REF!</v>
      </c>
      <c r="H1065" s="222"/>
      <c r="I1065" s="222"/>
      <c r="J1065" s="222"/>
      <c r="K1065" s="224"/>
      <c r="L1065" s="224"/>
      <c r="M1065" s="222"/>
      <c r="N1065" s="222"/>
      <c r="O1065" s="222"/>
      <c r="P1065" s="222"/>
      <c r="Q1065" s="222"/>
      <c r="R1065" s="222"/>
      <c r="S1065" s="222"/>
      <c r="T1065" s="222"/>
      <c r="U1065" s="222"/>
      <c r="V1065" s="222"/>
      <c r="W1065" s="222"/>
      <c r="X1065" s="222"/>
      <c r="Y1065" s="222"/>
      <c r="Z1065" s="222"/>
      <c r="AA1065" s="222"/>
      <c r="AB1065" s="222"/>
      <c r="AC1065" s="222"/>
      <c r="AD1065" s="222"/>
      <c r="AE1065" s="222"/>
      <c r="AF1065" s="222"/>
      <c r="AG1065" s="222"/>
    </row>
    <row r="1066" spans="1:33" ht="17.25" customHeight="1">
      <c r="A1066" s="222"/>
      <c r="B1066" s="222"/>
      <c r="C1066" s="222"/>
      <c r="D1066" s="222"/>
      <c r="E1066" s="229"/>
      <c r="F1066" s="230" t="e">
        <f t="shared" ref="F1066:G1066" si="969">#REF!</f>
        <v>#REF!</v>
      </c>
      <c r="G1066" s="228" t="e">
        <f t="shared" si="969"/>
        <v>#REF!</v>
      </c>
      <c r="H1066" s="222"/>
      <c r="I1066" s="222"/>
      <c r="J1066" s="222"/>
      <c r="K1066" s="224"/>
      <c r="L1066" s="224"/>
      <c r="M1066" s="222"/>
      <c r="N1066" s="222"/>
      <c r="O1066" s="222"/>
      <c r="P1066" s="222"/>
      <c r="Q1066" s="222"/>
      <c r="R1066" s="222"/>
      <c r="S1066" s="222"/>
      <c r="T1066" s="222"/>
      <c r="U1066" s="222"/>
      <c r="V1066" s="222"/>
      <c r="W1066" s="222"/>
      <c r="X1066" s="222"/>
      <c r="Y1066" s="222"/>
      <c r="Z1066" s="222"/>
      <c r="AA1066" s="222"/>
      <c r="AB1066" s="222"/>
      <c r="AC1066" s="222"/>
      <c r="AD1066" s="222"/>
      <c r="AE1066" s="222"/>
      <c r="AF1066" s="222"/>
      <c r="AG1066" s="222"/>
    </row>
    <row r="1067" spans="1:33" ht="17.25" customHeight="1">
      <c r="A1067" s="222"/>
      <c r="B1067" s="222"/>
      <c r="C1067" s="222"/>
      <c r="D1067" s="222"/>
      <c r="E1067" s="229"/>
      <c r="F1067" s="230" t="e">
        <f t="shared" ref="F1067:G1067" si="970">#REF!</f>
        <v>#REF!</v>
      </c>
      <c r="G1067" s="228" t="e">
        <f t="shared" si="970"/>
        <v>#REF!</v>
      </c>
      <c r="H1067" s="222"/>
      <c r="I1067" s="222"/>
      <c r="J1067" s="222"/>
      <c r="K1067" s="224"/>
      <c r="L1067" s="224"/>
      <c r="M1067" s="222"/>
      <c r="N1067" s="222"/>
      <c r="O1067" s="222"/>
      <c r="P1067" s="222"/>
      <c r="Q1067" s="222"/>
      <c r="R1067" s="222"/>
      <c r="S1067" s="222"/>
      <c r="T1067" s="222"/>
      <c r="U1067" s="222"/>
      <c r="V1067" s="222"/>
      <c r="W1067" s="222"/>
      <c r="X1067" s="222"/>
      <c r="Y1067" s="222"/>
      <c r="Z1067" s="222"/>
      <c r="AA1067" s="222"/>
      <c r="AB1067" s="222"/>
      <c r="AC1067" s="222"/>
      <c r="AD1067" s="222"/>
      <c r="AE1067" s="222"/>
      <c r="AF1067" s="222"/>
      <c r="AG1067" s="222"/>
    </row>
    <row r="1068" spans="1:33" ht="17.25" customHeight="1">
      <c r="A1068" s="222"/>
      <c r="B1068" s="222"/>
      <c r="C1068" s="222"/>
      <c r="D1068" s="222"/>
      <c r="E1068" s="229"/>
      <c r="F1068" s="230" t="e">
        <f t="shared" ref="F1068:G1068" si="971">#REF!</f>
        <v>#REF!</v>
      </c>
      <c r="G1068" s="228" t="e">
        <f t="shared" si="971"/>
        <v>#REF!</v>
      </c>
      <c r="H1068" s="222"/>
      <c r="I1068" s="222"/>
      <c r="J1068" s="222"/>
      <c r="K1068" s="224"/>
      <c r="L1068" s="224"/>
      <c r="M1068" s="222"/>
      <c r="N1068" s="222"/>
      <c r="O1068" s="222"/>
      <c r="P1068" s="222"/>
      <c r="Q1068" s="222"/>
      <c r="R1068" s="222"/>
      <c r="S1068" s="222"/>
      <c r="T1068" s="222"/>
      <c r="U1068" s="222"/>
      <c r="V1068" s="222"/>
      <c r="W1068" s="222"/>
      <c r="X1068" s="222"/>
      <c r="Y1068" s="222"/>
      <c r="Z1068" s="222"/>
      <c r="AA1068" s="222"/>
      <c r="AB1068" s="222"/>
      <c r="AC1068" s="222"/>
      <c r="AD1068" s="222"/>
      <c r="AE1068" s="222"/>
      <c r="AF1068" s="222"/>
      <c r="AG1068" s="222"/>
    </row>
    <row r="1069" spans="1:33" ht="17.25" customHeight="1">
      <c r="A1069" s="222"/>
      <c r="B1069" s="222"/>
      <c r="C1069" s="222"/>
      <c r="D1069" s="222"/>
      <c r="E1069" s="229"/>
      <c r="F1069" s="230" t="e">
        <f t="shared" ref="F1069:G1069" si="972">#REF!</f>
        <v>#REF!</v>
      </c>
      <c r="G1069" s="228" t="e">
        <f t="shared" si="972"/>
        <v>#REF!</v>
      </c>
      <c r="H1069" s="222"/>
      <c r="I1069" s="222"/>
      <c r="J1069" s="222"/>
      <c r="K1069" s="224"/>
      <c r="L1069" s="224"/>
      <c r="M1069" s="222"/>
      <c r="N1069" s="222"/>
      <c r="O1069" s="222"/>
      <c r="P1069" s="222"/>
      <c r="Q1069" s="222"/>
      <c r="R1069" s="222"/>
      <c r="S1069" s="222"/>
      <c r="T1069" s="222"/>
      <c r="U1069" s="222"/>
      <c r="V1069" s="222"/>
      <c r="W1069" s="222"/>
      <c r="X1069" s="222"/>
      <c r="Y1069" s="222"/>
      <c r="Z1069" s="222"/>
      <c r="AA1069" s="222"/>
      <c r="AB1069" s="222"/>
      <c r="AC1069" s="222"/>
      <c r="AD1069" s="222"/>
      <c r="AE1069" s="222"/>
      <c r="AF1069" s="222"/>
      <c r="AG1069" s="222"/>
    </row>
    <row r="1070" spans="1:33" ht="17.25" customHeight="1">
      <c r="A1070" s="222"/>
      <c r="B1070" s="222"/>
      <c r="C1070" s="222"/>
      <c r="D1070" s="222"/>
      <c r="E1070" s="229"/>
      <c r="F1070" s="230" t="e">
        <f t="shared" ref="F1070:G1070" si="973">#REF!</f>
        <v>#REF!</v>
      </c>
      <c r="G1070" s="228" t="e">
        <f t="shared" si="973"/>
        <v>#REF!</v>
      </c>
      <c r="H1070" s="222"/>
      <c r="I1070" s="222"/>
      <c r="J1070" s="222"/>
      <c r="K1070" s="224"/>
      <c r="L1070" s="224"/>
      <c r="M1070" s="222"/>
      <c r="N1070" s="222"/>
      <c r="O1070" s="222"/>
      <c r="P1070" s="222"/>
      <c r="Q1070" s="222"/>
      <c r="R1070" s="222"/>
      <c r="S1070" s="222"/>
      <c r="T1070" s="222"/>
      <c r="U1070" s="222"/>
      <c r="V1070" s="222"/>
      <c r="W1070" s="222"/>
      <c r="X1070" s="222"/>
      <c r="Y1070" s="222"/>
      <c r="Z1070" s="222"/>
      <c r="AA1070" s="222"/>
      <c r="AB1070" s="222"/>
      <c r="AC1070" s="222"/>
      <c r="AD1070" s="222"/>
      <c r="AE1070" s="222"/>
      <c r="AF1070" s="222"/>
      <c r="AG1070" s="222"/>
    </row>
    <row r="1071" spans="1:33" ht="17.25" customHeight="1">
      <c r="A1071" s="222"/>
      <c r="B1071" s="222"/>
      <c r="C1071" s="222"/>
      <c r="D1071" s="222"/>
      <c r="E1071" s="229"/>
      <c r="F1071" s="230" t="e">
        <f t="shared" ref="F1071:G1071" si="974">#REF!</f>
        <v>#REF!</v>
      </c>
      <c r="G1071" s="228" t="e">
        <f t="shared" si="974"/>
        <v>#REF!</v>
      </c>
      <c r="H1071" s="222"/>
      <c r="I1071" s="222"/>
      <c r="J1071" s="222"/>
      <c r="K1071" s="224"/>
      <c r="L1071" s="224"/>
      <c r="M1071" s="222"/>
      <c r="N1071" s="222"/>
      <c r="O1071" s="222"/>
      <c r="P1071" s="222"/>
      <c r="Q1071" s="222"/>
      <c r="R1071" s="222"/>
      <c r="S1071" s="222"/>
      <c r="T1071" s="222"/>
      <c r="U1071" s="222"/>
      <c r="V1071" s="222"/>
      <c r="W1071" s="222"/>
      <c r="X1071" s="222"/>
      <c r="Y1071" s="222"/>
      <c r="Z1071" s="222"/>
      <c r="AA1071" s="222"/>
      <c r="AB1071" s="222"/>
      <c r="AC1071" s="222"/>
      <c r="AD1071" s="222"/>
      <c r="AE1071" s="222"/>
      <c r="AF1071" s="222"/>
      <c r="AG1071" s="222"/>
    </row>
    <row r="1072" spans="1:33" ht="17.25" customHeight="1">
      <c r="A1072" s="222"/>
      <c r="B1072" s="222"/>
      <c r="C1072" s="222"/>
      <c r="D1072" s="222"/>
      <c r="E1072" s="229"/>
      <c r="F1072" s="230" t="e">
        <f t="shared" ref="F1072:G1072" si="975">#REF!</f>
        <v>#REF!</v>
      </c>
      <c r="G1072" s="228" t="e">
        <f t="shared" si="975"/>
        <v>#REF!</v>
      </c>
      <c r="H1072" s="222"/>
      <c r="I1072" s="222"/>
      <c r="J1072" s="222"/>
      <c r="K1072" s="224"/>
      <c r="L1072" s="224"/>
      <c r="M1072" s="222"/>
      <c r="N1072" s="222"/>
      <c r="O1072" s="222"/>
      <c r="P1072" s="222"/>
      <c r="Q1072" s="222"/>
      <c r="R1072" s="222"/>
      <c r="S1072" s="222"/>
      <c r="T1072" s="222"/>
      <c r="U1072" s="222"/>
      <c r="V1072" s="222"/>
      <c r="W1072" s="222"/>
      <c r="X1072" s="222"/>
      <c r="Y1072" s="222"/>
      <c r="Z1072" s="222"/>
      <c r="AA1072" s="222"/>
      <c r="AB1072" s="222"/>
      <c r="AC1072" s="222"/>
      <c r="AD1072" s="222"/>
      <c r="AE1072" s="222"/>
      <c r="AF1072" s="222"/>
      <c r="AG1072" s="222"/>
    </row>
    <row r="1073" spans="1:33" ht="17.25" customHeight="1">
      <c r="A1073" s="222"/>
      <c r="B1073" s="222"/>
      <c r="C1073" s="222"/>
      <c r="D1073" s="222"/>
      <c r="E1073" s="229"/>
      <c r="F1073" s="230" t="e">
        <f t="shared" ref="F1073:G1073" si="976">#REF!</f>
        <v>#REF!</v>
      </c>
      <c r="G1073" s="228" t="e">
        <f t="shared" si="976"/>
        <v>#REF!</v>
      </c>
      <c r="H1073" s="222"/>
      <c r="I1073" s="222"/>
      <c r="J1073" s="222"/>
      <c r="K1073" s="224"/>
      <c r="L1073" s="224"/>
      <c r="M1073" s="222"/>
      <c r="N1073" s="222"/>
      <c r="O1073" s="222"/>
      <c r="P1073" s="222"/>
      <c r="Q1073" s="222"/>
      <c r="R1073" s="222"/>
      <c r="S1073" s="222"/>
      <c r="T1073" s="222"/>
      <c r="U1073" s="222"/>
      <c r="V1073" s="222"/>
      <c r="W1073" s="222"/>
      <c r="X1073" s="222"/>
      <c r="Y1073" s="222"/>
      <c r="Z1073" s="222"/>
      <c r="AA1073" s="222"/>
      <c r="AB1073" s="222"/>
      <c r="AC1073" s="222"/>
      <c r="AD1073" s="222"/>
      <c r="AE1073" s="222"/>
      <c r="AF1073" s="222"/>
      <c r="AG1073" s="222"/>
    </row>
    <row r="1074" spans="1:33" ht="17.25" customHeight="1">
      <c r="A1074" s="222"/>
      <c r="B1074" s="222"/>
      <c r="C1074" s="222"/>
      <c r="D1074" s="222"/>
      <c r="E1074" s="229"/>
      <c r="F1074" s="230" t="e">
        <f t="shared" ref="F1074:G1074" si="977">#REF!</f>
        <v>#REF!</v>
      </c>
      <c r="G1074" s="228" t="e">
        <f t="shared" si="977"/>
        <v>#REF!</v>
      </c>
      <c r="H1074" s="222"/>
      <c r="I1074" s="222"/>
      <c r="J1074" s="222"/>
      <c r="K1074" s="224"/>
      <c r="L1074" s="224"/>
      <c r="M1074" s="222"/>
      <c r="N1074" s="222"/>
      <c r="O1074" s="222"/>
      <c r="P1074" s="222"/>
      <c r="Q1074" s="222"/>
      <c r="R1074" s="222"/>
      <c r="S1074" s="222"/>
      <c r="T1074" s="222"/>
      <c r="U1074" s="222"/>
      <c r="V1074" s="222"/>
      <c r="W1074" s="222"/>
      <c r="X1074" s="222"/>
      <c r="Y1074" s="222"/>
      <c r="Z1074" s="222"/>
      <c r="AA1074" s="222"/>
      <c r="AB1074" s="222"/>
      <c r="AC1074" s="222"/>
      <c r="AD1074" s="222"/>
      <c r="AE1074" s="222"/>
      <c r="AF1074" s="222"/>
      <c r="AG1074" s="222"/>
    </row>
    <row r="1075" spans="1:33" ht="17.25" customHeight="1">
      <c r="A1075" s="222"/>
      <c r="B1075" s="222"/>
      <c r="C1075" s="222"/>
      <c r="D1075" s="222"/>
      <c r="E1075" s="229"/>
      <c r="F1075" s="230" t="e">
        <f t="shared" ref="F1075:G1075" si="978">#REF!</f>
        <v>#REF!</v>
      </c>
      <c r="G1075" s="228" t="e">
        <f t="shared" si="978"/>
        <v>#REF!</v>
      </c>
      <c r="H1075" s="222"/>
      <c r="I1075" s="222"/>
      <c r="J1075" s="222"/>
      <c r="K1075" s="224"/>
      <c r="L1075" s="224"/>
      <c r="M1075" s="222"/>
      <c r="N1075" s="222"/>
      <c r="O1075" s="222"/>
      <c r="P1075" s="222"/>
      <c r="Q1075" s="222"/>
      <c r="R1075" s="222"/>
      <c r="S1075" s="222"/>
      <c r="T1075" s="222"/>
      <c r="U1075" s="222"/>
      <c r="V1075" s="222"/>
      <c r="W1075" s="222"/>
      <c r="X1075" s="222"/>
      <c r="Y1075" s="222"/>
      <c r="Z1075" s="222"/>
      <c r="AA1075" s="222"/>
      <c r="AB1075" s="222"/>
      <c r="AC1075" s="222"/>
      <c r="AD1075" s="222"/>
      <c r="AE1075" s="222"/>
      <c r="AF1075" s="222"/>
      <c r="AG1075" s="222"/>
    </row>
    <row r="1076" spans="1:33" ht="17.25" customHeight="1">
      <c r="A1076" s="222"/>
      <c r="B1076" s="222"/>
      <c r="C1076" s="222"/>
      <c r="D1076" s="222"/>
      <c r="E1076" s="229"/>
      <c r="F1076" s="230" t="e">
        <f t="shared" ref="F1076:G1076" si="979">#REF!</f>
        <v>#REF!</v>
      </c>
      <c r="G1076" s="228" t="e">
        <f t="shared" si="979"/>
        <v>#REF!</v>
      </c>
      <c r="H1076" s="222"/>
      <c r="I1076" s="222"/>
      <c r="J1076" s="222"/>
      <c r="K1076" s="224"/>
      <c r="L1076" s="224"/>
      <c r="M1076" s="222"/>
      <c r="N1076" s="222"/>
      <c r="O1076" s="222"/>
      <c r="P1076" s="222"/>
      <c r="Q1076" s="222"/>
      <c r="R1076" s="222"/>
      <c r="S1076" s="222"/>
      <c r="T1076" s="222"/>
      <c r="U1076" s="222"/>
      <c r="V1076" s="222"/>
      <c r="W1076" s="222"/>
      <c r="X1076" s="222"/>
      <c r="Y1076" s="222"/>
      <c r="Z1076" s="222"/>
      <c r="AA1076" s="222"/>
      <c r="AB1076" s="222"/>
      <c r="AC1076" s="222"/>
      <c r="AD1076" s="222"/>
      <c r="AE1076" s="222"/>
      <c r="AF1076" s="222"/>
      <c r="AG1076" s="222"/>
    </row>
    <row r="1077" spans="1:33" ht="17.25" customHeight="1">
      <c r="A1077" s="222"/>
      <c r="B1077" s="222"/>
      <c r="C1077" s="222"/>
      <c r="D1077" s="222"/>
      <c r="E1077" s="229"/>
      <c r="F1077" s="230" t="e">
        <f t="shared" ref="F1077:G1077" si="980">#REF!</f>
        <v>#REF!</v>
      </c>
      <c r="G1077" s="228" t="e">
        <f t="shared" si="980"/>
        <v>#REF!</v>
      </c>
      <c r="H1077" s="222"/>
      <c r="I1077" s="222"/>
      <c r="J1077" s="222"/>
      <c r="K1077" s="224"/>
      <c r="L1077" s="224"/>
      <c r="M1077" s="222"/>
      <c r="N1077" s="222"/>
      <c r="O1077" s="222"/>
      <c r="P1077" s="222"/>
      <c r="Q1077" s="222"/>
      <c r="R1077" s="222"/>
      <c r="S1077" s="222"/>
      <c r="T1077" s="222"/>
      <c r="U1077" s="222"/>
      <c r="V1077" s="222"/>
      <c r="W1077" s="222"/>
      <c r="X1077" s="222"/>
      <c r="Y1077" s="222"/>
      <c r="Z1077" s="222"/>
      <c r="AA1077" s="222"/>
      <c r="AB1077" s="222"/>
      <c r="AC1077" s="222"/>
      <c r="AD1077" s="222"/>
      <c r="AE1077" s="222"/>
      <c r="AF1077" s="222"/>
      <c r="AG1077" s="222"/>
    </row>
    <row r="1078" spans="1:33" ht="17.25" customHeight="1">
      <c r="A1078" s="222"/>
      <c r="B1078" s="222"/>
      <c r="C1078" s="222"/>
      <c r="D1078" s="222"/>
      <c r="E1078" s="229"/>
      <c r="F1078" s="230" t="e">
        <f t="shared" ref="F1078:G1078" si="981">#REF!</f>
        <v>#REF!</v>
      </c>
      <c r="G1078" s="228" t="e">
        <f t="shared" si="981"/>
        <v>#REF!</v>
      </c>
      <c r="H1078" s="222"/>
      <c r="I1078" s="222"/>
      <c r="J1078" s="222"/>
      <c r="K1078" s="224"/>
      <c r="L1078" s="224"/>
      <c r="M1078" s="222"/>
      <c r="N1078" s="222"/>
      <c r="O1078" s="222"/>
      <c r="P1078" s="222"/>
      <c r="Q1078" s="222"/>
      <c r="R1078" s="222"/>
      <c r="S1078" s="222"/>
      <c r="T1078" s="222"/>
      <c r="U1078" s="222"/>
      <c r="V1078" s="222"/>
      <c r="W1078" s="222"/>
      <c r="X1078" s="222"/>
      <c r="Y1078" s="222"/>
      <c r="Z1078" s="222"/>
      <c r="AA1078" s="222"/>
      <c r="AB1078" s="222"/>
      <c r="AC1078" s="222"/>
      <c r="AD1078" s="222"/>
      <c r="AE1078" s="222"/>
      <c r="AF1078" s="222"/>
      <c r="AG1078" s="222"/>
    </row>
    <row r="1079" spans="1:33" ht="17.25" customHeight="1">
      <c r="A1079" s="222"/>
      <c r="B1079" s="222"/>
      <c r="C1079" s="222"/>
      <c r="D1079" s="222"/>
      <c r="E1079" s="229"/>
      <c r="F1079" s="230" t="e">
        <f t="shared" ref="F1079:G1079" si="982">#REF!</f>
        <v>#REF!</v>
      </c>
      <c r="G1079" s="228" t="e">
        <f t="shared" si="982"/>
        <v>#REF!</v>
      </c>
      <c r="H1079" s="222"/>
      <c r="I1079" s="222"/>
      <c r="J1079" s="222"/>
      <c r="K1079" s="224"/>
      <c r="L1079" s="224"/>
      <c r="M1079" s="222"/>
      <c r="N1079" s="222"/>
      <c r="O1079" s="222"/>
      <c r="P1079" s="222"/>
      <c r="Q1079" s="222"/>
      <c r="R1079" s="222"/>
      <c r="S1079" s="222"/>
      <c r="T1079" s="222"/>
      <c r="U1079" s="222"/>
      <c r="V1079" s="222"/>
      <c r="W1079" s="222"/>
      <c r="X1079" s="222"/>
      <c r="Y1079" s="222"/>
      <c r="Z1079" s="222"/>
      <c r="AA1079" s="222"/>
      <c r="AB1079" s="222"/>
      <c r="AC1079" s="222"/>
      <c r="AD1079" s="222"/>
      <c r="AE1079" s="222"/>
      <c r="AF1079" s="222"/>
      <c r="AG1079" s="222"/>
    </row>
    <row r="1080" spans="1:33" ht="17.25" customHeight="1">
      <c r="A1080" s="222"/>
      <c r="B1080" s="222"/>
      <c r="C1080" s="222"/>
      <c r="D1080" s="222"/>
      <c r="E1080" s="229"/>
      <c r="F1080" s="230" t="e">
        <f t="shared" ref="F1080:G1080" si="983">#REF!</f>
        <v>#REF!</v>
      </c>
      <c r="G1080" s="228" t="e">
        <f t="shared" si="983"/>
        <v>#REF!</v>
      </c>
      <c r="H1080" s="222"/>
      <c r="I1080" s="222"/>
      <c r="J1080" s="222"/>
      <c r="K1080" s="224"/>
      <c r="L1080" s="224"/>
      <c r="M1080" s="222"/>
      <c r="N1080" s="222"/>
      <c r="O1080" s="222"/>
      <c r="P1080" s="222"/>
      <c r="Q1080" s="222"/>
      <c r="R1080" s="222"/>
      <c r="S1080" s="222"/>
      <c r="T1080" s="222"/>
      <c r="U1080" s="222"/>
      <c r="V1080" s="222"/>
      <c r="W1080" s="222"/>
      <c r="X1080" s="222"/>
      <c r="Y1080" s="222"/>
      <c r="Z1080" s="222"/>
      <c r="AA1080" s="222"/>
      <c r="AB1080" s="222"/>
      <c r="AC1080" s="222"/>
      <c r="AD1080" s="222"/>
      <c r="AE1080" s="222"/>
      <c r="AF1080" s="222"/>
      <c r="AG1080" s="222"/>
    </row>
    <row r="1081" spans="1:33" ht="17.25" customHeight="1">
      <c r="A1081" s="222"/>
      <c r="B1081" s="222"/>
      <c r="C1081" s="222"/>
      <c r="D1081" s="222"/>
      <c r="E1081" s="229"/>
      <c r="F1081" s="230" t="e">
        <f t="shared" ref="F1081:G1081" si="984">#REF!</f>
        <v>#REF!</v>
      </c>
      <c r="G1081" s="228" t="e">
        <f t="shared" si="984"/>
        <v>#REF!</v>
      </c>
      <c r="H1081" s="222"/>
      <c r="I1081" s="222"/>
      <c r="J1081" s="222"/>
      <c r="K1081" s="224"/>
      <c r="L1081" s="224"/>
      <c r="M1081" s="222"/>
      <c r="N1081" s="222"/>
      <c r="O1081" s="222"/>
      <c r="P1081" s="222"/>
      <c r="Q1081" s="222"/>
      <c r="R1081" s="222"/>
      <c r="S1081" s="222"/>
      <c r="T1081" s="222"/>
      <c r="U1081" s="222"/>
      <c r="V1081" s="222"/>
      <c r="W1081" s="222"/>
      <c r="X1081" s="222"/>
      <c r="Y1081" s="222"/>
      <c r="Z1081" s="222"/>
      <c r="AA1081" s="222"/>
      <c r="AB1081" s="222"/>
      <c r="AC1081" s="222"/>
      <c r="AD1081" s="222"/>
      <c r="AE1081" s="222"/>
      <c r="AF1081" s="222"/>
      <c r="AG1081" s="222"/>
    </row>
    <row r="1082" spans="1:33" ht="17.25" customHeight="1">
      <c r="A1082" s="222"/>
      <c r="B1082" s="222"/>
      <c r="C1082" s="222"/>
      <c r="D1082" s="222"/>
      <c r="E1082" s="229"/>
      <c r="F1082" s="230" t="e">
        <f t="shared" ref="F1082:G1082" si="985">#REF!</f>
        <v>#REF!</v>
      </c>
      <c r="G1082" s="228" t="e">
        <f t="shared" si="985"/>
        <v>#REF!</v>
      </c>
      <c r="H1082" s="222"/>
      <c r="I1082" s="222"/>
      <c r="J1082" s="222"/>
      <c r="K1082" s="224"/>
      <c r="L1082" s="224"/>
      <c r="M1082" s="222"/>
      <c r="N1082" s="222"/>
      <c r="O1082" s="222"/>
      <c r="P1082" s="222"/>
      <c r="Q1082" s="222"/>
      <c r="R1082" s="222"/>
      <c r="S1082" s="222"/>
      <c r="T1082" s="222"/>
      <c r="U1082" s="222"/>
      <c r="V1082" s="222"/>
      <c r="W1082" s="222"/>
      <c r="X1082" s="222"/>
      <c r="Y1082" s="222"/>
      <c r="Z1082" s="222"/>
      <c r="AA1082" s="222"/>
      <c r="AB1082" s="222"/>
      <c r="AC1082" s="222"/>
      <c r="AD1082" s="222"/>
      <c r="AE1082" s="222"/>
      <c r="AF1082" s="222"/>
      <c r="AG1082" s="222"/>
    </row>
    <row r="1083" spans="1:33" ht="17.25" customHeight="1">
      <c r="A1083" s="222"/>
      <c r="B1083" s="222"/>
      <c r="C1083" s="222"/>
      <c r="D1083" s="222"/>
      <c r="E1083" s="229"/>
      <c r="F1083" s="230" t="e">
        <f t="shared" ref="F1083:G1083" si="986">#REF!</f>
        <v>#REF!</v>
      </c>
      <c r="G1083" s="228" t="e">
        <f t="shared" si="986"/>
        <v>#REF!</v>
      </c>
      <c r="H1083" s="222"/>
      <c r="I1083" s="222"/>
      <c r="J1083" s="222"/>
      <c r="K1083" s="224"/>
      <c r="L1083" s="224"/>
      <c r="M1083" s="222"/>
      <c r="N1083" s="222"/>
      <c r="O1083" s="222"/>
      <c r="P1083" s="222"/>
      <c r="Q1083" s="222"/>
      <c r="R1083" s="222"/>
      <c r="S1083" s="222"/>
      <c r="T1083" s="222"/>
      <c r="U1083" s="222"/>
      <c r="V1083" s="222"/>
      <c r="W1083" s="222"/>
      <c r="X1083" s="222"/>
      <c r="Y1083" s="222"/>
      <c r="Z1083" s="222"/>
      <c r="AA1083" s="222"/>
      <c r="AB1083" s="222"/>
      <c r="AC1083" s="222"/>
      <c r="AD1083" s="222"/>
      <c r="AE1083" s="222"/>
      <c r="AF1083" s="222"/>
      <c r="AG1083" s="222"/>
    </row>
    <row r="1084" spans="1:33" ht="17.25" customHeight="1">
      <c r="A1084" s="222"/>
      <c r="B1084" s="222"/>
      <c r="C1084" s="222"/>
      <c r="D1084" s="222"/>
      <c r="E1084" s="229"/>
      <c r="F1084" s="230" t="e">
        <f t="shared" ref="F1084:G1084" si="987">#REF!</f>
        <v>#REF!</v>
      </c>
      <c r="G1084" s="228" t="e">
        <f t="shared" si="987"/>
        <v>#REF!</v>
      </c>
      <c r="H1084" s="222"/>
      <c r="I1084" s="222"/>
      <c r="J1084" s="222"/>
      <c r="K1084" s="224"/>
      <c r="L1084" s="224"/>
      <c r="M1084" s="222"/>
      <c r="N1084" s="222"/>
      <c r="O1084" s="222"/>
      <c r="P1084" s="222"/>
      <c r="Q1084" s="222"/>
      <c r="R1084" s="222"/>
      <c r="S1084" s="222"/>
      <c r="T1084" s="222"/>
      <c r="U1084" s="222"/>
      <c r="V1084" s="222"/>
      <c r="W1084" s="222"/>
      <c r="X1084" s="222"/>
      <c r="Y1084" s="222"/>
      <c r="Z1084" s="222"/>
      <c r="AA1084" s="222"/>
      <c r="AB1084" s="222"/>
      <c r="AC1084" s="222"/>
      <c r="AD1084" s="222"/>
      <c r="AE1084" s="222"/>
      <c r="AF1084" s="222"/>
      <c r="AG1084" s="222"/>
    </row>
    <row r="1085" spans="1:33" ht="17.25" customHeight="1">
      <c r="A1085" s="222"/>
      <c r="B1085" s="222"/>
      <c r="C1085" s="222"/>
      <c r="D1085" s="222"/>
      <c r="E1085" s="229"/>
      <c r="F1085" s="230" t="e">
        <f t="shared" ref="F1085:G1085" si="988">#REF!</f>
        <v>#REF!</v>
      </c>
      <c r="G1085" s="228" t="e">
        <f t="shared" si="988"/>
        <v>#REF!</v>
      </c>
      <c r="H1085" s="222"/>
      <c r="I1085" s="222"/>
      <c r="J1085" s="222"/>
      <c r="K1085" s="224"/>
      <c r="L1085" s="224"/>
      <c r="M1085" s="222"/>
      <c r="N1085" s="222"/>
      <c r="O1085" s="222"/>
      <c r="P1085" s="222"/>
      <c r="Q1085" s="222"/>
      <c r="R1085" s="222"/>
      <c r="S1085" s="222"/>
      <c r="T1085" s="222"/>
      <c r="U1085" s="222"/>
      <c r="V1085" s="222"/>
      <c r="W1085" s="222"/>
      <c r="X1085" s="222"/>
      <c r="Y1085" s="222"/>
      <c r="Z1085" s="222"/>
      <c r="AA1085" s="222"/>
      <c r="AB1085" s="222"/>
      <c r="AC1085" s="222"/>
      <c r="AD1085" s="222"/>
      <c r="AE1085" s="222"/>
      <c r="AF1085" s="222"/>
      <c r="AG1085" s="222"/>
    </row>
    <row r="1086" spans="1:33" ht="17.25" customHeight="1">
      <c r="A1086" s="222"/>
      <c r="B1086" s="222"/>
      <c r="C1086" s="222"/>
      <c r="D1086" s="222"/>
      <c r="E1086" s="229"/>
      <c r="F1086" s="230" t="e">
        <f t="shared" ref="F1086:G1086" si="989">#REF!</f>
        <v>#REF!</v>
      </c>
      <c r="G1086" s="228" t="e">
        <f t="shared" si="989"/>
        <v>#REF!</v>
      </c>
      <c r="H1086" s="222"/>
      <c r="I1086" s="222"/>
      <c r="J1086" s="222"/>
      <c r="K1086" s="224"/>
      <c r="L1086" s="224"/>
      <c r="M1086" s="222"/>
      <c r="N1086" s="222"/>
      <c r="O1086" s="222"/>
      <c r="P1086" s="222"/>
      <c r="Q1086" s="222"/>
      <c r="R1086" s="222"/>
      <c r="S1086" s="222"/>
      <c r="T1086" s="222"/>
      <c r="U1086" s="222"/>
      <c r="V1086" s="222"/>
      <c r="W1086" s="222"/>
      <c r="X1086" s="222"/>
      <c r="Y1086" s="222"/>
      <c r="Z1086" s="222"/>
      <c r="AA1086" s="222"/>
      <c r="AB1086" s="222"/>
      <c r="AC1086" s="222"/>
      <c r="AD1086" s="222"/>
      <c r="AE1086" s="222"/>
      <c r="AF1086" s="222"/>
      <c r="AG1086" s="222"/>
    </row>
    <row r="1087" spans="1:33" ht="17.25" customHeight="1">
      <c r="A1087" s="222"/>
      <c r="B1087" s="222"/>
      <c r="C1087" s="222"/>
      <c r="D1087" s="222"/>
      <c r="E1087" s="229"/>
      <c r="F1087" s="230" t="e">
        <f t="shared" ref="F1087:G1087" si="990">#REF!</f>
        <v>#REF!</v>
      </c>
      <c r="G1087" s="228" t="e">
        <f t="shared" si="990"/>
        <v>#REF!</v>
      </c>
      <c r="H1087" s="222"/>
      <c r="I1087" s="222"/>
      <c r="J1087" s="222"/>
      <c r="K1087" s="224"/>
      <c r="L1087" s="224"/>
      <c r="M1087" s="222"/>
      <c r="N1087" s="222"/>
      <c r="O1087" s="222"/>
      <c r="P1087" s="222"/>
      <c r="Q1087" s="222"/>
      <c r="R1087" s="222"/>
      <c r="S1087" s="222"/>
      <c r="T1087" s="222"/>
      <c r="U1087" s="222"/>
      <c r="V1087" s="222"/>
      <c r="W1087" s="222"/>
      <c r="X1087" s="222"/>
      <c r="Y1087" s="222"/>
      <c r="Z1087" s="222"/>
      <c r="AA1087" s="222"/>
      <c r="AB1087" s="222"/>
      <c r="AC1087" s="222"/>
      <c r="AD1087" s="222"/>
      <c r="AE1087" s="222"/>
      <c r="AF1087" s="222"/>
      <c r="AG1087" s="222"/>
    </row>
    <row r="1088" spans="1:33" ht="17.25" customHeight="1">
      <c r="A1088" s="222"/>
      <c r="B1088" s="222"/>
      <c r="C1088" s="222"/>
      <c r="D1088" s="222"/>
      <c r="E1088" s="229"/>
      <c r="F1088" s="230" t="e">
        <f t="shared" ref="F1088:G1088" si="991">#REF!</f>
        <v>#REF!</v>
      </c>
      <c r="G1088" s="228" t="e">
        <f t="shared" si="991"/>
        <v>#REF!</v>
      </c>
      <c r="H1088" s="222"/>
      <c r="I1088" s="222"/>
      <c r="J1088" s="222"/>
      <c r="K1088" s="224"/>
      <c r="L1088" s="224"/>
      <c r="M1088" s="222"/>
      <c r="N1088" s="222"/>
      <c r="O1088" s="222"/>
      <c r="P1088" s="222"/>
      <c r="Q1088" s="222"/>
      <c r="R1088" s="222"/>
      <c r="S1088" s="222"/>
      <c r="T1088" s="222"/>
      <c r="U1088" s="222"/>
      <c r="V1088" s="222"/>
      <c r="W1088" s="222"/>
      <c r="X1088" s="222"/>
      <c r="Y1088" s="222"/>
      <c r="Z1088" s="222"/>
      <c r="AA1088" s="222"/>
      <c r="AB1088" s="222"/>
      <c r="AC1088" s="222"/>
      <c r="AD1088" s="222"/>
      <c r="AE1088" s="222"/>
      <c r="AF1088" s="222"/>
      <c r="AG1088" s="222"/>
    </row>
    <row r="1089" spans="1:33" ht="17.25" customHeight="1">
      <c r="A1089" s="222"/>
      <c r="B1089" s="222"/>
      <c r="C1089" s="222"/>
      <c r="D1089" s="222"/>
      <c r="E1089" s="229"/>
      <c r="F1089" s="230" t="e">
        <f t="shared" ref="F1089:G1089" si="992">#REF!</f>
        <v>#REF!</v>
      </c>
      <c r="G1089" s="228" t="e">
        <f t="shared" si="992"/>
        <v>#REF!</v>
      </c>
      <c r="H1089" s="222"/>
      <c r="I1089" s="222"/>
      <c r="J1089" s="222"/>
      <c r="K1089" s="224"/>
      <c r="L1089" s="224"/>
      <c r="M1089" s="222"/>
      <c r="N1089" s="222"/>
      <c r="O1089" s="222"/>
      <c r="P1089" s="222"/>
      <c r="Q1089" s="222"/>
      <c r="R1089" s="222"/>
      <c r="S1089" s="222"/>
      <c r="T1089" s="222"/>
      <c r="U1089" s="222"/>
      <c r="V1089" s="222"/>
      <c r="W1089" s="222"/>
      <c r="X1089" s="222"/>
      <c r="Y1089" s="222"/>
      <c r="Z1089" s="222"/>
      <c r="AA1089" s="222"/>
      <c r="AB1089" s="222"/>
      <c r="AC1089" s="222"/>
      <c r="AD1089" s="222"/>
      <c r="AE1089" s="222"/>
      <c r="AF1089" s="222"/>
      <c r="AG1089" s="222"/>
    </row>
    <row r="1090" spans="1:33" ht="17.25" customHeight="1">
      <c r="A1090" s="222"/>
      <c r="B1090" s="222"/>
      <c r="C1090" s="222"/>
      <c r="D1090" s="222"/>
      <c r="E1090" s="229"/>
      <c r="F1090" s="230" t="e">
        <f t="shared" ref="F1090:G1090" si="993">#REF!</f>
        <v>#REF!</v>
      </c>
      <c r="G1090" s="228" t="e">
        <f t="shared" si="993"/>
        <v>#REF!</v>
      </c>
      <c r="H1090" s="222"/>
      <c r="I1090" s="222"/>
      <c r="J1090" s="222"/>
      <c r="K1090" s="224"/>
      <c r="L1090" s="224"/>
      <c r="M1090" s="222"/>
      <c r="N1090" s="222"/>
      <c r="O1090" s="222"/>
      <c r="P1090" s="222"/>
      <c r="Q1090" s="222"/>
      <c r="R1090" s="222"/>
      <c r="S1090" s="222"/>
      <c r="T1090" s="222"/>
      <c r="U1090" s="222"/>
      <c r="V1090" s="222"/>
      <c r="W1090" s="222"/>
      <c r="X1090" s="222"/>
      <c r="Y1090" s="222"/>
      <c r="Z1090" s="222"/>
      <c r="AA1090" s="222"/>
      <c r="AB1090" s="222"/>
      <c r="AC1090" s="222"/>
      <c r="AD1090" s="222"/>
      <c r="AE1090" s="222"/>
      <c r="AF1090" s="222"/>
      <c r="AG1090" s="222"/>
    </row>
    <row r="1091" spans="1:33" ht="17.25" customHeight="1">
      <c r="A1091" s="222"/>
      <c r="B1091" s="222"/>
      <c r="C1091" s="222"/>
      <c r="D1091" s="222"/>
      <c r="E1091" s="229"/>
      <c r="F1091" s="230" t="e">
        <f t="shared" ref="F1091:G1091" si="994">#REF!</f>
        <v>#REF!</v>
      </c>
      <c r="G1091" s="228" t="e">
        <f t="shared" si="994"/>
        <v>#REF!</v>
      </c>
      <c r="H1091" s="222"/>
      <c r="I1091" s="222"/>
      <c r="J1091" s="222"/>
      <c r="K1091" s="224"/>
      <c r="L1091" s="224"/>
      <c r="M1091" s="222"/>
      <c r="N1091" s="222"/>
      <c r="O1091" s="222"/>
      <c r="P1091" s="222"/>
      <c r="Q1091" s="222"/>
      <c r="R1091" s="222"/>
      <c r="S1091" s="222"/>
      <c r="T1091" s="222"/>
      <c r="U1091" s="222"/>
      <c r="V1091" s="222"/>
      <c r="W1091" s="222"/>
      <c r="X1091" s="222"/>
      <c r="Y1091" s="222"/>
      <c r="Z1091" s="222"/>
      <c r="AA1091" s="222"/>
      <c r="AB1091" s="222"/>
      <c r="AC1091" s="222"/>
      <c r="AD1091" s="222"/>
      <c r="AE1091" s="222"/>
      <c r="AF1091" s="222"/>
      <c r="AG1091" s="222"/>
    </row>
    <row r="1092" spans="1:33" ht="17.25" customHeight="1">
      <c r="A1092" s="222"/>
      <c r="B1092" s="222"/>
      <c r="C1092" s="222"/>
      <c r="D1092" s="222"/>
      <c r="E1092" s="229"/>
      <c r="F1092" s="230" t="e">
        <f t="shared" ref="F1092:G1092" si="995">#REF!</f>
        <v>#REF!</v>
      </c>
      <c r="G1092" s="228" t="e">
        <f t="shared" si="995"/>
        <v>#REF!</v>
      </c>
      <c r="H1092" s="222"/>
      <c r="I1092" s="222"/>
      <c r="J1092" s="222"/>
      <c r="K1092" s="224"/>
      <c r="L1092" s="224"/>
      <c r="M1092" s="222"/>
      <c r="N1092" s="222"/>
      <c r="O1092" s="222"/>
      <c r="P1092" s="222"/>
      <c r="Q1092" s="222"/>
      <c r="R1092" s="222"/>
      <c r="S1092" s="222"/>
      <c r="T1092" s="222"/>
      <c r="U1092" s="222"/>
      <c r="V1092" s="222"/>
      <c r="W1092" s="222"/>
      <c r="X1092" s="222"/>
      <c r="Y1092" s="222"/>
      <c r="Z1092" s="222"/>
      <c r="AA1092" s="222"/>
      <c r="AB1092" s="222"/>
      <c r="AC1092" s="222"/>
      <c r="AD1092" s="222"/>
      <c r="AE1092" s="222"/>
      <c r="AF1092" s="222"/>
      <c r="AG1092" s="222"/>
    </row>
    <row r="1093" spans="1:33" ht="17.25" customHeight="1">
      <c r="A1093" s="222"/>
      <c r="B1093" s="222"/>
      <c r="C1093" s="222"/>
      <c r="D1093" s="222"/>
      <c r="E1093" s="229"/>
      <c r="F1093" s="230" t="e">
        <f t="shared" ref="F1093:G1093" si="996">#REF!</f>
        <v>#REF!</v>
      </c>
      <c r="G1093" s="228" t="e">
        <f t="shared" si="996"/>
        <v>#REF!</v>
      </c>
      <c r="H1093" s="222"/>
      <c r="I1093" s="222"/>
      <c r="J1093" s="222"/>
      <c r="K1093" s="224"/>
      <c r="L1093" s="224"/>
      <c r="M1093" s="222"/>
      <c r="N1093" s="222"/>
      <c r="O1093" s="222"/>
      <c r="P1093" s="222"/>
      <c r="Q1093" s="222"/>
      <c r="R1093" s="222"/>
      <c r="S1093" s="222"/>
      <c r="T1093" s="222"/>
      <c r="U1093" s="222"/>
      <c r="V1093" s="222"/>
      <c r="W1093" s="222"/>
      <c r="X1093" s="222"/>
      <c r="Y1093" s="222"/>
      <c r="Z1093" s="222"/>
      <c r="AA1093" s="222"/>
      <c r="AB1093" s="222"/>
      <c r="AC1093" s="222"/>
      <c r="AD1093" s="222"/>
      <c r="AE1093" s="222"/>
      <c r="AF1093" s="222"/>
      <c r="AG1093" s="222"/>
    </row>
    <row r="1094" spans="1:33" ht="17.25" customHeight="1">
      <c r="A1094" s="222"/>
      <c r="B1094" s="222"/>
      <c r="C1094" s="222"/>
      <c r="D1094" s="222"/>
      <c r="E1094" s="229"/>
      <c r="F1094" s="230" t="e">
        <f t="shared" ref="F1094:G1094" si="997">#REF!</f>
        <v>#REF!</v>
      </c>
      <c r="G1094" s="228" t="e">
        <f t="shared" si="997"/>
        <v>#REF!</v>
      </c>
      <c r="H1094" s="222"/>
      <c r="I1094" s="222"/>
      <c r="J1094" s="222"/>
      <c r="K1094" s="224"/>
      <c r="L1094" s="224"/>
      <c r="M1094" s="222"/>
      <c r="N1094" s="222"/>
      <c r="O1094" s="222"/>
      <c r="P1094" s="222"/>
      <c r="Q1094" s="222"/>
      <c r="R1094" s="222"/>
      <c r="S1094" s="222"/>
      <c r="T1094" s="222"/>
      <c r="U1094" s="222"/>
      <c r="V1094" s="222"/>
      <c r="W1094" s="222"/>
      <c r="X1094" s="222"/>
      <c r="Y1094" s="222"/>
      <c r="Z1094" s="222"/>
      <c r="AA1094" s="222"/>
      <c r="AB1094" s="222"/>
      <c r="AC1094" s="222"/>
      <c r="AD1094" s="222"/>
      <c r="AE1094" s="222"/>
      <c r="AF1094" s="222"/>
      <c r="AG1094" s="222"/>
    </row>
    <row r="1095" spans="1:33" ht="17.25" customHeight="1">
      <c r="A1095" s="222"/>
      <c r="B1095" s="222"/>
      <c r="C1095" s="222"/>
      <c r="D1095" s="222"/>
      <c r="E1095" s="229"/>
      <c r="F1095" s="230" t="e">
        <f t="shared" ref="F1095:G1095" si="998">#REF!</f>
        <v>#REF!</v>
      </c>
      <c r="G1095" s="228" t="e">
        <f t="shared" si="998"/>
        <v>#REF!</v>
      </c>
      <c r="H1095" s="222"/>
      <c r="I1095" s="222"/>
      <c r="J1095" s="222"/>
      <c r="K1095" s="224"/>
      <c r="L1095" s="224"/>
      <c r="M1095" s="222"/>
      <c r="N1095" s="222"/>
      <c r="O1095" s="222"/>
      <c r="P1095" s="222"/>
      <c r="Q1095" s="222"/>
      <c r="R1095" s="222"/>
      <c r="S1095" s="222"/>
      <c r="T1095" s="222"/>
      <c r="U1095" s="222"/>
      <c r="V1095" s="222"/>
      <c r="W1095" s="222"/>
      <c r="X1095" s="222"/>
      <c r="Y1095" s="222"/>
      <c r="Z1095" s="222"/>
      <c r="AA1095" s="222"/>
      <c r="AB1095" s="222"/>
      <c r="AC1095" s="222"/>
      <c r="AD1095" s="222"/>
      <c r="AE1095" s="222"/>
      <c r="AF1095" s="222"/>
      <c r="AG1095" s="222"/>
    </row>
    <row r="1096" spans="1:33" ht="17.25" customHeight="1">
      <c r="A1096" s="222"/>
      <c r="B1096" s="222"/>
      <c r="C1096" s="222"/>
      <c r="D1096" s="222"/>
      <c r="E1096" s="229"/>
      <c r="F1096" s="230" t="e">
        <f t="shared" ref="F1096:G1096" si="999">#REF!</f>
        <v>#REF!</v>
      </c>
      <c r="G1096" s="228" t="e">
        <f t="shared" si="999"/>
        <v>#REF!</v>
      </c>
      <c r="H1096" s="222"/>
      <c r="I1096" s="222"/>
      <c r="J1096" s="222"/>
      <c r="K1096" s="224"/>
      <c r="L1096" s="224"/>
      <c r="M1096" s="222"/>
      <c r="N1096" s="222"/>
      <c r="O1096" s="222"/>
      <c r="P1096" s="222"/>
      <c r="Q1096" s="222"/>
      <c r="R1096" s="222"/>
      <c r="S1096" s="222"/>
      <c r="T1096" s="222"/>
      <c r="U1096" s="222"/>
      <c r="V1096" s="222"/>
      <c r="W1096" s="222"/>
      <c r="X1096" s="222"/>
      <c r="Y1096" s="222"/>
      <c r="Z1096" s="222"/>
      <c r="AA1096" s="222"/>
      <c r="AB1096" s="222"/>
      <c r="AC1096" s="222"/>
      <c r="AD1096" s="222"/>
      <c r="AE1096" s="222"/>
      <c r="AF1096" s="222"/>
      <c r="AG1096" s="222"/>
    </row>
    <row r="1097" spans="1:33" ht="17.25" customHeight="1">
      <c r="A1097" s="222"/>
      <c r="B1097" s="222"/>
      <c r="C1097" s="222"/>
      <c r="D1097" s="222"/>
      <c r="E1097" s="229"/>
      <c r="F1097" s="230" t="e">
        <f t="shared" ref="F1097:G1097" si="1000">#REF!</f>
        <v>#REF!</v>
      </c>
      <c r="G1097" s="228" t="e">
        <f t="shared" si="1000"/>
        <v>#REF!</v>
      </c>
      <c r="H1097" s="222"/>
      <c r="I1097" s="222"/>
      <c r="J1097" s="222"/>
      <c r="K1097" s="224"/>
      <c r="L1097" s="224"/>
      <c r="M1097" s="222"/>
      <c r="N1097" s="222"/>
      <c r="O1097" s="222"/>
      <c r="P1097" s="222"/>
      <c r="Q1097" s="222"/>
      <c r="R1097" s="222"/>
      <c r="S1097" s="222"/>
      <c r="T1097" s="222"/>
      <c r="U1097" s="222"/>
      <c r="V1097" s="222"/>
      <c r="W1097" s="222"/>
      <c r="X1097" s="222"/>
      <c r="Y1097" s="222"/>
      <c r="Z1097" s="222"/>
      <c r="AA1097" s="222"/>
      <c r="AB1097" s="222"/>
      <c r="AC1097" s="222"/>
      <c r="AD1097" s="222"/>
      <c r="AE1097" s="222"/>
      <c r="AF1097" s="222"/>
      <c r="AG1097" s="222"/>
    </row>
    <row r="1098" spans="1:33" ht="17.25" customHeight="1">
      <c r="A1098" s="222"/>
      <c r="B1098" s="222"/>
      <c r="C1098" s="222"/>
      <c r="D1098" s="222"/>
      <c r="E1098" s="229"/>
      <c r="F1098" s="230" t="e">
        <f t="shared" ref="F1098:G1098" si="1001">#REF!</f>
        <v>#REF!</v>
      </c>
      <c r="G1098" s="228" t="e">
        <f t="shared" si="1001"/>
        <v>#REF!</v>
      </c>
      <c r="H1098" s="222"/>
      <c r="I1098" s="222"/>
      <c r="J1098" s="222"/>
      <c r="K1098" s="224"/>
      <c r="L1098" s="224"/>
      <c r="M1098" s="222"/>
      <c r="N1098" s="222"/>
      <c r="O1098" s="222"/>
      <c r="P1098" s="222"/>
      <c r="Q1098" s="222"/>
      <c r="R1098" s="222"/>
      <c r="S1098" s="222"/>
      <c r="T1098" s="222"/>
      <c r="U1098" s="222"/>
      <c r="V1098" s="222"/>
      <c r="W1098" s="222"/>
      <c r="X1098" s="222"/>
      <c r="Y1098" s="222"/>
      <c r="Z1098" s="222"/>
      <c r="AA1098" s="222"/>
      <c r="AB1098" s="222"/>
      <c r="AC1098" s="222"/>
      <c r="AD1098" s="222"/>
      <c r="AE1098" s="222"/>
      <c r="AF1098" s="222"/>
      <c r="AG1098" s="222"/>
    </row>
    <row r="1099" spans="1:33" ht="17.25" customHeight="1">
      <c r="A1099" s="222"/>
      <c r="B1099" s="222"/>
      <c r="C1099" s="222"/>
      <c r="D1099" s="222"/>
      <c r="E1099" s="229"/>
      <c r="F1099" s="230" t="e">
        <f t="shared" ref="F1099:G1099" si="1002">#REF!</f>
        <v>#REF!</v>
      </c>
      <c r="G1099" s="228" t="e">
        <f t="shared" si="1002"/>
        <v>#REF!</v>
      </c>
      <c r="H1099" s="222"/>
      <c r="I1099" s="222"/>
      <c r="J1099" s="222"/>
      <c r="K1099" s="224"/>
      <c r="L1099" s="224"/>
      <c r="M1099" s="222"/>
      <c r="N1099" s="222"/>
      <c r="O1099" s="222"/>
      <c r="P1099" s="222"/>
      <c r="Q1099" s="222"/>
      <c r="R1099" s="222"/>
      <c r="S1099" s="222"/>
      <c r="T1099" s="222"/>
      <c r="U1099" s="222"/>
      <c r="V1099" s="222"/>
      <c r="W1099" s="222"/>
      <c r="X1099" s="222"/>
      <c r="Y1099" s="222"/>
      <c r="Z1099" s="222"/>
      <c r="AA1099" s="222"/>
      <c r="AB1099" s="222"/>
      <c r="AC1099" s="222"/>
      <c r="AD1099" s="222"/>
      <c r="AE1099" s="222"/>
      <c r="AF1099" s="222"/>
      <c r="AG1099" s="222"/>
    </row>
    <row r="1100" spans="1:33" ht="17.25" customHeight="1">
      <c r="A1100" s="222"/>
      <c r="B1100" s="222"/>
      <c r="C1100" s="222"/>
      <c r="D1100" s="222"/>
      <c r="E1100" s="229"/>
      <c r="F1100" s="230" t="e">
        <f t="shared" ref="F1100:G1100" si="1003">#REF!</f>
        <v>#REF!</v>
      </c>
      <c r="G1100" s="228" t="e">
        <f t="shared" si="1003"/>
        <v>#REF!</v>
      </c>
      <c r="H1100" s="222"/>
      <c r="I1100" s="222"/>
      <c r="J1100" s="222"/>
      <c r="K1100" s="224"/>
      <c r="L1100" s="224"/>
      <c r="M1100" s="222"/>
      <c r="N1100" s="222"/>
      <c r="O1100" s="222"/>
      <c r="P1100" s="222"/>
      <c r="Q1100" s="222"/>
      <c r="R1100" s="222"/>
      <c r="S1100" s="222"/>
      <c r="T1100" s="222"/>
      <c r="U1100" s="222"/>
      <c r="V1100" s="222"/>
      <c r="W1100" s="222"/>
      <c r="X1100" s="222"/>
      <c r="Y1100" s="222"/>
      <c r="Z1100" s="222"/>
      <c r="AA1100" s="222"/>
      <c r="AB1100" s="222"/>
      <c r="AC1100" s="222"/>
      <c r="AD1100" s="222"/>
      <c r="AE1100" s="222"/>
      <c r="AF1100" s="222"/>
      <c r="AG1100" s="222"/>
    </row>
    <row r="1101" spans="1:33" ht="17.25" customHeight="1">
      <c r="A1101" s="222"/>
      <c r="B1101" s="222"/>
      <c r="C1101" s="222"/>
      <c r="D1101" s="222"/>
      <c r="E1101" s="229"/>
      <c r="F1101" s="230" t="e">
        <f t="shared" ref="F1101:G1101" si="1004">#REF!</f>
        <v>#REF!</v>
      </c>
      <c r="G1101" s="228" t="e">
        <f t="shared" si="1004"/>
        <v>#REF!</v>
      </c>
      <c r="H1101" s="222"/>
      <c r="I1101" s="222"/>
      <c r="J1101" s="222"/>
      <c r="K1101" s="224"/>
      <c r="L1101" s="224"/>
      <c r="M1101" s="222"/>
      <c r="N1101" s="222"/>
      <c r="O1101" s="222"/>
      <c r="P1101" s="222"/>
      <c r="Q1101" s="222"/>
      <c r="R1101" s="222"/>
      <c r="S1101" s="222"/>
      <c r="T1101" s="222"/>
      <c r="U1101" s="222"/>
      <c r="V1101" s="222"/>
      <c r="W1101" s="222"/>
      <c r="X1101" s="222"/>
      <c r="Y1101" s="222"/>
      <c r="Z1101" s="222"/>
      <c r="AA1101" s="222"/>
      <c r="AB1101" s="222"/>
      <c r="AC1101" s="222"/>
      <c r="AD1101" s="222"/>
      <c r="AE1101" s="222"/>
      <c r="AF1101" s="222"/>
      <c r="AG1101" s="222"/>
    </row>
    <row r="1102" spans="1:33" ht="17.25" customHeight="1">
      <c r="A1102" s="222"/>
      <c r="B1102" s="222"/>
      <c r="C1102" s="222"/>
      <c r="D1102" s="222"/>
      <c r="E1102" s="229"/>
      <c r="F1102" s="230" t="e">
        <f t="shared" ref="F1102:G1102" si="1005">#REF!</f>
        <v>#REF!</v>
      </c>
      <c r="G1102" s="228" t="e">
        <f t="shared" si="1005"/>
        <v>#REF!</v>
      </c>
      <c r="H1102" s="222"/>
      <c r="I1102" s="222"/>
      <c r="J1102" s="222"/>
      <c r="K1102" s="224"/>
      <c r="L1102" s="224"/>
      <c r="M1102" s="222"/>
      <c r="N1102" s="222"/>
      <c r="O1102" s="222"/>
      <c r="P1102" s="222"/>
      <c r="Q1102" s="222"/>
      <c r="R1102" s="222"/>
      <c r="S1102" s="222"/>
      <c r="T1102" s="222"/>
      <c r="U1102" s="222"/>
      <c r="V1102" s="222"/>
      <c r="W1102" s="222"/>
      <c r="X1102" s="222"/>
      <c r="Y1102" s="222"/>
      <c r="Z1102" s="222"/>
      <c r="AA1102" s="222"/>
      <c r="AB1102" s="222"/>
      <c r="AC1102" s="222"/>
      <c r="AD1102" s="222"/>
      <c r="AE1102" s="222"/>
      <c r="AF1102" s="222"/>
      <c r="AG1102" s="222"/>
    </row>
    <row r="1103" spans="1:33" ht="17.25" customHeight="1">
      <c r="A1103" s="222"/>
      <c r="B1103" s="222"/>
      <c r="C1103" s="222"/>
      <c r="D1103" s="222"/>
      <c r="E1103" s="229"/>
      <c r="F1103" s="230" t="e">
        <f t="shared" ref="F1103:G1103" si="1006">#REF!</f>
        <v>#REF!</v>
      </c>
      <c r="G1103" s="228" t="e">
        <f t="shared" si="1006"/>
        <v>#REF!</v>
      </c>
      <c r="H1103" s="222"/>
      <c r="I1103" s="222"/>
      <c r="J1103" s="222"/>
      <c r="K1103" s="224"/>
      <c r="L1103" s="224"/>
      <c r="M1103" s="222"/>
      <c r="N1103" s="222"/>
      <c r="O1103" s="222"/>
      <c r="P1103" s="222"/>
      <c r="Q1103" s="222"/>
      <c r="R1103" s="222"/>
      <c r="S1103" s="222"/>
      <c r="T1103" s="222"/>
      <c r="U1103" s="222"/>
      <c r="V1103" s="222"/>
      <c r="W1103" s="222"/>
      <c r="X1103" s="222"/>
      <c r="Y1103" s="222"/>
      <c r="Z1103" s="222"/>
      <c r="AA1103" s="222"/>
      <c r="AB1103" s="222"/>
      <c r="AC1103" s="222"/>
      <c r="AD1103" s="222"/>
      <c r="AE1103" s="222"/>
      <c r="AF1103" s="222"/>
      <c r="AG1103" s="222"/>
    </row>
    <row r="1104" spans="1:33" ht="17.25" customHeight="1">
      <c r="A1104" s="222"/>
      <c r="B1104" s="222"/>
      <c r="C1104" s="222"/>
      <c r="D1104" s="222"/>
      <c r="E1104" s="229"/>
      <c r="F1104" s="230" t="e">
        <f t="shared" ref="F1104:G1104" si="1007">#REF!</f>
        <v>#REF!</v>
      </c>
      <c r="G1104" s="228" t="e">
        <f t="shared" si="1007"/>
        <v>#REF!</v>
      </c>
      <c r="H1104" s="222"/>
      <c r="I1104" s="222"/>
      <c r="J1104" s="222"/>
      <c r="K1104" s="224"/>
      <c r="L1104" s="224"/>
      <c r="M1104" s="222"/>
      <c r="N1104" s="222"/>
      <c r="O1104" s="222"/>
      <c r="P1104" s="222"/>
      <c r="Q1104" s="222"/>
      <c r="R1104" s="222"/>
      <c r="S1104" s="222"/>
      <c r="T1104" s="222"/>
      <c r="U1104" s="222"/>
      <c r="V1104" s="222"/>
      <c r="W1104" s="222"/>
      <c r="X1104" s="222"/>
      <c r="Y1104" s="222"/>
      <c r="Z1104" s="222"/>
      <c r="AA1104" s="222"/>
      <c r="AB1104" s="222"/>
      <c r="AC1104" s="222"/>
      <c r="AD1104" s="222"/>
      <c r="AE1104" s="222"/>
      <c r="AF1104" s="222"/>
      <c r="AG1104" s="222"/>
    </row>
    <row r="1105" spans="1:33" ht="17.25" customHeight="1">
      <c r="A1105" s="222"/>
      <c r="B1105" s="222"/>
      <c r="C1105" s="222"/>
      <c r="D1105" s="222"/>
      <c r="E1105" s="229"/>
      <c r="F1105" s="230" t="e">
        <f t="shared" ref="F1105:G1105" si="1008">#REF!</f>
        <v>#REF!</v>
      </c>
      <c r="G1105" s="228" t="e">
        <f t="shared" si="1008"/>
        <v>#REF!</v>
      </c>
      <c r="H1105" s="222"/>
      <c r="I1105" s="222"/>
      <c r="J1105" s="222"/>
      <c r="K1105" s="224"/>
      <c r="L1105" s="224"/>
      <c r="M1105" s="222"/>
      <c r="N1105" s="222"/>
      <c r="O1105" s="222"/>
      <c r="P1105" s="222"/>
      <c r="Q1105" s="222"/>
      <c r="R1105" s="222"/>
      <c r="S1105" s="222"/>
      <c r="T1105" s="222"/>
      <c r="U1105" s="222"/>
      <c r="V1105" s="222"/>
      <c r="W1105" s="222"/>
      <c r="X1105" s="222"/>
      <c r="Y1105" s="222"/>
      <c r="Z1105" s="222"/>
      <c r="AA1105" s="222"/>
      <c r="AB1105" s="222"/>
      <c r="AC1105" s="222"/>
      <c r="AD1105" s="222"/>
      <c r="AE1105" s="222"/>
      <c r="AF1105" s="222"/>
      <c r="AG1105" s="222"/>
    </row>
    <row r="1106" spans="1:33" ht="17.25" customHeight="1">
      <c r="A1106" s="222"/>
      <c r="B1106" s="222"/>
      <c r="C1106" s="222"/>
      <c r="D1106" s="222"/>
      <c r="E1106" s="229"/>
      <c r="F1106" s="230" t="e">
        <f t="shared" ref="F1106:G1106" si="1009">#REF!</f>
        <v>#REF!</v>
      </c>
      <c r="G1106" s="228" t="e">
        <f t="shared" si="1009"/>
        <v>#REF!</v>
      </c>
      <c r="H1106" s="222"/>
      <c r="I1106" s="222"/>
      <c r="J1106" s="222"/>
      <c r="K1106" s="224"/>
      <c r="L1106" s="224"/>
      <c r="M1106" s="222"/>
      <c r="N1106" s="222"/>
      <c r="O1106" s="222"/>
      <c r="P1106" s="222"/>
      <c r="Q1106" s="222"/>
      <c r="R1106" s="222"/>
      <c r="S1106" s="222"/>
      <c r="T1106" s="222"/>
      <c r="U1106" s="222"/>
      <c r="V1106" s="222"/>
      <c r="W1106" s="222"/>
      <c r="X1106" s="222"/>
      <c r="Y1106" s="222"/>
      <c r="Z1106" s="222"/>
      <c r="AA1106" s="222"/>
      <c r="AB1106" s="222"/>
      <c r="AC1106" s="222"/>
      <c r="AD1106" s="222"/>
      <c r="AE1106" s="222"/>
      <c r="AF1106" s="222"/>
      <c r="AG1106" s="222"/>
    </row>
    <row r="1107" spans="1:33" ht="17.25" customHeight="1">
      <c r="A1107" s="222"/>
      <c r="B1107" s="222"/>
      <c r="C1107" s="222"/>
      <c r="D1107" s="222"/>
      <c r="E1107" s="229"/>
      <c r="F1107" s="230" t="e">
        <f t="shared" ref="F1107:G1107" si="1010">#REF!</f>
        <v>#REF!</v>
      </c>
      <c r="G1107" s="228" t="e">
        <f t="shared" si="1010"/>
        <v>#REF!</v>
      </c>
      <c r="H1107" s="222"/>
      <c r="I1107" s="222"/>
      <c r="J1107" s="222"/>
      <c r="K1107" s="224"/>
      <c r="L1107" s="224"/>
      <c r="M1107" s="222"/>
      <c r="N1107" s="222"/>
      <c r="O1107" s="222"/>
      <c r="P1107" s="222"/>
      <c r="Q1107" s="222"/>
      <c r="R1107" s="222"/>
      <c r="S1107" s="222"/>
      <c r="T1107" s="222"/>
      <c r="U1107" s="222"/>
      <c r="V1107" s="222"/>
      <c r="W1107" s="222"/>
      <c r="X1107" s="222"/>
      <c r="Y1107" s="222"/>
      <c r="Z1107" s="222"/>
      <c r="AA1107" s="222"/>
      <c r="AB1107" s="222"/>
      <c r="AC1107" s="222"/>
      <c r="AD1107" s="222"/>
      <c r="AE1107" s="222"/>
      <c r="AF1107" s="222"/>
      <c r="AG1107" s="222"/>
    </row>
    <row r="1108" spans="1:33" ht="17.25" customHeight="1">
      <c r="A1108" s="222"/>
      <c r="B1108" s="222"/>
      <c r="C1108" s="222"/>
      <c r="D1108" s="222"/>
      <c r="E1108" s="229"/>
      <c r="F1108" s="230" t="e">
        <f t="shared" ref="F1108:G1108" si="1011">#REF!</f>
        <v>#REF!</v>
      </c>
      <c r="G1108" s="228" t="e">
        <f t="shared" si="1011"/>
        <v>#REF!</v>
      </c>
      <c r="H1108" s="222"/>
      <c r="I1108" s="222"/>
      <c r="J1108" s="222"/>
      <c r="K1108" s="224"/>
      <c r="L1108" s="224"/>
      <c r="M1108" s="222"/>
      <c r="N1108" s="222"/>
      <c r="O1108" s="222"/>
      <c r="P1108" s="222"/>
      <c r="Q1108" s="222"/>
      <c r="R1108" s="222"/>
      <c r="S1108" s="222"/>
      <c r="T1108" s="222"/>
      <c r="U1108" s="222"/>
      <c r="V1108" s="222"/>
      <c r="W1108" s="222"/>
      <c r="X1108" s="222"/>
      <c r="Y1108" s="222"/>
      <c r="Z1108" s="222"/>
      <c r="AA1108" s="222"/>
      <c r="AB1108" s="222"/>
      <c r="AC1108" s="222"/>
      <c r="AD1108" s="222"/>
      <c r="AE1108" s="222"/>
      <c r="AF1108" s="222"/>
      <c r="AG1108" s="222"/>
    </row>
    <row r="1109" spans="1:33" ht="17.25" customHeight="1">
      <c r="A1109" s="222"/>
      <c r="B1109" s="222"/>
      <c r="C1109" s="222"/>
      <c r="D1109" s="222"/>
      <c r="E1109" s="229"/>
      <c r="F1109" s="230" t="e">
        <f t="shared" ref="F1109:G1109" si="1012">#REF!</f>
        <v>#REF!</v>
      </c>
      <c r="G1109" s="228" t="e">
        <f t="shared" si="1012"/>
        <v>#REF!</v>
      </c>
      <c r="H1109" s="222"/>
      <c r="I1109" s="222"/>
      <c r="J1109" s="222"/>
      <c r="K1109" s="224"/>
      <c r="L1109" s="224"/>
      <c r="M1109" s="222"/>
      <c r="N1109" s="222"/>
      <c r="O1109" s="222"/>
      <c r="P1109" s="222"/>
      <c r="Q1109" s="222"/>
      <c r="R1109" s="222"/>
      <c r="S1109" s="222"/>
      <c r="T1109" s="222"/>
      <c r="U1109" s="222"/>
      <c r="V1109" s="222"/>
      <c r="W1109" s="222"/>
      <c r="X1109" s="222"/>
      <c r="Y1109" s="222"/>
      <c r="Z1109" s="222"/>
      <c r="AA1109" s="222"/>
      <c r="AB1109" s="222"/>
      <c r="AC1109" s="222"/>
      <c r="AD1109" s="222"/>
      <c r="AE1109" s="222"/>
      <c r="AF1109" s="222"/>
      <c r="AG1109" s="222"/>
    </row>
    <row r="1110" spans="1:33" ht="17.25" customHeight="1">
      <c r="A1110" s="222"/>
      <c r="B1110" s="222"/>
      <c r="C1110" s="222"/>
      <c r="D1110" s="222"/>
      <c r="E1110" s="229"/>
      <c r="F1110" s="230" t="e">
        <f t="shared" ref="F1110:G1110" si="1013">#REF!</f>
        <v>#REF!</v>
      </c>
      <c r="G1110" s="228" t="e">
        <f t="shared" si="1013"/>
        <v>#REF!</v>
      </c>
      <c r="H1110" s="222"/>
      <c r="I1110" s="222"/>
      <c r="J1110" s="222"/>
      <c r="K1110" s="224"/>
      <c r="L1110" s="224"/>
      <c r="M1110" s="222"/>
      <c r="N1110" s="222"/>
      <c r="O1110" s="222"/>
      <c r="P1110" s="222"/>
      <c r="Q1110" s="222"/>
      <c r="R1110" s="222"/>
      <c r="S1110" s="222"/>
      <c r="T1110" s="222"/>
      <c r="U1110" s="222"/>
      <c r="V1110" s="222"/>
      <c r="W1110" s="222"/>
      <c r="X1110" s="222"/>
      <c r="Y1110" s="222"/>
      <c r="Z1110" s="222"/>
      <c r="AA1110" s="222"/>
      <c r="AB1110" s="222"/>
      <c r="AC1110" s="222"/>
      <c r="AD1110" s="222"/>
      <c r="AE1110" s="222"/>
      <c r="AF1110" s="222"/>
      <c r="AG1110" s="222"/>
    </row>
    <row r="1111" spans="1:33" ht="17.25" customHeight="1">
      <c r="A1111" s="222"/>
      <c r="B1111" s="222"/>
      <c r="C1111" s="222"/>
      <c r="D1111" s="222"/>
      <c r="E1111" s="229"/>
      <c r="F1111" s="230" t="e">
        <f t="shared" ref="F1111:G1111" si="1014">#REF!</f>
        <v>#REF!</v>
      </c>
      <c r="G1111" s="228" t="e">
        <f t="shared" si="1014"/>
        <v>#REF!</v>
      </c>
      <c r="H1111" s="222"/>
      <c r="I1111" s="222"/>
      <c r="J1111" s="222"/>
      <c r="K1111" s="224"/>
      <c r="L1111" s="224"/>
      <c r="M1111" s="222"/>
      <c r="N1111" s="222"/>
      <c r="O1111" s="222"/>
      <c r="P1111" s="222"/>
      <c r="Q1111" s="222"/>
      <c r="R1111" s="222"/>
      <c r="S1111" s="222"/>
      <c r="T1111" s="222"/>
      <c r="U1111" s="222"/>
      <c r="V1111" s="222"/>
      <c r="W1111" s="222"/>
      <c r="X1111" s="222"/>
      <c r="Y1111" s="222"/>
      <c r="Z1111" s="222"/>
      <c r="AA1111" s="222"/>
      <c r="AB1111" s="222"/>
      <c r="AC1111" s="222"/>
      <c r="AD1111" s="222"/>
      <c r="AE1111" s="222"/>
      <c r="AF1111" s="222"/>
      <c r="AG1111" s="222"/>
    </row>
    <row r="1112" spans="1:33" ht="17.25" customHeight="1">
      <c r="A1112" s="222"/>
      <c r="B1112" s="222"/>
      <c r="C1112" s="222"/>
      <c r="D1112" s="222"/>
      <c r="E1112" s="229"/>
      <c r="F1112" s="230" t="e">
        <f t="shared" ref="F1112:G1112" si="1015">#REF!</f>
        <v>#REF!</v>
      </c>
      <c r="G1112" s="228" t="e">
        <f t="shared" si="1015"/>
        <v>#REF!</v>
      </c>
      <c r="H1112" s="222"/>
      <c r="I1112" s="222"/>
      <c r="J1112" s="222"/>
      <c r="K1112" s="224"/>
      <c r="L1112" s="224"/>
      <c r="M1112" s="222"/>
      <c r="N1112" s="222"/>
      <c r="O1112" s="222"/>
      <c r="P1112" s="222"/>
      <c r="Q1112" s="222"/>
      <c r="R1112" s="222"/>
      <c r="S1112" s="222"/>
      <c r="T1112" s="222"/>
      <c r="U1112" s="222"/>
      <c r="V1112" s="222"/>
      <c r="W1112" s="222"/>
      <c r="X1112" s="222"/>
      <c r="Y1112" s="222"/>
      <c r="Z1112" s="222"/>
      <c r="AA1112" s="222"/>
      <c r="AB1112" s="222"/>
      <c r="AC1112" s="222"/>
      <c r="AD1112" s="222"/>
      <c r="AE1112" s="222"/>
      <c r="AF1112" s="222"/>
      <c r="AG1112" s="222"/>
    </row>
    <row r="1113" spans="1:33" ht="17.25" customHeight="1">
      <c r="A1113" s="222"/>
      <c r="B1113" s="222"/>
      <c r="C1113" s="222"/>
      <c r="D1113" s="222"/>
      <c r="E1113" s="229"/>
      <c r="F1113" s="230" t="e">
        <f t="shared" ref="F1113:G1113" si="1016">#REF!</f>
        <v>#REF!</v>
      </c>
      <c r="G1113" s="228" t="e">
        <f t="shared" si="1016"/>
        <v>#REF!</v>
      </c>
      <c r="H1113" s="222"/>
      <c r="I1113" s="222"/>
      <c r="J1113" s="222"/>
      <c r="K1113" s="224"/>
      <c r="L1113" s="224"/>
      <c r="M1113" s="222"/>
      <c r="N1113" s="222"/>
      <c r="O1113" s="222"/>
      <c r="P1113" s="222"/>
      <c r="Q1113" s="222"/>
      <c r="R1113" s="222"/>
      <c r="S1113" s="222"/>
      <c r="T1113" s="222"/>
      <c r="U1113" s="222"/>
      <c r="V1113" s="222"/>
      <c r="W1113" s="222"/>
      <c r="X1113" s="222"/>
      <c r="Y1113" s="222"/>
      <c r="Z1113" s="222"/>
      <c r="AA1113" s="222"/>
      <c r="AB1113" s="222"/>
      <c r="AC1113" s="222"/>
      <c r="AD1113" s="222"/>
      <c r="AE1113" s="222"/>
      <c r="AF1113" s="222"/>
      <c r="AG1113" s="222"/>
    </row>
    <row r="1114" spans="1:33" ht="17.25" customHeight="1">
      <c r="A1114" s="222"/>
      <c r="B1114" s="222"/>
      <c r="C1114" s="222"/>
      <c r="D1114" s="222"/>
      <c r="E1114" s="229"/>
      <c r="F1114" s="230" t="e">
        <f t="shared" ref="F1114:G1114" si="1017">#REF!</f>
        <v>#REF!</v>
      </c>
      <c r="G1114" s="228" t="e">
        <f t="shared" si="1017"/>
        <v>#REF!</v>
      </c>
      <c r="H1114" s="222"/>
      <c r="I1114" s="222"/>
      <c r="J1114" s="222"/>
      <c r="K1114" s="224"/>
      <c r="L1114" s="224"/>
      <c r="M1114" s="222"/>
      <c r="N1114" s="222"/>
      <c r="O1114" s="222"/>
      <c r="P1114" s="222"/>
      <c r="Q1114" s="222"/>
      <c r="R1114" s="222"/>
      <c r="S1114" s="222"/>
      <c r="T1114" s="222"/>
      <c r="U1114" s="222"/>
      <c r="V1114" s="222"/>
      <c r="W1114" s="222"/>
      <c r="X1114" s="222"/>
      <c r="Y1114" s="222"/>
      <c r="Z1114" s="222"/>
      <c r="AA1114" s="222"/>
      <c r="AB1114" s="222"/>
      <c r="AC1114" s="222"/>
      <c r="AD1114" s="222"/>
      <c r="AE1114" s="222"/>
      <c r="AF1114" s="222"/>
      <c r="AG1114" s="222"/>
    </row>
    <row r="1115" spans="1:33" ht="17.25" customHeight="1">
      <c r="A1115" s="222"/>
      <c r="B1115" s="222"/>
      <c r="C1115" s="222"/>
      <c r="D1115" s="222"/>
      <c r="E1115" s="229"/>
      <c r="F1115" s="230" t="e">
        <f t="shared" ref="F1115:G1115" si="1018">#REF!</f>
        <v>#REF!</v>
      </c>
      <c r="G1115" s="228" t="e">
        <f t="shared" si="1018"/>
        <v>#REF!</v>
      </c>
      <c r="H1115" s="222"/>
      <c r="I1115" s="222"/>
      <c r="J1115" s="222"/>
      <c r="K1115" s="224"/>
      <c r="L1115" s="224"/>
      <c r="M1115" s="222"/>
      <c r="N1115" s="222"/>
      <c r="O1115" s="222"/>
      <c r="P1115" s="222"/>
      <c r="Q1115" s="222"/>
      <c r="R1115" s="222"/>
      <c r="S1115" s="222"/>
      <c r="T1115" s="222"/>
      <c r="U1115" s="222"/>
      <c r="V1115" s="222"/>
      <c r="W1115" s="222"/>
      <c r="X1115" s="222"/>
      <c r="Y1115" s="222"/>
      <c r="Z1115" s="222"/>
      <c r="AA1115" s="222"/>
      <c r="AB1115" s="222"/>
      <c r="AC1115" s="222"/>
      <c r="AD1115" s="222"/>
      <c r="AE1115" s="222"/>
      <c r="AF1115" s="222"/>
      <c r="AG1115" s="222"/>
    </row>
    <row r="1116" spans="1:33" ht="17.25" customHeight="1">
      <c r="A1116" s="222"/>
      <c r="B1116" s="222"/>
      <c r="C1116" s="222"/>
      <c r="D1116" s="222"/>
      <c r="E1116" s="229"/>
      <c r="F1116" s="230" t="e">
        <f t="shared" ref="F1116:G1116" si="1019">#REF!</f>
        <v>#REF!</v>
      </c>
      <c r="G1116" s="228" t="e">
        <f t="shared" si="1019"/>
        <v>#REF!</v>
      </c>
      <c r="H1116" s="222"/>
      <c r="I1116" s="222"/>
      <c r="J1116" s="222"/>
      <c r="K1116" s="224"/>
      <c r="L1116" s="224"/>
      <c r="M1116" s="222"/>
      <c r="N1116" s="222"/>
      <c r="O1116" s="222"/>
      <c r="P1116" s="222"/>
      <c r="Q1116" s="222"/>
      <c r="R1116" s="222"/>
      <c r="S1116" s="222"/>
      <c r="T1116" s="222"/>
      <c r="U1116" s="222"/>
      <c r="V1116" s="222"/>
      <c r="W1116" s="222"/>
      <c r="X1116" s="222"/>
      <c r="Y1116" s="222"/>
      <c r="Z1116" s="222"/>
      <c r="AA1116" s="222"/>
      <c r="AB1116" s="222"/>
      <c r="AC1116" s="222"/>
      <c r="AD1116" s="222"/>
      <c r="AE1116" s="222"/>
      <c r="AF1116" s="222"/>
      <c r="AG1116" s="222"/>
    </row>
    <row r="1117" spans="1:33" ht="17.25" customHeight="1">
      <c r="A1117" s="222"/>
      <c r="B1117" s="222"/>
      <c r="C1117" s="222"/>
      <c r="D1117" s="222"/>
      <c r="E1117" s="229"/>
      <c r="F1117" s="230" t="e">
        <f t="shared" ref="F1117:G1117" si="1020">#REF!</f>
        <v>#REF!</v>
      </c>
      <c r="G1117" s="228" t="e">
        <f t="shared" si="1020"/>
        <v>#REF!</v>
      </c>
      <c r="H1117" s="222"/>
      <c r="I1117" s="222"/>
      <c r="J1117" s="222"/>
      <c r="K1117" s="224"/>
      <c r="L1117" s="224"/>
      <c r="M1117" s="222"/>
      <c r="N1117" s="222"/>
      <c r="O1117" s="222"/>
      <c r="P1117" s="222"/>
      <c r="Q1117" s="222"/>
      <c r="R1117" s="222"/>
      <c r="S1117" s="222"/>
      <c r="T1117" s="222"/>
      <c r="U1117" s="222"/>
      <c r="V1117" s="222"/>
      <c r="W1117" s="222"/>
      <c r="X1117" s="222"/>
      <c r="Y1117" s="222"/>
      <c r="Z1117" s="222"/>
      <c r="AA1117" s="222"/>
      <c r="AB1117" s="222"/>
      <c r="AC1117" s="222"/>
      <c r="AD1117" s="222"/>
      <c r="AE1117" s="222"/>
      <c r="AF1117" s="222"/>
      <c r="AG1117" s="222"/>
    </row>
    <row r="1118" spans="1:33" ht="17.25" customHeight="1">
      <c r="A1118" s="222"/>
      <c r="B1118" s="222"/>
      <c r="C1118" s="222"/>
      <c r="D1118" s="222"/>
      <c r="E1118" s="229"/>
      <c r="F1118" s="230" t="e">
        <f t="shared" ref="F1118:G1118" si="1021">#REF!</f>
        <v>#REF!</v>
      </c>
      <c r="G1118" s="228" t="e">
        <f t="shared" si="1021"/>
        <v>#REF!</v>
      </c>
      <c r="H1118" s="222"/>
      <c r="I1118" s="222"/>
      <c r="J1118" s="222"/>
      <c r="K1118" s="224"/>
      <c r="L1118" s="224"/>
      <c r="M1118" s="222"/>
      <c r="N1118" s="222"/>
      <c r="O1118" s="222"/>
      <c r="P1118" s="222"/>
      <c r="Q1118" s="222"/>
      <c r="R1118" s="222"/>
      <c r="S1118" s="222"/>
      <c r="T1118" s="222"/>
      <c r="U1118" s="222"/>
      <c r="V1118" s="222"/>
      <c r="W1118" s="222"/>
      <c r="X1118" s="222"/>
      <c r="Y1118" s="222"/>
      <c r="Z1118" s="222"/>
      <c r="AA1118" s="222"/>
      <c r="AB1118" s="222"/>
      <c r="AC1118" s="222"/>
      <c r="AD1118" s="222"/>
      <c r="AE1118" s="222"/>
      <c r="AF1118" s="222"/>
      <c r="AG1118" s="222"/>
    </row>
    <row r="1119" spans="1:33" ht="17.25" customHeight="1">
      <c r="A1119" s="222"/>
      <c r="B1119" s="222"/>
      <c r="C1119" s="222"/>
      <c r="D1119" s="222"/>
      <c r="E1119" s="229"/>
      <c r="F1119" s="230" t="e">
        <f t="shared" ref="F1119:G1119" si="1022">#REF!</f>
        <v>#REF!</v>
      </c>
      <c r="G1119" s="228" t="e">
        <f t="shared" si="1022"/>
        <v>#REF!</v>
      </c>
      <c r="H1119" s="222"/>
      <c r="I1119" s="222"/>
      <c r="J1119" s="222"/>
      <c r="K1119" s="224"/>
      <c r="L1119" s="224"/>
      <c r="M1119" s="222"/>
      <c r="N1119" s="222"/>
      <c r="O1119" s="222"/>
      <c r="P1119" s="222"/>
      <c r="Q1119" s="222"/>
      <c r="R1119" s="222"/>
      <c r="S1119" s="222"/>
      <c r="T1119" s="222"/>
      <c r="U1119" s="222"/>
      <c r="V1119" s="222"/>
      <c r="W1119" s="222"/>
      <c r="X1119" s="222"/>
      <c r="Y1119" s="222"/>
      <c r="Z1119" s="222"/>
      <c r="AA1119" s="222"/>
      <c r="AB1119" s="222"/>
      <c r="AC1119" s="222"/>
      <c r="AD1119" s="222"/>
      <c r="AE1119" s="222"/>
      <c r="AF1119" s="222"/>
      <c r="AG1119" s="222"/>
    </row>
    <row r="1120" spans="1:33" ht="17.25" customHeight="1">
      <c r="A1120" s="222"/>
      <c r="B1120" s="222"/>
      <c r="C1120" s="222"/>
      <c r="D1120" s="222"/>
      <c r="E1120" s="229"/>
      <c r="F1120" s="230" t="e">
        <f t="shared" ref="F1120:G1120" si="1023">#REF!</f>
        <v>#REF!</v>
      </c>
      <c r="G1120" s="228" t="e">
        <f t="shared" si="1023"/>
        <v>#REF!</v>
      </c>
      <c r="H1120" s="222"/>
      <c r="I1120" s="222"/>
      <c r="J1120" s="222"/>
      <c r="K1120" s="224"/>
      <c r="L1120" s="224"/>
      <c r="M1120" s="222"/>
      <c r="N1120" s="222"/>
      <c r="O1120" s="222"/>
      <c r="P1120" s="222"/>
      <c r="Q1120" s="222"/>
      <c r="R1120" s="222"/>
      <c r="S1120" s="222"/>
      <c r="T1120" s="222"/>
      <c r="U1120" s="222"/>
      <c r="V1120" s="222"/>
      <c r="W1120" s="222"/>
      <c r="X1120" s="222"/>
      <c r="Y1120" s="222"/>
      <c r="Z1120" s="222"/>
      <c r="AA1120" s="222"/>
      <c r="AB1120" s="222"/>
      <c r="AC1120" s="222"/>
      <c r="AD1120" s="222"/>
      <c r="AE1120" s="222"/>
      <c r="AF1120" s="222"/>
      <c r="AG1120" s="222"/>
    </row>
    <row r="1121" spans="1:33" ht="17.25" customHeight="1">
      <c r="A1121" s="222"/>
      <c r="B1121" s="222"/>
      <c r="C1121" s="222"/>
      <c r="D1121" s="222"/>
      <c r="E1121" s="229"/>
      <c r="F1121" s="230" t="e">
        <f t="shared" ref="F1121:G1121" si="1024">#REF!</f>
        <v>#REF!</v>
      </c>
      <c r="G1121" s="228" t="e">
        <f t="shared" si="1024"/>
        <v>#REF!</v>
      </c>
      <c r="H1121" s="222"/>
      <c r="I1121" s="222"/>
      <c r="J1121" s="222"/>
      <c r="K1121" s="224"/>
      <c r="L1121" s="224"/>
      <c r="M1121" s="222"/>
      <c r="N1121" s="222"/>
      <c r="O1121" s="222"/>
      <c r="P1121" s="222"/>
      <c r="Q1121" s="222"/>
      <c r="R1121" s="222"/>
      <c r="S1121" s="222"/>
      <c r="T1121" s="222"/>
      <c r="U1121" s="222"/>
      <c r="V1121" s="222"/>
      <c r="W1121" s="222"/>
      <c r="X1121" s="222"/>
      <c r="Y1121" s="222"/>
      <c r="Z1121" s="222"/>
      <c r="AA1121" s="222"/>
      <c r="AB1121" s="222"/>
      <c r="AC1121" s="222"/>
      <c r="AD1121" s="222"/>
      <c r="AE1121" s="222"/>
      <c r="AF1121" s="222"/>
      <c r="AG1121" s="222"/>
    </row>
    <row r="1122" spans="1:33" ht="17.25" customHeight="1">
      <c r="A1122" s="222"/>
      <c r="B1122" s="222"/>
      <c r="C1122" s="222"/>
      <c r="D1122" s="222"/>
      <c r="E1122" s="229"/>
      <c r="F1122" s="230" t="e">
        <f t="shared" ref="F1122:G1122" si="1025">#REF!</f>
        <v>#REF!</v>
      </c>
      <c r="G1122" s="228" t="e">
        <f t="shared" si="1025"/>
        <v>#REF!</v>
      </c>
      <c r="H1122" s="222"/>
      <c r="I1122" s="222"/>
      <c r="J1122" s="222"/>
      <c r="K1122" s="224"/>
      <c r="L1122" s="224"/>
      <c r="M1122" s="222"/>
      <c r="N1122" s="222"/>
      <c r="O1122" s="222"/>
      <c r="P1122" s="222"/>
      <c r="Q1122" s="222"/>
      <c r="R1122" s="222"/>
      <c r="S1122" s="222"/>
      <c r="T1122" s="222"/>
      <c r="U1122" s="222"/>
      <c r="V1122" s="222"/>
      <c r="W1122" s="222"/>
      <c r="X1122" s="222"/>
      <c r="Y1122" s="222"/>
      <c r="Z1122" s="222"/>
      <c r="AA1122" s="222"/>
      <c r="AB1122" s="222"/>
      <c r="AC1122" s="222"/>
      <c r="AD1122" s="222"/>
      <c r="AE1122" s="222"/>
      <c r="AF1122" s="222"/>
      <c r="AG1122" s="222"/>
    </row>
    <row r="1123" spans="1:33" ht="17.25" customHeight="1">
      <c r="A1123" s="222"/>
      <c r="B1123" s="222"/>
      <c r="C1123" s="222"/>
      <c r="D1123" s="222"/>
      <c r="E1123" s="229"/>
      <c r="F1123" s="230" t="e">
        <f t="shared" ref="F1123:G1123" si="1026">#REF!</f>
        <v>#REF!</v>
      </c>
      <c r="G1123" s="228" t="e">
        <f t="shared" si="1026"/>
        <v>#REF!</v>
      </c>
      <c r="H1123" s="222"/>
      <c r="I1123" s="222"/>
      <c r="J1123" s="222"/>
      <c r="K1123" s="224"/>
      <c r="L1123" s="224"/>
      <c r="M1123" s="222"/>
      <c r="N1123" s="222"/>
      <c r="O1123" s="222"/>
      <c r="P1123" s="222"/>
      <c r="Q1123" s="222"/>
      <c r="R1123" s="222"/>
      <c r="S1123" s="222"/>
      <c r="T1123" s="222"/>
      <c r="U1123" s="222"/>
      <c r="V1123" s="222"/>
      <c r="W1123" s="222"/>
      <c r="X1123" s="222"/>
      <c r="Y1123" s="222"/>
      <c r="Z1123" s="222"/>
      <c r="AA1123" s="222"/>
      <c r="AB1123" s="222"/>
      <c r="AC1123" s="222"/>
      <c r="AD1123" s="222"/>
      <c r="AE1123" s="222"/>
      <c r="AF1123" s="222"/>
      <c r="AG1123" s="222"/>
    </row>
    <row r="1124" spans="1:33" ht="17.25" customHeight="1">
      <c r="A1124" s="222"/>
      <c r="B1124" s="222"/>
      <c r="C1124" s="222"/>
      <c r="D1124" s="222"/>
      <c r="E1124" s="229"/>
      <c r="F1124" s="230" t="e">
        <f t="shared" ref="F1124:G1124" si="1027">#REF!</f>
        <v>#REF!</v>
      </c>
      <c r="G1124" s="228" t="e">
        <f t="shared" si="1027"/>
        <v>#REF!</v>
      </c>
      <c r="H1124" s="222"/>
      <c r="I1124" s="222"/>
      <c r="J1124" s="222"/>
      <c r="K1124" s="224"/>
      <c r="L1124" s="224"/>
      <c r="M1124" s="222"/>
      <c r="N1124" s="222"/>
      <c r="O1124" s="222"/>
      <c r="P1124" s="222"/>
      <c r="Q1124" s="222"/>
      <c r="R1124" s="222"/>
      <c r="S1124" s="222"/>
      <c r="T1124" s="222"/>
      <c r="U1124" s="222"/>
      <c r="V1124" s="222"/>
      <c r="W1124" s="222"/>
      <c r="X1124" s="222"/>
      <c r="Y1124" s="222"/>
      <c r="Z1124" s="222"/>
      <c r="AA1124" s="222"/>
      <c r="AB1124" s="222"/>
      <c r="AC1124" s="222"/>
      <c r="AD1124" s="222"/>
      <c r="AE1124" s="222"/>
      <c r="AF1124" s="222"/>
      <c r="AG1124" s="222"/>
    </row>
    <row r="1125" spans="1:33" ht="17.25" customHeight="1">
      <c r="A1125" s="222"/>
      <c r="B1125" s="222"/>
      <c r="C1125" s="222"/>
      <c r="D1125" s="222"/>
      <c r="E1125" s="229"/>
      <c r="F1125" s="230" t="e">
        <f t="shared" ref="F1125:G1125" si="1028">#REF!</f>
        <v>#REF!</v>
      </c>
      <c r="G1125" s="228" t="e">
        <f t="shared" si="1028"/>
        <v>#REF!</v>
      </c>
      <c r="H1125" s="222"/>
      <c r="I1125" s="222"/>
      <c r="J1125" s="222"/>
      <c r="K1125" s="224"/>
      <c r="L1125" s="224"/>
      <c r="M1125" s="222"/>
      <c r="N1125" s="222"/>
      <c r="O1125" s="222"/>
      <c r="P1125" s="222"/>
      <c r="Q1125" s="222"/>
      <c r="R1125" s="222"/>
      <c r="S1125" s="222"/>
      <c r="T1125" s="222"/>
      <c r="U1125" s="222"/>
      <c r="V1125" s="222"/>
      <c r="W1125" s="222"/>
      <c r="X1125" s="222"/>
      <c r="Y1125" s="222"/>
      <c r="Z1125" s="222"/>
      <c r="AA1125" s="222"/>
      <c r="AB1125" s="222"/>
      <c r="AC1125" s="222"/>
      <c r="AD1125" s="222"/>
      <c r="AE1125" s="222"/>
      <c r="AF1125" s="222"/>
      <c r="AG1125" s="222"/>
    </row>
    <row r="1126" spans="1:33" ht="17.25" customHeight="1">
      <c r="A1126" s="222"/>
      <c r="B1126" s="222"/>
      <c r="C1126" s="222"/>
      <c r="D1126" s="222"/>
      <c r="E1126" s="229"/>
      <c r="F1126" s="230" t="e">
        <f t="shared" ref="F1126:G1126" si="1029">#REF!</f>
        <v>#REF!</v>
      </c>
      <c r="G1126" s="228" t="e">
        <f t="shared" si="1029"/>
        <v>#REF!</v>
      </c>
      <c r="H1126" s="222"/>
      <c r="I1126" s="222"/>
      <c r="J1126" s="222"/>
      <c r="K1126" s="224"/>
      <c r="L1126" s="224"/>
      <c r="M1126" s="222"/>
      <c r="N1126" s="222"/>
      <c r="O1126" s="222"/>
      <c r="P1126" s="222"/>
      <c r="Q1126" s="222"/>
      <c r="R1126" s="222"/>
      <c r="S1126" s="222"/>
      <c r="T1126" s="222"/>
      <c r="U1126" s="222"/>
      <c r="V1126" s="222"/>
      <c r="W1126" s="222"/>
      <c r="X1126" s="222"/>
      <c r="Y1126" s="222"/>
      <c r="Z1126" s="222"/>
      <c r="AA1126" s="222"/>
      <c r="AB1126" s="222"/>
      <c r="AC1126" s="222"/>
      <c r="AD1126" s="222"/>
      <c r="AE1126" s="222"/>
      <c r="AF1126" s="222"/>
      <c r="AG1126" s="222"/>
    </row>
    <row r="1127" spans="1:33" ht="17.25" customHeight="1">
      <c r="A1127" s="222"/>
      <c r="B1127" s="222"/>
      <c r="C1127" s="222"/>
      <c r="D1127" s="222"/>
      <c r="E1127" s="229"/>
      <c r="F1127" s="230" t="e">
        <f t="shared" ref="F1127:G1127" si="1030">#REF!</f>
        <v>#REF!</v>
      </c>
      <c r="G1127" s="228" t="e">
        <f t="shared" si="1030"/>
        <v>#REF!</v>
      </c>
      <c r="H1127" s="222"/>
      <c r="I1127" s="222"/>
      <c r="J1127" s="222"/>
      <c r="K1127" s="224"/>
      <c r="L1127" s="224"/>
      <c r="M1127" s="222"/>
      <c r="N1127" s="222"/>
      <c r="O1127" s="222"/>
      <c r="P1127" s="222"/>
      <c r="Q1127" s="222"/>
      <c r="R1127" s="222"/>
      <c r="S1127" s="222"/>
      <c r="T1127" s="222"/>
      <c r="U1127" s="222"/>
      <c r="V1127" s="222"/>
      <c r="W1127" s="222"/>
      <c r="X1127" s="222"/>
      <c r="Y1127" s="222"/>
      <c r="Z1127" s="222"/>
      <c r="AA1127" s="222"/>
      <c r="AB1127" s="222"/>
      <c r="AC1127" s="222"/>
      <c r="AD1127" s="222"/>
      <c r="AE1127" s="222"/>
      <c r="AF1127" s="222"/>
      <c r="AG1127" s="222"/>
    </row>
  </sheetData>
  <mergeCells count="2">
    <mergeCell ref="B71:C71"/>
    <mergeCell ref="B75:C75"/>
  </mergeCells>
  <conditionalFormatting sqref="C3">
    <cfRule type="containsText" dxfId="8" priority="1" operator="containsText" text="Ошибка">
      <formula>NOT(ISERROR(SEARCH(("Ошибка"),(C3))))</formula>
    </cfRule>
  </conditionalFormatting>
  <conditionalFormatting sqref="C1:C70 C72:C74 C76:C1127">
    <cfRule type="containsText" dxfId="7" priority="2" operator="containsText" text="! НЕТ статьи">
      <formula>NOT(ISERROR(SEARCH(("! НЕТ статьи"),(C1))))</formula>
    </cfRule>
  </conditionalFormatting>
  <conditionalFormatting sqref="F72:X72">
    <cfRule type="cellIs" dxfId="6" priority="3" operator="notEqual">
      <formula>F73</formula>
    </cfRule>
  </conditionalFormatting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outlinePr summaryBelow="0" summaryRight="0"/>
    <pageSetUpPr fitToPage="1"/>
  </sheetPr>
  <dimension ref="A1:AJ172"/>
  <sheetViews>
    <sheetView showGridLines="0" workbookViewId="0">
      <pane xSplit="2" ySplit="4" topLeftCell="C124" activePane="bottomRight" state="frozen"/>
      <selection pane="topRight" activeCell="C1" sqref="C1"/>
      <selection pane="bottomLeft" activeCell="A5" sqref="A5"/>
      <selection pane="bottomRight" activeCell="P38" sqref="P38"/>
    </sheetView>
  </sheetViews>
  <sheetFormatPr defaultColWidth="12.6640625" defaultRowHeight="15.75" customHeight="1" outlineLevelRow="2" outlineLevelCol="1"/>
  <cols>
    <col min="1" max="1" width="4" customWidth="1"/>
    <col min="2" max="2" width="40.21875" customWidth="1"/>
    <col min="3" max="3" width="12.6640625" collapsed="1"/>
    <col min="4" max="14" width="9.33203125" hidden="1" customWidth="1" outlineLevel="1"/>
    <col min="15" max="15" width="9.33203125" customWidth="1"/>
    <col min="16" max="26" width="10.33203125" customWidth="1" outlineLevel="1"/>
    <col min="27" max="36" width="156.77734375" customWidth="1"/>
  </cols>
  <sheetData>
    <row r="1" spans="1:36" ht="13.2">
      <c r="A1" s="231"/>
      <c r="B1" s="232"/>
      <c r="C1" s="233"/>
      <c r="D1" s="234">
        <v>2025</v>
      </c>
      <c r="E1" s="234">
        <v>2025</v>
      </c>
      <c r="F1" s="234">
        <v>2025</v>
      </c>
      <c r="G1" s="234">
        <v>2025</v>
      </c>
      <c r="H1" s="234">
        <v>2025</v>
      </c>
      <c r="I1" s="234">
        <v>2025</v>
      </c>
      <c r="J1" s="234">
        <v>2025</v>
      </c>
      <c r="K1" s="234">
        <v>2025</v>
      </c>
      <c r="L1" s="234">
        <v>2025</v>
      </c>
      <c r="M1" s="234">
        <v>2025</v>
      </c>
      <c r="N1" s="234">
        <v>2025</v>
      </c>
      <c r="O1" s="234">
        <v>2025</v>
      </c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5"/>
      <c r="AB1" s="235"/>
      <c r="AC1" s="235"/>
      <c r="AD1" s="235"/>
      <c r="AE1" s="235"/>
      <c r="AF1" s="235"/>
      <c r="AG1" s="235"/>
      <c r="AH1" s="235"/>
      <c r="AI1" s="235"/>
      <c r="AJ1" s="235"/>
    </row>
    <row r="2" spans="1:36" ht="13.2">
      <c r="A2" s="231"/>
      <c r="B2" s="232"/>
      <c r="C2" s="233"/>
      <c r="D2" s="234">
        <v>1</v>
      </c>
      <c r="E2" s="234">
        <v>2</v>
      </c>
      <c r="F2" s="234">
        <v>3</v>
      </c>
      <c r="G2" s="234">
        <v>4</v>
      </c>
      <c r="H2" s="234">
        <v>5</v>
      </c>
      <c r="I2" s="234">
        <v>6</v>
      </c>
      <c r="J2" s="234">
        <v>7</v>
      </c>
      <c r="K2" s="234">
        <v>8</v>
      </c>
      <c r="L2" s="234">
        <v>9</v>
      </c>
      <c r="M2" s="234">
        <v>10</v>
      </c>
      <c r="N2" s="234">
        <v>11</v>
      </c>
      <c r="O2" s="234">
        <v>12</v>
      </c>
      <c r="P2" s="236">
        <v>46053</v>
      </c>
      <c r="Q2" s="236">
        <f t="shared" ref="Q2:AA2" si="0">EOMONTH(P2,1)</f>
        <v>46081</v>
      </c>
      <c r="R2" s="236">
        <f t="shared" si="0"/>
        <v>46112</v>
      </c>
      <c r="S2" s="236">
        <f t="shared" si="0"/>
        <v>46142</v>
      </c>
      <c r="T2" s="236">
        <f t="shared" si="0"/>
        <v>46173</v>
      </c>
      <c r="U2" s="236">
        <f t="shared" si="0"/>
        <v>46203</v>
      </c>
      <c r="V2" s="236">
        <f t="shared" si="0"/>
        <v>46234</v>
      </c>
      <c r="W2" s="236">
        <f t="shared" si="0"/>
        <v>46265</v>
      </c>
      <c r="X2" s="236">
        <f t="shared" si="0"/>
        <v>46295</v>
      </c>
      <c r="Y2" s="236">
        <f t="shared" si="0"/>
        <v>46326</v>
      </c>
      <c r="Z2" s="236">
        <f t="shared" si="0"/>
        <v>46356</v>
      </c>
      <c r="AA2" s="236">
        <f t="shared" si="0"/>
        <v>46387</v>
      </c>
      <c r="AB2" s="235"/>
      <c r="AC2" s="235"/>
      <c r="AD2" s="235"/>
      <c r="AE2" s="235"/>
      <c r="AF2" s="235"/>
      <c r="AG2" s="235"/>
      <c r="AH2" s="235"/>
      <c r="AI2" s="235"/>
      <c r="AJ2" s="235"/>
    </row>
    <row r="3" spans="1:36" ht="13.2">
      <c r="B3" s="237"/>
      <c r="C3" s="238"/>
      <c r="D3" s="239"/>
      <c r="E3" s="239"/>
      <c r="F3" s="239"/>
      <c r="G3" s="240"/>
      <c r="H3" s="240"/>
      <c r="I3" s="240"/>
      <c r="J3" s="240"/>
      <c r="K3" s="240"/>
      <c r="L3" s="240"/>
      <c r="M3" s="240"/>
      <c r="N3" s="240"/>
      <c r="O3" s="240"/>
      <c r="P3" s="241"/>
      <c r="Q3" s="241"/>
      <c r="R3" s="239"/>
      <c r="S3" s="239"/>
      <c r="T3" s="239"/>
      <c r="U3" s="239"/>
      <c r="V3" s="239"/>
      <c r="W3" s="239"/>
      <c r="X3" s="239"/>
      <c r="Y3" s="239"/>
      <c r="Z3" s="239"/>
      <c r="AA3" s="67"/>
      <c r="AB3" s="67"/>
      <c r="AC3" s="67"/>
      <c r="AD3" s="67"/>
      <c r="AE3" s="67"/>
      <c r="AF3" s="67"/>
      <c r="AG3" s="67"/>
      <c r="AH3" s="67"/>
      <c r="AI3" s="67"/>
      <c r="AJ3" s="67"/>
    </row>
    <row r="4" spans="1:36" ht="13.2">
      <c r="A4" s="242"/>
      <c r="B4" s="243" t="s">
        <v>75</v>
      </c>
      <c r="C4" s="244">
        <f t="shared" ref="C4:C6" si="1">IFERROR(SUMIFS($D4:$Z4,#REF!,#REF!)/SUMIFS($D$4:$Z$4,#REF!,#REF!),0)</f>
        <v>0</v>
      </c>
      <c r="D4" s="245"/>
      <c r="E4" s="245">
        <f t="shared" ref="E4:N4" si="2">SUM(E5,E14)</f>
        <v>0</v>
      </c>
      <c r="F4" s="245">
        <f t="shared" si="2"/>
        <v>0</v>
      </c>
      <c r="G4" s="246">
        <f t="shared" si="2"/>
        <v>0</v>
      </c>
      <c r="H4" s="246">
        <f t="shared" si="2"/>
        <v>0</v>
      </c>
      <c r="I4" s="246">
        <f t="shared" si="2"/>
        <v>0</v>
      </c>
      <c r="J4" s="246">
        <f t="shared" si="2"/>
        <v>0</v>
      </c>
      <c r="K4" s="246">
        <f t="shared" si="2"/>
        <v>0</v>
      </c>
      <c r="L4" s="246">
        <f t="shared" si="2"/>
        <v>0</v>
      </c>
      <c r="M4" s="246">
        <f t="shared" si="2"/>
        <v>544249</v>
      </c>
      <c r="N4" s="246">
        <f t="shared" si="2"/>
        <v>841379.86</v>
      </c>
      <c r="O4" s="246"/>
      <c r="P4" s="247"/>
      <c r="Q4" s="247"/>
      <c r="R4" s="245"/>
      <c r="S4" s="245">
        <f t="shared" ref="P4:Z4" si="3">SUM(S5,S14)</f>
        <v>0</v>
      </c>
      <c r="T4" s="245">
        <f t="shared" si="3"/>
        <v>0</v>
      </c>
      <c r="U4" s="245">
        <f t="shared" si="3"/>
        <v>0</v>
      </c>
      <c r="V4" s="245">
        <f t="shared" si="3"/>
        <v>0</v>
      </c>
      <c r="W4" s="245">
        <f t="shared" si="3"/>
        <v>0</v>
      </c>
      <c r="X4" s="245">
        <f t="shared" si="3"/>
        <v>0</v>
      </c>
      <c r="Y4" s="245">
        <f t="shared" si="3"/>
        <v>0</v>
      </c>
      <c r="Z4" s="245">
        <f t="shared" si="3"/>
        <v>0</v>
      </c>
      <c r="AA4" s="248"/>
      <c r="AB4" s="248"/>
      <c r="AC4" s="248"/>
      <c r="AD4" s="248"/>
      <c r="AE4" s="248"/>
      <c r="AF4" s="248"/>
      <c r="AG4" s="248"/>
      <c r="AH4" s="248"/>
      <c r="AI4" s="248"/>
      <c r="AJ4" s="248"/>
    </row>
    <row r="5" spans="1:36" ht="13.2" outlineLevel="1">
      <c r="A5" s="249"/>
      <c r="B5" s="250" t="s">
        <v>76</v>
      </c>
      <c r="C5" s="251">
        <f t="shared" si="1"/>
        <v>0</v>
      </c>
      <c r="D5" s="250">
        <f t="shared" ref="D5:I5" si="4">SUM(D6,D8)</f>
        <v>0</v>
      </c>
      <c r="E5" s="250">
        <f t="shared" si="4"/>
        <v>0</v>
      </c>
      <c r="F5" s="250">
        <f t="shared" si="4"/>
        <v>0</v>
      </c>
      <c r="G5" s="252">
        <f t="shared" si="4"/>
        <v>0</v>
      </c>
      <c r="H5" s="252">
        <f t="shared" si="4"/>
        <v>0</v>
      </c>
      <c r="I5" s="252">
        <f t="shared" si="4"/>
        <v>0</v>
      </c>
      <c r="J5" s="252">
        <f t="shared" ref="J5:N5" si="5">SUM(J6:J12)</f>
        <v>0</v>
      </c>
      <c r="K5" s="252">
        <f t="shared" si="5"/>
        <v>0</v>
      </c>
      <c r="L5" s="252">
        <f t="shared" si="5"/>
        <v>0</v>
      </c>
      <c r="M5" s="252">
        <f t="shared" si="5"/>
        <v>0</v>
      </c>
      <c r="N5" s="252">
        <f t="shared" si="5"/>
        <v>0</v>
      </c>
      <c r="O5" s="252"/>
      <c r="P5" s="253"/>
      <c r="Q5" s="253"/>
      <c r="R5" s="250"/>
      <c r="S5" s="250"/>
      <c r="T5" s="250"/>
      <c r="U5" s="250"/>
      <c r="V5" s="250"/>
      <c r="W5" s="250"/>
      <c r="X5" s="250"/>
      <c r="Y5" s="250"/>
      <c r="Z5" s="250"/>
      <c r="AA5" s="249"/>
      <c r="AB5" s="249"/>
      <c r="AC5" s="249"/>
      <c r="AD5" s="249"/>
      <c r="AE5" s="249"/>
      <c r="AF5" s="249"/>
      <c r="AG5" s="249"/>
      <c r="AH5" s="249"/>
      <c r="AI5" s="249"/>
      <c r="AJ5" s="249"/>
    </row>
    <row r="6" spans="1:36" ht="13.2" outlineLevel="1">
      <c r="A6" s="254"/>
      <c r="B6" s="255" t="s">
        <v>77</v>
      </c>
      <c r="C6" s="256">
        <f t="shared" si="1"/>
        <v>0</v>
      </c>
      <c r="D6" s="255"/>
      <c r="E6" s="255"/>
      <c r="F6" s="255"/>
      <c r="G6" s="257"/>
      <c r="H6" s="257"/>
      <c r="I6" s="257"/>
      <c r="J6" s="257"/>
      <c r="K6" s="257"/>
      <c r="L6" s="257"/>
      <c r="M6" s="257"/>
      <c r="N6" s="257"/>
      <c r="O6" s="257"/>
      <c r="P6" s="258"/>
      <c r="Q6" s="258"/>
      <c r="R6" s="255"/>
      <c r="S6" s="255"/>
      <c r="T6" s="255"/>
      <c r="U6" s="255"/>
      <c r="V6" s="255"/>
      <c r="W6" s="255"/>
      <c r="X6" s="255"/>
      <c r="Y6" s="255"/>
      <c r="Z6" s="255"/>
      <c r="AA6" s="254"/>
      <c r="AB6" s="254"/>
      <c r="AC6" s="254"/>
      <c r="AD6" s="254"/>
      <c r="AE6" s="254"/>
      <c r="AF6" s="254"/>
      <c r="AG6" s="254"/>
      <c r="AH6" s="254"/>
      <c r="AI6" s="254"/>
      <c r="AJ6" s="254"/>
    </row>
    <row r="7" spans="1:36" ht="13.2" outlineLevel="1">
      <c r="A7" s="53"/>
      <c r="B7" s="239"/>
      <c r="C7" s="238"/>
      <c r="D7" s="239"/>
      <c r="E7" s="239"/>
      <c r="F7" s="239"/>
      <c r="G7" s="240"/>
      <c r="H7" s="240"/>
      <c r="I7" s="240"/>
      <c r="J7" s="240"/>
      <c r="K7" s="240"/>
      <c r="L7" s="240"/>
      <c r="M7" s="240"/>
      <c r="N7" s="240"/>
      <c r="O7" s="240"/>
      <c r="P7" s="241"/>
      <c r="Q7" s="241"/>
      <c r="R7" s="239"/>
      <c r="S7" s="239"/>
      <c r="T7" s="239"/>
      <c r="U7" s="239"/>
      <c r="V7" s="239"/>
      <c r="W7" s="239"/>
      <c r="X7" s="239"/>
      <c r="Y7" s="239"/>
      <c r="Z7" s="239"/>
      <c r="AA7" s="53"/>
      <c r="AB7" s="53"/>
      <c r="AC7" s="53"/>
      <c r="AD7" s="53"/>
      <c r="AE7" s="53"/>
      <c r="AF7" s="53"/>
      <c r="AG7" s="53"/>
      <c r="AH7" s="53"/>
      <c r="AI7" s="53"/>
      <c r="AJ7" s="53"/>
    </row>
    <row r="8" spans="1:36" ht="13.2" outlineLevel="1" collapsed="1">
      <c r="A8" s="254"/>
      <c r="B8" s="255" t="s">
        <v>78</v>
      </c>
      <c r="C8" s="256">
        <f t="shared" ref="C8:C11" si="6">IFERROR(SUMIFS($D8:$Z8,#REF!,#REF!)/SUMIFS($D$4:$Z$4,#REF!,#REF!),0)</f>
        <v>0</v>
      </c>
      <c r="D8" s="255">
        <f t="shared" ref="D8:N8" si="7">SUM(D9:D11)</f>
        <v>0</v>
      </c>
      <c r="E8" s="255">
        <f t="shared" si="7"/>
        <v>0</v>
      </c>
      <c r="F8" s="255">
        <f t="shared" si="7"/>
        <v>0</v>
      </c>
      <c r="G8" s="257">
        <f t="shared" si="7"/>
        <v>0</v>
      </c>
      <c r="H8" s="257">
        <f t="shared" si="7"/>
        <v>0</v>
      </c>
      <c r="I8" s="257">
        <f t="shared" si="7"/>
        <v>0</v>
      </c>
      <c r="J8" s="257">
        <f t="shared" si="7"/>
        <v>0</v>
      </c>
      <c r="K8" s="257">
        <f t="shared" si="7"/>
        <v>0</v>
      </c>
      <c r="L8" s="257">
        <f t="shared" si="7"/>
        <v>0</v>
      </c>
      <c r="M8" s="257">
        <f t="shared" si="7"/>
        <v>0</v>
      </c>
      <c r="N8" s="257">
        <f t="shared" si="7"/>
        <v>0</v>
      </c>
      <c r="O8" s="257"/>
      <c r="P8" s="258"/>
      <c r="Q8" s="258"/>
      <c r="R8" s="257"/>
      <c r="S8" s="255"/>
      <c r="T8" s="255"/>
      <c r="U8" s="255"/>
      <c r="V8" s="255"/>
      <c r="W8" s="255"/>
      <c r="X8" s="255"/>
      <c r="Y8" s="255"/>
      <c r="Z8" s="255"/>
      <c r="AA8" s="254"/>
      <c r="AB8" s="254"/>
      <c r="AC8" s="254"/>
      <c r="AD8" s="254"/>
      <c r="AE8" s="254"/>
      <c r="AF8" s="254"/>
      <c r="AG8" s="254"/>
      <c r="AH8" s="254"/>
      <c r="AI8" s="254"/>
      <c r="AJ8" s="254"/>
    </row>
    <row r="9" spans="1:36" ht="13.2" hidden="1" outlineLevel="2">
      <c r="A9" s="53"/>
      <c r="B9" s="259" t="s">
        <v>79</v>
      </c>
      <c r="C9" s="238">
        <f t="shared" si="6"/>
        <v>0</v>
      </c>
      <c r="D9" s="259"/>
      <c r="E9" s="259"/>
      <c r="F9" s="259"/>
      <c r="G9" s="260"/>
      <c r="H9" s="260"/>
      <c r="I9" s="240"/>
      <c r="J9" s="240"/>
      <c r="K9" s="240"/>
      <c r="L9" s="240"/>
      <c r="M9" s="240"/>
      <c r="N9" s="240"/>
      <c r="O9" s="240"/>
      <c r="P9" s="241"/>
      <c r="Q9" s="241"/>
      <c r="R9" s="239"/>
      <c r="S9" s="239"/>
      <c r="T9" s="239"/>
      <c r="U9" s="239"/>
      <c r="V9" s="239"/>
      <c r="W9" s="239"/>
      <c r="X9" s="239"/>
      <c r="Y9" s="239"/>
      <c r="Z9" s="239"/>
      <c r="AA9" s="53"/>
      <c r="AB9" s="53"/>
      <c r="AC9" s="53"/>
      <c r="AD9" s="53"/>
      <c r="AE9" s="53"/>
      <c r="AF9" s="53"/>
      <c r="AG9" s="53"/>
      <c r="AH9" s="53"/>
      <c r="AI9" s="53"/>
      <c r="AJ9" s="53"/>
    </row>
    <row r="10" spans="1:36" ht="13.2" hidden="1" outlineLevel="2">
      <c r="A10" s="53"/>
      <c r="B10" s="259" t="s">
        <v>80</v>
      </c>
      <c r="C10" s="238">
        <f t="shared" si="6"/>
        <v>0</v>
      </c>
      <c r="D10" s="239"/>
      <c r="E10" s="239"/>
      <c r="F10" s="239"/>
      <c r="G10" s="240"/>
      <c r="H10" s="240"/>
      <c r="I10" s="240"/>
      <c r="J10" s="240"/>
      <c r="K10" s="240"/>
      <c r="L10" s="240"/>
      <c r="M10" s="240"/>
      <c r="N10" s="240"/>
      <c r="O10" s="240"/>
      <c r="P10" s="241"/>
      <c r="Q10" s="241"/>
      <c r="R10" s="239"/>
      <c r="S10" s="239"/>
      <c r="T10" s="239"/>
      <c r="U10" s="239"/>
      <c r="V10" s="239"/>
      <c r="W10" s="239"/>
      <c r="X10" s="239"/>
      <c r="Y10" s="239"/>
      <c r="Z10" s="239"/>
      <c r="AA10" s="53"/>
      <c r="AB10" s="53"/>
      <c r="AC10" s="53"/>
      <c r="AD10" s="53"/>
      <c r="AE10" s="53"/>
      <c r="AF10" s="53"/>
      <c r="AG10" s="53"/>
      <c r="AH10" s="53"/>
      <c r="AI10" s="53"/>
      <c r="AJ10" s="53"/>
    </row>
    <row r="11" spans="1:36" ht="13.2" hidden="1" outlineLevel="2">
      <c r="A11" s="53"/>
      <c r="B11" s="259" t="s">
        <v>81</v>
      </c>
      <c r="C11" s="238">
        <f t="shared" si="6"/>
        <v>0</v>
      </c>
      <c r="D11" s="239"/>
      <c r="E11" s="239"/>
      <c r="F11" s="239"/>
      <c r="G11" s="240"/>
      <c r="H11" s="240"/>
      <c r="I11" s="240"/>
      <c r="J11" s="240"/>
      <c r="K11" s="240"/>
      <c r="L11" s="240"/>
      <c r="M11" s="240"/>
      <c r="N11" s="240"/>
      <c r="O11" s="240"/>
      <c r="P11" s="241"/>
      <c r="Q11" s="241"/>
      <c r="R11" s="239"/>
      <c r="S11" s="239"/>
      <c r="T11" s="239"/>
      <c r="U11" s="239"/>
      <c r="V11" s="239"/>
      <c r="W11" s="239"/>
      <c r="X11" s="239"/>
      <c r="Y11" s="239"/>
      <c r="Z11" s="239"/>
      <c r="AA11" s="53"/>
      <c r="AB11" s="53"/>
      <c r="AC11" s="53"/>
      <c r="AD11" s="53"/>
      <c r="AE11" s="53"/>
      <c r="AF11" s="53"/>
      <c r="AG11" s="53"/>
      <c r="AH11" s="53"/>
      <c r="AI11" s="53"/>
      <c r="AJ11" s="53"/>
    </row>
    <row r="12" spans="1:36" ht="13.2" hidden="1" outlineLevel="2">
      <c r="A12" s="53"/>
      <c r="B12" s="239"/>
      <c r="C12" s="238"/>
      <c r="D12" s="239"/>
      <c r="E12" s="239"/>
      <c r="F12" s="239"/>
      <c r="G12" s="240"/>
      <c r="H12" s="240"/>
      <c r="I12" s="240"/>
      <c r="J12" s="240"/>
      <c r="K12" s="240"/>
      <c r="L12" s="240"/>
      <c r="M12" s="240"/>
      <c r="N12" s="240"/>
      <c r="O12" s="240"/>
      <c r="P12" s="241"/>
      <c r="Q12" s="241"/>
      <c r="R12" s="239"/>
      <c r="S12" s="239"/>
      <c r="T12" s="239"/>
      <c r="U12" s="239"/>
      <c r="V12" s="239"/>
      <c r="W12" s="239"/>
      <c r="X12" s="239"/>
      <c r="Y12" s="239"/>
      <c r="Z12" s="239"/>
      <c r="AA12" s="53"/>
      <c r="AB12" s="53"/>
      <c r="AC12" s="53"/>
      <c r="AD12" s="53"/>
      <c r="AE12" s="53"/>
      <c r="AF12" s="53"/>
      <c r="AG12" s="53"/>
      <c r="AH12" s="53"/>
      <c r="AI12" s="53"/>
      <c r="AJ12" s="53"/>
    </row>
    <row r="13" spans="1:36" ht="13.2" hidden="1" outlineLevel="2">
      <c r="B13" s="261"/>
      <c r="C13" s="238"/>
      <c r="D13" s="239"/>
      <c r="E13" s="239"/>
      <c r="F13" s="239"/>
      <c r="G13" s="240"/>
      <c r="H13" s="240"/>
      <c r="I13" s="240"/>
      <c r="J13" s="240"/>
      <c r="K13" s="240"/>
      <c r="L13" s="240"/>
      <c r="M13" s="240"/>
      <c r="N13" s="240"/>
      <c r="O13" s="240"/>
      <c r="P13" s="241"/>
      <c r="Q13" s="241"/>
      <c r="R13" s="239"/>
      <c r="S13" s="239"/>
      <c r="T13" s="239"/>
      <c r="U13" s="239"/>
      <c r="V13" s="239"/>
      <c r="W13" s="239"/>
      <c r="X13" s="239"/>
      <c r="Y13" s="239"/>
      <c r="Z13" s="239"/>
      <c r="AA13" s="53"/>
      <c r="AB13" s="53"/>
      <c r="AC13" s="53"/>
      <c r="AD13" s="53"/>
      <c r="AE13" s="53"/>
      <c r="AF13" s="53"/>
      <c r="AG13" s="53"/>
      <c r="AH13" s="53"/>
      <c r="AI13" s="53"/>
      <c r="AJ13" s="53"/>
    </row>
    <row r="14" spans="1:36" ht="13.2" outlineLevel="1">
      <c r="A14" s="262"/>
      <c r="B14" s="263" t="s">
        <v>82</v>
      </c>
      <c r="C14" s="251">
        <f t="shared" ref="C14:C15" si="8">IFERROR(SUMIFS($D14:$Z14,#REF!,#REF!)/SUMIFS($D$4:$Z$4,#REF!,#REF!),0)</f>
        <v>0</v>
      </c>
      <c r="D14" s="250">
        <f t="shared" ref="D14:N14" si="9">SUM(D15,D37,D51,D67)</f>
        <v>0</v>
      </c>
      <c r="E14" s="250">
        <f t="shared" si="9"/>
        <v>0</v>
      </c>
      <c r="F14" s="250">
        <f t="shared" si="9"/>
        <v>0</v>
      </c>
      <c r="G14" s="252">
        <f t="shared" si="9"/>
        <v>0</v>
      </c>
      <c r="H14" s="252">
        <f t="shared" si="9"/>
        <v>0</v>
      </c>
      <c r="I14" s="252">
        <f t="shared" si="9"/>
        <v>0</v>
      </c>
      <c r="J14" s="252">
        <f t="shared" si="9"/>
        <v>0</v>
      </c>
      <c r="K14" s="252">
        <f t="shared" si="9"/>
        <v>0</v>
      </c>
      <c r="L14" s="252">
        <f t="shared" si="9"/>
        <v>0</v>
      </c>
      <c r="M14" s="252">
        <f t="shared" si="9"/>
        <v>544249</v>
      </c>
      <c r="N14" s="252">
        <f t="shared" si="9"/>
        <v>841379.86</v>
      </c>
      <c r="O14" s="252"/>
      <c r="P14" s="253"/>
      <c r="Q14" s="253"/>
      <c r="R14" s="253"/>
      <c r="S14" s="250"/>
      <c r="T14" s="250"/>
      <c r="U14" s="250"/>
      <c r="V14" s="250"/>
      <c r="W14" s="250"/>
      <c r="X14" s="250"/>
      <c r="Y14" s="250"/>
      <c r="Z14" s="250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</row>
    <row r="15" spans="1:36" ht="13.2" outlineLevel="1">
      <c r="B15" s="264" t="s">
        <v>83</v>
      </c>
      <c r="C15" s="256">
        <f t="shared" si="8"/>
        <v>0</v>
      </c>
      <c r="D15" s="255">
        <f t="shared" ref="D15:I15" si="10">SUM(D16:D30)</f>
        <v>0</v>
      </c>
      <c r="E15" s="255">
        <f t="shared" si="10"/>
        <v>0</v>
      </c>
      <c r="F15" s="255">
        <f t="shared" si="10"/>
        <v>0</v>
      </c>
      <c r="G15" s="257">
        <f t="shared" si="10"/>
        <v>0</v>
      </c>
      <c r="H15" s="257">
        <f t="shared" si="10"/>
        <v>0</v>
      </c>
      <c r="I15" s="257">
        <f t="shared" si="10"/>
        <v>0</v>
      </c>
      <c r="J15" s="257">
        <f t="shared" ref="J15:N15" si="11">SUM(J16:J36)</f>
        <v>0</v>
      </c>
      <c r="K15" s="257">
        <f t="shared" si="11"/>
        <v>0</v>
      </c>
      <c r="L15" s="257">
        <f t="shared" si="11"/>
        <v>0</v>
      </c>
      <c r="M15" s="257">
        <f t="shared" si="11"/>
        <v>0</v>
      </c>
      <c r="N15" s="257">
        <f t="shared" si="11"/>
        <v>173827</v>
      </c>
      <c r="O15" s="257"/>
      <c r="P15" s="258"/>
      <c r="Q15" s="258"/>
      <c r="R15" s="258"/>
      <c r="S15" s="257">
        <f t="shared" ref="P15:S15" si="12">SUM(S16:S36)</f>
        <v>0</v>
      </c>
      <c r="T15" s="255"/>
      <c r="U15" s="255"/>
      <c r="V15" s="255"/>
      <c r="W15" s="255"/>
      <c r="X15" s="255"/>
      <c r="Y15" s="255"/>
      <c r="Z15" s="255"/>
      <c r="AA15" s="53"/>
      <c r="AB15" s="53"/>
      <c r="AC15" s="53"/>
      <c r="AD15" s="53"/>
      <c r="AE15" s="53"/>
      <c r="AF15" s="53"/>
      <c r="AG15" s="53"/>
      <c r="AH15" s="53"/>
      <c r="AI15" s="53"/>
      <c r="AJ15" s="53"/>
    </row>
    <row r="16" spans="1:36" ht="13.2" outlineLevel="1">
      <c r="B16" s="265" t="s">
        <v>84</v>
      </c>
      <c r="C16" s="238"/>
      <c r="D16" s="239"/>
      <c r="E16" s="239"/>
      <c r="F16" s="239"/>
      <c r="G16" s="260"/>
      <c r="H16" s="260"/>
      <c r="I16" s="260"/>
      <c r="J16" s="240"/>
      <c r="K16" s="240"/>
      <c r="L16" s="260">
        <f>SUMPRODUCT((MONTH(Остатки1st!$A$2:$A172)=M$2)*(Остатки1st!$B$2:$B172=$B16)*Остатки1st!$G$2:$G172)</f>
        <v>0</v>
      </c>
      <c r="M16" s="260">
        <f>SUMPRODUCT((MONTH(Остатки1st!$A$2:$A172)=N$2)*(Остатки1st!$B$2:$B172=$B16)*Остатки1st!$G$2:$G172)</f>
        <v>0</v>
      </c>
      <c r="N16" s="260">
        <f>SUMPRODUCT((MONTH(Остатки1st!$A$2:$A172)=O$2)*(Остатки1st!$B$2:$B172=$B16)*Остатки1st!$G$2:$G172)</f>
        <v>0</v>
      </c>
      <c r="O16" s="260"/>
      <c r="P16" s="241"/>
      <c r="Q16" s="266"/>
      <c r="R16" s="266"/>
      <c r="S16" s="239"/>
      <c r="T16" s="239"/>
      <c r="U16" s="239"/>
      <c r="V16" s="239"/>
      <c r="W16" s="239"/>
      <c r="X16" s="239"/>
      <c r="Y16" s="239"/>
      <c r="Z16" s="239"/>
      <c r="AA16" s="53"/>
      <c r="AB16" s="53"/>
      <c r="AC16" s="53"/>
      <c r="AD16" s="53"/>
      <c r="AE16" s="53"/>
      <c r="AF16" s="53"/>
      <c r="AG16" s="53"/>
      <c r="AH16" s="53"/>
      <c r="AI16" s="53"/>
      <c r="AJ16" s="53"/>
    </row>
    <row r="17" spans="2:36" ht="13.2" outlineLevel="1">
      <c r="B17" s="265"/>
      <c r="C17" s="238"/>
      <c r="D17" s="239"/>
      <c r="E17" s="239"/>
      <c r="F17" s="239"/>
      <c r="G17" s="260"/>
      <c r="H17" s="260"/>
      <c r="I17" s="260"/>
      <c r="J17" s="240"/>
      <c r="K17" s="240"/>
      <c r="L17" s="260"/>
      <c r="M17" s="260"/>
      <c r="N17" s="260"/>
      <c r="O17" s="240"/>
      <c r="P17" s="241"/>
      <c r="Q17" s="241"/>
      <c r="R17" s="239"/>
      <c r="S17" s="239"/>
      <c r="T17" s="239"/>
      <c r="U17" s="239"/>
      <c r="V17" s="239"/>
      <c r="W17" s="239"/>
      <c r="X17" s="239"/>
      <c r="Y17" s="239"/>
      <c r="Z17" s="239"/>
      <c r="AA17" s="53"/>
      <c r="AB17" s="53"/>
      <c r="AC17" s="53"/>
      <c r="AD17" s="53"/>
      <c r="AE17" s="53"/>
      <c r="AF17" s="53"/>
      <c r="AG17" s="53"/>
      <c r="AH17" s="53"/>
      <c r="AI17" s="53"/>
      <c r="AJ17" s="53"/>
    </row>
    <row r="18" spans="2:36" ht="13.2" outlineLevel="1">
      <c r="B18" s="265" t="s">
        <v>85</v>
      </c>
      <c r="C18" s="238"/>
      <c r="D18" s="239"/>
      <c r="E18" s="239"/>
      <c r="F18" s="239"/>
      <c r="G18" s="260"/>
      <c r="H18" s="260"/>
      <c r="I18" s="260"/>
      <c r="J18" s="240"/>
      <c r="K18" s="240"/>
      <c r="L18" s="260">
        <f>SUMPRODUCT((MONTH(Остатки1st!$A$2:$A172)=M$2)*Остатки1st!$H$2:$H172)</f>
        <v>0</v>
      </c>
      <c r="M18" s="260">
        <f>SUMPRODUCT((MONTH(Остатки1st!$A$2:$A172)=N$2)*Остатки1st!$H$2:$H172)</f>
        <v>0</v>
      </c>
      <c r="N18" s="260">
        <f>SUMPRODUCT((MONTH(Остатки1st!$A$2:$A172)=O$2)*Остатки1st!$H$2:$H172)</f>
        <v>0</v>
      </c>
      <c r="O18" s="260"/>
      <c r="P18" s="266"/>
      <c r="Q18" s="266"/>
      <c r="R18" s="266"/>
      <c r="S18" s="239"/>
      <c r="T18" s="239"/>
      <c r="U18" s="239"/>
      <c r="V18" s="239"/>
      <c r="W18" s="239"/>
      <c r="X18" s="239"/>
      <c r="Y18" s="239"/>
      <c r="Z18" s="239"/>
      <c r="AA18" s="53"/>
      <c r="AB18" s="53"/>
      <c r="AC18" s="53"/>
      <c r="AD18" s="53"/>
      <c r="AE18" s="53"/>
      <c r="AF18" s="53"/>
      <c r="AG18" s="53"/>
      <c r="AH18" s="53"/>
      <c r="AI18" s="53"/>
      <c r="AJ18" s="53"/>
    </row>
    <row r="19" spans="2:36" ht="13.2" outlineLevel="1">
      <c r="B19" s="267" t="s">
        <v>86</v>
      </c>
      <c r="C19" s="238"/>
      <c r="D19" s="239"/>
      <c r="E19" s="239"/>
      <c r="F19" s="239"/>
      <c r="G19" s="260"/>
      <c r="H19" s="260"/>
      <c r="I19" s="260"/>
      <c r="J19" s="240"/>
      <c r="K19" s="240"/>
      <c r="L19" s="260"/>
      <c r="M19" s="260"/>
      <c r="N19" s="260">
        <v>173827</v>
      </c>
      <c r="O19" s="260"/>
      <c r="P19" s="266"/>
      <c r="Q19" s="268"/>
      <c r="R19" s="259"/>
      <c r="S19" s="239"/>
      <c r="T19" s="239"/>
      <c r="U19" s="239"/>
      <c r="V19" s="239"/>
      <c r="W19" s="239"/>
      <c r="X19" s="239"/>
      <c r="Y19" s="239"/>
      <c r="Z19" s="239"/>
      <c r="AA19" s="53"/>
      <c r="AB19" s="53"/>
      <c r="AC19" s="53"/>
      <c r="AD19" s="53"/>
      <c r="AE19" s="53"/>
      <c r="AF19" s="53"/>
      <c r="AG19" s="53"/>
      <c r="AH19" s="53"/>
      <c r="AI19" s="53"/>
      <c r="AJ19" s="53"/>
    </row>
    <row r="20" spans="2:36" ht="13.2" outlineLevel="1">
      <c r="B20" s="267" t="s">
        <v>87</v>
      </c>
      <c r="C20" s="238"/>
      <c r="D20" s="239"/>
      <c r="E20" s="239"/>
      <c r="F20" s="239"/>
      <c r="G20" s="260"/>
      <c r="H20" s="260"/>
      <c r="I20" s="260"/>
      <c r="J20" s="260"/>
      <c r="K20" s="260"/>
      <c r="L20" s="240"/>
      <c r="M20" s="240"/>
      <c r="N20" s="260">
        <v>0</v>
      </c>
      <c r="O20" s="260"/>
      <c r="P20" s="266"/>
      <c r="Q20" s="266"/>
      <c r="R20" s="259"/>
      <c r="S20" s="239"/>
      <c r="T20" s="239"/>
      <c r="U20" s="239"/>
      <c r="V20" s="239"/>
      <c r="W20" s="239"/>
      <c r="X20" s="239"/>
      <c r="Y20" s="239"/>
      <c r="Z20" s="239"/>
      <c r="AA20" s="53"/>
      <c r="AB20" s="53"/>
      <c r="AC20" s="53"/>
      <c r="AD20" s="53"/>
      <c r="AE20" s="53"/>
      <c r="AF20" s="53"/>
      <c r="AG20" s="53"/>
      <c r="AH20" s="53"/>
      <c r="AI20" s="53"/>
      <c r="AJ20" s="53"/>
    </row>
    <row r="21" spans="2:36" ht="13.2" outlineLevel="1">
      <c r="B21" s="267" t="s">
        <v>88</v>
      </c>
      <c r="C21" s="238"/>
      <c r="D21" s="239"/>
      <c r="E21" s="239"/>
      <c r="F21" s="239"/>
      <c r="G21" s="260"/>
      <c r="H21" s="260"/>
      <c r="I21" s="260"/>
      <c r="J21" s="260"/>
      <c r="K21" s="260"/>
      <c r="L21" s="240"/>
      <c r="M21" s="240"/>
      <c r="N21" s="260">
        <v>0</v>
      </c>
      <c r="O21" s="260"/>
      <c r="P21" s="266"/>
      <c r="Q21" s="241"/>
      <c r="R21" s="269"/>
      <c r="S21" s="239"/>
      <c r="T21" s="239"/>
      <c r="U21" s="239"/>
      <c r="V21" s="239"/>
      <c r="W21" s="239"/>
      <c r="X21" s="239"/>
      <c r="Y21" s="239"/>
      <c r="Z21" s="239"/>
      <c r="AA21" s="53"/>
      <c r="AB21" s="53"/>
      <c r="AC21" s="53"/>
      <c r="AD21" s="53"/>
      <c r="AE21" s="53"/>
      <c r="AF21" s="53"/>
      <c r="AG21" s="53"/>
      <c r="AH21" s="53"/>
      <c r="AI21" s="53"/>
      <c r="AJ21" s="53"/>
    </row>
    <row r="22" spans="2:36" ht="13.2" outlineLevel="1" collapsed="1">
      <c r="B22" s="265"/>
      <c r="C22" s="238"/>
      <c r="D22" s="239"/>
      <c r="E22" s="239"/>
      <c r="F22" s="239"/>
      <c r="G22" s="260"/>
      <c r="H22" s="260"/>
      <c r="I22" s="260"/>
      <c r="J22" s="260"/>
      <c r="K22" s="260"/>
      <c r="L22" s="240"/>
      <c r="M22" s="240"/>
      <c r="N22" s="260"/>
      <c r="O22" s="240"/>
      <c r="P22" s="241"/>
      <c r="Q22" s="241"/>
      <c r="R22" s="239"/>
      <c r="S22" s="239"/>
      <c r="T22" s="239"/>
      <c r="U22" s="239"/>
      <c r="V22" s="239"/>
      <c r="W22" s="239"/>
      <c r="X22" s="239"/>
      <c r="Y22" s="239"/>
      <c r="Z22" s="239"/>
      <c r="AA22" s="53"/>
      <c r="AB22" s="53"/>
      <c r="AC22" s="53"/>
      <c r="AD22" s="53"/>
      <c r="AE22" s="53"/>
      <c r="AF22" s="53"/>
      <c r="AG22" s="53"/>
      <c r="AH22" s="53"/>
      <c r="AI22" s="53"/>
      <c r="AJ22" s="53"/>
    </row>
    <row r="23" spans="2:36" ht="13.2" hidden="1" outlineLevel="2">
      <c r="B23" s="265"/>
      <c r="C23" s="238"/>
      <c r="D23" s="239"/>
      <c r="E23" s="239"/>
      <c r="F23" s="239"/>
      <c r="G23" s="240"/>
      <c r="H23" s="240"/>
      <c r="I23" s="240"/>
      <c r="J23" s="240"/>
      <c r="K23" s="240"/>
      <c r="L23" s="240"/>
      <c r="M23" s="240"/>
      <c r="N23" s="240"/>
      <c r="O23" s="240"/>
      <c r="P23" s="241"/>
      <c r="Q23" s="241"/>
      <c r="R23" s="239"/>
      <c r="S23" s="239"/>
      <c r="T23" s="239"/>
      <c r="U23" s="239"/>
      <c r="V23" s="239"/>
      <c r="W23" s="239"/>
      <c r="X23" s="239"/>
      <c r="Y23" s="239"/>
      <c r="Z23" s="239"/>
      <c r="AA23" s="53"/>
      <c r="AB23" s="53"/>
      <c r="AC23" s="53"/>
      <c r="AD23" s="53"/>
      <c r="AE23" s="53"/>
      <c r="AF23" s="53"/>
      <c r="AG23" s="53"/>
      <c r="AH23" s="53"/>
      <c r="AI23" s="53"/>
      <c r="AJ23" s="53"/>
    </row>
    <row r="24" spans="2:36" ht="13.2" hidden="1" outlineLevel="2">
      <c r="B24" s="265"/>
      <c r="C24" s="238"/>
      <c r="D24" s="239"/>
      <c r="E24" s="239"/>
      <c r="F24" s="239"/>
      <c r="G24" s="240"/>
      <c r="H24" s="240"/>
      <c r="I24" s="260"/>
      <c r="J24" s="240"/>
      <c r="K24" s="240"/>
      <c r="L24" s="260"/>
      <c r="M24" s="260"/>
      <c r="N24" s="260"/>
      <c r="O24" s="240"/>
      <c r="P24" s="241"/>
      <c r="Q24" s="241"/>
      <c r="R24" s="239"/>
      <c r="S24" s="239"/>
      <c r="T24" s="239"/>
      <c r="U24" s="239"/>
      <c r="V24" s="239"/>
      <c r="W24" s="239"/>
      <c r="X24" s="239"/>
      <c r="Y24" s="239"/>
      <c r="Z24" s="239"/>
      <c r="AA24" s="53"/>
      <c r="AB24" s="53"/>
      <c r="AC24" s="53"/>
      <c r="AD24" s="53"/>
      <c r="AE24" s="53"/>
      <c r="AF24" s="53"/>
      <c r="AG24" s="53"/>
      <c r="AH24" s="53"/>
      <c r="AI24" s="53"/>
      <c r="AJ24" s="53"/>
    </row>
    <row r="25" spans="2:36" ht="13.2" hidden="1" outlineLevel="2">
      <c r="B25" s="265"/>
      <c r="C25" s="238"/>
      <c r="D25" s="239"/>
      <c r="E25" s="239"/>
      <c r="F25" s="239"/>
      <c r="G25" s="260"/>
      <c r="H25" s="260"/>
      <c r="I25" s="260"/>
      <c r="J25" s="260"/>
      <c r="K25" s="260"/>
      <c r="L25" s="260"/>
      <c r="M25" s="260"/>
      <c r="N25" s="260"/>
      <c r="O25" s="240"/>
      <c r="P25" s="241"/>
      <c r="Q25" s="241"/>
      <c r="R25" s="239"/>
      <c r="S25" s="239"/>
      <c r="T25" s="239"/>
      <c r="U25" s="239"/>
      <c r="V25" s="239"/>
      <c r="W25" s="239"/>
      <c r="X25" s="239"/>
      <c r="Y25" s="239"/>
      <c r="Z25" s="239"/>
      <c r="AA25" s="53"/>
      <c r="AB25" s="53"/>
      <c r="AC25" s="53"/>
      <c r="AD25" s="53"/>
      <c r="AE25" s="53"/>
      <c r="AF25" s="53"/>
      <c r="AG25" s="53"/>
      <c r="AH25" s="53"/>
      <c r="AI25" s="53"/>
      <c r="AJ25" s="53"/>
    </row>
    <row r="26" spans="2:36" ht="13.2" hidden="1" outlineLevel="2">
      <c r="B26" s="265"/>
      <c r="C26" s="238"/>
      <c r="D26" s="239"/>
      <c r="E26" s="239"/>
      <c r="F26" s="239"/>
      <c r="G26" s="240"/>
      <c r="H26" s="260"/>
      <c r="I26" s="260"/>
      <c r="J26" s="260"/>
      <c r="K26" s="260"/>
      <c r="L26" s="260"/>
      <c r="M26" s="260"/>
      <c r="N26" s="260"/>
      <c r="O26" s="240"/>
      <c r="P26" s="241"/>
      <c r="Q26" s="241"/>
      <c r="R26" s="239"/>
      <c r="S26" s="239"/>
      <c r="T26" s="239"/>
      <c r="U26" s="239"/>
      <c r="V26" s="239"/>
      <c r="W26" s="239"/>
      <c r="X26" s="239"/>
      <c r="Y26" s="239"/>
      <c r="Z26" s="239"/>
      <c r="AA26" s="53"/>
      <c r="AB26" s="53"/>
      <c r="AC26" s="53"/>
      <c r="AD26" s="53"/>
      <c r="AE26" s="53"/>
      <c r="AF26" s="53"/>
      <c r="AG26" s="53"/>
      <c r="AH26" s="53"/>
      <c r="AI26" s="53"/>
      <c r="AJ26" s="53"/>
    </row>
    <row r="27" spans="2:36" ht="13.2" hidden="1" outlineLevel="2">
      <c r="B27" s="265"/>
      <c r="C27" s="238"/>
      <c r="D27" s="239"/>
      <c r="E27" s="239"/>
      <c r="F27" s="239"/>
      <c r="G27" s="260"/>
      <c r="H27" s="260"/>
      <c r="I27" s="260"/>
      <c r="J27" s="260"/>
      <c r="K27" s="260"/>
      <c r="L27" s="260"/>
      <c r="M27" s="260"/>
      <c r="N27" s="260"/>
      <c r="O27" s="240"/>
      <c r="P27" s="241"/>
      <c r="Q27" s="241"/>
      <c r="R27" s="239"/>
      <c r="S27" s="239"/>
      <c r="T27" s="239"/>
      <c r="U27" s="239"/>
      <c r="V27" s="239"/>
      <c r="W27" s="239"/>
      <c r="X27" s="239"/>
      <c r="Y27" s="239"/>
      <c r="Z27" s="239"/>
      <c r="AA27" s="53"/>
      <c r="AB27" s="53"/>
      <c r="AC27" s="53"/>
      <c r="AD27" s="53"/>
      <c r="AE27" s="53"/>
      <c r="AF27" s="53"/>
      <c r="AG27" s="53"/>
      <c r="AH27" s="53"/>
      <c r="AI27" s="53"/>
      <c r="AJ27" s="53"/>
    </row>
    <row r="28" spans="2:36" ht="13.2" hidden="1" outlineLevel="2">
      <c r="B28" s="265"/>
      <c r="C28" s="238"/>
      <c r="D28" s="239"/>
      <c r="E28" s="239"/>
      <c r="F28" s="239"/>
      <c r="G28" s="240"/>
      <c r="H28" s="260"/>
      <c r="I28" s="260"/>
      <c r="J28" s="260"/>
      <c r="K28" s="260"/>
      <c r="L28" s="260"/>
      <c r="M28" s="260"/>
      <c r="N28" s="260"/>
      <c r="O28" s="240"/>
      <c r="P28" s="241"/>
      <c r="Q28" s="241"/>
      <c r="R28" s="239"/>
      <c r="S28" s="239"/>
      <c r="T28" s="239"/>
      <c r="U28" s="239"/>
      <c r="V28" s="239"/>
      <c r="W28" s="239"/>
      <c r="X28" s="239"/>
      <c r="Y28" s="239"/>
      <c r="Z28" s="239"/>
      <c r="AA28" s="53"/>
      <c r="AB28" s="53"/>
      <c r="AC28" s="53"/>
      <c r="AD28" s="53"/>
      <c r="AE28" s="53"/>
      <c r="AF28" s="53"/>
      <c r="AG28" s="53"/>
      <c r="AH28" s="53"/>
      <c r="AI28" s="53"/>
      <c r="AJ28" s="53"/>
    </row>
    <row r="29" spans="2:36" ht="13.2" hidden="1" outlineLevel="2">
      <c r="B29" s="265"/>
      <c r="C29" s="238"/>
      <c r="D29" s="239"/>
      <c r="E29" s="239"/>
      <c r="F29" s="239"/>
      <c r="G29" s="240"/>
      <c r="H29" s="260"/>
      <c r="I29" s="260"/>
      <c r="J29" s="260"/>
      <c r="K29" s="260"/>
      <c r="L29" s="260"/>
      <c r="M29" s="260"/>
      <c r="N29" s="260"/>
      <c r="O29" s="240"/>
      <c r="P29" s="241"/>
      <c r="Q29" s="241"/>
      <c r="R29" s="239"/>
      <c r="S29" s="239"/>
      <c r="T29" s="239"/>
      <c r="U29" s="239"/>
      <c r="V29" s="239"/>
      <c r="W29" s="239"/>
      <c r="X29" s="239"/>
      <c r="Y29" s="239"/>
      <c r="Z29" s="239"/>
      <c r="AA29" s="53"/>
      <c r="AB29" s="53"/>
      <c r="AC29" s="53"/>
      <c r="AD29" s="53"/>
      <c r="AE29" s="53"/>
      <c r="AF29" s="53"/>
      <c r="AG29" s="53"/>
      <c r="AH29" s="53"/>
      <c r="AI29" s="53"/>
      <c r="AJ29" s="53"/>
    </row>
    <row r="30" spans="2:36" ht="13.2" hidden="1" outlineLevel="2">
      <c r="B30" s="265"/>
      <c r="C30" s="238"/>
      <c r="D30" s="239"/>
      <c r="E30" s="239"/>
      <c r="F30" s="239"/>
      <c r="G30" s="240"/>
      <c r="H30" s="240"/>
      <c r="I30" s="240"/>
      <c r="J30" s="240"/>
      <c r="K30" s="240"/>
      <c r="L30" s="260"/>
      <c r="M30" s="260"/>
      <c r="N30" s="260"/>
      <c r="O30" s="240"/>
      <c r="P30" s="241"/>
      <c r="Q30" s="241"/>
      <c r="R30" s="239"/>
      <c r="S30" s="239"/>
      <c r="T30" s="239"/>
      <c r="U30" s="239"/>
      <c r="V30" s="239"/>
      <c r="W30" s="239"/>
      <c r="X30" s="239"/>
      <c r="Y30" s="239"/>
      <c r="Z30" s="239"/>
      <c r="AA30" s="53"/>
      <c r="AB30" s="53"/>
      <c r="AC30" s="53"/>
      <c r="AD30" s="53"/>
      <c r="AE30" s="53"/>
      <c r="AF30" s="53"/>
      <c r="AG30" s="53"/>
      <c r="AH30" s="53"/>
      <c r="AI30" s="53"/>
      <c r="AJ30" s="53"/>
    </row>
    <row r="31" spans="2:36" ht="13.2" hidden="1" outlineLevel="2">
      <c r="B31" s="265"/>
      <c r="C31" s="238"/>
      <c r="D31" s="239"/>
      <c r="E31" s="239"/>
      <c r="F31" s="239"/>
      <c r="G31" s="240"/>
      <c r="H31" s="240"/>
      <c r="I31" s="240"/>
      <c r="J31" s="240"/>
      <c r="K31" s="240"/>
      <c r="L31" s="240"/>
      <c r="M31" s="260"/>
      <c r="N31" s="260"/>
      <c r="O31" s="240"/>
      <c r="P31" s="241"/>
      <c r="Q31" s="241"/>
      <c r="R31" s="239"/>
      <c r="S31" s="239"/>
      <c r="T31" s="239"/>
      <c r="U31" s="239"/>
      <c r="V31" s="239"/>
      <c r="W31" s="239"/>
      <c r="X31" s="239"/>
      <c r="Y31" s="239"/>
      <c r="Z31" s="239"/>
      <c r="AA31" s="53"/>
      <c r="AB31" s="53"/>
      <c r="AC31" s="53"/>
      <c r="AD31" s="53"/>
      <c r="AE31" s="53"/>
      <c r="AF31" s="53"/>
      <c r="AG31" s="53"/>
      <c r="AH31" s="53"/>
      <c r="AI31" s="53"/>
      <c r="AJ31" s="53"/>
    </row>
    <row r="32" spans="2:36" ht="13.2" hidden="1" outlineLevel="2">
      <c r="B32" s="265"/>
      <c r="C32" s="238"/>
      <c r="D32" s="239"/>
      <c r="E32" s="239"/>
      <c r="F32" s="239"/>
      <c r="G32" s="240"/>
      <c r="H32" s="240"/>
      <c r="I32" s="240"/>
      <c r="J32" s="240"/>
      <c r="K32" s="240"/>
      <c r="L32" s="240"/>
      <c r="M32" s="240"/>
      <c r="N32" s="240"/>
      <c r="O32" s="240"/>
      <c r="P32" s="241"/>
      <c r="Q32" s="241"/>
      <c r="R32" s="239"/>
      <c r="S32" s="239"/>
      <c r="T32" s="239"/>
      <c r="U32" s="239"/>
      <c r="V32" s="239"/>
      <c r="W32" s="239"/>
      <c r="X32" s="239"/>
      <c r="Y32" s="239"/>
      <c r="Z32" s="239"/>
      <c r="AA32" s="53"/>
      <c r="AB32" s="53"/>
      <c r="AC32" s="53"/>
      <c r="AD32" s="53"/>
      <c r="AE32" s="53"/>
      <c r="AF32" s="53"/>
      <c r="AG32" s="53"/>
      <c r="AH32" s="53"/>
      <c r="AI32" s="53"/>
      <c r="AJ32" s="53"/>
    </row>
    <row r="33" spans="2:36" ht="13.2" hidden="1" outlineLevel="2">
      <c r="B33" s="265"/>
      <c r="C33" s="238"/>
      <c r="D33" s="239"/>
      <c r="E33" s="239"/>
      <c r="F33" s="239"/>
      <c r="G33" s="240"/>
      <c r="H33" s="240"/>
      <c r="I33" s="240"/>
      <c r="J33" s="240"/>
      <c r="K33" s="240"/>
      <c r="L33" s="240"/>
      <c r="M33" s="240"/>
      <c r="N33" s="240"/>
      <c r="O33" s="240"/>
      <c r="P33" s="241"/>
      <c r="Q33" s="241"/>
      <c r="R33" s="239"/>
      <c r="S33" s="239"/>
      <c r="T33" s="239"/>
      <c r="U33" s="239"/>
      <c r="V33" s="239"/>
      <c r="W33" s="239"/>
      <c r="X33" s="239"/>
      <c r="Y33" s="239"/>
      <c r="Z33" s="239"/>
      <c r="AA33" s="53"/>
      <c r="AB33" s="53"/>
      <c r="AC33" s="53"/>
      <c r="AD33" s="53"/>
      <c r="AE33" s="53"/>
      <c r="AF33" s="53"/>
      <c r="AG33" s="53"/>
      <c r="AH33" s="53"/>
      <c r="AI33" s="53"/>
      <c r="AJ33" s="53"/>
    </row>
    <row r="34" spans="2:36" ht="13.2" hidden="1" outlineLevel="2">
      <c r="B34" s="265"/>
      <c r="C34" s="238"/>
      <c r="D34" s="239"/>
      <c r="E34" s="239"/>
      <c r="F34" s="239"/>
      <c r="G34" s="240"/>
      <c r="H34" s="240"/>
      <c r="I34" s="240"/>
      <c r="J34" s="240"/>
      <c r="K34" s="240"/>
      <c r="L34" s="240"/>
      <c r="M34" s="240"/>
      <c r="N34" s="240"/>
      <c r="O34" s="240"/>
      <c r="P34" s="241"/>
      <c r="Q34" s="241"/>
      <c r="R34" s="239"/>
      <c r="S34" s="239"/>
      <c r="T34" s="239"/>
      <c r="U34" s="239"/>
      <c r="V34" s="239"/>
      <c r="W34" s="239"/>
      <c r="X34" s="239"/>
      <c r="Y34" s="239"/>
      <c r="Z34" s="239"/>
      <c r="AA34" s="53"/>
      <c r="AB34" s="53"/>
      <c r="AC34" s="53"/>
      <c r="AD34" s="53"/>
      <c r="AE34" s="53"/>
      <c r="AF34" s="53"/>
      <c r="AG34" s="53"/>
      <c r="AH34" s="53"/>
      <c r="AI34" s="53"/>
      <c r="AJ34" s="53"/>
    </row>
    <row r="35" spans="2:36" ht="13.2" hidden="1" outlineLevel="2">
      <c r="B35" s="265"/>
      <c r="C35" s="238"/>
      <c r="D35" s="239"/>
      <c r="E35" s="239"/>
      <c r="F35" s="239"/>
      <c r="G35" s="240"/>
      <c r="H35" s="240"/>
      <c r="I35" s="240"/>
      <c r="J35" s="240"/>
      <c r="K35" s="240"/>
      <c r="L35" s="240"/>
      <c r="M35" s="240"/>
      <c r="N35" s="240"/>
      <c r="O35" s="240"/>
      <c r="P35" s="241"/>
      <c r="Q35" s="241"/>
      <c r="R35" s="239"/>
      <c r="S35" s="239"/>
      <c r="T35" s="239"/>
      <c r="U35" s="239"/>
      <c r="V35" s="239"/>
      <c r="W35" s="239"/>
      <c r="X35" s="239"/>
      <c r="Y35" s="239"/>
      <c r="Z35" s="239"/>
      <c r="AA35" s="53"/>
      <c r="AB35" s="53"/>
      <c r="AC35" s="53"/>
      <c r="AD35" s="53"/>
      <c r="AE35" s="53"/>
      <c r="AF35" s="53"/>
      <c r="AG35" s="53"/>
      <c r="AH35" s="53"/>
      <c r="AI35" s="53"/>
      <c r="AJ35" s="53"/>
    </row>
    <row r="36" spans="2:36" ht="13.2" hidden="1" outlineLevel="2">
      <c r="B36" s="265"/>
      <c r="C36" s="238"/>
      <c r="D36" s="239"/>
      <c r="E36" s="239"/>
      <c r="F36" s="239"/>
      <c r="G36" s="240"/>
      <c r="H36" s="240"/>
      <c r="I36" s="240"/>
      <c r="J36" s="240"/>
      <c r="K36" s="240"/>
      <c r="L36" s="240"/>
      <c r="M36" s="240"/>
      <c r="N36" s="240"/>
      <c r="O36" s="240"/>
      <c r="P36" s="241"/>
      <c r="Q36" s="241"/>
      <c r="R36" s="239"/>
      <c r="S36" s="239"/>
      <c r="T36" s="239"/>
      <c r="U36" s="239"/>
      <c r="V36" s="239"/>
      <c r="W36" s="239"/>
      <c r="X36" s="239"/>
      <c r="Y36" s="239"/>
      <c r="Z36" s="239"/>
      <c r="AA36" s="53"/>
      <c r="AB36" s="53"/>
      <c r="AC36" s="53"/>
      <c r="AD36" s="53"/>
      <c r="AE36" s="53"/>
      <c r="AF36" s="53"/>
      <c r="AG36" s="53"/>
      <c r="AH36" s="53"/>
      <c r="AI36" s="53"/>
      <c r="AJ36" s="53"/>
    </row>
    <row r="37" spans="2:36" ht="13.2" outlineLevel="1">
      <c r="B37" s="270" t="s">
        <v>89</v>
      </c>
      <c r="C37" s="256">
        <f>IFERROR(SUMIFS($D37:$Z37,#REF!,#REF!)/SUMIFS($D$4:$Z$4,#REF!,#REF!),0)</f>
        <v>0</v>
      </c>
      <c r="D37" s="255">
        <f t="shared" ref="D37:F37" si="13">SUM(D38:D42)</f>
        <v>0</v>
      </c>
      <c r="E37" s="255">
        <f t="shared" si="13"/>
        <v>0</v>
      </c>
      <c r="F37" s="255">
        <f t="shared" si="13"/>
        <v>0</v>
      </c>
      <c r="G37" s="257">
        <f t="shared" ref="G37:N37" si="14">SUM(G38:G50)</f>
        <v>0</v>
      </c>
      <c r="H37" s="257">
        <f t="shared" si="14"/>
        <v>0</v>
      </c>
      <c r="I37" s="257">
        <f t="shared" si="14"/>
        <v>0</v>
      </c>
      <c r="J37" s="257">
        <f t="shared" si="14"/>
        <v>0</v>
      </c>
      <c r="K37" s="257">
        <f t="shared" si="14"/>
        <v>0</v>
      </c>
      <c r="L37" s="257">
        <f t="shared" si="14"/>
        <v>0</v>
      </c>
      <c r="M37" s="257">
        <f t="shared" si="14"/>
        <v>0</v>
      </c>
      <c r="N37" s="257">
        <f t="shared" si="14"/>
        <v>385128.86</v>
      </c>
      <c r="O37" s="257"/>
      <c r="P37" s="258"/>
      <c r="Q37" s="258"/>
      <c r="R37" s="257"/>
      <c r="S37" s="255"/>
      <c r="T37" s="255"/>
      <c r="U37" s="255"/>
      <c r="V37" s="255"/>
      <c r="W37" s="255"/>
      <c r="X37" s="255"/>
      <c r="Y37" s="255"/>
      <c r="Z37" s="255"/>
      <c r="AA37" s="53"/>
      <c r="AB37" s="53"/>
      <c r="AC37" s="53"/>
      <c r="AD37" s="53"/>
      <c r="AE37" s="53"/>
      <c r="AF37" s="53"/>
      <c r="AG37" s="53"/>
      <c r="AH37" s="53"/>
      <c r="AI37" s="53"/>
      <c r="AJ37" s="53"/>
    </row>
    <row r="38" spans="2:36" ht="13.2" outlineLevel="1">
      <c r="B38" s="271" t="s">
        <v>90</v>
      </c>
      <c r="C38" s="238"/>
      <c r="D38" s="239"/>
      <c r="E38" s="239"/>
      <c r="F38" s="239"/>
      <c r="G38" s="260"/>
      <c r="H38" s="260"/>
      <c r="I38" s="260"/>
      <c r="J38" s="260"/>
      <c r="K38" s="260"/>
      <c r="L38" s="260"/>
      <c r="M38" s="272"/>
      <c r="N38" s="260">
        <v>145671.69</v>
      </c>
      <c r="O38" s="260"/>
      <c r="P38" s="273"/>
      <c r="Q38" s="266"/>
      <c r="R38" s="274"/>
      <c r="S38" s="239"/>
      <c r="T38" s="239"/>
      <c r="U38" s="239"/>
      <c r="V38" s="239"/>
      <c r="W38" s="239"/>
      <c r="X38" s="239"/>
      <c r="Y38" s="239"/>
      <c r="Z38" s="239"/>
      <c r="AA38" s="53"/>
      <c r="AB38" s="53"/>
      <c r="AC38" s="53"/>
      <c r="AD38" s="53"/>
      <c r="AE38" s="53"/>
      <c r="AF38" s="53"/>
      <c r="AG38" s="53"/>
      <c r="AH38" s="53"/>
      <c r="AI38" s="53"/>
      <c r="AJ38" s="53"/>
    </row>
    <row r="39" spans="2:36" ht="13.2" outlineLevel="1">
      <c r="B39" s="271" t="s">
        <v>91</v>
      </c>
      <c r="C39" s="238"/>
      <c r="D39" s="239"/>
      <c r="E39" s="239"/>
      <c r="F39" s="239"/>
      <c r="G39" s="260"/>
      <c r="H39" s="260"/>
      <c r="I39" s="260"/>
      <c r="J39" s="260"/>
      <c r="K39" s="260"/>
      <c r="L39" s="260"/>
      <c r="M39" s="260"/>
      <c r="N39" s="260">
        <v>3094.7</v>
      </c>
      <c r="O39" s="260"/>
      <c r="P39" s="266"/>
      <c r="Q39" s="266"/>
      <c r="R39" s="259"/>
      <c r="S39" s="239"/>
      <c r="T39" s="239"/>
      <c r="U39" s="239"/>
      <c r="V39" s="239"/>
      <c r="W39" s="239"/>
      <c r="X39" s="239"/>
      <c r="Y39" s="239"/>
      <c r="Z39" s="239"/>
      <c r="AA39" s="53"/>
      <c r="AB39" s="53"/>
      <c r="AC39" s="53"/>
      <c r="AD39" s="53"/>
      <c r="AE39" s="53"/>
      <c r="AF39" s="53"/>
      <c r="AG39" s="53"/>
      <c r="AH39" s="53"/>
      <c r="AI39" s="53"/>
      <c r="AJ39" s="53"/>
    </row>
    <row r="40" spans="2:36" ht="13.2" outlineLevel="1">
      <c r="B40" s="271" t="s">
        <v>92</v>
      </c>
      <c r="C40" s="238"/>
      <c r="D40" s="239"/>
      <c r="E40" s="239"/>
      <c r="F40" s="239"/>
      <c r="G40" s="260"/>
      <c r="H40" s="260"/>
      <c r="I40" s="260"/>
      <c r="J40" s="260"/>
      <c r="K40" s="260"/>
      <c r="L40" s="260"/>
      <c r="M40" s="260"/>
      <c r="N40" s="260">
        <v>236362.47</v>
      </c>
      <c r="O40" s="260"/>
      <c r="P40" s="266"/>
      <c r="Q40" s="266"/>
      <c r="R40" s="259"/>
      <c r="S40" s="239"/>
      <c r="T40" s="239"/>
      <c r="U40" s="239"/>
      <c r="V40" s="239"/>
      <c r="W40" s="239"/>
      <c r="X40" s="239"/>
      <c r="Y40" s="239"/>
      <c r="Z40" s="239"/>
      <c r="AA40" s="53"/>
      <c r="AB40" s="53"/>
      <c r="AC40" s="53"/>
      <c r="AD40" s="53"/>
      <c r="AE40" s="53"/>
      <c r="AF40" s="53"/>
      <c r="AG40" s="53"/>
      <c r="AH40" s="53"/>
      <c r="AI40" s="53"/>
      <c r="AJ40" s="53"/>
    </row>
    <row r="41" spans="2:36" ht="13.2" outlineLevel="1" collapsed="1">
      <c r="B41" s="275"/>
      <c r="C41" s="238"/>
      <c r="D41" s="239"/>
      <c r="E41" s="239"/>
      <c r="F41" s="239"/>
      <c r="G41" s="260"/>
      <c r="H41" s="260"/>
      <c r="I41" s="260"/>
      <c r="J41" s="260"/>
      <c r="K41" s="260"/>
      <c r="L41" s="260"/>
      <c r="M41" s="260"/>
      <c r="N41" s="272"/>
      <c r="O41" s="240"/>
      <c r="P41" s="241"/>
      <c r="Q41" s="241"/>
      <c r="R41" s="239"/>
      <c r="S41" s="239"/>
      <c r="T41" s="239"/>
      <c r="U41" s="239"/>
      <c r="V41" s="239"/>
      <c r="W41" s="239"/>
      <c r="X41" s="239"/>
      <c r="Y41" s="239"/>
      <c r="Z41" s="239"/>
      <c r="AA41" s="53"/>
      <c r="AB41" s="53"/>
      <c r="AC41" s="53"/>
      <c r="AD41" s="53"/>
      <c r="AE41" s="53"/>
      <c r="AF41" s="53"/>
      <c r="AG41" s="53"/>
      <c r="AH41" s="53"/>
      <c r="AI41" s="53"/>
      <c r="AJ41" s="53"/>
    </row>
    <row r="42" spans="2:36" ht="13.2" hidden="1" outlineLevel="2">
      <c r="B42" s="275"/>
      <c r="C42" s="238"/>
      <c r="D42" s="239"/>
      <c r="E42" s="239"/>
      <c r="F42" s="239"/>
      <c r="G42" s="260"/>
      <c r="H42" s="260"/>
      <c r="I42" s="260"/>
      <c r="J42" s="260"/>
      <c r="K42" s="260"/>
      <c r="L42" s="260"/>
      <c r="M42" s="272"/>
      <c r="N42" s="272"/>
      <c r="O42" s="240"/>
      <c r="P42" s="241"/>
      <c r="Q42" s="241"/>
      <c r="R42" s="239"/>
      <c r="S42" s="239"/>
      <c r="T42" s="239"/>
      <c r="U42" s="239"/>
      <c r="V42" s="239"/>
      <c r="W42" s="239"/>
      <c r="X42" s="239"/>
      <c r="Y42" s="239"/>
      <c r="Z42" s="239"/>
      <c r="AA42" s="53"/>
      <c r="AB42" s="53"/>
      <c r="AC42" s="53"/>
      <c r="AD42" s="53"/>
      <c r="AE42" s="53"/>
      <c r="AF42" s="53"/>
      <c r="AG42" s="53"/>
      <c r="AH42" s="53"/>
      <c r="AI42" s="53"/>
      <c r="AJ42" s="53"/>
    </row>
    <row r="43" spans="2:36" ht="13.2" hidden="1" outlineLevel="2">
      <c r="B43" s="275"/>
      <c r="C43" s="238"/>
      <c r="D43" s="239"/>
      <c r="E43" s="239"/>
      <c r="F43" s="239"/>
      <c r="G43" s="260"/>
      <c r="H43" s="260"/>
      <c r="I43" s="260"/>
      <c r="J43" s="260"/>
      <c r="K43" s="260"/>
      <c r="L43" s="260"/>
      <c r="M43" s="272"/>
      <c r="N43" s="272"/>
      <c r="O43" s="240"/>
      <c r="P43" s="241"/>
      <c r="Q43" s="241"/>
      <c r="R43" s="239"/>
      <c r="S43" s="239"/>
      <c r="T43" s="239"/>
      <c r="U43" s="239"/>
      <c r="V43" s="239"/>
      <c r="W43" s="239"/>
      <c r="X43" s="239"/>
      <c r="Y43" s="239"/>
      <c r="Z43" s="239"/>
      <c r="AA43" s="53"/>
      <c r="AB43" s="53"/>
      <c r="AC43" s="53"/>
      <c r="AD43" s="53"/>
      <c r="AE43" s="53"/>
      <c r="AF43" s="53"/>
      <c r="AG43" s="53"/>
      <c r="AH43" s="53"/>
      <c r="AI43" s="53"/>
      <c r="AJ43" s="53"/>
    </row>
    <row r="44" spans="2:36" ht="13.2" hidden="1" outlineLevel="2">
      <c r="B44" s="275"/>
      <c r="C44" s="238"/>
      <c r="D44" s="239"/>
      <c r="E44" s="239"/>
      <c r="F44" s="239"/>
      <c r="G44" s="260"/>
      <c r="H44" s="260"/>
      <c r="I44" s="260"/>
      <c r="J44" s="260"/>
      <c r="K44" s="260"/>
      <c r="L44" s="260"/>
      <c r="M44" s="272"/>
      <c r="N44" s="272"/>
      <c r="O44" s="240"/>
      <c r="P44" s="241"/>
      <c r="Q44" s="241"/>
      <c r="R44" s="239"/>
      <c r="S44" s="239"/>
      <c r="T44" s="239"/>
      <c r="U44" s="239"/>
      <c r="V44" s="239"/>
      <c r="W44" s="239"/>
      <c r="X44" s="239"/>
      <c r="Y44" s="239"/>
      <c r="Z44" s="239"/>
      <c r="AA44" s="53"/>
      <c r="AB44" s="53"/>
      <c r="AC44" s="53"/>
      <c r="AD44" s="53"/>
      <c r="AE44" s="53"/>
      <c r="AF44" s="53"/>
      <c r="AG44" s="53"/>
      <c r="AH44" s="53"/>
      <c r="AI44" s="53"/>
      <c r="AJ44" s="53"/>
    </row>
    <row r="45" spans="2:36" ht="13.2" hidden="1" outlineLevel="2">
      <c r="B45" s="275"/>
      <c r="C45" s="238"/>
      <c r="D45" s="239"/>
      <c r="E45" s="239"/>
      <c r="F45" s="239"/>
      <c r="G45" s="240"/>
      <c r="H45" s="240"/>
      <c r="I45" s="240"/>
      <c r="J45" s="240"/>
      <c r="K45" s="260"/>
      <c r="L45" s="240"/>
      <c r="M45" s="240"/>
      <c r="N45" s="240"/>
      <c r="O45" s="240"/>
      <c r="P45" s="241"/>
      <c r="Q45" s="241"/>
      <c r="R45" s="239"/>
      <c r="S45" s="239"/>
      <c r="T45" s="239"/>
      <c r="U45" s="239"/>
      <c r="V45" s="239"/>
      <c r="W45" s="239"/>
      <c r="X45" s="239"/>
      <c r="Y45" s="239"/>
      <c r="Z45" s="239"/>
      <c r="AA45" s="53"/>
      <c r="AB45" s="53"/>
      <c r="AC45" s="53"/>
      <c r="AD45" s="53"/>
      <c r="AE45" s="53"/>
      <c r="AF45" s="53"/>
      <c r="AG45" s="53"/>
      <c r="AH45" s="53"/>
      <c r="AI45" s="53"/>
      <c r="AJ45" s="53"/>
    </row>
    <row r="46" spans="2:36" ht="13.2" hidden="1" outlineLevel="2">
      <c r="B46" s="275"/>
      <c r="C46" s="238"/>
      <c r="D46" s="239"/>
      <c r="E46" s="239"/>
      <c r="F46" s="239"/>
      <c r="G46" s="240"/>
      <c r="H46" s="240"/>
      <c r="I46" s="240"/>
      <c r="J46" s="240"/>
      <c r="K46" s="260"/>
      <c r="L46" s="240"/>
      <c r="M46" s="240"/>
      <c r="N46" s="240"/>
      <c r="O46" s="240"/>
      <c r="P46" s="241"/>
      <c r="Q46" s="241"/>
      <c r="R46" s="239"/>
      <c r="S46" s="239"/>
      <c r="T46" s="239"/>
      <c r="U46" s="239"/>
      <c r="V46" s="239"/>
      <c r="W46" s="239"/>
      <c r="X46" s="239"/>
      <c r="Y46" s="239"/>
      <c r="Z46" s="239"/>
      <c r="AA46" s="53"/>
      <c r="AB46" s="53"/>
      <c r="AC46" s="53"/>
      <c r="AD46" s="53"/>
      <c r="AE46" s="53"/>
      <c r="AF46" s="53"/>
      <c r="AG46" s="53"/>
      <c r="AH46" s="53"/>
      <c r="AI46" s="53"/>
      <c r="AJ46" s="53"/>
    </row>
    <row r="47" spans="2:36" ht="13.2" hidden="1" outlineLevel="2">
      <c r="B47" s="275"/>
      <c r="C47" s="238"/>
      <c r="D47" s="239"/>
      <c r="E47" s="239"/>
      <c r="F47" s="239"/>
      <c r="G47" s="240"/>
      <c r="H47" s="240"/>
      <c r="I47" s="240"/>
      <c r="J47" s="240"/>
      <c r="K47" s="260"/>
      <c r="L47" s="240"/>
      <c r="M47" s="240"/>
      <c r="N47" s="240"/>
      <c r="O47" s="240"/>
      <c r="P47" s="241"/>
      <c r="Q47" s="241"/>
      <c r="R47" s="239"/>
      <c r="S47" s="239"/>
      <c r="T47" s="239"/>
      <c r="U47" s="239"/>
      <c r="V47" s="239"/>
      <c r="W47" s="239"/>
      <c r="X47" s="239"/>
      <c r="Y47" s="239"/>
      <c r="Z47" s="239"/>
      <c r="AA47" s="53"/>
      <c r="AB47" s="53"/>
      <c r="AC47" s="53"/>
      <c r="AD47" s="53"/>
      <c r="AE47" s="53"/>
      <c r="AF47" s="53"/>
      <c r="AG47" s="53"/>
      <c r="AH47" s="53"/>
      <c r="AI47" s="53"/>
      <c r="AJ47" s="53"/>
    </row>
    <row r="48" spans="2:36" ht="13.2" hidden="1" outlineLevel="2">
      <c r="B48" s="275"/>
      <c r="C48" s="238"/>
      <c r="D48" s="239"/>
      <c r="E48" s="239"/>
      <c r="F48" s="239"/>
      <c r="G48" s="240"/>
      <c r="H48" s="240"/>
      <c r="I48" s="240"/>
      <c r="J48" s="240"/>
      <c r="K48" s="260"/>
      <c r="L48" s="240"/>
      <c r="M48" s="240"/>
      <c r="N48" s="240"/>
      <c r="O48" s="240"/>
      <c r="P48" s="241"/>
      <c r="Q48" s="241"/>
      <c r="R48" s="239"/>
      <c r="S48" s="239"/>
      <c r="T48" s="239"/>
      <c r="U48" s="239"/>
      <c r="V48" s="239"/>
      <c r="W48" s="239"/>
      <c r="X48" s="239"/>
      <c r="Y48" s="239"/>
      <c r="Z48" s="239"/>
      <c r="AA48" s="53"/>
      <c r="AB48" s="53"/>
      <c r="AC48" s="53"/>
      <c r="AD48" s="53"/>
      <c r="AE48" s="53"/>
      <c r="AF48" s="53"/>
      <c r="AG48" s="53"/>
      <c r="AH48" s="53"/>
      <c r="AI48" s="53"/>
      <c r="AJ48" s="53"/>
    </row>
    <row r="49" spans="2:36" ht="13.2" hidden="1" outlineLevel="2">
      <c r="B49" s="275"/>
      <c r="C49" s="238"/>
      <c r="D49" s="239"/>
      <c r="E49" s="239"/>
      <c r="F49" s="239"/>
      <c r="G49" s="240"/>
      <c r="H49" s="240"/>
      <c r="I49" s="240"/>
      <c r="J49" s="240"/>
      <c r="K49" s="260"/>
      <c r="L49" s="240"/>
      <c r="M49" s="240"/>
      <c r="N49" s="240"/>
      <c r="O49" s="240"/>
      <c r="P49" s="241"/>
      <c r="Q49" s="241"/>
      <c r="R49" s="239"/>
      <c r="S49" s="239"/>
      <c r="T49" s="239"/>
      <c r="U49" s="239"/>
      <c r="V49" s="239"/>
      <c r="W49" s="239"/>
      <c r="X49" s="239"/>
      <c r="Y49" s="239"/>
      <c r="Z49" s="239"/>
      <c r="AA49" s="53"/>
      <c r="AB49" s="53"/>
      <c r="AC49" s="53"/>
      <c r="AD49" s="53"/>
      <c r="AE49" s="53"/>
      <c r="AF49" s="53"/>
      <c r="AG49" s="53"/>
      <c r="AH49" s="53"/>
      <c r="AI49" s="53"/>
      <c r="AJ49" s="53"/>
    </row>
    <row r="50" spans="2:36" ht="13.2" hidden="1" outlineLevel="2">
      <c r="B50" s="275"/>
      <c r="C50" s="238"/>
      <c r="D50" s="239"/>
      <c r="E50" s="239"/>
      <c r="F50" s="239"/>
      <c r="G50" s="240"/>
      <c r="H50" s="240"/>
      <c r="I50" s="240"/>
      <c r="J50" s="240"/>
      <c r="K50" s="260"/>
      <c r="L50" s="240"/>
      <c r="M50" s="240"/>
      <c r="N50" s="240"/>
      <c r="O50" s="240"/>
      <c r="P50" s="241"/>
      <c r="Q50" s="241"/>
      <c r="R50" s="239"/>
      <c r="S50" s="239"/>
      <c r="T50" s="239"/>
      <c r="U50" s="239"/>
      <c r="V50" s="239"/>
      <c r="W50" s="239"/>
      <c r="X50" s="239"/>
      <c r="Y50" s="239"/>
      <c r="Z50" s="239"/>
      <c r="AA50" s="53"/>
      <c r="AB50" s="53"/>
      <c r="AC50" s="53"/>
      <c r="AD50" s="53"/>
      <c r="AE50" s="53"/>
      <c r="AF50" s="53"/>
      <c r="AG50" s="53"/>
      <c r="AH50" s="53"/>
      <c r="AI50" s="53"/>
      <c r="AJ50" s="53"/>
    </row>
    <row r="51" spans="2:36" ht="13.2" outlineLevel="1">
      <c r="B51" s="270" t="s">
        <v>93</v>
      </c>
      <c r="C51" s="256">
        <f>IFERROR(SUMIFS($D51:$Z51,#REF!,#REF!)/SUMIFS($D$4:$Z$4,#REF!,#REF!),0)</f>
        <v>0</v>
      </c>
      <c r="D51" s="255">
        <f t="shared" ref="D51:F51" si="15">SUM(D52:D56)</f>
        <v>0</v>
      </c>
      <c r="E51" s="255">
        <f t="shared" si="15"/>
        <v>0</v>
      </c>
      <c r="F51" s="255">
        <f t="shared" si="15"/>
        <v>0</v>
      </c>
      <c r="G51" s="276">
        <f t="shared" ref="G51:N51" si="16">SUM(G52:G66)</f>
        <v>0</v>
      </c>
      <c r="H51" s="276">
        <f t="shared" si="16"/>
        <v>0</v>
      </c>
      <c r="I51" s="276">
        <f t="shared" si="16"/>
        <v>0</v>
      </c>
      <c r="J51" s="276">
        <f t="shared" si="16"/>
        <v>0</v>
      </c>
      <c r="K51" s="276">
        <f t="shared" si="16"/>
        <v>0</v>
      </c>
      <c r="L51" s="276">
        <f t="shared" si="16"/>
        <v>0</v>
      </c>
      <c r="M51" s="276">
        <f t="shared" si="16"/>
        <v>544249</v>
      </c>
      <c r="N51" s="276">
        <f t="shared" si="16"/>
        <v>282424</v>
      </c>
      <c r="O51" s="276"/>
      <c r="P51" s="277"/>
      <c r="Q51" s="277"/>
      <c r="R51" s="276"/>
      <c r="S51" s="255"/>
      <c r="T51" s="255"/>
      <c r="U51" s="255"/>
      <c r="V51" s="255"/>
      <c r="W51" s="255"/>
      <c r="X51" s="255"/>
      <c r="Y51" s="255"/>
      <c r="Z51" s="255"/>
      <c r="AA51" s="53"/>
      <c r="AB51" s="53"/>
      <c r="AC51" s="53"/>
      <c r="AD51" s="53"/>
      <c r="AE51" s="53"/>
      <c r="AF51" s="53"/>
      <c r="AG51" s="53"/>
      <c r="AH51" s="53"/>
      <c r="AI51" s="53"/>
      <c r="AJ51" s="53"/>
    </row>
    <row r="52" spans="2:36" ht="13.2" outlineLevel="1">
      <c r="B52" s="265" t="s">
        <v>94</v>
      </c>
      <c r="C52" s="238"/>
      <c r="D52" s="239"/>
      <c r="E52" s="239"/>
      <c r="F52" s="239"/>
      <c r="G52" s="260"/>
      <c r="H52" s="260"/>
      <c r="I52" s="260"/>
      <c r="J52" s="260"/>
      <c r="K52" s="260"/>
      <c r="L52" s="260"/>
      <c r="M52" s="260">
        <v>544249</v>
      </c>
      <c r="N52" s="260">
        <v>282424</v>
      </c>
      <c r="O52" s="260"/>
      <c r="P52" s="266"/>
      <c r="Q52" s="266"/>
      <c r="R52" s="259"/>
      <c r="S52" s="239"/>
      <c r="T52" s="239"/>
      <c r="U52" s="239"/>
      <c r="V52" s="239"/>
      <c r="W52" s="239"/>
      <c r="X52" s="239"/>
      <c r="Y52" s="239"/>
      <c r="Z52" s="239"/>
      <c r="AA52" s="53"/>
      <c r="AB52" s="53"/>
      <c r="AC52" s="53"/>
      <c r="AD52" s="53"/>
      <c r="AE52" s="53"/>
      <c r="AF52" s="53"/>
      <c r="AG52" s="53"/>
      <c r="AH52" s="53"/>
      <c r="AI52" s="53"/>
      <c r="AJ52" s="53"/>
    </row>
    <row r="53" spans="2:36" ht="13.2" outlineLevel="1">
      <c r="B53" s="265"/>
      <c r="C53" s="238"/>
      <c r="D53" s="239"/>
      <c r="E53" s="239"/>
      <c r="F53" s="239"/>
      <c r="G53" s="260"/>
      <c r="H53" s="260"/>
      <c r="I53" s="260"/>
      <c r="J53" s="260"/>
      <c r="K53" s="260"/>
      <c r="L53" s="260"/>
      <c r="M53" s="260"/>
      <c r="N53" s="260"/>
      <c r="O53" s="240"/>
      <c r="P53" s="241"/>
      <c r="Q53" s="241"/>
      <c r="R53" s="239"/>
      <c r="S53" s="239"/>
      <c r="T53" s="239"/>
      <c r="U53" s="239"/>
      <c r="V53" s="239"/>
      <c r="W53" s="239"/>
      <c r="X53" s="239"/>
      <c r="Y53" s="239"/>
      <c r="Z53" s="239"/>
      <c r="AA53" s="53"/>
      <c r="AB53" s="53"/>
      <c r="AC53" s="53"/>
      <c r="AD53" s="53"/>
      <c r="AE53" s="53"/>
      <c r="AF53" s="53"/>
      <c r="AG53" s="53"/>
      <c r="AH53" s="53"/>
      <c r="AI53" s="53"/>
      <c r="AJ53" s="53"/>
    </row>
    <row r="54" spans="2:36" ht="13.2" outlineLevel="1">
      <c r="B54" s="265"/>
      <c r="C54" s="238"/>
      <c r="D54" s="239"/>
      <c r="E54" s="239"/>
      <c r="F54" s="239"/>
      <c r="G54" s="260"/>
      <c r="H54" s="260"/>
      <c r="I54" s="260"/>
      <c r="J54" s="260"/>
      <c r="K54" s="260"/>
      <c r="L54" s="260"/>
      <c r="M54" s="260"/>
      <c r="N54" s="260"/>
      <c r="O54" s="240"/>
      <c r="P54" s="241"/>
      <c r="Q54" s="241"/>
      <c r="R54" s="239"/>
      <c r="S54" s="239"/>
      <c r="T54" s="239"/>
      <c r="U54" s="239"/>
      <c r="V54" s="239"/>
      <c r="W54" s="239"/>
      <c r="X54" s="239"/>
      <c r="Y54" s="239"/>
      <c r="Z54" s="239"/>
      <c r="AA54" s="53"/>
      <c r="AB54" s="53"/>
      <c r="AC54" s="53"/>
      <c r="AD54" s="53"/>
      <c r="AE54" s="53"/>
      <c r="AF54" s="53"/>
      <c r="AG54" s="53"/>
      <c r="AH54" s="53"/>
      <c r="AI54" s="53"/>
      <c r="AJ54" s="53"/>
    </row>
    <row r="55" spans="2:36" ht="13.2" outlineLevel="1">
      <c r="B55" s="265"/>
      <c r="C55" s="238"/>
      <c r="D55" s="239"/>
      <c r="E55" s="239"/>
      <c r="F55" s="239"/>
      <c r="G55" s="260"/>
      <c r="H55" s="260"/>
      <c r="I55" s="260"/>
      <c r="J55" s="260"/>
      <c r="K55" s="260"/>
      <c r="L55" s="260"/>
      <c r="M55" s="260"/>
      <c r="N55" s="240"/>
      <c r="O55" s="240"/>
      <c r="P55" s="241"/>
      <c r="Q55" s="241"/>
      <c r="R55" s="239"/>
      <c r="S55" s="239"/>
      <c r="T55" s="239"/>
      <c r="U55" s="239"/>
      <c r="V55" s="239"/>
      <c r="W55" s="239"/>
      <c r="X55" s="239"/>
      <c r="Y55" s="239"/>
      <c r="Z55" s="239"/>
      <c r="AA55" s="53"/>
      <c r="AB55" s="53"/>
      <c r="AC55" s="53"/>
      <c r="AD55" s="53"/>
      <c r="AE55" s="53"/>
      <c r="AF55" s="53"/>
      <c r="AG55" s="53"/>
      <c r="AH55" s="53"/>
      <c r="AI55" s="53"/>
      <c r="AJ55" s="53"/>
    </row>
    <row r="56" spans="2:36" ht="13.2" outlineLevel="1">
      <c r="B56" s="265"/>
      <c r="C56" s="238"/>
      <c r="D56" s="239"/>
      <c r="E56" s="239"/>
      <c r="F56" s="239"/>
      <c r="G56" s="260"/>
      <c r="H56" s="260"/>
      <c r="I56" s="260"/>
      <c r="J56" s="260"/>
      <c r="K56" s="260"/>
      <c r="L56" s="240"/>
      <c r="M56" s="260"/>
      <c r="N56" s="240"/>
      <c r="O56" s="240"/>
      <c r="P56" s="241"/>
      <c r="Q56" s="241"/>
      <c r="R56" s="239"/>
      <c r="S56" s="239"/>
      <c r="T56" s="239"/>
      <c r="U56" s="239"/>
      <c r="V56" s="239"/>
      <c r="W56" s="239"/>
      <c r="X56" s="239"/>
      <c r="Y56" s="239"/>
      <c r="Z56" s="239"/>
      <c r="AA56" s="53"/>
      <c r="AB56" s="53"/>
      <c r="AC56" s="53"/>
      <c r="AD56" s="53"/>
      <c r="AE56" s="53"/>
      <c r="AF56" s="53"/>
      <c r="AG56" s="53"/>
      <c r="AH56" s="53"/>
      <c r="AI56" s="53"/>
      <c r="AJ56" s="53"/>
    </row>
    <row r="57" spans="2:36" ht="13.2" outlineLevel="1">
      <c r="B57" s="267" t="s">
        <v>95</v>
      </c>
      <c r="C57" s="238"/>
      <c r="D57" s="239"/>
      <c r="E57" s="239"/>
      <c r="F57" s="239"/>
      <c r="G57" s="240"/>
      <c r="H57" s="260"/>
      <c r="I57" s="260"/>
      <c r="J57" s="260"/>
      <c r="K57" s="260"/>
      <c r="L57" s="260"/>
      <c r="M57" s="240"/>
      <c r="N57" s="240"/>
      <c r="O57" s="260"/>
      <c r="P57" s="266"/>
      <c r="Q57" s="266"/>
      <c r="R57" s="259"/>
      <c r="S57" s="239"/>
      <c r="T57" s="239"/>
      <c r="U57" s="239"/>
      <c r="V57" s="239"/>
      <c r="W57" s="239"/>
      <c r="X57" s="239"/>
      <c r="Y57" s="239"/>
      <c r="Z57" s="239"/>
      <c r="AA57" s="53"/>
      <c r="AB57" s="53"/>
      <c r="AC57" s="53"/>
      <c r="AD57" s="53"/>
      <c r="AE57" s="53"/>
      <c r="AF57" s="53"/>
      <c r="AG57" s="53"/>
      <c r="AH57" s="53"/>
      <c r="AI57" s="53"/>
      <c r="AJ57" s="53"/>
    </row>
    <row r="58" spans="2:36" ht="13.2" outlineLevel="1">
      <c r="B58" s="267" t="s">
        <v>96</v>
      </c>
      <c r="C58" s="238"/>
      <c r="D58" s="239"/>
      <c r="E58" s="239"/>
      <c r="F58" s="239"/>
      <c r="G58" s="240"/>
      <c r="H58" s="260"/>
      <c r="I58" s="260"/>
      <c r="J58" s="260"/>
      <c r="K58" s="260"/>
      <c r="L58" s="260"/>
      <c r="M58" s="240"/>
      <c r="N58" s="240"/>
      <c r="O58" s="260"/>
      <c r="P58" s="266"/>
      <c r="Q58" s="266"/>
      <c r="R58" s="259"/>
      <c r="S58" s="239"/>
      <c r="T58" s="239"/>
      <c r="U58" s="239"/>
      <c r="V58" s="239"/>
      <c r="W58" s="239"/>
      <c r="X58" s="239"/>
      <c r="Y58" s="239"/>
      <c r="Z58" s="239"/>
      <c r="AA58" s="53"/>
      <c r="AB58" s="53"/>
      <c r="AC58" s="53"/>
      <c r="AD58" s="53"/>
      <c r="AE58" s="53"/>
      <c r="AF58" s="53"/>
      <c r="AG58" s="53"/>
      <c r="AH58" s="53"/>
      <c r="AI58" s="53"/>
      <c r="AJ58" s="53"/>
    </row>
    <row r="59" spans="2:36" ht="13.2" outlineLevel="1" collapsed="1">
      <c r="B59" s="265"/>
      <c r="C59" s="238"/>
      <c r="D59" s="239"/>
      <c r="E59" s="239"/>
      <c r="F59" s="239"/>
      <c r="G59" s="240"/>
      <c r="H59" s="240"/>
      <c r="I59" s="240"/>
      <c r="J59" s="240"/>
      <c r="K59" s="240"/>
      <c r="L59" s="240"/>
      <c r="M59" s="240"/>
      <c r="N59" s="240"/>
      <c r="O59" s="240"/>
      <c r="P59" s="241"/>
      <c r="Q59" s="241"/>
      <c r="R59" s="239"/>
      <c r="S59" s="239"/>
      <c r="T59" s="239"/>
      <c r="U59" s="239"/>
      <c r="V59" s="239"/>
      <c r="W59" s="239"/>
      <c r="X59" s="239"/>
      <c r="Y59" s="239"/>
      <c r="Z59" s="239"/>
      <c r="AA59" s="53"/>
      <c r="AB59" s="53"/>
      <c r="AC59" s="53"/>
      <c r="AD59" s="53"/>
      <c r="AE59" s="53"/>
      <c r="AF59" s="53"/>
      <c r="AG59" s="53"/>
      <c r="AH59" s="53"/>
      <c r="AI59" s="53"/>
      <c r="AJ59" s="53"/>
    </row>
    <row r="60" spans="2:36" ht="13.2" hidden="1" outlineLevel="2">
      <c r="B60" s="265"/>
      <c r="C60" s="238"/>
      <c r="D60" s="239"/>
      <c r="E60" s="239"/>
      <c r="F60" s="239"/>
      <c r="G60" s="240"/>
      <c r="H60" s="240"/>
      <c r="I60" s="240"/>
      <c r="J60" s="240"/>
      <c r="K60" s="240"/>
      <c r="L60" s="240"/>
      <c r="M60" s="240"/>
      <c r="N60" s="240"/>
      <c r="O60" s="240"/>
      <c r="P60" s="241"/>
      <c r="Q60" s="241"/>
      <c r="R60" s="239"/>
      <c r="S60" s="239"/>
      <c r="T60" s="239"/>
      <c r="U60" s="239"/>
      <c r="V60" s="239"/>
      <c r="W60" s="239"/>
      <c r="X60" s="239"/>
      <c r="Y60" s="239"/>
      <c r="Z60" s="239"/>
      <c r="AA60" s="53"/>
      <c r="AB60" s="53"/>
      <c r="AC60" s="53"/>
      <c r="AD60" s="53"/>
      <c r="AE60" s="53"/>
      <c r="AF60" s="53"/>
      <c r="AG60" s="53"/>
      <c r="AH60" s="53"/>
      <c r="AI60" s="53"/>
      <c r="AJ60" s="53"/>
    </row>
    <row r="61" spans="2:36" ht="13.2" hidden="1" outlineLevel="2">
      <c r="B61" s="265"/>
      <c r="C61" s="238"/>
      <c r="D61" s="239"/>
      <c r="E61" s="239"/>
      <c r="F61" s="239"/>
      <c r="G61" s="240"/>
      <c r="H61" s="240"/>
      <c r="I61" s="240"/>
      <c r="J61" s="240"/>
      <c r="K61" s="240"/>
      <c r="L61" s="240"/>
      <c r="M61" s="240"/>
      <c r="N61" s="240"/>
      <c r="O61" s="240"/>
      <c r="P61" s="241"/>
      <c r="Q61" s="241"/>
      <c r="R61" s="239"/>
      <c r="S61" s="239"/>
      <c r="T61" s="239"/>
      <c r="U61" s="239"/>
      <c r="V61" s="239"/>
      <c r="W61" s="239"/>
      <c r="X61" s="239"/>
      <c r="Y61" s="239"/>
      <c r="Z61" s="239"/>
      <c r="AA61" s="53"/>
      <c r="AB61" s="53"/>
      <c r="AC61" s="53"/>
      <c r="AD61" s="53"/>
      <c r="AE61" s="53"/>
      <c r="AF61" s="53"/>
      <c r="AG61" s="53"/>
      <c r="AH61" s="53"/>
      <c r="AI61" s="53"/>
      <c r="AJ61" s="53"/>
    </row>
    <row r="62" spans="2:36" ht="13.2" hidden="1" outlineLevel="2">
      <c r="B62" s="265"/>
      <c r="C62" s="238"/>
      <c r="D62" s="239"/>
      <c r="E62" s="239"/>
      <c r="F62" s="239"/>
      <c r="G62" s="240"/>
      <c r="H62" s="240"/>
      <c r="I62" s="240"/>
      <c r="J62" s="240"/>
      <c r="K62" s="240"/>
      <c r="L62" s="240"/>
      <c r="M62" s="240"/>
      <c r="N62" s="240"/>
      <c r="O62" s="240"/>
      <c r="P62" s="241"/>
      <c r="Q62" s="241"/>
      <c r="R62" s="239"/>
      <c r="S62" s="239"/>
      <c r="T62" s="239"/>
      <c r="U62" s="239"/>
      <c r="V62" s="239"/>
      <c r="W62" s="239"/>
      <c r="X62" s="239"/>
      <c r="Y62" s="239"/>
      <c r="Z62" s="239"/>
      <c r="AA62" s="53"/>
      <c r="AB62" s="53"/>
      <c r="AC62" s="53"/>
      <c r="AD62" s="53"/>
      <c r="AE62" s="53"/>
      <c r="AF62" s="53"/>
      <c r="AG62" s="53"/>
      <c r="AH62" s="53"/>
      <c r="AI62" s="53"/>
      <c r="AJ62" s="53"/>
    </row>
    <row r="63" spans="2:36" ht="13.2" hidden="1" outlineLevel="2">
      <c r="B63" s="265"/>
      <c r="C63" s="238"/>
      <c r="D63" s="239"/>
      <c r="E63" s="239"/>
      <c r="F63" s="239"/>
      <c r="G63" s="240"/>
      <c r="H63" s="240"/>
      <c r="I63" s="240"/>
      <c r="J63" s="240"/>
      <c r="K63" s="240"/>
      <c r="L63" s="240"/>
      <c r="M63" s="240"/>
      <c r="N63" s="240"/>
      <c r="O63" s="240"/>
      <c r="P63" s="241"/>
      <c r="Q63" s="241"/>
      <c r="R63" s="239"/>
      <c r="S63" s="239"/>
      <c r="T63" s="239"/>
      <c r="U63" s="239"/>
      <c r="V63" s="239"/>
      <c r="W63" s="239"/>
      <c r="X63" s="239"/>
      <c r="Y63" s="239"/>
      <c r="Z63" s="239"/>
      <c r="AA63" s="53"/>
      <c r="AB63" s="53"/>
      <c r="AC63" s="53"/>
      <c r="AD63" s="53"/>
      <c r="AE63" s="53"/>
      <c r="AF63" s="53"/>
      <c r="AG63" s="53"/>
      <c r="AH63" s="53"/>
      <c r="AI63" s="53"/>
      <c r="AJ63" s="53"/>
    </row>
    <row r="64" spans="2:36" ht="13.2" hidden="1" outlineLevel="2">
      <c r="B64" s="265"/>
      <c r="C64" s="238"/>
      <c r="D64" s="239"/>
      <c r="E64" s="239"/>
      <c r="F64" s="239"/>
      <c r="G64" s="240"/>
      <c r="H64" s="240"/>
      <c r="I64" s="240"/>
      <c r="J64" s="240"/>
      <c r="K64" s="240"/>
      <c r="L64" s="240"/>
      <c r="M64" s="240"/>
      <c r="N64" s="240"/>
      <c r="O64" s="240"/>
      <c r="P64" s="241"/>
      <c r="Q64" s="241"/>
      <c r="R64" s="239"/>
      <c r="S64" s="239"/>
      <c r="T64" s="239"/>
      <c r="U64" s="239"/>
      <c r="V64" s="239"/>
      <c r="W64" s="239"/>
      <c r="X64" s="239"/>
      <c r="Y64" s="239"/>
      <c r="Z64" s="239"/>
      <c r="AA64" s="53"/>
      <c r="AB64" s="53"/>
      <c r="AC64" s="53"/>
      <c r="AD64" s="53"/>
      <c r="AE64" s="53"/>
      <c r="AF64" s="53"/>
      <c r="AG64" s="53"/>
      <c r="AH64" s="53"/>
      <c r="AI64" s="53"/>
      <c r="AJ64" s="53"/>
    </row>
    <row r="65" spans="1:36" ht="13.2" hidden="1" outlineLevel="2">
      <c r="B65" s="265"/>
      <c r="C65" s="238"/>
      <c r="D65" s="239"/>
      <c r="E65" s="239"/>
      <c r="F65" s="239"/>
      <c r="G65" s="240"/>
      <c r="H65" s="240"/>
      <c r="I65" s="240"/>
      <c r="J65" s="240"/>
      <c r="K65" s="240"/>
      <c r="L65" s="240"/>
      <c r="M65" s="240"/>
      <c r="N65" s="240"/>
      <c r="O65" s="240"/>
      <c r="P65" s="241"/>
      <c r="Q65" s="241"/>
      <c r="R65" s="239"/>
      <c r="S65" s="239"/>
      <c r="T65" s="239"/>
      <c r="U65" s="239"/>
      <c r="V65" s="239"/>
      <c r="W65" s="239"/>
      <c r="X65" s="239"/>
      <c r="Y65" s="239"/>
      <c r="Z65" s="239"/>
      <c r="AA65" s="53"/>
      <c r="AB65" s="53"/>
      <c r="AC65" s="53"/>
      <c r="AD65" s="53"/>
      <c r="AE65" s="53"/>
      <c r="AF65" s="53"/>
      <c r="AG65" s="53"/>
      <c r="AH65" s="53"/>
      <c r="AI65" s="53"/>
      <c r="AJ65" s="53"/>
    </row>
    <row r="66" spans="1:36" ht="13.2" hidden="1" outlineLevel="2">
      <c r="B66" s="265"/>
      <c r="C66" s="238"/>
      <c r="D66" s="239"/>
      <c r="E66" s="239"/>
      <c r="F66" s="239"/>
      <c r="G66" s="240"/>
      <c r="H66" s="240"/>
      <c r="I66" s="240"/>
      <c r="J66" s="240"/>
      <c r="K66" s="240"/>
      <c r="L66" s="240"/>
      <c r="M66" s="240"/>
      <c r="N66" s="240"/>
      <c r="O66" s="240"/>
      <c r="P66" s="241"/>
      <c r="Q66" s="241"/>
      <c r="R66" s="239"/>
      <c r="S66" s="239"/>
      <c r="T66" s="239"/>
      <c r="U66" s="239"/>
      <c r="V66" s="239"/>
      <c r="W66" s="239"/>
      <c r="X66" s="239"/>
      <c r="Y66" s="239"/>
      <c r="Z66" s="239"/>
      <c r="AA66" s="53"/>
      <c r="AB66" s="53"/>
      <c r="AC66" s="53"/>
      <c r="AD66" s="53"/>
      <c r="AE66" s="53"/>
      <c r="AF66" s="53"/>
      <c r="AG66" s="53"/>
      <c r="AH66" s="53"/>
      <c r="AI66" s="53"/>
      <c r="AJ66" s="53"/>
    </row>
    <row r="67" spans="1:36" ht="13.2" outlineLevel="1">
      <c r="B67" s="270" t="s">
        <v>97</v>
      </c>
      <c r="C67" s="256">
        <f>IFERROR(SUMIFS($D67:$Z67,#REF!,#REF!)/SUMIFS($D$4:$Z$4,#REF!,#REF!),0)</f>
        <v>0</v>
      </c>
      <c r="D67" s="255">
        <f t="shared" ref="D67:F67" si="17">SUM(D68:D71)</f>
        <v>0</v>
      </c>
      <c r="E67" s="255">
        <f t="shared" si="17"/>
        <v>0</v>
      </c>
      <c r="F67" s="255">
        <f t="shared" si="17"/>
        <v>0</v>
      </c>
      <c r="G67" s="257">
        <f t="shared" ref="G67:M67" si="18">SUM(G68:G70)</f>
        <v>0</v>
      </c>
      <c r="H67" s="257">
        <f t="shared" si="18"/>
        <v>0</v>
      </c>
      <c r="I67" s="257">
        <f t="shared" si="18"/>
        <v>0</v>
      </c>
      <c r="J67" s="257">
        <f t="shared" si="18"/>
        <v>0</v>
      </c>
      <c r="K67" s="257">
        <f t="shared" si="18"/>
        <v>0</v>
      </c>
      <c r="L67" s="257">
        <f t="shared" si="18"/>
        <v>0</v>
      </c>
      <c r="M67" s="257">
        <f t="shared" si="18"/>
        <v>0</v>
      </c>
      <c r="N67" s="257">
        <f t="shared" ref="N67:R67" si="19">SUM(N68:N71)</f>
        <v>0</v>
      </c>
      <c r="O67" s="257"/>
      <c r="P67" s="258"/>
      <c r="Q67" s="258"/>
      <c r="R67" s="258"/>
      <c r="S67" s="255"/>
      <c r="T67" s="255"/>
      <c r="U67" s="255"/>
      <c r="V67" s="255"/>
      <c r="W67" s="255"/>
      <c r="X67" s="255"/>
      <c r="Y67" s="255"/>
      <c r="Z67" s="255"/>
      <c r="AA67" s="53"/>
      <c r="AB67" s="53"/>
      <c r="AC67" s="53"/>
      <c r="AD67" s="53"/>
      <c r="AE67" s="53"/>
      <c r="AF67" s="53"/>
      <c r="AG67" s="53"/>
      <c r="AH67" s="53"/>
      <c r="AI67" s="53"/>
      <c r="AJ67" s="53"/>
    </row>
    <row r="68" spans="1:36" ht="13.2" outlineLevel="1">
      <c r="B68" s="265" t="s">
        <v>98</v>
      </c>
      <c r="C68" s="238"/>
      <c r="D68" s="239"/>
      <c r="E68" s="239"/>
      <c r="F68" s="239"/>
      <c r="G68" s="240"/>
      <c r="H68" s="240"/>
      <c r="I68" s="240"/>
      <c r="J68" s="240"/>
      <c r="K68" s="240"/>
      <c r="L68" s="240"/>
      <c r="M68" s="240"/>
      <c r="N68" s="240"/>
      <c r="O68" s="240"/>
      <c r="P68" s="241"/>
      <c r="Q68" s="241"/>
      <c r="R68" s="239"/>
      <c r="S68" s="239"/>
      <c r="T68" s="239"/>
      <c r="U68" s="239"/>
      <c r="V68" s="239"/>
      <c r="W68" s="239"/>
      <c r="X68" s="239"/>
      <c r="Y68" s="239"/>
      <c r="Z68" s="239"/>
      <c r="AA68" s="53"/>
      <c r="AB68" s="53"/>
      <c r="AC68" s="53"/>
      <c r="AD68" s="53"/>
      <c r="AE68" s="53"/>
      <c r="AF68" s="53"/>
      <c r="AG68" s="53"/>
      <c r="AH68" s="53"/>
      <c r="AI68" s="53"/>
      <c r="AJ68" s="53"/>
    </row>
    <row r="69" spans="1:36" ht="13.2">
      <c r="B69" s="265" t="s">
        <v>99</v>
      </c>
      <c r="C69" s="238"/>
      <c r="D69" s="239"/>
      <c r="E69" s="239"/>
      <c r="F69" s="239"/>
      <c r="G69" s="240"/>
      <c r="H69" s="240"/>
      <c r="I69" s="240"/>
      <c r="J69" s="240"/>
      <c r="K69" s="240"/>
      <c r="L69" s="240"/>
      <c r="M69" s="240"/>
      <c r="N69" s="260"/>
      <c r="O69" s="240"/>
      <c r="P69" s="241"/>
      <c r="Q69" s="241"/>
      <c r="R69" s="239"/>
      <c r="S69" s="239"/>
      <c r="T69" s="239"/>
      <c r="U69" s="239"/>
      <c r="V69" s="239"/>
      <c r="W69" s="239"/>
      <c r="X69" s="239"/>
      <c r="Y69" s="239"/>
      <c r="Z69" s="239"/>
      <c r="AA69" s="53"/>
      <c r="AB69" s="53"/>
      <c r="AC69" s="53"/>
      <c r="AD69" s="53"/>
      <c r="AE69" s="53"/>
      <c r="AF69" s="53"/>
      <c r="AG69" s="53"/>
      <c r="AH69" s="53"/>
      <c r="AI69" s="53"/>
      <c r="AJ69" s="53"/>
    </row>
    <row r="70" spans="1:36" ht="13.2">
      <c r="B70" s="261"/>
      <c r="C70" s="238"/>
      <c r="D70" s="239"/>
      <c r="E70" s="239"/>
      <c r="F70" s="239"/>
      <c r="G70" s="240"/>
      <c r="H70" s="240"/>
      <c r="I70" s="240"/>
      <c r="J70" s="240"/>
      <c r="K70" s="240"/>
      <c r="L70" s="240"/>
      <c r="M70" s="240"/>
      <c r="N70" s="240"/>
      <c r="O70" s="240"/>
      <c r="P70" s="241"/>
      <c r="Q70" s="241"/>
      <c r="R70" s="239"/>
      <c r="S70" s="239"/>
      <c r="T70" s="239"/>
      <c r="U70" s="239"/>
      <c r="V70" s="239"/>
      <c r="W70" s="239"/>
      <c r="X70" s="239"/>
      <c r="Y70" s="239"/>
      <c r="Z70" s="239"/>
      <c r="AA70" s="53"/>
      <c r="AB70" s="53"/>
      <c r="AC70" s="53"/>
      <c r="AD70" s="53"/>
      <c r="AE70" s="53"/>
      <c r="AF70" s="53"/>
      <c r="AG70" s="53"/>
      <c r="AH70" s="53"/>
      <c r="AI70" s="53"/>
      <c r="AJ70" s="53"/>
    </row>
    <row r="71" spans="1:36" ht="13.2">
      <c r="B71" s="237"/>
      <c r="C71" s="238"/>
      <c r="D71" s="239"/>
      <c r="E71" s="239"/>
      <c r="F71" s="239"/>
      <c r="G71" s="240"/>
      <c r="H71" s="240"/>
      <c r="I71" s="240"/>
      <c r="J71" s="240"/>
      <c r="K71" s="240"/>
      <c r="L71" s="240"/>
      <c r="M71" s="240"/>
      <c r="N71" s="240"/>
      <c r="O71" s="240"/>
      <c r="P71" s="241"/>
      <c r="Q71" s="241"/>
      <c r="R71" s="239"/>
      <c r="S71" s="239"/>
      <c r="T71" s="239"/>
      <c r="U71" s="239"/>
      <c r="V71" s="239"/>
      <c r="W71" s="239"/>
      <c r="X71" s="239"/>
      <c r="Y71" s="239"/>
      <c r="Z71" s="239"/>
    </row>
    <row r="72" spans="1:36" ht="13.2">
      <c r="B72" s="278"/>
      <c r="C72" s="279"/>
      <c r="D72" s="280"/>
      <c r="E72" s="280"/>
      <c r="F72" s="280"/>
      <c r="G72" s="281"/>
      <c r="H72" s="281"/>
      <c r="I72" s="281"/>
      <c r="J72" s="281"/>
      <c r="K72" s="281"/>
      <c r="L72" s="281"/>
      <c r="M72" s="281"/>
      <c r="N72" s="281"/>
      <c r="O72" s="281"/>
      <c r="P72" s="282"/>
      <c r="Q72" s="282"/>
      <c r="R72" s="280"/>
      <c r="S72" s="280"/>
      <c r="T72" s="280"/>
      <c r="U72" s="280"/>
      <c r="V72" s="280"/>
      <c r="W72" s="280"/>
      <c r="X72" s="280"/>
      <c r="Y72" s="280"/>
      <c r="Z72" s="280"/>
    </row>
    <row r="73" spans="1:36" ht="13.2">
      <c r="A73" s="283"/>
      <c r="B73" s="284" t="s">
        <v>100</v>
      </c>
      <c r="C73" s="285"/>
      <c r="D73" s="286"/>
      <c r="E73" s="286"/>
      <c r="F73" s="286"/>
      <c r="G73" s="287"/>
      <c r="H73" s="287"/>
      <c r="I73" s="287"/>
      <c r="J73" s="287"/>
      <c r="K73" s="287">
        <f t="shared" ref="K73:R73" si="20">K4-J4</f>
        <v>0</v>
      </c>
      <c r="L73" s="287">
        <f t="shared" si="20"/>
        <v>0</v>
      </c>
      <c r="M73" s="287">
        <f t="shared" si="20"/>
        <v>544249</v>
      </c>
      <c r="N73" s="287">
        <f t="shared" si="20"/>
        <v>297130.86</v>
      </c>
      <c r="O73" s="287"/>
      <c r="P73" s="288"/>
      <c r="Q73" s="288"/>
      <c r="R73" s="288"/>
      <c r="S73" s="286"/>
      <c r="T73" s="286"/>
      <c r="U73" s="286"/>
      <c r="V73" s="286"/>
      <c r="W73" s="286"/>
      <c r="X73" s="286"/>
      <c r="Y73" s="286"/>
      <c r="Z73" s="286"/>
      <c r="AA73" s="283"/>
      <c r="AB73" s="283"/>
      <c r="AC73" s="283"/>
      <c r="AD73" s="283"/>
      <c r="AE73" s="283"/>
      <c r="AF73" s="283"/>
      <c r="AG73" s="283"/>
      <c r="AH73" s="283"/>
      <c r="AI73" s="283"/>
      <c r="AJ73" s="289"/>
    </row>
    <row r="74" spans="1:36" ht="13.2">
      <c r="A74" s="290"/>
      <c r="B74" s="291" t="s">
        <v>101</v>
      </c>
      <c r="C74" s="292"/>
      <c r="D74" s="293"/>
      <c r="E74" s="293"/>
      <c r="F74" s="293"/>
      <c r="G74" s="294"/>
      <c r="H74" s="294"/>
      <c r="I74" s="294"/>
      <c r="J74" s="294"/>
      <c r="K74" s="294"/>
      <c r="L74" s="294"/>
      <c r="M74" s="294"/>
      <c r="N74" s="294">
        <f t="shared" ref="N74:R74" ca="1" si="21">N4-N76</f>
        <v>0</v>
      </c>
      <c r="O74" s="294"/>
      <c r="P74" s="295"/>
      <c r="Q74" s="295"/>
      <c r="R74" s="295"/>
      <c r="S74" s="293"/>
      <c r="T74" s="293"/>
      <c r="U74" s="293"/>
      <c r="V74" s="293"/>
      <c r="W74" s="293"/>
      <c r="X74" s="293"/>
      <c r="Y74" s="293"/>
      <c r="Z74" s="293"/>
      <c r="AA74" s="290"/>
      <c r="AB74" s="290"/>
      <c r="AC74" s="290"/>
      <c r="AD74" s="290"/>
      <c r="AE74" s="290"/>
      <c r="AF74" s="290"/>
      <c r="AG74" s="290"/>
      <c r="AH74" s="290"/>
      <c r="AI74" s="290"/>
      <c r="AJ74" s="289"/>
    </row>
    <row r="75" spans="1:36" ht="13.2">
      <c r="B75" s="296"/>
      <c r="C75" s="297"/>
      <c r="D75" s="298"/>
      <c r="E75" s="298"/>
      <c r="F75" s="298"/>
      <c r="G75" s="299"/>
      <c r="H75" s="299"/>
      <c r="I75" s="299"/>
      <c r="J75" s="299"/>
      <c r="K75" s="299"/>
      <c r="L75" s="299"/>
      <c r="M75" s="299"/>
      <c r="N75" s="299"/>
      <c r="O75" s="299"/>
      <c r="P75" s="300"/>
      <c r="Q75" s="300"/>
      <c r="R75" s="298"/>
      <c r="S75" s="298"/>
      <c r="T75" s="298"/>
      <c r="U75" s="298"/>
      <c r="V75" s="298"/>
      <c r="W75" s="298"/>
      <c r="X75" s="298"/>
      <c r="Y75" s="298"/>
      <c r="Z75" s="298"/>
    </row>
    <row r="76" spans="1:36" ht="13.2">
      <c r="A76" s="301"/>
      <c r="B76" s="302" t="s">
        <v>102</v>
      </c>
      <c r="C76" s="303">
        <f t="shared" ref="C76:C78" si="22">IFERROR(SUMIFS($D76:$Z76,#REF!,#REF!)/SUMIFS($D$4:$Z$4,#REF!,#REF!),0)</f>
        <v>0</v>
      </c>
      <c r="D76" s="304">
        <f t="shared" ref="D76:R76" si="23">SUM(D89,D86,D77)</f>
        <v>0</v>
      </c>
      <c r="E76" s="304">
        <f t="shared" si="23"/>
        <v>0</v>
      </c>
      <c r="F76" s="304">
        <f t="shared" si="23"/>
        <v>0</v>
      </c>
      <c r="G76" s="305">
        <f t="shared" si="23"/>
        <v>0</v>
      </c>
      <c r="H76" s="305">
        <f t="shared" si="23"/>
        <v>0</v>
      </c>
      <c r="I76" s="305">
        <f t="shared" si="23"/>
        <v>0</v>
      </c>
      <c r="J76" s="305">
        <f t="shared" si="23"/>
        <v>0</v>
      </c>
      <c r="K76" s="305">
        <f t="shared" si="23"/>
        <v>0</v>
      </c>
      <c r="L76" s="305">
        <f t="shared" si="23"/>
        <v>0</v>
      </c>
      <c r="M76" s="305">
        <f t="shared" ca="1" si="23"/>
        <v>544249</v>
      </c>
      <c r="N76" s="305">
        <f t="shared" ca="1" si="23"/>
        <v>841379.86</v>
      </c>
      <c r="O76" s="305"/>
      <c r="P76" s="306"/>
      <c r="Q76" s="306"/>
      <c r="R76" s="306"/>
      <c r="S76" s="304"/>
      <c r="T76" s="304"/>
      <c r="U76" s="304"/>
      <c r="V76" s="304"/>
      <c r="W76" s="304"/>
      <c r="X76" s="304"/>
      <c r="Y76" s="304"/>
      <c r="Z76" s="304"/>
      <c r="AA76" s="301"/>
      <c r="AB76" s="301"/>
      <c r="AC76" s="301"/>
      <c r="AD76" s="301"/>
      <c r="AE76" s="301"/>
      <c r="AF76" s="301"/>
      <c r="AG76" s="301"/>
      <c r="AH76" s="301"/>
      <c r="AI76" s="301"/>
      <c r="AJ76" s="301"/>
    </row>
    <row r="77" spans="1:36" ht="13.2" outlineLevel="1">
      <c r="A77" s="307"/>
      <c r="B77" s="308" t="s">
        <v>103</v>
      </c>
      <c r="C77" s="309">
        <f t="shared" si="22"/>
        <v>0</v>
      </c>
      <c r="D77" s="308">
        <f t="shared" ref="D77:R77" si="24">SUM(D78,D80)</f>
        <v>0</v>
      </c>
      <c r="E77" s="308">
        <f t="shared" si="24"/>
        <v>0</v>
      </c>
      <c r="F77" s="308">
        <f t="shared" si="24"/>
        <v>0</v>
      </c>
      <c r="G77" s="310">
        <f t="shared" si="24"/>
        <v>0</v>
      </c>
      <c r="H77" s="310">
        <f t="shared" si="24"/>
        <v>0</v>
      </c>
      <c r="I77" s="310">
        <f t="shared" si="24"/>
        <v>0</v>
      </c>
      <c r="J77" s="310">
        <f t="shared" si="24"/>
        <v>0</v>
      </c>
      <c r="K77" s="310">
        <f t="shared" si="24"/>
        <v>0</v>
      </c>
      <c r="L77" s="310">
        <f t="shared" si="24"/>
        <v>0</v>
      </c>
      <c r="M77" s="310">
        <f t="shared" ca="1" si="24"/>
        <v>544249</v>
      </c>
      <c r="N77" s="310">
        <f t="shared" ca="1" si="24"/>
        <v>841379.86</v>
      </c>
      <c r="O77" s="310"/>
      <c r="P77" s="311"/>
      <c r="Q77" s="311"/>
      <c r="R77" s="311"/>
      <c r="S77" s="308"/>
      <c r="T77" s="308"/>
      <c r="U77" s="308"/>
      <c r="V77" s="308"/>
      <c r="W77" s="308"/>
      <c r="X77" s="308"/>
      <c r="Y77" s="308"/>
      <c r="Z77" s="308"/>
      <c r="AA77" s="307"/>
      <c r="AB77" s="307"/>
      <c r="AC77" s="307"/>
      <c r="AD77" s="307"/>
      <c r="AE77" s="307"/>
      <c r="AF77" s="307"/>
      <c r="AG77" s="307"/>
      <c r="AH77" s="307"/>
      <c r="AI77" s="307"/>
      <c r="AJ77" s="307"/>
    </row>
    <row r="78" spans="1:36" ht="13.2" outlineLevel="1">
      <c r="A78" s="312"/>
      <c r="B78" s="313" t="s">
        <v>104</v>
      </c>
      <c r="C78" s="314">
        <f t="shared" si="22"/>
        <v>0</v>
      </c>
      <c r="D78" s="315">
        <f t="shared" ref="D78:R78" si="25">SUM(D79)</f>
        <v>0</v>
      </c>
      <c r="E78" s="315">
        <f t="shared" si="25"/>
        <v>0</v>
      </c>
      <c r="F78" s="315">
        <f t="shared" si="25"/>
        <v>0</v>
      </c>
      <c r="G78" s="316">
        <f t="shared" si="25"/>
        <v>0</v>
      </c>
      <c r="H78" s="316">
        <f t="shared" si="25"/>
        <v>0</v>
      </c>
      <c r="I78" s="316">
        <f t="shared" si="25"/>
        <v>0</v>
      </c>
      <c r="J78" s="316">
        <f t="shared" si="25"/>
        <v>0</v>
      </c>
      <c r="K78" s="316">
        <f t="shared" si="25"/>
        <v>0</v>
      </c>
      <c r="L78" s="316">
        <f t="shared" si="25"/>
        <v>0</v>
      </c>
      <c r="M78" s="316">
        <f t="shared" si="25"/>
        <v>0</v>
      </c>
      <c r="N78" s="316">
        <f t="shared" si="25"/>
        <v>0</v>
      </c>
      <c r="O78" s="316"/>
      <c r="P78" s="317"/>
      <c r="Q78" s="317"/>
      <c r="R78" s="317"/>
      <c r="S78" s="315"/>
      <c r="T78" s="315"/>
      <c r="U78" s="315"/>
      <c r="V78" s="315"/>
      <c r="W78" s="315"/>
      <c r="X78" s="315"/>
      <c r="Y78" s="315"/>
      <c r="Z78" s="315"/>
      <c r="AA78" s="318"/>
      <c r="AB78" s="318"/>
      <c r="AC78" s="318"/>
      <c r="AD78" s="318"/>
      <c r="AE78" s="318"/>
      <c r="AF78" s="318"/>
      <c r="AG78" s="318"/>
      <c r="AH78" s="318"/>
      <c r="AI78" s="318"/>
      <c r="AJ78" s="318"/>
    </row>
    <row r="79" spans="1:36" ht="13.2" outlineLevel="1">
      <c r="A79" s="319"/>
      <c r="B79" s="320" t="s">
        <v>105</v>
      </c>
      <c r="C79" s="321"/>
      <c r="D79" s="322">
        <v>0</v>
      </c>
      <c r="E79" s="322">
        <v>0</v>
      </c>
      <c r="F79" s="322">
        <v>0</v>
      </c>
      <c r="G79" s="323">
        <v>0</v>
      </c>
      <c r="H79" s="323">
        <v>0</v>
      </c>
      <c r="I79" s="323">
        <v>0</v>
      </c>
      <c r="J79" s="323">
        <v>0</v>
      </c>
      <c r="K79" s="323">
        <v>0</v>
      </c>
      <c r="L79" s="323">
        <v>0</v>
      </c>
      <c r="M79" s="323">
        <v>0</v>
      </c>
      <c r="N79" s="323">
        <v>0</v>
      </c>
      <c r="O79" s="324"/>
      <c r="P79" s="325"/>
      <c r="Q79" s="325"/>
      <c r="R79" s="325"/>
      <c r="S79" s="326"/>
      <c r="T79" s="326"/>
      <c r="U79" s="326"/>
      <c r="V79" s="326"/>
      <c r="W79" s="326"/>
      <c r="X79" s="326"/>
      <c r="Y79" s="326"/>
      <c r="Z79" s="326"/>
      <c r="AA79" s="327"/>
      <c r="AB79" s="327"/>
      <c r="AC79" s="327"/>
      <c r="AD79" s="327"/>
      <c r="AE79" s="327"/>
      <c r="AF79" s="327"/>
      <c r="AG79" s="327"/>
      <c r="AH79" s="327"/>
      <c r="AI79" s="327"/>
      <c r="AJ79" s="327"/>
    </row>
    <row r="80" spans="1:36" ht="13.2" outlineLevel="1">
      <c r="A80" s="312"/>
      <c r="B80" s="313" t="s">
        <v>106</v>
      </c>
      <c r="C80" s="314">
        <f>IFERROR(SUMIFS($D80:$Z80,#REF!,#REF!)/SUMIFS($D$4:$Z$4,#REF!,#REF!),0)</f>
        <v>0</v>
      </c>
      <c r="D80" s="315">
        <f t="shared" ref="D80:G80" si="26">SUM(D81:D82)</f>
        <v>0</v>
      </c>
      <c r="E80" s="315">
        <f t="shared" si="26"/>
        <v>0</v>
      </c>
      <c r="F80" s="315">
        <f t="shared" si="26"/>
        <v>0</v>
      </c>
      <c r="G80" s="316">
        <f t="shared" si="26"/>
        <v>0</v>
      </c>
      <c r="H80" s="316">
        <f t="shared" ref="H80:R80" si="27">SUM(H81:H85)</f>
        <v>0</v>
      </c>
      <c r="I80" s="316">
        <f t="shared" si="27"/>
        <v>0</v>
      </c>
      <c r="J80" s="316">
        <f t="shared" si="27"/>
        <v>0</v>
      </c>
      <c r="K80" s="316">
        <f t="shared" si="27"/>
        <v>0</v>
      </c>
      <c r="L80" s="316">
        <f t="shared" si="27"/>
        <v>0</v>
      </c>
      <c r="M80" s="316">
        <f t="shared" ca="1" si="27"/>
        <v>544249</v>
      </c>
      <c r="N80" s="316">
        <f t="shared" ca="1" si="27"/>
        <v>841379.86</v>
      </c>
      <c r="O80" s="316"/>
      <c r="P80" s="317"/>
      <c r="Q80" s="317"/>
      <c r="R80" s="317"/>
      <c r="S80" s="315"/>
      <c r="T80" s="315"/>
      <c r="U80" s="315"/>
      <c r="V80" s="315"/>
      <c r="W80" s="315"/>
      <c r="X80" s="315"/>
      <c r="Y80" s="315"/>
      <c r="Z80" s="315"/>
      <c r="AA80" s="318"/>
      <c r="AB80" s="318"/>
      <c r="AC80" s="318"/>
      <c r="AD80" s="318"/>
      <c r="AE80" s="318"/>
      <c r="AF80" s="318"/>
      <c r="AG80" s="318"/>
      <c r="AH80" s="318"/>
      <c r="AI80" s="318"/>
      <c r="AJ80" s="318"/>
    </row>
    <row r="81" spans="1:36" ht="13.2" outlineLevel="1">
      <c r="B81" s="265" t="s">
        <v>107</v>
      </c>
      <c r="C81" s="238"/>
      <c r="D81" s="239"/>
      <c r="E81" s="239"/>
      <c r="F81" s="239"/>
      <c r="G81" s="323"/>
      <c r="H81" s="260"/>
      <c r="I81" s="260"/>
      <c r="J81" s="240"/>
      <c r="K81" s="240"/>
      <c r="L81" s="240"/>
      <c r="M81" s="240"/>
      <c r="N81" s="240">
        <f ca="1">M80</f>
        <v>544249</v>
      </c>
      <c r="O81" s="240"/>
      <c r="P81" s="241"/>
      <c r="Q81" s="241"/>
      <c r="R81" s="241"/>
      <c r="S81" s="239"/>
      <c r="T81" s="239"/>
      <c r="U81" s="239"/>
      <c r="V81" s="239"/>
      <c r="W81" s="239"/>
      <c r="X81" s="239"/>
      <c r="Y81" s="239"/>
      <c r="Z81" s="239"/>
      <c r="AA81" s="53"/>
      <c r="AB81" s="53"/>
      <c r="AC81" s="53"/>
      <c r="AD81" s="53"/>
      <c r="AE81" s="53"/>
      <c r="AF81" s="53"/>
      <c r="AG81" s="53"/>
      <c r="AH81" s="53"/>
      <c r="AI81" s="53"/>
      <c r="AJ81" s="53"/>
    </row>
    <row r="82" spans="1:36" ht="13.2" outlineLevel="1">
      <c r="B82" s="265" t="s">
        <v>108</v>
      </c>
      <c r="C82" s="238"/>
      <c r="D82" s="239"/>
      <c r="E82" s="239"/>
      <c r="F82" s="239"/>
      <c r="G82" s="240"/>
      <c r="H82" s="240"/>
      <c r="I82" s="240"/>
      <c r="J82" s="240"/>
      <c r="K82" s="240"/>
      <c r="L82" s="240"/>
      <c r="M82" s="240">
        <f ca="1">PNL!L92+OZON!M245</f>
        <v>256916.92610726395</v>
      </c>
      <c r="N82" s="240">
        <f ca="1">PNL!M92+OZON!N245</f>
        <v>70504.688437296485</v>
      </c>
      <c r="O82" s="240"/>
      <c r="P82" s="241"/>
      <c r="Q82" s="241"/>
      <c r="R82" s="241"/>
      <c r="S82" s="239"/>
      <c r="T82" s="239"/>
      <c r="U82" s="239"/>
      <c r="V82" s="239"/>
      <c r="W82" s="239"/>
      <c r="X82" s="239"/>
      <c r="Y82" s="239"/>
      <c r="Z82" s="239"/>
      <c r="AA82" s="53"/>
      <c r="AB82" s="53"/>
      <c r="AC82" s="53"/>
      <c r="AD82" s="53"/>
      <c r="AE82" s="53"/>
      <c r="AF82" s="53"/>
      <c r="AG82" s="53"/>
      <c r="AH82" s="53"/>
      <c r="AI82" s="53"/>
      <c r="AJ82" s="53"/>
    </row>
    <row r="83" spans="1:36" ht="13.2" outlineLevel="1">
      <c r="B83" s="275" t="s">
        <v>109</v>
      </c>
      <c r="C83" s="238"/>
      <c r="D83" s="239"/>
      <c r="E83" s="239"/>
      <c r="F83" s="239"/>
      <c r="G83" s="240"/>
      <c r="H83" s="240"/>
      <c r="I83" s="240"/>
      <c r="J83" s="240"/>
      <c r="K83" s="240"/>
      <c r="L83" s="240"/>
      <c r="M83" s="240"/>
      <c r="N83" s="240"/>
      <c r="O83" s="241"/>
      <c r="P83" s="241"/>
      <c r="Q83" s="241"/>
      <c r="R83" s="241"/>
      <c r="S83" s="239"/>
      <c r="T83" s="239"/>
      <c r="U83" s="239"/>
      <c r="V83" s="239"/>
      <c r="W83" s="239"/>
      <c r="X83" s="239"/>
      <c r="Y83" s="239"/>
      <c r="Z83" s="239"/>
      <c r="AA83" s="53"/>
      <c r="AB83" s="53"/>
      <c r="AC83" s="53"/>
      <c r="AD83" s="53"/>
      <c r="AE83" s="53"/>
      <c r="AF83" s="53"/>
      <c r="AG83" s="53"/>
      <c r="AH83" s="53"/>
      <c r="AI83" s="53"/>
      <c r="AJ83" s="53"/>
    </row>
    <row r="84" spans="1:36" ht="13.2" outlineLevel="1">
      <c r="B84" s="275"/>
      <c r="C84" s="238"/>
      <c r="D84" s="239"/>
      <c r="E84" s="239"/>
      <c r="F84" s="239"/>
      <c r="G84" s="240"/>
      <c r="H84" s="240"/>
      <c r="I84" s="240"/>
      <c r="J84" s="240"/>
      <c r="K84" s="240"/>
      <c r="L84" s="240"/>
      <c r="M84" s="240"/>
      <c r="N84" s="240"/>
      <c r="O84" s="241"/>
      <c r="P84" s="241"/>
      <c r="Q84" s="241"/>
      <c r="R84" s="241"/>
      <c r="S84" s="239"/>
      <c r="T84" s="239"/>
      <c r="U84" s="239"/>
      <c r="V84" s="239"/>
      <c r="W84" s="239"/>
      <c r="X84" s="239"/>
      <c r="Y84" s="239"/>
      <c r="Z84" s="239"/>
      <c r="AA84" s="53"/>
      <c r="AB84" s="53"/>
      <c r="AC84" s="53"/>
      <c r="AD84" s="53"/>
      <c r="AE84" s="53"/>
      <c r="AF84" s="53"/>
      <c r="AG84" s="53"/>
      <c r="AH84" s="53"/>
      <c r="AI84" s="53"/>
      <c r="AJ84" s="53"/>
    </row>
    <row r="85" spans="1:36" ht="24.75" customHeight="1" outlineLevel="1">
      <c r="A85" s="328"/>
      <c r="B85" s="329" t="s">
        <v>110</v>
      </c>
      <c r="C85" s="330"/>
      <c r="D85" s="331"/>
      <c r="E85" s="331"/>
      <c r="F85" s="331"/>
      <c r="G85" s="331"/>
      <c r="H85" s="331"/>
      <c r="I85" s="331"/>
      <c r="J85" s="331"/>
      <c r="K85" s="331"/>
      <c r="L85" s="331"/>
      <c r="M85" s="331">
        <f t="shared" ref="M85:R85" ca="1" si="28">M4-SUM(M109,M91,M78,M81,M82,M83)</f>
        <v>287332.07389273605</v>
      </c>
      <c r="N85" s="331">
        <f t="shared" ca="1" si="28"/>
        <v>226626.17156270344</v>
      </c>
      <c r="O85" s="331"/>
      <c r="P85" s="331"/>
      <c r="Q85" s="331"/>
      <c r="R85" s="331"/>
      <c r="S85" s="332"/>
      <c r="T85" s="332"/>
      <c r="U85" s="332"/>
      <c r="V85" s="332"/>
      <c r="W85" s="332"/>
      <c r="X85" s="332"/>
      <c r="Y85" s="332"/>
      <c r="Z85" s="332"/>
      <c r="AA85" s="333"/>
      <c r="AB85" s="334"/>
      <c r="AC85" s="334"/>
      <c r="AD85" s="334"/>
      <c r="AE85" s="334"/>
      <c r="AF85" s="334"/>
      <c r="AG85" s="334"/>
      <c r="AH85" s="334"/>
      <c r="AI85" s="334"/>
      <c r="AJ85" s="334"/>
    </row>
    <row r="86" spans="1:36" ht="13.2" outlineLevel="1">
      <c r="A86" s="335"/>
      <c r="B86" s="304" t="s">
        <v>111</v>
      </c>
      <c r="C86" s="303">
        <f>IFERROR(SUMIFS($D86:$Z86,#REF!,#REF!)/SUMIFS($D$4:$Z$4,#REF!,#REF!),0)</f>
        <v>0</v>
      </c>
      <c r="D86" s="304">
        <f t="shared" ref="D86:R86" si="29">SUM(D87:D88)</f>
        <v>0</v>
      </c>
      <c r="E86" s="304">
        <f t="shared" si="29"/>
        <v>0</v>
      </c>
      <c r="F86" s="304">
        <f t="shared" si="29"/>
        <v>0</v>
      </c>
      <c r="G86" s="305">
        <f t="shared" si="29"/>
        <v>0</v>
      </c>
      <c r="H86" s="305">
        <f t="shared" si="29"/>
        <v>0</v>
      </c>
      <c r="I86" s="305">
        <f t="shared" si="29"/>
        <v>0</v>
      </c>
      <c r="J86" s="305">
        <f t="shared" si="29"/>
        <v>0</v>
      </c>
      <c r="K86" s="305">
        <f t="shared" si="29"/>
        <v>0</v>
      </c>
      <c r="L86" s="305">
        <f t="shared" si="29"/>
        <v>0</v>
      </c>
      <c r="M86" s="305">
        <f t="shared" si="29"/>
        <v>0</v>
      </c>
      <c r="N86" s="305">
        <f t="shared" si="29"/>
        <v>0</v>
      </c>
      <c r="O86" s="305"/>
      <c r="P86" s="306"/>
      <c r="Q86" s="306"/>
      <c r="R86" s="306"/>
      <c r="S86" s="304"/>
      <c r="T86" s="304"/>
      <c r="U86" s="304"/>
      <c r="V86" s="304"/>
      <c r="W86" s="304"/>
      <c r="X86" s="304"/>
      <c r="Y86" s="304"/>
      <c r="Z86" s="304"/>
      <c r="AA86" s="335"/>
      <c r="AB86" s="335"/>
      <c r="AC86" s="335"/>
      <c r="AD86" s="335"/>
      <c r="AE86" s="335"/>
      <c r="AF86" s="335"/>
      <c r="AG86" s="335"/>
      <c r="AH86" s="335"/>
      <c r="AI86" s="335"/>
      <c r="AJ86" s="335"/>
    </row>
    <row r="87" spans="1:36" ht="13.2" outlineLevel="1">
      <c r="B87" s="237" t="s">
        <v>112</v>
      </c>
      <c r="C87" s="238"/>
      <c r="D87" s="239"/>
      <c r="E87" s="239"/>
      <c r="F87" s="239"/>
      <c r="G87" s="240"/>
      <c r="H87" s="240"/>
      <c r="I87" s="240"/>
      <c r="J87" s="240"/>
      <c r="K87" s="240"/>
      <c r="L87" s="240"/>
      <c r="M87" s="240"/>
      <c r="N87" s="240"/>
      <c r="O87" s="240"/>
      <c r="P87" s="266"/>
      <c r="Q87" s="241"/>
      <c r="R87" s="241"/>
      <c r="S87" s="239"/>
      <c r="T87" s="239"/>
      <c r="U87" s="239"/>
      <c r="V87" s="239"/>
      <c r="W87" s="239"/>
      <c r="X87" s="239"/>
      <c r="Y87" s="239"/>
      <c r="Z87" s="239"/>
      <c r="AA87" s="53"/>
      <c r="AB87" s="53"/>
      <c r="AC87" s="53"/>
      <c r="AD87" s="53"/>
      <c r="AE87" s="53"/>
      <c r="AF87" s="53"/>
      <c r="AG87" s="53"/>
      <c r="AH87" s="53"/>
      <c r="AI87" s="53"/>
      <c r="AJ87" s="53"/>
    </row>
    <row r="88" spans="1:36" ht="13.2" outlineLevel="1">
      <c r="B88" s="261"/>
      <c r="C88" s="238"/>
      <c r="D88" s="239"/>
      <c r="E88" s="239"/>
      <c r="F88" s="239"/>
      <c r="G88" s="240"/>
      <c r="H88" s="240"/>
      <c r="I88" s="240"/>
      <c r="J88" s="240"/>
      <c r="K88" s="240"/>
      <c r="L88" s="240"/>
      <c r="M88" s="240"/>
      <c r="N88" s="240"/>
      <c r="O88" s="240"/>
      <c r="P88" s="241"/>
      <c r="Q88" s="241"/>
      <c r="R88" s="241"/>
      <c r="S88" s="239"/>
      <c r="T88" s="239"/>
      <c r="U88" s="239"/>
      <c r="V88" s="239"/>
      <c r="W88" s="239"/>
      <c r="X88" s="239"/>
      <c r="Y88" s="239"/>
      <c r="Z88" s="239"/>
      <c r="AA88" s="53"/>
      <c r="AB88" s="53"/>
      <c r="AC88" s="53"/>
      <c r="AD88" s="53"/>
      <c r="AE88" s="53"/>
      <c r="AF88" s="53"/>
      <c r="AG88" s="53"/>
      <c r="AH88" s="53"/>
      <c r="AI88" s="53"/>
      <c r="AJ88" s="53"/>
    </row>
    <row r="89" spans="1:36" ht="13.2" outlineLevel="1">
      <c r="A89" s="335"/>
      <c r="B89" s="304" t="s">
        <v>113</v>
      </c>
      <c r="C89" s="303">
        <f>IFERROR(SUMIFS($D89:$Z89,#REF!,#REF!)/SUMIFS($D$4:$Z$4,#REF!,#REF!),0)</f>
        <v>0</v>
      </c>
      <c r="D89" s="304">
        <f t="shared" ref="D89:R89" si="30">SUM(D91,D109)</f>
        <v>0</v>
      </c>
      <c r="E89" s="304">
        <f t="shared" si="30"/>
        <v>0</v>
      </c>
      <c r="F89" s="304">
        <f t="shared" si="30"/>
        <v>0</v>
      </c>
      <c r="G89" s="305">
        <f t="shared" si="30"/>
        <v>0</v>
      </c>
      <c r="H89" s="305">
        <f t="shared" si="30"/>
        <v>0</v>
      </c>
      <c r="I89" s="305">
        <f t="shared" si="30"/>
        <v>0</v>
      </c>
      <c r="J89" s="305">
        <f t="shared" si="30"/>
        <v>0</v>
      </c>
      <c r="K89" s="305">
        <f t="shared" si="30"/>
        <v>0</v>
      </c>
      <c r="L89" s="305">
        <f t="shared" si="30"/>
        <v>0</v>
      </c>
      <c r="M89" s="305">
        <f t="shared" si="30"/>
        <v>0</v>
      </c>
      <c r="N89" s="305">
        <f t="shared" si="30"/>
        <v>0</v>
      </c>
      <c r="O89" s="305"/>
      <c r="P89" s="306"/>
      <c r="Q89" s="306"/>
      <c r="R89" s="306"/>
      <c r="S89" s="304"/>
      <c r="T89" s="304"/>
      <c r="U89" s="304"/>
      <c r="V89" s="304"/>
      <c r="W89" s="304"/>
      <c r="X89" s="304"/>
      <c r="Y89" s="304"/>
      <c r="Z89" s="304"/>
      <c r="AA89" s="335"/>
      <c r="AB89" s="335"/>
      <c r="AC89" s="335"/>
      <c r="AD89" s="335"/>
      <c r="AE89" s="335"/>
      <c r="AF89" s="335"/>
      <c r="AG89" s="335"/>
      <c r="AH89" s="335"/>
      <c r="AI89" s="335"/>
      <c r="AJ89" s="335"/>
    </row>
    <row r="90" spans="1:36" ht="13.2" outlineLevel="1">
      <c r="B90" s="237" t="s">
        <v>114</v>
      </c>
      <c r="C90" s="238"/>
      <c r="D90" s="239"/>
      <c r="E90" s="239"/>
      <c r="F90" s="239"/>
      <c r="G90" s="240"/>
      <c r="H90" s="240"/>
      <c r="I90" s="240"/>
      <c r="J90" s="240"/>
      <c r="K90" s="240"/>
      <c r="L90" s="240"/>
      <c r="M90" s="240"/>
      <c r="N90" s="240"/>
      <c r="O90" s="240"/>
      <c r="P90" s="241"/>
      <c r="Q90" s="241"/>
      <c r="R90" s="241"/>
      <c r="S90" s="239"/>
      <c r="T90" s="239"/>
      <c r="U90" s="239"/>
      <c r="V90" s="239"/>
      <c r="W90" s="239"/>
      <c r="X90" s="239"/>
      <c r="Y90" s="239"/>
      <c r="Z90" s="239"/>
      <c r="AA90" s="53"/>
      <c r="AB90" s="53"/>
      <c r="AC90" s="53"/>
      <c r="AD90" s="53"/>
      <c r="AE90" s="53"/>
      <c r="AF90" s="53"/>
      <c r="AG90" s="53"/>
      <c r="AH90" s="53"/>
      <c r="AI90" s="53"/>
      <c r="AJ90" s="53"/>
    </row>
    <row r="91" spans="1:36" ht="13.2" outlineLevel="1">
      <c r="A91" s="312"/>
      <c r="B91" s="313" t="s">
        <v>115</v>
      </c>
      <c r="C91" s="314"/>
      <c r="D91" s="315">
        <f t="shared" ref="D91:F91" si="31">SUM(D92:D103)</f>
        <v>0</v>
      </c>
      <c r="E91" s="315">
        <f t="shared" si="31"/>
        <v>0</v>
      </c>
      <c r="F91" s="315">
        <f t="shared" si="31"/>
        <v>0</v>
      </c>
      <c r="G91" s="316">
        <f t="shared" ref="G91:R91" si="32">SUM(G92:G108)</f>
        <v>0</v>
      </c>
      <c r="H91" s="316">
        <f t="shared" si="32"/>
        <v>0</v>
      </c>
      <c r="I91" s="316">
        <f t="shared" si="32"/>
        <v>0</v>
      </c>
      <c r="J91" s="316">
        <f t="shared" si="32"/>
        <v>0</v>
      </c>
      <c r="K91" s="316">
        <f t="shared" si="32"/>
        <v>0</v>
      </c>
      <c r="L91" s="316">
        <f t="shared" si="32"/>
        <v>0</v>
      </c>
      <c r="M91" s="316">
        <f t="shared" si="32"/>
        <v>0</v>
      </c>
      <c r="N91" s="316">
        <f t="shared" si="32"/>
        <v>0</v>
      </c>
      <c r="O91" s="316"/>
      <c r="P91" s="317"/>
      <c r="Q91" s="317"/>
      <c r="R91" s="317"/>
      <c r="S91" s="315"/>
      <c r="T91" s="315"/>
      <c r="U91" s="315"/>
      <c r="V91" s="315"/>
      <c r="W91" s="315"/>
      <c r="X91" s="315"/>
      <c r="Y91" s="315"/>
      <c r="Z91" s="315"/>
      <c r="AA91" s="318"/>
      <c r="AB91" s="318"/>
      <c r="AC91" s="318"/>
      <c r="AD91" s="318"/>
      <c r="AE91" s="318"/>
      <c r="AF91" s="318"/>
      <c r="AG91" s="318"/>
      <c r="AH91" s="318"/>
      <c r="AI91" s="318"/>
      <c r="AJ91" s="318"/>
    </row>
    <row r="92" spans="1:36" ht="13.2" outlineLevel="1">
      <c r="B92" s="336"/>
      <c r="C92" s="240"/>
      <c r="D92" s="240"/>
      <c r="E92" s="240"/>
      <c r="F92" s="240"/>
      <c r="G92" s="240"/>
      <c r="H92" s="240"/>
      <c r="I92" s="240"/>
      <c r="J92" s="240"/>
      <c r="K92" s="240"/>
      <c r="L92" s="240"/>
      <c r="M92" s="240"/>
      <c r="N92" s="240"/>
      <c r="O92" s="240"/>
      <c r="P92" s="241"/>
      <c r="Q92" s="241"/>
      <c r="R92" s="241"/>
      <c r="S92" s="239"/>
      <c r="T92" s="239"/>
      <c r="U92" s="239"/>
      <c r="V92" s="239"/>
      <c r="W92" s="239"/>
      <c r="X92" s="239"/>
      <c r="Y92" s="239"/>
      <c r="Z92" s="239"/>
      <c r="AA92" s="53"/>
      <c r="AB92" s="53"/>
      <c r="AC92" s="53"/>
      <c r="AD92" s="53"/>
      <c r="AE92" s="53"/>
      <c r="AF92" s="53"/>
      <c r="AG92" s="53"/>
      <c r="AH92" s="53"/>
      <c r="AI92" s="53"/>
      <c r="AJ92" s="53"/>
    </row>
    <row r="93" spans="1:36" ht="13.2" outlineLevel="1">
      <c r="B93" s="265"/>
      <c r="C93" s="240"/>
      <c r="D93" s="240"/>
      <c r="E93" s="240"/>
      <c r="F93" s="240"/>
      <c r="G93" s="240"/>
      <c r="H93" s="240"/>
      <c r="I93" s="240"/>
      <c r="J93" s="240"/>
      <c r="K93" s="240"/>
      <c r="L93" s="240"/>
      <c r="M93" s="240"/>
      <c r="N93" s="240"/>
      <c r="O93" s="240"/>
      <c r="P93" s="241"/>
      <c r="Q93" s="241"/>
      <c r="R93" s="241"/>
      <c r="S93" s="239"/>
      <c r="T93" s="239"/>
      <c r="U93" s="239"/>
      <c r="V93" s="239"/>
      <c r="W93" s="239"/>
      <c r="X93" s="239"/>
      <c r="Y93" s="239"/>
      <c r="Z93" s="239"/>
      <c r="AA93" s="53"/>
      <c r="AB93" s="53"/>
      <c r="AC93" s="53"/>
      <c r="AD93" s="53"/>
      <c r="AE93" s="53"/>
      <c r="AF93" s="53"/>
      <c r="AG93" s="53"/>
      <c r="AH93" s="53"/>
      <c r="AI93" s="53"/>
      <c r="AJ93" s="53"/>
    </row>
    <row r="94" spans="1:36" ht="13.2" outlineLevel="1">
      <c r="B94" s="265"/>
      <c r="C94" s="240"/>
      <c r="D94" s="240"/>
      <c r="E94" s="240"/>
      <c r="F94" s="240"/>
      <c r="G94" s="240"/>
      <c r="H94" s="240"/>
      <c r="I94" s="240"/>
      <c r="J94" s="240"/>
      <c r="K94" s="240"/>
      <c r="L94" s="240"/>
      <c r="M94" s="240"/>
      <c r="N94" s="240"/>
      <c r="O94" s="240"/>
      <c r="P94" s="241"/>
      <c r="Q94" s="241"/>
      <c r="R94" s="241"/>
      <c r="S94" s="239"/>
      <c r="T94" s="239"/>
      <c r="U94" s="239"/>
      <c r="V94" s="239"/>
      <c r="W94" s="239"/>
      <c r="X94" s="239"/>
      <c r="Y94" s="239"/>
      <c r="Z94" s="239"/>
      <c r="AA94" s="53"/>
      <c r="AB94" s="53"/>
      <c r="AC94" s="53"/>
      <c r="AD94" s="53"/>
      <c r="AE94" s="53"/>
      <c r="AF94" s="53"/>
      <c r="AG94" s="53"/>
      <c r="AH94" s="53"/>
      <c r="AI94" s="53"/>
      <c r="AJ94" s="53"/>
    </row>
    <row r="95" spans="1:36" ht="13.2" outlineLevel="1">
      <c r="B95" s="267" t="s">
        <v>116</v>
      </c>
      <c r="C95" s="240"/>
      <c r="D95" s="240"/>
      <c r="E95" s="240"/>
      <c r="F95" s="240"/>
      <c r="G95" s="240"/>
      <c r="H95" s="240"/>
      <c r="I95" s="240"/>
      <c r="J95" s="240"/>
      <c r="K95" s="240"/>
      <c r="L95" s="240"/>
      <c r="M95" s="240"/>
      <c r="N95" s="240"/>
      <c r="O95" s="260"/>
      <c r="P95" s="241"/>
      <c r="Q95" s="241"/>
      <c r="R95" s="266"/>
      <c r="S95" s="239"/>
      <c r="T95" s="239"/>
      <c r="U95" s="239"/>
      <c r="V95" s="239"/>
      <c r="W95" s="239"/>
      <c r="X95" s="239"/>
      <c r="Y95" s="239"/>
      <c r="Z95" s="239"/>
      <c r="AA95" s="53"/>
      <c r="AB95" s="53"/>
      <c r="AC95" s="53"/>
      <c r="AD95" s="53"/>
      <c r="AE95" s="53"/>
      <c r="AF95" s="53"/>
      <c r="AG95" s="53"/>
      <c r="AH95" s="53"/>
      <c r="AI95" s="53"/>
      <c r="AJ95" s="53"/>
    </row>
    <row r="96" spans="1:36" ht="13.2" outlineLevel="1">
      <c r="B96" s="267" t="s">
        <v>117</v>
      </c>
      <c r="C96" s="240"/>
      <c r="D96" s="240"/>
      <c r="E96" s="240"/>
      <c r="F96" s="240"/>
      <c r="G96" s="240"/>
      <c r="H96" s="240"/>
      <c r="I96" s="240"/>
      <c r="J96" s="240"/>
      <c r="K96" s="240"/>
      <c r="L96" s="240"/>
      <c r="M96" s="240"/>
      <c r="N96" s="240"/>
      <c r="O96" s="240"/>
      <c r="P96" s="241"/>
      <c r="Q96" s="241"/>
      <c r="R96" s="266"/>
      <c r="S96" s="239"/>
      <c r="T96" s="239"/>
      <c r="U96" s="239"/>
      <c r="V96" s="239"/>
      <c r="W96" s="239"/>
      <c r="X96" s="239"/>
      <c r="Y96" s="239"/>
      <c r="Z96" s="239"/>
      <c r="AA96" s="53"/>
      <c r="AB96" s="53"/>
      <c r="AC96" s="53"/>
      <c r="AD96" s="53"/>
      <c r="AE96" s="53"/>
      <c r="AF96" s="53"/>
      <c r="AG96" s="53"/>
      <c r="AH96" s="53"/>
      <c r="AI96" s="53"/>
      <c r="AJ96" s="53"/>
    </row>
    <row r="97" spans="1:36" ht="13.2" outlineLevel="1">
      <c r="B97" s="267" t="s">
        <v>118</v>
      </c>
      <c r="C97" s="238"/>
      <c r="D97" s="239"/>
      <c r="E97" s="240"/>
      <c r="F97" s="240"/>
      <c r="G97" s="240"/>
      <c r="H97" s="240"/>
      <c r="I97" s="240"/>
      <c r="J97" s="240"/>
      <c r="K97" s="240"/>
      <c r="L97" s="240"/>
      <c r="M97" s="240"/>
      <c r="N97" s="240"/>
      <c r="O97" s="240"/>
      <c r="P97" s="241"/>
      <c r="Q97" s="241"/>
      <c r="R97" s="266"/>
      <c r="S97" s="239"/>
      <c r="T97" s="239"/>
      <c r="U97" s="239"/>
      <c r="V97" s="239"/>
      <c r="W97" s="239"/>
      <c r="X97" s="239"/>
      <c r="Y97" s="239"/>
      <c r="Z97" s="239"/>
      <c r="AA97" s="53"/>
      <c r="AB97" s="53"/>
      <c r="AC97" s="53"/>
      <c r="AD97" s="53"/>
      <c r="AE97" s="53"/>
      <c r="AF97" s="53"/>
      <c r="AG97" s="53"/>
      <c r="AH97" s="53"/>
      <c r="AI97" s="53"/>
      <c r="AJ97" s="53"/>
    </row>
    <row r="98" spans="1:36" ht="13.2" outlineLevel="1" collapsed="1">
      <c r="B98" s="265"/>
      <c r="C98" s="238"/>
      <c r="D98" s="239"/>
      <c r="E98" s="240"/>
      <c r="F98" s="240"/>
      <c r="G98" s="240"/>
      <c r="H98" s="240"/>
      <c r="I98" s="240"/>
      <c r="J98" s="240"/>
      <c r="K98" s="240"/>
      <c r="L98" s="240"/>
      <c r="M98" s="240"/>
      <c r="N98" s="240"/>
      <c r="O98" s="240"/>
      <c r="P98" s="241"/>
      <c r="Q98" s="241"/>
      <c r="R98" s="241"/>
      <c r="S98" s="239"/>
      <c r="T98" s="239"/>
      <c r="U98" s="239"/>
      <c r="V98" s="239"/>
      <c r="W98" s="239"/>
      <c r="X98" s="239"/>
      <c r="Y98" s="239"/>
      <c r="Z98" s="239"/>
      <c r="AA98" s="53"/>
      <c r="AB98" s="53"/>
      <c r="AC98" s="53"/>
      <c r="AD98" s="53"/>
      <c r="AE98" s="53"/>
      <c r="AF98" s="53"/>
      <c r="AG98" s="53"/>
      <c r="AH98" s="53"/>
      <c r="AI98" s="53"/>
      <c r="AJ98" s="53"/>
    </row>
    <row r="99" spans="1:36" ht="13.2" hidden="1" outlineLevel="2">
      <c r="B99" s="265"/>
      <c r="C99" s="238"/>
      <c r="D99" s="239"/>
      <c r="E99" s="240"/>
      <c r="F99" s="240"/>
      <c r="G99" s="240"/>
      <c r="H99" s="240"/>
      <c r="I99" s="240"/>
      <c r="J99" s="240"/>
      <c r="K99" s="240"/>
      <c r="L99" s="240"/>
      <c r="M99" s="240"/>
      <c r="N99" s="240"/>
      <c r="O99" s="240"/>
      <c r="P99" s="241"/>
      <c r="Q99" s="241"/>
      <c r="R99" s="241"/>
      <c r="S99" s="239"/>
      <c r="T99" s="239"/>
      <c r="U99" s="239"/>
      <c r="V99" s="239"/>
      <c r="W99" s="239"/>
      <c r="X99" s="239"/>
      <c r="Y99" s="239"/>
      <c r="Z99" s="239"/>
      <c r="AA99" s="53"/>
      <c r="AB99" s="53"/>
      <c r="AC99" s="53"/>
      <c r="AD99" s="53"/>
      <c r="AE99" s="53"/>
      <c r="AF99" s="53"/>
      <c r="AG99" s="53"/>
      <c r="AH99" s="53"/>
      <c r="AI99" s="53"/>
      <c r="AJ99" s="53"/>
    </row>
    <row r="100" spans="1:36" ht="13.2" hidden="1" outlineLevel="2">
      <c r="B100" s="265"/>
      <c r="C100" s="238"/>
      <c r="D100" s="239"/>
      <c r="E100" s="240"/>
      <c r="F100" s="240"/>
      <c r="G100" s="240"/>
      <c r="H100" s="240"/>
      <c r="I100" s="240"/>
      <c r="J100" s="240"/>
      <c r="K100" s="240"/>
      <c r="L100" s="240"/>
      <c r="M100" s="240"/>
      <c r="N100" s="240"/>
      <c r="O100" s="240"/>
      <c r="P100" s="241"/>
      <c r="Q100" s="241"/>
      <c r="R100" s="241"/>
      <c r="S100" s="239"/>
      <c r="T100" s="239"/>
      <c r="U100" s="239"/>
      <c r="V100" s="239"/>
      <c r="W100" s="239"/>
      <c r="X100" s="239"/>
      <c r="Y100" s="239"/>
      <c r="Z100" s="239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</row>
    <row r="101" spans="1:36" ht="13.2" hidden="1" outlineLevel="2">
      <c r="B101" s="265"/>
      <c r="C101" s="238"/>
      <c r="D101" s="239"/>
      <c r="E101" s="240"/>
      <c r="F101" s="240"/>
      <c r="G101" s="240"/>
      <c r="H101" s="240"/>
      <c r="I101" s="240"/>
      <c r="J101" s="240"/>
      <c r="K101" s="240"/>
      <c r="L101" s="240"/>
      <c r="M101" s="240"/>
      <c r="N101" s="240"/>
      <c r="O101" s="240"/>
      <c r="P101" s="241"/>
      <c r="Q101" s="241"/>
      <c r="R101" s="241"/>
      <c r="S101" s="239"/>
      <c r="T101" s="239"/>
      <c r="U101" s="239"/>
      <c r="V101" s="239"/>
      <c r="W101" s="239"/>
      <c r="X101" s="239"/>
      <c r="Y101" s="239"/>
      <c r="Z101" s="239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</row>
    <row r="102" spans="1:36" ht="13.2" hidden="1" outlineLevel="2">
      <c r="B102" s="265"/>
      <c r="C102" s="238"/>
      <c r="D102" s="239"/>
      <c r="E102" s="240"/>
      <c r="F102" s="240"/>
      <c r="G102" s="240"/>
      <c r="H102" s="240"/>
      <c r="I102" s="240"/>
      <c r="J102" s="240"/>
      <c r="K102" s="240"/>
      <c r="L102" s="240"/>
      <c r="M102" s="240"/>
      <c r="N102" s="240"/>
      <c r="O102" s="240"/>
      <c r="P102" s="241"/>
      <c r="Q102" s="241"/>
      <c r="R102" s="241"/>
      <c r="S102" s="239"/>
      <c r="T102" s="239"/>
      <c r="U102" s="239"/>
      <c r="V102" s="239"/>
      <c r="W102" s="239"/>
      <c r="X102" s="239"/>
      <c r="Y102" s="239"/>
      <c r="Z102" s="239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</row>
    <row r="103" spans="1:36" ht="13.2" hidden="1" outlineLevel="2">
      <c r="B103" s="265"/>
      <c r="C103" s="238"/>
      <c r="D103" s="239"/>
      <c r="E103" s="240"/>
      <c r="F103" s="240"/>
      <c r="G103" s="240"/>
      <c r="H103" s="240"/>
      <c r="I103" s="240"/>
      <c r="J103" s="240"/>
      <c r="K103" s="240"/>
      <c r="L103" s="240"/>
      <c r="M103" s="240"/>
      <c r="N103" s="240"/>
      <c r="O103" s="240"/>
      <c r="P103" s="241"/>
      <c r="Q103" s="241"/>
      <c r="R103" s="241"/>
      <c r="S103" s="239"/>
      <c r="T103" s="239"/>
      <c r="U103" s="239"/>
      <c r="V103" s="239"/>
      <c r="W103" s="239"/>
      <c r="X103" s="239"/>
      <c r="Y103" s="239"/>
      <c r="Z103" s="239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</row>
    <row r="104" spans="1:36" ht="13.2" hidden="1" outlineLevel="2">
      <c r="B104" s="265"/>
      <c r="C104" s="238"/>
      <c r="D104" s="239"/>
      <c r="E104" s="240"/>
      <c r="F104" s="240"/>
      <c r="G104" s="240"/>
      <c r="H104" s="240"/>
      <c r="I104" s="240"/>
      <c r="J104" s="240"/>
      <c r="K104" s="240"/>
      <c r="L104" s="240"/>
      <c r="M104" s="240"/>
      <c r="N104" s="240"/>
      <c r="O104" s="240"/>
      <c r="P104" s="241"/>
      <c r="Q104" s="241"/>
      <c r="R104" s="241"/>
      <c r="S104" s="239"/>
      <c r="T104" s="239"/>
      <c r="U104" s="239"/>
      <c r="V104" s="239"/>
      <c r="W104" s="239"/>
      <c r="X104" s="239"/>
      <c r="Y104" s="239"/>
      <c r="Z104" s="239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</row>
    <row r="105" spans="1:36" ht="13.2" hidden="1" outlineLevel="2">
      <c r="B105" s="265"/>
      <c r="C105" s="238"/>
      <c r="D105" s="239"/>
      <c r="E105" s="240"/>
      <c r="F105" s="240"/>
      <c r="G105" s="240"/>
      <c r="H105" s="240"/>
      <c r="I105" s="240"/>
      <c r="J105" s="240"/>
      <c r="K105" s="240"/>
      <c r="L105" s="240"/>
      <c r="M105" s="240"/>
      <c r="N105" s="240"/>
      <c r="O105" s="240"/>
      <c r="P105" s="241"/>
      <c r="Q105" s="241"/>
      <c r="R105" s="241"/>
      <c r="S105" s="239"/>
      <c r="T105" s="239"/>
      <c r="U105" s="239"/>
      <c r="V105" s="239"/>
      <c r="W105" s="239"/>
      <c r="X105" s="239"/>
      <c r="Y105" s="239"/>
      <c r="Z105" s="239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</row>
    <row r="106" spans="1:36" ht="13.2" hidden="1" outlineLevel="2">
      <c r="B106" s="265"/>
      <c r="C106" s="238"/>
      <c r="D106" s="239"/>
      <c r="E106" s="240"/>
      <c r="F106" s="240"/>
      <c r="G106" s="240"/>
      <c r="H106" s="240"/>
      <c r="I106" s="240"/>
      <c r="J106" s="240"/>
      <c r="K106" s="240"/>
      <c r="L106" s="240"/>
      <c r="M106" s="240"/>
      <c r="N106" s="240"/>
      <c r="O106" s="240"/>
      <c r="P106" s="241"/>
      <c r="Q106" s="241"/>
      <c r="R106" s="241"/>
      <c r="S106" s="239"/>
      <c r="T106" s="239"/>
      <c r="U106" s="239"/>
      <c r="V106" s="239"/>
      <c r="W106" s="239"/>
      <c r="X106" s="239"/>
      <c r="Y106" s="239"/>
      <c r="Z106" s="239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</row>
    <row r="107" spans="1:36" ht="13.2" hidden="1" outlineLevel="2">
      <c r="B107" s="265"/>
      <c r="C107" s="238"/>
      <c r="D107" s="239"/>
      <c r="E107" s="239"/>
      <c r="F107" s="259"/>
      <c r="G107" s="240"/>
      <c r="H107" s="240"/>
      <c r="I107" s="240"/>
      <c r="J107" s="240"/>
      <c r="K107" s="260"/>
      <c r="L107" s="240"/>
      <c r="M107" s="240"/>
      <c r="N107" s="240"/>
      <c r="O107" s="240"/>
      <c r="P107" s="241"/>
      <c r="Q107" s="241"/>
      <c r="R107" s="241"/>
      <c r="S107" s="239"/>
      <c r="T107" s="239"/>
      <c r="U107" s="239"/>
      <c r="V107" s="239"/>
      <c r="W107" s="239"/>
      <c r="X107" s="239"/>
      <c r="Y107" s="239"/>
      <c r="Z107" s="239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</row>
    <row r="108" spans="1:36" ht="13.2" outlineLevel="1">
      <c r="B108" s="265"/>
      <c r="C108" s="238"/>
      <c r="D108" s="239"/>
      <c r="E108" s="239"/>
      <c r="F108" s="259"/>
      <c r="G108" s="240"/>
      <c r="H108" s="240"/>
      <c r="I108" s="240"/>
      <c r="J108" s="240"/>
      <c r="K108" s="260"/>
      <c r="L108" s="240"/>
      <c r="M108" s="240"/>
      <c r="N108" s="240"/>
      <c r="O108" s="240"/>
      <c r="P108" s="241"/>
      <c r="Q108" s="241"/>
      <c r="R108" s="241"/>
      <c r="S108" s="239"/>
      <c r="T108" s="239"/>
      <c r="U108" s="239"/>
      <c r="V108" s="239"/>
      <c r="W108" s="239"/>
      <c r="X108" s="239"/>
      <c r="Y108" s="239"/>
      <c r="Z108" s="239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</row>
    <row r="109" spans="1:36" ht="13.2" outlineLevel="1">
      <c r="A109" s="312"/>
      <c r="B109" s="337" t="s">
        <v>119</v>
      </c>
      <c r="C109" s="314"/>
      <c r="D109" s="315">
        <f t="shared" ref="D109:R109" si="33">SUM(D110:D114)</f>
        <v>0</v>
      </c>
      <c r="E109" s="315">
        <f t="shared" si="33"/>
        <v>0</v>
      </c>
      <c r="F109" s="315">
        <f t="shared" si="33"/>
        <v>0</v>
      </c>
      <c r="G109" s="316">
        <f t="shared" si="33"/>
        <v>0</v>
      </c>
      <c r="H109" s="316">
        <f t="shared" si="33"/>
        <v>0</v>
      </c>
      <c r="I109" s="316">
        <f t="shared" si="33"/>
        <v>0</v>
      </c>
      <c r="J109" s="316">
        <f t="shared" si="33"/>
        <v>0</v>
      </c>
      <c r="K109" s="316">
        <f t="shared" si="33"/>
        <v>0</v>
      </c>
      <c r="L109" s="316">
        <f t="shared" si="33"/>
        <v>0</v>
      </c>
      <c r="M109" s="316">
        <f t="shared" si="33"/>
        <v>0</v>
      </c>
      <c r="N109" s="316">
        <f t="shared" si="33"/>
        <v>0</v>
      </c>
      <c r="O109" s="316"/>
      <c r="P109" s="317"/>
      <c r="Q109" s="317"/>
      <c r="R109" s="317"/>
      <c r="S109" s="315"/>
      <c r="T109" s="315"/>
      <c r="U109" s="315"/>
      <c r="V109" s="315"/>
      <c r="W109" s="315"/>
      <c r="X109" s="315"/>
      <c r="Y109" s="315"/>
      <c r="Z109" s="315"/>
      <c r="AA109" s="318"/>
      <c r="AB109" s="318"/>
      <c r="AC109" s="318"/>
      <c r="AD109" s="318"/>
      <c r="AE109" s="318"/>
      <c r="AF109" s="318"/>
      <c r="AG109" s="318"/>
      <c r="AH109" s="318"/>
      <c r="AI109" s="318"/>
      <c r="AJ109" s="318"/>
    </row>
    <row r="110" spans="1:36" ht="13.2" outlineLevel="1">
      <c r="B110" s="265" t="s">
        <v>120</v>
      </c>
      <c r="C110" s="238"/>
      <c r="D110" s="239"/>
      <c r="E110" s="239"/>
      <c r="F110" s="239"/>
      <c r="G110" s="260"/>
      <c r="H110" s="260"/>
      <c r="I110" s="260"/>
      <c r="J110" s="260"/>
      <c r="K110" s="240"/>
      <c r="L110" s="240"/>
      <c r="M110" s="240"/>
      <c r="N110" s="240"/>
      <c r="O110" s="240"/>
      <c r="P110" s="241"/>
      <c r="Q110" s="241"/>
      <c r="R110" s="241"/>
      <c r="S110" s="239"/>
      <c r="T110" s="239"/>
      <c r="U110" s="239"/>
      <c r="V110" s="239"/>
      <c r="W110" s="239"/>
      <c r="X110" s="239"/>
      <c r="Y110" s="239"/>
      <c r="Z110" s="239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</row>
    <row r="111" spans="1:36" ht="13.2" outlineLevel="1">
      <c r="B111" s="265" t="s">
        <v>121</v>
      </c>
      <c r="C111" s="238"/>
      <c r="D111" s="239"/>
      <c r="E111" s="239"/>
      <c r="F111" s="239"/>
      <c r="G111" s="240"/>
      <c r="H111" s="240"/>
      <c r="I111" s="240"/>
      <c r="J111" s="240"/>
      <c r="K111" s="240"/>
      <c r="L111" s="240"/>
      <c r="M111" s="240"/>
      <c r="N111" s="240"/>
      <c r="O111" s="240"/>
      <c r="P111" s="241"/>
      <c r="Q111" s="241"/>
      <c r="R111" s="241"/>
      <c r="S111" s="239"/>
      <c r="T111" s="239"/>
      <c r="U111" s="239"/>
      <c r="V111" s="239"/>
      <c r="W111" s="239"/>
      <c r="X111" s="239"/>
      <c r="Y111" s="239"/>
      <c r="Z111" s="239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</row>
    <row r="112" spans="1:36" ht="13.2" outlineLevel="1">
      <c r="B112" s="265" t="s">
        <v>122</v>
      </c>
      <c r="C112" s="238"/>
      <c r="D112" s="239"/>
      <c r="E112" s="239"/>
      <c r="F112" s="239"/>
      <c r="G112" s="240"/>
      <c r="H112" s="240"/>
      <c r="I112" s="240"/>
      <c r="J112" s="240"/>
      <c r="K112" s="240"/>
      <c r="L112" s="240"/>
      <c r="M112" s="240"/>
      <c r="N112" s="240"/>
      <c r="O112" s="260"/>
      <c r="P112" s="241"/>
      <c r="Q112" s="241"/>
      <c r="R112" s="241"/>
      <c r="S112" s="239"/>
      <c r="T112" s="239"/>
      <c r="U112" s="239"/>
      <c r="V112" s="239"/>
      <c r="W112" s="239"/>
      <c r="X112" s="239"/>
      <c r="Y112" s="239"/>
      <c r="Z112" s="239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</row>
    <row r="113" spans="1:36" ht="13.2" outlineLevel="1" collapsed="1">
      <c r="B113" s="265"/>
      <c r="C113" s="238"/>
      <c r="D113" s="239"/>
      <c r="E113" s="239"/>
      <c r="F113" s="239"/>
      <c r="G113" s="240"/>
      <c r="H113" s="240"/>
      <c r="I113" s="240"/>
      <c r="J113" s="240"/>
      <c r="K113" s="240"/>
      <c r="L113" s="240"/>
      <c r="M113" s="240"/>
      <c r="N113" s="240"/>
      <c r="O113" s="240"/>
      <c r="P113" s="241"/>
      <c r="Q113" s="241"/>
      <c r="R113" s="239"/>
      <c r="S113" s="239"/>
      <c r="T113" s="239"/>
      <c r="U113" s="239"/>
      <c r="V113" s="239"/>
      <c r="W113" s="239"/>
      <c r="X113" s="239"/>
      <c r="Y113" s="239"/>
      <c r="Z113" s="239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</row>
    <row r="114" spans="1:36" ht="13.2" hidden="1" outlineLevel="2">
      <c r="B114" s="265"/>
      <c r="C114" s="238"/>
      <c r="D114" s="239"/>
      <c r="E114" s="239"/>
      <c r="F114" s="239"/>
      <c r="G114" s="240"/>
      <c r="H114" s="240"/>
      <c r="I114" s="240"/>
      <c r="J114" s="240"/>
      <c r="K114" s="260"/>
      <c r="L114" s="240"/>
      <c r="M114" s="240"/>
      <c r="N114" s="240"/>
      <c r="O114" s="240"/>
      <c r="P114" s="241"/>
      <c r="Q114" s="241"/>
      <c r="R114" s="239"/>
      <c r="S114" s="239"/>
      <c r="T114" s="239"/>
      <c r="U114" s="239"/>
      <c r="V114" s="239"/>
      <c r="W114" s="239"/>
      <c r="X114" s="239"/>
      <c r="Y114" s="239"/>
      <c r="Z114" s="239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</row>
    <row r="115" spans="1:36" ht="13.2" hidden="1" outlineLevel="2">
      <c r="B115" s="265"/>
      <c r="C115" s="238"/>
      <c r="D115" s="239"/>
      <c r="E115" s="239"/>
      <c r="F115" s="239"/>
      <c r="G115" s="240"/>
      <c r="H115" s="240"/>
      <c r="I115" s="240"/>
      <c r="J115" s="240"/>
      <c r="K115" s="240"/>
      <c r="L115" s="240"/>
      <c r="M115" s="240"/>
      <c r="N115" s="240"/>
      <c r="O115" s="240"/>
      <c r="P115" s="241"/>
      <c r="Q115" s="241"/>
      <c r="R115" s="239"/>
      <c r="S115" s="239"/>
      <c r="T115" s="239"/>
      <c r="U115" s="239"/>
      <c r="V115" s="239"/>
      <c r="W115" s="239"/>
      <c r="X115" s="239"/>
      <c r="Y115" s="239"/>
      <c r="Z115" s="239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</row>
    <row r="116" spans="1:36" ht="13.2" hidden="1" outlineLevel="2">
      <c r="B116" s="237"/>
      <c r="C116" s="238"/>
      <c r="D116" s="239"/>
      <c r="E116" s="239"/>
      <c r="F116" s="239"/>
      <c r="G116" s="240"/>
      <c r="H116" s="240"/>
      <c r="I116" s="240"/>
      <c r="J116" s="240"/>
      <c r="K116" s="240"/>
      <c r="L116" s="240"/>
      <c r="M116" s="240"/>
      <c r="N116" s="240"/>
      <c r="O116" s="240"/>
      <c r="P116" s="241"/>
      <c r="Q116" s="241"/>
      <c r="R116" s="239"/>
      <c r="S116" s="239"/>
      <c r="T116" s="239"/>
      <c r="U116" s="239"/>
      <c r="V116" s="239"/>
      <c r="W116" s="239"/>
      <c r="X116" s="239"/>
      <c r="Y116" s="239"/>
      <c r="Z116" s="239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</row>
    <row r="117" spans="1:36" ht="13.2" hidden="1" outlineLevel="2">
      <c r="B117" s="237"/>
      <c r="C117" s="238"/>
      <c r="D117" s="239"/>
      <c r="E117" s="239"/>
      <c r="F117" s="239"/>
      <c r="G117" s="240"/>
      <c r="H117" s="240"/>
      <c r="I117" s="240"/>
      <c r="J117" s="240"/>
      <c r="K117" s="240"/>
      <c r="L117" s="240"/>
      <c r="M117" s="240"/>
      <c r="N117" s="240"/>
      <c r="O117" s="240"/>
      <c r="P117" s="241"/>
      <c r="Q117" s="241"/>
      <c r="R117" s="239"/>
      <c r="S117" s="239"/>
      <c r="T117" s="239"/>
      <c r="U117" s="239"/>
      <c r="V117" s="239"/>
      <c r="W117" s="239"/>
      <c r="X117" s="239"/>
      <c r="Y117" s="239"/>
      <c r="Z117" s="239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</row>
    <row r="118" spans="1:36" ht="13.2" outlineLevel="1">
      <c r="B118" s="237"/>
      <c r="C118" s="238"/>
      <c r="D118" s="239"/>
      <c r="E118" s="239"/>
      <c r="F118" s="239"/>
      <c r="G118" s="240"/>
      <c r="H118" s="240"/>
      <c r="I118" s="240"/>
      <c r="J118" s="240"/>
      <c r="K118" s="240"/>
      <c r="L118" s="240"/>
      <c r="M118" s="240"/>
      <c r="N118" s="240"/>
      <c r="O118" s="240"/>
      <c r="P118" s="241"/>
      <c r="Q118" s="241"/>
      <c r="R118" s="239"/>
      <c r="S118" s="239"/>
      <c r="T118" s="239"/>
      <c r="U118" s="239"/>
      <c r="V118" s="239"/>
      <c r="W118" s="239"/>
      <c r="X118" s="239"/>
      <c r="Y118" s="239"/>
      <c r="Z118" s="239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</row>
    <row r="119" spans="1:36" ht="13.2">
      <c r="A119" s="338"/>
      <c r="B119" s="338"/>
      <c r="C119" s="339"/>
      <c r="D119" s="339"/>
      <c r="E119" s="339"/>
      <c r="F119" s="339"/>
      <c r="G119" s="340"/>
      <c r="H119" s="340"/>
      <c r="I119" s="340"/>
      <c r="J119" s="340"/>
      <c r="K119" s="340"/>
      <c r="L119" s="340"/>
      <c r="M119" s="340"/>
      <c r="N119" s="340"/>
      <c r="O119" s="340"/>
      <c r="P119" s="341"/>
      <c r="Q119" s="341"/>
      <c r="R119" s="339"/>
      <c r="S119" s="339"/>
      <c r="T119" s="339"/>
      <c r="U119" s="339"/>
      <c r="V119" s="339"/>
      <c r="W119" s="339"/>
      <c r="X119" s="339"/>
      <c r="Y119" s="339"/>
      <c r="Z119" s="339"/>
      <c r="AA119" s="339"/>
      <c r="AB119" s="339"/>
      <c r="AC119" s="339"/>
      <c r="AD119" s="339"/>
      <c r="AE119" s="339"/>
      <c r="AF119" s="339"/>
      <c r="AG119" s="339"/>
      <c r="AH119" s="339"/>
      <c r="AI119" s="339"/>
      <c r="AJ119" s="339"/>
    </row>
    <row r="120" spans="1:36" ht="13.2">
      <c r="A120" s="589" t="s">
        <v>123</v>
      </c>
      <c r="B120" s="590"/>
      <c r="C120" s="342"/>
      <c r="D120" s="342"/>
      <c r="E120" s="342"/>
      <c r="F120" s="342"/>
      <c r="G120" s="343"/>
      <c r="H120" s="343"/>
      <c r="I120" s="343"/>
      <c r="J120" s="343"/>
      <c r="K120" s="343"/>
      <c r="L120" s="343"/>
      <c r="M120" s="343"/>
      <c r="N120" s="343"/>
      <c r="O120" s="343"/>
      <c r="P120" s="344"/>
      <c r="Q120" s="344"/>
      <c r="R120" s="342"/>
      <c r="S120" s="342"/>
      <c r="T120" s="342"/>
      <c r="U120" s="342"/>
      <c r="V120" s="342"/>
      <c r="W120" s="342"/>
      <c r="X120" s="342"/>
      <c r="Y120" s="342"/>
      <c r="Z120" s="342"/>
      <c r="AA120" s="342"/>
      <c r="AB120" s="342"/>
      <c r="AC120" s="342"/>
      <c r="AD120" s="342"/>
      <c r="AE120" s="342"/>
      <c r="AF120" s="342"/>
      <c r="AG120" s="342"/>
      <c r="AH120" s="342"/>
      <c r="AI120" s="342"/>
      <c r="AJ120" s="342"/>
    </row>
    <row r="121" spans="1:36" ht="13.2">
      <c r="A121" s="591" t="s">
        <v>124</v>
      </c>
      <c r="B121" s="590"/>
      <c r="C121" s="345">
        <f t="shared" ref="C121:M121" si="34">IFERROR(C14/C89,0)</f>
        <v>0</v>
      </c>
      <c r="D121" s="345">
        <f t="shared" si="34"/>
        <v>0</v>
      </c>
      <c r="E121" s="345">
        <f t="shared" si="34"/>
        <v>0</v>
      </c>
      <c r="F121" s="345">
        <f t="shared" si="34"/>
        <v>0</v>
      </c>
      <c r="G121" s="346">
        <f t="shared" si="34"/>
        <v>0</v>
      </c>
      <c r="H121" s="346">
        <f t="shared" si="34"/>
        <v>0</v>
      </c>
      <c r="I121" s="346">
        <f t="shared" si="34"/>
        <v>0</v>
      </c>
      <c r="J121" s="346">
        <f t="shared" si="34"/>
        <v>0</v>
      </c>
      <c r="K121" s="346">
        <f t="shared" si="34"/>
        <v>0</v>
      </c>
      <c r="L121" s="346">
        <f t="shared" si="34"/>
        <v>0</v>
      </c>
      <c r="M121" s="346">
        <f t="shared" si="34"/>
        <v>0</v>
      </c>
      <c r="N121" s="346"/>
      <c r="O121" s="346"/>
      <c r="P121" s="345"/>
      <c r="Q121" s="345"/>
      <c r="R121" s="345"/>
      <c r="S121" s="345"/>
      <c r="T121" s="345"/>
      <c r="U121" s="345"/>
      <c r="V121" s="345"/>
      <c r="W121" s="345"/>
      <c r="X121" s="345"/>
      <c r="Y121" s="345"/>
      <c r="Z121" s="345"/>
      <c r="AA121" s="345"/>
      <c r="AB121" s="345"/>
      <c r="AC121" s="345"/>
      <c r="AD121" s="345"/>
      <c r="AE121" s="345"/>
      <c r="AF121" s="345"/>
      <c r="AG121" s="345"/>
      <c r="AH121" s="345"/>
      <c r="AI121" s="345"/>
      <c r="AJ121" s="345"/>
    </row>
    <row r="122" spans="1:36" ht="13.2">
      <c r="A122" s="591" t="s">
        <v>125</v>
      </c>
      <c r="B122" s="590"/>
      <c r="C122" s="347">
        <v>1.5</v>
      </c>
      <c r="D122" s="347">
        <v>1.5</v>
      </c>
      <c r="E122" s="347">
        <v>1.5</v>
      </c>
      <c r="F122" s="347">
        <v>1.5</v>
      </c>
      <c r="G122" s="348">
        <v>1.5</v>
      </c>
      <c r="H122" s="348">
        <v>1.5</v>
      </c>
      <c r="I122" s="348">
        <v>1.5</v>
      </c>
      <c r="J122" s="348">
        <v>1.5</v>
      </c>
      <c r="K122" s="348">
        <v>1.5</v>
      </c>
      <c r="L122" s="348">
        <v>1.5</v>
      </c>
      <c r="M122" s="348">
        <v>1.5</v>
      </c>
      <c r="N122" s="348"/>
      <c r="O122" s="348"/>
      <c r="P122" s="347"/>
      <c r="Q122" s="347"/>
      <c r="R122" s="347"/>
      <c r="S122" s="347"/>
      <c r="T122" s="347"/>
      <c r="U122" s="347"/>
      <c r="V122" s="347"/>
      <c r="W122" s="347"/>
      <c r="X122" s="347"/>
      <c r="Y122" s="347"/>
      <c r="Z122" s="347"/>
      <c r="AA122" s="347"/>
      <c r="AB122" s="347"/>
      <c r="AC122" s="347"/>
      <c r="AD122" s="347"/>
      <c r="AE122" s="347"/>
      <c r="AF122" s="347"/>
      <c r="AG122" s="347"/>
      <c r="AH122" s="347"/>
      <c r="AI122" s="347"/>
      <c r="AJ122" s="347"/>
    </row>
    <row r="123" spans="1:36" ht="13.2">
      <c r="A123" s="589" t="s">
        <v>126</v>
      </c>
      <c r="B123" s="590"/>
      <c r="C123" s="349"/>
      <c r="D123" s="349"/>
      <c r="E123" s="349"/>
      <c r="F123" s="349"/>
      <c r="G123" s="350"/>
      <c r="H123" s="350"/>
      <c r="I123" s="350"/>
      <c r="J123" s="350"/>
      <c r="K123" s="350"/>
      <c r="L123" s="350"/>
      <c r="M123" s="350"/>
      <c r="N123" s="350"/>
      <c r="O123" s="350"/>
      <c r="P123" s="351"/>
      <c r="Q123" s="351"/>
      <c r="R123" s="349"/>
      <c r="S123" s="349"/>
      <c r="T123" s="349"/>
      <c r="U123" s="349"/>
      <c r="V123" s="349"/>
      <c r="W123" s="349"/>
      <c r="X123" s="349"/>
      <c r="Y123" s="349"/>
      <c r="Z123" s="349"/>
      <c r="AA123" s="349"/>
      <c r="AB123" s="349"/>
      <c r="AC123" s="349"/>
      <c r="AD123" s="349"/>
      <c r="AE123" s="349"/>
      <c r="AF123" s="349"/>
      <c r="AG123" s="349"/>
      <c r="AH123" s="349"/>
      <c r="AI123" s="349"/>
      <c r="AJ123" s="349"/>
    </row>
    <row r="124" spans="1:36" ht="13.2">
      <c r="A124" s="591" t="s">
        <v>127</v>
      </c>
      <c r="B124" s="590"/>
      <c r="C124" s="345">
        <f t="shared" ref="C124:M124" si="35">IFERROR((C37)/(C89),0)</f>
        <v>0</v>
      </c>
      <c r="D124" s="345">
        <f t="shared" si="35"/>
        <v>0</v>
      </c>
      <c r="E124" s="345">
        <f t="shared" si="35"/>
        <v>0</v>
      </c>
      <c r="F124" s="345">
        <f t="shared" si="35"/>
        <v>0</v>
      </c>
      <c r="G124" s="352">
        <f t="shared" si="35"/>
        <v>0</v>
      </c>
      <c r="H124" s="352">
        <f t="shared" si="35"/>
        <v>0</v>
      </c>
      <c r="I124" s="346">
        <f t="shared" si="35"/>
        <v>0</v>
      </c>
      <c r="J124" s="346">
        <f t="shared" si="35"/>
        <v>0</v>
      </c>
      <c r="K124" s="346">
        <f t="shared" si="35"/>
        <v>0</v>
      </c>
      <c r="L124" s="346">
        <f t="shared" si="35"/>
        <v>0</v>
      </c>
      <c r="M124" s="346">
        <f t="shared" si="35"/>
        <v>0</v>
      </c>
      <c r="N124" s="346"/>
      <c r="O124" s="346"/>
      <c r="P124" s="345"/>
      <c r="Q124" s="345"/>
      <c r="R124" s="345"/>
      <c r="S124" s="345"/>
      <c r="T124" s="345"/>
      <c r="U124" s="345"/>
      <c r="V124" s="345"/>
      <c r="W124" s="345"/>
      <c r="X124" s="345"/>
      <c r="Y124" s="345"/>
      <c r="Z124" s="345"/>
      <c r="AA124" s="345"/>
      <c r="AB124" s="345"/>
      <c r="AC124" s="345"/>
      <c r="AD124" s="345"/>
      <c r="AE124" s="345"/>
      <c r="AF124" s="345"/>
      <c r="AG124" s="345"/>
      <c r="AH124" s="345"/>
      <c r="AI124" s="345"/>
      <c r="AJ124" s="345"/>
    </row>
    <row r="125" spans="1:36" ht="13.2">
      <c r="A125" s="591" t="s">
        <v>128</v>
      </c>
      <c r="B125" s="590"/>
      <c r="C125" s="353">
        <v>0.3</v>
      </c>
      <c r="D125" s="353">
        <v>0.3</v>
      </c>
      <c r="E125" s="353">
        <v>0.3</v>
      </c>
      <c r="F125" s="353">
        <v>0.3</v>
      </c>
      <c r="G125" s="354">
        <v>0.3</v>
      </c>
      <c r="H125" s="354">
        <v>0.3</v>
      </c>
      <c r="I125" s="354">
        <v>0.3</v>
      </c>
      <c r="J125" s="354">
        <v>0.3</v>
      </c>
      <c r="K125" s="354">
        <v>0.3</v>
      </c>
      <c r="L125" s="354">
        <v>0.3</v>
      </c>
      <c r="M125" s="354">
        <v>0.3</v>
      </c>
      <c r="N125" s="348"/>
      <c r="O125" s="348"/>
      <c r="P125" s="347"/>
      <c r="Q125" s="347"/>
      <c r="R125" s="347"/>
      <c r="S125" s="347"/>
      <c r="T125" s="347"/>
      <c r="U125" s="347"/>
      <c r="V125" s="347"/>
      <c r="W125" s="347"/>
      <c r="X125" s="347"/>
      <c r="Y125" s="347"/>
      <c r="Z125" s="347"/>
      <c r="AA125" s="347"/>
      <c r="AB125" s="347"/>
      <c r="AC125" s="347"/>
      <c r="AD125" s="347"/>
      <c r="AE125" s="347"/>
      <c r="AF125" s="347"/>
      <c r="AG125" s="347"/>
      <c r="AH125" s="347"/>
      <c r="AI125" s="347"/>
      <c r="AJ125" s="347"/>
    </row>
    <row r="126" spans="1:36" ht="13.2">
      <c r="A126" s="589" t="s">
        <v>129</v>
      </c>
      <c r="B126" s="590"/>
      <c r="C126" s="349"/>
      <c r="D126" s="349"/>
      <c r="E126" s="349"/>
      <c r="F126" s="349"/>
      <c r="G126" s="350"/>
      <c r="H126" s="350"/>
      <c r="I126" s="350"/>
      <c r="J126" s="350"/>
      <c r="K126" s="350"/>
      <c r="L126" s="350"/>
      <c r="M126" s="350"/>
      <c r="N126" s="350"/>
      <c r="O126" s="350"/>
      <c r="P126" s="351"/>
      <c r="Q126" s="351"/>
      <c r="R126" s="349"/>
      <c r="S126" s="349"/>
      <c r="T126" s="349"/>
      <c r="U126" s="349"/>
      <c r="V126" s="349"/>
      <c r="W126" s="349"/>
      <c r="X126" s="349"/>
      <c r="Y126" s="349"/>
      <c r="Z126" s="349"/>
      <c r="AA126" s="349"/>
      <c r="AB126" s="349"/>
      <c r="AC126" s="349"/>
      <c r="AD126" s="349"/>
      <c r="AE126" s="349"/>
      <c r="AF126" s="349"/>
      <c r="AG126" s="349"/>
      <c r="AH126" s="349"/>
      <c r="AI126" s="349"/>
      <c r="AJ126" s="349"/>
    </row>
    <row r="127" spans="1:36" ht="13.2">
      <c r="A127" s="591" t="s">
        <v>130</v>
      </c>
      <c r="B127" s="590"/>
      <c r="C127" s="345">
        <f t="shared" ref="C127:M127" si="36">IFERROR(((C77)/C4),0)</f>
        <v>0</v>
      </c>
      <c r="D127" s="345">
        <f t="shared" si="36"/>
        <v>0</v>
      </c>
      <c r="E127" s="345">
        <f t="shared" si="36"/>
        <v>0</v>
      </c>
      <c r="F127" s="345">
        <f t="shared" si="36"/>
        <v>0</v>
      </c>
      <c r="G127" s="346">
        <f t="shared" si="36"/>
        <v>0</v>
      </c>
      <c r="H127" s="346">
        <f t="shared" si="36"/>
        <v>0</v>
      </c>
      <c r="I127" s="346">
        <f t="shared" si="36"/>
        <v>0</v>
      </c>
      <c r="J127" s="346">
        <f t="shared" si="36"/>
        <v>0</v>
      </c>
      <c r="K127" s="346">
        <f t="shared" si="36"/>
        <v>0</v>
      </c>
      <c r="L127" s="346">
        <f t="shared" si="36"/>
        <v>0</v>
      </c>
      <c r="M127" s="346">
        <f t="shared" ca="1" si="36"/>
        <v>1</v>
      </c>
      <c r="N127" s="346"/>
      <c r="O127" s="346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  <c r="Z127" s="345"/>
      <c r="AA127" s="345"/>
      <c r="AB127" s="345"/>
      <c r="AC127" s="345"/>
      <c r="AD127" s="345"/>
      <c r="AE127" s="345"/>
      <c r="AF127" s="345"/>
      <c r="AG127" s="345"/>
      <c r="AH127" s="345"/>
      <c r="AI127" s="345"/>
      <c r="AJ127" s="345"/>
    </row>
    <row r="128" spans="1:36" ht="13.2">
      <c r="A128" s="591" t="s">
        <v>131</v>
      </c>
      <c r="B128" s="590"/>
      <c r="C128" s="355">
        <v>0.6</v>
      </c>
      <c r="D128" s="355">
        <v>0.6</v>
      </c>
      <c r="E128" s="355">
        <v>0.6</v>
      </c>
      <c r="F128" s="355">
        <v>0.6</v>
      </c>
      <c r="G128" s="356">
        <v>0.6</v>
      </c>
      <c r="H128" s="356">
        <v>0.6</v>
      </c>
      <c r="I128" s="356">
        <v>0.6</v>
      </c>
      <c r="J128" s="356">
        <v>0.6</v>
      </c>
      <c r="K128" s="356">
        <v>0.6</v>
      </c>
      <c r="L128" s="356">
        <v>0.6</v>
      </c>
      <c r="M128" s="356">
        <v>0.6</v>
      </c>
      <c r="N128" s="356"/>
      <c r="O128" s="356"/>
      <c r="P128" s="355"/>
      <c r="Q128" s="355"/>
      <c r="R128" s="355"/>
      <c r="S128" s="355"/>
      <c r="T128" s="355"/>
      <c r="U128" s="355"/>
      <c r="V128" s="355"/>
      <c r="W128" s="355"/>
      <c r="X128" s="355"/>
      <c r="Y128" s="355"/>
      <c r="Z128" s="355"/>
      <c r="AA128" s="355"/>
      <c r="AB128" s="355"/>
      <c r="AC128" s="355"/>
      <c r="AD128" s="355"/>
      <c r="AE128" s="355"/>
      <c r="AF128" s="355"/>
      <c r="AG128" s="355"/>
      <c r="AH128" s="355"/>
      <c r="AI128" s="355"/>
      <c r="AJ128" s="355"/>
    </row>
    <row r="129" spans="1:36" ht="13.2">
      <c r="A129" s="589" t="s">
        <v>132</v>
      </c>
      <c r="B129" s="590"/>
      <c r="C129" s="357"/>
      <c r="D129" s="357"/>
      <c r="E129" s="357"/>
      <c r="F129" s="357"/>
      <c r="G129" s="358"/>
      <c r="H129" s="358"/>
      <c r="I129" s="358"/>
      <c r="J129" s="358"/>
      <c r="K129" s="358"/>
      <c r="L129" s="358"/>
      <c r="M129" s="358"/>
      <c r="N129" s="358"/>
      <c r="O129" s="358"/>
      <c r="P129" s="359"/>
      <c r="Q129" s="359"/>
      <c r="R129" s="357"/>
      <c r="S129" s="357"/>
      <c r="T129" s="357"/>
      <c r="U129" s="357"/>
      <c r="V129" s="357"/>
      <c r="W129" s="357"/>
      <c r="X129" s="357"/>
      <c r="Y129" s="357"/>
      <c r="Z129" s="357"/>
      <c r="AA129" s="357"/>
      <c r="AB129" s="357"/>
      <c r="AC129" s="357"/>
      <c r="AD129" s="357"/>
      <c r="AE129" s="357"/>
      <c r="AF129" s="357"/>
      <c r="AG129" s="357"/>
      <c r="AH129" s="357"/>
      <c r="AI129" s="357"/>
      <c r="AJ129" s="357"/>
    </row>
    <row r="130" spans="1:36" ht="13.2">
      <c r="A130" s="591" t="s">
        <v>133</v>
      </c>
      <c r="B130" s="590"/>
      <c r="C130" s="345">
        <f t="shared" ref="C130:F130" si="37">IFERROR(C70/(C70+C86),0)</f>
        <v>0</v>
      </c>
      <c r="D130" s="345">
        <f t="shared" si="37"/>
        <v>0</v>
      </c>
      <c r="E130" s="345">
        <f t="shared" si="37"/>
        <v>0</v>
      </c>
      <c r="F130" s="345">
        <f t="shared" si="37"/>
        <v>0</v>
      </c>
      <c r="G130" s="346">
        <f t="shared" ref="G130:N130" si="38">IFERROR(G77/(G89+G86),0)</f>
        <v>0</v>
      </c>
      <c r="H130" s="346">
        <f t="shared" si="38"/>
        <v>0</v>
      </c>
      <c r="I130" s="346">
        <f t="shared" si="38"/>
        <v>0</v>
      </c>
      <c r="J130" s="346">
        <f t="shared" si="38"/>
        <v>0</v>
      </c>
      <c r="K130" s="346">
        <f t="shared" si="38"/>
        <v>0</v>
      </c>
      <c r="L130" s="346">
        <f t="shared" si="38"/>
        <v>0</v>
      </c>
      <c r="M130" s="346">
        <f t="shared" ca="1" si="38"/>
        <v>0</v>
      </c>
      <c r="N130" s="346">
        <f t="shared" ca="1" si="38"/>
        <v>0</v>
      </c>
      <c r="O130" s="346"/>
      <c r="P130" s="345"/>
      <c r="Q130" s="345"/>
      <c r="R130" s="345"/>
      <c r="S130" s="345"/>
      <c r="T130" s="345"/>
      <c r="U130" s="345"/>
      <c r="V130" s="345"/>
      <c r="W130" s="345"/>
      <c r="X130" s="345"/>
      <c r="Y130" s="345"/>
      <c r="Z130" s="345"/>
      <c r="AA130" s="345"/>
      <c r="AB130" s="345"/>
      <c r="AC130" s="345"/>
      <c r="AD130" s="345"/>
      <c r="AE130" s="345"/>
      <c r="AF130" s="345"/>
      <c r="AG130" s="345"/>
      <c r="AH130" s="345"/>
      <c r="AI130" s="345"/>
      <c r="AJ130" s="345"/>
    </row>
    <row r="131" spans="1:36" ht="13.2">
      <c r="A131" s="591" t="s">
        <v>134</v>
      </c>
      <c r="B131" s="590"/>
      <c r="C131" s="347">
        <v>0.4</v>
      </c>
      <c r="D131" s="347">
        <v>0.4</v>
      </c>
      <c r="E131" s="347">
        <v>0.4</v>
      </c>
      <c r="F131" s="347">
        <v>0.4</v>
      </c>
      <c r="G131" s="348">
        <v>0.4</v>
      </c>
      <c r="H131" s="348">
        <v>0.4</v>
      </c>
      <c r="I131" s="348">
        <v>0.4</v>
      </c>
      <c r="J131" s="348">
        <v>0.4</v>
      </c>
      <c r="K131" s="348">
        <v>0.4</v>
      </c>
      <c r="L131" s="348">
        <v>0.4</v>
      </c>
      <c r="M131" s="348">
        <v>0.4</v>
      </c>
      <c r="N131" s="348">
        <v>0.4</v>
      </c>
      <c r="O131" s="348"/>
      <c r="P131" s="347"/>
      <c r="Q131" s="347"/>
      <c r="R131" s="347"/>
      <c r="S131" s="347"/>
      <c r="T131" s="347"/>
      <c r="U131" s="347"/>
      <c r="V131" s="347"/>
      <c r="W131" s="347"/>
      <c r="X131" s="347"/>
      <c r="Y131" s="347"/>
      <c r="Z131" s="347"/>
      <c r="AA131" s="347"/>
      <c r="AB131" s="347"/>
      <c r="AC131" s="347"/>
      <c r="AD131" s="347"/>
      <c r="AE131" s="347"/>
      <c r="AF131" s="347"/>
      <c r="AG131" s="347"/>
      <c r="AH131" s="347"/>
      <c r="AI131" s="347"/>
      <c r="AJ131" s="347"/>
    </row>
    <row r="132" spans="1:36" ht="13.2">
      <c r="A132" s="589" t="s">
        <v>135</v>
      </c>
      <c r="B132" s="590"/>
      <c r="C132" s="357"/>
      <c r="D132" s="357"/>
      <c r="E132" s="357"/>
      <c r="F132" s="357"/>
      <c r="G132" s="358"/>
      <c r="H132" s="358"/>
      <c r="I132" s="358"/>
      <c r="J132" s="358"/>
      <c r="K132" s="358"/>
      <c r="L132" s="358"/>
      <c r="M132" s="358"/>
      <c r="N132" s="358"/>
      <c r="O132" s="358"/>
      <c r="P132" s="359"/>
      <c r="Q132" s="359"/>
      <c r="R132" s="357"/>
      <c r="S132" s="357"/>
      <c r="T132" s="357"/>
      <c r="U132" s="357"/>
      <c r="V132" s="357"/>
      <c r="W132" s="357"/>
      <c r="X132" s="357"/>
      <c r="Y132" s="357"/>
      <c r="Z132" s="357"/>
      <c r="AA132" s="357"/>
      <c r="AB132" s="357"/>
      <c r="AC132" s="357"/>
      <c r="AD132" s="357"/>
      <c r="AE132" s="357"/>
      <c r="AF132" s="357"/>
      <c r="AG132" s="357"/>
      <c r="AH132" s="357"/>
      <c r="AI132" s="357"/>
      <c r="AJ132" s="357"/>
    </row>
    <row r="133" spans="1:36" ht="13.2">
      <c r="A133" s="591" t="s">
        <v>136</v>
      </c>
      <c r="B133" s="590"/>
      <c r="C133" s="360">
        <f t="shared" ref="C133:F133" si="39">IFERROR(C78/C70,0)</f>
        <v>0</v>
      </c>
      <c r="D133" s="360">
        <f t="shared" si="39"/>
        <v>0</v>
      </c>
      <c r="E133" s="360">
        <f t="shared" si="39"/>
        <v>0</v>
      </c>
      <c r="F133" s="360">
        <f t="shared" si="39"/>
        <v>0</v>
      </c>
      <c r="G133" s="352">
        <f t="shared" ref="G133:N133" si="40">IFERROR(IF(AND(G82&gt;0,G77&gt;0),G82/G77,0),"")</f>
        <v>0</v>
      </c>
      <c r="H133" s="352">
        <f t="shared" si="40"/>
        <v>0</v>
      </c>
      <c r="I133" s="352">
        <f t="shared" si="40"/>
        <v>0</v>
      </c>
      <c r="J133" s="352">
        <f t="shared" si="40"/>
        <v>0</v>
      </c>
      <c r="K133" s="352">
        <f t="shared" si="40"/>
        <v>0</v>
      </c>
      <c r="L133" s="352">
        <f t="shared" si="40"/>
        <v>0</v>
      </c>
      <c r="M133" s="352">
        <f t="shared" ca="1" si="40"/>
        <v>0.47205769070271869</v>
      </c>
      <c r="N133" s="352">
        <f t="shared" ca="1" si="40"/>
        <v>8.3796501187105299E-2</v>
      </c>
      <c r="O133" s="346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  <c r="Z133" s="345"/>
      <c r="AA133" s="345"/>
      <c r="AB133" s="345"/>
      <c r="AC133" s="345"/>
      <c r="AD133" s="345"/>
      <c r="AE133" s="345"/>
      <c r="AF133" s="345"/>
      <c r="AG133" s="345"/>
      <c r="AH133" s="345"/>
      <c r="AI133" s="345"/>
      <c r="AJ133" s="345"/>
    </row>
    <row r="134" spans="1:36" ht="13.2">
      <c r="A134" s="591" t="s">
        <v>137</v>
      </c>
      <c r="B134" s="590"/>
      <c r="C134" s="347"/>
      <c r="D134" s="347"/>
      <c r="E134" s="347"/>
      <c r="F134" s="347"/>
      <c r="G134" s="348"/>
      <c r="H134" s="348"/>
      <c r="I134" s="348"/>
      <c r="J134" s="348"/>
      <c r="K134" s="348"/>
      <c r="L134" s="348"/>
      <c r="M134" s="348"/>
      <c r="N134" s="348"/>
      <c r="O134" s="348"/>
      <c r="P134" s="347"/>
      <c r="Q134" s="347"/>
      <c r="R134" s="347"/>
      <c r="S134" s="347"/>
      <c r="T134" s="347"/>
      <c r="U134" s="347"/>
      <c r="V134" s="347"/>
      <c r="W134" s="347"/>
      <c r="X134" s="347"/>
      <c r="Y134" s="347"/>
      <c r="Z134" s="347"/>
      <c r="AA134" s="347"/>
      <c r="AB134" s="347"/>
      <c r="AC134" s="347"/>
      <c r="AD134" s="347"/>
      <c r="AE134" s="347"/>
      <c r="AF134" s="347"/>
      <c r="AG134" s="347"/>
      <c r="AH134" s="347"/>
      <c r="AI134" s="347"/>
      <c r="AJ134" s="347"/>
    </row>
    <row r="135" spans="1:36" ht="13.2">
      <c r="A135" s="589" t="s">
        <v>138</v>
      </c>
      <c r="B135" s="590"/>
      <c r="C135" s="357"/>
      <c r="D135" s="357"/>
      <c r="E135" s="357"/>
      <c r="F135" s="357"/>
      <c r="G135" s="358"/>
      <c r="H135" s="358"/>
      <c r="I135" s="358"/>
      <c r="J135" s="358"/>
      <c r="K135" s="358"/>
      <c r="L135" s="358"/>
      <c r="M135" s="358"/>
      <c r="N135" s="358"/>
      <c r="O135" s="358"/>
      <c r="P135" s="359"/>
      <c r="Q135" s="359"/>
      <c r="R135" s="357"/>
      <c r="S135" s="357"/>
      <c r="T135" s="357"/>
      <c r="U135" s="357"/>
      <c r="V135" s="357"/>
      <c r="W135" s="357"/>
      <c r="X135" s="357"/>
      <c r="Y135" s="357"/>
      <c r="Z135" s="357"/>
      <c r="AA135" s="357"/>
      <c r="AB135" s="357"/>
      <c r="AC135" s="357"/>
      <c r="AD135" s="357"/>
      <c r="AE135" s="357"/>
      <c r="AF135" s="357"/>
      <c r="AG135" s="357"/>
      <c r="AH135" s="357"/>
      <c r="AI135" s="357"/>
      <c r="AJ135" s="357"/>
    </row>
    <row r="136" spans="1:36" ht="13.2">
      <c r="A136" s="591" t="s">
        <v>139</v>
      </c>
      <c r="B136" s="590"/>
      <c r="C136" s="360">
        <f t="shared" ref="C136:F136" si="41">IFERROR(C78/#REF!,0)</f>
        <v>0</v>
      </c>
      <c r="D136" s="360">
        <f t="shared" si="41"/>
        <v>0</v>
      </c>
      <c r="E136" s="360">
        <f t="shared" si="41"/>
        <v>0</v>
      </c>
      <c r="F136" s="360">
        <f t="shared" si="41"/>
        <v>0</v>
      </c>
      <c r="G136" s="352">
        <f t="shared" ref="G136:R136" si="42">IFERROR(G82/G4,0)</f>
        <v>0</v>
      </c>
      <c r="H136" s="352">
        <f t="shared" si="42"/>
        <v>0</v>
      </c>
      <c r="I136" s="352">
        <f t="shared" si="42"/>
        <v>0</v>
      </c>
      <c r="J136" s="352">
        <f t="shared" si="42"/>
        <v>0</v>
      </c>
      <c r="K136" s="352">
        <f t="shared" si="42"/>
        <v>0</v>
      </c>
      <c r="L136" s="352">
        <f t="shared" si="42"/>
        <v>0</v>
      </c>
      <c r="M136" s="361">
        <f t="shared" ca="1" si="42"/>
        <v>0.47205769070271869</v>
      </c>
      <c r="N136" s="352">
        <f t="shared" ca="1" si="42"/>
        <v>8.3796501187105299E-2</v>
      </c>
      <c r="O136" s="352">
        <f t="shared" si="42"/>
        <v>0</v>
      </c>
      <c r="P136" s="352">
        <f t="shared" si="42"/>
        <v>0</v>
      </c>
      <c r="Q136" s="352">
        <f t="shared" si="42"/>
        <v>0</v>
      </c>
      <c r="R136" s="352">
        <f t="shared" si="42"/>
        <v>0</v>
      </c>
      <c r="S136" s="360"/>
      <c r="T136" s="360"/>
      <c r="U136" s="360"/>
      <c r="V136" s="360"/>
      <c r="W136" s="360"/>
      <c r="X136" s="360"/>
      <c r="Y136" s="360"/>
      <c r="Z136" s="360"/>
      <c r="AA136" s="360"/>
      <c r="AB136" s="360"/>
      <c r="AC136" s="360"/>
      <c r="AD136" s="360"/>
      <c r="AE136" s="360"/>
      <c r="AF136" s="360"/>
      <c r="AG136" s="360"/>
      <c r="AH136" s="360"/>
      <c r="AI136" s="360"/>
      <c r="AJ136" s="360"/>
    </row>
    <row r="137" spans="1:36" ht="13.2">
      <c r="A137" s="591" t="s">
        <v>140</v>
      </c>
      <c r="B137" s="590"/>
      <c r="C137" s="347"/>
      <c r="D137" s="347"/>
      <c r="E137" s="347"/>
      <c r="F137" s="347"/>
      <c r="G137" s="348"/>
      <c r="H137" s="348"/>
      <c r="I137" s="348"/>
      <c r="J137" s="348"/>
      <c r="K137" s="348"/>
      <c r="L137" s="348"/>
      <c r="M137" s="348"/>
      <c r="N137" s="348"/>
      <c r="O137" s="348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  <c r="AG137" s="347"/>
      <c r="AH137" s="347"/>
      <c r="AI137" s="347"/>
      <c r="AJ137" s="347"/>
    </row>
    <row r="138" spans="1:36" ht="13.2">
      <c r="A138" s="589" t="s">
        <v>141</v>
      </c>
      <c r="B138" s="590"/>
      <c r="C138" s="357"/>
      <c r="D138" s="357"/>
      <c r="E138" s="357"/>
      <c r="F138" s="357"/>
      <c r="G138" s="358"/>
      <c r="H138" s="358"/>
      <c r="I138" s="358"/>
      <c r="J138" s="358"/>
      <c r="K138" s="358"/>
      <c r="L138" s="358"/>
      <c r="M138" s="358"/>
      <c r="N138" s="358"/>
      <c r="O138" s="358"/>
      <c r="P138" s="359"/>
      <c r="Q138" s="359"/>
      <c r="R138" s="357"/>
      <c r="S138" s="357"/>
      <c r="T138" s="357"/>
      <c r="U138" s="357"/>
      <c r="V138" s="357"/>
      <c r="W138" s="357"/>
      <c r="X138" s="357"/>
      <c r="Y138" s="357"/>
      <c r="Z138" s="357"/>
      <c r="AA138" s="357"/>
      <c r="AB138" s="357"/>
      <c r="AC138" s="357"/>
      <c r="AD138" s="357"/>
      <c r="AE138" s="357"/>
      <c r="AF138" s="357"/>
      <c r="AG138" s="357"/>
      <c r="AH138" s="357"/>
      <c r="AI138" s="357"/>
      <c r="AJ138" s="357"/>
    </row>
    <row r="139" spans="1:36" ht="13.2">
      <c r="A139" s="591" t="s">
        <v>139</v>
      </c>
      <c r="B139" s="590"/>
      <c r="C139" s="360">
        <f t="shared" ref="C139:N139" si="43">IFERROR(C81/#REF!,0)</f>
        <v>0</v>
      </c>
      <c r="D139" s="360">
        <f t="shared" si="43"/>
        <v>0</v>
      </c>
      <c r="E139" s="360">
        <f t="shared" si="43"/>
        <v>0</v>
      </c>
      <c r="F139" s="360">
        <f t="shared" si="43"/>
        <v>0</v>
      </c>
      <c r="G139" s="360">
        <f t="shared" si="43"/>
        <v>0</v>
      </c>
      <c r="H139" s="360">
        <f t="shared" si="43"/>
        <v>0</v>
      </c>
      <c r="I139" s="360">
        <f t="shared" si="43"/>
        <v>0</v>
      </c>
      <c r="J139" s="360">
        <f t="shared" si="43"/>
        <v>0</v>
      </c>
      <c r="K139" s="360">
        <f t="shared" si="43"/>
        <v>0</v>
      </c>
      <c r="L139" s="360">
        <f t="shared" si="43"/>
        <v>0</v>
      </c>
      <c r="M139" s="360">
        <f t="shared" si="43"/>
        <v>0</v>
      </c>
      <c r="N139" s="360">
        <f t="shared" ca="1" si="43"/>
        <v>0</v>
      </c>
      <c r="O139" s="360"/>
      <c r="P139" s="360"/>
      <c r="Q139" s="360">
        <f t="shared" ref="Q139:R139" si="44">Q136*12</f>
        <v>0</v>
      </c>
      <c r="R139" s="360">
        <f t="shared" si="44"/>
        <v>0</v>
      </c>
      <c r="S139" s="360"/>
      <c r="T139" s="360"/>
      <c r="U139" s="360"/>
      <c r="V139" s="360"/>
      <c r="W139" s="360"/>
      <c r="X139" s="360"/>
      <c r="Y139" s="360"/>
      <c r="Z139" s="360"/>
      <c r="AA139" s="360"/>
      <c r="AB139" s="360"/>
      <c r="AC139" s="360"/>
      <c r="AD139" s="360"/>
      <c r="AE139" s="360"/>
      <c r="AF139" s="360"/>
      <c r="AG139" s="360"/>
      <c r="AH139" s="360"/>
      <c r="AI139" s="360"/>
      <c r="AJ139" s="360"/>
    </row>
    <row r="140" spans="1:36" ht="13.2">
      <c r="A140" s="591" t="s">
        <v>140</v>
      </c>
      <c r="B140" s="590"/>
      <c r="C140" s="353">
        <v>0.1</v>
      </c>
      <c r="D140" s="353">
        <v>0.1</v>
      </c>
      <c r="E140" s="353">
        <v>0.1</v>
      </c>
      <c r="F140" s="353">
        <v>0.1</v>
      </c>
      <c r="G140" s="354">
        <v>0.1</v>
      </c>
      <c r="H140" s="354">
        <v>0.1</v>
      </c>
      <c r="I140" s="354">
        <v>0.1</v>
      </c>
      <c r="J140" s="354">
        <v>0.1</v>
      </c>
      <c r="K140" s="354">
        <v>0.1</v>
      </c>
      <c r="L140" s="354">
        <v>0.1</v>
      </c>
      <c r="M140" s="354">
        <v>0.1</v>
      </c>
      <c r="N140" s="354">
        <v>0.1</v>
      </c>
      <c r="O140" s="348"/>
      <c r="P140" s="347"/>
      <c r="Q140" s="347"/>
      <c r="R140" s="347"/>
      <c r="S140" s="347"/>
      <c r="T140" s="347"/>
      <c r="U140" s="347"/>
      <c r="V140" s="347"/>
      <c r="W140" s="347"/>
      <c r="X140" s="347"/>
      <c r="Y140" s="347"/>
      <c r="Z140" s="347"/>
      <c r="AA140" s="347"/>
      <c r="AB140" s="347"/>
      <c r="AC140" s="347"/>
      <c r="AD140" s="347"/>
      <c r="AE140" s="347"/>
      <c r="AF140" s="347"/>
      <c r="AG140" s="347"/>
      <c r="AH140" s="347"/>
      <c r="AI140" s="347"/>
      <c r="AJ140" s="347"/>
    </row>
    <row r="141" spans="1:36" ht="13.2">
      <c r="C141" s="362"/>
      <c r="F141" s="363"/>
      <c r="G141" s="363"/>
      <c r="H141" s="363">
        <f t="shared" ref="H141:K141" si="45">H136*12</f>
        <v>0</v>
      </c>
      <c r="I141" s="363">
        <f t="shared" si="45"/>
        <v>0</v>
      </c>
      <c r="J141" s="363">
        <f t="shared" si="45"/>
        <v>0</v>
      </c>
      <c r="K141" s="363">
        <f t="shared" si="45"/>
        <v>0</v>
      </c>
      <c r="L141" s="231"/>
      <c r="M141" s="231"/>
      <c r="N141" s="231"/>
      <c r="O141" s="231"/>
      <c r="P141" s="364"/>
      <c r="Q141" s="364"/>
    </row>
    <row r="142" spans="1:36" ht="13.2">
      <c r="C142" s="362"/>
      <c r="G142" s="231"/>
      <c r="H142" s="231"/>
      <c r="I142" s="231"/>
      <c r="J142" s="231"/>
      <c r="K142" s="231"/>
      <c r="L142" s="231"/>
      <c r="M142" s="231"/>
      <c r="N142" s="231"/>
      <c r="O142" s="231"/>
      <c r="P142" s="364"/>
      <c r="Q142" s="364"/>
    </row>
    <row r="143" spans="1:36" ht="13.2">
      <c r="C143" s="362"/>
      <c r="G143" s="365">
        <f t="shared" ref="G143:N143" si="46">G136*12</f>
        <v>0</v>
      </c>
      <c r="H143" s="365">
        <f t="shared" si="46"/>
        <v>0</v>
      </c>
      <c r="I143" s="365">
        <f t="shared" si="46"/>
        <v>0</v>
      </c>
      <c r="J143" s="365">
        <f t="shared" si="46"/>
        <v>0</v>
      </c>
      <c r="K143" s="365">
        <f t="shared" si="46"/>
        <v>0</v>
      </c>
      <c r="L143" s="365">
        <f t="shared" si="46"/>
        <v>0</v>
      </c>
      <c r="M143" s="365">
        <f t="shared" ca="1" si="46"/>
        <v>5.6646922884326241</v>
      </c>
      <c r="N143" s="365">
        <f t="shared" ca="1" si="46"/>
        <v>1.0055580142452636</v>
      </c>
      <c r="O143" s="231"/>
      <c r="P143" s="364"/>
      <c r="Q143" s="364"/>
    </row>
    <row r="144" spans="1:36" ht="13.2">
      <c r="C144" s="362"/>
      <c r="G144" s="231"/>
      <c r="H144" s="231"/>
      <c r="I144" s="231"/>
      <c r="J144" s="231"/>
      <c r="K144" s="231"/>
      <c r="L144" s="231"/>
      <c r="M144" s="231"/>
      <c r="N144" s="231"/>
      <c r="O144" s="231"/>
      <c r="P144" s="364"/>
      <c r="Q144" s="364"/>
    </row>
    <row r="145" spans="3:17" ht="13.2">
      <c r="C145" s="362"/>
      <c r="G145" s="231"/>
      <c r="H145" s="231"/>
      <c r="I145" s="231"/>
      <c r="J145" s="231"/>
      <c r="K145" s="231"/>
      <c r="L145" s="231"/>
      <c r="M145" s="231"/>
      <c r="N145" s="231"/>
      <c r="O145" s="231"/>
      <c r="P145" s="364"/>
      <c r="Q145" s="364"/>
    </row>
    <row r="146" spans="3:17" ht="13.2">
      <c r="C146" s="362"/>
      <c r="G146" s="231"/>
      <c r="H146" s="231"/>
      <c r="I146" s="231"/>
      <c r="J146" s="231"/>
      <c r="K146" s="231"/>
      <c r="L146" s="231"/>
      <c r="M146" s="231"/>
      <c r="N146" s="231"/>
      <c r="O146" s="231"/>
      <c r="P146" s="364"/>
      <c r="Q146" s="364"/>
    </row>
    <row r="147" spans="3:17" ht="13.2">
      <c r="C147" s="362"/>
      <c r="G147" s="231"/>
      <c r="H147" s="231"/>
      <c r="I147" s="231"/>
      <c r="J147" s="231"/>
      <c r="K147" s="231"/>
      <c r="L147" s="231"/>
      <c r="M147" s="231"/>
      <c r="N147" s="231"/>
      <c r="O147" s="231"/>
      <c r="P147" s="364"/>
      <c r="Q147" s="364"/>
    </row>
    <row r="148" spans="3:17" ht="13.2">
      <c r="C148" s="362"/>
      <c r="G148" s="231"/>
      <c r="H148" s="231"/>
      <c r="I148" s="231"/>
      <c r="J148" s="231"/>
      <c r="K148" s="231"/>
      <c r="L148" s="231"/>
      <c r="M148" s="231"/>
      <c r="N148" s="231"/>
      <c r="O148" s="231"/>
      <c r="P148" s="364"/>
      <c r="Q148" s="364"/>
    </row>
    <row r="149" spans="3:17" ht="13.2">
      <c r="C149" s="362"/>
      <c r="G149" s="231"/>
      <c r="H149" s="231"/>
      <c r="I149" s="231"/>
      <c r="J149" s="231"/>
      <c r="K149" s="231"/>
      <c r="L149" s="231"/>
      <c r="M149" s="231"/>
      <c r="N149" s="231"/>
      <c r="O149" s="231"/>
      <c r="P149" s="364"/>
      <c r="Q149" s="364"/>
    </row>
    <row r="150" spans="3:17" ht="13.2">
      <c r="C150" s="362"/>
      <c r="G150" s="231"/>
      <c r="H150" s="231"/>
      <c r="I150" s="231"/>
      <c r="J150" s="231"/>
      <c r="K150" s="231"/>
      <c r="L150" s="231"/>
      <c r="M150" s="231"/>
      <c r="N150" s="231"/>
      <c r="O150" s="231"/>
      <c r="P150" s="364"/>
      <c r="Q150" s="364"/>
    </row>
    <row r="151" spans="3:17" ht="13.2">
      <c r="C151" s="362"/>
      <c r="G151" s="231"/>
      <c r="H151" s="231"/>
      <c r="I151" s="231"/>
      <c r="J151" s="231"/>
      <c r="K151" s="231"/>
      <c r="L151" s="231"/>
      <c r="M151" s="231"/>
      <c r="N151" s="231"/>
      <c r="O151" s="231"/>
      <c r="P151" s="364"/>
      <c r="Q151" s="364"/>
    </row>
    <row r="152" spans="3:17" ht="13.2">
      <c r="C152" s="362"/>
      <c r="G152" s="231"/>
      <c r="H152" s="231"/>
      <c r="I152" s="231"/>
      <c r="J152" s="231"/>
      <c r="K152" s="231"/>
      <c r="L152" s="231"/>
      <c r="M152" s="231"/>
      <c r="N152" s="231"/>
      <c r="O152" s="231"/>
      <c r="P152" s="364"/>
      <c r="Q152" s="364"/>
    </row>
    <row r="153" spans="3:17" ht="13.2">
      <c r="C153" s="362"/>
      <c r="G153" s="231"/>
      <c r="H153" s="231"/>
      <c r="I153" s="231"/>
      <c r="J153" s="231"/>
      <c r="K153" s="231"/>
      <c r="L153" s="231"/>
      <c r="M153" s="231"/>
      <c r="N153" s="231"/>
      <c r="O153" s="231"/>
      <c r="P153" s="364"/>
      <c r="Q153" s="364"/>
    </row>
    <row r="154" spans="3:17" ht="13.2">
      <c r="C154" s="362"/>
      <c r="G154" s="231"/>
      <c r="H154" s="231"/>
      <c r="I154" s="231"/>
      <c r="J154" s="231"/>
      <c r="K154" s="231"/>
      <c r="L154" s="231"/>
      <c r="M154" s="231"/>
      <c r="N154" s="231"/>
      <c r="O154" s="231"/>
      <c r="P154" s="364"/>
      <c r="Q154" s="364"/>
    </row>
    <row r="155" spans="3:17" ht="13.2">
      <c r="C155" s="362"/>
      <c r="G155" s="231"/>
      <c r="H155" s="231"/>
      <c r="I155" s="231"/>
      <c r="J155" s="231"/>
      <c r="K155" s="231"/>
      <c r="L155" s="231"/>
      <c r="M155" s="231"/>
      <c r="N155" s="231"/>
      <c r="O155" s="231"/>
      <c r="P155" s="364"/>
      <c r="Q155" s="364"/>
    </row>
    <row r="156" spans="3:17" ht="13.2">
      <c r="C156" s="362"/>
      <c r="G156" s="231"/>
      <c r="H156" s="231"/>
      <c r="I156" s="231"/>
      <c r="J156" s="231"/>
      <c r="K156" s="231"/>
      <c r="L156" s="231"/>
      <c r="M156" s="231"/>
      <c r="N156" s="231"/>
      <c r="O156" s="231"/>
      <c r="P156" s="364"/>
      <c r="Q156" s="364"/>
    </row>
    <row r="157" spans="3:17" ht="13.2">
      <c r="C157" s="362"/>
      <c r="G157" s="231"/>
      <c r="H157" s="231"/>
      <c r="I157" s="231"/>
      <c r="J157" s="231"/>
      <c r="K157" s="231"/>
      <c r="L157" s="231"/>
      <c r="M157" s="231"/>
      <c r="N157" s="231"/>
      <c r="O157" s="231"/>
      <c r="P157" s="364"/>
      <c r="Q157" s="364"/>
    </row>
    <row r="158" spans="3:17" ht="13.2">
      <c r="C158" s="362"/>
      <c r="G158" s="231"/>
      <c r="H158" s="231"/>
      <c r="I158" s="231"/>
      <c r="J158" s="231"/>
      <c r="K158" s="231"/>
      <c r="L158" s="231"/>
      <c r="M158" s="231"/>
      <c r="N158" s="231"/>
      <c r="O158" s="231"/>
      <c r="P158" s="364"/>
      <c r="Q158" s="364"/>
    </row>
    <row r="159" spans="3:17" ht="13.2">
      <c r="C159" s="362"/>
      <c r="G159" s="231"/>
      <c r="H159" s="231"/>
      <c r="I159" s="231"/>
      <c r="J159" s="231"/>
      <c r="K159" s="231"/>
      <c r="L159" s="231"/>
      <c r="M159" s="231"/>
      <c r="N159" s="231"/>
      <c r="O159" s="231"/>
      <c r="P159" s="364"/>
      <c r="Q159" s="364"/>
    </row>
    <row r="160" spans="3:17" ht="13.2">
      <c r="C160" s="362"/>
      <c r="G160" s="231"/>
      <c r="H160" s="231"/>
      <c r="I160" s="231"/>
      <c r="J160" s="231"/>
      <c r="K160" s="231"/>
      <c r="L160" s="231"/>
      <c r="M160" s="231"/>
      <c r="N160" s="231"/>
      <c r="O160" s="231"/>
      <c r="P160" s="364"/>
      <c r="Q160" s="364"/>
    </row>
    <row r="161" spans="3:17" ht="13.2">
      <c r="C161" s="362"/>
      <c r="G161" s="231"/>
      <c r="H161" s="231"/>
      <c r="I161" s="231"/>
      <c r="J161" s="231"/>
      <c r="K161" s="231"/>
      <c r="L161" s="231"/>
      <c r="M161" s="231"/>
      <c r="N161" s="231"/>
      <c r="O161" s="231"/>
      <c r="P161" s="364"/>
      <c r="Q161" s="364"/>
    </row>
    <row r="162" spans="3:17" ht="13.2">
      <c r="C162" s="362"/>
      <c r="G162" s="231"/>
      <c r="H162" s="231"/>
      <c r="I162" s="231"/>
      <c r="J162" s="231"/>
      <c r="K162" s="231"/>
      <c r="L162" s="231"/>
      <c r="M162" s="231"/>
      <c r="N162" s="231"/>
      <c r="O162" s="231"/>
      <c r="P162" s="364"/>
      <c r="Q162" s="364"/>
    </row>
    <row r="163" spans="3:17" ht="13.2">
      <c r="C163" s="362"/>
      <c r="G163" s="231"/>
      <c r="H163" s="231"/>
      <c r="I163" s="231"/>
      <c r="J163" s="231"/>
      <c r="K163" s="231"/>
      <c r="L163" s="231"/>
      <c r="M163" s="231"/>
      <c r="N163" s="231"/>
      <c r="O163" s="231"/>
      <c r="P163" s="364"/>
      <c r="Q163" s="364"/>
    </row>
    <row r="164" spans="3:17" ht="13.2">
      <c r="C164" s="362"/>
      <c r="G164" s="231"/>
      <c r="H164" s="231"/>
      <c r="I164" s="231"/>
      <c r="J164" s="231"/>
      <c r="K164" s="231"/>
      <c r="L164" s="231"/>
      <c r="M164" s="231"/>
      <c r="N164" s="231"/>
      <c r="O164" s="231"/>
      <c r="P164" s="364"/>
      <c r="Q164" s="364"/>
    </row>
    <row r="165" spans="3:17" ht="13.2">
      <c r="C165" s="362"/>
      <c r="G165" s="231"/>
      <c r="H165" s="231"/>
      <c r="I165" s="231"/>
      <c r="J165" s="231"/>
      <c r="K165" s="231"/>
      <c r="L165" s="231"/>
      <c r="M165" s="231"/>
      <c r="N165" s="231"/>
      <c r="O165" s="231"/>
      <c r="P165" s="364"/>
      <c r="Q165" s="364"/>
    </row>
    <row r="166" spans="3:17" ht="13.2">
      <c r="C166" s="362"/>
      <c r="G166" s="231"/>
      <c r="H166" s="231"/>
      <c r="I166" s="231"/>
      <c r="J166" s="231"/>
      <c r="K166" s="231"/>
      <c r="L166" s="231"/>
      <c r="M166" s="231"/>
      <c r="N166" s="231"/>
      <c r="O166" s="231"/>
      <c r="P166" s="364"/>
      <c r="Q166" s="364"/>
    </row>
    <row r="167" spans="3:17" ht="13.2">
      <c r="C167" s="362"/>
      <c r="G167" s="231"/>
      <c r="H167" s="231"/>
      <c r="I167" s="231"/>
      <c r="J167" s="231"/>
      <c r="K167" s="231"/>
      <c r="L167" s="231"/>
      <c r="M167" s="231"/>
      <c r="N167" s="231"/>
      <c r="O167" s="231"/>
      <c r="P167" s="364"/>
      <c r="Q167" s="364"/>
    </row>
    <row r="168" spans="3:17" ht="13.2">
      <c r="C168" s="362"/>
      <c r="G168" s="231"/>
      <c r="H168" s="231"/>
      <c r="I168" s="231"/>
      <c r="J168" s="231"/>
      <c r="K168" s="231"/>
      <c r="L168" s="231"/>
      <c r="M168" s="231"/>
      <c r="N168" s="231"/>
      <c r="O168" s="231"/>
      <c r="P168" s="364"/>
      <c r="Q168" s="364"/>
    </row>
    <row r="169" spans="3:17" ht="13.2">
      <c r="C169" s="362"/>
      <c r="G169" s="231"/>
      <c r="H169" s="231"/>
      <c r="I169" s="231"/>
      <c r="J169" s="231"/>
      <c r="K169" s="231"/>
      <c r="L169" s="231"/>
      <c r="M169" s="231"/>
      <c r="N169" s="231"/>
      <c r="O169" s="231"/>
      <c r="P169" s="364"/>
      <c r="Q169" s="364"/>
    </row>
    <row r="170" spans="3:17" ht="13.2">
      <c r="C170" s="362"/>
      <c r="G170" s="231"/>
      <c r="H170" s="231"/>
      <c r="I170" s="231"/>
      <c r="J170" s="231"/>
      <c r="K170" s="231"/>
      <c r="L170" s="231"/>
      <c r="M170" s="231"/>
      <c r="N170" s="231"/>
      <c r="O170" s="231"/>
      <c r="P170" s="364"/>
      <c r="Q170" s="364"/>
    </row>
    <row r="171" spans="3:17" ht="13.2">
      <c r="C171" s="362"/>
      <c r="G171" s="231"/>
      <c r="H171" s="231"/>
      <c r="I171" s="231"/>
      <c r="J171" s="231"/>
      <c r="K171" s="231"/>
      <c r="L171" s="231"/>
      <c r="M171" s="231"/>
      <c r="N171" s="231"/>
      <c r="O171" s="231"/>
      <c r="P171" s="364"/>
      <c r="Q171" s="364"/>
    </row>
    <row r="172" spans="3:17" ht="13.2">
      <c r="C172" s="362"/>
      <c r="G172" s="231"/>
      <c r="H172" s="231"/>
      <c r="I172" s="231"/>
      <c r="J172" s="231"/>
      <c r="K172" s="231"/>
      <c r="L172" s="231"/>
      <c r="M172" s="231"/>
      <c r="N172" s="231"/>
      <c r="O172" s="231"/>
      <c r="P172" s="364"/>
      <c r="Q172" s="364"/>
    </row>
  </sheetData>
  <mergeCells count="21">
    <mergeCell ref="A137:B137"/>
    <mergeCell ref="A138:B138"/>
    <mergeCell ref="A139:B139"/>
    <mergeCell ref="A140:B140"/>
    <mergeCell ref="A127:B127"/>
    <mergeCell ref="A128:B128"/>
    <mergeCell ref="A129:B129"/>
    <mergeCell ref="A130:B130"/>
    <mergeCell ref="A131:B131"/>
    <mergeCell ref="A132:B132"/>
    <mergeCell ref="A133:B133"/>
    <mergeCell ref="A125:B125"/>
    <mergeCell ref="A126:B126"/>
    <mergeCell ref="A134:B134"/>
    <mergeCell ref="A135:B135"/>
    <mergeCell ref="A136:B136"/>
    <mergeCell ref="A120:B120"/>
    <mergeCell ref="A121:B121"/>
    <mergeCell ref="A122:B122"/>
    <mergeCell ref="A123:B123"/>
    <mergeCell ref="A124:B124"/>
  </mergeCells>
  <printOptions horizontalCentered="1" gridLines="1"/>
  <pageMargins left="0.7" right="0.7" top="0.75" bottom="0.75" header="0" footer="0"/>
  <pageSetup paperSize="9" pageOrder="overThenDown" orientation="portrait" cellComments="atEnd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00"/>
    <outlinePr summaryBelow="0" summaryRight="0"/>
  </sheetPr>
  <dimension ref="A1:AA1005"/>
  <sheetViews>
    <sheetView workbookViewId="0">
      <pane ySplit="2" topLeftCell="A3" activePane="bottomLeft" state="frozen"/>
      <selection pane="bottomLeft" activeCell="K8" sqref="K8"/>
    </sheetView>
  </sheetViews>
  <sheetFormatPr defaultColWidth="12.6640625" defaultRowHeight="15.75" customHeight="1"/>
  <cols>
    <col min="1" max="1" width="9.88671875" customWidth="1"/>
    <col min="2" max="2" width="8.88671875" customWidth="1"/>
    <col min="3" max="3" width="13.77734375" customWidth="1"/>
    <col min="4" max="4" width="22" customWidth="1"/>
    <col min="5" max="5" width="58.88671875" customWidth="1"/>
    <col min="6" max="6" width="8.44140625" customWidth="1"/>
    <col min="7" max="7" width="38" customWidth="1"/>
    <col min="8" max="8" width="9.109375" customWidth="1"/>
    <col min="9" max="9" width="12.77734375" customWidth="1"/>
    <col min="10" max="10" width="9.6640625" customWidth="1"/>
    <col min="11" max="11" width="12.109375" customWidth="1"/>
    <col min="12" max="12" width="8.88671875" customWidth="1"/>
    <col min="13" max="13" width="11" customWidth="1"/>
  </cols>
  <sheetData>
    <row r="1" spans="1:27" ht="28.5" customHeight="1">
      <c r="A1" s="366"/>
      <c r="B1" s="367"/>
      <c r="C1" s="368"/>
      <c r="D1" s="368"/>
      <c r="E1" s="369" t="s">
        <v>142</v>
      </c>
      <c r="F1" s="368"/>
      <c r="G1" s="368"/>
      <c r="H1" s="370"/>
      <c r="I1" s="370"/>
      <c r="J1" s="592" t="s">
        <v>143</v>
      </c>
      <c r="K1" s="593"/>
      <c r="L1" s="594" t="s">
        <v>144</v>
      </c>
      <c r="M1" s="588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</row>
    <row r="2" spans="1:27" ht="29.25" customHeight="1">
      <c r="A2" s="372" t="s">
        <v>145</v>
      </c>
      <c r="B2" s="367" t="s">
        <v>146</v>
      </c>
      <c r="C2" s="368" t="s">
        <v>147</v>
      </c>
      <c r="D2" s="368" t="s">
        <v>148</v>
      </c>
      <c r="E2" s="369" t="s">
        <v>149</v>
      </c>
      <c r="F2" s="368" t="s">
        <v>150</v>
      </c>
      <c r="G2" s="368" t="s">
        <v>151</v>
      </c>
      <c r="H2" s="368" t="s">
        <v>152</v>
      </c>
      <c r="I2" s="370" t="s">
        <v>1748</v>
      </c>
      <c r="J2" s="373" t="s">
        <v>153</v>
      </c>
      <c r="K2" s="373" t="s">
        <v>154</v>
      </c>
      <c r="L2" s="374" t="s">
        <v>153</v>
      </c>
      <c r="M2" s="374" t="s">
        <v>1749</v>
      </c>
      <c r="N2" s="374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</row>
    <row r="3" spans="1:27" ht="13.2">
      <c r="A3" s="376"/>
      <c r="B3" s="377"/>
      <c r="C3" s="329"/>
      <c r="D3" s="329"/>
      <c r="E3" s="378"/>
      <c r="F3" s="261"/>
      <c r="G3" s="329"/>
      <c r="H3" s="379"/>
      <c r="I3" s="380"/>
      <c r="J3" s="381"/>
      <c r="K3" s="382"/>
      <c r="L3" s="383"/>
      <c r="M3" s="383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</row>
    <row r="4" spans="1:27" ht="13.2">
      <c r="A4" s="376"/>
      <c r="B4" s="377"/>
      <c r="C4" s="329"/>
      <c r="D4" s="329"/>
      <c r="E4" s="378"/>
      <c r="F4" s="261"/>
      <c r="G4" s="329"/>
      <c r="H4" s="379"/>
      <c r="I4" s="380"/>
      <c r="J4" s="381"/>
      <c r="K4" s="382"/>
      <c r="L4" s="383"/>
      <c r="M4" s="383"/>
      <c r="N4" s="328"/>
      <c r="O4" s="328"/>
      <c r="P4" s="328"/>
      <c r="Q4" s="328"/>
      <c r="R4" s="328"/>
      <c r="S4" s="328"/>
      <c r="T4" s="328"/>
      <c r="U4" s="328"/>
      <c r="V4" s="328"/>
      <c r="W4" s="328"/>
      <c r="X4" s="328"/>
      <c r="Y4" s="328"/>
      <c r="Z4" s="328"/>
      <c r="AA4" s="328"/>
    </row>
    <row r="5" spans="1:27" ht="13.2">
      <c r="A5" s="384"/>
      <c r="B5" s="385"/>
      <c r="C5" s="275"/>
      <c r="D5" s="275"/>
      <c r="E5" s="261"/>
      <c r="F5" s="261"/>
      <c r="G5" s="275"/>
      <c r="H5" s="379"/>
      <c r="I5" s="379"/>
      <c r="J5" s="275"/>
      <c r="K5" s="261"/>
      <c r="L5" s="261"/>
      <c r="M5" s="261"/>
    </row>
    <row r="6" spans="1:27" ht="13.2">
      <c r="A6" s="384"/>
      <c r="B6" s="385"/>
      <c r="C6" s="275"/>
      <c r="D6" s="275"/>
      <c r="E6" s="378"/>
      <c r="F6" s="261"/>
      <c r="G6" s="275"/>
      <c r="H6" s="379"/>
      <c r="I6" s="379"/>
      <c r="J6" s="261"/>
      <c r="K6" s="261"/>
      <c r="L6" s="261"/>
      <c r="M6" s="261"/>
    </row>
    <row r="7" spans="1:27" ht="13.2">
      <c r="A7" s="384"/>
      <c r="B7" s="385"/>
      <c r="C7" s="275"/>
      <c r="D7" s="275"/>
      <c r="E7" s="378"/>
      <c r="F7" s="261"/>
      <c r="G7" s="275"/>
      <c r="H7" s="379"/>
      <c r="I7" s="379"/>
      <c r="J7" s="261"/>
      <c r="K7" s="261"/>
      <c r="L7" s="261"/>
      <c r="M7" s="261"/>
    </row>
    <row r="8" spans="1:27" ht="13.2">
      <c r="A8" s="384"/>
      <c r="B8" s="385"/>
      <c r="C8" s="275"/>
      <c r="D8" s="275"/>
      <c r="E8" s="378"/>
      <c r="F8" s="261"/>
      <c r="G8" s="275"/>
      <c r="H8" s="379"/>
      <c r="I8" s="379"/>
      <c r="J8" s="261"/>
      <c r="K8" s="261"/>
      <c r="L8" s="261"/>
      <c r="M8" s="261"/>
    </row>
    <row r="9" spans="1:27" ht="13.2">
      <c r="A9" s="384"/>
      <c r="B9" s="385"/>
      <c r="C9" s="275"/>
      <c r="D9" s="275"/>
      <c r="E9" s="378"/>
      <c r="F9" s="261"/>
      <c r="G9" s="275"/>
      <c r="H9" s="379"/>
      <c r="I9" s="379"/>
      <c r="J9" s="261"/>
      <c r="K9" s="261"/>
      <c r="L9" s="261"/>
      <c r="M9" s="261"/>
    </row>
    <row r="10" spans="1:27" ht="13.2">
      <c r="A10" s="384"/>
      <c r="B10" s="385"/>
      <c r="C10" s="275"/>
      <c r="D10" s="275"/>
      <c r="E10" s="261"/>
      <c r="F10" s="261"/>
      <c r="G10" s="275"/>
      <c r="H10" s="379"/>
      <c r="I10" s="379"/>
      <c r="J10" s="275"/>
      <c r="K10" s="275"/>
      <c r="L10" s="275"/>
      <c r="M10" s="275"/>
    </row>
    <row r="11" spans="1:27" ht="13.2">
      <c r="A11" s="384"/>
      <c r="B11" s="385"/>
      <c r="C11" s="275"/>
      <c r="D11" s="275"/>
      <c r="E11" s="378"/>
      <c r="F11" s="261"/>
      <c r="G11" s="275"/>
      <c r="H11" s="379"/>
      <c r="I11" s="379"/>
      <c r="J11" s="261"/>
      <c r="K11" s="261"/>
      <c r="L11" s="261"/>
      <c r="M11" s="261"/>
    </row>
    <row r="12" spans="1:27" ht="13.2">
      <c r="A12" s="384"/>
      <c r="B12" s="385"/>
      <c r="C12" s="275"/>
      <c r="D12" s="275"/>
      <c r="E12" s="378"/>
      <c r="F12" s="261"/>
      <c r="G12" s="275"/>
      <c r="H12" s="379"/>
      <c r="I12" s="379"/>
      <c r="J12" s="261"/>
      <c r="K12" s="261"/>
      <c r="L12" s="261"/>
      <c r="M12" s="261"/>
    </row>
    <row r="13" spans="1:27" ht="13.2">
      <c r="A13" s="384"/>
      <c r="B13" s="385"/>
      <c r="C13" s="275"/>
      <c r="D13" s="275"/>
      <c r="E13" s="378"/>
      <c r="F13" s="261"/>
      <c r="G13" s="275"/>
      <c r="H13" s="379"/>
      <c r="I13" s="379"/>
      <c r="J13" s="275"/>
      <c r="K13" s="261"/>
      <c r="L13" s="261"/>
      <c r="M13" s="261"/>
    </row>
    <row r="14" spans="1:27" ht="13.2">
      <c r="A14" s="384"/>
      <c r="B14" s="385"/>
      <c r="C14" s="275"/>
      <c r="D14" s="275"/>
      <c r="E14" s="378"/>
      <c r="F14" s="261"/>
      <c r="G14" s="275"/>
      <c r="H14" s="379"/>
      <c r="I14" s="379"/>
      <c r="J14" s="275"/>
      <c r="K14" s="261"/>
      <c r="L14" s="261"/>
      <c r="M14" s="261"/>
    </row>
    <row r="15" spans="1:27" ht="13.2">
      <c r="A15" s="384"/>
      <c r="B15" s="385"/>
      <c r="C15" s="275"/>
      <c r="D15" s="275"/>
      <c r="E15" s="378"/>
      <c r="F15" s="261"/>
      <c r="G15" s="275"/>
      <c r="H15" s="379"/>
      <c r="I15" s="379"/>
      <c r="J15" s="275"/>
      <c r="K15" s="261"/>
      <c r="L15" s="261"/>
      <c r="M15" s="261"/>
    </row>
    <row r="16" spans="1:27" ht="13.2">
      <c r="A16" s="384"/>
      <c r="B16" s="385"/>
      <c r="C16" s="275"/>
      <c r="D16" s="275"/>
      <c r="E16" s="378"/>
      <c r="F16" s="261"/>
      <c r="G16" s="275"/>
      <c r="H16" s="379"/>
      <c r="I16" s="379"/>
      <c r="J16" s="275"/>
      <c r="K16" s="261"/>
      <c r="L16" s="261"/>
      <c r="M16" s="261"/>
    </row>
    <row r="17" spans="1:13" ht="13.2">
      <c r="A17" s="384"/>
      <c r="B17" s="385"/>
      <c r="C17" s="275"/>
      <c r="D17" s="275"/>
      <c r="E17" s="378"/>
      <c r="F17" s="261"/>
      <c r="G17" s="275"/>
      <c r="H17" s="379"/>
      <c r="I17" s="379"/>
      <c r="J17" s="275"/>
      <c r="K17" s="261"/>
      <c r="L17" s="261"/>
      <c r="M17" s="261"/>
    </row>
    <row r="18" spans="1:13" ht="13.2">
      <c r="A18" s="384"/>
      <c r="B18" s="385"/>
      <c r="C18" s="275"/>
      <c r="D18" s="275"/>
      <c r="E18" s="378"/>
      <c r="F18" s="261"/>
      <c r="G18" s="275"/>
      <c r="H18" s="379"/>
      <c r="I18" s="379"/>
      <c r="J18" s="275"/>
      <c r="K18" s="261"/>
      <c r="L18" s="261"/>
      <c r="M18" s="261"/>
    </row>
    <row r="19" spans="1:13" ht="13.2">
      <c r="A19" s="386"/>
      <c r="B19" s="385"/>
      <c r="C19" s="275"/>
      <c r="D19" s="275"/>
      <c r="E19" s="387"/>
      <c r="F19" s="261"/>
      <c r="G19" s="275"/>
      <c r="H19" s="379"/>
      <c r="I19" s="379"/>
      <c r="J19" s="261"/>
      <c r="K19" s="261"/>
      <c r="L19" s="261"/>
      <c r="M19" s="261"/>
    </row>
    <row r="20" spans="1:13" ht="13.2">
      <c r="A20" s="384"/>
      <c r="B20" s="385"/>
      <c r="C20" s="275"/>
      <c r="D20" s="275"/>
      <c r="E20" s="336"/>
      <c r="F20" s="261"/>
      <c r="G20" s="275"/>
      <c r="H20" s="379"/>
      <c r="I20" s="379"/>
      <c r="J20" s="261"/>
      <c r="K20" s="261"/>
      <c r="L20" s="261"/>
      <c r="M20" s="261"/>
    </row>
    <row r="21" spans="1:13" ht="13.2">
      <c r="A21" s="384"/>
      <c r="B21" s="385"/>
      <c r="C21" s="275"/>
      <c r="D21" s="275"/>
      <c r="E21" s="336"/>
      <c r="F21" s="261"/>
      <c r="G21" s="275"/>
      <c r="H21" s="379"/>
      <c r="I21" s="379"/>
      <c r="J21" s="261"/>
      <c r="K21" s="261"/>
      <c r="L21" s="261"/>
      <c r="M21" s="261"/>
    </row>
    <row r="22" spans="1:13" ht="13.2">
      <c r="A22" s="384"/>
      <c r="B22" s="385"/>
      <c r="C22" s="275"/>
      <c r="D22" s="275"/>
      <c r="E22" s="336"/>
      <c r="F22" s="261"/>
      <c r="G22" s="275"/>
      <c r="H22" s="379"/>
      <c r="I22" s="379"/>
      <c r="J22" s="261"/>
      <c r="K22" s="261"/>
      <c r="L22" s="261"/>
      <c r="M22" s="261"/>
    </row>
    <row r="23" spans="1:13" ht="13.2">
      <c r="A23" s="384"/>
      <c r="B23" s="385"/>
      <c r="C23" s="275"/>
      <c r="D23" s="275"/>
      <c r="E23" s="336"/>
      <c r="F23" s="261"/>
      <c r="G23" s="275"/>
      <c r="H23" s="379"/>
      <c r="I23" s="379"/>
      <c r="J23" s="261"/>
      <c r="K23" s="261"/>
      <c r="L23" s="261"/>
      <c r="M23" s="261"/>
    </row>
    <row r="24" spans="1:13" ht="15.6">
      <c r="A24" s="384"/>
      <c r="B24" s="385"/>
      <c r="C24" s="275"/>
      <c r="D24" s="275"/>
      <c r="E24" s="388"/>
      <c r="F24" s="261"/>
      <c r="G24" s="275"/>
      <c r="H24" s="379"/>
      <c r="I24" s="379"/>
      <c r="J24" s="261"/>
      <c r="K24" s="261"/>
      <c r="L24" s="261"/>
      <c r="M24" s="261"/>
    </row>
    <row r="25" spans="1:13" ht="13.2">
      <c r="A25" s="384"/>
      <c r="B25" s="385"/>
      <c r="C25" s="275"/>
      <c r="D25" s="275"/>
      <c r="E25" s="336"/>
      <c r="F25" s="261"/>
      <c r="G25" s="275"/>
      <c r="H25" s="379"/>
      <c r="I25" s="379"/>
      <c r="J25" s="261"/>
      <c r="K25" s="261"/>
      <c r="L25" s="261"/>
      <c r="M25" s="261"/>
    </row>
    <row r="26" spans="1:13" ht="13.2">
      <c r="A26" s="384"/>
      <c r="B26" s="385"/>
      <c r="C26" s="275"/>
      <c r="D26" s="275"/>
      <c r="E26" s="336"/>
      <c r="F26" s="261"/>
      <c r="G26" s="275"/>
      <c r="H26" s="379"/>
      <c r="I26" s="379"/>
      <c r="J26" s="261"/>
      <c r="K26" s="261"/>
      <c r="L26" s="261"/>
      <c r="M26" s="261"/>
    </row>
    <row r="27" spans="1:13" ht="13.2">
      <c r="A27" s="384"/>
      <c r="B27" s="385"/>
      <c r="C27" s="275"/>
      <c r="D27" s="275"/>
      <c r="E27" s="336"/>
      <c r="F27" s="261"/>
      <c r="G27" s="275"/>
      <c r="H27" s="379"/>
      <c r="I27" s="379"/>
      <c r="J27" s="261"/>
      <c r="K27" s="261"/>
      <c r="L27" s="261"/>
      <c r="M27" s="261"/>
    </row>
    <row r="28" spans="1:13" ht="13.2">
      <c r="A28" s="384"/>
      <c r="B28" s="385"/>
      <c r="C28" s="275"/>
      <c r="D28" s="275"/>
      <c r="E28" s="389"/>
      <c r="F28" s="261"/>
      <c r="G28" s="275"/>
      <c r="H28" s="379"/>
      <c r="I28" s="379"/>
      <c r="J28" s="261"/>
      <c r="K28" s="261"/>
      <c r="L28" s="261"/>
      <c r="M28" s="261"/>
    </row>
    <row r="29" spans="1:13" ht="13.2">
      <c r="A29" s="384"/>
      <c r="B29" s="385"/>
      <c r="C29" s="275"/>
      <c r="D29" s="275"/>
      <c r="E29" s="336"/>
      <c r="F29" s="261"/>
      <c r="G29" s="275"/>
      <c r="H29" s="379"/>
      <c r="I29" s="379"/>
      <c r="J29" s="261"/>
      <c r="K29" s="261"/>
      <c r="L29" s="261"/>
      <c r="M29" s="261"/>
    </row>
    <row r="30" spans="1:13" ht="13.2">
      <c r="A30" s="384"/>
      <c r="B30" s="385"/>
      <c r="C30" s="275"/>
      <c r="D30" s="275"/>
      <c r="E30" s="336"/>
      <c r="F30" s="261"/>
      <c r="G30" s="275"/>
      <c r="H30" s="379"/>
      <c r="I30" s="379"/>
      <c r="J30" s="261"/>
      <c r="K30" s="261"/>
      <c r="L30" s="261"/>
      <c r="M30" s="261"/>
    </row>
    <row r="31" spans="1:13" ht="13.2">
      <c r="A31" s="384"/>
      <c r="B31" s="385"/>
      <c r="C31" s="275"/>
      <c r="D31" s="275"/>
      <c r="E31" s="336"/>
      <c r="F31" s="261"/>
      <c r="G31" s="275"/>
      <c r="H31" s="379"/>
      <c r="I31" s="379"/>
      <c r="J31" s="261"/>
      <c r="K31" s="261"/>
      <c r="L31" s="261"/>
      <c r="M31" s="261"/>
    </row>
    <row r="32" spans="1:13" ht="13.2">
      <c r="A32" s="384"/>
      <c r="B32" s="385"/>
      <c r="C32" s="275"/>
      <c r="D32" s="275"/>
      <c r="E32" s="336"/>
      <c r="F32" s="261"/>
      <c r="G32" s="275"/>
      <c r="H32" s="379"/>
      <c r="I32" s="379"/>
      <c r="J32" s="261"/>
      <c r="K32" s="261"/>
      <c r="L32" s="261"/>
      <c r="M32" s="261"/>
    </row>
    <row r="33" spans="1:13" ht="13.2">
      <c r="A33" s="384"/>
      <c r="B33" s="385"/>
      <c r="C33" s="275"/>
      <c r="D33" s="275"/>
      <c r="E33" s="390"/>
      <c r="F33" s="261"/>
      <c r="G33" s="275"/>
      <c r="H33" s="379"/>
      <c r="I33" s="379"/>
      <c r="J33" s="261"/>
      <c r="K33" s="261"/>
      <c r="L33" s="261"/>
      <c r="M33" s="261"/>
    </row>
    <row r="34" spans="1:13" ht="13.2">
      <c r="A34" s="384"/>
      <c r="B34" s="385"/>
      <c r="C34" s="275"/>
      <c r="D34" s="275"/>
      <c r="E34" s="336"/>
      <c r="F34" s="261"/>
      <c r="G34" s="275"/>
      <c r="H34" s="379"/>
      <c r="I34" s="379"/>
      <c r="J34" s="261"/>
      <c r="K34" s="261"/>
      <c r="L34" s="261"/>
      <c r="M34" s="261"/>
    </row>
    <row r="35" spans="1:13" ht="13.2">
      <c r="A35" s="384"/>
      <c r="B35" s="385"/>
      <c r="C35" s="275"/>
      <c r="D35" s="275"/>
      <c r="E35" s="336"/>
      <c r="F35" s="261"/>
      <c r="G35" s="275"/>
      <c r="H35" s="379"/>
      <c r="I35" s="379"/>
      <c r="J35" s="261"/>
      <c r="K35" s="261"/>
      <c r="L35" s="261"/>
      <c r="M35" s="261"/>
    </row>
    <row r="36" spans="1:13" ht="13.2">
      <c r="A36" s="386"/>
      <c r="B36" s="385"/>
      <c r="C36" s="275"/>
      <c r="D36" s="275"/>
      <c r="E36" s="336"/>
      <c r="F36" s="261"/>
      <c r="G36" s="275"/>
      <c r="H36" s="379"/>
      <c r="I36" s="379"/>
      <c r="J36" s="261"/>
      <c r="K36" s="261"/>
      <c r="L36" s="261"/>
      <c r="M36" s="261"/>
    </row>
    <row r="37" spans="1:13" ht="13.2">
      <c r="A37" s="384"/>
      <c r="B37" s="385"/>
      <c r="C37" s="275"/>
      <c r="D37" s="275"/>
      <c r="E37" s="336"/>
      <c r="F37" s="261"/>
      <c r="G37" s="275"/>
      <c r="H37" s="379"/>
      <c r="I37" s="379"/>
      <c r="J37" s="261"/>
      <c r="K37" s="261"/>
      <c r="L37" s="261"/>
      <c r="M37" s="261"/>
    </row>
    <row r="38" spans="1:13" ht="13.2">
      <c r="A38" s="384"/>
      <c r="B38" s="385"/>
      <c r="C38" s="275"/>
      <c r="D38" s="275"/>
      <c r="E38" s="336"/>
      <c r="F38" s="261"/>
      <c r="G38" s="275"/>
      <c r="H38" s="379"/>
      <c r="I38" s="379"/>
      <c r="J38" s="261"/>
      <c r="K38" s="261"/>
      <c r="L38" s="261"/>
      <c r="M38" s="261"/>
    </row>
    <row r="39" spans="1:13" ht="13.2">
      <c r="A39" s="384"/>
      <c r="B39" s="385"/>
      <c r="C39" s="275"/>
      <c r="D39" s="275"/>
      <c r="E39" s="336"/>
      <c r="F39" s="261"/>
      <c r="G39" s="275"/>
      <c r="H39" s="379"/>
      <c r="I39" s="379"/>
      <c r="J39" s="261"/>
      <c r="K39" s="261"/>
      <c r="L39" s="261"/>
      <c r="M39" s="261"/>
    </row>
    <row r="40" spans="1:13" ht="13.2">
      <c r="A40" s="384"/>
      <c r="B40" s="385"/>
      <c r="C40" s="275"/>
      <c r="D40" s="275"/>
      <c r="E40" s="336"/>
      <c r="F40" s="261"/>
      <c r="G40" s="275"/>
      <c r="H40" s="379"/>
      <c r="I40" s="379"/>
      <c r="J40" s="261"/>
      <c r="K40" s="261"/>
      <c r="L40" s="261"/>
      <c r="M40" s="261"/>
    </row>
    <row r="41" spans="1:13" ht="13.2">
      <c r="A41" s="384"/>
      <c r="B41" s="385"/>
      <c r="C41" s="275"/>
      <c r="D41" s="275"/>
      <c r="E41" s="336"/>
      <c r="F41" s="261"/>
      <c r="G41" s="275"/>
      <c r="H41" s="379"/>
      <c r="I41" s="379"/>
      <c r="J41" s="261"/>
      <c r="K41" s="261"/>
      <c r="L41" s="261"/>
      <c r="M41" s="261"/>
    </row>
    <row r="42" spans="1:13" ht="13.2">
      <c r="A42" s="384"/>
      <c r="B42" s="385"/>
      <c r="C42" s="275"/>
      <c r="D42" s="261"/>
      <c r="E42" s="336"/>
      <c r="F42" s="261"/>
      <c r="G42" s="275"/>
      <c r="H42" s="379"/>
      <c r="I42" s="379"/>
      <c r="J42" s="261"/>
      <c r="K42" s="261"/>
      <c r="L42" s="261"/>
      <c r="M42" s="261"/>
    </row>
    <row r="43" spans="1:13" ht="13.2">
      <c r="A43" s="384"/>
      <c r="B43" s="385"/>
      <c r="C43" s="275"/>
      <c r="D43" s="275"/>
      <c r="E43" s="336"/>
      <c r="F43" s="261"/>
      <c r="G43" s="275"/>
      <c r="H43" s="379"/>
      <c r="I43" s="379"/>
      <c r="J43" s="261"/>
      <c r="K43" s="261"/>
      <c r="L43" s="261"/>
      <c r="M43" s="261"/>
    </row>
    <row r="44" spans="1:13" ht="13.2">
      <c r="A44" s="384"/>
      <c r="B44" s="385"/>
      <c r="C44" s="275"/>
      <c r="D44" s="275"/>
      <c r="E44" s="336"/>
      <c r="F44" s="261"/>
      <c r="G44" s="275"/>
      <c r="H44" s="379"/>
      <c r="I44" s="379"/>
      <c r="J44" s="261"/>
      <c r="K44" s="261"/>
      <c r="L44" s="261"/>
      <c r="M44" s="261"/>
    </row>
    <row r="45" spans="1:13" ht="13.2">
      <c r="A45" s="384"/>
      <c r="B45" s="385"/>
      <c r="C45" s="275"/>
      <c r="D45" s="275"/>
      <c r="E45" s="336"/>
      <c r="F45" s="261"/>
      <c r="G45" s="275"/>
      <c r="H45" s="379"/>
      <c r="I45" s="379"/>
      <c r="J45" s="261"/>
      <c r="K45" s="261"/>
      <c r="L45" s="261"/>
      <c r="M45" s="261"/>
    </row>
    <row r="46" spans="1:13" ht="13.2">
      <c r="A46" s="384"/>
      <c r="B46" s="385"/>
      <c r="C46" s="275"/>
      <c r="D46" s="275"/>
      <c r="E46" s="336"/>
      <c r="F46" s="261"/>
      <c r="G46" s="275"/>
      <c r="H46" s="379"/>
      <c r="I46" s="379"/>
      <c r="J46" s="261"/>
      <c r="K46" s="261"/>
      <c r="L46" s="261"/>
      <c r="M46" s="261"/>
    </row>
    <row r="47" spans="1:13" ht="13.2">
      <c r="A47" s="384"/>
      <c r="B47" s="385"/>
      <c r="C47" s="275"/>
      <c r="D47" s="275"/>
      <c r="E47" s="336"/>
      <c r="F47" s="261"/>
      <c r="G47" s="275"/>
      <c r="H47" s="379"/>
      <c r="I47" s="379"/>
      <c r="J47" s="261"/>
      <c r="K47" s="261"/>
      <c r="L47" s="261"/>
      <c r="M47" s="261"/>
    </row>
    <row r="48" spans="1:13" ht="13.2">
      <c r="A48" s="384"/>
      <c r="B48" s="385"/>
      <c r="C48" s="275"/>
      <c r="D48" s="275"/>
      <c r="E48" s="336"/>
      <c r="F48" s="261"/>
      <c r="G48" s="275"/>
      <c r="H48" s="379"/>
      <c r="I48" s="379"/>
      <c r="J48" s="261"/>
      <c r="K48" s="261"/>
      <c r="L48" s="261"/>
      <c r="M48" s="261"/>
    </row>
    <row r="49" spans="1:13" ht="13.2">
      <c r="A49" s="384"/>
      <c r="B49" s="385"/>
      <c r="C49" s="275"/>
      <c r="D49" s="275"/>
      <c r="E49" s="336"/>
      <c r="F49" s="261"/>
      <c r="G49" s="275"/>
      <c r="H49" s="379"/>
      <c r="I49" s="379"/>
      <c r="J49" s="261"/>
      <c r="K49" s="261"/>
      <c r="L49" s="261"/>
      <c r="M49" s="261"/>
    </row>
    <row r="50" spans="1:13" ht="13.2">
      <c r="A50" s="384"/>
      <c r="B50" s="385"/>
      <c r="C50" s="275"/>
      <c r="D50" s="275"/>
      <c r="E50" s="336"/>
      <c r="F50" s="261"/>
      <c r="G50" s="275"/>
      <c r="H50" s="379"/>
      <c r="I50" s="379"/>
      <c r="J50" s="275"/>
      <c r="K50" s="261"/>
      <c r="L50" s="261"/>
      <c r="M50" s="261"/>
    </row>
    <row r="51" spans="1:13" ht="13.2">
      <c r="A51" s="384"/>
      <c r="B51" s="385"/>
      <c r="C51" s="275"/>
      <c r="D51" s="275"/>
      <c r="E51" s="336"/>
      <c r="F51" s="261"/>
      <c r="G51" s="275"/>
      <c r="H51" s="379"/>
      <c r="I51" s="379"/>
      <c r="J51" s="261"/>
      <c r="K51" s="261"/>
      <c r="L51" s="261"/>
      <c r="M51" s="261"/>
    </row>
    <row r="52" spans="1:13" ht="13.2">
      <c r="A52" s="384"/>
      <c r="B52" s="385"/>
      <c r="C52" s="275"/>
      <c r="D52" s="275"/>
      <c r="E52" s="336"/>
      <c r="F52" s="261"/>
      <c r="G52" s="275"/>
      <c r="H52" s="379"/>
      <c r="I52" s="379"/>
      <c r="J52" s="261"/>
      <c r="K52" s="261"/>
      <c r="L52" s="261"/>
      <c r="M52" s="261"/>
    </row>
    <row r="53" spans="1:13" ht="13.2">
      <c r="A53" s="384"/>
      <c r="B53" s="385"/>
      <c r="C53" s="275"/>
      <c r="D53" s="275"/>
      <c r="E53" s="336"/>
      <c r="F53" s="261"/>
      <c r="G53" s="275"/>
      <c r="H53" s="379"/>
      <c r="I53" s="379"/>
      <c r="J53" s="261"/>
      <c r="K53" s="261"/>
      <c r="L53" s="261"/>
      <c r="M53" s="261"/>
    </row>
    <row r="54" spans="1:13" ht="13.2">
      <c r="A54" s="384"/>
      <c r="B54" s="385"/>
      <c r="C54" s="275"/>
      <c r="D54" s="275"/>
      <c r="E54" s="336"/>
      <c r="F54" s="261"/>
      <c r="G54" s="275"/>
      <c r="H54" s="379"/>
      <c r="I54" s="379"/>
      <c r="J54" s="261"/>
      <c r="K54" s="261"/>
      <c r="L54" s="261"/>
      <c r="M54" s="261"/>
    </row>
    <row r="55" spans="1:13" ht="13.2">
      <c r="A55" s="384"/>
      <c r="B55" s="385"/>
      <c r="C55" s="275"/>
      <c r="D55" s="275"/>
      <c r="E55" s="336"/>
      <c r="F55" s="261"/>
      <c r="G55" s="275"/>
      <c r="H55" s="379"/>
      <c r="I55" s="379"/>
      <c r="J55" s="261"/>
      <c r="K55" s="261"/>
      <c r="L55" s="261"/>
      <c r="M55" s="261"/>
    </row>
    <row r="56" spans="1:13" ht="13.2">
      <c r="A56" s="384"/>
      <c r="B56" s="385"/>
      <c r="C56" s="275"/>
      <c r="D56" s="275"/>
      <c r="E56" s="336"/>
      <c r="F56" s="261"/>
      <c r="G56" s="275"/>
      <c r="H56" s="379"/>
      <c r="I56" s="379"/>
      <c r="J56" s="261"/>
      <c r="K56" s="261"/>
      <c r="L56" s="261"/>
      <c r="M56" s="261"/>
    </row>
    <row r="57" spans="1:13" ht="13.2">
      <c r="A57" s="384"/>
      <c r="B57" s="385"/>
      <c r="C57" s="275"/>
      <c r="D57" s="275"/>
      <c r="E57" s="336"/>
      <c r="F57" s="261"/>
      <c r="G57" s="275"/>
      <c r="H57" s="379"/>
      <c r="I57" s="379"/>
      <c r="J57" s="261"/>
      <c r="K57" s="261"/>
      <c r="L57" s="261"/>
      <c r="M57" s="261"/>
    </row>
    <row r="58" spans="1:13" ht="13.2">
      <c r="A58" s="384"/>
      <c r="B58" s="385"/>
      <c r="C58" s="275"/>
      <c r="D58" s="275"/>
      <c r="E58" s="336"/>
      <c r="F58" s="261"/>
      <c r="G58" s="275"/>
      <c r="H58" s="379"/>
      <c r="I58" s="379"/>
      <c r="J58" s="261"/>
      <c r="K58" s="261"/>
      <c r="L58" s="261"/>
      <c r="M58" s="261"/>
    </row>
    <row r="59" spans="1:13" ht="13.2">
      <c r="A59" s="384"/>
      <c r="B59" s="385"/>
      <c r="C59" s="275"/>
      <c r="D59" s="275"/>
      <c r="E59" s="336"/>
      <c r="F59" s="261"/>
      <c r="G59" s="275"/>
      <c r="H59" s="379"/>
      <c r="I59" s="379"/>
      <c r="J59" s="261"/>
      <c r="K59" s="261"/>
      <c r="L59" s="261"/>
      <c r="M59" s="261"/>
    </row>
    <row r="60" spans="1:13" ht="13.2">
      <c r="A60" s="386"/>
      <c r="B60" s="385"/>
      <c r="C60" s="275"/>
      <c r="D60" s="275"/>
      <c r="E60" s="336"/>
      <c r="F60" s="261"/>
      <c r="G60" s="275"/>
      <c r="H60" s="379"/>
      <c r="I60" s="379"/>
      <c r="J60" s="261"/>
      <c r="K60" s="261"/>
      <c r="L60" s="261"/>
      <c r="M60" s="261"/>
    </row>
    <row r="61" spans="1:13" ht="13.2">
      <c r="A61" s="386"/>
      <c r="B61" s="385"/>
      <c r="C61" s="275"/>
      <c r="D61" s="275"/>
      <c r="E61" s="336"/>
      <c r="F61" s="261"/>
      <c r="G61" s="275"/>
      <c r="H61" s="379"/>
      <c r="I61" s="379"/>
      <c r="J61" s="261"/>
      <c r="K61" s="261"/>
      <c r="L61" s="261"/>
      <c r="M61" s="261"/>
    </row>
    <row r="62" spans="1:13" ht="13.2">
      <c r="A62" s="386"/>
      <c r="B62" s="385"/>
      <c r="C62" s="275"/>
      <c r="D62" s="275"/>
      <c r="E62" s="336"/>
      <c r="F62" s="261"/>
      <c r="G62" s="275"/>
      <c r="H62" s="379"/>
      <c r="I62" s="379"/>
      <c r="J62" s="261"/>
      <c r="K62" s="261"/>
      <c r="L62" s="261"/>
      <c r="M62" s="261"/>
    </row>
    <row r="63" spans="1:13" ht="13.2">
      <c r="A63" s="384"/>
      <c r="B63" s="385"/>
      <c r="C63" s="275"/>
      <c r="D63" s="275"/>
      <c r="E63" s="336"/>
      <c r="F63" s="261"/>
      <c r="G63" s="275"/>
      <c r="H63" s="379"/>
      <c r="I63" s="379"/>
      <c r="J63" s="261"/>
      <c r="K63" s="261"/>
      <c r="L63" s="261"/>
      <c r="M63" s="261"/>
    </row>
    <row r="64" spans="1:13" ht="13.2">
      <c r="A64" s="384"/>
      <c r="B64" s="385"/>
      <c r="C64" s="275"/>
      <c r="D64" s="275"/>
      <c r="E64" s="336"/>
      <c r="F64" s="261"/>
      <c r="G64" s="275"/>
      <c r="H64" s="379"/>
      <c r="I64" s="379"/>
      <c r="J64" s="261"/>
      <c r="K64" s="261"/>
      <c r="L64" s="261"/>
      <c r="M64" s="261"/>
    </row>
    <row r="65" spans="1:13" ht="13.2">
      <c r="A65" s="386"/>
      <c r="B65" s="385"/>
      <c r="C65" s="275"/>
      <c r="D65" s="275"/>
      <c r="E65" s="336"/>
      <c r="F65" s="261"/>
      <c r="G65" s="275"/>
      <c r="H65" s="379"/>
      <c r="I65" s="379"/>
      <c r="J65" s="261"/>
      <c r="K65" s="261"/>
      <c r="L65" s="261"/>
      <c r="M65" s="261"/>
    </row>
    <row r="66" spans="1:13" ht="13.2">
      <c r="A66" s="386"/>
      <c r="B66" s="385"/>
      <c r="C66" s="275"/>
      <c r="D66" s="275"/>
      <c r="E66" s="336"/>
      <c r="F66" s="261"/>
      <c r="G66" s="275"/>
      <c r="H66" s="379"/>
      <c r="I66" s="379"/>
      <c r="J66" s="261"/>
      <c r="K66" s="261"/>
      <c r="L66" s="261"/>
      <c r="M66" s="261"/>
    </row>
    <row r="67" spans="1:13" ht="13.2">
      <c r="A67" s="386"/>
      <c r="B67" s="385"/>
      <c r="C67" s="275"/>
      <c r="D67" s="275"/>
      <c r="E67" s="336"/>
      <c r="F67" s="261"/>
      <c r="G67" s="275"/>
      <c r="H67" s="379"/>
      <c r="I67" s="379"/>
      <c r="J67" s="261"/>
      <c r="K67" s="261"/>
      <c r="L67" s="261"/>
      <c r="M67" s="261"/>
    </row>
    <row r="68" spans="1:13" ht="13.2">
      <c r="A68" s="384"/>
      <c r="B68" s="385"/>
      <c r="C68" s="275"/>
      <c r="D68" s="275"/>
      <c r="E68" s="336"/>
      <c r="F68" s="261"/>
      <c r="G68" s="275"/>
      <c r="H68" s="379"/>
      <c r="I68" s="379"/>
      <c r="J68" s="261"/>
      <c r="K68" s="261"/>
      <c r="L68" s="261"/>
      <c r="M68" s="261"/>
    </row>
    <row r="69" spans="1:13" ht="13.2">
      <c r="A69" s="384"/>
      <c r="B69" s="385"/>
      <c r="C69" s="275"/>
      <c r="D69" s="275"/>
      <c r="E69" s="336"/>
      <c r="F69" s="261"/>
      <c r="G69" s="275"/>
      <c r="H69" s="379"/>
      <c r="I69" s="379"/>
      <c r="J69" s="261"/>
      <c r="K69" s="261"/>
      <c r="L69" s="261"/>
      <c r="M69" s="261"/>
    </row>
    <row r="70" spans="1:13" ht="13.2">
      <c r="A70" s="384"/>
      <c r="B70" s="385"/>
      <c r="C70" s="275"/>
      <c r="D70" s="275"/>
      <c r="E70" s="336"/>
      <c r="F70" s="261"/>
      <c r="G70" s="275"/>
      <c r="H70" s="379"/>
      <c r="I70" s="379"/>
      <c r="J70" s="261"/>
      <c r="K70" s="261"/>
      <c r="L70" s="261"/>
      <c r="M70" s="261"/>
    </row>
    <row r="71" spans="1:13" ht="13.2">
      <c r="A71" s="384"/>
      <c r="B71" s="385"/>
      <c r="C71" s="275"/>
      <c r="D71" s="275"/>
      <c r="E71" s="336"/>
      <c r="F71" s="261"/>
      <c r="G71" s="275"/>
      <c r="H71" s="379"/>
      <c r="I71" s="379"/>
      <c r="J71" s="275"/>
      <c r="K71" s="261"/>
      <c r="L71" s="261"/>
      <c r="M71" s="261"/>
    </row>
    <row r="72" spans="1:13" ht="13.2">
      <c r="A72" s="384"/>
      <c r="B72" s="385"/>
      <c r="C72" s="275"/>
      <c r="D72" s="275"/>
      <c r="E72" s="336"/>
      <c r="F72" s="261"/>
      <c r="G72" s="275"/>
      <c r="H72" s="379"/>
      <c r="I72" s="379"/>
      <c r="J72" s="275"/>
      <c r="K72" s="261"/>
      <c r="L72" s="261"/>
      <c r="M72" s="261"/>
    </row>
    <row r="73" spans="1:13" ht="13.2">
      <c r="A73" s="384"/>
      <c r="B73" s="385"/>
      <c r="C73" s="275"/>
      <c r="D73" s="275"/>
      <c r="E73" s="336"/>
      <c r="F73" s="261"/>
      <c r="G73" s="275"/>
      <c r="H73" s="379"/>
      <c r="I73" s="379"/>
      <c r="J73" s="275"/>
      <c r="K73" s="261"/>
      <c r="L73" s="261"/>
      <c r="M73" s="261"/>
    </row>
    <row r="74" spans="1:13" ht="13.2">
      <c r="A74" s="384"/>
      <c r="B74" s="385"/>
      <c r="C74" s="275"/>
      <c r="D74" s="275"/>
      <c r="E74" s="336"/>
      <c r="F74" s="261"/>
      <c r="G74" s="275"/>
      <c r="H74" s="379"/>
      <c r="I74" s="379"/>
      <c r="J74" s="261"/>
      <c r="K74" s="261"/>
      <c r="L74" s="261"/>
      <c r="M74" s="261"/>
    </row>
    <row r="75" spans="1:13" ht="13.2">
      <c r="A75" s="384"/>
      <c r="B75" s="385"/>
      <c r="C75" s="275"/>
      <c r="D75" s="275"/>
      <c r="E75" s="336"/>
      <c r="F75" s="261"/>
      <c r="G75" s="275"/>
      <c r="H75" s="379"/>
      <c r="I75" s="379"/>
      <c r="J75" s="261"/>
      <c r="K75" s="261"/>
      <c r="L75" s="261"/>
      <c r="M75" s="261"/>
    </row>
    <row r="76" spans="1:13" ht="13.2">
      <c r="A76" s="384"/>
      <c r="B76" s="385"/>
      <c r="C76" s="275"/>
      <c r="D76" s="275"/>
      <c r="E76" s="336"/>
      <c r="F76" s="261"/>
      <c r="G76" s="275"/>
      <c r="H76" s="379"/>
      <c r="I76" s="379"/>
      <c r="J76" s="261"/>
      <c r="K76" s="261"/>
      <c r="L76" s="261"/>
      <c r="M76" s="261"/>
    </row>
    <row r="77" spans="1:13" ht="13.2">
      <c r="A77" s="384"/>
      <c r="B77" s="385"/>
      <c r="C77" s="275"/>
      <c r="D77" s="275"/>
      <c r="E77" s="336"/>
      <c r="F77" s="261"/>
      <c r="G77" s="275"/>
      <c r="H77" s="379"/>
      <c r="I77" s="379"/>
      <c r="J77" s="261"/>
      <c r="K77" s="261"/>
      <c r="L77" s="261"/>
      <c r="M77" s="261"/>
    </row>
    <row r="78" spans="1:13" ht="13.2">
      <c r="A78" s="384"/>
      <c r="B78" s="385"/>
      <c r="C78" s="275"/>
      <c r="D78" s="275"/>
      <c r="E78" s="336"/>
      <c r="F78" s="261"/>
      <c r="G78" s="275"/>
      <c r="H78" s="379"/>
      <c r="I78" s="379"/>
      <c r="J78" s="261"/>
      <c r="K78" s="261"/>
      <c r="L78" s="261"/>
      <c r="M78" s="261"/>
    </row>
    <row r="79" spans="1:13" ht="13.2">
      <c r="A79" s="384"/>
      <c r="B79" s="385"/>
      <c r="C79" s="275"/>
      <c r="D79" s="275"/>
      <c r="E79" s="336"/>
      <c r="F79" s="261"/>
      <c r="G79" s="275"/>
      <c r="H79" s="379"/>
      <c r="I79" s="379"/>
      <c r="J79" s="261"/>
      <c r="K79" s="261"/>
      <c r="L79" s="261"/>
      <c r="M79" s="261"/>
    </row>
    <row r="80" spans="1:13" ht="13.2">
      <c r="A80" s="384"/>
      <c r="B80" s="385"/>
      <c r="C80" s="275"/>
      <c r="D80" s="275"/>
      <c r="E80" s="336"/>
      <c r="F80" s="261"/>
      <c r="G80" s="275"/>
      <c r="H80" s="379"/>
      <c r="I80" s="379"/>
      <c r="J80" s="261"/>
      <c r="K80" s="261"/>
      <c r="L80" s="261"/>
      <c r="M80" s="261"/>
    </row>
    <row r="81" spans="1:13" ht="13.2">
      <c r="A81" s="384"/>
      <c r="B81" s="385"/>
      <c r="C81" s="275"/>
      <c r="D81" s="275"/>
      <c r="E81" s="336"/>
      <c r="F81" s="275"/>
      <c r="G81" s="275"/>
      <c r="H81" s="379"/>
      <c r="I81" s="379"/>
      <c r="J81" s="261"/>
      <c r="K81" s="261"/>
      <c r="L81" s="261"/>
      <c r="M81" s="261"/>
    </row>
    <row r="82" spans="1:13" ht="13.2">
      <c r="A82" s="384"/>
      <c r="B82" s="385"/>
      <c r="C82" s="275"/>
      <c r="D82" s="275"/>
      <c r="E82" s="336"/>
      <c r="F82" s="275"/>
      <c r="G82" s="275"/>
      <c r="H82" s="379"/>
      <c r="I82" s="379"/>
      <c r="J82" s="261"/>
      <c r="K82" s="261"/>
      <c r="L82" s="261"/>
      <c r="M82" s="261"/>
    </row>
    <row r="83" spans="1:13" ht="13.2">
      <c r="A83" s="384"/>
      <c r="B83" s="385"/>
      <c r="C83" s="275"/>
      <c r="D83" s="275"/>
      <c r="E83" s="336"/>
      <c r="F83" s="261"/>
      <c r="G83" s="275"/>
      <c r="H83" s="379"/>
      <c r="I83" s="379"/>
      <c r="J83" s="261"/>
      <c r="K83" s="261"/>
      <c r="L83" s="261"/>
      <c r="M83" s="261"/>
    </row>
    <row r="84" spans="1:13" ht="13.2">
      <c r="A84" s="384"/>
      <c r="B84" s="385"/>
      <c r="C84" s="275"/>
      <c r="D84" s="275"/>
      <c r="E84" s="336"/>
      <c r="F84" s="261"/>
      <c r="G84" s="275"/>
      <c r="H84" s="379"/>
      <c r="I84" s="379"/>
      <c r="J84" s="261"/>
      <c r="K84" s="261"/>
      <c r="L84" s="261"/>
      <c r="M84" s="261"/>
    </row>
    <row r="85" spans="1:13" ht="13.2">
      <c r="A85" s="384"/>
      <c r="B85" s="385"/>
      <c r="C85" s="275"/>
      <c r="D85" s="275"/>
      <c r="E85" s="336"/>
      <c r="F85" s="275"/>
      <c r="G85" s="275"/>
      <c r="H85" s="379"/>
      <c r="I85" s="379"/>
      <c r="J85" s="261"/>
      <c r="K85" s="261"/>
      <c r="L85" s="261"/>
      <c r="M85" s="261"/>
    </row>
    <row r="86" spans="1:13" ht="13.2">
      <c r="A86" s="384"/>
      <c r="B86" s="385"/>
      <c r="C86" s="275"/>
      <c r="D86" s="275"/>
      <c r="E86" s="336"/>
      <c r="F86" s="275"/>
      <c r="G86" s="275"/>
      <c r="H86" s="379"/>
      <c r="I86" s="379"/>
      <c r="J86" s="261"/>
      <c r="K86" s="261"/>
      <c r="L86" s="261"/>
      <c r="M86" s="261"/>
    </row>
    <row r="87" spans="1:13" ht="13.2">
      <c r="A87" s="384"/>
      <c r="B87" s="385"/>
      <c r="C87" s="275"/>
      <c r="D87" s="275"/>
      <c r="E87" s="336"/>
      <c r="F87" s="275"/>
      <c r="G87" s="275"/>
      <c r="H87" s="379"/>
      <c r="I87" s="379"/>
      <c r="J87" s="261"/>
      <c r="K87" s="261"/>
      <c r="L87" s="261"/>
      <c r="M87" s="261"/>
    </row>
    <row r="88" spans="1:13" ht="13.2">
      <c r="A88" s="384"/>
      <c r="B88" s="385"/>
      <c r="C88" s="275"/>
      <c r="D88" s="275"/>
      <c r="E88" s="336"/>
      <c r="F88" s="275"/>
      <c r="G88" s="275"/>
      <c r="H88" s="379"/>
      <c r="I88" s="379"/>
      <c r="J88" s="261"/>
      <c r="K88" s="261"/>
      <c r="L88" s="261"/>
      <c r="M88" s="261"/>
    </row>
    <row r="89" spans="1:13" ht="13.2">
      <c r="A89" s="384"/>
      <c r="B89" s="385"/>
      <c r="C89" s="275"/>
      <c r="D89" s="275"/>
      <c r="E89" s="336"/>
      <c r="F89" s="275"/>
      <c r="G89" s="275"/>
      <c r="H89" s="379"/>
      <c r="I89" s="379"/>
      <c r="J89" s="261"/>
      <c r="K89" s="261"/>
      <c r="L89" s="261"/>
      <c r="M89" s="261"/>
    </row>
    <row r="90" spans="1:13" ht="13.2">
      <c r="A90" s="384"/>
      <c r="B90" s="385"/>
      <c r="C90" s="275"/>
      <c r="D90" s="275"/>
      <c r="E90" s="336"/>
      <c r="F90" s="275"/>
      <c r="G90" s="275"/>
      <c r="H90" s="379"/>
      <c r="I90" s="379"/>
      <c r="J90" s="261"/>
      <c r="K90" s="261"/>
      <c r="L90" s="261"/>
      <c r="M90" s="261"/>
    </row>
    <row r="91" spans="1:13" ht="13.2">
      <c r="A91" s="384"/>
      <c r="B91" s="385"/>
      <c r="C91" s="275"/>
      <c r="D91" s="275"/>
      <c r="E91" s="336"/>
      <c r="F91" s="275"/>
      <c r="G91" s="275"/>
      <c r="H91" s="379"/>
      <c r="I91" s="379"/>
      <c r="J91" s="261"/>
      <c r="K91" s="261"/>
      <c r="L91" s="261"/>
      <c r="M91" s="261"/>
    </row>
    <row r="92" spans="1:13" ht="13.2">
      <c r="A92" s="384"/>
      <c r="B92" s="385"/>
      <c r="C92" s="275"/>
      <c r="D92" s="275"/>
      <c r="E92" s="336"/>
      <c r="F92" s="275"/>
      <c r="G92" s="275"/>
      <c r="H92" s="379"/>
      <c r="I92" s="379"/>
      <c r="J92" s="261"/>
      <c r="K92" s="261"/>
      <c r="L92" s="261"/>
      <c r="M92" s="261"/>
    </row>
    <row r="93" spans="1:13" ht="13.2">
      <c r="A93" s="384"/>
      <c r="B93" s="385"/>
      <c r="C93" s="275"/>
      <c r="D93" s="275"/>
      <c r="E93" s="336"/>
      <c r="F93" s="275"/>
      <c r="G93" s="275"/>
      <c r="H93" s="379"/>
      <c r="I93" s="379"/>
      <c r="J93" s="261"/>
      <c r="K93" s="261"/>
      <c r="L93" s="261"/>
      <c r="M93" s="261"/>
    </row>
    <row r="94" spans="1:13" ht="13.2">
      <c r="A94" s="384"/>
      <c r="B94" s="385"/>
      <c r="C94" s="275"/>
      <c r="D94" s="275"/>
      <c r="E94" s="336"/>
      <c r="F94" s="275"/>
      <c r="G94" s="275"/>
      <c r="H94" s="379"/>
      <c r="I94" s="379"/>
      <c r="J94" s="261"/>
      <c r="K94" s="261"/>
      <c r="L94" s="261"/>
      <c r="M94" s="261"/>
    </row>
    <row r="95" spans="1:13" ht="13.2">
      <c r="A95" s="384"/>
      <c r="B95" s="385"/>
      <c r="C95" s="275"/>
      <c r="D95" s="275"/>
      <c r="E95" s="336"/>
      <c r="F95" s="261"/>
      <c r="G95" s="275"/>
      <c r="H95" s="379"/>
      <c r="I95" s="379"/>
      <c r="J95" s="261"/>
      <c r="K95" s="261"/>
      <c r="L95" s="261"/>
      <c r="M95" s="261"/>
    </row>
    <row r="96" spans="1:13" ht="13.2">
      <c r="A96" s="384"/>
      <c r="B96" s="385"/>
      <c r="C96" s="275"/>
      <c r="D96" s="275"/>
      <c r="E96" s="336"/>
      <c r="F96" s="275"/>
      <c r="G96" s="275"/>
      <c r="H96" s="379"/>
      <c r="I96" s="379"/>
      <c r="J96" s="261"/>
      <c r="K96" s="261"/>
      <c r="L96" s="261"/>
      <c r="M96" s="261"/>
    </row>
    <row r="97" spans="1:13" ht="13.2">
      <c r="A97" s="384"/>
      <c r="B97" s="385"/>
      <c r="C97" s="275"/>
      <c r="D97" s="275"/>
      <c r="E97" s="336"/>
      <c r="F97" s="275"/>
      <c r="G97" s="275"/>
      <c r="H97" s="379"/>
      <c r="I97" s="379"/>
      <c r="J97" s="261"/>
      <c r="K97" s="261"/>
      <c r="L97" s="261"/>
      <c r="M97" s="261"/>
    </row>
    <row r="98" spans="1:13" ht="13.2">
      <c r="A98" s="384"/>
      <c r="B98" s="385"/>
      <c r="C98" s="275"/>
      <c r="D98" s="275"/>
      <c r="E98" s="336"/>
      <c r="F98" s="275"/>
      <c r="G98" s="275"/>
      <c r="H98" s="379"/>
      <c r="I98" s="379"/>
      <c r="J98" s="261"/>
      <c r="K98" s="261"/>
      <c r="L98" s="261"/>
      <c r="M98" s="261"/>
    </row>
    <row r="99" spans="1:13" ht="13.2">
      <c r="A99" s="384"/>
      <c r="B99" s="385"/>
      <c r="C99" s="275"/>
      <c r="D99" s="275"/>
      <c r="E99" s="336"/>
      <c r="F99" s="261"/>
      <c r="G99" s="275"/>
      <c r="H99" s="379"/>
      <c r="I99" s="379"/>
      <c r="J99" s="261"/>
      <c r="K99" s="261"/>
      <c r="L99" s="261"/>
      <c r="M99" s="261"/>
    </row>
    <row r="100" spans="1:13" ht="13.2">
      <c r="A100" s="384"/>
      <c r="B100" s="385"/>
      <c r="C100" s="275"/>
      <c r="D100" s="275"/>
      <c r="E100" s="336"/>
      <c r="F100" s="275"/>
      <c r="G100" s="275"/>
      <c r="H100" s="379"/>
      <c r="I100" s="379"/>
      <c r="J100" s="261"/>
      <c r="K100" s="261"/>
      <c r="L100" s="261"/>
      <c r="M100" s="261"/>
    </row>
    <row r="101" spans="1:13" ht="13.2">
      <c r="A101" s="384"/>
      <c r="B101" s="385"/>
      <c r="C101" s="275"/>
      <c r="D101" s="275"/>
      <c r="E101" s="336"/>
      <c r="F101" s="261"/>
      <c r="G101" s="275"/>
      <c r="H101" s="379"/>
      <c r="I101" s="379"/>
      <c r="J101" s="261"/>
      <c r="K101" s="261"/>
      <c r="L101" s="261"/>
      <c r="M101" s="261"/>
    </row>
    <row r="102" spans="1:13" ht="13.2">
      <c r="A102" s="384"/>
      <c r="B102" s="385"/>
      <c r="C102" s="275"/>
      <c r="D102" s="275"/>
      <c r="E102" s="336"/>
      <c r="F102" s="275"/>
      <c r="G102" s="275"/>
      <c r="H102" s="379"/>
      <c r="I102" s="379"/>
      <c r="J102" s="261"/>
      <c r="K102" s="261"/>
      <c r="L102" s="261"/>
      <c r="M102" s="261"/>
    </row>
    <row r="103" spans="1:13" ht="13.2">
      <c r="A103" s="384"/>
      <c r="B103" s="385"/>
      <c r="C103" s="275"/>
      <c r="D103" s="275"/>
      <c r="E103" s="336"/>
      <c r="F103" s="275"/>
      <c r="G103" s="275"/>
      <c r="H103" s="379"/>
      <c r="I103" s="379"/>
      <c r="J103" s="261"/>
      <c r="K103" s="261"/>
      <c r="L103" s="261"/>
      <c r="M103" s="261"/>
    </row>
    <row r="104" spans="1:13" ht="13.2">
      <c r="A104" s="384"/>
      <c r="B104" s="385"/>
      <c r="C104" s="275"/>
      <c r="D104" s="275"/>
      <c r="E104" s="336"/>
      <c r="F104" s="275"/>
      <c r="G104" s="275"/>
      <c r="H104" s="379"/>
      <c r="I104" s="379"/>
      <c r="J104" s="261"/>
      <c r="K104" s="261"/>
      <c r="L104" s="261"/>
      <c r="M104" s="261"/>
    </row>
    <row r="105" spans="1:13" ht="13.2">
      <c r="A105" s="384"/>
      <c r="B105" s="385"/>
      <c r="C105" s="275"/>
      <c r="D105" s="275"/>
      <c r="E105" s="336"/>
      <c r="F105" s="261"/>
      <c r="G105" s="275"/>
      <c r="H105" s="379"/>
      <c r="I105" s="379"/>
      <c r="J105" s="261"/>
      <c r="K105" s="261"/>
      <c r="L105" s="261"/>
      <c r="M105" s="261"/>
    </row>
    <row r="106" spans="1:13" ht="13.2">
      <c r="A106" s="384"/>
      <c r="B106" s="385"/>
      <c r="C106" s="275"/>
      <c r="D106" s="275"/>
      <c r="E106" s="336"/>
      <c r="F106" s="261"/>
      <c r="G106" s="275"/>
      <c r="H106" s="379"/>
      <c r="I106" s="379"/>
      <c r="J106" s="261"/>
      <c r="K106" s="261"/>
      <c r="L106" s="261"/>
      <c r="M106" s="261"/>
    </row>
    <row r="107" spans="1:13" ht="13.2">
      <c r="A107" s="384"/>
      <c r="B107" s="385"/>
      <c r="C107" s="275"/>
      <c r="D107" s="275"/>
      <c r="E107" s="336"/>
      <c r="F107" s="275"/>
      <c r="G107" s="275"/>
      <c r="H107" s="379"/>
      <c r="I107" s="379"/>
      <c r="J107" s="261"/>
      <c r="K107" s="261"/>
      <c r="L107" s="261"/>
      <c r="M107" s="261"/>
    </row>
    <row r="108" spans="1:13" ht="13.2">
      <c r="A108" s="384"/>
      <c r="B108" s="385"/>
      <c r="C108" s="275"/>
      <c r="D108" s="275"/>
      <c r="E108" s="336"/>
      <c r="F108" s="275"/>
      <c r="G108" s="275"/>
      <c r="H108" s="379"/>
      <c r="I108" s="379"/>
      <c r="J108" s="261"/>
      <c r="K108" s="261"/>
      <c r="L108" s="261"/>
      <c r="M108" s="261"/>
    </row>
    <row r="109" spans="1:13" ht="13.2">
      <c r="A109" s="384"/>
      <c r="B109" s="385"/>
      <c r="C109" s="275"/>
      <c r="D109" s="275"/>
      <c r="E109" s="336"/>
      <c r="F109" s="275"/>
      <c r="G109" s="275"/>
      <c r="H109" s="379"/>
      <c r="I109" s="379"/>
      <c r="J109" s="261"/>
      <c r="K109" s="261"/>
      <c r="L109" s="261"/>
      <c r="M109" s="261"/>
    </row>
    <row r="110" spans="1:13" ht="13.2">
      <c r="A110" s="384"/>
      <c r="B110" s="385"/>
      <c r="C110" s="275"/>
      <c r="D110" s="275"/>
      <c r="E110" s="391"/>
      <c r="F110" s="261"/>
      <c r="G110" s="275"/>
      <c r="H110" s="379"/>
      <c r="I110" s="379"/>
      <c r="J110" s="261"/>
      <c r="K110" s="261"/>
      <c r="L110" s="261"/>
      <c r="M110" s="261"/>
    </row>
    <row r="111" spans="1:13" ht="13.2">
      <c r="A111" s="384"/>
      <c r="B111" s="385"/>
      <c r="C111" s="275"/>
      <c r="D111" s="275"/>
      <c r="E111" s="336"/>
      <c r="F111" s="261"/>
      <c r="G111" s="275"/>
      <c r="H111" s="379"/>
      <c r="I111" s="379"/>
      <c r="J111" s="261"/>
      <c r="K111" s="261"/>
      <c r="L111" s="261"/>
      <c r="M111" s="261"/>
    </row>
    <row r="112" spans="1:13" ht="13.2">
      <c r="A112" s="384"/>
      <c r="B112" s="385"/>
      <c r="C112" s="275"/>
      <c r="D112" s="275"/>
      <c r="E112" s="336"/>
      <c r="F112" s="261"/>
      <c r="G112" s="275"/>
      <c r="H112" s="379"/>
      <c r="I112" s="379"/>
      <c r="J112" s="261"/>
      <c r="K112" s="261"/>
      <c r="L112" s="261"/>
      <c r="M112" s="261"/>
    </row>
    <row r="113" spans="1:13" ht="13.2">
      <c r="A113" s="384"/>
      <c r="B113" s="385"/>
      <c r="C113" s="275"/>
      <c r="D113" s="275"/>
      <c r="E113" s="336"/>
      <c r="F113" s="261"/>
      <c r="G113" s="275"/>
      <c r="H113" s="379"/>
      <c r="I113" s="379"/>
      <c r="J113" s="261"/>
      <c r="K113" s="261"/>
      <c r="L113" s="261"/>
      <c r="M113" s="261"/>
    </row>
    <row r="114" spans="1:13" ht="13.2">
      <c r="A114" s="384"/>
      <c r="B114" s="385"/>
      <c r="C114" s="275"/>
      <c r="D114" s="275"/>
      <c r="E114" s="336"/>
      <c r="F114" s="261"/>
      <c r="G114" s="275"/>
      <c r="H114" s="379"/>
      <c r="I114" s="379"/>
      <c r="J114" s="261"/>
      <c r="K114" s="261"/>
      <c r="L114" s="261"/>
      <c r="M114" s="261"/>
    </row>
    <row r="115" spans="1:13" ht="13.2">
      <c r="A115" s="384"/>
      <c r="B115" s="385"/>
      <c r="C115" s="275"/>
      <c r="D115" s="275"/>
      <c r="E115" s="336"/>
      <c r="F115" s="261"/>
      <c r="G115" s="275"/>
      <c r="H115" s="379"/>
      <c r="I115" s="379"/>
      <c r="J115" s="261"/>
      <c r="K115" s="261"/>
      <c r="L115" s="261"/>
      <c r="M115" s="261"/>
    </row>
    <row r="116" spans="1:13" ht="13.2">
      <c r="A116" s="384"/>
      <c r="B116" s="385"/>
      <c r="C116" s="275"/>
      <c r="D116" s="275"/>
      <c r="E116" s="336"/>
      <c r="F116" s="261"/>
      <c r="G116" s="275"/>
      <c r="H116" s="379"/>
      <c r="I116" s="379"/>
      <c r="J116" s="261"/>
      <c r="K116" s="261"/>
      <c r="L116" s="261"/>
      <c r="M116" s="261"/>
    </row>
    <row r="117" spans="1:13" ht="13.2">
      <c r="A117" s="384"/>
      <c r="B117" s="385"/>
      <c r="C117" s="275"/>
      <c r="D117" s="275"/>
      <c r="E117" s="336"/>
      <c r="F117" s="261"/>
      <c r="G117" s="275"/>
      <c r="H117" s="379"/>
      <c r="I117" s="379"/>
      <c r="J117" s="261"/>
      <c r="K117" s="261"/>
      <c r="L117" s="261"/>
      <c r="M117" s="261"/>
    </row>
    <row r="118" spans="1:13" ht="13.2">
      <c r="A118" s="384"/>
      <c r="B118" s="385"/>
      <c r="C118" s="275"/>
      <c r="D118" s="275"/>
      <c r="E118" s="336"/>
      <c r="F118" s="261"/>
      <c r="G118" s="275"/>
      <c r="H118" s="379"/>
      <c r="I118" s="379"/>
      <c r="J118" s="261"/>
      <c r="K118" s="261"/>
      <c r="L118" s="261"/>
      <c r="M118" s="261"/>
    </row>
    <row r="119" spans="1:13" ht="13.2">
      <c r="A119" s="384"/>
      <c r="B119" s="385"/>
      <c r="C119" s="275"/>
      <c r="D119" s="275"/>
      <c r="E119" s="336"/>
      <c r="F119" s="261"/>
      <c r="G119" s="275"/>
      <c r="H119" s="379"/>
      <c r="I119" s="379"/>
      <c r="J119" s="261"/>
      <c r="K119" s="261"/>
      <c r="L119" s="261"/>
      <c r="M119" s="261"/>
    </row>
    <row r="120" spans="1:13" ht="13.2">
      <c r="A120" s="384"/>
      <c r="B120" s="385"/>
      <c r="C120" s="275"/>
      <c r="D120" s="275"/>
      <c r="E120" s="336"/>
      <c r="F120" s="261"/>
      <c r="G120" s="275"/>
      <c r="H120" s="379"/>
      <c r="I120" s="379"/>
      <c r="J120" s="261"/>
      <c r="K120" s="261"/>
      <c r="L120" s="261"/>
      <c r="M120" s="261"/>
    </row>
    <row r="121" spans="1:13" ht="13.2">
      <c r="A121" s="384"/>
      <c r="B121" s="385"/>
      <c r="C121" s="275"/>
      <c r="D121" s="275"/>
      <c r="E121" s="336"/>
      <c r="F121" s="261"/>
      <c r="G121" s="275"/>
      <c r="H121" s="379"/>
      <c r="I121" s="379"/>
      <c r="J121" s="261"/>
      <c r="K121" s="261"/>
      <c r="L121" s="261"/>
      <c r="M121" s="261"/>
    </row>
    <row r="122" spans="1:13" ht="13.2">
      <c r="A122" s="384"/>
      <c r="B122" s="385"/>
      <c r="C122" s="275"/>
      <c r="D122" s="275"/>
      <c r="E122" s="336"/>
      <c r="F122" s="261"/>
      <c r="G122" s="275"/>
      <c r="H122" s="379"/>
      <c r="I122" s="379"/>
      <c r="J122" s="261"/>
      <c r="K122" s="261"/>
      <c r="L122" s="261"/>
      <c r="M122" s="261"/>
    </row>
    <row r="123" spans="1:13" ht="13.2">
      <c r="A123" s="384"/>
      <c r="B123" s="385"/>
      <c r="C123" s="275"/>
      <c r="D123" s="275"/>
      <c r="E123" s="336"/>
      <c r="F123" s="261"/>
      <c r="G123" s="275"/>
      <c r="H123" s="379"/>
      <c r="I123" s="379"/>
      <c r="J123" s="275"/>
      <c r="K123" s="261"/>
      <c r="L123" s="261"/>
      <c r="M123" s="261"/>
    </row>
    <row r="124" spans="1:13" ht="13.2">
      <c r="A124" s="384"/>
      <c r="B124" s="385"/>
      <c r="C124" s="275"/>
      <c r="D124" s="275"/>
      <c r="E124" s="336"/>
      <c r="F124" s="261"/>
      <c r="G124" s="275"/>
      <c r="H124" s="379"/>
      <c r="I124" s="379"/>
      <c r="J124" s="261"/>
      <c r="K124" s="261"/>
      <c r="L124" s="261"/>
      <c r="M124" s="261"/>
    </row>
    <row r="125" spans="1:13" ht="13.2">
      <c r="A125" s="384"/>
      <c r="B125" s="385"/>
      <c r="C125" s="275"/>
      <c r="D125" s="275"/>
      <c r="E125" s="336"/>
      <c r="F125" s="261"/>
      <c r="G125" s="275"/>
      <c r="H125" s="379"/>
      <c r="I125" s="379"/>
      <c r="J125" s="261"/>
      <c r="K125" s="261"/>
      <c r="L125" s="261"/>
      <c r="M125" s="261"/>
    </row>
    <row r="126" spans="1:13" ht="13.2">
      <c r="A126" s="384"/>
      <c r="B126" s="385"/>
      <c r="C126" s="275"/>
      <c r="D126" s="275"/>
      <c r="E126" s="336"/>
      <c r="F126" s="261"/>
      <c r="G126" s="275"/>
      <c r="H126" s="379"/>
      <c r="I126" s="379"/>
      <c r="J126" s="261"/>
      <c r="K126" s="261"/>
      <c r="L126" s="261"/>
      <c r="M126" s="261"/>
    </row>
    <row r="127" spans="1:13" ht="13.2">
      <c r="A127" s="384"/>
      <c r="B127" s="385"/>
      <c r="C127" s="275"/>
      <c r="D127" s="275"/>
      <c r="E127" s="336"/>
      <c r="F127" s="261"/>
      <c r="G127" s="275"/>
      <c r="H127" s="379"/>
      <c r="I127" s="379"/>
      <c r="J127" s="261"/>
      <c r="K127" s="261"/>
      <c r="L127" s="261"/>
      <c r="M127" s="261"/>
    </row>
    <row r="128" spans="1:13" ht="13.2">
      <c r="A128" s="384"/>
      <c r="B128" s="385"/>
      <c r="C128" s="275"/>
      <c r="D128" s="275"/>
      <c r="E128" s="336"/>
      <c r="F128" s="261"/>
      <c r="G128" s="275"/>
      <c r="H128" s="379"/>
      <c r="I128" s="379"/>
      <c r="J128" s="261"/>
      <c r="K128" s="261"/>
      <c r="L128" s="261"/>
      <c r="M128" s="261"/>
    </row>
    <row r="129" spans="1:13" ht="13.2">
      <c r="A129" s="384"/>
      <c r="B129" s="385"/>
      <c r="C129" s="275"/>
      <c r="D129" s="275"/>
      <c r="E129" s="336"/>
      <c r="F129" s="261"/>
      <c r="G129" s="275"/>
      <c r="H129" s="379"/>
      <c r="I129" s="379"/>
      <c r="J129" s="261"/>
      <c r="K129" s="261"/>
      <c r="L129" s="261"/>
      <c r="M129" s="261"/>
    </row>
    <row r="130" spans="1:13" ht="13.2">
      <c r="A130" s="384"/>
      <c r="B130" s="385"/>
      <c r="C130" s="275"/>
      <c r="D130" s="275"/>
      <c r="E130" s="336"/>
      <c r="F130" s="261"/>
      <c r="G130" s="275"/>
      <c r="H130" s="379"/>
      <c r="I130" s="379"/>
      <c r="J130" s="261"/>
      <c r="K130" s="261"/>
      <c r="L130" s="261"/>
      <c r="M130" s="261"/>
    </row>
    <row r="131" spans="1:13" ht="13.2">
      <c r="A131" s="384"/>
      <c r="B131" s="385"/>
      <c r="C131" s="275"/>
      <c r="D131" s="275"/>
      <c r="E131" s="336"/>
      <c r="F131" s="261"/>
      <c r="G131" s="275"/>
      <c r="H131" s="379"/>
      <c r="I131" s="379"/>
      <c r="J131" s="261"/>
      <c r="K131" s="261"/>
      <c r="L131" s="261"/>
      <c r="M131" s="261"/>
    </row>
    <row r="132" spans="1:13" ht="13.2">
      <c r="A132" s="384"/>
      <c r="B132" s="385"/>
      <c r="C132" s="275"/>
      <c r="D132" s="275"/>
      <c r="E132" s="336"/>
      <c r="F132" s="261"/>
      <c r="G132" s="275"/>
      <c r="H132" s="379"/>
      <c r="I132" s="379"/>
      <c r="J132" s="261"/>
      <c r="K132" s="261"/>
      <c r="L132" s="261"/>
      <c r="M132" s="261"/>
    </row>
    <row r="133" spans="1:13" ht="13.2">
      <c r="A133" s="384"/>
      <c r="B133" s="385"/>
      <c r="C133" s="275"/>
      <c r="D133" s="275"/>
      <c r="E133" s="336"/>
      <c r="F133" s="261"/>
      <c r="G133" s="275"/>
      <c r="H133" s="379"/>
      <c r="I133" s="379"/>
      <c r="J133" s="261"/>
      <c r="K133" s="261"/>
      <c r="L133" s="261"/>
      <c r="M133" s="261"/>
    </row>
    <row r="134" spans="1:13" ht="13.2">
      <c r="A134" s="384"/>
      <c r="B134" s="385"/>
      <c r="C134" s="275"/>
      <c r="D134" s="275"/>
      <c r="E134" s="336"/>
      <c r="F134" s="261"/>
      <c r="G134" s="275"/>
      <c r="H134" s="379"/>
      <c r="I134" s="379"/>
      <c r="J134" s="261"/>
      <c r="K134" s="261"/>
      <c r="L134" s="261"/>
      <c r="M134" s="261"/>
    </row>
    <row r="135" spans="1:13" ht="13.2">
      <c r="A135" s="384"/>
      <c r="B135" s="385"/>
      <c r="C135" s="275"/>
      <c r="D135" s="275"/>
      <c r="E135" s="336"/>
      <c r="F135" s="261"/>
      <c r="G135" s="275"/>
      <c r="H135" s="379"/>
      <c r="I135" s="379"/>
      <c r="J135" s="261"/>
      <c r="K135" s="261"/>
      <c r="L135" s="261"/>
      <c r="M135" s="261"/>
    </row>
    <row r="136" spans="1:13" ht="13.2">
      <c r="A136" s="384"/>
      <c r="B136" s="385"/>
      <c r="C136" s="275"/>
      <c r="D136" s="275"/>
      <c r="E136" s="336"/>
      <c r="F136" s="261"/>
      <c r="G136" s="275"/>
      <c r="H136" s="379"/>
      <c r="I136" s="379"/>
      <c r="J136" s="261"/>
      <c r="K136" s="261"/>
      <c r="L136" s="261"/>
      <c r="M136" s="261"/>
    </row>
    <row r="137" spans="1:13" ht="13.2">
      <c r="A137" s="384"/>
      <c r="B137" s="385"/>
      <c r="C137" s="275"/>
      <c r="D137" s="275"/>
      <c r="E137" s="336"/>
      <c r="F137" s="261"/>
      <c r="G137" s="275"/>
      <c r="H137" s="379"/>
      <c r="I137" s="379"/>
      <c r="J137" s="261"/>
      <c r="K137" s="261"/>
      <c r="L137" s="261"/>
      <c r="M137" s="261"/>
    </row>
    <row r="138" spans="1:13" ht="13.2">
      <c r="A138" s="384"/>
      <c r="B138" s="385"/>
      <c r="C138" s="275"/>
      <c r="D138" s="275"/>
      <c r="E138" s="336"/>
      <c r="F138" s="261"/>
      <c r="G138" s="275"/>
      <c r="H138" s="379"/>
      <c r="I138" s="379"/>
      <c r="J138" s="261"/>
      <c r="K138" s="261"/>
      <c r="L138" s="261"/>
      <c r="M138" s="261"/>
    </row>
    <row r="139" spans="1:13" ht="13.2">
      <c r="A139" s="384"/>
      <c r="B139" s="385"/>
      <c r="C139" s="275"/>
      <c r="D139" s="275"/>
      <c r="E139" s="336"/>
      <c r="F139" s="261"/>
      <c r="G139" s="275"/>
      <c r="H139" s="379"/>
      <c r="I139" s="379"/>
      <c r="J139" s="261"/>
      <c r="K139" s="261"/>
      <c r="L139" s="261"/>
      <c r="M139" s="261"/>
    </row>
    <row r="140" spans="1:13" ht="13.2">
      <c r="A140" s="384"/>
      <c r="B140" s="385"/>
      <c r="C140" s="275"/>
      <c r="D140" s="275"/>
      <c r="E140" s="336"/>
      <c r="F140" s="261"/>
      <c r="G140" s="275"/>
      <c r="H140" s="379"/>
      <c r="I140" s="379"/>
      <c r="J140" s="261"/>
      <c r="K140" s="261"/>
      <c r="L140" s="261"/>
      <c r="M140" s="261"/>
    </row>
    <row r="141" spans="1:13" ht="13.2">
      <c r="A141" s="384"/>
      <c r="B141" s="385"/>
      <c r="C141" s="275"/>
      <c r="D141" s="275"/>
      <c r="E141" s="336"/>
      <c r="F141" s="261"/>
      <c r="G141" s="275"/>
      <c r="H141" s="379"/>
      <c r="I141" s="379"/>
      <c r="J141" s="261"/>
      <c r="K141" s="261"/>
      <c r="L141" s="261"/>
      <c r="M141" s="261"/>
    </row>
    <row r="142" spans="1:13" ht="13.2">
      <c r="A142" s="384"/>
      <c r="B142" s="385"/>
      <c r="C142" s="275"/>
      <c r="D142" s="275"/>
      <c r="E142" s="336"/>
      <c r="F142" s="261"/>
      <c r="G142" s="275"/>
      <c r="H142" s="379"/>
      <c r="I142" s="379"/>
      <c r="J142" s="261"/>
      <c r="K142" s="261"/>
      <c r="L142" s="261"/>
      <c r="M142" s="261"/>
    </row>
    <row r="143" spans="1:13" ht="13.2">
      <c r="A143" s="384"/>
      <c r="B143" s="385"/>
      <c r="C143" s="275"/>
      <c r="D143" s="275"/>
      <c r="E143" s="336"/>
      <c r="F143" s="261"/>
      <c r="G143" s="275"/>
      <c r="H143" s="379"/>
      <c r="I143" s="379"/>
      <c r="J143" s="261"/>
      <c r="K143" s="261"/>
      <c r="L143" s="261"/>
      <c r="M143" s="261"/>
    </row>
    <row r="144" spans="1:13" ht="13.2">
      <c r="A144" s="384"/>
      <c r="B144" s="385"/>
      <c r="C144" s="275"/>
      <c r="D144" s="275"/>
      <c r="E144" s="336"/>
      <c r="F144" s="261"/>
      <c r="G144" s="275"/>
      <c r="H144" s="379"/>
      <c r="I144" s="379"/>
      <c r="J144" s="261"/>
      <c r="K144" s="261"/>
      <c r="L144" s="261"/>
      <c r="M144" s="261"/>
    </row>
    <row r="145" spans="1:13" ht="13.2">
      <c r="A145" s="384"/>
      <c r="B145" s="385"/>
      <c r="C145" s="275"/>
      <c r="D145" s="275"/>
      <c r="E145" s="336"/>
      <c r="F145" s="261"/>
      <c r="G145" s="275"/>
      <c r="H145" s="379"/>
      <c r="I145" s="379"/>
      <c r="J145" s="261"/>
      <c r="K145" s="261"/>
      <c r="L145" s="261"/>
      <c r="M145" s="261"/>
    </row>
    <row r="146" spans="1:13" ht="13.2">
      <c r="A146" s="384"/>
      <c r="B146" s="385"/>
      <c r="C146" s="275"/>
      <c r="D146" s="275"/>
      <c r="E146" s="336"/>
      <c r="F146" s="261"/>
      <c r="G146" s="275"/>
      <c r="H146" s="379"/>
      <c r="I146" s="379"/>
      <c r="J146" s="261"/>
      <c r="K146" s="261"/>
      <c r="L146" s="261"/>
      <c r="M146" s="261"/>
    </row>
    <row r="147" spans="1:13" ht="13.2">
      <c r="A147" s="384"/>
      <c r="B147" s="385"/>
      <c r="C147" s="275"/>
      <c r="D147" s="275"/>
      <c r="E147" s="336"/>
      <c r="F147" s="261"/>
      <c r="G147" s="275"/>
      <c r="H147" s="379"/>
      <c r="I147" s="379"/>
      <c r="J147" s="261"/>
      <c r="K147" s="261"/>
      <c r="L147" s="261"/>
      <c r="M147" s="261"/>
    </row>
    <row r="148" spans="1:13" ht="13.2">
      <c r="A148" s="384"/>
      <c r="B148" s="385"/>
      <c r="C148" s="275"/>
      <c r="D148" s="275"/>
      <c r="E148" s="336"/>
      <c r="F148" s="261"/>
      <c r="G148" s="275"/>
      <c r="H148" s="379"/>
      <c r="I148" s="379"/>
      <c r="J148" s="261"/>
      <c r="K148" s="261"/>
      <c r="L148" s="261"/>
      <c r="M148" s="261"/>
    </row>
    <row r="149" spans="1:13" ht="13.2">
      <c r="A149" s="384"/>
      <c r="B149" s="385"/>
      <c r="C149" s="275"/>
      <c r="D149" s="275"/>
      <c r="E149" s="336"/>
      <c r="F149" s="261"/>
      <c r="G149" s="275"/>
      <c r="H149" s="379"/>
      <c r="I149" s="379"/>
      <c r="J149" s="275"/>
      <c r="K149" s="261"/>
      <c r="L149" s="261"/>
      <c r="M149" s="261"/>
    </row>
    <row r="150" spans="1:13" ht="13.2">
      <c r="A150" s="384"/>
      <c r="B150" s="385"/>
      <c r="C150" s="275"/>
      <c r="D150" s="275"/>
      <c r="E150" s="336"/>
      <c r="F150" s="261"/>
      <c r="G150" s="275"/>
      <c r="H150" s="379"/>
      <c r="I150" s="379"/>
      <c r="J150" s="261"/>
      <c r="K150" s="261"/>
      <c r="L150" s="261"/>
      <c r="M150" s="261"/>
    </row>
    <row r="151" spans="1:13" ht="13.2">
      <c r="A151" s="384"/>
      <c r="B151" s="385"/>
      <c r="C151" s="275"/>
      <c r="D151" s="275"/>
      <c r="E151" s="336"/>
      <c r="F151" s="261"/>
      <c r="G151" s="275"/>
      <c r="H151" s="379"/>
      <c r="I151" s="379"/>
      <c r="J151" s="261"/>
      <c r="K151" s="261"/>
      <c r="L151" s="261"/>
      <c r="M151" s="261"/>
    </row>
    <row r="152" spans="1:13" ht="13.2">
      <c r="A152" s="384"/>
      <c r="B152" s="385"/>
      <c r="C152" s="275"/>
      <c r="D152" s="275"/>
      <c r="E152" s="336"/>
      <c r="F152" s="261"/>
      <c r="G152" s="275"/>
      <c r="H152" s="379"/>
      <c r="I152" s="379"/>
      <c r="J152" s="261"/>
      <c r="K152" s="261"/>
      <c r="L152" s="261"/>
      <c r="M152" s="261"/>
    </row>
    <row r="153" spans="1:13" ht="13.2">
      <c r="A153" s="384"/>
      <c r="B153" s="385"/>
      <c r="C153" s="275"/>
      <c r="D153" s="275"/>
      <c r="E153" s="336"/>
      <c r="F153" s="261"/>
      <c r="G153" s="275"/>
      <c r="H153" s="379"/>
      <c r="I153" s="379"/>
      <c r="J153" s="261"/>
      <c r="K153" s="261"/>
      <c r="L153" s="261"/>
      <c r="M153" s="261"/>
    </row>
    <row r="154" spans="1:13" ht="13.2">
      <c r="A154" s="384"/>
      <c r="B154" s="385"/>
      <c r="C154" s="275"/>
      <c r="D154" s="275"/>
      <c r="E154" s="336"/>
      <c r="F154" s="261"/>
      <c r="G154" s="275"/>
      <c r="H154" s="379"/>
      <c r="I154" s="379"/>
      <c r="J154" s="261"/>
      <c r="K154" s="261"/>
      <c r="L154" s="261"/>
      <c r="M154" s="261"/>
    </row>
    <row r="155" spans="1:13" ht="13.2">
      <c r="A155" s="384"/>
      <c r="B155" s="385"/>
      <c r="C155" s="275"/>
      <c r="D155" s="275"/>
      <c r="E155" s="336"/>
      <c r="F155" s="261"/>
      <c r="G155" s="275"/>
      <c r="H155" s="379"/>
      <c r="I155" s="379"/>
      <c r="J155" s="261"/>
      <c r="K155" s="261"/>
      <c r="L155" s="261"/>
      <c r="M155" s="261"/>
    </row>
    <row r="156" spans="1:13" ht="13.2">
      <c r="A156" s="384"/>
      <c r="B156" s="385"/>
      <c r="C156" s="275"/>
      <c r="D156" s="275"/>
      <c r="E156" s="336"/>
      <c r="F156" s="261"/>
      <c r="G156" s="275"/>
      <c r="H156" s="379"/>
      <c r="I156" s="379"/>
      <c r="J156" s="261"/>
      <c r="K156" s="261"/>
      <c r="L156" s="261"/>
      <c r="M156" s="261"/>
    </row>
    <row r="157" spans="1:13" ht="13.2">
      <c r="A157" s="384"/>
      <c r="B157" s="385"/>
      <c r="C157" s="275"/>
      <c r="D157" s="275"/>
      <c r="E157" s="336"/>
      <c r="F157" s="261"/>
      <c r="G157" s="275"/>
      <c r="H157" s="379"/>
      <c r="I157" s="379"/>
      <c r="J157" s="261"/>
      <c r="K157" s="261"/>
      <c r="L157" s="261"/>
      <c r="M157" s="261"/>
    </row>
    <row r="158" spans="1:13" ht="13.2">
      <c r="A158" s="384"/>
      <c r="B158" s="385"/>
      <c r="C158" s="275"/>
      <c r="D158" s="275"/>
      <c r="E158" s="336"/>
      <c r="F158" s="261"/>
      <c r="G158" s="275"/>
      <c r="H158" s="379"/>
      <c r="I158" s="379"/>
      <c r="J158" s="261"/>
      <c r="K158" s="261"/>
      <c r="L158" s="261"/>
      <c r="M158" s="261"/>
    </row>
    <row r="159" spans="1:13" ht="13.2">
      <c r="A159" s="386"/>
      <c r="B159" s="385"/>
      <c r="C159" s="275"/>
      <c r="D159" s="275"/>
      <c r="E159" s="336"/>
      <c r="F159" s="261"/>
      <c r="G159" s="275"/>
      <c r="H159" s="379"/>
      <c r="I159" s="379"/>
      <c r="J159" s="261"/>
      <c r="K159" s="261"/>
      <c r="L159" s="261"/>
      <c r="M159" s="261"/>
    </row>
    <row r="160" spans="1:13" ht="13.2">
      <c r="A160" s="386"/>
      <c r="B160" s="385"/>
      <c r="C160" s="275"/>
      <c r="D160" s="275"/>
      <c r="E160" s="336"/>
      <c r="F160" s="261"/>
      <c r="G160" s="275"/>
      <c r="H160" s="379"/>
      <c r="I160" s="379"/>
      <c r="J160" s="261"/>
      <c r="K160" s="261"/>
      <c r="L160" s="261"/>
      <c r="M160" s="261"/>
    </row>
    <row r="161" spans="1:16" ht="13.2">
      <c r="A161" s="386"/>
      <c r="B161" s="385"/>
      <c r="C161" s="275"/>
      <c r="D161" s="275"/>
      <c r="E161" s="336"/>
      <c r="F161" s="261"/>
      <c r="G161" s="275"/>
      <c r="H161" s="379"/>
      <c r="I161" s="379"/>
      <c r="J161" s="275"/>
      <c r="K161" s="261"/>
      <c r="L161" s="261"/>
      <c r="M161" s="261"/>
    </row>
    <row r="162" spans="1:16" ht="13.2">
      <c r="A162" s="386"/>
      <c r="B162" s="385"/>
      <c r="C162" s="275"/>
      <c r="D162" s="275"/>
      <c r="E162" s="336"/>
      <c r="F162" s="261"/>
      <c r="G162" s="275"/>
      <c r="H162" s="379"/>
      <c r="I162" s="379"/>
      <c r="J162" s="275"/>
      <c r="K162" s="261"/>
      <c r="L162" s="261"/>
      <c r="M162" s="261"/>
    </row>
    <row r="163" spans="1:16" ht="13.2">
      <c r="A163" s="386"/>
      <c r="B163" s="385"/>
      <c r="C163" s="275"/>
      <c r="D163" s="275"/>
      <c r="E163" s="336"/>
      <c r="F163" s="261"/>
      <c r="G163" s="275"/>
      <c r="H163" s="379"/>
      <c r="I163" s="379"/>
      <c r="J163" s="275"/>
      <c r="K163" s="261"/>
      <c r="L163" s="261"/>
      <c r="M163" s="261"/>
    </row>
    <row r="164" spans="1:16" ht="13.2">
      <c r="A164" s="386"/>
      <c r="B164" s="392"/>
      <c r="C164" s="275"/>
      <c r="D164" s="275"/>
      <c r="E164" s="336"/>
      <c r="F164" s="261"/>
      <c r="G164" s="275"/>
      <c r="H164" s="379"/>
      <c r="I164" s="379"/>
      <c r="J164" s="261"/>
      <c r="K164" s="261"/>
      <c r="L164" s="261"/>
      <c r="M164" s="261"/>
    </row>
    <row r="165" spans="1:16" ht="13.2">
      <c r="A165" s="386"/>
      <c r="B165" s="385"/>
      <c r="C165" s="275"/>
      <c r="D165" s="275"/>
      <c r="E165" s="336"/>
      <c r="F165" s="261"/>
      <c r="G165" s="275"/>
      <c r="H165" s="379"/>
      <c r="I165" s="379"/>
      <c r="J165" s="261"/>
      <c r="K165" s="261"/>
      <c r="L165" s="261"/>
      <c r="M165" s="261"/>
    </row>
    <row r="166" spans="1:16" ht="13.2">
      <c r="A166" s="384"/>
      <c r="B166" s="385"/>
      <c r="C166" s="275"/>
      <c r="D166" s="275"/>
      <c r="E166" s="336"/>
      <c r="F166" s="261"/>
      <c r="G166" s="275"/>
      <c r="H166" s="379"/>
      <c r="I166" s="379"/>
      <c r="J166" s="261"/>
      <c r="K166" s="261"/>
      <c r="L166" s="261"/>
      <c r="M166" s="261"/>
    </row>
    <row r="167" spans="1:16" ht="13.2">
      <c r="A167" s="384"/>
      <c r="B167" s="385"/>
      <c r="C167" s="275"/>
      <c r="D167" s="275"/>
      <c r="E167" s="336"/>
      <c r="F167" s="261"/>
      <c r="G167" s="275"/>
      <c r="H167" s="379"/>
      <c r="I167" s="379"/>
      <c r="J167" s="261"/>
      <c r="K167" s="261"/>
      <c r="L167" s="261"/>
      <c r="M167" s="261"/>
    </row>
    <row r="168" spans="1:16" ht="13.2">
      <c r="A168" s="384"/>
      <c r="B168" s="385"/>
      <c r="C168" s="275"/>
      <c r="D168" s="275"/>
      <c r="E168" s="336"/>
      <c r="F168" s="261"/>
      <c r="G168" s="275"/>
      <c r="H168" s="379"/>
      <c r="I168" s="379"/>
      <c r="J168" s="261"/>
      <c r="K168" s="261"/>
      <c r="L168" s="261"/>
      <c r="M168" s="261"/>
    </row>
    <row r="169" spans="1:16" ht="13.2">
      <c r="A169" s="384"/>
      <c r="B169" s="385"/>
      <c r="C169" s="275"/>
      <c r="D169" s="275"/>
      <c r="E169" s="336"/>
      <c r="F169" s="261"/>
      <c r="G169" s="275"/>
      <c r="H169" s="379"/>
      <c r="I169" s="379"/>
      <c r="J169" s="261"/>
      <c r="K169" s="261"/>
      <c r="L169" s="261"/>
      <c r="M169" s="261"/>
    </row>
    <row r="170" spans="1:16" ht="13.2">
      <c r="A170" s="384"/>
      <c r="B170" s="385"/>
      <c r="C170" s="275"/>
      <c r="D170" s="275"/>
      <c r="E170" s="336"/>
      <c r="F170" s="261"/>
      <c r="G170" s="275"/>
      <c r="H170" s="379"/>
      <c r="I170" s="379"/>
      <c r="J170" s="261"/>
      <c r="K170" s="261"/>
      <c r="L170" s="261"/>
      <c r="M170" s="261"/>
      <c r="P170" s="393"/>
    </row>
    <row r="171" spans="1:16" ht="13.2">
      <c r="A171" s="384"/>
      <c r="B171" s="385"/>
      <c r="C171" s="275"/>
      <c r="D171" s="275"/>
      <c r="E171" s="336"/>
      <c r="F171" s="261"/>
      <c r="G171" s="275"/>
      <c r="H171" s="379"/>
      <c r="I171" s="379"/>
      <c r="J171" s="261"/>
      <c r="K171" s="261"/>
      <c r="L171" s="261"/>
      <c r="M171" s="261"/>
    </row>
    <row r="172" spans="1:16" ht="13.2">
      <c r="A172" s="384"/>
      <c r="B172" s="385"/>
      <c r="C172" s="275"/>
      <c r="D172" s="275"/>
      <c r="E172" s="336"/>
      <c r="F172" s="261"/>
      <c r="G172" s="275"/>
      <c r="H172" s="379"/>
      <c r="I172" s="379"/>
      <c r="J172" s="261"/>
      <c r="K172" s="261"/>
      <c r="L172" s="261"/>
      <c r="M172" s="261"/>
    </row>
    <row r="173" spans="1:16" ht="13.2">
      <c r="A173" s="384"/>
      <c r="B173" s="385"/>
      <c r="C173" s="275"/>
      <c r="D173" s="275"/>
      <c r="E173" s="336"/>
      <c r="F173" s="261"/>
      <c r="G173" s="275"/>
      <c r="H173" s="379"/>
      <c r="I173" s="379"/>
      <c r="J173" s="261"/>
      <c r="K173" s="261"/>
      <c r="L173" s="261"/>
      <c r="M173" s="261"/>
    </row>
    <row r="174" spans="1:16" ht="13.2">
      <c r="A174" s="384"/>
      <c r="B174" s="385"/>
      <c r="C174" s="275"/>
      <c r="D174" s="275"/>
      <c r="E174" s="336"/>
      <c r="F174" s="261"/>
      <c r="G174" s="275"/>
      <c r="H174" s="379"/>
      <c r="I174" s="379"/>
      <c r="J174" s="261"/>
      <c r="K174" s="261"/>
      <c r="L174" s="261"/>
      <c r="M174" s="261"/>
    </row>
    <row r="175" spans="1:16" ht="13.2">
      <c r="A175" s="384"/>
      <c r="B175" s="385"/>
      <c r="C175" s="275"/>
      <c r="D175" s="275"/>
      <c r="E175" s="336"/>
      <c r="F175" s="261"/>
      <c r="G175" s="275"/>
      <c r="H175" s="379"/>
      <c r="I175" s="379"/>
      <c r="J175" s="261"/>
      <c r="K175" s="261"/>
      <c r="L175" s="261"/>
      <c r="M175" s="261"/>
    </row>
    <row r="176" spans="1:16" ht="13.2">
      <c r="A176" s="394"/>
      <c r="B176" s="385"/>
      <c r="C176" s="275"/>
      <c r="D176" s="275"/>
      <c r="E176" s="395"/>
      <c r="F176" s="261"/>
      <c r="G176" s="275"/>
      <c r="H176" s="379"/>
      <c r="I176" s="379"/>
      <c r="J176" s="261"/>
      <c r="K176" s="261"/>
      <c r="L176" s="261"/>
      <c r="M176" s="261"/>
    </row>
    <row r="177" spans="1:13" ht="13.2">
      <c r="A177" s="394"/>
      <c r="B177" s="385"/>
      <c r="C177" s="275"/>
      <c r="D177" s="275"/>
      <c r="E177" s="336"/>
      <c r="F177" s="261"/>
      <c r="G177" s="275"/>
      <c r="H177" s="379"/>
      <c r="I177" s="379"/>
      <c r="J177" s="275"/>
      <c r="K177" s="261"/>
      <c r="L177" s="261"/>
      <c r="M177" s="261"/>
    </row>
    <row r="178" spans="1:13" ht="14.4">
      <c r="A178" s="394"/>
      <c r="B178" s="396"/>
      <c r="C178" s="275"/>
      <c r="D178" s="275"/>
      <c r="E178" s="395"/>
      <c r="F178" s="261"/>
      <c r="G178" s="275"/>
      <c r="H178" s="379"/>
      <c r="I178" s="379"/>
      <c r="J178" s="261"/>
      <c r="K178" s="261"/>
      <c r="L178" s="261"/>
      <c r="M178" s="261"/>
    </row>
    <row r="179" spans="1:13" ht="13.2">
      <c r="A179" s="394"/>
      <c r="B179" s="385"/>
      <c r="C179" s="275"/>
      <c r="D179" s="275"/>
      <c r="E179" s="336"/>
      <c r="F179" s="261"/>
      <c r="G179" s="275"/>
      <c r="H179" s="379"/>
      <c r="I179" s="379"/>
      <c r="J179" s="261"/>
      <c r="K179" s="261"/>
      <c r="L179" s="261"/>
      <c r="M179" s="261"/>
    </row>
    <row r="180" spans="1:13" ht="13.2">
      <c r="A180" s="394"/>
      <c r="B180" s="385"/>
      <c r="C180" s="275"/>
      <c r="D180" s="275"/>
      <c r="E180" s="336"/>
      <c r="F180" s="261"/>
      <c r="G180" s="275"/>
      <c r="H180" s="379"/>
      <c r="I180" s="379"/>
      <c r="J180" s="261"/>
      <c r="K180" s="261"/>
      <c r="L180" s="261"/>
      <c r="M180" s="261"/>
    </row>
    <row r="181" spans="1:13" ht="14.4">
      <c r="A181" s="397"/>
      <c r="B181" s="398"/>
      <c r="C181" s="275"/>
      <c r="D181" s="275"/>
      <c r="E181" s="389"/>
      <c r="F181" s="261"/>
      <c r="G181" s="275"/>
      <c r="H181" s="379"/>
      <c r="I181" s="379"/>
      <c r="J181" s="261"/>
      <c r="K181" s="261"/>
      <c r="L181" s="261"/>
      <c r="M181" s="261"/>
    </row>
    <row r="182" spans="1:13" ht="13.2">
      <c r="A182" s="397"/>
      <c r="B182" s="385"/>
      <c r="C182" s="275"/>
      <c r="D182" s="275"/>
      <c r="E182" s="336"/>
      <c r="F182" s="261"/>
      <c r="G182" s="275"/>
      <c r="H182" s="379"/>
      <c r="I182" s="379"/>
      <c r="J182" s="261"/>
      <c r="K182" s="261"/>
      <c r="L182" s="261"/>
      <c r="M182" s="261"/>
    </row>
    <row r="183" spans="1:13" ht="13.2">
      <c r="A183" s="394"/>
      <c r="B183" s="385"/>
      <c r="C183" s="275"/>
      <c r="D183" s="275"/>
      <c r="E183" s="336"/>
      <c r="F183" s="261"/>
      <c r="G183" s="275"/>
      <c r="H183" s="379"/>
      <c r="I183" s="379"/>
      <c r="J183" s="261"/>
      <c r="K183" s="261"/>
      <c r="L183" s="261"/>
      <c r="M183" s="261"/>
    </row>
    <row r="184" spans="1:13" ht="14.4">
      <c r="A184" s="394"/>
      <c r="B184" s="396"/>
      <c r="C184" s="275"/>
      <c r="D184" s="275"/>
      <c r="E184" s="389"/>
      <c r="F184" s="261"/>
      <c r="G184" s="275"/>
      <c r="H184" s="379"/>
      <c r="I184" s="379"/>
      <c r="J184" s="261"/>
      <c r="K184" s="261"/>
      <c r="L184" s="261"/>
      <c r="M184" s="261"/>
    </row>
    <row r="185" spans="1:13" ht="13.2">
      <c r="A185" s="397"/>
      <c r="B185" s="385"/>
      <c r="C185" s="275"/>
      <c r="D185" s="275"/>
      <c r="E185" s="336"/>
      <c r="F185" s="261"/>
      <c r="G185" s="275"/>
      <c r="H185" s="379"/>
      <c r="I185" s="379"/>
      <c r="J185" s="261"/>
      <c r="K185" s="261"/>
      <c r="L185" s="261"/>
      <c r="M185" s="261"/>
    </row>
    <row r="186" spans="1:13" ht="13.2">
      <c r="A186" s="384"/>
      <c r="B186" s="385"/>
      <c r="C186" s="275"/>
      <c r="D186" s="275"/>
      <c r="E186" s="336"/>
      <c r="F186" s="261"/>
      <c r="G186" s="275"/>
      <c r="H186" s="379"/>
      <c r="I186" s="379"/>
      <c r="J186" s="261"/>
      <c r="K186" s="261"/>
      <c r="L186" s="261"/>
      <c r="M186" s="261"/>
    </row>
    <row r="187" spans="1:13" ht="14.4">
      <c r="A187" s="394"/>
      <c r="B187" s="396"/>
      <c r="C187" s="275"/>
      <c r="D187" s="275"/>
      <c r="E187" s="389"/>
      <c r="F187" s="261"/>
      <c r="G187" s="275"/>
      <c r="H187" s="379"/>
      <c r="I187" s="379"/>
      <c r="J187" s="261"/>
      <c r="K187" s="261"/>
      <c r="L187" s="261"/>
      <c r="M187" s="261"/>
    </row>
    <row r="188" spans="1:13" ht="13.2">
      <c r="A188" s="384"/>
      <c r="B188" s="385"/>
      <c r="C188" s="275"/>
      <c r="D188" s="275"/>
      <c r="E188" s="389"/>
      <c r="F188" s="261"/>
      <c r="G188" s="275"/>
      <c r="H188" s="379"/>
      <c r="I188" s="379"/>
      <c r="J188" s="261"/>
      <c r="K188" s="261"/>
      <c r="L188" s="261"/>
      <c r="M188" s="261"/>
    </row>
    <row r="189" spans="1:13" ht="14.4">
      <c r="A189" s="394"/>
      <c r="B189" s="396"/>
      <c r="C189" s="275"/>
      <c r="D189" s="275"/>
      <c r="E189" s="389"/>
      <c r="F189" s="261"/>
      <c r="G189" s="275"/>
      <c r="H189" s="379"/>
      <c r="I189" s="379"/>
      <c r="J189" s="261"/>
      <c r="K189" s="261"/>
      <c r="L189" s="261"/>
      <c r="M189" s="261"/>
    </row>
    <row r="190" spans="1:13" ht="13.2">
      <c r="A190" s="384"/>
      <c r="B190" s="385"/>
      <c r="C190" s="275"/>
      <c r="D190" s="275"/>
      <c r="E190" s="336"/>
      <c r="F190" s="261"/>
      <c r="G190" s="275"/>
      <c r="H190" s="379"/>
      <c r="I190" s="379"/>
      <c r="J190" s="261"/>
      <c r="K190" s="261"/>
      <c r="L190" s="261"/>
      <c r="M190" s="261"/>
    </row>
    <row r="191" spans="1:13" ht="14.4">
      <c r="A191" s="394"/>
      <c r="B191" s="396"/>
      <c r="C191" s="275"/>
      <c r="D191" s="275"/>
      <c r="E191" s="389"/>
      <c r="F191" s="261"/>
      <c r="G191" s="275"/>
      <c r="H191" s="379"/>
      <c r="I191" s="379"/>
      <c r="J191" s="261"/>
      <c r="K191" s="261"/>
      <c r="L191" s="261"/>
      <c r="M191" s="261"/>
    </row>
    <row r="192" spans="1:13" ht="13.2">
      <c r="A192" s="384"/>
      <c r="B192" s="399"/>
      <c r="C192" s="275"/>
      <c r="D192" s="275"/>
      <c r="E192" s="336"/>
      <c r="F192" s="261"/>
      <c r="G192" s="275"/>
      <c r="H192" s="379"/>
      <c r="I192" s="379"/>
      <c r="J192" s="261"/>
      <c r="K192" s="261"/>
      <c r="L192" s="261"/>
      <c r="M192" s="261"/>
    </row>
    <row r="193" spans="1:13" ht="14.4">
      <c r="A193" s="394"/>
      <c r="B193" s="396"/>
      <c r="C193" s="275"/>
      <c r="D193" s="275"/>
      <c r="E193" s="389"/>
      <c r="F193" s="261"/>
      <c r="G193" s="275"/>
      <c r="H193" s="379"/>
      <c r="I193" s="379"/>
      <c r="J193" s="261"/>
      <c r="K193" s="261"/>
      <c r="L193" s="261"/>
      <c r="M193" s="261"/>
    </row>
    <row r="194" spans="1:13" ht="13.2">
      <c r="A194" s="394"/>
      <c r="B194" s="385"/>
      <c r="C194" s="275"/>
      <c r="D194" s="275"/>
      <c r="E194" s="336"/>
      <c r="F194" s="261"/>
      <c r="G194" s="275"/>
      <c r="H194" s="379"/>
      <c r="I194" s="379"/>
      <c r="J194" s="261"/>
      <c r="K194" s="261"/>
      <c r="L194" s="261"/>
      <c r="M194" s="261"/>
    </row>
    <row r="195" spans="1:13" ht="14.4">
      <c r="A195" s="394"/>
      <c r="B195" s="396"/>
      <c r="C195" s="275"/>
      <c r="D195" s="275"/>
      <c r="E195" s="389"/>
      <c r="F195" s="261"/>
      <c r="G195" s="275"/>
      <c r="H195" s="379"/>
      <c r="I195" s="379"/>
      <c r="J195" s="261"/>
      <c r="K195" s="261"/>
      <c r="L195" s="261"/>
      <c r="M195" s="261"/>
    </row>
    <row r="196" spans="1:13" ht="13.2">
      <c r="A196" s="384"/>
      <c r="B196" s="385"/>
      <c r="C196" s="275"/>
      <c r="D196" s="275"/>
      <c r="E196" s="336"/>
      <c r="F196" s="261"/>
      <c r="G196" s="275"/>
      <c r="H196" s="379"/>
      <c r="I196" s="379"/>
      <c r="J196" s="261"/>
      <c r="K196" s="261"/>
      <c r="L196" s="261"/>
      <c r="M196" s="261"/>
    </row>
    <row r="197" spans="1:13" ht="14.4">
      <c r="A197" s="397"/>
      <c r="B197" s="396"/>
      <c r="C197" s="275"/>
      <c r="D197" s="275"/>
      <c r="E197" s="389"/>
      <c r="F197" s="261"/>
      <c r="G197" s="275"/>
      <c r="H197" s="379"/>
      <c r="I197" s="379"/>
      <c r="J197" s="261"/>
      <c r="K197" s="261"/>
      <c r="L197" s="261"/>
      <c r="M197" s="261"/>
    </row>
    <row r="198" spans="1:13" ht="14.4">
      <c r="A198" s="397"/>
      <c r="B198" s="396"/>
      <c r="C198" s="275"/>
      <c r="D198" s="275"/>
      <c r="E198" s="389"/>
      <c r="F198" s="261"/>
      <c r="G198" s="275"/>
      <c r="H198" s="379"/>
      <c r="I198" s="379"/>
      <c r="J198" s="261"/>
      <c r="K198" s="261"/>
      <c r="L198" s="261"/>
      <c r="M198" s="261"/>
    </row>
    <row r="199" spans="1:13" ht="13.2">
      <c r="A199" s="397"/>
      <c r="B199" s="400"/>
      <c r="C199" s="275"/>
      <c r="D199" s="275"/>
      <c r="E199" s="389"/>
      <c r="F199" s="261"/>
      <c r="G199" s="275"/>
      <c r="H199" s="379"/>
      <c r="I199" s="379"/>
      <c r="J199" s="261"/>
      <c r="K199" s="261"/>
      <c r="L199" s="261"/>
      <c r="M199" s="261"/>
    </row>
    <row r="200" spans="1:13" ht="13.2">
      <c r="A200" s="384"/>
      <c r="B200" s="385"/>
      <c r="C200" s="275"/>
      <c r="D200" s="275"/>
      <c r="E200" s="336"/>
      <c r="F200" s="261"/>
      <c r="G200" s="275"/>
      <c r="H200" s="379"/>
      <c r="I200" s="379"/>
      <c r="J200" s="261"/>
      <c r="K200" s="261"/>
      <c r="L200" s="261"/>
      <c r="M200" s="261"/>
    </row>
    <row r="201" spans="1:13" ht="14.4">
      <c r="A201" s="397"/>
      <c r="B201" s="396"/>
      <c r="C201" s="275"/>
      <c r="D201" s="275"/>
      <c r="E201" s="389"/>
      <c r="F201" s="261"/>
      <c r="G201" s="275"/>
      <c r="H201" s="379"/>
      <c r="I201" s="379"/>
      <c r="J201" s="261"/>
      <c r="K201" s="261"/>
      <c r="L201" s="261"/>
      <c r="M201" s="261"/>
    </row>
    <row r="202" spans="1:13" ht="13.2">
      <c r="A202" s="384"/>
      <c r="B202" s="385"/>
      <c r="C202" s="275"/>
      <c r="D202" s="275"/>
      <c r="E202" s="336"/>
      <c r="F202" s="261"/>
      <c r="G202" s="275"/>
      <c r="H202" s="379"/>
      <c r="I202" s="379"/>
      <c r="J202" s="261"/>
      <c r="K202" s="261"/>
      <c r="L202" s="261"/>
      <c r="M202" s="261"/>
    </row>
    <row r="203" spans="1:13" ht="14.4">
      <c r="A203" s="397"/>
      <c r="B203" s="401"/>
      <c r="C203" s="275"/>
      <c r="D203" s="275"/>
      <c r="E203" s="389"/>
      <c r="F203" s="261"/>
      <c r="G203" s="275"/>
      <c r="H203" s="379"/>
      <c r="I203" s="379"/>
      <c r="J203" s="261"/>
      <c r="K203" s="261"/>
      <c r="L203" s="261"/>
      <c r="M203" s="261"/>
    </row>
    <row r="204" spans="1:13" ht="14.4">
      <c r="A204" s="397"/>
      <c r="B204" s="396"/>
      <c r="C204" s="275"/>
      <c r="D204" s="275"/>
      <c r="E204" s="389"/>
      <c r="F204" s="261"/>
      <c r="G204" s="275"/>
      <c r="H204" s="379"/>
      <c r="I204" s="379"/>
      <c r="J204" s="261"/>
      <c r="K204" s="261"/>
      <c r="L204" s="261"/>
      <c r="M204" s="261"/>
    </row>
    <row r="205" spans="1:13" ht="13.2">
      <c r="A205" s="397"/>
      <c r="B205" s="402"/>
      <c r="C205" s="275"/>
      <c r="D205" s="275"/>
      <c r="E205" s="336"/>
      <c r="F205" s="261"/>
      <c r="G205" s="275"/>
      <c r="H205" s="379"/>
      <c r="I205" s="379"/>
      <c r="J205" s="261"/>
      <c r="K205" s="261"/>
      <c r="L205" s="261"/>
      <c r="M205" s="261"/>
    </row>
    <row r="206" spans="1:13" ht="14.4">
      <c r="A206" s="397"/>
      <c r="B206" s="396"/>
      <c r="C206" s="275"/>
      <c r="D206" s="275"/>
      <c r="E206" s="389"/>
      <c r="F206" s="261"/>
      <c r="G206" s="275"/>
      <c r="H206" s="379"/>
      <c r="I206" s="379"/>
      <c r="J206" s="261"/>
      <c r="K206" s="261"/>
      <c r="L206" s="261"/>
      <c r="M206" s="261"/>
    </row>
    <row r="207" spans="1:13" ht="14.4">
      <c r="A207" s="397"/>
      <c r="B207" s="396"/>
      <c r="C207" s="275"/>
      <c r="D207" s="275"/>
      <c r="E207" s="389"/>
      <c r="F207" s="261"/>
      <c r="G207" s="275"/>
      <c r="H207" s="379"/>
      <c r="I207" s="379"/>
      <c r="J207" s="261"/>
      <c r="K207" s="261"/>
      <c r="L207" s="261"/>
      <c r="M207" s="261"/>
    </row>
    <row r="208" spans="1:13" ht="14.4">
      <c r="A208" s="397"/>
      <c r="B208" s="396"/>
      <c r="C208" s="275"/>
      <c r="D208" s="275"/>
      <c r="E208" s="389"/>
      <c r="F208" s="261"/>
      <c r="G208" s="275"/>
      <c r="H208" s="379"/>
      <c r="I208" s="379"/>
      <c r="J208" s="261"/>
      <c r="K208" s="261"/>
      <c r="L208" s="261"/>
      <c r="M208" s="261"/>
    </row>
    <row r="209" spans="1:13" ht="14.4">
      <c r="A209" s="397"/>
      <c r="B209" s="396"/>
      <c r="C209" s="275"/>
      <c r="D209" s="275"/>
      <c r="E209" s="389"/>
      <c r="F209" s="261"/>
      <c r="G209" s="275"/>
      <c r="H209" s="379"/>
      <c r="I209" s="379"/>
      <c r="J209" s="261"/>
      <c r="K209" s="261"/>
      <c r="L209" s="261"/>
      <c r="M209" s="261"/>
    </row>
    <row r="210" spans="1:13" ht="14.4">
      <c r="A210" s="397"/>
      <c r="B210" s="396"/>
      <c r="C210" s="275"/>
      <c r="D210" s="275"/>
      <c r="E210" s="389"/>
      <c r="F210" s="261"/>
      <c r="G210" s="275"/>
      <c r="H210" s="379"/>
      <c r="I210" s="379"/>
      <c r="J210" s="261"/>
      <c r="K210" s="261"/>
      <c r="L210" s="261"/>
      <c r="M210" s="261"/>
    </row>
    <row r="211" spans="1:13" ht="14.4">
      <c r="A211" s="397"/>
      <c r="B211" s="396"/>
      <c r="C211" s="275"/>
      <c r="D211" s="275"/>
      <c r="E211" s="336"/>
      <c r="F211" s="261"/>
      <c r="G211" s="275"/>
      <c r="H211" s="379"/>
      <c r="I211" s="379"/>
      <c r="J211" s="261"/>
      <c r="K211" s="261"/>
      <c r="L211" s="261"/>
      <c r="M211" s="261"/>
    </row>
    <row r="212" spans="1:13" ht="14.4">
      <c r="A212" s="397"/>
      <c r="B212" s="403"/>
      <c r="C212" s="275"/>
      <c r="D212" s="275"/>
      <c r="E212" s="389"/>
      <c r="F212" s="261"/>
      <c r="G212" s="275"/>
      <c r="H212" s="379"/>
      <c r="I212" s="379"/>
      <c r="J212" s="261"/>
      <c r="K212" s="261"/>
      <c r="L212" s="261"/>
      <c r="M212" s="261"/>
    </row>
    <row r="213" spans="1:13" ht="13.2">
      <c r="A213" s="384"/>
      <c r="B213" s="385"/>
      <c r="C213" s="275"/>
      <c r="D213" s="275"/>
      <c r="E213" s="336"/>
      <c r="F213" s="261"/>
      <c r="G213" s="275"/>
      <c r="H213" s="379"/>
      <c r="I213" s="379"/>
      <c r="J213" s="261"/>
      <c r="K213" s="261"/>
      <c r="L213" s="261"/>
      <c r="M213" s="261"/>
    </row>
    <row r="214" spans="1:13" ht="13.2">
      <c r="A214" s="384"/>
      <c r="B214" s="385"/>
      <c r="C214" s="275"/>
      <c r="D214" s="275"/>
      <c r="E214" s="336"/>
      <c r="F214" s="261"/>
      <c r="G214" s="275"/>
      <c r="H214" s="379"/>
      <c r="I214" s="379"/>
      <c r="J214" s="261"/>
      <c r="K214" s="261"/>
      <c r="L214" s="261"/>
      <c r="M214" s="261"/>
    </row>
    <row r="215" spans="1:13" ht="14.4">
      <c r="A215" s="397"/>
      <c r="B215" s="396"/>
      <c r="C215" s="275"/>
      <c r="D215" s="275"/>
      <c r="E215" s="336"/>
      <c r="F215" s="261"/>
      <c r="G215" s="275"/>
      <c r="H215" s="379"/>
      <c r="I215" s="379"/>
      <c r="J215" s="261"/>
      <c r="K215" s="261"/>
      <c r="L215" s="261"/>
      <c r="M215" s="261"/>
    </row>
    <row r="216" spans="1:13" ht="14.4">
      <c r="A216" s="397"/>
      <c r="B216" s="396"/>
      <c r="C216" s="275"/>
      <c r="D216" s="275"/>
      <c r="E216" s="389"/>
      <c r="F216" s="261"/>
      <c r="G216" s="275"/>
      <c r="H216" s="379"/>
      <c r="I216" s="379"/>
      <c r="J216" s="261"/>
      <c r="K216" s="261"/>
      <c r="L216" s="261"/>
      <c r="M216" s="261"/>
    </row>
    <row r="217" spans="1:13" ht="13.2">
      <c r="A217" s="384"/>
      <c r="B217" s="385"/>
      <c r="C217" s="275"/>
      <c r="D217" s="275"/>
      <c r="E217" s="336"/>
      <c r="F217" s="261"/>
      <c r="G217" s="275"/>
      <c r="H217" s="379"/>
      <c r="I217" s="379"/>
      <c r="J217" s="261"/>
      <c r="K217" s="261"/>
      <c r="L217" s="261"/>
      <c r="M217" s="261"/>
    </row>
    <row r="218" spans="1:13" ht="14.4">
      <c r="A218" s="397"/>
      <c r="B218" s="401"/>
      <c r="C218" s="275"/>
      <c r="D218" s="275"/>
      <c r="E218" s="389"/>
      <c r="F218" s="261"/>
      <c r="G218" s="275"/>
      <c r="H218" s="379"/>
      <c r="I218" s="379"/>
      <c r="J218" s="261"/>
      <c r="K218" s="261"/>
      <c r="L218" s="275"/>
      <c r="M218" s="261"/>
    </row>
    <row r="219" spans="1:13" ht="14.4">
      <c r="A219" s="397"/>
      <c r="B219" s="396"/>
      <c r="C219" s="275"/>
      <c r="D219" s="275"/>
      <c r="E219" s="389"/>
      <c r="F219" s="261"/>
      <c r="G219" s="275"/>
      <c r="H219" s="379"/>
      <c r="I219" s="379"/>
      <c r="J219" s="261"/>
      <c r="K219" s="261"/>
      <c r="L219" s="261"/>
      <c r="M219" s="261"/>
    </row>
    <row r="220" spans="1:13" ht="13.2">
      <c r="A220" s="397"/>
      <c r="B220" s="385"/>
      <c r="C220" s="275"/>
      <c r="D220" s="275"/>
      <c r="E220" s="336"/>
      <c r="F220" s="261"/>
      <c r="G220" s="275"/>
      <c r="H220" s="379"/>
      <c r="I220" s="379"/>
      <c r="J220" s="261"/>
      <c r="K220" s="261"/>
      <c r="L220" s="261"/>
      <c r="M220" s="261"/>
    </row>
    <row r="221" spans="1:13" ht="14.4">
      <c r="A221" s="397"/>
      <c r="B221" s="396"/>
      <c r="C221" s="275"/>
      <c r="D221" s="275"/>
      <c r="E221" s="389"/>
      <c r="F221" s="261"/>
      <c r="G221" s="275"/>
      <c r="H221" s="379"/>
      <c r="I221" s="379"/>
      <c r="J221" s="261"/>
      <c r="K221" s="261"/>
      <c r="L221" s="261"/>
      <c r="M221" s="261"/>
    </row>
    <row r="222" spans="1:13" ht="14.4">
      <c r="A222" s="397"/>
      <c r="B222" s="396"/>
      <c r="C222" s="275"/>
      <c r="D222" s="275"/>
      <c r="E222" s="336"/>
      <c r="F222" s="261"/>
      <c r="G222" s="275"/>
      <c r="H222" s="379"/>
      <c r="I222" s="379"/>
      <c r="J222" s="261"/>
      <c r="K222" s="261"/>
      <c r="L222" s="261"/>
      <c r="M222" s="261"/>
    </row>
    <row r="223" spans="1:13" ht="14.4">
      <c r="A223" s="397"/>
      <c r="B223" s="396"/>
      <c r="C223" s="275"/>
      <c r="D223" s="275"/>
      <c r="E223" s="389"/>
      <c r="F223" s="261"/>
      <c r="G223" s="275"/>
      <c r="H223" s="379"/>
      <c r="I223" s="379"/>
      <c r="J223" s="261"/>
      <c r="K223" s="261"/>
      <c r="L223" s="261"/>
      <c r="M223" s="261"/>
    </row>
    <row r="224" spans="1:13" ht="14.4">
      <c r="A224" s="397"/>
      <c r="B224" s="396"/>
      <c r="C224" s="275"/>
      <c r="D224" s="275"/>
      <c r="E224" s="336"/>
      <c r="F224" s="261"/>
      <c r="G224" s="275"/>
      <c r="H224" s="379"/>
      <c r="I224" s="379"/>
      <c r="J224" s="261"/>
      <c r="K224" s="261"/>
      <c r="L224" s="261"/>
      <c r="M224" s="261"/>
    </row>
    <row r="225" spans="1:17" ht="14.4">
      <c r="A225" s="397"/>
      <c r="B225" s="396"/>
      <c r="C225" s="275"/>
      <c r="D225" s="275"/>
      <c r="E225" s="389"/>
      <c r="F225" s="261"/>
      <c r="G225" s="275"/>
      <c r="H225" s="379"/>
      <c r="I225" s="379"/>
      <c r="J225" s="261"/>
      <c r="K225" s="261"/>
      <c r="L225" s="261"/>
      <c r="M225" s="261"/>
    </row>
    <row r="226" spans="1:17" ht="14.4">
      <c r="A226" s="397"/>
      <c r="B226" s="396"/>
      <c r="C226" s="275"/>
      <c r="D226" s="275"/>
      <c r="E226" s="404"/>
      <c r="F226" s="261"/>
      <c r="G226" s="275"/>
      <c r="H226" s="379"/>
      <c r="I226" s="379"/>
      <c r="J226" s="261"/>
      <c r="K226" s="261"/>
      <c r="L226" s="261"/>
      <c r="M226" s="261"/>
    </row>
    <row r="227" spans="1:17" ht="14.4">
      <c r="A227" s="397"/>
      <c r="B227" s="396"/>
      <c r="C227" s="275"/>
      <c r="D227" s="275"/>
      <c r="E227" s="405"/>
      <c r="F227" s="261"/>
      <c r="G227" s="275"/>
      <c r="H227" s="379"/>
      <c r="I227" s="379"/>
      <c r="J227" s="261"/>
      <c r="K227" s="261"/>
      <c r="L227" s="261"/>
      <c r="M227" s="261"/>
    </row>
    <row r="228" spans="1:17" ht="14.4">
      <c r="A228" s="397"/>
      <c r="B228" s="396"/>
      <c r="C228" s="275"/>
      <c r="D228" s="275"/>
      <c r="E228" s="389"/>
      <c r="F228" s="261"/>
      <c r="G228" s="275"/>
      <c r="H228" s="379"/>
      <c r="I228" s="379"/>
      <c r="J228" s="261"/>
      <c r="K228" s="261"/>
      <c r="L228" s="261"/>
      <c r="M228" s="261"/>
    </row>
    <row r="229" spans="1:17" ht="13.2">
      <c r="A229" s="397"/>
      <c r="B229" s="385"/>
      <c r="C229" s="275"/>
      <c r="D229" s="275"/>
      <c r="E229" s="336"/>
      <c r="F229" s="261"/>
      <c r="G229" s="275"/>
      <c r="H229" s="379"/>
      <c r="I229" s="379"/>
      <c r="J229" s="275"/>
      <c r="K229" s="261"/>
      <c r="L229" s="261"/>
      <c r="M229" s="261"/>
    </row>
    <row r="230" spans="1:17" ht="13.2">
      <c r="A230" s="397"/>
      <c r="B230" s="400"/>
      <c r="C230" s="275"/>
      <c r="D230" s="275"/>
      <c r="E230" s="336"/>
      <c r="F230" s="261"/>
      <c r="G230" s="275"/>
      <c r="H230" s="379"/>
      <c r="I230" s="379"/>
      <c r="J230" s="261"/>
      <c r="K230" s="261"/>
      <c r="L230" s="261"/>
      <c r="M230" s="261"/>
    </row>
    <row r="231" spans="1:17" ht="13.2">
      <c r="A231" s="384"/>
      <c r="B231" s="385"/>
      <c r="C231" s="275"/>
      <c r="D231" s="275"/>
      <c r="E231" s="336"/>
      <c r="F231" s="261"/>
      <c r="G231" s="275"/>
      <c r="H231" s="379"/>
      <c r="I231" s="379"/>
      <c r="J231" s="261"/>
      <c r="K231" s="261"/>
      <c r="L231" s="261"/>
      <c r="M231" s="261"/>
    </row>
    <row r="232" spans="1:17" ht="14.4">
      <c r="A232" s="397"/>
      <c r="B232" s="401"/>
      <c r="C232" s="275"/>
      <c r="D232" s="275"/>
      <c r="E232" s="389"/>
      <c r="F232" s="261"/>
      <c r="G232" s="275"/>
      <c r="H232" s="379"/>
      <c r="I232" s="379"/>
      <c r="J232" s="261"/>
      <c r="K232" s="261"/>
      <c r="L232" s="261"/>
      <c r="M232" s="261"/>
    </row>
    <row r="233" spans="1:17" ht="13.2">
      <c r="A233" s="397"/>
      <c r="B233" s="385"/>
      <c r="C233" s="275"/>
      <c r="D233" s="275"/>
      <c r="E233" s="389"/>
      <c r="F233" s="261"/>
      <c r="G233" s="275"/>
      <c r="H233" s="379"/>
      <c r="I233" s="379"/>
      <c r="J233" s="261"/>
      <c r="K233" s="261"/>
      <c r="L233" s="261"/>
      <c r="M233" s="261"/>
      <c r="Q233" s="393"/>
    </row>
    <row r="234" spans="1:17" ht="14.4">
      <c r="A234" s="397"/>
      <c r="B234" s="396"/>
      <c r="C234" s="275"/>
      <c r="D234" s="275"/>
      <c r="E234" s="389"/>
      <c r="F234" s="261"/>
      <c r="G234" s="275"/>
      <c r="H234" s="379"/>
      <c r="I234" s="379"/>
      <c r="J234" s="261"/>
      <c r="K234" s="261"/>
      <c r="L234" s="261"/>
      <c r="M234" s="261"/>
    </row>
    <row r="235" spans="1:17" ht="13.2">
      <c r="A235" s="397"/>
      <c r="B235" s="385"/>
      <c r="C235" s="275"/>
      <c r="D235" s="275"/>
      <c r="E235" s="389"/>
      <c r="F235" s="261"/>
      <c r="G235" s="275"/>
      <c r="H235" s="379"/>
      <c r="I235" s="379"/>
      <c r="J235" s="261"/>
      <c r="K235" s="261"/>
      <c r="L235" s="261"/>
      <c r="M235" s="261"/>
    </row>
    <row r="236" spans="1:17" ht="13.2">
      <c r="A236" s="384"/>
      <c r="B236" s="385"/>
      <c r="C236" s="275"/>
      <c r="D236" s="275"/>
      <c r="E236" s="336"/>
      <c r="F236" s="261"/>
      <c r="G236" s="275"/>
      <c r="H236" s="379"/>
      <c r="I236" s="379"/>
      <c r="J236" s="261"/>
      <c r="K236" s="261"/>
      <c r="L236" s="261"/>
      <c r="M236" s="261"/>
    </row>
    <row r="237" spans="1:17" ht="14.4">
      <c r="A237" s="397"/>
      <c r="B237" s="406"/>
      <c r="C237" s="275"/>
      <c r="D237" s="275"/>
      <c r="E237" s="389"/>
      <c r="F237" s="261"/>
      <c r="G237" s="275"/>
      <c r="H237" s="379"/>
      <c r="I237" s="379"/>
      <c r="J237" s="261"/>
      <c r="K237" s="261"/>
      <c r="L237" s="261"/>
      <c r="M237" s="261"/>
    </row>
    <row r="238" spans="1:17" ht="14.4">
      <c r="A238" s="397"/>
      <c r="B238" s="401"/>
      <c r="C238" s="275"/>
      <c r="D238" s="275"/>
      <c r="E238" s="389"/>
      <c r="F238" s="261"/>
      <c r="G238" s="275"/>
      <c r="H238" s="379"/>
      <c r="I238" s="379"/>
      <c r="J238" s="261"/>
      <c r="K238" s="261"/>
      <c r="L238" s="261"/>
      <c r="M238" s="261"/>
    </row>
    <row r="239" spans="1:17" ht="14.4">
      <c r="A239" s="397"/>
      <c r="B239" s="396"/>
      <c r="C239" s="275"/>
      <c r="D239" s="275"/>
      <c r="E239" s="389"/>
      <c r="F239" s="261"/>
      <c r="G239" s="275"/>
      <c r="H239" s="379"/>
      <c r="I239" s="379"/>
      <c r="J239" s="261"/>
      <c r="K239" s="261"/>
      <c r="L239" s="261"/>
      <c r="M239" s="261"/>
    </row>
    <row r="240" spans="1:17" ht="13.2">
      <c r="A240" s="384"/>
      <c r="B240" s="385"/>
      <c r="C240" s="275"/>
      <c r="D240" s="275"/>
      <c r="E240" s="336"/>
      <c r="F240" s="261"/>
      <c r="G240" s="275"/>
      <c r="H240" s="379"/>
      <c r="I240" s="379"/>
      <c r="J240" s="261"/>
      <c r="K240" s="261"/>
      <c r="L240" s="261"/>
      <c r="M240" s="261"/>
    </row>
    <row r="241" spans="1:13" ht="13.2">
      <c r="A241" s="397"/>
      <c r="B241" s="385"/>
      <c r="C241" s="275"/>
      <c r="D241" s="275"/>
      <c r="E241" s="407"/>
      <c r="F241" s="261"/>
      <c r="G241" s="275"/>
      <c r="H241" s="379"/>
      <c r="I241" s="379"/>
      <c r="J241" s="261"/>
      <c r="K241" s="261"/>
      <c r="L241" s="261"/>
      <c r="M241" s="261"/>
    </row>
    <row r="242" spans="1:13" ht="13.2">
      <c r="A242" s="384"/>
      <c r="B242" s="385"/>
      <c r="C242" s="275"/>
      <c r="D242" s="275"/>
      <c r="E242" s="336"/>
      <c r="F242" s="261"/>
      <c r="G242" s="275"/>
      <c r="H242" s="379"/>
      <c r="I242" s="379"/>
      <c r="J242" s="261"/>
      <c r="K242" s="261"/>
      <c r="L242" s="261"/>
      <c r="M242" s="261"/>
    </row>
    <row r="243" spans="1:13" ht="14.4">
      <c r="A243" s="397"/>
      <c r="B243" s="406"/>
      <c r="C243" s="275"/>
      <c r="D243" s="275"/>
      <c r="E243" s="407"/>
      <c r="F243" s="261"/>
      <c r="G243" s="275"/>
      <c r="H243" s="379"/>
      <c r="I243" s="379"/>
      <c r="J243" s="261"/>
      <c r="K243" s="261"/>
      <c r="L243" s="261"/>
      <c r="M243" s="261"/>
    </row>
    <row r="244" spans="1:13" ht="14.4">
      <c r="A244" s="397"/>
      <c r="B244" s="396"/>
      <c r="C244" s="275"/>
      <c r="D244" s="275"/>
      <c r="E244" s="389"/>
      <c r="F244" s="261"/>
      <c r="G244" s="275"/>
      <c r="H244" s="379"/>
      <c r="I244" s="379"/>
      <c r="J244" s="261"/>
      <c r="K244" s="261"/>
      <c r="L244" s="261"/>
      <c r="M244" s="261"/>
    </row>
    <row r="245" spans="1:13" ht="13.2">
      <c r="A245" s="384"/>
      <c r="B245" s="385"/>
      <c r="C245" s="275"/>
      <c r="D245" s="275"/>
      <c r="E245" s="336"/>
      <c r="F245" s="261"/>
      <c r="G245" s="275"/>
      <c r="H245" s="379"/>
      <c r="I245" s="379"/>
      <c r="J245" s="261"/>
      <c r="K245" s="261"/>
      <c r="L245" s="261"/>
      <c r="M245" s="261"/>
    </row>
    <row r="246" spans="1:13" ht="13.2">
      <c r="A246" s="384"/>
      <c r="B246" s="385"/>
      <c r="C246" s="275"/>
      <c r="D246" s="275"/>
      <c r="E246" s="336"/>
      <c r="F246" s="261"/>
      <c r="G246" s="275"/>
      <c r="H246" s="379"/>
      <c r="I246" s="379"/>
      <c r="J246" s="261"/>
      <c r="K246" s="261"/>
      <c r="L246" s="261"/>
      <c r="M246" s="261"/>
    </row>
    <row r="247" spans="1:13" ht="14.4">
      <c r="A247" s="397"/>
      <c r="B247" s="396"/>
      <c r="C247" s="275"/>
      <c r="D247" s="275"/>
      <c r="E247" s="389"/>
      <c r="F247" s="261"/>
      <c r="G247" s="275"/>
      <c r="H247" s="379"/>
      <c r="I247" s="379"/>
      <c r="J247" s="261"/>
      <c r="K247" s="261"/>
      <c r="L247" s="261"/>
      <c r="M247" s="261"/>
    </row>
    <row r="248" spans="1:13" ht="13.2">
      <c r="A248" s="397"/>
      <c r="B248" s="385"/>
      <c r="C248" s="275"/>
      <c r="D248" s="275"/>
      <c r="E248" s="336"/>
      <c r="F248" s="261"/>
      <c r="G248" s="275"/>
      <c r="H248" s="379"/>
      <c r="I248" s="379"/>
      <c r="J248" s="261"/>
      <c r="K248" s="261"/>
      <c r="L248" s="261"/>
      <c r="M248" s="261"/>
    </row>
    <row r="249" spans="1:13" ht="13.2">
      <c r="A249" s="384"/>
      <c r="B249" s="385"/>
      <c r="C249" s="275"/>
      <c r="D249" s="275"/>
      <c r="E249" s="389"/>
      <c r="F249" s="261"/>
      <c r="G249" s="275"/>
      <c r="H249" s="379"/>
      <c r="I249" s="379"/>
      <c r="J249" s="261"/>
      <c r="K249" s="261"/>
      <c r="L249" s="261"/>
      <c r="M249" s="261"/>
    </row>
    <row r="250" spans="1:13" ht="13.2">
      <c r="A250" s="384"/>
      <c r="B250" s="408"/>
      <c r="C250" s="275"/>
      <c r="D250" s="275"/>
      <c r="E250" s="389"/>
      <c r="F250" s="261"/>
      <c r="G250" s="275"/>
      <c r="H250" s="379"/>
      <c r="I250" s="379"/>
      <c r="J250" s="261"/>
      <c r="K250" s="261"/>
      <c r="L250" s="261"/>
      <c r="M250" s="261"/>
    </row>
    <row r="251" spans="1:13" ht="14.4">
      <c r="A251" s="384"/>
      <c r="B251" s="396"/>
      <c r="C251" s="275"/>
      <c r="D251" s="275"/>
      <c r="E251" s="389"/>
      <c r="F251" s="261"/>
      <c r="G251" s="275"/>
      <c r="H251" s="379"/>
      <c r="I251" s="379"/>
      <c r="J251" s="261"/>
      <c r="K251" s="261"/>
      <c r="L251" s="261"/>
      <c r="M251" s="261"/>
    </row>
    <row r="252" spans="1:13" ht="14.4">
      <c r="A252" s="384"/>
      <c r="B252" s="396"/>
      <c r="C252" s="275"/>
      <c r="D252" s="275"/>
      <c r="E252" s="389"/>
      <c r="F252" s="261"/>
      <c r="G252" s="275"/>
      <c r="H252" s="379"/>
      <c r="I252" s="379"/>
      <c r="J252" s="261"/>
      <c r="K252" s="261"/>
      <c r="L252" s="261"/>
      <c r="M252" s="261"/>
    </row>
    <row r="253" spans="1:13" ht="14.4">
      <c r="A253" s="384"/>
      <c r="B253" s="396"/>
      <c r="C253" s="275"/>
      <c r="D253" s="275"/>
      <c r="E253" s="389"/>
      <c r="F253" s="261"/>
      <c r="G253" s="275"/>
      <c r="H253" s="379"/>
      <c r="I253" s="379"/>
      <c r="J253" s="261"/>
      <c r="K253" s="261"/>
      <c r="L253" s="261"/>
      <c r="M253" s="261"/>
    </row>
    <row r="254" spans="1:13" ht="14.4">
      <c r="A254" s="384"/>
      <c r="B254" s="396"/>
      <c r="C254" s="275"/>
      <c r="D254" s="275"/>
      <c r="E254" s="389"/>
      <c r="F254" s="261"/>
      <c r="G254" s="275"/>
      <c r="H254" s="379"/>
      <c r="I254" s="379"/>
      <c r="J254" s="261"/>
      <c r="K254" s="261"/>
      <c r="L254" s="261"/>
      <c r="M254" s="261"/>
    </row>
    <row r="255" spans="1:13" ht="14.4">
      <c r="A255" s="384"/>
      <c r="B255" s="396"/>
      <c r="C255" s="275"/>
      <c r="D255" s="275"/>
      <c r="E255" s="389"/>
      <c r="F255" s="261"/>
      <c r="G255" s="275"/>
      <c r="H255" s="379"/>
      <c r="I255" s="379"/>
      <c r="J255" s="261"/>
      <c r="K255" s="261"/>
      <c r="L255" s="261"/>
      <c r="M255" s="261"/>
    </row>
    <row r="256" spans="1:13" ht="13.2">
      <c r="A256" s="384"/>
      <c r="B256" s="385"/>
      <c r="C256" s="275"/>
      <c r="D256" s="275"/>
      <c r="E256" s="336"/>
      <c r="F256" s="261"/>
      <c r="G256" s="275"/>
      <c r="H256" s="379"/>
      <c r="I256" s="379"/>
      <c r="J256" s="261"/>
      <c r="K256" s="261"/>
      <c r="L256" s="261"/>
      <c r="M256" s="261"/>
    </row>
    <row r="257" spans="1:13" ht="13.2">
      <c r="A257" s="384"/>
      <c r="B257" s="385"/>
      <c r="C257" s="275"/>
      <c r="D257" s="275"/>
      <c r="E257" s="389"/>
      <c r="F257" s="261"/>
      <c r="G257" s="275"/>
      <c r="H257" s="379"/>
      <c r="I257" s="379"/>
      <c r="J257" s="261"/>
      <c r="K257" s="261"/>
      <c r="L257" s="261"/>
      <c r="M257" s="261"/>
    </row>
    <row r="258" spans="1:13" ht="13.2">
      <c r="A258" s="384"/>
      <c r="B258" s="385"/>
      <c r="C258" s="275"/>
      <c r="D258" s="275"/>
      <c r="E258" s="336"/>
      <c r="F258" s="261"/>
      <c r="G258" s="275"/>
      <c r="H258" s="379"/>
      <c r="I258" s="379"/>
      <c r="J258" s="261"/>
      <c r="K258" s="261"/>
      <c r="L258" s="261"/>
      <c r="M258" s="261"/>
    </row>
    <row r="259" spans="1:13" ht="13.2">
      <c r="A259" s="384"/>
      <c r="B259" s="385"/>
      <c r="C259" s="275"/>
      <c r="D259" s="275"/>
      <c r="E259" s="336"/>
      <c r="F259" s="261"/>
      <c r="G259" s="275"/>
      <c r="H259" s="379"/>
      <c r="I259" s="379"/>
      <c r="J259" s="261"/>
      <c r="K259" s="261"/>
      <c r="L259" s="261"/>
      <c r="M259" s="261"/>
    </row>
    <row r="260" spans="1:13" ht="13.2">
      <c r="A260" s="384"/>
      <c r="B260" s="385"/>
      <c r="C260" s="275"/>
      <c r="D260" s="275"/>
      <c r="E260" s="389"/>
      <c r="F260" s="261"/>
      <c r="G260" s="275"/>
      <c r="H260" s="379"/>
      <c r="I260" s="379"/>
      <c r="J260" s="261"/>
      <c r="K260" s="261"/>
      <c r="L260" s="261"/>
      <c r="M260" s="261"/>
    </row>
    <row r="261" spans="1:13" ht="13.2">
      <c r="A261" s="384"/>
      <c r="B261" s="385"/>
      <c r="C261" s="275"/>
      <c r="D261" s="275"/>
      <c r="E261" s="336"/>
      <c r="F261" s="261"/>
      <c r="G261" s="275"/>
      <c r="H261" s="379"/>
      <c r="I261" s="379"/>
      <c r="J261" s="261"/>
      <c r="K261" s="261"/>
      <c r="L261" s="261"/>
      <c r="M261" s="261"/>
    </row>
    <row r="262" spans="1:13" ht="13.2">
      <c r="A262" s="384"/>
      <c r="B262" s="385"/>
      <c r="C262" s="275"/>
      <c r="D262" s="275"/>
      <c r="E262" s="336"/>
      <c r="F262" s="261"/>
      <c r="G262" s="275"/>
      <c r="H262" s="379"/>
      <c r="I262" s="379"/>
      <c r="J262" s="261"/>
      <c r="K262" s="261"/>
      <c r="L262" s="261"/>
      <c r="M262" s="261"/>
    </row>
    <row r="263" spans="1:13" ht="13.2">
      <c r="A263" s="384"/>
      <c r="B263" s="385"/>
      <c r="C263" s="275"/>
      <c r="D263" s="275"/>
      <c r="E263" s="336"/>
      <c r="F263" s="261"/>
      <c r="G263" s="275"/>
      <c r="H263" s="379"/>
      <c r="I263" s="379"/>
      <c r="J263" s="261"/>
      <c r="K263" s="261"/>
      <c r="L263" s="261"/>
      <c r="M263" s="261"/>
    </row>
    <row r="264" spans="1:13" ht="13.2">
      <c r="A264" s="384"/>
      <c r="B264" s="385"/>
      <c r="C264" s="275"/>
      <c r="D264" s="275"/>
      <c r="E264" s="336"/>
      <c r="F264" s="261"/>
      <c r="G264" s="275"/>
      <c r="H264" s="379"/>
      <c r="I264" s="379"/>
      <c r="J264" s="261"/>
      <c r="K264" s="261"/>
      <c r="L264" s="261"/>
      <c r="M264" s="261"/>
    </row>
    <row r="265" spans="1:13" ht="13.2">
      <c r="A265" s="384"/>
      <c r="B265" s="385"/>
      <c r="C265" s="275"/>
      <c r="D265" s="275"/>
      <c r="E265" s="336"/>
      <c r="F265" s="261"/>
      <c r="G265" s="275"/>
      <c r="H265" s="379"/>
      <c r="I265" s="379"/>
      <c r="J265" s="261"/>
      <c r="K265" s="261"/>
      <c r="L265" s="261"/>
      <c r="M265" s="261"/>
    </row>
    <row r="266" spans="1:13" ht="13.2">
      <c r="A266" s="384"/>
      <c r="B266" s="385"/>
      <c r="C266" s="275"/>
      <c r="D266" s="275"/>
      <c r="E266" s="336"/>
      <c r="F266" s="261"/>
      <c r="G266" s="275"/>
      <c r="H266" s="379"/>
      <c r="I266" s="379"/>
      <c r="J266" s="261"/>
      <c r="K266" s="261"/>
      <c r="L266" s="261"/>
      <c r="M266" s="261"/>
    </row>
    <row r="267" spans="1:13" ht="13.2">
      <c r="A267" s="384"/>
      <c r="B267" s="385"/>
      <c r="C267" s="275"/>
      <c r="D267" s="275"/>
      <c r="E267" s="336"/>
      <c r="F267" s="261"/>
      <c r="G267" s="275"/>
      <c r="H267" s="379"/>
      <c r="I267" s="379"/>
      <c r="J267" s="261"/>
      <c r="K267" s="261"/>
      <c r="L267" s="261"/>
      <c r="M267" s="261"/>
    </row>
    <row r="268" spans="1:13" ht="13.2">
      <c r="A268" s="384"/>
      <c r="B268" s="385"/>
      <c r="C268" s="275"/>
      <c r="D268" s="275"/>
      <c r="E268" s="389"/>
      <c r="F268" s="261"/>
      <c r="G268" s="275"/>
      <c r="H268" s="379"/>
      <c r="I268" s="379"/>
      <c r="J268" s="261"/>
      <c r="K268" s="261"/>
      <c r="L268" s="261"/>
      <c r="M268" s="261"/>
    </row>
    <row r="269" spans="1:13" ht="13.2">
      <c r="A269" s="384"/>
      <c r="B269" s="409"/>
      <c r="C269" s="275"/>
      <c r="D269" s="275"/>
      <c r="E269" s="336"/>
      <c r="F269" s="261"/>
      <c r="G269" s="275"/>
      <c r="H269" s="379"/>
      <c r="I269" s="379"/>
      <c r="J269" s="261"/>
      <c r="K269" s="261"/>
      <c r="L269" s="261"/>
      <c r="M269" s="261"/>
    </row>
    <row r="270" spans="1:13" ht="13.2">
      <c r="A270" s="384"/>
      <c r="B270" s="385"/>
      <c r="C270" s="275"/>
      <c r="D270" s="275"/>
      <c r="E270" s="336"/>
      <c r="F270" s="261"/>
      <c r="G270" s="275"/>
      <c r="H270" s="379"/>
      <c r="I270" s="379"/>
      <c r="J270" s="261"/>
      <c r="K270" s="261"/>
      <c r="L270" s="261"/>
      <c r="M270" s="261"/>
    </row>
    <row r="271" spans="1:13" ht="13.2">
      <c r="A271" s="384"/>
      <c r="B271" s="385"/>
      <c r="C271" s="275"/>
      <c r="D271" s="275"/>
      <c r="E271" s="336"/>
      <c r="F271" s="261"/>
      <c r="G271" s="275"/>
      <c r="H271" s="379"/>
      <c r="I271" s="379"/>
      <c r="J271" s="261"/>
      <c r="K271" s="261"/>
      <c r="L271" s="261"/>
      <c r="M271" s="261"/>
    </row>
    <row r="272" spans="1:13" ht="13.2">
      <c r="A272" s="384"/>
      <c r="B272" s="385"/>
      <c r="C272" s="275"/>
      <c r="D272" s="275"/>
      <c r="E272" s="410"/>
      <c r="F272" s="261"/>
      <c r="G272" s="275"/>
      <c r="H272" s="379"/>
      <c r="I272" s="379"/>
      <c r="J272" s="261"/>
      <c r="K272" s="261"/>
      <c r="L272" s="261"/>
      <c r="M272" s="261"/>
    </row>
    <row r="273" spans="1:13" ht="13.2">
      <c r="A273" s="384"/>
      <c r="B273" s="385"/>
      <c r="C273" s="275"/>
      <c r="D273" s="275"/>
      <c r="E273" s="336"/>
      <c r="F273" s="261"/>
      <c r="G273" s="275"/>
      <c r="H273" s="379"/>
      <c r="I273" s="379"/>
      <c r="J273" s="261"/>
      <c r="K273" s="261"/>
      <c r="L273" s="261"/>
      <c r="M273" s="261"/>
    </row>
    <row r="274" spans="1:13" ht="13.2">
      <c r="A274" s="384"/>
      <c r="B274" s="385"/>
      <c r="C274" s="275"/>
      <c r="D274" s="275"/>
      <c r="E274" s="336"/>
      <c r="F274" s="261"/>
      <c r="G274" s="275"/>
      <c r="H274" s="379"/>
      <c r="I274" s="379"/>
      <c r="J274" s="261"/>
      <c r="K274" s="261"/>
      <c r="L274" s="261"/>
      <c r="M274" s="261"/>
    </row>
    <row r="275" spans="1:13" ht="13.2">
      <c r="A275" s="384"/>
      <c r="B275" s="411"/>
      <c r="C275" s="412"/>
      <c r="D275" s="269"/>
      <c r="E275" s="413"/>
      <c r="F275" s="261"/>
      <c r="G275" s="275"/>
      <c r="H275" s="379"/>
      <c r="I275" s="379"/>
      <c r="J275" s="261"/>
      <c r="K275" s="261"/>
      <c r="L275" s="261"/>
      <c r="M275" s="261"/>
    </row>
    <row r="276" spans="1:13" ht="13.2">
      <c r="A276" s="384"/>
      <c r="B276" s="411"/>
      <c r="C276" s="412"/>
      <c r="D276" s="269"/>
      <c r="E276" s="413"/>
      <c r="F276" s="261"/>
      <c r="G276" s="275"/>
      <c r="H276" s="379"/>
      <c r="I276" s="379"/>
      <c r="J276" s="275"/>
      <c r="K276" s="261"/>
      <c r="L276" s="261"/>
      <c r="M276" s="261"/>
    </row>
    <row r="277" spans="1:13" ht="13.2">
      <c r="A277" s="384"/>
      <c r="B277" s="399"/>
      <c r="C277" s="275"/>
      <c r="D277" s="275"/>
      <c r="E277" s="414"/>
      <c r="F277" s="261"/>
      <c r="G277" s="275"/>
      <c r="H277" s="379"/>
      <c r="I277" s="379"/>
      <c r="J277" s="275"/>
      <c r="K277" s="261"/>
      <c r="L277" s="261"/>
      <c r="M277" s="261"/>
    </row>
    <row r="278" spans="1:13" ht="13.2">
      <c r="A278" s="384"/>
      <c r="B278" s="385"/>
      <c r="C278" s="275"/>
      <c r="D278" s="275"/>
      <c r="E278" s="336"/>
      <c r="F278" s="261"/>
      <c r="G278" s="275"/>
      <c r="H278" s="379"/>
      <c r="I278" s="379"/>
      <c r="J278" s="261"/>
      <c r="K278" s="261"/>
      <c r="L278" s="261"/>
      <c r="M278" s="261"/>
    </row>
    <row r="279" spans="1:13" ht="13.2">
      <c r="A279" s="384"/>
      <c r="B279" s="385"/>
      <c r="C279" s="275"/>
      <c r="D279" s="275"/>
      <c r="E279" s="336"/>
      <c r="F279" s="261"/>
      <c r="G279" s="275"/>
      <c r="H279" s="379"/>
      <c r="I279" s="379"/>
      <c r="J279" s="261"/>
      <c r="K279" s="261"/>
      <c r="L279" s="261"/>
      <c r="M279" s="261"/>
    </row>
    <row r="280" spans="1:13" ht="13.2">
      <c r="A280" s="384"/>
      <c r="B280" s="415"/>
      <c r="C280" s="416"/>
      <c r="D280" s="416"/>
      <c r="E280" s="416"/>
      <c r="F280" s="416"/>
      <c r="G280" s="275"/>
      <c r="H280" s="379"/>
      <c r="I280" s="379"/>
      <c r="J280" s="261"/>
      <c r="K280" s="261"/>
      <c r="L280" s="261"/>
      <c r="M280" s="261"/>
    </row>
    <row r="281" spans="1:13" ht="13.2">
      <c r="A281" s="384"/>
      <c r="B281" s="385"/>
      <c r="C281" s="275"/>
      <c r="D281" s="275"/>
      <c r="E281" s="416"/>
      <c r="F281" s="417"/>
      <c r="G281" s="275"/>
      <c r="H281" s="379"/>
      <c r="I281" s="379"/>
      <c r="J281" s="261"/>
      <c r="K281" s="261"/>
      <c r="L281" s="261"/>
      <c r="M281" s="261"/>
    </row>
    <row r="282" spans="1:13" ht="13.2">
      <c r="A282" s="384"/>
      <c r="B282" s="385"/>
      <c r="C282" s="275"/>
      <c r="D282" s="275"/>
      <c r="E282" s="336"/>
      <c r="F282" s="261"/>
      <c r="G282" s="275"/>
      <c r="H282" s="379"/>
      <c r="I282" s="379"/>
      <c r="J282" s="261"/>
      <c r="K282" s="261"/>
      <c r="L282" s="261"/>
      <c r="M282" s="261"/>
    </row>
    <row r="283" spans="1:13" ht="13.2">
      <c r="A283" s="384"/>
      <c r="B283" s="385"/>
      <c r="C283" s="275"/>
      <c r="D283" s="275"/>
      <c r="E283" s="336"/>
      <c r="F283" s="261"/>
      <c r="G283" s="275"/>
      <c r="H283" s="379"/>
      <c r="I283" s="379"/>
      <c r="J283" s="261"/>
      <c r="K283" s="261"/>
      <c r="L283" s="261"/>
      <c r="M283" s="261"/>
    </row>
    <row r="284" spans="1:13" ht="13.2">
      <c r="A284" s="384"/>
      <c r="B284" s="385"/>
      <c r="C284" s="275"/>
      <c r="D284" s="275"/>
      <c r="E284" s="336"/>
      <c r="F284" s="261"/>
      <c r="G284" s="275"/>
      <c r="H284" s="379"/>
      <c r="I284" s="379"/>
      <c r="J284" s="261"/>
      <c r="K284" s="261"/>
      <c r="L284" s="261"/>
      <c r="M284" s="261"/>
    </row>
    <row r="285" spans="1:13" ht="13.2">
      <c r="A285" s="384"/>
      <c r="B285" s="385"/>
      <c r="C285" s="275"/>
      <c r="D285" s="275"/>
      <c r="E285" s="336"/>
      <c r="F285" s="261"/>
      <c r="G285" s="275"/>
      <c r="H285" s="379"/>
      <c r="I285" s="379"/>
      <c r="J285" s="261"/>
      <c r="K285" s="261"/>
      <c r="L285" s="261"/>
      <c r="M285" s="261"/>
    </row>
    <row r="286" spans="1:13" ht="13.2">
      <c r="A286" s="384"/>
      <c r="B286" s="385"/>
      <c r="C286" s="275"/>
      <c r="D286" s="275"/>
      <c r="E286" s="336"/>
      <c r="F286" s="261"/>
      <c r="G286" s="275"/>
      <c r="H286" s="379"/>
      <c r="I286" s="379"/>
      <c r="J286" s="261"/>
      <c r="K286" s="261"/>
      <c r="L286" s="261"/>
      <c r="M286" s="261"/>
    </row>
    <row r="287" spans="1:13" ht="13.2">
      <c r="A287" s="384"/>
      <c r="B287" s="385"/>
      <c r="C287" s="275"/>
      <c r="D287" s="275"/>
      <c r="E287" s="336"/>
      <c r="F287" s="261"/>
      <c r="G287" s="275"/>
      <c r="H287" s="379"/>
      <c r="I287" s="379"/>
      <c r="J287" s="261"/>
      <c r="K287" s="261"/>
      <c r="L287" s="261"/>
      <c r="M287" s="261"/>
    </row>
    <row r="288" spans="1:13" ht="13.2">
      <c r="A288" s="384"/>
      <c r="B288" s="385"/>
      <c r="C288" s="275"/>
      <c r="D288" s="275"/>
      <c r="E288" s="336"/>
      <c r="F288" s="261"/>
      <c r="G288" s="275"/>
      <c r="H288" s="379"/>
      <c r="I288" s="379"/>
      <c r="J288" s="261"/>
      <c r="K288" s="261"/>
      <c r="L288" s="261"/>
      <c r="M288" s="261"/>
    </row>
    <row r="289" spans="1:13" ht="13.2">
      <c r="A289" s="384"/>
      <c r="B289" s="385"/>
      <c r="C289" s="275"/>
      <c r="D289" s="275"/>
      <c r="E289" s="336"/>
      <c r="F289" s="261"/>
      <c r="G289" s="275"/>
      <c r="H289" s="418"/>
      <c r="I289" s="379"/>
      <c r="J289" s="275"/>
      <c r="K289" s="261"/>
      <c r="L289" s="261"/>
      <c r="M289" s="261"/>
    </row>
    <row r="290" spans="1:13" ht="13.2">
      <c r="A290" s="384"/>
      <c r="B290" s="385"/>
      <c r="C290" s="275"/>
      <c r="D290" s="275"/>
      <c r="E290" s="336"/>
      <c r="F290" s="261"/>
      <c r="G290" s="275"/>
      <c r="H290" s="379"/>
      <c r="I290" s="379"/>
      <c r="J290" s="261"/>
      <c r="K290" s="261"/>
      <c r="L290" s="261"/>
      <c r="M290" s="261"/>
    </row>
    <row r="291" spans="1:13" ht="13.2">
      <c r="A291" s="384"/>
      <c r="B291" s="385"/>
      <c r="C291" s="275"/>
      <c r="D291" s="275"/>
      <c r="E291" s="336"/>
      <c r="F291" s="261"/>
      <c r="G291" s="275"/>
      <c r="H291" s="379"/>
      <c r="I291" s="379"/>
      <c r="J291" s="261"/>
      <c r="K291" s="261"/>
      <c r="L291" s="261"/>
      <c r="M291" s="261"/>
    </row>
    <row r="292" spans="1:13" ht="13.2">
      <c r="A292" s="384"/>
      <c r="B292" s="385"/>
      <c r="C292" s="275"/>
      <c r="D292" s="275"/>
      <c r="E292" s="336"/>
      <c r="F292" s="261"/>
      <c r="G292" s="275"/>
      <c r="H292" s="379"/>
      <c r="I292" s="379"/>
      <c r="J292" s="261"/>
      <c r="K292" s="261"/>
      <c r="L292" s="261"/>
      <c r="M292" s="261"/>
    </row>
    <row r="293" spans="1:13" ht="13.2">
      <c r="A293" s="384"/>
      <c r="B293" s="385"/>
      <c r="C293" s="275"/>
      <c r="D293" s="275"/>
      <c r="E293" s="336"/>
      <c r="F293" s="261"/>
      <c r="G293" s="275"/>
      <c r="H293" s="379"/>
      <c r="I293" s="379"/>
      <c r="J293" s="261"/>
      <c r="K293" s="261"/>
      <c r="L293" s="261"/>
      <c r="M293" s="261"/>
    </row>
    <row r="294" spans="1:13" ht="13.2">
      <c r="A294" s="384"/>
      <c r="B294" s="385"/>
      <c r="C294" s="275"/>
      <c r="D294" s="275"/>
      <c r="E294" s="336"/>
      <c r="F294" s="261"/>
      <c r="G294" s="275"/>
      <c r="H294" s="379"/>
      <c r="I294" s="379"/>
      <c r="J294" s="261"/>
      <c r="K294" s="261"/>
      <c r="L294" s="261"/>
      <c r="M294" s="261"/>
    </row>
    <row r="295" spans="1:13" ht="13.2">
      <c r="A295" s="384"/>
      <c r="B295" s="385"/>
      <c r="C295" s="275"/>
      <c r="D295" s="275"/>
      <c r="E295" s="336"/>
      <c r="F295" s="261"/>
      <c r="G295" s="275"/>
      <c r="H295" s="379"/>
      <c r="I295" s="379"/>
      <c r="J295" s="261"/>
      <c r="K295" s="261"/>
      <c r="L295" s="261"/>
      <c r="M295" s="261"/>
    </row>
    <row r="296" spans="1:13" ht="13.2">
      <c r="A296" s="384"/>
      <c r="B296" s="385"/>
      <c r="C296" s="275"/>
      <c r="D296" s="275"/>
      <c r="E296" s="336"/>
      <c r="F296" s="261"/>
      <c r="G296" s="275"/>
      <c r="H296" s="379"/>
      <c r="I296" s="379"/>
      <c r="J296" s="261"/>
      <c r="K296" s="261"/>
      <c r="L296" s="261"/>
      <c r="M296" s="261"/>
    </row>
    <row r="297" spans="1:13" ht="13.2">
      <c r="A297" s="384"/>
      <c r="B297" s="385"/>
      <c r="C297" s="275"/>
      <c r="D297" s="275"/>
      <c r="E297" s="336"/>
      <c r="F297" s="261"/>
      <c r="G297" s="275"/>
      <c r="H297" s="379"/>
      <c r="I297" s="379"/>
      <c r="J297" s="261"/>
      <c r="K297" s="261"/>
      <c r="L297" s="261"/>
      <c r="M297" s="261"/>
    </row>
    <row r="298" spans="1:13" ht="13.2">
      <c r="A298" s="384"/>
      <c r="B298" s="385"/>
      <c r="C298" s="275"/>
      <c r="D298" s="275"/>
      <c r="E298" s="336"/>
      <c r="F298" s="261"/>
      <c r="G298" s="275"/>
      <c r="H298" s="379"/>
      <c r="I298" s="379"/>
      <c r="J298" s="261"/>
      <c r="K298" s="261"/>
      <c r="L298" s="261"/>
      <c r="M298" s="261"/>
    </row>
    <row r="299" spans="1:13" ht="13.2">
      <c r="A299" s="384"/>
      <c r="B299" s="385"/>
      <c r="C299" s="275"/>
      <c r="D299" s="275"/>
      <c r="E299" s="336"/>
      <c r="F299" s="261"/>
      <c r="G299" s="275"/>
      <c r="H299" s="379"/>
      <c r="I299" s="379"/>
      <c r="J299" s="261"/>
      <c r="K299" s="261"/>
      <c r="L299" s="261"/>
      <c r="M299" s="261"/>
    </row>
    <row r="300" spans="1:13" ht="13.2">
      <c r="A300" s="384"/>
      <c r="B300" s="385"/>
      <c r="C300" s="275"/>
      <c r="D300" s="275"/>
      <c r="E300" s="336"/>
      <c r="F300" s="261"/>
      <c r="G300" s="275"/>
      <c r="H300" s="379"/>
      <c r="I300" s="379"/>
      <c r="J300" s="261"/>
      <c r="K300" s="261"/>
      <c r="L300" s="261"/>
      <c r="M300" s="261"/>
    </row>
    <row r="301" spans="1:13" ht="13.2">
      <c r="A301" s="384"/>
      <c r="B301" s="385"/>
      <c r="C301" s="275"/>
      <c r="D301" s="275"/>
      <c r="E301" s="336"/>
      <c r="F301" s="261"/>
      <c r="G301" s="275"/>
      <c r="H301" s="379"/>
      <c r="I301" s="379"/>
      <c r="J301" s="261"/>
      <c r="K301" s="261"/>
      <c r="L301" s="261"/>
      <c r="M301" s="261"/>
    </row>
    <row r="302" spans="1:13" ht="13.2">
      <c r="A302" s="384"/>
      <c r="B302" s="385"/>
      <c r="C302" s="275"/>
      <c r="D302" s="275"/>
      <c r="E302" s="336"/>
      <c r="F302" s="261"/>
      <c r="G302" s="275"/>
      <c r="H302" s="379"/>
      <c r="I302" s="379"/>
      <c r="J302" s="261"/>
      <c r="K302" s="261"/>
      <c r="L302" s="261"/>
      <c r="M302" s="261"/>
    </row>
    <row r="303" spans="1:13" ht="13.2">
      <c r="A303" s="384"/>
      <c r="B303" s="385"/>
      <c r="C303" s="275"/>
      <c r="D303" s="275"/>
      <c r="E303" s="336"/>
      <c r="F303" s="261"/>
      <c r="G303" s="275"/>
      <c r="H303" s="379"/>
      <c r="I303" s="379"/>
      <c r="J303" s="275"/>
      <c r="K303" s="275"/>
      <c r="L303" s="261"/>
      <c r="M303" s="261"/>
    </row>
    <row r="304" spans="1:13" ht="13.2">
      <c r="A304" s="384"/>
      <c r="B304" s="385"/>
      <c r="C304" s="275"/>
      <c r="D304" s="275"/>
      <c r="E304" s="336"/>
      <c r="F304" s="261"/>
      <c r="G304" s="275"/>
      <c r="H304" s="379"/>
      <c r="I304" s="379"/>
      <c r="J304" s="261"/>
      <c r="K304" s="261"/>
      <c r="L304" s="261"/>
      <c r="M304" s="261"/>
    </row>
    <row r="305" spans="1:13" ht="13.2">
      <c r="A305" s="384"/>
      <c r="B305" s="385"/>
      <c r="C305" s="275"/>
      <c r="D305" s="275"/>
      <c r="E305" s="336"/>
      <c r="F305" s="261"/>
      <c r="G305" s="275"/>
      <c r="H305" s="379"/>
      <c r="I305" s="379"/>
      <c r="J305" s="261"/>
      <c r="K305" s="261"/>
      <c r="L305" s="261"/>
      <c r="M305" s="261"/>
    </row>
    <row r="306" spans="1:13" ht="13.2">
      <c r="A306" s="384"/>
      <c r="B306" s="385"/>
      <c r="C306" s="275"/>
      <c r="D306" s="275"/>
      <c r="E306" s="336"/>
      <c r="F306" s="261"/>
      <c r="G306" s="275"/>
      <c r="H306" s="379"/>
      <c r="I306" s="379"/>
      <c r="J306" s="261"/>
      <c r="K306" s="261"/>
      <c r="L306" s="261"/>
      <c r="M306" s="261"/>
    </row>
    <row r="307" spans="1:13" ht="13.2">
      <c r="A307" s="384"/>
      <c r="B307" s="385"/>
      <c r="C307" s="275"/>
      <c r="D307" s="275"/>
      <c r="E307" s="336"/>
      <c r="F307" s="261"/>
      <c r="G307" s="275"/>
      <c r="H307" s="379"/>
      <c r="I307" s="379"/>
      <c r="J307" s="261"/>
      <c r="K307" s="261"/>
      <c r="L307" s="261"/>
      <c r="M307" s="261"/>
    </row>
    <row r="308" spans="1:13" ht="13.2">
      <c r="A308" s="384"/>
      <c r="B308" s="385"/>
      <c r="C308" s="275"/>
      <c r="D308" s="275"/>
      <c r="E308" s="336"/>
      <c r="F308" s="261"/>
      <c r="G308" s="275"/>
      <c r="H308" s="379"/>
      <c r="I308" s="379"/>
      <c r="J308" s="261"/>
      <c r="K308" s="261"/>
      <c r="L308" s="261"/>
      <c r="M308" s="261"/>
    </row>
    <row r="309" spans="1:13" ht="13.2">
      <c r="A309" s="384"/>
      <c r="B309" s="385"/>
      <c r="C309" s="275"/>
      <c r="D309" s="275"/>
      <c r="E309" s="336"/>
      <c r="F309" s="261"/>
      <c r="G309" s="275"/>
      <c r="H309" s="379"/>
      <c r="I309" s="379"/>
      <c r="J309" s="261"/>
      <c r="K309" s="261"/>
      <c r="L309" s="261"/>
      <c r="M309" s="261"/>
    </row>
    <row r="310" spans="1:13" ht="13.2">
      <c r="A310" s="384"/>
      <c r="B310" s="385"/>
      <c r="C310" s="275"/>
      <c r="D310" s="275"/>
      <c r="E310" s="336"/>
      <c r="F310" s="261"/>
      <c r="G310" s="275"/>
      <c r="H310" s="379"/>
      <c r="I310" s="379"/>
      <c r="J310" s="261"/>
      <c r="K310" s="261"/>
      <c r="L310" s="261"/>
      <c r="M310" s="261"/>
    </row>
    <row r="311" spans="1:13" ht="13.2">
      <c r="A311" s="384"/>
      <c r="B311" s="385"/>
      <c r="C311" s="275"/>
      <c r="D311" s="275"/>
      <c r="E311" s="391"/>
      <c r="F311" s="261"/>
      <c r="G311" s="275"/>
      <c r="H311" s="379"/>
      <c r="I311" s="379"/>
      <c r="J311" s="275"/>
      <c r="K311" s="261"/>
      <c r="L311" s="261"/>
      <c r="M311" s="261"/>
    </row>
    <row r="312" spans="1:13" ht="13.2">
      <c r="A312" s="384"/>
      <c r="B312" s="385"/>
      <c r="C312" s="275"/>
      <c r="D312" s="275"/>
      <c r="E312" s="391"/>
      <c r="F312" s="261"/>
      <c r="G312" s="275"/>
      <c r="H312" s="379"/>
      <c r="I312" s="379"/>
      <c r="J312" s="275"/>
      <c r="K312" s="261"/>
      <c r="L312" s="261"/>
      <c r="M312" s="261"/>
    </row>
    <row r="313" spans="1:13" ht="13.2">
      <c r="A313" s="384"/>
      <c r="B313" s="385"/>
      <c r="C313" s="275"/>
      <c r="D313" s="275"/>
      <c r="E313" s="391"/>
      <c r="F313" s="261"/>
      <c r="G313" s="275"/>
      <c r="H313" s="379"/>
      <c r="I313" s="379"/>
      <c r="J313" s="275"/>
      <c r="K313" s="261"/>
      <c r="L313" s="261"/>
      <c r="M313" s="261"/>
    </row>
    <row r="314" spans="1:13" ht="13.2">
      <c r="A314" s="384"/>
      <c r="B314" s="385"/>
      <c r="C314" s="275"/>
      <c r="D314" s="275"/>
      <c r="E314" s="391"/>
      <c r="F314" s="261"/>
      <c r="G314" s="275"/>
      <c r="H314" s="379"/>
      <c r="I314" s="379"/>
      <c r="J314" s="275"/>
      <c r="K314" s="261"/>
      <c r="L314" s="261"/>
      <c r="M314" s="261"/>
    </row>
    <row r="315" spans="1:13" ht="13.2">
      <c r="A315" s="384"/>
      <c r="B315" s="385"/>
      <c r="C315" s="275"/>
      <c r="D315" s="275"/>
      <c r="E315" s="391"/>
      <c r="F315" s="261"/>
      <c r="G315" s="275"/>
      <c r="H315" s="379"/>
      <c r="I315" s="379"/>
      <c r="J315" s="275"/>
      <c r="K315" s="261"/>
      <c r="L315" s="261"/>
      <c r="M315" s="261"/>
    </row>
    <row r="316" spans="1:13" ht="13.2">
      <c r="A316" s="384"/>
      <c r="B316" s="385"/>
      <c r="C316" s="275"/>
      <c r="D316" s="275"/>
      <c r="E316" s="391"/>
      <c r="F316" s="261"/>
      <c r="G316" s="275"/>
      <c r="H316" s="379"/>
      <c r="I316" s="379"/>
      <c r="J316" s="275"/>
      <c r="K316" s="261"/>
      <c r="L316" s="261"/>
      <c r="M316" s="261"/>
    </row>
    <row r="317" spans="1:13" ht="13.2">
      <c r="A317" s="384"/>
      <c r="B317" s="385"/>
      <c r="C317" s="275"/>
      <c r="D317" s="275"/>
      <c r="E317" s="391"/>
      <c r="F317" s="261"/>
      <c r="G317" s="275"/>
      <c r="H317" s="379"/>
      <c r="I317" s="379"/>
      <c r="J317" s="275"/>
      <c r="K317" s="261"/>
      <c r="L317" s="261"/>
      <c r="M317" s="261"/>
    </row>
    <row r="318" spans="1:13" ht="13.2">
      <c r="A318" s="384"/>
      <c r="B318" s="385"/>
      <c r="C318" s="275"/>
      <c r="D318" s="275"/>
      <c r="E318" s="391"/>
      <c r="F318" s="261"/>
      <c r="G318" s="275"/>
      <c r="H318" s="379"/>
      <c r="I318" s="379"/>
      <c r="J318" s="275"/>
      <c r="K318" s="261"/>
      <c r="L318" s="261"/>
      <c r="M318" s="261"/>
    </row>
    <row r="319" spans="1:13" ht="13.2">
      <c r="A319" s="384"/>
      <c r="B319" s="385"/>
      <c r="C319" s="275"/>
      <c r="D319" s="275"/>
      <c r="E319" s="391"/>
      <c r="F319" s="261"/>
      <c r="G319" s="275"/>
      <c r="H319" s="379"/>
      <c r="I319" s="379"/>
      <c r="J319" s="275"/>
      <c r="K319" s="261"/>
      <c r="L319" s="261"/>
      <c r="M319" s="261"/>
    </row>
    <row r="320" spans="1:13" ht="13.2">
      <c r="A320" s="384"/>
      <c r="B320" s="385"/>
      <c r="C320" s="275"/>
      <c r="D320" s="275"/>
      <c r="E320" s="391"/>
      <c r="F320" s="261"/>
      <c r="G320" s="275"/>
      <c r="H320" s="379"/>
      <c r="I320" s="379"/>
      <c r="J320" s="275"/>
      <c r="K320" s="261"/>
      <c r="L320" s="261"/>
      <c r="M320" s="261"/>
    </row>
    <row r="321" spans="1:13" ht="13.2">
      <c r="A321" s="384"/>
      <c r="B321" s="385"/>
      <c r="C321" s="275"/>
      <c r="D321" s="275"/>
      <c r="E321" s="391"/>
      <c r="F321" s="261"/>
      <c r="G321" s="275"/>
      <c r="H321" s="379"/>
      <c r="I321" s="379"/>
      <c r="J321" s="275"/>
      <c r="K321" s="261"/>
      <c r="L321" s="261"/>
      <c r="M321" s="261"/>
    </row>
    <row r="322" spans="1:13" ht="13.2">
      <c r="A322" s="384"/>
      <c r="B322" s="385"/>
      <c r="C322" s="275"/>
      <c r="D322" s="275"/>
      <c r="E322" s="391"/>
      <c r="F322" s="261"/>
      <c r="G322" s="275"/>
      <c r="H322" s="379"/>
      <c r="I322" s="379"/>
      <c r="J322" s="261"/>
      <c r="K322" s="275"/>
      <c r="L322" s="261"/>
      <c r="M322" s="261"/>
    </row>
    <row r="323" spans="1:13" ht="13.8">
      <c r="A323" s="384"/>
      <c r="B323" s="385"/>
      <c r="C323" s="275"/>
      <c r="D323" s="275"/>
      <c r="E323" s="419"/>
      <c r="F323" s="261"/>
      <c r="G323" s="275"/>
      <c r="H323" s="379"/>
      <c r="I323" s="379"/>
      <c r="J323" s="261"/>
      <c r="K323" s="261"/>
      <c r="L323" s="261"/>
      <c r="M323" s="261"/>
    </row>
    <row r="324" spans="1:13" ht="13.2">
      <c r="A324" s="384"/>
      <c r="B324" s="385"/>
      <c r="C324" s="275"/>
      <c r="D324" s="275"/>
      <c r="E324" s="336"/>
      <c r="F324" s="261"/>
      <c r="G324" s="275"/>
      <c r="H324" s="379"/>
      <c r="I324" s="379"/>
      <c r="J324" s="261"/>
      <c r="K324" s="261"/>
      <c r="L324" s="261"/>
      <c r="M324" s="261"/>
    </row>
    <row r="325" spans="1:13" ht="13.2">
      <c r="A325" s="384"/>
      <c r="B325" s="385"/>
      <c r="C325" s="275"/>
      <c r="D325" s="275"/>
      <c r="E325" s="336"/>
      <c r="F325" s="261"/>
      <c r="G325" s="275"/>
      <c r="H325" s="379"/>
      <c r="I325" s="379"/>
      <c r="J325" s="261"/>
      <c r="K325" s="261"/>
      <c r="L325" s="261"/>
      <c r="M325" s="261"/>
    </row>
    <row r="326" spans="1:13" ht="13.2">
      <c r="A326" s="384"/>
      <c r="B326" s="385"/>
      <c r="C326" s="275"/>
      <c r="D326" s="275"/>
      <c r="E326" s="336"/>
      <c r="F326" s="261"/>
      <c r="G326" s="275"/>
      <c r="H326" s="379"/>
      <c r="I326" s="379"/>
      <c r="J326" s="261"/>
      <c r="K326" s="261"/>
      <c r="L326" s="261"/>
      <c r="M326" s="261"/>
    </row>
    <row r="327" spans="1:13" ht="13.2">
      <c r="A327" s="384"/>
      <c r="B327" s="385"/>
      <c r="C327" s="275"/>
      <c r="D327" s="275"/>
      <c r="E327" s="336"/>
      <c r="F327" s="261"/>
      <c r="G327" s="275"/>
      <c r="H327" s="379"/>
      <c r="I327" s="379"/>
      <c r="J327" s="261"/>
      <c r="K327" s="261"/>
      <c r="L327" s="261"/>
      <c r="M327" s="261"/>
    </row>
    <row r="328" spans="1:13" ht="13.2">
      <c r="A328" s="384"/>
      <c r="B328" s="385"/>
      <c r="C328" s="275"/>
      <c r="D328" s="275"/>
      <c r="E328" s="336"/>
      <c r="F328" s="261"/>
      <c r="G328" s="275"/>
      <c r="H328" s="379"/>
      <c r="I328" s="379"/>
      <c r="J328" s="261"/>
      <c r="K328" s="261"/>
      <c r="L328" s="261"/>
      <c r="M328" s="261"/>
    </row>
    <row r="329" spans="1:13" ht="13.2">
      <c r="A329" s="384"/>
      <c r="B329" s="385"/>
      <c r="C329" s="275"/>
      <c r="D329" s="275"/>
      <c r="E329" s="336"/>
      <c r="F329" s="261"/>
      <c r="G329" s="275"/>
      <c r="H329" s="379"/>
      <c r="I329" s="379"/>
      <c r="J329" s="261"/>
      <c r="K329" s="261"/>
      <c r="L329" s="261"/>
      <c r="M329" s="261"/>
    </row>
    <row r="330" spans="1:13" ht="13.2">
      <c r="A330" s="384"/>
      <c r="B330" s="385"/>
      <c r="C330" s="275"/>
      <c r="D330" s="275"/>
      <c r="E330" s="336"/>
      <c r="F330" s="261"/>
      <c r="G330" s="275"/>
      <c r="H330" s="379"/>
      <c r="I330" s="379"/>
      <c r="J330" s="261"/>
      <c r="K330" s="261"/>
      <c r="L330" s="261"/>
      <c r="M330" s="261"/>
    </row>
    <row r="331" spans="1:13" ht="13.2">
      <c r="A331" s="384"/>
      <c r="B331" s="385"/>
      <c r="C331" s="275"/>
      <c r="D331" s="275"/>
      <c r="E331" s="336"/>
      <c r="F331" s="261"/>
      <c r="G331" s="275"/>
      <c r="H331" s="379"/>
      <c r="I331" s="379"/>
      <c r="J331" s="261"/>
      <c r="K331" s="261"/>
      <c r="L331" s="261"/>
      <c r="M331" s="261"/>
    </row>
    <row r="332" spans="1:13" ht="13.2">
      <c r="A332" s="384"/>
      <c r="B332" s="385"/>
      <c r="C332" s="275"/>
      <c r="D332" s="275"/>
      <c r="E332" s="336"/>
      <c r="F332" s="261"/>
      <c r="G332" s="275"/>
      <c r="H332" s="379"/>
      <c r="I332" s="379"/>
      <c r="J332" s="261"/>
      <c r="K332" s="261"/>
      <c r="L332" s="261"/>
      <c r="M332" s="261"/>
    </row>
    <row r="333" spans="1:13" ht="13.2">
      <c r="A333" s="384"/>
      <c r="B333" s="385"/>
      <c r="C333" s="275"/>
      <c r="D333" s="275"/>
      <c r="E333" s="336"/>
      <c r="F333" s="261"/>
      <c r="G333" s="275"/>
      <c r="H333" s="379"/>
      <c r="I333" s="379"/>
      <c r="J333" s="261"/>
      <c r="K333" s="261"/>
      <c r="L333" s="261"/>
      <c r="M333" s="261"/>
    </row>
    <row r="334" spans="1:13" ht="13.2">
      <c r="A334" s="384"/>
      <c r="B334" s="385"/>
      <c r="C334" s="275"/>
      <c r="D334" s="275"/>
      <c r="E334" s="336"/>
      <c r="F334" s="261"/>
      <c r="G334" s="275"/>
      <c r="H334" s="379"/>
      <c r="I334" s="379"/>
      <c r="J334" s="261"/>
      <c r="K334" s="261"/>
      <c r="L334" s="261"/>
      <c r="M334" s="261"/>
    </row>
    <row r="335" spans="1:13" ht="13.2">
      <c r="A335" s="384"/>
      <c r="B335" s="385"/>
      <c r="C335" s="275"/>
      <c r="D335" s="275"/>
      <c r="E335" s="336"/>
      <c r="F335" s="261"/>
      <c r="G335" s="275"/>
      <c r="H335" s="379"/>
      <c r="I335" s="379"/>
      <c r="J335" s="261"/>
      <c r="K335" s="261"/>
      <c r="L335" s="261"/>
      <c r="M335" s="261"/>
    </row>
    <row r="336" spans="1:13" ht="13.2">
      <c r="A336" s="384"/>
      <c r="B336" s="385"/>
      <c r="C336" s="275"/>
      <c r="D336" s="275"/>
      <c r="E336" s="336"/>
      <c r="F336" s="261"/>
      <c r="G336" s="275"/>
      <c r="H336" s="379"/>
      <c r="I336" s="379"/>
      <c r="J336" s="261"/>
      <c r="K336" s="261"/>
      <c r="L336" s="261"/>
      <c r="M336" s="261"/>
    </row>
    <row r="337" spans="1:13" ht="13.2">
      <c r="A337" s="384"/>
      <c r="B337" s="385"/>
      <c r="C337" s="275"/>
      <c r="D337" s="275"/>
      <c r="E337" s="420"/>
      <c r="F337" s="261"/>
      <c r="G337" s="275"/>
      <c r="H337" s="379"/>
      <c r="I337" s="379"/>
      <c r="J337" s="275"/>
      <c r="K337" s="261"/>
      <c r="L337" s="261"/>
      <c r="M337" s="261"/>
    </row>
    <row r="338" spans="1:13" ht="13.2">
      <c r="A338" s="384"/>
      <c r="B338" s="385"/>
      <c r="C338" s="275"/>
      <c r="D338" s="275"/>
      <c r="E338" s="420"/>
      <c r="F338" s="261"/>
      <c r="G338" s="275"/>
      <c r="H338" s="379"/>
      <c r="I338" s="379"/>
      <c r="J338" s="275"/>
      <c r="K338" s="261"/>
      <c r="L338" s="261"/>
      <c r="M338" s="261"/>
    </row>
    <row r="339" spans="1:13" ht="13.2">
      <c r="A339" s="384"/>
      <c r="B339" s="385"/>
      <c r="C339" s="275"/>
      <c r="D339" s="275"/>
      <c r="E339" s="420"/>
      <c r="F339" s="261"/>
      <c r="G339" s="275"/>
      <c r="H339" s="379"/>
      <c r="I339" s="379"/>
      <c r="J339" s="275"/>
      <c r="K339" s="261"/>
      <c r="L339" s="261"/>
      <c r="M339" s="261"/>
    </row>
    <row r="340" spans="1:13" ht="13.2">
      <c r="A340" s="384"/>
      <c r="B340" s="385"/>
      <c r="C340" s="275"/>
      <c r="D340" s="275"/>
      <c r="E340" s="420"/>
      <c r="F340" s="261"/>
      <c r="G340" s="275"/>
      <c r="H340" s="379"/>
      <c r="I340" s="379"/>
      <c r="J340" s="275"/>
      <c r="K340" s="261"/>
      <c r="L340" s="261"/>
      <c r="M340" s="261"/>
    </row>
    <row r="341" spans="1:13" ht="13.2">
      <c r="A341" s="384"/>
      <c r="B341" s="385"/>
      <c r="C341" s="275"/>
      <c r="D341" s="275"/>
      <c r="E341" s="420"/>
      <c r="F341" s="261"/>
      <c r="G341" s="275"/>
      <c r="H341" s="379"/>
      <c r="I341" s="379"/>
      <c r="J341" s="275"/>
      <c r="K341" s="261"/>
      <c r="L341" s="261"/>
      <c r="M341" s="261"/>
    </row>
    <row r="342" spans="1:13" ht="13.2">
      <c r="A342" s="384"/>
      <c r="B342" s="385"/>
      <c r="C342" s="275"/>
      <c r="D342" s="275"/>
      <c r="E342" s="420"/>
      <c r="F342" s="261"/>
      <c r="G342" s="275"/>
      <c r="H342" s="379"/>
      <c r="I342" s="379"/>
      <c r="J342" s="275"/>
      <c r="K342" s="261"/>
      <c r="L342" s="261"/>
      <c r="M342" s="261"/>
    </row>
    <row r="343" spans="1:13" ht="13.2">
      <c r="A343" s="384"/>
      <c r="B343" s="385"/>
      <c r="C343" s="275"/>
      <c r="D343" s="275"/>
      <c r="E343" s="336"/>
      <c r="F343" s="261"/>
      <c r="G343" s="275"/>
      <c r="H343" s="379"/>
      <c r="I343" s="379"/>
      <c r="J343" s="261"/>
      <c r="K343" s="261"/>
      <c r="L343" s="261"/>
      <c r="M343" s="261"/>
    </row>
    <row r="344" spans="1:13" ht="13.2">
      <c r="A344" s="384"/>
      <c r="B344" s="385"/>
      <c r="C344" s="275"/>
      <c r="D344" s="275"/>
      <c r="E344" s="404"/>
      <c r="F344" s="261"/>
      <c r="G344" s="275"/>
      <c r="H344" s="379"/>
      <c r="I344" s="379"/>
      <c r="J344" s="275"/>
      <c r="K344" s="261"/>
      <c r="L344" s="261"/>
      <c r="M344" s="261"/>
    </row>
    <row r="345" spans="1:13" ht="13.2">
      <c r="A345" s="384"/>
      <c r="B345" s="385"/>
      <c r="C345" s="275"/>
      <c r="D345" s="275"/>
      <c r="E345" s="336"/>
      <c r="F345" s="261"/>
      <c r="G345" s="275"/>
      <c r="H345" s="379"/>
      <c r="I345" s="379"/>
      <c r="J345" s="261"/>
      <c r="K345" s="261"/>
      <c r="L345" s="261"/>
      <c r="M345" s="261"/>
    </row>
    <row r="346" spans="1:13" ht="13.2">
      <c r="A346" s="384"/>
      <c r="B346" s="385"/>
      <c r="C346" s="275"/>
      <c r="D346" s="275"/>
      <c r="E346" s="336"/>
      <c r="F346" s="261"/>
      <c r="G346" s="275"/>
      <c r="H346" s="379"/>
      <c r="I346" s="379"/>
      <c r="J346" s="261"/>
      <c r="K346" s="261"/>
      <c r="L346" s="261"/>
      <c r="M346" s="261"/>
    </row>
    <row r="347" spans="1:13" ht="13.2">
      <c r="A347" s="384"/>
      <c r="B347" s="385"/>
      <c r="C347" s="275"/>
      <c r="D347" s="275"/>
      <c r="E347" s="336"/>
      <c r="F347" s="261"/>
      <c r="G347" s="275"/>
      <c r="H347" s="379"/>
      <c r="I347" s="379"/>
      <c r="J347" s="261"/>
      <c r="K347" s="261"/>
      <c r="L347" s="261"/>
      <c r="M347" s="261"/>
    </row>
    <row r="348" spans="1:13" ht="13.2">
      <c r="A348" s="384"/>
      <c r="B348" s="385"/>
      <c r="C348" s="275"/>
      <c r="D348" s="275"/>
      <c r="E348" s="336"/>
      <c r="F348" s="261"/>
      <c r="G348" s="275"/>
      <c r="H348" s="379"/>
      <c r="I348" s="379"/>
      <c r="J348" s="261"/>
      <c r="K348" s="261"/>
      <c r="L348" s="261"/>
      <c r="M348" s="261"/>
    </row>
    <row r="349" spans="1:13" ht="13.2">
      <c r="A349" s="384"/>
      <c r="B349" s="385"/>
      <c r="C349" s="275"/>
      <c r="D349" s="275"/>
      <c r="E349" s="336"/>
      <c r="F349" s="261"/>
      <c r="G349" s="275"/>
      <c r="H349" s="379"/>
      <c r="I349" s="379"/>
      <c r="J349" s="261"/>
      <c r="K349" s="261"/>
      <c r="L349" s="261"/>
      <c r="M349" s="261"/>
    </row>
    <row r="350" spans="1:13" ht="13.2">
      <c r="A350" s="384"/>
      <c r="B350" s="385"/>
      <c r="C350" s="275"/>
      <c r="D350" s="275"/>
      <c r="E350" s="336"/>
      <c r="F350" s="261"/>
      <c r="G350" s="275"/>
      <c r="H350" s="379"/>
      <c r="I350" s="379"/>
      <c r="J350" s="261"/>
      <c r="K350" s="261"/>
      <c r="L350" s="261"/>
      <c r="M350" s="261"/>
    </row>
    <row r="351" spans="1:13" ht="13.2">
      <c r="A351" s="384"/>
      <c r="B351" s="385"/>
      <c r="C351" s="275"/>
      <c r="D351" s="275"/>
      <c r="E351" s="336"/>
      <c r="F351" s="261"/>
      <c r="G351" s="275"/>
      <c r="H351" s="379"/>
      <c r="I351" s="379"/>
      <c r="J351" s="261"/>
      <c r="K351" s="261"/>
      <c r="L351" s="261"/>
      <c r="M351" s="261"/>
    </row>
    <row r="352" spans="1:13" ht="13.2">
      <c r="A352" s="384"/>
      <c r="B352" s="399"/>
      <c r="C352" s="275"/>
      <c r="D352" s="275"/>
      <c r="E352" s="336"/>
      <c r="F352" s="261"/>
      <c r="G352" s="275"/>
      <c r="H352" s="379"/>
      <c r="I352" s="379"/>
      <c r="J352" s="261"/>
      <c r="K352" s="261"/>
      <c r="L352" s="261"/>
      <c r="M352" s="261"/>
    </row>
    <row r="353" spans="1:13" ht="13.2">
      <c r="A353" s="384"/>
      <c r="B353" s="421"/>
      <c r="C353" s="275"/>
      <c r="D353" s="275"/>
      <c r="E353" s="336"/>
      <c r="F353" s="261"/>
      <c r="G353" s="275"/>
      <c r="H353" s="379"/>
      <c r="I353" s="379"/>
      <c r="J353" s="261"/>
      <c r="K353" s="261"/>
      <c r="L353" s="261"/>
      <c r="M353" s="261"/>
    </row>
    <row r="354" spans="1:13" ht="13.2">
      <c r="A354" s="384"/>
      <c r="B354" s="422"/>
      <c r="C354" s="275"/>
      <c r="D354" s="275"/>
      <c r="E354" s="336"/>
      <c r="F354" s="261"/>
      <c r="G354" s="275"/>
      <c r="H354" s="379"/>
      <c r="I354" s="379"/>
      <c r="J354" s="261"/>
      <c r="K354" s="261"/>
      <c r="L354" s="261"/>
      <c r="M354" s="261"/>
    </row>
    <row r="355" spans="1:13" ht="13.2">
      <c r="A355" s="384"/>
      <c r="B355" s="385"/>
      <c r="C355" s="275"/>
      <c r="D355" s="275"/>
      <c r="E355" s="336"/>
      <c r="F355" s="261"/>
      <c r="G355" s="275"/>
      <c r="H355" s="379"/>
      <c r="I355" s="379"/>
      <c r="J355" s="261"/>
      <c r="K355" s="261"/>
      <c r="L355" s="261"/>
      <c r="M355" s="261"/>
    </row>
    <row r="356" spans="1:13" ht="13.2">
      <c r="A356" s="384"/>
      <c r="B356" s="417"/>
      <c r="C356" s="275"/>
      <c r="D356" s="275"/>
      <c r="E356" s="336"/>
      <c r="F356" s="261"/>
      <c r="G356" s="275"/>
      <c r="H356" s="379"/>
      <c r="I356" s="379"/>
      <c r="J356" s="261"/>
      <c r="K356" s="261"/>
      <c r="L356" s="261"/>
      <c r="M356" s="261"/>
    </row>
    <row r="357" spans="1:13" ht="13.2">
      <c r="A357" s="384"/>
      <c r="B357" s="385"/>
      <c r="C357" s="275"/>
      <c r="D357" s="275"/>
      <c r="E357" s="336"/>
      <c r="F357" s="261"/>
      <c r="G357" s="275"/>
      <c r="H357" s="379"/>
      <c r="I357" s="379"/>
      <c r="J357" s="261"/>
      <c r="K357" s="261"/>
      <c r="L357" s="261"/>
      <c r="M357" s="261"/>
    </row>
    <row r="358" spans="1:13" ht="13.2">
      <c r="A358" s="384"/>
      <c r="B358" s="385"/>
      <c r="C358" s="275"/>
      <c r="D358" s="275"/>
      <c r="E358" s="423"/>
      <c r="F358" s="261"/>
      <c r="G358" s="275"/>
      <c r="H358" s="379"/>
      <c r="I358" s="379"/>
      <c r="J358" s="261"/>
      <c r="K358" s="261"/>
      <c r="L358" s="261"/>
      <c r="M358" s="261"/>
    </row>
    <row r="359" spans="1:13" ht="13.2">
      <c r="A359" s="384"/>
      <c r="B359" s="385"/>
      <c r="C359" s="275"/>
      <c r="D359" s="275"/>
      <c r="E359" s="424"/>
      <c r="F359" s="261"/>
      <c r="G359" s="275"/>
      <c r="H359" s="379"/>
      <c r="I359" s="379"/>
      <c r="J359" s="261"/>
      <c r="K359" s="261"/>
      <c r="L359" s="261"/>
      <c r="M359" s="261"/>
    </row>
    <row r="360" spans="1:13" ht="13.2">
      <c r="A360" s="384"/>
      <c r="B360" s="385"/>
      <c r="C360" s="275"/>
      <c r="D360" s="275"/>
      <c r="E360" s="336"/>
      <c r="F360" s="261"/>
      <c r="G360" s="275"/>
      <c r="H360" s="379"/>
      <c r="I360" s="379"/>
      <c r="J360" s="261"/>
      <c r="K360" s="261"/>
      <c r="L360" s="261"/>
      <c r="M360" s="261"/>
    </row>
    <row r="361" spans="1:13" ht="13.2">
      <c r="A361" s="384"/>
      <c r="B361" s="385"/>
      <c r="C361" s="275"/>
      <c r="D361" s="275"/>
      <c r="E361" s="336"/>
      <c r="F361" s="261"/>
      <c r="G361" s="275"/>
      <c r="H361" s="379"/>
      <c r="I361" s="379"/>
      <c r="J361" s="261"/>
      <c r="K361" s="261"/>
      <c r="L361" s="261"/>
      <c r="M361" s="261"/>
    </row>
    <row r="362" spans="1:13" ht="13.2">
      <c r="A362" s="384"/>
      <c r="B362" s="385"/>
      <c r="C362" s="275"/>
      <c r="D362" s="275"/>
      <c r="E362" s="336"/>
      <c r="F362" s="261"/>
      <c r="G362" s="275"/>
      <c r="H362" s="379"/>
      <c r="I362" s="379"/>
      <c r="J362" s="275"/>
      <c r="K362" s="261"/>
      <c r="L362" s="261"/>
      <c r="M362" s="261"/>
    </row>
    <row r="363" spans="1:13" ht="13.2">
      <c r="A363" s="384"/>
      <c r="B363" s="385"/>
      <c r="C363" s="275"/>
      <c r="D363" s="275"/>
      <c r="E363" s="336"/>
      <c r="F363" s="261"/>
      <c r="G363" s="275"/>
      <c r="H363" s="379"/>
      <c r="I363" s="379"/>
      <c r="J363" s="261"/>
      <c r="K363" s="261"/>
      <c r="L363" s="261"/>
      <c r="M363" s="261"/>
    </row>
    <row r="364" spans="1:13" ht="13.2">
      <c r="A364" s="384"/>
      <c r="B364" s="385"/>
      <c r="C364" s="275"/>
      <c r="D364" s="275"/>
      <c r="E364" s="336"/>
      <c r="F364" s="261"/>
      <c r="G364" s="275"/>
      <c r="H364" s="379"/>
      <c r="I364" s="379"/>
      <c r="J364" s="261"/>
      <c r="K364" s="261"/>
      <c r="L364" s="261"/>
      <c r="M364" s="261"/>
    </row>
    <row r="365" spans="1:13" ht="13.2">
      <c r="A365" s="384"/>
      <c r="B365" s="385"/>
      <c r="C365" s="275"/>
      <c r="D365" s="275"/>
      <c r="E365" s="336"/>
      <c r="F365" s="261"/>
      <c r="G365" s="275"/>
      <c r="H365" s="379"/>
      <c r="I365" s="379"/>
      <c r="J365" s="261"/>
      <c r="K365" s="261"/>
      <c r="L365" s="261"/>
      <c r="M365" s="261"/>
    </row>
    <row r="366" spans="1:13" ht="13.2">
      <c r="A366" s="384"/>
      <c r="B366" s="425"/>
      <c r="C366" s="275"/>
      <c r="D366" s="275"/>
      <c r="E366" s="336"/>
      <c r="F366" s="261"/>
      <c r="G366" s="275"/>
      <c r="H366" s="379"/>
      <c r="I366" s="379"/>
      <c r="J366" s="261"/>
      <c r="K366" s="261"/>
      <c r="L366" s="261"/>
      <c r="M366" s="261"/>
    </row>
    <row r="367" spans="1:13" ht="13.2">
      <c r="A367" s="384"/>
      <c r="B367" s="425"/>
      <c r="C367" s="275"/>
      <c r="D367" s="275"/>
      <c r="E367" s="336"/>
      <c r="F367" s="261"/>
      <c r="G367" s="275"/>
      <c r="H367" s="379"/>
      <c r="I367" s="379"/>
      <c r="J367" s="261"/>
      <c r="K367" s="261"/>
      <c r="L367" s="261"/>
      <c r="M367" s="261"/>
    </row>
    <row r="368" spans="1:13" ht="13.2">
      <c r="A368" s="384"/>
      <c r="B368" s="385"/>
      <c r="C368" s="275"/>
      <c r="D368" s="275"/>
      <c r="E368" s="336"/>
      <c r="F368" s="261"/>
      <c r="G368" s="275"/>
      <c r="H368" s="379"/>
      <c r="I368" s="379"/>
      <c r="J368" s="261"/>
      <c r="K368" s="261"/>
      <c r="L368" s="261"/>
      <c r="M368" s="261"/>
    </row>
    <row r="369" spans="1:13" ht="13.2">
      <c r="A369" s="384"/>
      <c r="B369" s="385"/>
      <c r="C369" s="275"/>
      <c r="D369" s="275"/>
      <c r="E369" s="336"/>
      <c r="F369" s="261"/>
      <c r="G369" s="275"/>
      <c r="H369" s="379"/>
      <c r="I369" s="379"/>
      <c r="J369" s="261"/>
      <c r="K369" s="261"/>
      <c r="L369" s="261"/>
      <c r="M369" s="261"/>
    </row>
    <row r="370" spans="1:13" ht="13.2">
      <c r="A370" s="384"/>
      <c r="B370" s="385"/>
      <c r="C370" s="275"/>
      <c r="D370" s="275"/>
      <c r="E370" s="336"/>
      <c r="F370" s="261"/>
      <c r="G370" s="275"/>
      <c r="H370" s="379"/>
      <c r="I370" s="379"/>
      <c r="J370" s="261"/>
      <c r="K370" s="261"/>
      <c r="L370" s="261"/>
      <c r="M370" s="261"/>
    </row>
    <row r="371" spans="1:13" ht="13.2">
      <c r="A371" s="384"/>
      <c r="B371" s="385"/>
      <c r="C371" s="275"/>
      <c r="D371" s="275"/>
      <c r="E371" s="336"/>
      <c r="F371" s="261"/>
      <c r="G371" s="275"/>
      <c r="H371" s="379"/>
      <c r="I371" s="379"/>
      <c r="J371" s="261"/>
      <c r="K371" s="261"/>
      <c r="L371" s="261"/>
      <c r="M371" s="261"/>
    </row>
    <row r="372" spans="1:13" ht="13.2">
      <c r="A372" s="384"/>
      <c r="B372" s="385"/>
      <c r="C372" s="275"/>
      <c r="D372" s="275"/>
      <c r="E372" s="336"/>
      <c r="F372" s="261"/>
      <c r="G372" s="275"/>
      <c r="H372" s="379"/>
      <c r="I372" s="379"/>
      <c r="J372" s="261"/>
      <c r="K372" s="261"/>
      <c r="L372" s="261"/>
      <c r="M372" s="261"/>
    </row>
    <row r="373" spans="1:13" ht="13.2">
      <c r="A373" s="384"/>
      <c r="B373" s="385"/>
      <c r="C373" s="275"/>
      <c r="D373" s="275"/>
      <c r="E373" s="336"/>
      <c r="F373" s="261"/>
      <c r="G373" s="275"/>
      <c r="H373" s="379"/>
      <c r="I373" s="379"/>
      <c r="J373" s="261"/>
      <c r="K373" s="261"/>
      <c r="L373" s="261"/>
      <c r="M373" s="261"/>
    </row>
    <row r="374" spans="1:13" ht="13.2">
      <c r="A374" s="384"/>
      <c r="B374" s="385"/>
      <c r="C374" s="275"/>
      <c r="D374" s="275"/>
      <c r="E374" s="336"/>
      <c r="F374" s="261"/>
      <c r="G374" s="275"/>
      <c r="H374" s="379"/>
      <c r="I374" s="379"/>
      <c r="J374" s="261"/>
      <c r="K374" s="261"/>
      <c r="L374" s="261"/>
      <c r="M374" s="261"/>
    </row>
    <row r="375" spans="1:13" ht="13.2">
      <c r="A375" s="384"/>
      <c r="B375" s="385"/>
      <c r="C375" s="275"/>
      <c r="D375" s="275"/>
      <c r="E375" s="336"/>
      <c r="F375" s="261"/>
      <c r="G375" s="275"/>
      <c r="H375" s="379"/>
      <c r="I375" s="379"/>
      <c r="J375" s="261"/>
      <c r="K375" s="261"/>
      <c r="L375" s="261"/>
      <c r="M375" s="261"/>
    </row>
    <row r="376" spans="1:13" ht="13.2">
      <c r="A376" s="384"/>
      <c r="B376" s="385"/>
      <c r="C376" s="275"/>
      <c r="D376" s="275"/>
      <c r="E376" s="336"/>
      <c r="F376" s="261"/>
      <c r="G376" s="275"/>
      <c r="H376" s="379"/>
      <c r="I376" s="379"/>
      <c r="J376" s="261"/>
      <c r="K376" s="261"/>
      <c r="L376" s="261"/>
      <c r="M376" s="261"/>
    </row>
    <row r="377" spans="1:13" ht="13.2">
      <c r="A377" s="384"/>
      <c r="B377" s="385"/>
      <c r="C377" s="275"/>
      <c r="D377" s="275"/>
      <c r="E377" s="336"/>
      <c r="F377" s="261"/>
      <c r="G377" s="275"/>
      <c r="H377" s="379"/>
      <c r="I377" s="379"/>
      <c r="J377" s="261"/>
      <c r="K377" s="261"/>
      <c r="L377" s="261"/>
      <c r="M377" s="261"/>
    </row>
    <row r="378" spans="1:13" ht="13.2">
      <c r="A378" s="384"/>
      <c r="B378" s="385"/>
      <c r="C378" s="275"/>
      <c r="D378" s="275"/>
      <c r="E378" s="336"/>
      <c r="F378" s="261"/>
      <c r="G378" s="275"/>
      <c r="H378" s="379"/>
      <c r="I378" s="379"/>
      <c r="J378" s="261"/>
      <c r="K378" s="261"/>
      <c r="L378" s="261"/>
      <c r="M378" s="261"/>
    </row>
    <row r="379" spans="1:13" ht="13.2">
      <c r="A379" s="384"/>
      <c r="B379" s="385"/>
      <c r="C379" s="275"/>
      <c r="D379" s="275"/>
      <c r="E379" s="336"/>
      <c r="F379" s="261"/>
      <c r="G379" s="275"/>
      <c r="H379" s="379"/>
      <c r="I379" s="379"/>
      <c r="J379" s="261"/>
      <c r="K379" s="261"/>
      <c r="L379" s="261"/>
      <c r="M379" s="261"/>
    </row>
    <row r="380" spans="1:13" ht="13.2">
      <c r="A380" s="384"/>
      <c r="B380" s="385"/>
      <c r="C380" s="275"/>
      <c r="D380" s="275"/>
      <c r="E380" s="336"/>
      <c r="F380" s="261"/>
      <c r="G380" s="275"/>
      <c r="H380" s="379"/>
      <c r="I380" s="379"/>
      <c r="J380" s="261"/>
      <c r="K380" s="261"/>
      <c r="L380" s="261"/>
      <c r="M380" s="261"/>
    </row>
    <row r="381" spans="1:13" ht="13.2">
      <c r="A381" s="384"/>
      <c r="B381" s="425"/>
      <c r="C381" s="275"/>
      <c r="D381" s="275"/>
      <c r="E381" s="336"/>
      <c r="F381" s="261"/>
      <c r="G381" s="275"/>
      <c r="H381" s="379"/>
      <c r="I381" s="379"/>
      <c r="J381" s="261"/>
      <c r="K381" s="261"/>
      <c r="L381" s="261"/>
      <c r="M381" s="261"/>
    </row>
    <row r="382" spans="1:13" ht="13.2">
      <c r="A382" s="384"/>
      <c r="B382" s="385"/>
      <c r="C382" s="275"/>
      <c r="D382" s="275"/>
      <c r="E382" s="336"/>
      <c r="F382" s="261"/>
      <c r="G382" s="275"/>
      <c r="H382" s="379"/>
      <c r="I382" s="379"/>
      <c r="J382" s="261"/>
      <c r="K382" s="261"/>
      <c r="L382" s="261"/>
      <c r="M382" s="261"/>
    </row>
    <row r="383" spans="1:13" ht="13.2">
      <c r="A383" s="384"/>
      <c r="B383" s="385"/>
      <c r="C383" s="275"/>
      <c r="D383" s="275"/>
      <c r="E383" s="336"/>
      <c r="F383" s="261"/>
      <c r="G383" s="275"/>
      <c r="H383" s="379"/>
      <c r="I383" s="379"/>
      <c r="J383" s="261"/>
      <c r="K383" s="261"/>
      <c r="L383" s="261"/>
      <c r="M383" s="261"/>
    </row>
    <row r="384" spans="1:13" ht="13.2">
      <c r="A384" s="384"/>
      <c r="B384" s="385"/>
      <c r="C384" s="275"/>
      <c r="D384" s="275"/>
      <c r="E384" s="336"/>
      <c r="F384" s="261"/>
      <c r="G384" s="275"/>
      <c r="H384" s="379"/>
      <c r="I384" s="379"/>
      <c r="J384" s="261"/>
      <c r="K384" s="261"/>
      <c r="L384" s="261"/>
      <c r="M384" s="261"/>
    </row>
    <row r="385" spans="1:13" ht="13.2">
      <c r="A385" s="384"/>
      <c r="B385" s="385"/>
      <c r="C385" s="275"/>
      <c r="D385" s="275"/>
      <c r="E385" s="336"/>
      <c r="F385" s="261"/>
      <c r="G385" s="275"/>
      <c r="H385" s="379"/>
      <c r="I385" s="379"/>
      <c r="J385" s="261"/>
      <c r="K385" s="261"/>
      <c r="L385" s="261"/>
      <c r="M385" s="261"/>
    </row>
    <row r="386" spans="1:13" ht="13.2">
      <c r="A386" s="384"/>
      <c r="B386" s="385"/>
      <c r="C386" s="275"/>
      <c r="D386" s="275"/>
      <c r="E386" s="336"/>
      <c r="F386" s="261"/>
      <c r="G386" s="275"/>
      <c r="H386" s="379"/>
      <c r="I386" s="379"/>
      <c r="J386" s="261"/>
      <c r="K386" s="261"/>
      <c r="L386" s="261"/>
      <c r="M386" s="261"/>
    </row>
    <row r="387" spans="1:13" ht="13.2">
      <c r="A387" s="384"/>
      <c r="B387" s="385"/>
      <c r="C387" s="275"/>
      <c r="D387" s="275"/>
      <c r="E387" s="336"/>
      <c r="F387" s="261"/>
      <c r="G387" s="275"/>
      <c r="H387" s="379"/>
      <c r="I387" s="379"/>
      <c r="J387" s="261"/>
      <c r="K387" s="261"/>
      <c r="L387" s="261"/>
      <c r="M387" s="261"/>
    </row>
    <row r="388" spans="1:13" ht="13.2">
      <c r="A388" s="384"/>
      <c r="B388" s="385"/>
      <c r="C388" s="275"/>
      <c r="D388" s="275"/>
      <c r="E388" s="336"/>
      <c r="F388" s="261"/>
      <c r="G388" s="275"/>
      <c r="H388" s="379"/>
      <c r="I388" s="379"/>
      <c r="J388" s="261"/>
      <c r="K388" s="261"/>
      <c r="L388" s="261"/>
      <c r="M388" s="261"/>
    </row>
    <row r="389" spans="1:13" ht="13.2">
      <c r="A389" s="384"/>
      <c r="B389" s="385"/>
      <c r="C389" s="275"/>
      <c r="D389" s="275"/>
      <c r="E389" s="336"/>
      <c r="F389" s="261"/>
      <c r="G389" s="275"/>
      <c r="H389" s="379"/>
      <c r="I389" s="379"/>
      <c r="J389" s="261"/>
      <c r="K389" s="261"/>
      <c r="L389" s="261"/>
      <c r="M389" s="261"/>
    </row>
    <row r="390" spans="1:13" ht="13.2">
      <c r="A390" s="384"/>
      <c r="B390" s="385"/>
      <c r="C390" s="275"/>
      <c r="D390" s="275"/>
      <c r="E390" s="336"/>
      <c r="F390" s="261"/>
      <c r="G390" s="275"/>
      <c r="H390" s="379"/>
      <c r="I390" s="379"/>
      <c r="J390" s="261"/>
      <c r="K390" s="261"/>
      <c r="L390" s="261"/>
      <c r="M390" s="261"/>
    </row>
    <row r="391" spans="1:13" ht="13.2">
      <c r="A391" s="384"/>
      <c r="B391" s="385"/>
      <c r="C391" s="275"/>
      <c r="D391" s="275"/>
      <c r="E391" s="336"/>
      <c r="F391" s="261"/>
      <c r="G391" s="275"/>
      <c r="H391" s="379"/>
      <c r="I391" s="379"/>
      <c r="J391" s="261"/>
      <c r="K391" s="261"/>
      <c r="L391" s="261"/>
      <c r="M391" s="261"/>
    </row>
    <row r="392" spans="1:13" ht="13.2">
      <c r="A392" s="384"/>
      <c r="B392" s="385"/>
      <c r="C392" s="275"/>
      <c r="D392" s="275"/>
      <c r="E392" s="336"/>
      <c r="F392" s="261"/>
      <c r="G392" s="275"/>
      <c r="H392" s="379"/>
      <c r="I392" s="379"/>
      <c r="J392" s="275"/>
      <c r="K392" s="261"/>
      <c r="L392" s="261"/>
      <c r="M392" s="261"/>
    </row>
    <row r="393" spans="1:13" ht="13.2">
      <c r="A393" s="384"/>
      <c r="B393" s="385"/>
      <c r="C393" s="275"/>
      <c r="D393" s="275"/>
      <c r="E393" s="336"/>
      <c r="F393" s="261"/>
      <c r="G393" s="275"/>
      <c r="H393" s="379"/>
      <c r="I393" s="379"/>
      <c r="J393" s="261"/>
      <c r="K393" s="261"/>
      <c r="L393" s="261"/>
      <c r="M393" s="261"/>
    </row>
    <row r="394" spans="1:13" ht="13.2">
      <c r="A394" s="384"/>
      <c r="B394" s="385"/>
      <c r="C394" s="275"/>
      <c r="D394" s="275"/>
      <c r="E394" s="336"/>
      <c r="F394" s="261"/>
      <c r="G394" s="275"/>
      <c r="H394" s="379"/>
      <c r="I394" s="379"/>
      <c r="J394" s="261"/>
      <c r="K394" s="261"/>
      <c r="L394" s="261"/>
      <c r="M394" s="261"/>
    </row>
    <row r="395" spans="1:13" ht="13.2">
      <c r="A395" s="384"/>
      <c r="B395" s="425"/>
      <c r="C395" s="275"/>
      <c r="D395" s="275"/>
      <c r="E395" s="336"/>
      <c r="F395" s="261"/>
      <c r="G395" s="275"/>
      <c r="H395" s="379"/>
      <c r="I395" s="379"/>
      <c r="J395" s="261"/>
      <c r="K395" s="261"/>
      <c r="L395" s="261"/>
      <c r="M395" s="261"/>
    </row>
    <row r="396" spans="1:13" ht="13.2">
      <c r="A396" s="384"/>
      <c r="B396" s="385"/>
      <c r="C396" s="275"/>
      <c r="D396" s="275"/>
      <c r="E396" s="336"/>
      <c r="F396" s="261"/>
      <c r="G396" s="275"/>
      <c r="H396" s="379"/>
      <c r="I396" s="379"/>
      <c r="J396" s="261"/>
      <c r="K396" s="261"/>
      <c r="L396" s="261"/>
      <c r="M396" s="261"/>
    </row>
    <row r="397" spans="1:13" ht="13.2">
      <c r="A397" s="384"/>
      <c r="B397" s="385"/>
      <c r="C397" s="275"/>
      <c r="D397" s="275"/>
      <c r="E397" s="336"/>
      <c r="F397" s="261"/>
      <c r="G397" s="275"/>
      <c r="H397" s="379"/>
      <c r="I397" s="379"/>
      <c r="J397" s="261"/>
      <c r="K397" s="261"/>
      <c r="L397" s="261"/>
      <c r="M397" s="261"/>
    </row>
    <row r="398" spans="1:13" ht="13.2">
      <c r="A398" s="384"/>
      <c r="B398" s="385"/>
      <c r="C398" s="275"/>
      <c r="D398" s="275"/>
      <c r="E398" s="336"/>
      <c r="F398" s="261"/>
      <c r="G398" s="275"/>
      <c r="H398" s="379"/>
      <c r="I398" s="379"/>
      <c r="J398" s="275"/>
      <c r="K398" s="261"/>
      <c r="L398" s="261"/>
      <c r="M398" s="261"/>
    </row>
    <row r="399" spans="1:13" ht="13.2">
      <c r="A399" s="384"/>
      <c r="B399" s="385"/>
      <c r="C399" s="275"/>
      <c r="D399" s="275"/>
      <c r="E399" s="336"/>
      <c r="F399" s="261"/>
      <c r="G399" s="275"/>
      <c r="H399" s="379"/>
      <c r="I399" s="379"/>
      <c r="J399" s="275"/>
      <c r="K399" s="261"/>
      <c r="L399" s="261"/>
      <c r="M399" s="261"/>
    </row>
    <row r="400" spans="1:13" ht="13.2">
      <c r="A400" s="384"/>
      <c r="B400" s="385"/>
      <c r="C400" s="275"/>
      <c r="D400" s="275"/>
      <c r="E400" s="336"/>
      <c r="F400" s="261"/>
      <c r="G400" s="275"/>
      <c r="H400" s="379"/>
      <c r="I400" s="379"/>
      <c r="J400" s="275"/>
      <c r="K400" s="261"/>
      <c r="L400" s="261"/>
      <c r="M400" s="261"/>
    </row>
    <row r="401" spans="1:13" ht="13.2">
      <c r="A401" s="384"/>
      <c r="B401" s="385"/>
      <c r="C401" s="275"/>
      <c r="D401" s="275"/>
      <c r="E401" s="336"/>
      <c r="F401" s="261"/>
      <c r="G401" s="275"/>
      <c r="H401" s="379"/>
      <c r="I401" s="379"/>
      <c r="J401" s="261"/>
      <c r="K401" s="261"/>
      <c r="L401" s="261"/>
      <c r="M401" s="261"/>
    </row>
    <row r="402" spans="1:13" ht="13.2">
      <c r="A402" s="384"/>
      <c r="B402" s="385"/>
      <c r="C402" s="275"/>
      <c r="D402" s="275"/>
      <c r="E402" s="426"/>
      <c r="F402" s="261"/>
      <c r="G402" s="275"/>
      <c r="H402" s="379"/>
      <c r="I402" s="379"/>
      <c r="J402" s="261"/>
      <c r="K402" s="261"/>
      <c r="L402" s="261"/>
      <c r="M402" s="261"/>
    </row>
    <row r="403" spans="1:13" ht="13.2">
      <c r="A403" s="384"/>
      <c r="B403" s="385"/>
      <c r="C403" s="275"/>
      <c r="D403" s="275"/>
      <c r="E403" s="426"/>
      <c r="F403" s="261"/>
      <c r="G403" s="275"/>
      <c r="H403" s="379"/>
      <c r="I403" s="379"/>
      <c r="J403" s="261"/>
      <c r="K403" s="261"/>
      <c r="L403" s="261"/>
      <c r="M403" s="261"/>
    </row>
    <row r="404" spans="1:13" ht="13.2">
      <c r="A404" s="384"/>
      <c r="B404" s="385"/>
      <c r="C404" s="275"/>
      <c r="D404" s="275"/>
      <c r="E404" s="336"/>
      <c r="F404" s="261"/>
      <c r="G404" s="275"/>
      <c r="H404" s="379"/>
      <c r="I404" s="379"/>
      <c r="J404" s="261"/>
      <c r="K404" s="261"/>
      <c r="L404" s="261"/>
      <c r="M404" s="261"/>
    </row>
    <row r="405" spans="1:13" ht="13.2">
      <c r="A405" s="384"/>
      <c r="B405" s="385"/>
      <c r="C405" s="275"/>
      <c r="D405" s="275"/>
      <c r="E405" s="336"/>
      <c r="F405" s="261"/>
      <c r="G405" s="275"/>
      <c r="H405" s="379"/>
      <c r="I405" s="379"/>
      <c r="J405" s="261"/>
      <c r="K405" s="261"/>
      <c r="L405" s="261"/>
      <c r="M405" s="261"/>
    </row>
    <row r="406" spans="1:13" ht="13.2">
      <c r="A406" s="384"/>
      <c r="B406" s="385"/>
      <c r="C406" s="275"/>
      <c r="D406" s="275"/>
      <c r="E406" s="336"/>
      <c r="F406" s="261"/>
      <c r="G406" s="275"/>
      <c r="H406" s="379"/>
      <c r="I406" s="379"/>
      <c r="J406" s="261"/>
      <c r="K406" s="261"/>
      <c r="L406" s="261"/>
      <c r="M406" s="261"/>
    </row>
    <row r="407" spans="1:13" ht="13.2">
      <c r="A407" s="384"/>
      <c r="B407" s="385"/>
      <c r="C407" s="275"/>
      <c r="D407" s="275"/>
      <c r="E407" s="336"/>
      <c r="F407" s="261"/>
      <c r="G407" s="275"/>
      <c r="H407" s="379"/>
      <c r="I407" s="379"/>
      <c r="J407" s="261"/>
      <c r="K407" s="261"/>
      <c r="L407" s="261"/>
      <c r="M407" s="261"/>
    </row>
    <row r="408" spans="1:13" ht="13.2">
      <c r="A408" s="384"/>
      <c r="B408" s="385"/>
      <c r="C408" s="275"/>
      <c r="D408" s="275"/>
      <c r="E408" s="336"/>
      <c r="F408" s="261"/>
      <c r="G408" s="275"/>
      <c r="H408" s="379"/>
      <c r="I408" s="379"/>
      <c r="J408" s="275"/>
      <c r="K408" s="261"/>
      <c r="L408" s="261"/>
      <c r="M408" s="261"/>
    </row>
    <row r="409" spans="1:13" ht="13.2">
      <c r="A409" s="384"/>
      <c r="B409" s="385"/>
      <c r="C409" s="275"/>
      <c r="D409" s="275"/>
      <c r="E409" s="336"/>
      <c r="F409" s="261"/>
      <c r="G409" s="275"/>
      <c r="H409" s="379"/>
      <c r="I409" s="379"/>
      <c r="J409" s="261"/>
      <c r="K409" s="261"/>
      <c r="L409" s="261"/>
      <c r="M409" s="261"/>
    </row>
    <row r="410" spans="1:13" ht="13.2">
      <c r="A410" s="384"/>
      <c r="B410" s="385"/>
      <c r="C410" s="275"/>
      <c r="D410" s="275"/>
      <c r="E410" s="336"/>
      <c r="F410" s="261"/>
      <c r="G410" s="275"/>
      <c r="H410" s="379"/>
      <c r="I410" s="379"/>
      <c r="J410" s="261"/>
      <c r="K410" s="261"/>
      <c r="L410" s="261"/>
      <c r="M410" s="261"/>
    </row>
    <row r="411" spans="1:13" ht="13.2">
      <c r="A411" s="384"/>
      <c r="B411" s="385"/>
      <c r="C411" s="275"/>
      <c r="D411" s="275"/>
      <c r="E411" s="336"/>
      <c r="F411" s="261"/>
      <c r="G411" s="275"/>
      <c r="H411" s="379"/>
      <c r="I411" s="379"/>
      <c r="J411" s="261"/>
      <c r="K411" s="261"/>
      <c r="L411" s="261"/>
      <c r="M411" s="261"/>
    </row>
    <row r="412" spans="1:13" ht="13.2">
      <c r="A412" s="384"/>
      <c r="B412" s="385"/>
      <c r="C412" s="275"/>
      <c r="D412" s="275"/>
      <c r="E412" s="336"/>
      <c r="F412" s="261"/>
      <c r="G412" s="275"/>
      <c r="H412" s="379"/>
      <c r="I412" s="379"/>
      <c r="J412" s="261"/>
      <c r="K412" s="261"/>
      <c r="L412" s="261"/>
      <c r="M412" s="261"/>
    </row>
    <row r="413" spans="1:13" ht="13.2">
      <c r="A413" s="384"/>
      <c r="B413" s="385"/>
      <c r="C413" s="275"/>
      <c r="D413" s="275"/>
      <c r="E413" s="336"/>
      <c r="F413" s="261"/>
      <c r="G413" s="275"/>
      <c r="H413" s="379"/>
      <c r="I413" s="379"/>
      <c r="J413" s="261"/>
      <c r="K413" s="261"/>
      <c r="L413" s="261"/>
      <c r="M413" s="261"/>
    </row>
    <row r="414" spans="1:13" ht="13.2">
      <c r="A414" s="384"/>
      <c r="B414" s="385"/>
      <c r="C414" s="275"/>
      <c r="D414" s="275"/>
      <c r="E414" s="336"/>
      <c r="F414" s="261"/>
      <c r="G414" s="275"/>
      <c r="H414" s="379"/>
      <c r="I414" s="379"/>
      <c r="J414" s="261"/>
      <c r="K414" s="261"/>
      <c r="L414" s="261"/>
      <c r="M414" s="261"/>
    </row>
    <row r="415" spans="1:13" ht="13.2">
      <c r="A415" s="384"/>
      <c r="B415" s="385"/>
      <c r="C415" s="275"/>
      <c r="D415" s="275"/>
      <c r="E415" s="336"/>
      <c r="F415" s="261"/>
      <c r="G415" s="275"/>
      <c r="H415" s="379"/>
      <c r="I415" s="379"/>
      <c r="J415" s="261"/>
      <c r="K415" s="261"/>
      <c r="L415" s="261"/>
      <c r="M415" s="261"/>
    </row>
    <row r="416" spans="1:13" ht="13.2">
      <c r="A416" s="384"/>
      <c r="B416" s="385"/>
      <c r="C416" s="275"/>
      <c r="D416" s="275"/>
      <c r="E416" s="336"/>
      <c r="F416" s="261"/>
      <c r="G416" s="275"/>
      <c r="H416" s="379"/>
      <c r="I416" s="379"/>
      <c r="J416" s="261"/>
      <c r="K416" s="261"/>
      <c r="L416" s="261"/>
      <c r="M416" s="261"/>
    </row>
    <row r="417" spans="1:13" ht="13.2">
      <c r="A417" s="384"/>
      <c r="B417" s="417"/>
      <c r="C417" s="275"/>
      <c r="D417" s="275"/>
      <c r="E417" s="336"/>
      <c r="F417" s="261"/>
      <c r="G417" s="275"/>
      <c r="H417" s="379"/>
      <c r="I417" s="379"/>
      <c r="J417" s="261"/>
      <c r="K417" s="261"/>
      <c r="L417" s="261"/>
      <c r="M417" s="261"/>
    </row>
    <row r="418" spans="1:13" ht="13.2">
      <c r="A418" s="384"/>
      <c r="B418" s="385"/>
      <c r="C418" s="275"/>
      <c r="D418" s="275"/>
      <c r="E418" s="336"/>
      <c r="F418" s="261"/>
      <c r="G418" s="275"/>
      <c r="H418" s="379"/>
      <c r="I418" s="379"/>
      <c r="J418" s="261"/>
      <c r="K418" s="261"/>
      <c r="L418" s="261"/>
      <c r="M418" s="261"/>
    </row>
    <row r="419" spans="1:13" ht="13.2">
      <c r="A419" s="384"/>
      <c r="B419" s="385"/>
      <c r="C419" s="275"/>
      <c r="D419" s="275"/>
      <c r="E419" s="336"/>
      <c r="F419" s="261"/>
      <c r="G419" s="275"/>
      <c r="H419" s="379"/>
      <c r="I419" s="379"/>
      <c r="J419" s="261"/>
      <c r="K419" s="261"/>
      <c r="L419" s="261"/>
      <c r="M419" s="261"/>
    </row>
    <row r="420" spans="1:13" ht="13.2">
      <c r="A420" s="384"/>
      <c r="B420" s="385"/>
      <c r="C420" s="275"/>
      <c r="D420" s="275"/>
      <c r="E420" s="336"/>
      <c r="F420" s="261"/>
      <c r="G420" s="275"/>
      <c r="H420" s="379"/>
      <c r="I420" s="379"/>
      <c r="J420" s="261"/>
      <c r="K420" s="261"/>
      <c r="L420" s="261"/>
      <c r="M420" s="261"/>
    </row>
    <row r="421" spans="1:13" ht="13.2">
      <c r="A421" s="384"/>
      <c r="B421" s="385"/>
      <c r="C421" s="275"/>
      <c r="D421" s="275"/>
      <c r="E421" s="336"/>
      <c r="F421" s="261"/>
      <c r="G421" s="275"/>
      <c r="H421" s="379"/>
      <c r="I421" s="379"/>
      <c r="J421" s="261"/>
      <c r="K421" s="261"/>
      <c r="L421" s="261"/>
      <c r="M421" s="261"/>
    </row>
    <row r="422" spans="1:13" ht="13.2">
      <c r="A422" s="384"/>
      <c r="B422" s="385"/>
      <c r="C422" s="275"/>
      <c r="D422" s="275"/>
      <c r="E422" s="336"/>
      <c r="F422" s="261"/>
      <c r="G422" s="275"/>
      <c r="H422" s="379"/>
      <c r="I422" s="379"/>
      <c r="J422" s="261"/>
      <c r="K422" s="261"/>
      <c r="L422" s="261"/>
      <c r="M422" s="261"/>
    </row>
    <row r="423" spans="1:13" ht="13.2">
      <c r="A423" s="384"/>
      <c r="B423" s="385"/>
      <c r="C423" s="275"/>
      <c r="D423" s="275"/>
      <c r="E423" s="336"/>
      <c r="F423" s="261"/>
      <c r="G423" s="275"/>
      <c r="H423" s="379"/>
      <c r="I423" s="379"/>
      <c r="J423" s="261"/>
      <c r="K423" s="261"/>
      <c r="L423" s="261"/>
      <c r="M423" s="261"/>
    </row>
    <row r="424" spans="1:13" ht="13.2">
      <c r="A424" s="384"/>
      <c r="B424" s="385"/>
      <c r="C424" s="275"/>
      <c r="D424" s="275"/>
      <c r="E424" s="336"/>
      <c r="F424" s="261"/>
      <c r="G424" s="275"/>
      <c r="H424" s="379"/>
      <c r="I424" s="379"/>
      <c r="J424" s="261"/>
      <c r="K424" s="261"/>
      <c r="L424" s="261"/>
      <c r="M424" s="261"/>
    </row>
    <row r="425" spans="1:13" ht="13.2">
      <c r="A425" s="384"/>
      <c r="B425" s="385"/>
      <c r="C425" s="275"/>
      <c r="D425" s="275"/>
      <c r="E425" s="336"/>
      <c r="F425" s="261"/>
      <c r="G425" s="275"/>
      <c r="H425" s="379"/>
      <c r="I425" s="379"/>
      <c r="J425" s="261"/>
      <c r="K425" s="261"/>
      <c r="L425" s="261"/>
      <c r="M425" s="261"/>
    </row>
    <row r="426" spans="1:13" ht="19.5" customHeight="1">
      <c r="A426" s="384"/>
      <c r="B426" s="385"/>
      <c r="C426" s="275"/>
      <c r="D426" s="275"/>
      <c r="E426" s="427"/>
      <c r="F426" s="261"/>
      <c r="G426" s="275"/>
      <c r="H426" s="379"/>
      <c r="I426" s="379"/>
      <c r="J426" s="261"/>
      <c r="K426" s="261"/>
      <c r="L426" s="261"/>
      <c r="M426" s="261"/>
    </row>
    <row r="427" spans="1:13" ht="13.2">
      <c r="A427" s="384"/>
      <c r="B427" s="385"/>
      <c r="C427" s="275"/>
      <c r="D427" s="275"/>
      <c r="E427" s="336"/>
      <c r="F427" s="261"/>
      <c r="G427" s="275"/>
      <c r="H427" s="379"/>
      <c r="I427" s="379"/>
      <c r="J427" s="261"/>
      <c r="K427" s="261"/>
      <c r="L427" s="261"/>
      <c r="M427" s="261"/>
    </row>
    <row r="428" spans="1:13" ht="13.2">
      <c r="A428" s="384"/>
      <c r="B428" s="385"/>
      <c r="C428" s="275"/>
      <c r="D428" s="275"/>
      <c r="E428" s="336"/>
      <c r="F428" s="261"/>
      <c r="G428" s="275"/>
      <c r="H428" s="379"/>
      <c r="I428" s="379"/>
      <c r="J428" s="261"/>
      <c r="K428" s="261"/>
      <c r="L428" s="261"/>
      <c r="M428" s="261"/>
    </row>
    <row r="429" spans="1:13" ht="13.2">
      <c r="A429" s="384"/>
      <c r="B429" s="385"/>
      <c r="C429" s="275"/>
      <c r="D429" s="275"/>
      <c r="E429" s="336"/>
      <c r="F429" s="261"/>
      <c r="G429" s="275"/>
      <c r="H429" s="379"/>
      <c r="I429" s="379"/>
      <c r="J429" s="261"/>
      <c r="K429" s="261"/>
      <c r="L429" s="261"/>
      <c r="M429" s="261"/>
    </row>
    <row r="430" spans="1:13" ht="13.2">
      <c r="A430" s="384"/>
      <c r="B430" s="385"/>
      <c r="C430" s="275"/>
      <c r="D430" s="275"/>
      <c r="E430" s="336"/>
      <c r="F430" s="261"/>
      <c r="G430" s="275"/>
      <c r="H430" s="379"/>
      <c r="I430" s="379"/>
      <c r="J430" s="261"/>
      <c r="K430" s="261"/>
      <c r="L430" s="261"/>
      <c r="M430" s="261"/>
    </row>
    <row r="431" spans="1:13" ht="13.2">
      <c r="A431" s="384"/>
      <c r="B431" s="385"/>
      <c r="C431" s="275"/>
      <c r="D431" s="275"/>
      <c r="E431" s="336"/>
      <c r="F431" s="261"/>
      <c r="G431" s="275"/>
      <c r="H431" s="379"/>
      <c r="I431" s="379"/>
      <c r="J431" s="261"/>
      <c r="K431" s="261"/>
      <c r="L431" s="261"/>
      <c r="M431" s="261"/>
    </row>
    <row r="432" spans="1:13" ht="13.2">
      <c r="A432" s="384"/>
      <c r="B432" s="385"/>
      <c r="C432" s="275"/>
      <c r="D432" s="275"/>
      <c r="E432" s="336"/>
      <c r="F432" s="261"/>
      <c r="G432" s="275"/>
      <c r="H432" s="379"/>
      <c r="I432" s="379"/>
      <c r="J432" s="261"/>
      <c r="K432" s="261"/>
      <c r="L432" s="261"/>
      <c r="M432" s="261"/>
    </row>
    <row r="433" spans="1:13" ht="13.2">
      <c r="A433" s="384"/>
      <c r="B433" s="385"/>
      <c r="C433" s="275"/>
      <c r="D433" s="275"/>
      <c r="E433" s="336"/>
      <c r="F433" s="261"/>
      <c r="G433" s="261"/>
      <c r="H433" s="379"/>
      <c r="I433" s="379"/>
      <c r="J433" s="261"/>
      <c r="K433" s="261"/>
      <c r="L433" s="261"/>
      <c r="M433" s="261"/>
    </row>
    <row r="434" spans="1:13" ht="13.2">
      <c r="A434" s="384"/>
      <c r="B434" s="385"/>
      <c r="C434" s="275"/>
      <c r="D434" s="275"/>
      <c r="E434" s="336"/>
      <c r="F434" s="261"/>
      <c r="G434" s="261"/>
      <c r="H434" s="379"/>
      <c r="I434" s="379"/>
      <c r="J434" s="275"/>
      <c r="K434" s="261"/>
      <c r="L434" s="261"/>
      <c r="M434" s="261"/>
    </row>
    <row r="435" spans="1:13" ht="17.25" customHeight="1">
      <c r="A435" s="384"/>
      <c r="B435" s="385"/>
      <c r="C435" s="275"/>
      <c r="D435" s="275"/>
      <c r="E435" s="336"/>
      <c r="F435" s="261"/>
      <c r="G435" s="275"/>
      <c r="H435" s="379"/>
      <c r="I435" s="379"/>
      <c r="J435" s="261"/>
      <c r="K435" s="261"/>
      <c r="L435" s="261"/>
      <c r="M435" s="261"/>
    </row>
    <row r="436" spans="1:13" ht="16.5" customHeight="1">
      <c r="A436" s="428"/>
      <c r="B436" s="385"/>
      <c r="C436" s="275"/>
      <c r="D436" s="275"/>
      <c r="E436" s="336"/>
      <c r="F436" s="261"/>
      <c r="G436" s="275"/>
      <c r="H436" s="379"/>
      <c r="I436" s="379"/>
      <c r="J436" s="261"/>
      <c r="K436" s="261"/>
      <c r="L436" s="261"/>
      <c r="M436" s="261"/>
    </row>
    <row r="437" spans="1:13" ht="13.2">
      <c r="A437" s="384"/>
      <c r="B437" s="385"/>
      <c r="C437" s="275"/>
      <c r="D437" s="275"/>
      <c r="E437" s="336"/>
      <c r="F437" s="261"/>
      <c r="G437" s="275"/>
      <c r="H437" s="379"/>
      <c r="I437" s="379"/>
      <c r="J437" s="261"/>
      <c r="K437" s="261"/>
      <c r="L437" s="261"/>
      <c r="M437" s="261"/>
    </row>
    <row r="438" spans="1:13" ht="13.2">
      <c r="A438" s="384"/>
      <c r="B438" s="385"/>
      <c r="C438" s="275"/>
      <c r="D438" s="275"/>
      <c r="E438" s="336"/>
      <c r="F438" s="261"/>
      <c r="G438" s="275"/>
      <c r="H438" s="379"/>
      <c r="I438" s="379"/>
      <c r="J438" s="261"/>
      <c r="K438" s="261"/>
      <c r="L438" s="261"/>
      <c r="M438" s="261"/>
    </row>
    <row r="439" spans="1:13" ht="13.2">
      <c r="A439" s="384"/>
      <c r="B439" s="385"/>
      <c r="C439" s="275"/>
      <c r="D439" s="275"/>
      <c r="E439" s="336"/>
      <c r="F439" s="261"/>
      <c r="G439" s="275"/>
      <c r="H439" s="379"/>
      <c r="I439" s="379"/>
      <c r="J439" s="261"/>
      <c r="K439" s="261"/>
      <c r="L439" s="261"/>
      <c r="M439" s="261"/>
    </row>
    <row r="440" spans="1:13" ht="13.2">
      <c r="A440" s="384"/>
      <c r="B440" s="385"/>
      <c r="C440" s="275"/>
      <c r="D440" s="275"/>
      <c r="E440" s="336"/>
      <c r="F440" s="261"/>
      <c r="G440" s="275"/>
      <c r="H440" s="379"/>
      <c r="I440" s="379"/>
      <c r="J440" s="261"/>
      <c r="K440" s="261"/>
      <c r="L440" s="261"/>
      <c r="M440" s="261"/>
    </row>
    <row r="441" spans="1:13" ht="13.2">
      <c r="A441" s="384"/>
      <c r="B441" s="385"/>
      <c r="C441" s="275"/>
      <c r="D441" s="275"/>
      <c r="E441" s="336"/>
      <c r="F441" s="261"/>
      <c r="G441" s="275"/>
      <c r="H441" s="379"/>
      <c r="I441" s="379"/>
      <c r="J441" s="261"/>
      <c r="K441" s="261"/>
      <c r="L441" s="261"/>
      <c r="M441" s="261"/>
    </row>
    <row r="442" spans="1:13" ht="13.2">
      <c r="A442" s="384"/>
      <c r="B442" s="385"/>
      <c r="C442" s="275"/>
      <c r="D442" s="275"/>
      <c r="E442" s="336"/>
      <c r="F442" s="261"/>
      <c r="G442" s="275"/>
      <c r="H442" s="379"/>
      <c r="I442" s="379"/>
      <c r="J442" s="261"/>
      <c r="K442" s="261"/>
      <c r="L442" s="261"/>
      <c r="M442" s="261"/>
    </row>
    <row r="443" spans="1:13" ht="13.2">
      <c r="A443" s="384"/>
      <c r="B443" s="385"/>
      <c r="C443" s="275"/>
      <c r="D443" s="275"/>
      <c r="E443" s="336"/>
      <c r="F443" s="261"/>
      <c r="G443" s="275"/>
      <c r="H443" s="379"/>
      <c r="I443" s="379"/>
      <c r="J443" s="261"/>
      <c r="K443" s="261"/>
      <c r="L443" s="261"/>
      <c r="M443" s="261"/>
    </row>
    <row r="444" spans="1:13" ht="13.2">
      <c r="A444" s="384"/>
      <c r="B444" s="385"/>
      <c r="C444" s="275"/>
      <c r="D444" s="275"/>
      <c r="E444" s="336"/>
      <c r="F444" s="261"/>
      <c r="G444" s="275"/>
      <c r="H444" s="379"/>
      <c r="I444" s="379"/>
      <c r="J444" s="261"/>
      <c r="K444" s="261"/>
      <c r="L444" s="261"/>
      <c r="M444" s="261"/>
    </row>
    <row r="445" spans="1:13" ht="13.2">
      <c r="A445" s="384"/>
      <c r="B445" s="385"/>
      <c r="C445" s="275"/>
      <c r="D445" s="275"/>
      <c r="E445" s="336"/>
      <c r="F445" s="261"/>
      <c r="G445" s="275"/>
      <c r="H445" s="379"/>
      <c r="I445" s="379"/>
      <c r="J445" s="261"/>
      <c r="K445" s="261"/>
      <c r="L445" s="261"/>
      <c r="M445" s="261"/>
    </row>
    <row r="446" spans="1:13" ht="13.2">
      <c r="A446" s="384"/>
      <c r="B446" s="429"/>
      <c r="C446" s="275"/>
      <c r="D446" s="275"/>
      <c r="E446" s="336"/>
      <c r="F446" s="261"/>
      <c r="G446" s="275"/>
      <c r="H446" s="379"/>
      <c r="I446" s="379"/>
      <c r="J446" s="261"/>
      <c r="K446" s="261"/>
      <c r="L446" s="261"/>
      <c r="M446" s="261"/>
    </row>
    <row r="447" spans="1:13" ht="13.2">
      <c r="A447" s="384"/>
      <c r="B447" s="385"/>
      <c r="C447" s="275"/>
      <c r="D447" s="275"/>
      <c r="E447" s="336"/>
      <c r="F447" s="261"/>
      <c r="G447" s="275"/>
      <c r="H447" s="379"/>
      <c r="I447" s="379"/>
      <c r="J447" s="261"/>
      <c r="K447" s="261"/>
      <c r="L447" s="261"/>
      <c r="M447" s="261"/>
    </row>
    <row r="448" spans="1:13" ht="13.2">
      <c r="A448" s="384"/>
      <c r="B448" s="385"/>
      <c r="C448" s="275"/>
      <c r="D448" s="275"/>
      <c r="E448" s="336"/>
      <c r="F448" s="261"/>
      <c r="G448" s="275"/>
      <c r="H448" s="379"/>
      <c r="I448" s="379"/>
      <c r="J448" s="261"/>
      <c r="K448" s="261"/>
      <c r="L448" s="261"/>
      <c r="M448" s="261"/>
    </row>
    <row r="449" spans="1:13" ht="13.2">
      <c r="A449" s="384"/>
      <c r="B449" s="385"/>
      <c r="C449" s="275"/>
      <c r="D449" s="275"/>
      <c r="E449" s="336"/>
      <c r="F449" s="261"/>
      <c r="G449" s="275"/>
      <c r="H449" s="379"/>
      <c r="I449" s="379"/>
      <c r="J449" s="261"/>
      <c r="K449" s="261"/>
      <c r="L449" s="261"/>
      <c r="M449" s="261"/>
    </row>
    <row r="450" spans="1:13" ht="13.2">
      <c r="A450" s="384"/>
      <c r="B450" s="385"/>
      <c r="C450" s="275"/>
      <c r="D450" s="275"/>
      <c r="E450" s="336"/>
      <c r="F450" s="261"/>
      <c r="G450" s="275"/>
      <c r="H450" s="379"/>
      <c r="I450" s="379"/>
      <c r="J450" s="261"/>
      <c r="K450" s="261"/>
      <c r="L450" s="261"/>
      <c r="M450" s="261"/>
    </row>
    <row r="451" spans="1:13" ht="13.2">
      <c r="A451" s="428"/>
      <c r="B451" s="417"/>
      <c r="C451" s="261"/>
      <c r="D451" s="261"/>
      <c r="E451" s="430"/>
      <c r="F451" s="261"/>
      <c r="G451" s="261"/>
      <c r="H451" s="379"/>
      <c r="I451" s="379" t="s">
        <v>160</v>
      </c>
      <c r="J451" s="261" t="str">
        <f t="shared" ref="J435:J697" si="0">IF(ISBLANK(A451),"",MONTH(A451))</f>
        <v/>
      </c>
      <c r="K451" s="261" t="str">
        <f t="shared" ref="K433:K697" si="1">IF(ISBLANK(A451),"",YEAR(A451))</f>
        <v/>
      </c>
      <c r="L451" s="261" t="s">
        <v>160</v>
      </c>
      <c r="M451" s="261" t="s">
        <v>160</v>
      </c>
    </row>
    <row r="452" spans="1:13" ht="13.2">
      <c r="A452" s="428"/>
      <c r="B452" s="417"/>
      <c r="C452" s="261"/>
      <c r="D452" s="261"/>
      <c r="E452" s="430"/>
      <c r="F452" s="261"/>
      <c r="G452" s="261"/>
      <c r="H452" s="379"/>
      <c r="I452" s="379" t="s">
        <v>160</v>
      </c>
      <c r="J452" s="261" t="str">
        <f t="shared" si="0"/>
        <v/>
      </c>
      <c r="K452" s="261" t="str">
        <f t="shared" si="1"/>
        <v/>
      </c>
      <c r="L452" s="261" t="s">
        <v>160</v>
      </c>
      <c r="M452" s="261" t="s">
        <v>160</v>
      </c>
    </row>
    <row r="453" spans="1:13" ht="13.2">
      <c r="A453" s="428"/>
      <c r="B453" s="417"/>
      <c r="C453" s="261"/>
      <c r="D453" s="261"/>
      <c r="E453" s="430"/>
      <c r="F453" s="261"/>
      <c r="G453" s="261"/>
      <c r="H453" s="379"/>
      <c r="I453" s="379" t="s">
        <v>160</v>
      </c>
      <c r="J453" s="261" t="str">
        <f t="shared" si="0"/>
        <v/>
      </c>
      <c r="K453" s="261" t="str">
        <f t="shared" si="1"/>
        <v/>
      </c>
      <c r="L453" s="261" t="s">
        <v>160</v>
      </c>
      <c r="M453" s="261" t="s">
        <v>160</v>
      </c>
    </row>
    <row r="454" spans="1:13" ht="13.2">
      <c r="A454" s="428"/>
      <c r="B454" s="417"/>
      <c r="C454" s="261"/>
      <c r="D454" s="261"/>
      <c r="E454" s="430"/>
      <c r="F454" s="261"/>
      <c r="G454" s="261"/>
      <c r="H454" s="379"/>
      <c r="I454" s="379" t="s">
        <v>160</v>
      </c>
      <c r="J454" s="261" t="str">
        <f t="shared" si="0"/>
        <v/>
      </c>
      <c r="K454" s="261" t="str">
        <f t="shared" si="1"/>
        <v/>
      </c>
      <c r="L454" s="261" t="s">
        <v>160</v>
      </c>
      <c r="M454" s="261" t="s">
        <v>160</v>
      </c>
    </row>
    <row r="455" spans="1:13" ht="13.2">
      <c r="A455" s="428"/>
      <c r="B455" s="417"/>
      <c r="C455" s="261"/>
      <c r="D455" s="261"/>
      <c r="E455" s="430"/>
      <c r="F455" s="261"/>
      <c r="G455" s="261"/>
      <c r="H455" s="379"/>
      <c r="I455" s="379" t="s">
        <v>160</v>
      </c>
      <c r="J455" s="261" t="str">
        <f t="shared" si="0"/>
        <v/>
      </c>
      <c r="K455" s="261" t="str">
        <f t="shared" si="1"/>
        <v/>
      </c>
      <c r="L455" s="261" t="s">
        <v>160</v>
      </c>
      <c r="M455" s="261" t="s">
        <v>160</v>
      </c>
    </row>
    <row r="456" spans="1:13" ht="13.2">
      <c r="A456" s="428"/>
      <c r="B456" s="417"/>
      <c r="C456" s="261"/>
      <c r="D456" s="261"/>
      <c r="E456" s="430"/>
      <c r="F456" s="261"/>
      <c r="G456" s="261"/>
      <c r="H456" s="379"/>
      <c r="I456" s="379" t="s">
        <v>160</v>
      </c>
      <c r="J456" s="261" t="str">
        <f t="shared" si="0"/>
        <v/>
      </c>
      <c r="K456" s="261" t="str">
        <f t="shared" si="1"/>
        <v/>
      </c>
      <c r="L456" s="261" t="s">
        <v>160</v>
      </c>
      <c r="M456" s="261" t="s">
        <v>160</v>
      </c>
    </row>
    <row r="457" spans="1:13" ht="13.2">
      <c r="A457" s="428"/>
      <c r="B457" s="417"/>
      <c r="C457" s="261"/>
      <c r="D457" s="261"/>
      <c r="E457" s="430"/>
      <c r="F457" s="261"/>
      <c r="G457" s="261"/>
      <c r="H457" s="379"/>
      <c r="I457" s="379" t="s">
        <v>160</v>
      </c>
      <c r="J457" s="261" t="str">
        <f t="shared" si="0"/>
        <v/>
      </c>
      <c r="K457" s="261" t="str">
        <f t="shared" si="1"/>
        <v/>
      </c>
      <c r="L457" s="261" t="s">
        <v>160</v>
      </c>
      <c r="M457" s="261" t="s">
        <v>160</v>
      </c>
    </row>
    <row r="458" spans="1:13" ht="13.2">
      <c r="A458" s="428"/>
      <c r="B458" s="417"/>
      <c r="C458" s="261"/>
      <c r="D458" s="261"/>
      <c r="E458" s="430"/>
      <c r="F458" s="261"/>
      <c r="G458" s="261"/>
      <c r="H458" s="379"/>
      <c r="I458" s="379" t="s">
        <v>160</v>
      </c>
      <c r="J458" s="261" t="str">
        <f t="shared" si="0"/>
        <v/>
      </c>
      <c r="K458" s="261" t="str">
        <f t="shared" si="1"/>
        <v/>
      </c>
      <c r="L458" s="261" t="s">
        <v>160</v>
      </c>
      <c r="M458" s="261" t="s">
        <v>160</v>
      </c>
    </row>
    <row r="459" spans="1:13" ht="13.2">
      <c r="A459" s="428"/>
      <c r="B459" s="417"/>
      <c r="C459" s="261"/>
      <c r="D459" s="261"/>
      <c r="E459" s="430"/>
      <c r="F459" s="261"/>
      <c r="G459" s="261"/>
      <c r="H459" s="379"/>
      <c r="I459" s="379" t="s">
        <v>160</v>
      </c>
      <c r="J459" s="261" t="str">
        <f t="shared" si="0"/>
        <v/>
      </c>
      <c r="K459" s="261" t="str">
        <f t="shared" si="1"/>
        <v/>
      </c>
      <c r="L459" s="261" t="s">
        <v>160</v>
      </c>
      <c r="M459" s="261" t="s">
        <v>160</v>
      </c>
    </row>
    <row r="460" spans="1:13" ht="13.2">
      <c r="A460" s="428"/>
      <c r="B460" s="417"/>
      <c r="C460" s="261"/>
      <c r="D460" s="261"/>
      <c r="E460" s="430"/>
      <c r="F460" s="261"/>
      <c r="G460" s="261"/>
      <c r="H460" s="379"/>
      <c r="I460" s="379" t="s">
        <v>160</v>
      </c>
      <c r="J460" s="261" t="str">
        <f t="shared" si="0"/>
        <v/>
      </c>
      <c r="K460" s="261" t="str">
        <f t="shared" si="1"/>
        <v/>
      </c>
      <c r="L460" s="261" t="s">
        <v>160</v>
      </c>
      <c r="M460" s="261" t="s">
        <v>160</v>
      </c>
    </row>
    <row r="461" spans="1:13" ht="13.2">
      <c r="A461" s="428"/>
      <c r="B461" s="417"/>
      <c r="C461" s="261"/>
      <c r="D461" s="261"/>
      <c r="E461" s="430"/>
      <c r="F461" s="261"/>
      <c r="G461" s="261"/>
      <c r="H461" s="379"/>
      <c r="I461" s="379" t="s">
        <v>160</v>
      </c>
      <c r="J461" s="261" t="str">
        <f t="shared" si="0"/>
        <v/>
      </c>
      <c r="K461" s="261" t="str">
        <f t="shared" si="1"/>
        <v/>
      </c>
      <c r="L461" s="261" t="s">
        <v>160</v>
      </c>
      <c r="M461" s="261" t="s">
        <v>160</v>
      </c>
    </row>
    <row r="462" spans="1:13" ht="13.2">
      <c r="A462" s="428"/>
      <c r="B462" s="417"/>
      <c r="C462" s="261"/>
      <c r="D462" s="261"/>
      <c r="E462" s="430"/>
      <c r="F462" s="261"/>
      <c r="G462" s="261"/>
      <c r="H462" s="379"/>
      <c r="I462" s="379" t="s">
        <v>160</v>
      </c>
      <c r="J462" s="261" t="str">
        <f t="shared" si="0"/>
        <v/>
      </c>
      <c r="K462" s="261" t="str">
        <f t="shared" si="1"/>
        <v/>
      </c>
      <c r="L462" s="261" t="s">
        <v>160</v>
      </c>
      <c r="M462" s="261" t="s">
        <v>160</v>
      </c>
    </row>
    <row r="463" spans="1:13" ht="13.2">
      <c r="A463" s="428"/>
      <c r="B463" s="417"/>
      <c r="C463" s="261"/>
      <c r="D463" s="261"/>
      <c r="E463" s="430"/>
      <c r="F463" s="261"/>
      <c r="G463" s="261"/>
      <c r="H463" s="379"/>
      <c r="I463" s="379" t="s">
        <v>160</v>
      </c>
      <c r="J463" s="261" t="str">
        <f t="shared" si="0"/>
        <v/>
      </c>
      <c r="K463" s="261" t="str">
        <f t="shared" si="1"/>
        <v/>
      </c>
      <c r="L463" s="261" t="s">
        <v>160</v>
      </c>
      <c r="M463" s="261" t="s">
        <v>160</v>
      </c>
    </row>
    <row r="464" spans="1:13" ht="13.2">
      <c r="A464" s="428"/>
      <c r="B464" s="417"/>
      <c r="C464" s="261"/>
      <c r="D464" s="261"/>
      <c r="E464" s="430"/>
      <c r="F464" s="261"/>
      <c r="G464" s="261"/>
      <c r="H464" s="379"/>
      <c r="I464" s="379" t="s">
        <v>160</v>
      </c>
      <c r="J464" s="261" t="str">
        <f t="shared" si="0"/>
        <v/>
      </c>
      <c r="K464" s="261" t="str">
        <f t="shared" si="1"/>
        <v/>
      </c>
      <c r="L464" s="261" t="s">
        <v>160</v>
      </c>
      <c r="M464" s="261" t="s">
        <v>160</v>
      </c>
    </row>
    <row r="465" spans="1:13" ht="13.2">
      <c r="A465" s="428"/>
      <c r="B465" s="417"/>
      <c r="C465" s="261"/>
      <c r="D465" s="261"/>
      <c r="E465" s="430"/>
      <c r="F465" s="261"/>
      <c r="G465" s="261"/>
      <c r="H465" s="379"/>
      <c r="I465" s="379" t="s">
        <v>160</v>
      </c>
      <c r="J465" s="261" t="str">
        <f t="shared" si="0"/>
        <v/>
      </c>
      <c r="K465" s="261" t="str">
        <f t="shared" si="1"/>
        <v/>
      </c>
      <c r="L465" s="261" t="s">
        <v>160</v>
      </c>
      <c r="M465" s="261" t="s">
        <v>160</v>
      </c>
    </row>
    <row r="466" spans="1:13" ht="13.2">
      <c r="A466" s="428"/>
      <c r="B466" s="417"/>
      <c r="C466" s="261"/>
      <c r="D466" s="261"/>
      <c r="E466" s="430"/>
      <c r="F466" s="261"/>
      <c r="G466" s="261"/>
      <c r="H466" s="379"/>
      <c r="I466" s="379" t="s">
        <v>160</v>
      </c>
      <c r="J466" s="261" t="str">
        <f t="shared" si="0"/>
        <v/>
      </c>
      <c r="K466" s="261" t="str">
        <f t="shared" si="1"/>
        <v/>
      </c>
      <c r="L466" s="261" t="s">
        <v>160</v>
      </c>
      <c r="M466" s="261" t="s">
        <v>160</v>
      </c>
    </row>
    <row r="467" spans="1:13" ht="13.2">
      <c r="A467" s="428"/>
      <c r="B467" s="417"/>
      <c r="C467" s="261"/>
      <c r="D467" s="261"/>
      <c r="E467" s="430"/>
      <c r="F467" s="261"/>
      <c r="G467" s="261"/>
      <c r="H467" s="379"/>
      <c r="I467" s="379" t="s">
        <v>160</v>
      </c>
      <c r="J467" s="261" t="str">
        <f t="shared" si="0"/>
        <v/>
      </c>
      <c r="K467" s="261" t="str">
        <f t="shared" si="1"/>
        <v/>
      </c>
      <c r="L467" s="261" t="s">
        <v>160</v>
      </c>
      <c r="M467" s="261" t="s">
        <v>160</v>
      </c>
    </row>
    <row r="468" spans="1:13" ht="13.2">
      <c r="A468" s="428"/>
      <c r="B468" s="417"/>
      <c r="C468" s="261"/>
      <c r="D468" s="261"/>
      <c r="E468" s="430"/>
      <c r="F468" s="261"/>
      <c r="G468" s="261"/>
      <c r="H468" s="379"/>
      <c r="I468" s="379" t="s">
        <v>160</v>
      </c>
      <c r="J468" s="261" t="str">
        <f t="shared" si="0"/>
        <v/>
      </c>
      <c r="K468" s="261" t="str">
        <f t="shared" si="1"/>
        <v/>
      </c>
      <c r="L468" s="261" t="s">
        <v>160</v>
      </c>
      <c r="M468" s="261" t="s">
        <v>160</v>
      </c>
    </row>
    <row r="469" spans="1:13" ht="13.2">
      <c r="A469" s="428"/>
      <c r="B469" s="417"/>
      <c r="C469" s="261"/>
      <c r="D469" s="261"/>
      <c r="E469" s="430"/>
      <c r="F469" s="261"/>
      <c r="G469" s="261"/>
      <c r="H469" s="379"/>
      <c r="I469" s="379" t="s">
        <v>160</v>
      </c>
      <c r="J469" s="261" t="str">
        <f t="shared" si="0"/>
        <v/>
      </c>
      <c r="K469" s="261" t="str">
        <f t="shared" si="1"/>
        <v/>
      </c>
      <c r="L469" s="261" t="s">
        <v>160</v>
      </c>
      <c r="M469" s="261" t="s">
        <v>160</v>
      </c>
    </row>
    <row r="470" spans="1:13" ht="13.2">
      <c r="A470" s="428"/>
      <c r="B470" s="417"/>
      <c r="C470" s="261"/>
      <c r="D470" s="261"/>
      <c r="E470" s="430"/>
      <c r="F470" s="261"/>
      <c r="G470" s="261"/>
      <c r="H470" s="379"/>
      <c r="I470" s="379" t="s">
        <v>160</v>
      </c>
      <c r="J470" s="261" t="str">
        <f t="shared" si="0"/>
        <v/>
      </c>
      <c r="K470" s="261" t="str">
        <f t="shared" si="1"/>
        <v/>
      </c>
      <c r="L470" s="261" t="s">
        <v>160</v>
      </c>
      <c r="M470" s="261" t="s">
        <v>160</v>
      </c>
    </row>
    <row r="471" spans="1:13" ht="13.2">
      <c r="A471" s="428"/>
      <c r="B471" s="417"/>
      <c r="C471" s="261"/>
      <c r="D471" s="261"/>
      <c r="E471" s="430"/>
      <c r="F471" s="261"/>
      <c r="G471" s="261"/>
      <c r="H471" s="379"/>
      <c r="I471" s="379" t="s">
        <v>160</v>
      </c>
      <c r="J471" s="261" t="str">
        <f t="shared" si="0"/>
        <v/>
      </c>
      <c r="K471" s="261" t="str">
        <f t="shared" si="1"/>
        <v/>
      </c>
      <c r="L471" s="261" t="s">
        <v>160</v>
      </c>
      <c r="M471" s="261" t="s">
        <v>160</v>
      </c>
    </row>
    <row r="472" spans="1:13" ht="13.2">
      <c r="A472" s="428"/>
      <c r="B472" s="417"/>
      <c r="C472" s="261"/>
      <c r="D472" s="261"/>
      <c r="E472" s="430"/>
      <c r="F472" s="261"/>
      <c r="G472" s="261"/>
      <c r="H472" s="379"/>
      <c r="I472" s="379" t="s">
        <v>160</v>
      </c>
      <c r="J472" s="261" t="str">
        <f t="shared" si="0"/>
        <v/>
      </c>
      <c r="K472" s="261" t="str">
        <f t="shared" si="1"/>
        <v/>
      </c>
      <c r="L472" s="261" t="s">
        <v>160</v>
      </c>
      <c r="M472" s="261" t="s">
        <v>160</v>
      </c>
    </row>
    <row r="473" spans="1:13" ht="13.2">
      <c r="A473" s="428"/>
      <c r="B473" s="417"/>
      <c r="C473" s="261"/>
      <c r="D473" s="261"/>
      <c r="E473" s="430"/>
      <c r="F473" s="261"/>
      <c r="G473" s="261"/>
      <c r="H473" s="379"/>
      <c r="I473" s="379" t="s">
        <v>160</v>
      </c>
      <c r="J473" s="261" t="str">
        <f t="shared" si="0"/>
        <v/>
      </c>
      <c r="K473" s="261" t="str">
        <f t="shared" si="1"/>
        <v/>
      </c>
      <c r="L473" s="261" t="s">
        <v>160</v>
      </c>
      <c r="M473" s="261" t="s">
        <v>160</v>
      </c>
    </row>
    <row r="474" spans="1:13" ht="13.2">
      <c r="A474" s="428"/>
      <c r="B474" s="417"/>
      <c r="C474" s="261"/>
      <c r="D474" s="261"/>
      <c r="E474" s="430"/>
      <c r="F474" s="261"/>
      <c r="G474" s="261"/>
      <c r="H474" s="379"/>
      <c r="I474" s="379" t="s">
        <v>160</v>
      </c>
      <c r="J474" s="261" t="str">
        <f t="shared" si="0"/>
        <v/>
      </c>
      <c r="K474" s="261" t="str">
        <f t="shared" si="1"/>
        <v/>
      </c>
      <c r="L474" s="261" t="s">
        <v>160</v>
      </c>
      <c r="M474" s="261" t="s">
        <v>160</v>
      </c>
    </row>
    <row r="475" spans="1:13" ht="13.2">
      <c r="A475" s="428"/>
      <c r="B475" s="417"/>
      <c r="C475" s="261"/>
      <c r="D475" s="261"/>
      <c r="E475" s="430"/>
      <c r="F475" s="261"/>
      <c r="G475" s="261"/>
      <c r="H475" s="379"/>
      <c r="I475" s="379" t="s">
        <v>160</v>
      </c>
      <c r="J475" s="261" t="str">
        <f t="shared" si="0"/>
        <v/>
      </c>
      <c r="K475" s="261" t="str">
        <f t="shared" si="1"/>
        <v/>
      </c>
      <c r="L475" s="261" t="s">
        <v>160</v>
      </c>
      <c r="M475" s="261" t="s">
        <v>160</v>
      </c>
    </row>
    <row r="476" spans="1:13" ht="13.2">
      <c r="A476" s="428"/>
      <c r="B476" s="417"/>
      <c r="C476" s="261"/>
      <c r="D476" s="261"/>
      <c r="E476" s="430"/>
      <c r="F476" s="261"/>
      <c r="G476" s="261"/>
      <c r="H476" s="379"/>
      <c r="I476" s="379" t="s">
        <v>160</v>
      </c>
      <c r="J476" s="261" t="str">
        <f t="shared" si="0"/>
        <v/>
      </c>
      <c r="K476" s="261" t="str">
        <f t="shared" si="1"/>
        <v/>
      </c>
      <c r="L476" s="261" t="s">
        <v>160</v>
      </c>
      <c r="M476" s="261" t="s">
        <v>160</v>
      </c>
    </row>
    <row r="477" spans="1:13" ht="13.2">
      <c r="A477" s="428"/>
      <c r="B477" s="417"/>
      <c r="C477" s="261"/>
      <c r="D477" s="261"/>
      <c r="E477" s="430"/>
      <c r="F477" s="261"/>
      <c r="G477" s="261"/>
      <c r="H477" s="379"/>
      <c r="I477" s="379" t="s">
        <v>160</v>
      </c>
      <c r="J477" s="261" t="str">
        <f t="shared" si="0"/>
        <v/>
      </c>
      <c r="K477" s="261" t="str">
        <f t="shared" si="1"/>
        <v/>
      </c>
      <c r="L477" s="261" t="s">
        <v>160</v>
      </c>
      <c r="M477" s="261" t="s">
        <v>160</v>
      </c>
    </row>
    <row r="478" spans="1:13" ht="13.2">
      <c r="A478" s="428"/>
      <c r="B478" s="417"/>
      <c r="C478" s="261"/>
      <c r="D478" s="261"/>
      <c r="E478" s="430"/>
      <c r="F478" s="261"/>
      <c r="G478" s="261"/>
      <c r="H478" s="379"/>
      <c r="I478" s="379" t="s">
        <v>160</v>
      </c>
      <c r="J478" s="261" t="str">
        <f t="shared" si="0"/>
        <v/>
      </c>
      <c r="K478" s="261" t="str">
        <f t="shared" si="1"/>
        <v/>
      </c>
      <c r="L478" s="261" t="s">
        <v>160</v>
      </c>
      <c r="M478" s="261" t="s">
        <v>160</v>
      </c>
    </row>
    <row r="479" spans="1:13" ht="13.2">
      <c r="A479" s="428"/>
      <c r="B479" s="417"/>
      <c r="C479" s="261"/>
      <c r="D479" s="261"/>
      <c r="E479" s="430"/>
      <c r="F479" s="261"/>
      <c r="G479" s="261"/>
      <c r="H479" s="379"/>
      <c r="I479" s="379" t="s">
        <v>160</v>
      </c>
      <c r="J479" s="261" t="str">
        <f t="shared" si="0"/>
        <v/>
      </c>
      <c r="K479" s="261" t="str">
        <f t="shared" si="1"/>
        <v/>
      </c>
      <c r="L479" s="261" t="s">
        <v>160</v>
      </c>
      <c r="M479" s="261" t="s">
        <v>160</v>
      </c>
    </row>
    <row r="480" spans="1:13" ht="13.2">
      <c r="A480" s="428"/>
      <c r="B480" s="417"/>
      <c r="C480" s="261"/>
      <c r="D480" s="261"/>
      <c r="E480" s="430"/>
      <c r="F480" s="261"/>
      <c r="G480" s="261"/>
      <c r="H480" s="379"/>
      <c r="I480" s="379" t="s">
        <v>160</v>
      </c>
      <c r="J480" s="261" t="str">
        <f t="shared" si="0"/>
        <v/>
      </c>
      <c r="K480" s="261" t="str">
        <f t="shared" si="1"/>
        <v/>
      </c>
      <c r="L480" s="261" t="s">
        <v>160</v>
      </c>
      <c r="M480" s="261" t="s">
        <v>160</v>
      </c>
    </row>
    <row r="481" spans="1:13" ht="13.2">
      <c r="A481" s="428"/>
      <c r="B481" s="417"/>
      <c r="C481" s="261"/>
      <c r="D481" s="261"/>
      <c r="E481" s="430"/>
      <c r="F481" s="261"/>
      <c r="G481" s="261"/>
      <c r="H481" s="379"/>
      <c r="I481" s="379" t="s">
        <v>160</v>
      </c>
      <c r="J481" s="261" t="str">
        <f t="shared" si="0"/>
        <v/>
      </c>
      <c r="K481" s="261" t="str">
        <f t="shared" si="1"/>
        <v/>
      </c>
      <c r="L481" s="261" t="s">
        <v>160</v>
      </c>
      <c r="M481" s="261" t="s">
        <v>160</v>
      </c>
    </row>
    <row r="482" spans="1:13" ht="13.2">
      <c r="A482" s="428"/>
      <c r="B482" s="417"/>
      <c r="C482" s="261"/>
      <c r="D482" s="261"/>
      <c r="E482" s="430"/>
      <c r="F482" s="261"/>
      <c r="G482" s="261"/>
      <c r="H482" s="379"/>
      <c r="I482" s="379" t="s">
        <v>160</v>
      </c>
      <c r="J482" s="261" t="str">
        <f t="shared" si="0"/>
        <v/>
      </c>
      <c r="K482" s="261" t="str">
        <f t="shared" si="1"/>
        <v/>
      </c>
      <c r="L482" s="261" t="s">
        <v>160</v>
      </c>
      <c r="M482" s="261" t="s">
        <v>160</v>
      </c>
    </row>
    <row r="483" spans="1:13" ht="13.2">
      <c r="A483" s="428"/>
      <c r="B483" s="417"/>
      <c r="C483" s="261"/>
      <c r="D483" s="261"/>
      <c r="E483" s="430"/>
      <c r="F483" s="261"/>
      <c r="G483" s="261"/>
      <c r="H483" s="379"/>
      <c r="I483" s="379" t="s">
        <v>160</v>
      </c>
      <c r="J483" s="261" t="str">
        <f t="shared" si="0"/>
        <v/>
      </c>
      <c r="K483" s="261" t="str">
        <f t="shared" si="1"/>
        <v/>
      </c>
      <c r="L483" s="261" t="s">
        <v>160</v>
      </c>
      <c r="M483" s="261" t="s">
        <v>160</v>
      </c>
    </row>
    <row r="484" spans="1:13" ht="13.2">
      <c r="A484" s="428"/>
      <c r="B484" s="417"/>
      <c r="C484" s="261"/>
      <c r="D484" s="261"/>
      <c r="E484" s="430"/>
      <c r="F484" s="261"/>
      <c r="G484" s="261"/>
      <c r="H484" s="379"/>
      <c r="I484" s="379" t="s">
        <v>160</v>
      </c>
      <c r="J484" s="261" t="str">
        <f t="shared" si="0"/>
        <v/>
      </c>
      <c r="K484" s="261" t="str">
        <f t="shared" si="1"/>
        <v/>
      </c>
      <c r="L484" s="261" t="s">
        <v>160</v>
      </c>
      <c r="M484" s="261" t="s">
        <v>160</v>
      </c>
    </row>
    <row r="485" spans="1:13" ht="13.2">
      <c r="A485" s="428"/>
      <c r="B485" s="417"/>
      <c r="C485" s="261"/>
      <c r="D485" s="261"/>
      <c r="E485" s="430"/>
      <c r="F485" s="261"/>
      <c r="G485" s="261"/>
      <c r="H485" s="379"/>
      <c r="I485" s="379" t="s">
        <v>160</v>
      </c>
      <c r="J485" s="261" t="str">
        <f t="shared" si="0"/>
        <v/>
      </c>
      <c r="K485" s="261" t="str">
        <f t="shared" si="1"/>
        <v/>
      </c>
      <c r="L485" s="261" t="s">
        <v>160</v>
      </c>
      <c r="M485" s="261" t="s">
        <v>160</v>
      </c>
    </row>
    <row r="486" spans="1:13" ht="13.2">
      <c r="A486" s="428"/>
      <c r="B486" s="417"/>
      <c r="C486" s="261"/>
      <c r="D486" s="261"/>
      <c r="E486" s="430"/>
      <c r="F486" s="261"/>
      <c r="G486" s="261"/>
      <c r="H486" s="379"/>
      <c r="I486" s="379" t="s">
        <v>160</v>
      </c>
      <c r="J486" s="261" t="str">
        <f t="shared" si="0"/>
        <v/>
      </c>
      <c r="K486" s="261" t="str">
        <f t="shared" si="1"/>
        <v/>
      </c>
      <c r="L486" s="261" t="s">
        <v>160</v>
      </c>
      <c r="M486" s="261" t="s">
        <v>160</v>
      </c>
    </row>
    <row r="487" spans="1:13" ht="13.2">
      <c r="A487" s="428"/>
      <c r="B487" s="417"/>
      <c r="C487" s="261"/>
      <c r="D487" s="261"/>
      <c r="E487" s="430"/>
      <c r="F487" s="261"/>
      <c r="G487" s="261"/>
      <c r="H487" s="379"/>
      <c r="I487" s="379" t="s">
        <v>160</v>
      </c>
      <c r="J487" s="261" t="str">
        <f t="shared" si="0"/>
        <v/>
      </c>
      <c r="K487" s="261" t="str">
        <f t="shared" si="1"/>
        <v/>
      </c>
      <c r="L487" s="261" t="s">
        <v>160</v>
      </c>
      <c r="M487" s="261" t="s">
        <v>160</v>
      </c>
    </row>
    <row r="488" spans="1:13" ht="13.2">
      <c r="A488" s="428"/>
      <c r="B488" s="417"/>
      <c r="C488" s="261"/>
      <c r="D488" s="261"/>
      <c r="E488" s="430"/>
      <c r="F488" s="261"/>
      <c r="G488" s="261"/>
      <c r="H488" s="379"/>
      <c r="I488" s="379" t="s">
        <v>160</v>
      </c>
      <c r="J488" s="261" t="str">
        <f t="shared" si="0"/>
        <v/>
      </c>
      <c r="K488" s="261" t="str">
        <f t="shared" si="1"/>
        <v/>
      </c>
      <c r="L488" s="261" t="s">
        <v>160</v>
      </c>
      <c r="M488" s="261" t="s">
        <v>160</v>
      </c>
    </row>
    <row r="489" spans="1:13" ht="13.2">
      <c r="A489" s="428"/>
      <c r="B489" s="417"/>
      <c r="C489" s="261"/>
      <c r="D489" s="261"/>
      <c r="E489" s="430"/>
      <c r="F489" s="261"/>
      <c r="G489" s="261"/>
      <c r="H489" s="379"/>
      <c r="I489" s="379" t="s">
        <v>160</v>
      </c>
      <c r="J489" s="261" t="str">
        <f t="shared" si="0"/>
        <v/>
      </c>
      <c r="K489" s="261" t="str">
        <f t="shared" si="1"/>
        <v/>
      </c>
      <c r="L489" s="261" t="s">
        <v>160</v>
      </c>
      <c r="M489" s="261" t="s">
        <v>160</v>
      </c>
    </row>
    <row r="490" spans="1:13" ht="13.2">
      <c r="A490" s="428"/>
      <c r="B490" s="417"/>
      <c r="C490" s="261"/>
      <c r="D490" s="261"/>
      <c r="E490" s="430"/>
      <c r="F490" s="261"/>
      <c r="G490" s="261"/>
      <c r="H490" s="379"/>
      <c r="I490" s="379" t="s">
        <v>160</v>
      </c>
      <c r="J490" s="261" t="str">
        <f t="shared" si="0"/>
        <v/>
      </c>
      <c r="K490" s="261" t="str">
        <f t="shared" si="1"/>
        <v/>
      </c>
      <c r="L490" s="261" t="s">
        <v>160</v>
      </c>
      <c r="M490" s="261" t="s">
        <v>160</v>
      </c>
    </row>
    <row r="491" spans="1:13" ht="13.2">
      <c r="A491" s="428"/>
      <c r="B491" s="417"/>
      <c r="C491" s="261"/>
      <c r="D491" s="261"/>
      <c r="E491" s="430"/>
      <c r="F491" s="261"/>
      <c r="G491" s="261"/>
      <c r="H491" s="379"/>
      <c r="I491" s="379" t="s">
        <v>160</v>
      </c>
      <c r="J491" s="261" t="str">
        <f t="shared" si="0"/>
        <v/>
      </c>
      <c r="K491" s="261" t="str">
        <f t="shared" si="1"/>
        <v/>
      </c>
      <c r="L491" s="261" t="s">
        <v>160</v>
      </c>
      <c r="M491" s="261" t="s">
        <v>160</v>
      </c>
    </row>
    <row r="492" spans="1:13" ht="13.2">
      <c r="A492" s="428"/>
      <c r="B492" s="417"/>
      <c r="C492" s="261"/>
      <c r="D492" s="261"/>
      <c r="E492" s="430"/>
      <c r="F492" s="261"/>
      <c r="G492" s="261"/>
      <c r="H492" s="379"/>
      <c r="I492" s="379" t="s">
        <v>160</v>
      </c>
      <c r="J492" s="261" t="str">
        <f t="shared" si="0"/>
        <v/>
      </c>
      <c r="K492" s="261" t="str">
        <f t="shared" si="1"/>
        <v/>
      </c>
      <c r="L492" s="261" t="s">
        <v>160</v>
      </c>
      <c r="M492" s="261" t="s">
        <v>160</v>
      </c>
    </row>
    <row r="493" spans="1:13" ht="13.2">
      <c r="A493" s="428"/>
      <c r="B493" s="417"/>
      <c r="C493" s="261"/>
      <c r="D493" s="261"/>
      <c r="E493" s="430"/>
      <c r="F493" s="261"/>
      <c r="G493" s="261"/>
      <c r="H493" s="379"/>
      <c r="I493" s="379" t="s">
        <v>160</v>
      </c>
      <c r="J493" s="261" t="str">
        <f t="shared" si="0"/>
        <v/>
      </c>
      <c r="K493" s="261" t="str">
        <f t="shared" si="1"/>
        <v/>
      </c>
      <c r="L493" s="261" t="s">
        <v>160</v>
      </c>
      <c r="M493" s="261" t="s">
        <v>160</v>
      </c>
    </row>
    <row r="494" spans="1:13" ht="13.2">
      <c r="A494" s="428"/>
      <c r="B494" s="417"/>
      <c r="C494" s="261"/>
      <c r="D494" s="261"/>
      <c r="E494" s="430"/>
      <c r="F494" s="261"/>
      <c r="G494" s="261"/>
      <c r="H494" s="379"/>
      <c r="I494" s="379" t="s">
        <v>160</v>
      </c>
      <c r="J494" s="261" t="str">
        <f t="shared" si="0"/>
        <v/>
      </c>
      <c r="K494" s="261" t="str">
        <f t="shared" si="1"/>
        <v/>
      </c>
      <c r="L494" s="261" t="s">
        <v>160</v>
      </c>
      <c r="M494" s="261" t="s">
        <v>160</v>
      </c>
    </row>
    <row r="495" spans="1:13" ht="13.2">
      <c r="A495" s="428"/>
      <c r="B495" s="417"/>
      <c r="C495" s="261"/>
      <c r="D495" s="261"/>
      <c r="E495" s="430"/>
      <c r="F495" s="261"/>
      <c r="G495" s="261"/>
      <c r="H495" s="379"/>
      <c r="I495" s="379" t="s">
        <v>160</v>
      </c>
      <c r="J495" s="261" t="str">
        <f t="shared" si="0"/>
        <v/>
      </c>
      <c r="K495" s="261" t="str">
        <f t="shared" si="1"/>
        <v/>
      </c>
      <c r="L495" s="261" t="s">
        <v>160</v>
      </c>
      <c r="M495" s="261" t="s">
        <v>160</v>
      </c>
    </row>
    <row r="496" spans="1:13" ht="13.2">
      <c r="A496" s="428"/>
      <c r="B496" s="417"/>
      <c r="C496" s="261"/>
      <c r="D496" s="261"/>
      <c r="E496" s="430"/>
      <c r="F496" s="261"/>
      <c r="G496" s="261"/>
      <c r="H496" s="379"/>
      <c r="I496" s="379" t="s">
        <v>160</v>
      </c>
      <c r="J496" s="261" t="str">
        <f t="shared" si="0"/>
        <v/>
      </c>
      <c r="K496" s="261" t="str">
        <f t="shared" si="1"/>
        <v/>
      </c>
      <c r="L496" s="261" t="s">
        <v>160</v>
      </c>
      <c r="M496" s="261" t="s">
        <v>160</v>
      </c>
    </row>
    <row r="497" spans="1:13" ht="13.2">
      <c r="A497" s="428"/>
      <c r="B497" s="417"/>
      <c r="C497" s="261"/>
      <c r="D497" s="261"/>
      <c r="E497" s="430"/>
      <c r="F497" s="261"/>
      <c r="G497" s="261"/>
      <c r="H497" s="379"/>
      <c r="I497" s="379" t="s">
        <v>160</v>
      </c>
      <c r="J497" s="261" t="str">
        <f t="shared" si="0"/>
        <v/>
      </c>
      <c r="K497" s="261" t="str">
        <f t="shared" si="1"/>
        <v/>
      </c>
      <c r="L497" s="261" t="s">
        <v>160</v>
      </c>
      <c r="M497" s="261" t="s">
        <v>160</v>
      </c>
    </row>
    <row r="498" spans="1:13" ht="13.2">
      <c r="A498" s="428"/>
      <c r="B498" s="417"/>
      <c r="C498" s="261"/>
      <c r="D498" s="261"/>
      <c r="E498" s="430"/>
      <c r="F498" s="261"/>
      <c r="G498" s="261"/>
      <c r="H498" s="379"/>
      <c r="I498" s="379" t="s">
        <v>160</v>
      </c>
      <c r="J498" s="261" t="str">
        <f t="shared" si="0"/>
        <v/>
      </c>
      <c r="K498" s="261" t="str">
        <f t="shared" si="1"/>
        <v/>
      </c>
      <c r="L498" s="261" t="s">
        <v>160</v>
      </c>
      <c r="M498" s="261" t="s">
        <v>160</v>
      </c>
    </row>
    <row r="499" spans="1:13" ht="13.2">
      <c r="A499" s="428"/>
      <c r="B499" s="417"/>
      <c r="C499" s="261"/>
      <c r="D499" s="261"/>
      <c r="E499" s="430"/>
      <c r="F499" s="261"/>
      <c r="G499" s="261"/>
      <c r="H499" s="379"/>
      <c r="I499" s="379" t="s">
        <v>160</v>
      </c>
      <c r="J499" s="261" t="str">
        <f t="shared" si="0"/>
        <v/>
      </c>
      <c r="K499" s="261" t="str">
        <f t="shared" si="1"/>
        <v/>
      </c>
      <c r="L499" s="261" t="s">
        <v>160</v>
      </c>
      <c r="M499" s="261" t="s">
        <v>160</v>
      </c>
    </row>
    <row r="500" spans="1:13" ht="13.2">
      <c r="A500" s="428"/>
      <c r="B500" s="417"/>
      <c r="C500" s="261"/>
      <c r="D500" s="261"/>
      <c r="E500" s="430"/>
      <c r="F500" s="261"/>
      <c r="G500" s="261"/>
      <c r="H500" s="379"/>
      <c r="I500" s="379" t="s">
        <v>160</v>
      </c>
      <c r="J500" s="261" t="str">
        <f t="shared" si="0"/>
        <v/>
      </c>
      <c r="K500" s="261" t="str">
        <f t="shared" si="1"/>
        <v/>
      </c>
      <c r="L500" s="261" t="s">
        <v>160</v>
      </c>
      <c r="M500" s="261" t="s">
        <v>160</v>
      </c>
    </row>
    <row r="501" spans="1:13" ht="13.2">
      <c r="A501" s="428"/>
      <c r="B501" s="417"/>
      <c r="C501" s="261"/>
      <c r="D501" s="261"/>
      <c r="E501" s="430"/>
      <c r="F501" s="261"/>
      <c r="G501" s="261"/>
      <c r="H501" s="379"/>
      <c r="I501" s="379" t="s">
        <v>160</v>
      </c>
      <c r="J501" s="261" t="str">
        <f t="shared" si="0"/>
        <v/>
      </c>
      <c r="K501" s="261" t="str">
        <f t="shared" si="1"/>
        <v/>
      </c>
      <c r="L501" s="261" t="s">
        <v>160</v>
      </c>
      <c r="M501" s="261" t="s">
        <v>160</v>
      </c>
    </row>
    <row r="502" spans="1:13" ht="13.2">
      <c r="A502" s="428"/>
      <c r="B502" s="417"/>
      <c r="C502" s="261"/>
      <c r="D502" s="261"/>
      <c r="E502" s="430"/>
      <c r="F502" s="261"/>
      <c r="G502" s="261"/>
      <c r="H502" s="379"/>
      <c r="I502" s="379" t="s">
        <v>160</v>
      </c>
      <c r="J502" s="261" t="str">
        <f t="shared" si="0"/>
        <v/>
      </c>
      <c r="K502" s="261" t="str">
        <f t="shared" si="1"/>
        <v/>
      </c>
      <c r="L502" s="261" t="s">
        <v>160</v>
      </c>
      <c r="M502" s="261" t="s">
        <v>160</v>
      </c>
    </row>
    <row r="503" spans="1:13" ht="13.2">
      <c r="A503" s="428"/>
      <c r="B503" s="417"/>
      <c r="C503" s="261"/>
      <c r="D503" s="261"/>
      <c r="E503" s="430"/>
      <c r="F503" s="261"/>
      <c r="G503" s="261"/>
      <c r="H503" s="379"/>
      <c r="I503" s="379" t="s">
        <v>160</v>
      </c>
      <c r="J503" s="261" t="str">
        <f t="shared" si="0"/>
        <v/>
      </c>
      <c r="K503" s="261" t="str">
        <f t="shared" si="1"/>
        <v/>
      </c>
      <c r="L503" s="261" t="s">
        <v>160</v>
      </c>
      <c r="M503" s="261" t="s">
        <v>160</v>
      </c>
    </row>
    <row r="504" spans="1:13" ht="13.2">
      <c r="A504" s="428"/>
      <c r="B504" s="417"/>
      <c r="C504" s="261"/>
      <c r="D504" s="261"/>
      <c r="E504" s="430"/>
      <c r="F504" s="261"/>
      <c r="G504" s="261"/>
      <c r="H504" s="379"/>
      <c r="I504" s="379" t="s">
        <v>160</v>
      </c>
      <c r="J504" s="261" t="str">
        <f t="shared" si="0"/>
        <v/>
      </c>
      <c r="K504" s="261" t="str">
        <f t="shared" si="1"/>
        <v/>
      </c>
      <c r="L504" s="261" t="s">
        <v>160</v>
      </c>
      <c r="M504" s="261" t="s">
        <v>160</v>
      </c>
    </row>
    <row r="505" spans="1:13" ht="13.2">
      <c r="A505" s="428"/>
      <c r="B505" s="417"/>
      <c r="C505" s="261"/>
      <c r="D505" s="261"/>
      <c r="E505" s="430"/>
      <c r="F505" s="261"/>
      <c r="G505" s="261"/>
      <c r="H505" s="379"/>
      <c r="I505" s="379" t="s">
        <v>160</v>
      </c>
      <c r="J505" s="261" t="str">
        <f t="shared" si="0"/>
        <v/>
      </c>
      <c r="K505" s="261" t="str">
        <f t="shared" si="1"/>
        <v/>
      </c>
      <c r="L505" s="261" t="s">
        <v>160</v>
      </c>
      <c r="M505" s="261" t="s">
        <v>160</v>
      </c>
    </row>
    <row r="506" spans="1:13" ht="13.2">
      <c r="A506" s="428"/>
      <c r="B506" s="417"/>
      <c r="C506" s="261"/>
      <c r="D506" s="261"/>
      <c r="E506" s="430"/>
      <c r="F506" s="261"/>
      <c r="G506" s="261"/>
      <c r="H506" s="379"/>
      <c r="I506" s="379" t="s">
        <v>160</v>
      </c>
      <c r="J506" s="261" t="str">
        <f t="shared" si="0"/>
        <v/>
      </c>
      <c r="K506" s="261" t="str">
        <f t="shared" si="1"/>
        <v/>
      </c>
      <c r="L506" s="261" t="s">
        <v>160</v>
      </c>
      <c r="M506" s="261" t="s">
        <v>160</v>
      </c>
    </row>
    <row r="507" spans="1:13" ht="13.2">
      <c r="A507" s="428"/>
      <c r="B507" s="417"/>
      <c r="C507" s="261"/>
      <c r="D507" s="261"/>
      <c r="E507" s="430"/>
      <c r="F507" s="261"/>
      <c r="G507" s="261"/>
      <c r="H507" s="379"/>
      <c r="I507" s="379" t="s">
        <v>160</v>
      </c>
      <c r="J507" s="261" t="str">
        <f t="shared" si="0"/>
        <v/>
      </c>
      <c r="K507" s="261" t="str">
        <f t="shared" si="1"/>
        <v/>
      </c>
      <c r="L507" s="261" t="s">
        <v>160</v>
      </c>
      <c r="M507" s="261" t="s">
        <v>160</v>
      </c>
    </row>
    <row r="508" spans="1:13" ht="13.2">
      <c r="A508" s="428"/>
      <c r="B508" s="417"/>
      <c r="C508" s="261"/>
      <c r="D508" s="261"/>
      <c r="E508" s="430"/>
      <c r="F508" s="261"/>
      <c r="G508" s="261"/>
      <c r="H508" s="379"/>
      <c r="I508" s="379" t="s">
        <v>160</v>
      </c>
      <c r="J508" s="261" t="str">
        <f t="shared" si="0"/>
        <v/>
      </c>
      <c r="K508" s="261" t="str">
        <f t="shared" si="1"/>
        <v/>
      </c>
      <c r="L508" s="261" t="s">
        <v>160</v>
      </c>
      <c r="M508" s="261" t="s">
        <v>160</v>
      </c>
    </row>
    <row r="509" spans="1:13" ht="13.2">
      <c r="A509" s="428"/>
      <c r="B509" s="417"/>
      <c r="C509" s="261"/>
      <c r="D509" s="261"/>
      <c r="E509" s="430"/>
      <c r="F509" s="261"/>
      <c r="G509" s="261"/>
      <c r="H509" s="379"/>
      <c r="I509" s="379" t="s">
        <v>160</v>
      </c>
      <c r="J509" s="261" t="str">
        <f t="shared" si="0"/>
        <v/>
      </c>
      <c r="K509" s="261" t="str">
        <f t="shared" si="1"/>
        <v/>
      </c>
      <c r="L509" s="261" t="s">
        <v>160</v>
      </c>
      <c r="M509" s="261" t="s">
        <v>160</v>
      </c>
    </row>
    <row r="510" spans="1:13" ht="13.2">
      <c r="A510" s="428"/>
      <c r="B510" s="417"/>
      <c r="C510" s="261"/>
      <c r="D510" s="261"/>
      <c r="E510" s="430"/>
      <c r="F510" s="261"/>
      <c r="G510" s="261"/>
      <c r="H510" s="379"/>
      <c r="I510" s="379" t="s">
        <v>160</v>
      </c>
      <c r="J510" s="261" t="str">
        <f t="shared" si="0"/>
        <v/>
      </c>
      <c r="K510" s="261" t="str">
        <f t="shared" si="1"/>
        <v/>
      </c>
      <c r="L510" s="261" t="s">
        <v>160</v>
      </c>
      <c r="M510" s="261" t="s">
        <v>160</v>
      </c>
    </row>
    <row r="511" spans="1:13" ht="13.2">
      <c r="A511" s="428"/>
      <c r="B511" s="417"/>
      <c r="C511" s="261"/>
      <c r="D511" s="261"/>
      <c r="E511" s="430"/>
      <c r="F511" s="261"/>
      <c r="G511" s="261"/>
      <c r="H511" s="379"/>
      <c r="I511" s="379" t="s">
        <v>160</v>
      </c>
      <c r="J511" s="261" t="str">
        <f t="shared" si="0"/>
        <v/>
      </c>
      <c r="K511" s="261" t="str">
        <f t="shared" si="1"/>
        <v/>
      </c>
      <c r="L511" s="261" t="s">
        <v>160</v>
      </c>
      <c r="M511" s="261" t="s">
        <v>160</v>
      </c>
    </row>
    <row r="512" spans="1:13" ht="13.2">
      <c r="A512" s="428"/>
      <c r="B512" s="417"/>
      <c r="C512" s="261"/>
      <c r="D512" s="261"/>
      <c r="E512" s="430"/>
      <c r="F512" s="261"/>
      <c r="G512" s="261"/>
      <c r="H512" s="379"/>
      <c r="I512" s="379" t="s">
        <v>160</v>
      </c>
      <c r="J512" s="261" t="str">
        <f t="shared" si="0"/>
        <v/>
      </c>
      <c r="K512" s="261" t="str">
        <f t="shared" si="1"/>
        <v/>
      </c>
      <c r="L512" s="261" t="s">
        <v>160</v>
      </c>
      <c r="M512" s="261" t="s">
        <v>160</v>
      </c>
    </row>
    <row r="513" spans="1:13" ht="13.2">
      <c r="A513" s="428"/>
      <c r="B513" s="417"/>
      <c r="C513" s="261"/>
      <c r="D513" s="261"/>
      <c r="E513" s="430"/>
      <c r="F513" s="261"/>
      <c r="G513" s="261"/>
      <c r="H513" s="379"/>
      <c r="I513" s="379" t="s">
        <v>160</v>
      </c>
      <c r="J513" s="261" t="str">
        <f t="shared" si="0"/>
        <v/>
      </c>
      <c r="K513" s="261" t="str">
        <f t="shared" si="1"/>
        <v/>
      </c>
      <c r="L513" s="261" t="s">
        <v>160</v>
      </c>
      <c r="M513" s="261" t="s">
        <v>160</v>
      </c>
    </row>
    <row r="514" spans="1:13" ht="13.2">
      <c r="A514" s="428"/>
      <c r="B514" s="417"/>
      <c r="C514" s="261"/>
      <c r="D514" s="261"/>
      <c r="E514" s="430"/>
      <c r="F514" s="261"/>
      <c r="G514" s="261"/>
      <c r="H514" s="379"/>
      <c r="I514" s="379" t="s">
        <v>160</v>
      </c>
      <c r="J514" s="261" t="str">
        <f t="shared" si="0"/>
        <v/>
      </c>
      <c r="K514" s="261" t="str">
        <f t="shared" si="1"/>
        <v/>
      </c>
      <c r="L514" s="261" t="s">
        <v>160</v>
      </c>
      <c r="M514" s="261" t="s">
        <v>160</v>
      </c>
    </row>
    <row r="515" spans="1:13" ht="13.2">
      <c r="A515" s="428"/>
      <c r="B515" s="417"/>
      <c r="C515" s="261"/>
      <c r="D515" s="261"/>
      <c r="E515" s="430"/>
      <c r="F515" s="261"/>
      <c r="G515" s="261"/>
      <c r="H515" s="379"/>
      <c r="I515" s="379" t="s">
        <v>160</v>
      </c>
      <c r="J515" s="261" t="str">
        <f t="shared" si="0"/>
        <v/>
      </c>
      <c r="K515" s="261" t="str">
        <f t="shared" si="1"/>
        <v/>
      </c>
      <c r="L515" s="261" t="s">
        <v>160</v>
      </c>
      <c r="M515" s="261" t="s">
        <v>160</v>
      </c>
    </row>
    <row r="516" spans="1:13" ht="13.2">
      <c r="A516" s="428"/>
      <c r="B516" s="417"/>
      <c r="C516" s="261"/>
      <c r="D516" s="261"/>
      <c r="E516" s="430"/>
      <c r="F516" s="261"/>
      <c r="G516" s="261"/>
      <c r="H516" s="379"/>
      <c r="I516" s="379" t="s">
        <v>160</v>
      </c>
      <c r="J516" s="261" t="str">
        <f t="shared" si="0"/>
        <v/>
      </c>
      <c r="K516" s="261" t="str">
        <f t="shared" si="1"/>
        <v/>
      </c>
      <c r="L516" s="261" t="s">
        <v>160</v>
      </c>
      <c r="M516" s="261" t="s">
        <v>160</v>
      </c>
    </row>
    <row r="517" spans="1:13" ht="13.2">
      <c r="A517" s="428"/>
      <c r="B517" s="417"/>
      <c r="C517" s="261"/>
      <c r="D517" s="261"/>
      <c r="E517" s="430"/>
      <c r="F517" s="261"/>
      <c r="G517" s="261"/>
      <c r="H517" s="379"/>
      <c r="I517" s="379" t="s">
        <v>160</v>
      </c>
      <c r="J517" s="261" t="str">
        <f t="shared" si="0"/>
        <v/>
      </c>
      <c r="K517" s="261" t="str">
        <f t="shared" si="1"/>
        <v/>
      </c>
      <c r="L517" s="261" t="s">
        <v>160</v>
      </c>
      <c r="M517" s="261" t="s">
        <v>160</v>
      </c>
    </row>
    <row r="518" spans="1:13" ht="13.2">
      <c r="A518" s="428"/>
      <c r="B518" s="417"/>
      <c r="C518" s="261"/>
      <c r="D518" s="261"/>
      <c r="E518" s="430"/>
      <c r="F518" s="261"/>
      <c r="G518" s="261"/>
      <c r="H518" s="379"/>
      <c r="I518" s="379" t="s">
        <v>160</v>
      </c>
      <c r="J518" s="261" t="str">
        <f t="shared" si="0"/>
        <v/>
      </c>
      <c r="K518" s="261" t="str">
        <f t="shared" si="1"/>
        <v/>
      </c>
      <c r="L518" s="261" t="s">
        <v>160</v>
      </c>
      <c r="M518" s="261" t="s">
        <v>160</v>
      </c>
    </row>
    <row r="519" spans="1:13" ht="13.2">
      <c r="A519" s="428"/>
      <c r="B519" s="417"/>
      <c r="C519" s="261"/>
      <c r="D519" s="261"/>
      <c r="E519" s="430"/>
      <c r="F519" s="261"/>
      <c r="G519" s="261"/>
      <c r="H519" s="379"/>
      <c r="I519" s="379" t="s">
        <v>160</v>
      </c>
      <c r="J519" s="261" t="str">
        <f t="shared" si="0"/>
        <v/>
      </c>
      <c r="K519" s="261" t="str">
        <f t="shared" si="1"/>
        <v/>
      </c>
      <c r="L519" s="261" t="s">
        <v>160</v>
      </c>
      <c r="M519" s="261" t="s">
        <v>160</v>
      </c>
    </row>
    <row r="520" spans="1:13" ht="13.2">
      <c r="A520" s="428"/>
      <c r="B520" s="417"/>
      <c r="C520" s="261"/>
      <c r="D520" s="261"/>
      <c r="E520" s="430"/>
      <c r="F520" s="261"/>
      <c r="G520" s="261"/>
      <c r="H520" s="379"/>
      <c r="I520" s="379" t="s">
        <v>160</v>
      </c>
      <c r="J520" s="261" t="str">
        <f t="shared" si="0"/>
        <v/>
      </c>
      <c r="K520" s="261" t="str">
        <f t="shared" si="1"/>
        <v/>
      </c>
      <c r="L520" s="261" t="s">
        <v>160</v>
      </c>
      <c r="M520" s="261" t="s">
        <v>160</v>
      </c>
    </row>
    <row r="521" spans="1:13" ht="13.2">
      <c r="A521" s="428"/>
      <c r="B521" s="417"/>
      <c r="C521" s="261"/>
      <c r="D521" s="261"/>
      <c r="E521" s="430"/>
      <c r="F521" s="261"/>
      <c r="G521" s="261"/>
      <c r="H521" s="379"/>
      <c r="I521" s="379" t="s">
        <v>160</v>
      </c>
      <c r="J521" s="261" t="str">
        <f t="shared" si="0"/>
        <v/>
      </c>
      <c r="K521" s="261" t="str">
        <f t="shared" si="1"/>
        <v/>
      </c>
      <c r="L521" s="261" t="s">
        <v>160</v>
      </c>
      <c r="M521" s="261" t="s">
        <v>160</v>
      </c>
    </row>
    <row r="522" spans="1:13" ht="13.2">
      <c r="A522" s="428"/>
      <c r="B522" s="417"/>
      <c r="C522" s="261"/>
      <c r="D522" s="261"/>
      <c r="E522" s="430"/>
      <c r="F522" s="261"/>
      <c r="G522" s="261"/>
      <c r="H522" s="379"/>
      <c r="I522" s="379" t="s">
        <v>160</v>
      </c>
      <c r="J522" s="261" t="str">
        <f t="shared" si="0"/>
        <v/>
      </c>
      <c r="K522" s="261" t="str">
        <f t="shared" si="1"/>
        <v/>
      </c>
      <c r="L522" s="261" t="s">
        <v>160</v>
      </c>
      <c r="M522" s="261" t="s">
        <v>160</v>
      </c>
    </row>
    <row r="523" spans="1:13" ht="13.2">
      <c r="A523" s="428"/>
      <c r="B523" s="417"/>
      <c r="C523" s="261"/>
      <c r="D523" s="261"/>
      <c r="E523" s="430"/>
      <c r="F523" s="261"/>
      <c r="G523" s="261"/>
      <c r="H523" s="379"/>
      <c r="I523" s="379" t="s">
        <v>160</v>
      </c>
      <c r="J523" s="261" t="str">
        <f t="shared" si="0"/>
        <v/>
      </c>
      <c r="K523" s="261" t="str">
        <f t="shared" si="1"/>
        <v/>
      </c>
      <c r="L523" s="261" t="s">
        <v>160</v>
      </c>
      <c r="M523" s="261" t="s">
        <v>160</v>
      </c>
    </row>
    <row r="524" spans="1:13" ht="13.2">
      <c r="A524" s="428"/>
      <c r="B524" s="417"/>
      <c r="C524" s="261"/>
      <c r="D524" s="261"/>
      <c r="E524" s="430"/>
      <c r="F524" s="261"/>
      <c r="G524" s="261"/>
      <c r="H524" s="379"/>
      <c r="I524" s="379" t="s">
        <v>160</v>
      </c>
      <c r="J524" s="261" t="str">
        <f t="shared" si="0"/>
        <v/>
      </c>
      <c r="K524" s="261" t="str">
        <f t="shared" si="1"/>
        <v/>
      </c>
      <c r="L524" s="261" t="s">
        <v>160</v>
      </c>
      <c r="M524" s="261" t="s">
        <v>160</v>
      </c>
    </row>
    <row r="525" spans="1:13" ht="13.2">
      <c r="A525" s="428"/>
      <c r="B525" s="417"/>
      <c r="C525" s="261"/>
      <c r="D525" s="261"/>
      <c r="E525" s="430"/>
      <c r="F525" s="261"/>
      <c r="G525" s="261"/>
      <c r="H525" s="379"/>
      <c r="I525" s="379" t="s">
        <v>160</v>
      </c>
      <c r="J525" s="261" t="str">
        <f t="shared" si="0"/>
        <v/>
      </c>
      <c r="K525" s="261" t="str">
        <f t="shared" si="1"/>
        <v/>
      </c>
      <c r="L525" s="261" t="s">
        <v>160</v>
      </c>
      <c r="M525" s="261" t="s">
        <v>160</v>
      </c>
    </row>
    <row r="526" spans="1:13" ht="13.2">
      <c r="A526" s="428"/>
      <c r="B526" s="417"/>
      <c r="C526" s="261"/>
      <c r="D526" s="261"/>
      <c r="E526" s="430"/>
      <c r="F526" s="261"/>
      <c r="G526" s="261"/>
      <c r="H526" s="379"/>
      <c r="I526" s="379" t="s">
        <v>160</v>
      </c>
      <c r="J526" s="261" t="str">
        <f t="shared" si="0"/>
        <v/>
      </c>
      <c r="K526" s="261" t="str">
        <f t="shared" si="1"/>
        <v/>
      </c>
      <c r="L526" s="261" t="s">
        <v>160</v>
      </c>
      <c r="M526" s="261" t="s">
        <v>160</v>
      </c>
    </row>
    <row r="527" spans="1:13" ht="13.2">
      <c r="A527" s="428"/>
      <c r="B527" s="417"/>
      <c r="C527" s="261"/>
      <c r="D527" s="261"/>
      <c r="E527" s="430"/>
      <c r="F527" s="261"/>
      <c r="G527" s="261"/>
      <c r="H527" s="379"/>
      <c r="I527" s="379" t="s">
        <v>160</v>
      </c>
      <c r="J527" s="261" t="str">
        <f t="shared" si="0"/>
        <v/>
      </c>
      <c r="K527" s="261" t="str">
        <f t="shared" si="1"/>
        <v/>
      </c>
      <c r="L527" s="261" t="s">
        <v>160</v>
      </c>
      <c r="M527" s="261" t="s">
        <v>160</v>
      </c>
    </row>
    <row r="528" spans="1:13" ht="13.2">
      <c r="A528" s="428"/>
      <c r="B528" s="417"/>
      <c r="C528" s="261"/>
      <c r="D528" s="261"/>
      <c r="E528" s="430"/>
      <c r="F528" s="261"/>
      <c r="G528" s="261"/>
      <c r="H528" s="379"/>
      <c r="I528" s="379" t="s">
        <v>160</v>
      </c>
      <c r="J528" s="261" t="str">
        <f t="shared" si="0"/>
        <v/>
      </c>
      <c r="K528" s="261" t="str">
        <f t="shared" si="1"/>
        <v/>
      </c>
      <c r="L528" s="261" t="s">
        <v>160</v>
      </c>
      <c r="M528" s="261" t="s">
        <v>160</v>
      </c>
    </row>
    <row r="529" spans="1:13" ht="13.2">
      <c r="A529" s="428"/>
      <c r="B529" s="417"/>
      <c r="C529" s="261"/>
      <c r="D529" s="261"/>
      <c r="E529" s="430"/>
      <c r="F529" s="261"/>
      <c r="G529" s="261"/>
      <c r="H529" s="379"/>
      <c r="I529" s="379" t="s">
        <v>160</v>
      </c>
      <c r="J529" s="261" t="str">
        <f t="shared" si="0"/>
        <v/>
      </c>
      <c r="K529" s="261" t="str">
        <f t="shared" si="1"/>
        <v/>
      </c>
      <c r="L529" s="261" t="s">
        <v>160</v>
      </c>
      <c r="M529" s="261" t="s">
        <v>160</v>
      </c>
    </row>
    <row r="530" spans="1:13" ht="13.2">
      <c r="A530" s="428"/>
      <c r="B530" s="417"/>
      <c r="C530" s="261"/>
      <c r="D530" s="261"/>
      <c r="E530" s="430"/>
      <c r="F530" s="261"/>
      <c r="G530" s="261"/>
      <c r="H530" s="379"/>
      <c r="I530" s="379" t="s">
        <v>160</v>
      </c>
      <c r="J530" s="261" t="str">
        <f t="shared" si="0"/>
        <v/>
      </c>
      <c r="K530" s="261" t="str">
        <f t="shared" si="1"/>
        <v/>
      </c>
      <c r="L530" s="261" t="s">
        <v>160</v>
      </c>
      <c r="M530" s="261" t="s">
        <v>160</v>
      </c>
    </row>
    <row r="531" spans="1:13" ht="13.2">
      <c r="A531" s="428"/>
      <c r="B531" s="417"/>
      <c r="C531" s="261"/>
      <c r="D531" s="261"/>
      <c r="E531" s="430"/>
      <c r="F531" s="261"/>
      <c r="G531" s="261"/>
      <c r="H531" s="379"/>
      <c r="I531" s="379" t="s">
        <v>160</v>
      </c>
      <c r="J531" s="261" t="str">
        <f t="shared" si="0"/>
        <v/>
      </c>
      <c r="K531" s="261" t="str">
        <f t="shared" si="1"/>
        <v/>
      </c>
      <c r="L531" s="261" t="s">
        <v>160</v>
      </c>
      <c r="M531" s="261" t="s">
        <v>160</v>
      </c>
    </row>
    <row r="532" spans="1:13" ht="13.2">
      <c r="A532" s="428"/>
      <c r="B532" s="417"/>
      <c r="C532" s="261"/>
      <c r="D532" s="261"/>
      <c r="E532" s="430"/>
      <c r="F532" s="261"/>
      <c r="G532" s="261"/>
      <c r="H532" s="379"/>
      <c r="I532" s="379" t="s">
        <v>160</v>
      </c>
      <c r="J532" s="261" t="str">
        <f t="shared" si="0"/>
        <v/>
      </c>
      <c r="K532" s="261" t="str">
        <f t="shared" si="1"/>
        <v/>
      </c>
      <c r="L532" s="261" t="s">
        <v>160</v>
      </c>
      <c r="M532" s="261" t="s">
        <v>160</v>
      </c>
    </row>
    <row r="533" spans="1:13" ht="13.2">
      <c r="A533" s="428"/>
      <c r="B533" s="417"/>
      <c r="C533" s="261"/>
      <c r="D533" s="261"/>
      <c r="E533" s="430"/>
      <c r="F533" s="261"/>
      <c r="G533" s="261"/>
      <c r="H533" s="379"/>
      <c r="I533" s="379" t="s">
        <v>160</v>
      </c>
      <c r="J533" s="261" t="str">
        <f t="shared" si="0"/>
        <v/>
      </c>
      <c r="K533" s="261" t="str">
        <f t="shared" si="1"/>
        <v/>
      </c>
      <c r="L533" s="261" t="s">
        <v>160</v>
      </c>
      <c r="M533" s="261" t="s">
        <v>160</v>
      </c>
    </row>
    <row r="534" spans="1:13" ht="13.2">
      <c r="A534" s="428"/>
      <c r="B534" s="417"/>
      <c r="C534" s="261"/>
      <c r="D534" s="261"/>
      <c r="E534" s="430"/>
      <c r="F534" s="261"/>
      <c r="G534" s="261"/>
      <c r="H534" s="379"/>
      <c r="I534" s="379" t="s">
        <v>160</v>
      </c>
      <c r="J534" s="261" t="str">
        <f t="shared" si="0"/>
        <v/>
      </c>
      <c r="K534" s="261" t="str">
        <f t="shared" si="1"/>
        <v/>
      </c>
      <c r="L534" s="261" t="s">
        <v>160</v>
      </c>
      <c r="M534" s="261" t="s">
        <v>160</v>
      </c>
    </row>
    <row r="535" spans="1:13" ht="13.2">
      <c r="A535" s="428"/>
      <c r="B535" s="417"/>
      <c r="C535" s="261"/>
      <c r="D535" s="261"/>
      <c r="E535" s="430"/>
      <c r="F535" s="261"/>
      <c r="G535" s="261"/>
      <c r="H535" s="379"/>
      <c r="I535" s="379" t="s">
        <v>160</v>
      </c>
      <c r="J535" s="261" t="str">
        <f t="shared" si="0"/>
        <v/>
      </c>
      <c r="K535" s="261" t="str">
        <f t="shared" si="1"/>
        <v/>
      </c>
      <c r="L535" s="261" t="s">
        <v>160</v>
      </c>
      <c r="M535" s="261" t="s">
        <v>160</v>
      </c>
    </row>
    <row r="536" spans="1:13" ht="13.2">
      <c r="A536" s="428"/>
      <c r="B536" s="417"/>
      <c r="C536" s="261"/>
      <c r="D536" s="261"/>
      <c r="E536" s="430"/>
      <c r="F536" s="261"/>
      <c r="G536" s="261"/>
      <c r="H536" s="379"/>
      <c r="I536" s="379" t="s">
        <v>160</v>
      </c>
      <c r="J536" s="261" t="str">
        <f t="shared" si="0"/>
        <v/>
      </c>
      <c r="K536" s="261" t="str">
        <f t="shared" si="1"/>
        <v/>
      </c>
      <c r="L536" s="261" t="s">
        <v>160</v>
      </c>
      <c r="M536" s="261" t="s">
        <v>160</v>
      </c>
    </row>
    <row r="537" spans="1:13" ht="13.2">
      <c r="A537" s="428"/>
      <c r="B537" s="417"/>
      <c r="C537" s="261"/>
      <c r="D537" s="261"/>
      <c r="E537" s="430"/>
      <c r="F537" s="261"/>
      <c r="G537" s="261"/>
      <c r="H537" s="379"/>
      <c r="I537" s="379" t="s">
        <v>160</v>
      </c>
      <c r="J537" s="261" t="str">
        <f t="shared" si="0"/>
        <v/>
      </c>
      <c r="K537" s="261" t="str">
        <f t="shared" si="1"/>
        <v/>
      </c>
      <c r="L537" s="261" t="s">
        <v>160</v>
      </c>
      <c r="M537" s="261" t="s">
        <v>160</v>
      </c>
    </row>
    <row r="538" spans="1:13" ht="13.2">
      <c r="A538" s="428"/>
      <c r="B538" s="417"/>
      <c r="C538" s="261"/>
      <c r="D538" s="261"/>
      <c r="E538" s="430"/>
      <c r="F538" s="261"/>
      <c r="G538" s="261"/>
      <c r="H538" s="379"/>
      <c r="I538" s="379" t="s">
        <v>160</v>
      </c>
      <c r="J538" s="261" t="str">
        <f t="shared" si="0"/>
        <v/>
      </c>
      <c r="K538" s="261" t="str">
        <f t="shared" si="1"/>
        <v/>
      </c>
      <c r="L538" s="261" t="s">
        <v>160</v>
      </c>
      <c r="M538" s="261" t="s">
        <v>160</v>
      </c>
    </row>
    <row r="539" spans="1:13" ht="13.2">
      <c r="A539" s="428"/>
      <c r="B539" s="417"/>
      <c r="C539" s="261"/>
      <c r="D539" s="261"/>
      <c r="E539" s="430"/>
      <c r="F539" s="261"/>
      <c r="G539" s="261"/>
      <c r="H539" s="379"/>
      <c r="I539" s="379" t="s">
        <v>160</v>
      </c>
      <c r="J539" s="261" t="str">
        <f t="shared" si="0"/>
        <v/>
      </c>
      <c r="K539" s="261" t="str">
        <f t="shared" si="1"/>
        <v/>
      </c>
      <c r="L539" s="261" t="s">
        <v>160</v>
      </c>
      <c r="M539" s="261" t="s">
        <v>160</v>
      </c>
    </row>
    <row r="540" spans="1:13" ht="13.2">
      <c r="A540" s="428"/>
      <c r="B540" s="417"/>
      <c r="C540" s="261"/>
      <c r="D540" s="261"/>
      <c r="E540" s="430"/>
      <c r="F540" s="261"/>
      <c r="G540" s="261"/>
      <c r="H540" s="379"/>
      <c r="I540" s="379" t="s">
        <v>160</v>
      </c>
      <c r="J540" s="261" t="str">
        <f t="shared" si="0"/>
        <v/>
      </c>
      <c r="K540" s="261" t="str">
        <f t="shared" si="1"/>
        <v/>
      </c>
      <c r="L540" s="261" t="s">
        <v>160</v>
      </c>
      <c r="M540" s="261" t="s">
        <v>160</v>
      </c>
    </row>
    <row r="541" spans="1:13" ht="13.2">
      <c r="A541" s="428"/>
      <c r="B541" s="417"/>
      <c r="C541" s="261"/>
      <c r="D541" s="261"/>
      <c r="E541" s="430"/>
      <c r="F541" s="261"/>
      <c r="G541" s="261"/>
      <c r="H541" s="379"/>
      <c r="I541" s="379" t="s">
        <v>160</v>
      </c>
      <c r="J541" s="261" t="str">
        <f t="shared" si="0"/>
        <v/>
      </c>
      <c r="K541" s="261" t="str">
        <f t="shared" si="1"/>
        <v/>
      </c>
      <c r="L541" s="261" t="s">
        <v>160</v>
      </c>
      <c r="M541" s="261" t="s">
        <v>160</v>
      </c>
    </row>
    <row r="542" spans="1:13" ht="13.2">
      <c r="A542" s="428"/>
      <c r="B542" s="417"/>
      <c r="C542" s="261"/>
      <c r="D542" s="261"/>
      <c r="E542" s="430"/>
      <c r="F542" s="261"/>
      <c r="G542" s="261"/>
      <c r="H542" s="379"/>
      <c r="I542" s="379" t="s">
        <v>160</v>
      </c>
      <c r="J542" s="261" t="str">
        <f t="shared" si="0"/>
        <v/>
      </c>
      <c r="K542" s="261" t="str">
        <f t="shared" si="1"/>
        <v/>
      </c>
      <c r="L542" s="261" t="s">
        <v>160</v>
      </c>
      <c r="M542" s="261" t="s">
        <v>160</v>
      </c>
    </row>
    <row r="543" spans="1:13" ht="13.2">
      <c r="A543" s="428"/>
      <c r="B543" s="417"/>
      <c r="C543" s="261"/>
      <c r="D543" s="261"/>
      <c r="E543" s="430"/>
      <c r="F543" s="261"/>
      <c r="G543" s="261"/>
      <c r="H543" s="379"/>
      <c r="I543" s="379" t="s">
        <v>160</v>
      </c>
      <c r="J543" s="261" t="str">
        <f t="shared" si="0"/>
        <v/>
      </c>
      <c r="K543" s="261" t="str">
        <f t="shared" si="1"/>
        <v/>
      </c>
      <c r="L543" s="261" t="s">
        <v>160</v>
      </c>
      <c r="M543" s="261" t="s">
        <v>160</v>
      </c>
    </row>
    <row r="544" spans="1:13" ht="13.2">
      <c r="A544" s="428"/>
      <c r="B544" s="417"/>
      <c r="C544" s="261"/>
      <c r="D544" s="261"/>
      <c r="E544" s="430"/>
      <c r="F544" s="261"/>
      <c r="G544" s="261"/>
      <c r="H544" s="379"/>
      <c r="I544" s="379" t="s">
        <v>160</v>
      </c>
      <c r="J544" s="261" t="str">
        <f t="shared" si="0"/>
        <v/>
      </c>
      <c r="K544" s="261" t="str">
        <f t="shared" si="1"/>
        <v/>
      </c>
      <c r="L544" s="261" t="s">
        <v>160</v>
      </c>
      <c r="M544" s="261" t="s">
        <v>160</v>
      </c>
    </row>
    <row r="545" spans="1:13" ht="13.2">
      <c r="A545" s="428"/>
      <c r="B545" s="417"/>
      <c r="C545" s="261"/>
      <c r="D545" s="261"/>
      <c r="E545" s="430"/>
      <c r="F545" s="261"/>
      <c r="G545" s="261"/>
      <c r="H545" s="379"/>
      <c r="I545" s="379" t="s">
        <v>160</v>
      </c>
      <c r="J545" s="261" t="str">
        <f t="shared" si="0"/>
        <v/>
      </c>
      <c r="K545" s="261" t="str">
        <f t="shared" si="1"/>
        <v/>
      </c>
      <c r="L545" s="261" t="s">
        <v>160</v>
      </c>
      <c r="M545" s="261" t="s">
        <v>160</v>
      </c>
    </row>
    <row r="546" spans="1:13" ht="13.2">
      <c r="A546" s="428"/>
      <c r="B546" s="417"/>
      <c r="C546" s="261"/>
      <c r="D546" s="261"/>
      <c r="E546" s="430"/>
      <c r="F546" s="261"/>
      <c r="G546" s="261"/>
      <c r="H546" s="379"/>
      <c r="I546" s="379" t="s">
        <v>160</v>
      </c>
      <c r="J546" s="261" t="str">
        <f t="shared" si="0"/>
        <v/>
      </c>
      <c r="K546" s="261" t="str">
        <f t="shared" si="1"/>
        <v/>
      </c>
      <c r="L546" s="261" t="s">
        <v>160</v>
      </c>
      <c r="M546" s="261" t="s">
        <v>160</v>
      </c>
    </row>
    <row r="547" spans="1:13" ht="13.2">
      <c r="A547" s="428"/>
      <c r="B547" s="417"/>
      <c r="C547" s="261"/>
      <c r="D547" s="261"/>
      <c r="E547" s="430"/>
      <c r="F547" s="261"/>
      <c r="G547" s="261"/>
      <c r="H547" s="379"/>
      <c r="I547" s="379" t="s">
        <v>160</v>
      </c>
      <c r="J547" s="261" t="str">
        <f t="shared" si="0"/>
        <v/>
      </c>
      <c r="K547" s="261" t="str">
        <f t="shared" si="1"/>
        <v/>
      </c>
      <c r="L547" s="261" t="s">
        <v>160</v>
      </c>
      <c r="M547" s="261" t="s">
        <v>160</v>
      </c>
    </row>
    <row r="548" spans="1:13" ht="13.2">
      <c r="A548" s="428"/>
      <c r="B548" s="417"/>
      <c r="C548" s="261"/>
      <c r="D548" s="261"/>
      <c r="E548" s="430"/>
      <c r="F548" s="261"/>
      <c r="G548" s="261"/>
      <c r="H548" s="379"/>
      <c r="I548" s="379" t="s">
        <v>160</v>
      </c>
      <c r="J548" s="261" t="str">
        <f t="shared" si="0"/>
        <v/>
      </c>
      <c r="K548" s="261" t="str">
        <f t="shared" si="1"/>
        <v/>
      </c>
      <c r="L548" s="261" t="s">
        <v>160</v>
      </c>
      <c r="M548" s="261" t="s">
        <v>160</v>
      </c>
    </row>
    <row r="549" spans="1:13" ht="13.2">
      <c r="A549" s="428"/>
      <c r="B549" s="417"/>
      <c r="C549" s="261"/>
      <c r="D549" s="261"/>
      <c r="E549" s="430"/>
      <c r="F549" s="261"/>
      <c r="G549" s="261"/>
      <c r="H549" s="379"/>
      <c r="I549" s="379" t="s">
        <v>160</v>
      </c>
      <c r="J549" s="261" t="str">
        <f t="shared" si="0"/>
        <v/>
      </c>
      <c r="K549" s="261" t="str">
        <f t="shared" si="1"/>
        <v/>
      </c>
      <c r="L549" s="261" t="s">
        <v>160</v>
      </c>
      <c r="M549" s="261" t="s">
        <v>160</v>
      </c>
    </row>
    <row r="550" spans="1:13" ht="13.2">
      <c r="A550" s="428"/>
      <c r="B550" s="417"/>
      <c r="C550" s="261"/>
      <c r="D550" s="261"/>
      <c r="E550" s="430"/>
      <c r="F550" s="261"/>
      <c r="G550" s="261"/>
      <c r="H550" s="379"/>
      <c r="I550" s="379" t="s">
        <v>160</v>
      </c>
      <c r="J550" s="261" t="str">
        <f t="shared" si="0"/>
        <v/>
      </c>
      <c r="K550" s="261" t="str">
        <f t="shared" si="1"/>
        <v/>
      </c>
      <c r="L550" s="261" t="s">
        <v>160</v>
      </c>
      <c r="M550" s="261" t="s">
        <v>160</v>
      </c>
    </row>
    <row r="551" spans="1:13" ht="13.2">
      <c r="A551" s="428"/>
      <c r="B551" s="417"/>
      <c r="C551" s="261"/>
      <c r="D551" s="261"/>
      <c r="E551" s="430"/>
      <c r="F551" s="261"/>
      <c r="G551" s="261"/>
      <c r="H551" s="379"/>
      <c r="I551" s="379" t="s">
        <v>160</v>
      </c>
      <c r="J551" s="261" t="str">
        <f t="shared" si="0"/>
        <v/>
      </c>
      <c r="K551" s="261" t="str">
        <f t="shared" si="1"/>
        <v/>
      </c>
      <c r="L551" s="261" t="s">
        <v>160</v>
      </c>
      <c r="M551" s="261" t="s">
        <v>160</v>
      </c>
    </row>
    <row r="552" spans="1:13" ht="13.2">
      <c r="A552" s="428"/>
      <c r="B552" s="417"/>
      <c r="C552" s="261"/>
      <c r="D552" s="261"/>
      <c r="E552" s="430"/>
      <c r="F552" s="261"/>
      <c r="G552" s="261"/>
      <c r="H552" s="379"/>
      <c r="I552" s="379" t="s">
        <v>160</v>
      </c>
      <c r="J552" s="261" t="str">
        <f t="shared" si="0"/>
        <v/>
      </c>
      <c r="K552" s="261" t="str">
        <f t="shared" si="1"/>
        <v/>
      </c>
      <c r="L552" s="261" t="s">
        <v>160</v>
      </c>
      <c r="M552" s="261" t="s">
        <v>160</v>
      </c>
    </row>
    <row r="553" spans="1:13" ht="13.2">
      <c r="A553" s="428"/>
      <c r="B553" s="417"/>
      <c r="C553" s="261"/>
      <c r="D553" s="261"/>
      <c r="E553" s="430"/>
      <c r="F553" s="261"/>
      <c r="G553" s="261"/>
      <c r="H553" s="379"/>
      <c r="I553" s="379" t="s">
        <v>160</v>
      </c>
      <c r="J553" s="261" t="str">
        <f t="shared" si="0"/>
        <v/>
      </c>
      <c r="K553" s="261" t="str">
        <f t="shared" si="1"/>
        <v/>
      </c>
      <c r="L553" s="261" t="s">
        <v>160</v>
      </c>
      <c r="M553" s="261" t="s">
        <v>160</v>
      </c>
    </row>
    <row r="554" spans="1:13" ht="13.2">
      <c r="A554" s="428"/>
      <c r="B554" s="417"/>
      <c r="C554" s="261"/>
      <c r="D554" s="261"/>
      <c r="E554" s="430"/>
      <c r="F554" s="261"/>
      <c r="G554" s="261"/>
      <c r="H554" s="379"/>
      <c r="I554" s="379" t="s">
        <v>160</v>
      </c>
      <c r="J554" s="261" t="str">
        <f t="shared" si="0"/>
        <v/>
      </c>
      <c r="K554" s="261" t="str">
        <f t="shared" si="1"/>
        <v/>
      </c>
      <c r="L554" s="261" t="s">
        <v>160</v>
      </c>
      <c r="M554" s="261" t="s">
        <v>160</v>
      </c>
    </row>
    <row r="555" spans="1:13" ht="13.2">
      <c r="A555" s="428"/>
      <c r="B555" s="417"/>
      <c r="C555" s="261"/>
      <c r="D555" s="261"/>
      <c r="E555" s="430"/>
      <c r="F555" s="261"/>
      <c r="G555" s="261"/>
      <c r="H555" s="379"/>
      <c r="I555" s="379" t="s">
        <v>160</v>
      </c>
      <c r="J555" s="261" t="str">
        <f t="shared" si="0"/>
        <v/>
      </c>
      <c r="K555" s="261" t="str">
        <f t="shared" si="1"/>
        <v/>
      </c>
      <c r="L555" s="261" t="s">
        <v>160</v>
      </c>
      <c r="M555" s="261" t="s">
        <v>160</v>
      </c>
    </row>
    <row r="556" spans="1:13" ht="13.2">
      <c r="A556" s="428"/>
      <c r="B556" s="417"/>
      <c r="C556" s="261"/>
      <c r="D556" s="261"/>
      <c r="E556" s="430"/>
      <c r="F556" s="261"/>
      <c r="G556" s="261"/>
      <c r="H556" s="379"/>
      <c r="I556" s="379" t="s">
        <v>160</v>
      </c>
      <c r="J556" s="261" t="str">
        <f t="shared" si="0"/>
        <v/>
      </c>
      <c r="K556" s="261" t="str">
        <f t="shared" si="1"/>
        <v/>
      </c>
      <c r="L556" s="261" t="s">
        <v>160</v>
      </c>
      <c r="M556" s="261" t="s">
        <v>160</v>
      </c>
    </row>
    <row r="557" spans="1:13" ht="13.2">
      <c r="A557" s="428"/>
      <c r="B557" s="417"/>
      <c r="C557" s="261"/>
      <c r="D557" s="261"/>
      <c r="E557" s="430"/>
      <c r="F557" s="261"/>
      <c r="G557" s="261"/>
      <c r="H557" s="379"/>
      <c r="I557" s="379" t="s">
        <v>160</v>
      </c>
      <c r="J557" s="261" t="str">
        <f t="shared" si="0"/>
        <v/>
      </c>
      <c r="K557" s="261" t="str">
        <f t="shared" si="1"/>
        <v/>
      </c>
      <c r="L557" s="261" t="s">
        <v>160</v>
      </c>
      <c r="M557" s="261" t="s">
        <v>160</v>
      </c>
    </row>
    <row r="558" spans="1:13" ht="13.2">
      <c r="A558" s="428"/>
      <c r="B558" s="417"/>
      <c r="C558" s="261"/>
      <c r="D558" s="261"/>
      <c r="E558" s="430"/>
      <c r="F558" s="261"/>
      <c r="G558" s="261"/>
      <c r="H558" s="379"/>
      <c r="I558" s="379" t="s">
        <v>160</v>
      </c>
      <c r="J558" s="261" t="str">
        <f t="shared" si="0"/>
        <v/>
      </c>
      <c r="K558" s="261" t="str">
        <f t="shared" si="1"/>
        <v/>
      </c>
      <c r="L558" s="261" t="s">
        <v>160</v>
      </c>
      <c r="M558" s="261" t="s">
        <v>160</v>
      </c>
    </row>
    <row r="559" spans="1:13" ht="13.2">
      <c r="A559" s="428"/>
      <c r="B559" s="417"/>
      <c r="C559" s="261"/>
      <c r="D559" s="261"/>
      <c r="E559" s="430"/>
      <c r="F559" s="261"/>
      <c r="G559" s="261"/>
      <c r="H559" s="379"/>
      <c r="I559" s="379" t="s">
        <v>160</v>
      </c>
      <c r="J559" s="261" t="str">
        <f t="shared" si="0"/>
        <v/>
      </c>
      <c r="K559" s="261" t="str">
        <f t="shared" si="1"/>
        <v/>
      </c>
      <c r="L559" s="261" t="s">
        <v>160</v>
      </c>
      <c r="M559" s="261" t="s">
        <v>160</v>
      </c>
    </row>
    <row r="560" spans="1:13" ht="13.2">
      <c r="A560" s="428"/>
      <c r="B560" s="417"/>
      <c r="C560" s="261"/>
      <c r="D560" s="261"/>
      <c r="E560" s="430"/>
      <c r="F560" s="261"/>
      <c r="G560" s="261"/>
      <c r="H560" s="379"/>
      <c r="I560" s="379" t="s">
        <v>160</v>
      </c>
      <c r="J560" s="261" t="str">
        <f t="shared" si="0"/>
        <v/>
      </c>
      <c r="K560" s="261" t="str">
        <f t="shared" si="1"/>
        <v/>
      </c>
      <c r="L560" s="261" t="s">
        <v>160</v>
      </c>
      <c r="M560" s="261" t="s">
        <v>160</v>
      </c>
    </row>
    <row r="561" spans="1:13" ht="13.2">
      <c r="A561" s="428"/>
      <c r="B561" s="417"/>
      <c r="C561" s="261"/>
      <c r="D561" s="261"/>
      <c r="E561" s="430"/>
      <c r="F561" s="261"/>
      <c r="G561" s="261"/>
      <c r="H561" s="379"/>
      <c r="I561" s="379" t="s">
        <v>160</v>
      </c>
      <c r="J561" s="261" t="str">
        <f t="shared" si="0"/>
        <v/>
      </c>
      <c r="K561" s="261" t="str">
        <f t="shared" si="1"/>
        <v/>
      </c>
      <c r="L561" s="261" t="s">
        <v>160</v>
      </c>
      <c r="M561" s="261" t="s">
        <v>160</v>
      </c>
    </row>
    <row r="562" spans="1:13" ht="13.2">
      <c r="A562" s="428"/>
      <c r="B562" s="417"/>
      <c r="C562" s="261"/>
      <c r="D562" s="261"/>
      <c r="E562" s="430"/>
      <c r="F562" s="261"/>
      <c r="G562" s="261"/>
      <c r="H562" s="379"/>
      <c r="I562" s="379" t="s">
        <v>160</v>
      </c>
      <c r="J562" s="261" t="str">
        <f t="shared" si="0"/>
        <v/>
      </c>
      <c r="K562" s="261" t="str">
        <f t="shared" si="1"/>
        <v/>
      </c>
      <c r="L562" s="261" t="s">
        <v>160</v>
      </c>
      <c r="M562" s="261" t="s">
        <v>160</v>
      </c>
    </row>
    <row r="563" spans="1:13" ht="13.2">
      <c r="A563" s="428"/>
      <c r="B563" s="417"/>
      <c r="C563" s="261"/>
      <c r="D563" s="261"/>
      <c r="E563" s="430"/>
      <c r="F563" s="261"/>
      <c r="G563" s="261"/>
      <c r="H563" s="379"/>
      <c r="I563" s="379" t="s">
        <v>160</v>
      </c>
      <c r="J563" s="261" t="str">
        <f t="shared" si="0"/>
        <v/>
      </c>
      <c r="K563" s="261" t="str">
        <f t="shared" si="1"/>
        <v/>
      </c>
      <c r="L563" s="261" t="s">
        <v>160</v>
      </c>
      <c r="M563" s="261" t="s">
        <v>160</v>
      </c>
    </row>
    <row r="564" spans="1:13" ht="13.2">
      <c r="A564" s="428"/>
      <c r="B564" s="417"/>
      <c r="C564" s="261"/>
      <c r="D564" s="261"/>
      <c r="E564" s="430"/>
      <c r="F564" s="261"/>
      <c r="G564" s="261"/>
      <c r="H564" s="379"/>
      <c r="I564" s="379" t="s">
        <v>160</v>
      </c>
      <c r="J564" s="261" t="str">
        <f t="shared" si="0"/>
        <v/>
      </c>
      <c r="K564" s="261" t="str">
        <f t="shared" si="1"/>
        <v/>
      </c>
      <c r="L564" s="261" t="s">
        <v>160</v>
      </c>
      <c r="M564" s="261" t="s">
        <v>160</v>
      </c>
    </row>
    <row r="565" spans="1:13" ht="13.2">
      <c r="A565" s="428"/>
      <c r="B565" s="417"/>
      <c r="C565" s="261"/>
      <c r="D565" s="261"/>
      <c r="E565" s="430"/>
      <c r="F565" s="261"/>
      <c r="G565" s="261"/>
      <c r="H565" s="379"/>
      <c r="I565" s="379" t="s">
        <v>160</v>
      </c>
      <c r="J565" s="261" t="str">
        <f t="shared" si="0"/>
        <v/>
      </c>
      <c r="K565" s="261" t="str">
        <f t="shared" si="1"/>
        <v/>
      </c>
      <c r="L565" s="261" t="s">
        <v>160</v>
      </c>
      <c r="M565" s="261" t="s">
        <v>160</v>
      </c>
    </row>
    <row r="566" spans="1:13" ht="13.2">
      <c r="A566" s="428"/>
      <c r="B566" s="417"/>
      <c r="C566" s="261"/>
      <c r="D566" s="261"/>
      <c r="E566" s="430"/>
      <c r="F566" s="261"/>
      <c r="G566" s="261"/>
      <c r="H566" s="379"/>
      <c r="I566" s="379" t="s">
        <v>160</v>
      </c>
      <c r="J566" s="261" t="str">
        <f t="shared" si="0"/>
        <v/>
      </c>
      <c r="K566" s="261" t="str">
        <f t="shared" si="1"/>
        <v/>
      </c>
      <c r="L566" s="261" t="s">
        <v>160</v>
      </c>
      <c r="M566" s="261" t="s">
        <v>160</v>
      </c>
    </row>
    <row r="567" spans="1:13" ht="13.2">
      <c r="A567" s="428"/>
      <c r="B567" s="417"/>
      <c r="C567" s="261"/>
      <c r="D567" s="261"/>
      <c r="E567" s="430"/>
      <c r="F567" s="261"/>
      <c r="G567" s="261"/>
      <c r="H567" s="379"/>
      <c r="I567" s="379" t="s">
        <v>160</v>
      </c>
      <c r="J567" s="261" t="str">
        <f t="shared" si="0"/>
        <v/>
      </c>
      <c r="K567" s="261" t="str">
        <f t="shared" si="1"/>
        <v/>
      </c>
      <c r="L567" s="261" t="s">
        <v>160</v>
      </c>
      <c r="M567" s="261" t="s">
        <v>160</v>
      </c>
    </row>
    <row r="568" spans="1:13" ht="13.2">
      <c r="A568" s="428"/>
      <c r="B568" s="417"/>
      <c r="C568" s="261"/>
      <c r="D568" s="261"/>
      <c r="E568" s="430"/>
      <c r="F568" s="261"/>
      <c r="G568" s="261"/>
      <c r="H568" s="379"/>
      <c r="I568" s="379" t="s">
        <v>160</v>
      </c>
      <c r="J568" s="261" t="str">
        <f t="shared" si="0"/>
        <v/>
      </c>
      <c r="K568" s="261" t="str">
        <f t="shared" si="1"/>
        <v/>
      </c>
      <c r="L568" s="261" t="s">
        <v>160</v>
      </c>
      <c r="M568" s="261" t="s">
        <v>160</v>
      </c>
    </row>
    <row r="569" spans="1:13" ht="13.2">
      <c r="A569" s="428"/>
      <c r="B569" s="417"/>
      <c r="C569" s="261"/>
      <c r="D569" s="261"/>
      <c r="E569" s="430"/>
      <c r="F569" s="261"/>
      <c r="G569" s="261"/>
      <c r="H569" s="379"/>
      <c r="I569" s="379" t="s">
        <v>160</v>
      </c>
      <c r="J569" s="261" t="str">
        <f t="shared" si="0"/>
        <v/>
      </c>
      <c r="K569" s="261" t="str">
        <f t="shared" si="1"/>
        <v/>
      </c>
      <c r="L569" s="261" t="s">
        <v>160</v>
      </c>
      <c r="M569" s="261" t="s">
        <v>160</v>
      </c>
    </row>
    <row r="570" spans="1:13" ht="13.2">
      <c r="A570" s="428"/>
      <c r="B570" s="417"/>
      <c r="C570" s="261"/>
      <c r="D570" s="261"/>
      <c r="E570" s="430"/>
      <c r="F570" s="261"/>
      <c r="G570" s="261"/>
      <c r="H570" s="379"/>
      <c r="I570" s="379" t="s">
        <v>160</v>
      </c>
      <c r="J570" s="261" t="str">
        <f t="shared" si="0"/>
        <v/>
      </c>
      <c r="K570" s="261" t="str">
        <f t="shared" si="1"/>
        <v/>
      </c>
      <c r="L570" s="261" t="s">
        <v>160</v>
      </c>
      <c r="M570" s="261" t="s">
        <v>160</v>
      </c>
    </row>
    <row r="571" spans="1:13" ht="13.2">
      <c r="A571" s="428"/>
      <c r="B571" s="417"/>
      <c r="C571" s="261"/>
      <c r="D571" s="261"/>
      <c r="E571" s="430"/>
      <c r="F571" s="261"/>
      <c r="G571" s="261"/>
      <c r="H571" s="379"/>
      <c r="I571" s="379" t="s">
        <v>160</v>
      </c>
      <c r="J571" s="261" t="str">
        <f t="shared" si="0"/>
        <v/>
      </c>
      <c r="K571" s="261" t="str">
        <f t="shared" si="1"/>
        <v/>
      </c>
      <c r="L571" s="261" t="s">
        <v>160</v>
      </c>
      <c r="M571" s="261" t="s">
        <v>160</v>
      </c>
    </row>
    <row r="572" spans="1:13" ht="13.2">
      <c r="A572" s="428"/>
      <c r="B572" s="417"/>
      <c r="C572" s="261"/>
      <c r="D572" s="261"/>
      <c r="E572" s="430"/>
      <c r="F572" s="261"/>
      <c r="G572" s="261"/>
      <c r="H572" s="379"/>
      <c r="I572" s="379" t="s">
        <v>160</v>
      </c>
      <c r="J572" s="261" t="str">
        <f t="shared" si="0"/>
        <v/>
      </c>
      <c r="K572" s="261" t="str">
        <f t="shared" si="1"/>
        <v/>
      </c>
      <c r="L572" s="261" t="s">
        <v>160</v>
      </c>
      <c r="M572" s="261" t="s">
        <v>160</v>
      </c>
    </row>
    <row r="573" spans="1:13" ht="13.2">
      <c r="A573" s="428"/>
      <c r="B573" s="417"/>
      <c r="C573" s="261"/>
      <c r="D573" s="261"/>
      <c r="E573" s="430"/>
      <c r="F573" s="261"/>
      <c r="G573" s="261"/>
      <c r="H573" s="379"/>
      <c r="I573" s="379" t="s">
        <v>160</v>
      </c>
      <c r="J573" s="261" t="str">
        <f t="shared" si="0"/>
        <v/>
      </c>
      <c r="K573" s="261" t="str">
        <f t="shared" si="1"/>
        <v/>
      </c>
      <c r="L573" s="261" t="s">
        <v>160</v>
      </c>
      <c r="M573" s="261" t="s">
        <v>160</v>
      </c>
    </row>
    <row r="574" spans="1:13" ht="13.2">
      <c r="A574" s="428"/>
      <c r="B574" s="417"/>
      <c r="C574" s="261"/>
      <c r="D574" s="261"/>
      <c r="E574" s="430"/>
      <c r="F574" s="261"/>
      <c r="G574" s="261"/>
      <c r="H574" s="379"/>
      <c r="I574" s="379" t="s">
        <v>160</v>
      </c>
      <c r="J574" s="261" t="str">
        <f t="shared" si="0"/>
        <v/>
      </c>
      <c r="K574" s="261" t="str">
        <f t="shared" si="1"/>
        <v/>
      </c>
      <c r="L574" s="261" t="s">
        <v>160</v>
      </c>
      <c r="M574" s="261" t="s">
        <v>160</v>
      </c>
    </row>
    <row r="575" spans="1:13" ht="13.2">
      <c r="A575" s="428"/>
      <c r="B575" s="417"/>
      <c r="C575" s="261"/>
      <c r="D575" s="261"/>
      <c r="E575" s="430"/>
      <c r="F575" s="261"/>
      <c r="G575" s="261"/>
      <c r="H575" s="379"/>
      <c r="I575" s="379" t="s">
        <v>160</v>
      </c>
      <c r="J575" s="261" t="str">
        <f t="shared" si="0"/>
        <v/>
      </c>
      <c r="K575" s="261" t="str">
        <f t="shared" si="1"/>
        <v/>
      </c>
      <c r="L575" s="261" t="s">
        <v>160</v>
      </c>
      <c r="M575" s="261" t="s">
        <v>160</v>
      </c>
    </row>
    <row r="576" spans="1:13" ht="13.2">
      <c r="A576" s="428"/>
      <c r="B576" s="417"/>
      <c r="C576" s="261"/>
      <c r="D576" s="261"/>
      <c r="E576" s="430"/>
      <c r="F576" s="261"/>
      <c r="G576" s="261"/>
      <c r="H576" s="379"/>
      <c r="I576" s="379" t="s">
        <v>160</v>
      </c>
      <c r="J576" s="261" t="str">
        <f t="shared" si="0"/>
        <v/>
      </c>
      <c r="K576" s="261" t="str">
        <f t="shared" si="1"/>
        <v/>
      </c>
      <c r="L576" s="261" t="s">
        <v>160</v>
      </c>
      <c r="M576" s="261" t="s">
        <v>160</v>
      </c>
    </row>
    <row r="577" spans="1:13" ht="13.2">
      <c r="A577" s="428"/>
      <c r="B577" s="417"/>
      <c r="C577" s="261"/>
      <c r="D577" s="261"/>
      <c r="E577" s="430"/>
      <c r="F577" s="261"/>
      <c r="G577" s="261"/>
      <c r="H577" s="379"/>
      <c r="I577" s="379" t="s">
        <v>160</v>
      </c>
      <c r="J577" s="261" t="str">
        <f t="shared" si="0"/>
        <v/>
      </c>
      <c r="K577" s="261" t="str">
        <f t="shared" si="1"/>
        <v/>
      </c>
      <c r="L577" s="261" t="s">
        <v>160</v>
      </c>
      <c r="M577" s="261" t="s">
        <v>160</v>
      </c>
    </row>
    <row r="578" spans="1:13" ht="13.2">
      <c r="A578" s="428"/>
      <c r="B578" s="417"/>
      <c r="C578" s="261"/>
      <c r="D578" s="261"/>
      <c r="E578" s="430"/>
      <c r="F578" s="261"/>
      <c r="G578" s="261"/>
      <c r="H578" s="379"/>
      <c r="I578" s="379" t="s">
        <v>160</v>
      </c>
      <c r="J578" s="261" t="str">
        <f t="shared" si="0"/>
        <v/>
      </c>
      <c r="K578" s="261" t="str">
        <f t="shared" si="1"/>
        <v/>
      </c>
      <c r="L578" s="261" t="s">
        <v>160</v>
      </c>
      <c r="M578" s="261" t="s">
        <v>160</v>
      </c>
    </row>
    <row r="579" spans="1:13" ht="13.2">
      <c r="A579" s="428"/>
      <c r="B579" s="417"/>
      <c r="C579" s="261"/>
      <c r="D579" s="261"/>
      <c r="E579" s="430"/>
      <c r="F579" s="261"/>
      <c r="G579" s="261"/>
      <c r="H579" s="379"/>
      <c r="I579" s="379" t="s">
        <v>160</v>
      </c>
      <c r="J579" s="261" t="str">
        <f t="shared" si="0"/>
        <v/>
      </c>
      <c r="K579" s="261" t="str">
        <f t="shared" si="1"/>
        <v/>
      </c>
      <c r="L579" s="261" t="s">
        <v>160</v>
      </c>
      <c r="M579" s="261" t="s">
        <v>160</v>
      </c>
    </row>
    <row r="580" spans="1:13" ht="13.2">
      <c r="A580" s="428"/>
      <c r="B580" s="417"/>
      <c r="C580" s="261"/>
      <c r="D580" s="261"/>
      <c r="E580" s="430"/>
      <c r="F580" s="261"/>
      <c r="G580" s="261"/>
      <c r="H580" s="379"/>
      <c r="I580" s="379" t="s">
        <v>160</v>
      </c>
      <c r="J580" s="261" t="str">
        <f t="shared" si="0"/>
        <v/>
      </c>
      <c r="K580" s="261" t="str">
        <f t="shared" si="1"/>
        <v/>
      </c>
      <c r="L580" s="261" t="s">
        <v>160</v>
      </c>
      <c r="M580" s="261" t="s">
        <v>160</v>
      </c>
    </row>
    <row r="581" spans="1:13" ht="13.2">
      <c r="A581" s="428"/>
      <c r="B581" s="417"/>
      <c r="C581" s="261"/>
      <c r="D581" s="261"/>
      <c r="E581" s="430"/>
      <c r="F581" s="261"/>
      <c r="G581" s="261"/>
      <c r="H581" s="379"/>
      <c r="I581" s="379" t="s">
        <v>160</v>
      </c>
      <c r="J581" s="261" t="str">
        <f t="shared" si="0"/>
        <v/>
      </c>
      <c r="K581" s="261" t="str">
        <f t="shared" si="1"/>
        <v/>
      </c>
      <c r="L581" s="261" t="s">
        <v>160</v>
      </c>
      <c r="M581" s="261" t="s">
        <v>160</v>
      </c>
    </row>
    <row r="582" spans="1:13" ht="13.2">
      <c r="A582" s="428"/>
      <c r="B582" s="417"/>
      <c r="C582" s="261"/>
      <c r="D582" s="261"/>
      <c r="E582" s="430"/>
      <c r="F582" s="261"/>
      <c r="G582" s="261"/>
      <c r="H582" s="379"/>
      <c r="I582" s="379" t="s">
        <v>160</v>
      </c>
      <c r="J582" s="261" t="str">
        <f t="shared" si="0"/>
        <v/>
      </c>
      <c r="K582" s="261" t="str">
        <f t="shared" si="1"/>
        <v/>
      </c>
      <c r="L582" s="261" t="s">
        <v>160</v>
      </c>
      <c r="M582" s="261" t="s">
        <v>160</v>
      </c>
    </row>
    <row r="583" spans="1:13" ht="13.2">
      <c r="A583" s="428"/>
      <c r="B583" s="417"/>
      <c r="C583" s="261"/>
      <c r="D583" s="261"/>
      <c r="E583" s="430"/>
      <c r="F583" s="261"/>
      <c r="G583" s="261"/>
      <c r="H583" s="379"/>
      <c r="I583" s="379" t="s">
        <v>160</v>
      </c>
      <c r="J583" s="261" t="str">
        <f t="shared" si="0"/>
        <v/>
      </c>
      <c r="K583" s="261" t="str">
        <f t="shared" si="1"/>
        <v/>
      </c>
      <c r="L583" s="261" t="s">
        <v>160</v>
      </c>
      <c r="M583" s="261" t="s">
        <v>160</v>
      </c>
    </row>
    <row r="584" spans="1:13" ht="13.2">
      <c r="A584" s="428"/>
      <c r="B584" s="417"/>
      <c r="C584" s="261"/>
      <c r="D584" s="261"/>
      <c r="E584" s="430"/>
      <c r="F584" s="261"/>
      <c r="G584" s="261"/>
      <c r="H584" s="379"/>
      <c r="I584" s="379" t="s">
        <v>160</v>
      </c>
      <c r="J584" s="261" t="str">
        <f t="shared" si="0"/>
        <v/>
      </c>
      <c r="K584" s="261" t="str">
        <f t="shared" si="1"/>
        <v/>
      </c>
      <c r="L584" s="261" t="s">
        <v>160</v>
      </c>
      <c r="M584" s="261" t="s">
        <v>160</v>
      </c>
    </row>
    <row r="585" spans="1:13" ht="13.2">
      <c r="A585" s="428"/>
      <c r="B585" s="417"/>
      <c r="C585" s="261"/>
      <c r="D585" s="261"/>
      <c r="E585" s="430"/>
      <c r="F585" s="261"/>
      <c r="G585" s="261"/>
      <c r="H585" s="379"/>
      <c r="I585" s="379" t="s">
        <v>160</v>
      </c>
      <c r="J585" s="261" t="str">
        <f t="shared" si="0"/>
        <v/>
      </c>
      <c r="K585" s="261" t="str">
        <f t="shared" si="1"/>
        <v/>
      </c>
      <c r="L585" s="261" t="s">
        <v>160</v>
      </c>
      <c r="M585" s="261" t="s">
        <v>160</v>
      </c>
    </row>
    <row r="586" spans="1:13" ht="13.2">
      <c r="A586" s="428"/>
      <c r="B586" s="417"/>
      <c r="C586" s="261"/>
      <c r="D586" s="261"/>
      <c r="E586" s="430"/>
      <c r="F586" s="261"/>
      <c r="G586" s="261"/>
      <c r="H586" s="379"/>
      <c r="I586" s="379" t="s">
        <v>160</v>
      </c>
      <c r="J586" s="261" t="str">
        <f t="shared" si="0"/>
        <v/>
      </c>
      <c r="K586" s="261" t="str">
        <f t="shared" si="1"/>
        <v/>
      </c>
      <c r="L586" s="261" t="s">
        <v>160</v>
      </c>
      <c r="M586" s="261" t="s">
        <v>160</v>
      </c>
    </row>
    <row r="587" spans="1:13" ht="13.2">
      <c r="A587" s="428"/>
      <c r="B587" s="417"/>
      <c r="C587" s="261"/>
      <c r="D587" s="261"/>
      <c r="E587" s="430"/>
      <c r="F587" s="261"/>
      <c r="G587" s="261"/>
      <c r="H587" s="379"/>
      <c r="I587" s="379" t="s">
        <v>160</v>
      </c>
      <c r="J587" s="261" t="str">
        <f t="shared" si="0"/>
        <v/>
      </c>
      <c r="K587" s="261" t="str">
        <f t="shared" si="1"/>
        <v/>
      </c>
      <c r="L587" s="261" t="s">
        <v>160</v>
      </c>
      <c r="M587" s="261" t="s">
        <v>160</v>
      </c>
    </row>
    <row r="588" spans="1:13" ht="13.2">
      <c r="A588" s="428"/>
      <c r="B588" s="417"/>
      <c r="C588" s="261"/>
      <c r="D588" s="261"/>
      <c r="E588" s="430"/>
      <c r="F588" s="261"/>
      <c r="G588" s="261"/>
      <c r="H588" s="379"/>
      <c r="I588" s="379" t="s">
        <v>160</v>
      </c>
      <c r="J588" s="261" t="str">
        <f t="shared" si="0"/>
        <v/>
      </c>
      <c r="K588" s="261" t="str">
        <f t="shared" si="1"/>
        <v/>
      </c>
      <c r="L588" s="261" t="s">
        <v>160</v>
      </c>
      <c r="M588" s="261" t="s">
        <v>160</v>
      </c>
    </row>
    <row r="589" spans="1:13" ht="13.2">
      <c r="A589" s="428"/>
      <c r="B589" s="417"/>
      <c r="C589" s="261"/>
      <c r="D589" s="261"/>
      <c r="E589" s="430"/>
      <c r="F589" s="261"/>
      <c r="G589" s="261"/>
      <c r="H589" s="379"/>
      <c r="I589" s="379" t="s">
        <v>160</v>
      </c>
      <c r="J589" s="261" t="str">
        <f t="shared" si="0"/>
        <v/>
      </c>
      <c r="K589" s="261" t="str">
        <f t="shared" si="1"/>
        <v/>
      </c>
      <c r="L589" s="261" t="s">
        <v>160</v>
      </c>
      <c r="M589" s="261" t="s">
        <v>160</v>
      </c>
    </row>
    <row r="590" spans="1:13" ht="13.2">
      <c r="A590" s="428"/>
      <c r="B590" s="417"/>
      <c r="C590" s="261"/>
      <c r="D590" s="261"/>
      <c r="E590" s="430"/>
      <c r="F590" s="261"/>
      <c r="G590" s="261"/>
      <c r="H590" s="379"/>
      <c r="I590" s="379" t="s">
        <v>160</v>
      </c>
      <c r="J590" s="261" t="str">
        <f t="shared" si="0"/>
        <v/>
      </c>
      <c r="K590" s="261" t="str">
        <f t="shared" si="1"/>
        <v/>
      </c>
      <c r="L590" s="261" t="s">
        <v>160</v>
      </c>
      <c r="M590" s="261" t="s">
        <v>160</v>
      </c>
    </row>
    <row r="591" spans="1:13" ht="13.2">
      <c r="A591" s="428"/>
      <c r="B591" s="417"/>
      <c r="C591" s="261"/>
      <c r="D591" s="261"/>
      <c r="E591" s="430"/>
      <c r="F591" s="261"/>
      <c r="G591" s="261"/>
      <c r="H591" s="379"/>
      <c r="I591" s="379" t="s">
        <v>160</v>
      </c>
      <c r="J591" s="261" t="str">
        <f t="shared" si="0"/>
        <v/>
      </c>
      <c r="K591" s="261" t="str">
        <f t="shared" si="1"/>
        <v/>
      </c>
      <c r="L591" s="261" t="s">
        <v>160</v>
      </c>
      <c r="M591" s="261" t="s">
        <v>160</v>
      </c>
    </row>
    <row r="592" spans="1:13" ht="13.2">
      <c r="A592" s="428"/>
      <c r="B592" s="417"/>
      <c r="C592" s="261"/>
      <c r="D592" s="261"/>
      <c r="E592" s="430"/>
      <c r="F592" s="261"/>
      <c r="G592" s="261"/>
      <c r="H592" s="379"/>
      <c r="I592" s="379" t="s">
        <v>160</v>
      </c>
      <c r="J592" s="261" t="str">
        <f t="shared" si="0"/>
        <v/>
      </c>
      <c r="K592" s="261" t="str">
        <f t="shared" si="1"/>
        <v/>
      </c>
      <c r="L592" s="261" t="s">
        <v>160</v>
      </c>
      <c r="M592" s="261" t="s">
        <v>160</v>
      </c>
    </row>
    <row r="593" spans="1:13" ht="13.2">
      <c r="A593" s="428"/>
      <c r="B593" s="417"/>
      <c r="C593" s="261"/>
      <c r="D593" s="261"/>
      <c r="E593" s="430"/>
      <c r="F593" s="261"/>
      <c r="G593" s="261"/>
      <c r="H593" s="379"/>
      <c r="I593" s="379" t="s">
        <v>160</v>
      </c>
      <c r="J593" s="261" t="str">
        <f t="shared" si="0"/>
        <v/>
      </c>
      <c r="K593" s="261" t="str">
        <f t="shared" si="1"/>
        <v/>
      </c>
      <c r="L593" s="261" t="s">
        <v>160</v>
      </c>
      <c r="M593" s="261" t="s">
        <v>160</v>
      </c>
    </row>
    <row r="594" spans="1:13" ht="13.2">
      <c r="A594" s="428"/>
      <c r="B594" s="417"/>
      <c r="C594" s="261"/>
      <c r="D594" s="261"/>
      <c r="E594" s="430"/>
      <c r="F594" s="261"/>
      <c r="G594" s="261"/>
      <c r="H594" s="379"/>
      <c r="I594" s="379" t="s">
        <v>160</v>
      </c>
      <c r="J594" s="261" t="str">
        <f t="shared" si="0"/>
        <v/>
      </c>
      <c r="K594" s="261" t="str">
        <f t="shared" si="1"/>
        <v/>
      </c>
      <c r="L594" s="261" t="s">
        <v>160</v>
      </c>
      <c r="M594" s="261" t="s">
        <v>160</v>
      </c>
    </row>
    <row r="595" spans="1:13" ht="13.2">
      <c r="A595" s="428"/>
      <c r="B595" s="417"/>
      <c r="C595" s="261"/>
      <c r="D595" s="261"/>
      <c r="E595" s="430"/>
      <c r="F595" s="261"/>
      <c r="G595" s="261"/>
      <c r="H595" s="379"/>
      <c r="I595" s="379" t="s">
        <v>160</v>
      </c>
      <c r="J595" s="261" t="str">
        <f t="shared" si="0"/>
        <v/>
      </c>
      <c r="K595" s="261" t="str">
        <f t="shared" si="1"/>
        <v/>
      </c>
      <c r="L595" s="261" t="s">
        <v>160</v>
      </c>
      <c r="M595" s="261" t="s">
        <v>160</v>
      </c>
    </row>
    <row r="596" spans="1:13" ht="13.2">
      <c r="A596" s="428"/>
      <c r="B596" s="417"/>
      <c r="C596" s="261"/>
      <c r="D596" s="261"/>
      <c r="E596" s="430"/>
      <c r="F596" s="261"/>
      <c r="G596" s="261"/>
      <c r="H596" s="379"/>
      <c r="I596" s="379" t="s">
        <v>160</v>
      </c>
      <c r="J596" s="261" t="str">
        <f t="shared" si="0"/>
        <v/>
      </c>
      <c r="K596" s="261" t="str">
        <f t="shared" si="1"/>
        <v/>
      </c>
      <c r="L596" s="261" t="s">
        <v>160</v>
      </c>
      <c r="M596" s="261" t="s">
        <v>160</v>
      </c>
    </row>
    <row r="597" spans="1:13" ht="13.2">
      <c r="A597" s="428"/>
      <c r="B597" s="417"/>
      <c r="C597" s="261"/>
      <c r="D597" s="261"/>
      <c r="E597" s="430"/>
      <c r="F597" s="261"/>
      <c r="G597" s="261"/>
      <c r="H597" s="379"/>
      <c r="I597" s="379" t="s">
        <v>160</v>
      </c>
      <c r="J597" s="261" t="str">
        <f t="shared" si="0"/>
        <v/>
      </c>
      <c r="K597" s="261" t="str">
        <f t="shared" si="1"/>
        <v/>
      </c>
      <c r="L597" s="261" t="s">
        <v>160</v>
      </c>
      <c r="M597" s="261" t="s">
        <v>160</v>
      </c>
    </row>
    <row r="598" spans="1:13" ht="13.2">
      <c r="A598" s="428"/>
      <c r="B598" s="417"/>
      <c r="C598" s="261"/>
      <c r="D598" s="261"/>
      <c r="E598" s="430"/>
      <c r="F598" s="261"/>
      <c r="G598" s="261"/>
      <c r="H598" s="379"/>
      <c r="I598" s="379" t="s">
        <v>160</v>
      </c>
      <c r="J598" s="261" t="str">
        <f t="shared" si="0"/>
        <v/>
      </c>
      <c r="K598" s="261" t="str">
        <f t="shared" si="1"/>
        <v/>
      </c>
      <c r="L598" s="261" t="s">
        <v>160</v>
      </c>
      <c r="M598" s="261" t="s">
        <v>160</v>
      </c>
    </row>
    <row r="599" spans="1:13" ht="13.2">
      <c r="A599" s="428"/>
      <c r="B599" s="417"/>
      <c r="C599" s="261"/>
      <c r="D599" s="261"/>
      <c r="E599" s="430"/>
      <c r="F599" s="261"/>
      <c r="G599" s="261"/>
      <c r="H599" s="379"/>
      <c r="I599" s="379" t="s">
        <v>160</v>
      </c>
      <c r="J599" s="261" t="str">
        <f t="shared" si="0"/>
        <v/>
      </c>
      <c r="K599" s="261" t="str">
        <f t="shared" si="1"/>
        <v/>
      </c>
      <c r="L599" s="261" t="s">
        <v>160</v>
      </c>
      <c r="M599" s="261" t="s">
        <v>160</v>
      </c>
    </row>
    <row r="600" spans="1:13" ht="13.2">
      <c r="A600" s="428"/>
      <c r="B600" s="417"/>
      <c r="C600" s="261"/>
      <c r="D600" s="261"/>
      <c r="E600" s="430"/>
      <c r="F600" s="261"/>
      <c r="G600" s="261"/>
      <c r="H600" s="379"/>
      <c r="I600" s="379" t="s">
        <v>160</v>
      </c>
      <c r="J600" s="261" t="str">
        <f t="shared" si="0"/>
        <v/>
      </c>
      <c r="K600" s="261" t="str">
        <f t="shared" si="1"/>
        <v/>
      </c>
      <c r="L600" s="261" t="s">
        <v>160</v>
      </c>
      <c r="M600" s="261" t="s">
        <v>160</v>
      </c>
    </row>
    <row r="601" spans="1:13" ht="13.2">
      <c r="A601" s="428"/>
      <c r="B601" s="417"/>
      <c r="C601" s="261"/>
      <c r="D601" s="261"/>
      <c r="E601" s="430"/>
      <c r="F601" s="261"/>
      <c r="G601" s="261"/>
      <c r="H601" s="379"/>
      <c r="I601" s="379" t="s">
        <v>160</v>
      </c>
      <c r="J601" s="261" t="str">
        <f t="shared" si="0"/>
        <v/>
      </c>
      <c r="K601" s="261" t="str">
        <f t="shared" si="1"/>
        <v/>
      </c>
      <c r="L601" s="261" t="s">
        <v>160</v>
      </c>
      <c r="M601" s="261" t="s">
        <v>160</v>
      </c>
    </row>
    <row r="602" spans="1:13" ht="13.2">
      <c r="A602" s="428"/>
      <c r="B602" s="417"/>
      <c r="C602" s="261"/>
      <c r="D602" s="261"/>
      <c r="E602" s="430"/>
      <c r="F602" s="261"/>
      <c r="G602" s="261"/>
      <c r="H602" s="379"/>
      <c r="I602" s="379" t="s">
        <v>160</v>
      </c>
      <c r="J602" s="261" t="str">
        <f t="shared" si="0"/>
        <v/>
      </c>
      <c r="K602" s="261" t="str">
        <f t="shared" si="1"/>
        <v/>
      </c>
      <c r="L602" s="261" t="s">
        <v>160</v>
      </c>
      <c r="M602" s="261" t="s">
        <v>160</v>
      </c>
    </row>
    <row r="603" spans="1:13" ht="13.2">
      <c r="A603" s="428"/>
      <c r="B603" s="417"/>
      <c r="C603" s="261"/>
      <c r="D603" s="261"/>
      <c r="E603" s="430"/>
      <c r="F603" s="261"/>
      <c r="G603" s="261"/>
      <c r="H603" s="379"/>
      <c r="I603" s="379" t="s">
        <v>160</v>
      </c>
      <c r="J603" s="261" t="str">
        <f t="shared" si="0"/>
        <v/>
      </c>
      <c r="K603" s="261" t="str">
        <f t="shared" si="1"/>
        <v/>
      </c>
      <c r="L603" s="261" t="s">
        <v>160</v>
      </c>
      <c r="M603" s="261" t="s">
        <v>160</v>
      </c>
    </row>
    <row r="604" spans="1:13" ht="13.2">
      <c r="A604" s="428"/>
      <c r="B604" s="417"/>
      <c r="C604" s="261"/>
      <c r="D604" s="261"/>
      <c r="E604" s="430"/>
      <c r="F604" s="261"/>
      <c r="G604" s="261"/>
      <c r="H604" s="379"/>
      <c r="I604" s="379" t="s">
        <v>160</v>
      </c>
      <c r="J604" s="261" t="str">
        <f t="shared" si="0"/>
        <v/>
      </c>
      <c r="K604" s="261" t="str">
        <f t="shared" si="1"/>
        <v/>
      </c>
      <c r="L604" s="261" t="s">
        <v>160</v>
      </c>
      <c r="M604" s="261" t="s">
        <v>160</v>
      </c>
    </row>
    <row r="605" spans="1:13" ht="13.2">
      <c r="A605" s="428"/>
      <c r="B605" s="417"/>
      <c r="C605" s="261"/>
      <c r="D605" s="261"/>
      <c r="E605" s="430"/>
      <c r="F605" s="261"/>
      <c r="G605" s="261"/>
      <c r="H605" s="379"/>
      <c r="I605" s="379" t="s">
        <v>160</v>
      </c>
      <c r="J605" s="261" t="str">
        <f t="shared" si="0"/>
        <v/>
      </c>
      <c r="K605" s="261" t="str">
        <f t="shared" si="1"/>
        <v/>
      </c>
      <c r="L605" s="261" t="s">
        <v>160</v>
      </c>
      <c r="M605" s="261" t="s">
        <v>160</v>
      </c>
    </row>
    <row r="606" spans="1:13" ht="13.2">
      <c r="A606" s="428"/>
      <c r="B606" s="417"/>
      <c r="C606" s="261"/>
      <c r="D606" s="261"/>
      <c r="E606" s="430"/>
      <c r="F606" s="261"/>
      <c r="G606" s="261"/>
      <c r="H606" s="379"/>
      <c r="I606" s="379" t="s">
        <v>160</v>
      </c>
      <c r="J606" s="261" t="str">
        <f t="shared" si="0"/>
        <v/>
      </c>
      <c r="K606" s="261" t="str">
        <f t="shared" si="1"/>
        <v/>
      </c>
      <c r="L606" s="261" t="s">
        <v>160</v>
      </c>
      <c r="M606" s="261" t="s">
        <v>160</v>
      </c>
    </row>
    <row r="607" spans="1:13" ht="13.2">
      <c r="A607" s="428"/>
      <c r="B607" s="417"/>
      <c r="C607" s="261"/>
      <c r="D607" s="261"/>
      <c r="E607" s="430"/>
      <c r="F607" s="261"/>
      <c r="G607" s="261"/>
      <c r="H607" s="379"/>
      <c r="I607" s="379" t="s">
        <v>160</v>
      </c>
      <c r="J607" s="261" t="str">
        <f t="shared" si="0"/>
        <v/>
      </c>
      <c r="K607" s="261" t="str">
        <f t="shared" si="1"/>
        <v/>
      </c>
      <c r="L607" s="261" t="s">
        <v>160</v>
      </c>
      <c r="M607" s="261" t="s">
        <v>160</v>
      </c>
    </row>
    <row r="608" spans="1:13" ht="13.2">
      <c r="A608" s="428"/>
      <c r="B608" s="417"/>
      <c r="C608" s="261"/>
      <c r="D608" s="261"/>
      <c r="E608" s="430"/>
      <c r="F608" s="261"/>
      <c r="G608" s="261"/>
      <c r="H608" s="379"/>
      <c r="I608" s="379" t="s">
        <v>160</v>
      </c>
      <c r="J608" s="261" t="str">
        <f t="shared" si="0"/>
        <v/>
      </c>
      <c r="K608" s="261" t="str">
        <f t="shared" si="1"/>
        <v/>
      </c>
      <c r="L608" s="261" t="s">
        <v>160</v>
      </c>
      <c r="M608" s="261" t="s">
        <v>160</v>
      </c>
    </row>
    <row r="609" spans="1:13" ht="13.2">
      <c r="A609" s="428"/>
      <c r="B609" s="417"/>
      <c r="C609" s="261"/>
      <c r="D609" s="261"/>
      <c r="E609" s="430"/>
      <c r="F609" s="261"/>
      <c r="G609" s="261"/>
      <c r="H609" s="379"/>
      <c r="I609" s="379" t="s">
        <v>160</v>
      </c>
      <c r="J609" s="261" t="str">
        <f t="shared" si="0"/>
        <v/>
      </c>
      <c r="K609" s="261" t="str">
        <f t="shared" si="1"/>
        <v/>
      </c>
      <c r="L609" s="261" t="s">
        <v>160</v>
      </c>
      <c r="M609" s="261" t="s">
        <v>160</v>
      </c>
    </row>
    <row r="610" spans="1:13" ht="13.2">
      <c r="A610" s="428"/>
      <c r="B610" s="417"/>
      <c r="C610" s="261"/>
      <c r="D610" s="261"/>
      <c r="E610" s="430"/>
      <c r="F610" s="261"/>
      <c r="G610" s="261"/>
      <c r="H610" s="379"/>
      <c r="I610" s="379" t="s">
        <v>160</v>
      </c>
      <c r="J610" s="261" t="str">
        <f t="shared" si="0"/>
        <v/>
      </c>
      <c r="K610" s="261" t="str">
        <f t="shared" si="1"/>
        <v/>
      </c>
      <c r="L610" s="261" t="s">
        <v>160</v>
      </c>
      <c r="M610" s="261" t="s">
        <v>160</v>
      </c>
    </row>
    <row r="611" spans="1:13" ht="13.2">
      <c r="A611" s="428"/>
      <c r="B611" s="417"/>
      <c r="C611" s="261"/>
      <c r="D611" s="261"/>
      <c r="E611" s="430"/>
      <c r="F611" s="261"/>
      <c r="G611" s="261"/>
      <c r="H611" s="379"/>
      <c r="I611" s="379" t="s">
        <v>160</v>
      </c>
      <c r="J611" s="261" t="str">
        <f t="shared" si="0"/>
        <v/>
      </c>
      <c r="K611" s="261" t="str">
        <f t="shared" si="1"/>
        <v/>
      </c>
      <c r="L611" s="261" t="s">
        <v>160</v>
      </c>
      <c r="M611" s="261" t="s">
        <v>160</v>
      </c>
    </row>
    <row r="612" spans="1:13" ht="13.2">
      <c r="A612" s="428"/>
      <c r="B612" s="417"/>
      <c r="C612" s="261"/>
      <c r="D612" s="261"/>
      <c r="E612" s="430"/>
      <c r="F612" s="261"/>
      <c r="G612" s="261"/>
      <c r="H612" s="379"/>
      <c r="I612" s="379" t="s">
        <v>160</v>
      </c>
      <c r="J612" s="261" t="str">
        <f t="shared" si="0"/>
        <v/>
      </c>
      <c r="K612" s="261" t="str">
        <f t="shared" si="1"/>
        <v/>
      </c>
      <c r="L612" s="261" t="s">
        <v>160</v>
      </c>
      <c r="M612" s="261" t="s">
        <v>160</v>
      </c>
    </row>
    <row r="613" spans="1:13" ht="13.2">
      <c r="A613" s="428"/>
      <c r="B613" s="417"/>
      <c r="C613" s="261"/>
      <c r="D613" s="261"/>
      <c r="E613" s="430"/>
      <c r="F613" s="261"/>
      <c r="G613" s="261"/>
      <c r="H613" s="379"/>
      <c r="I613" s="379" t="s">
        <v>160</v>
      </c>
      <c r="J613" s="261" t="str">
        <f t="shared" si="0"/>
        <v/>
      </c>
      <c r="K613" s="261" t="str">
        <f t="shared" si="1"/>
        <v/>
      </c>
      <c r="L613" s="261" t="s">
        <v>160</v>
      </c>
      <c r="M613" s="261" t="s">
        <v>160</v>
      </c>
    </row>
    <row r="614" spans="1:13" ht="13.2">
      <c r="A614" s="428"/>
      <c r="B614" s="417"/>
      <c r="C614" s="261"/>
      <c r="D614" s="261"/>
      <c r="E614" s="430"/>
      <c r="F614" s="261"/>
      <c r="G614" s="261"/>
      <c r="H614" s="379"/>
      <c r="I614" s="379" t="s">
        <v>160</v>
      </c>
      <c r="J614" s="261" t="str">
        <f t="shared" si="0"/>
        <v/>
      </c>
      <c r="K614" s="261" t="str">
        <f t="shared" si="1"/>
        <v/>
      </c>
      <c r="L614" s="261" t="s">
        <v>160</v>
      </c>
      <c r="M614" s="261" t="s">
        <v>160</v>
      </c>
    </row>
    <row r="615" spans="1:13" ht="13.2">
      <c r="A615" s="428"/>
      <c r="B615" s="417"/>
      <c r="C615" s="261"/>
      <c r="D615" s="261"/>
      <c r="E615" s="430"/>
      <c r="F615" s="261"/>
      <c r="G615" s="261"/>
      <c r="H615" s="379"/>
      <c r="I615" s="379" t="s">
        <v>160</v>
      </c>
      <c r="J615" s="261" t="str">
        <f t="shared" si="0"/>
        <v/>
      </c>
      <c r="K615" s="261" t="str">
        <f t="shared" si="1"/>
        <v/>
      </c>
      <c r="L615" s="261" t="s">
        <v>160</v>
      </c>
      <c r="M615" s="261" t="s">
        <v>160</v>
      </c>
    </row>
    <row r="616" spans="1:13" ht="13.2">
      <c r="A616" s="428"/>
      <c r="B616" s="417"/>
      <c r="C616" s="261"/>
      <c r="D616" s="261"/>
      <c r="E616" s="430"/>
      <c r="F616" s="261"/>
      <c r="G616" s="261"/>
      <c r="H616" s="379"/>
      <c r="I616" s="379" t="s">
        <v>160</v>
      </c>
      <c r="J616" s="261" t="str">
        <f t="shared" si="0"/>
        <v/>
      </c>
      <c r="K616" s="261" t="str">
        <f t="shared" si="1"/>
        <v/>
      </c>
      <c r="L616" s="261" t="s">
        <v>160</v>
      </c>
      <c r="M616" s="261" t="s">
        <v>160</v>
      </c>
    </row>
    <row r="617" spans="1:13" ht="13.2">
      <c r="A617" s="428"/>
      <c r="B617" s="417"/>
      <c r="C617" s="261"/>
      <c r="D617" s="261"/>
      <c r="E617" s="430"/>
      <c r="F617" s="261"/>
      <c r="G617" s="261"/>
      <c r="H617" s="379"/>
      <c r="I617" s="379" t="s">
        <v>160</v>
      </c>
      <c r="J617" s="261" t="str">
        <f t="shared" si="0"/>
        <v/>
      </c>
      <c r="K617" s="261" t="str">
        <f t="shared" si="1"/>
        <v/>
      </c>
      <c r="L617" s="261" t="s">
        <v>160</v>
      </c>
      <c r="M617" s="261" t="s">
        <v>160</v>
      </c>
    </row>
    <row r="618" spans="1:13" ht="13.2">
      <c r="A618" s="428"/>
      <c r="B618" s="417"/>
      <c r="C618" s="261"/>
      <c r="D618" s="261"/>
      <c r="E618" s="430"/>
      <c r="F618" s="261"/>
      <c r="G618" s="261"/>
      <c r="H618" s="379"/>
      <c r="I618" s="379" t="s">
        <v>160</v>
      </c>
      <c r="J618" s="261" t="str">
        <f t="shared" si="0"/>
        <v/>
      </c>
      <c r="K618" s="261" t="str">
        <f t="shared" si="1"/>
        <v/>
      </c>
      <c r="L618" s="261" t="s">
        <v>160</v>
      </c>
      <c r="M618" s="261" t="s">
        <v>160</v>
      </c>
    </row>
    <row r="619" spans="1:13" ht="13.2">
      <c r="A619" s="428"/>
      <c r="B619" s="417"/>
      <c r="C619" s="261"/>
      <c r="D619" s="261"/>
      <c r="E619" s="430"/>
      <c r="F619" s="261"/>
      <c r="G619" s="261"/>
      <c r="H619" s="379"/>
      <c r="I619" s="379" t="s">
        <v>160</v>
      </c>
      <c r="J619" s="261" t="str">
        <f t="shared" si="0"/>
        <v/>
      </c>
      <c r="K619" s="261" t="str">
        <f t="shared" si="1"/>
        <v/>
      </c>
      <c r="L619" s="261" t="s">
        <v>160</v>
      </c>
      <c r="M619" s="261" t="s">
        <v>160</v>
      </c>
    </row>
    <row r="620" spans="1:13" ht="13.2">
      <c r="A620" s="428"/>
      <c r="B620" s="417"/>
      <c r="C620" s="261"/>
      <c r="D620" s="261"/>
      <c r="E620" s="430"/>
      <c r="F620" s="261"/>
      <c r="G620" s="261"/>
      <c r="H620" s="379"/>
      <c r="I620" s="379" t="s">
        <v>160</v>
      </c>
      <c r="J620" s="261" t="str">
        <f t="shared" si="0"/>
        <v/>
      </c>
      <c r="K620" s="261" t="str">
        <f t="shared" si="1"/>
        <v/>
      </c>
      <c r="L620" s="261" t="s">
        <v>160</v>
      </c>
      <c r="M620" s="261" t="s">
        <v>160</v>
      </c>
    </row>
    <row r="621" spans="1:13" ht="13.2">
      <c r="A621" s="428"/>
      <c r="B621" s="417"/>
      <c r="C621" s="261"/>
      <c r="D621" s="261"/>
      <c r="E621" s="430"/>
      <c r="F621" s="261"/>
      <c r="G621" s="261"/>
      <c r="H621" s="379"/>
      <c r="I621" s="379" t="s">
        <v>160</v>
      </c>
      <c r="J621" s="261" t="str">
        <f t="shared" si="0"/>
        <v/>
      </c>
      <c r="K621" s="261" t="str">
        <f t="shared" si="1"/>
        <v/>
      </c>
      <c r="L621" s="261" t="s">
        <v>160</v>
      </c>
      <c r="M621" s="261" t="s">
        <v>160</v>
      </c>
    </row>
    <row r="622" spans="1:13" ht="13.2">
      <c r="A622" s="428"/>
      <c r="B622" s="417"/>
      <c r="C622" s="261"/>
      <c r="D622" s="261"/>
      <c r="E622" s="430"/>
      <c r="F622" s="261"/>
      <c r="G622" s="261"/>
      <c r="H622" s="379"/>
      <c r="I622" s="379" t="s">
        <v>160</v>
      </c>
      <c r="J622" s="261" t="str">
        <f t="shared" si="0"/>
        <v/>
      </c>
      <c r="K622" s="261" t="str">
        <f t="shared" si="1"/>
        <v/>
      </c>
      <c r="L622" s="261" t="s">
        <v>160</v>
      </c>
      <c r="M622" s="261" t="s">
        <v>160</v>
      </c>
    </row>
    <row r="623" spans="1:13" ht="13.2">
      <c r="A623" s="428"/>
      <c r="B623" s="417"/>
      <c r="C623" s="261"/>
      <c r="D623" s="261"/>
      <c r="E623" s="430"/>
      <c r="F623" s="261"/>
      <c r="G623" s="261"/>
      <c r="H623" s="379"/>
      <c r="I623" s="379" t="s">
        <v>160</v>
      </c>
      <c r="J623" s="261" t="str">
        <f t="shared" si="0"/>
        <v/>
      </c>
      <c r="K623" s="261" t="str">
        <f t="shared" si="1"/>
        <v/>
      </c>
      <c r="L623" s="261" t="s">
        <v>160</v>
      </c>
      <c r="M623" s="261" t="s">
        <v>160</v>
      </c>
    </row>
    <row r="624" spans="1:13" ht="13.2">
      <c r="A624" s="428"/>
      <c r="B624" s="417"/>
      <c r="C624" s="261"/>
      <c r="D624" s="261"/>
      <c r="E624" s="430"/>
      <c r="F624" s="261"/>
      <c r="G624" s="261"/>
      <c r="H624" s="379"/>
      <c r="I624" s="379" t="s">
        <v>160</v>
      </c>
      <c r="J624" s="261" t="str">
        <f t="shared" si="0"/>
        <v/>
      </c>
      <c r="K624" s="261" t="str">
        <f t="shared" si="1"/>
        <v/>
      </c>
      <c r="L624" s="261" t="s">
        <v>160</v>
      </c>
      <c r="M624" s="261" t="s">
        <v>160</v>
      </c>
    </row>
    <row r="625" spans="1:13" ht="13.2">
      <c r="A625" s="428"/>
      <c r="B625" s="417"/>
      <c r="C625" s="261"/>
      <c r="D625" s="261"/>
      <c r="E625" s="430"/>
      <c r="F625" s="261"/>
      <c r="G625" s="261"/>
      <c r="H625" s="379"/>
      <c r="I625" s="379" t="s">
        <v>160</v>
      </c>
      <c r="J625" s="261" t="str">
        <f t="shared" si="0"/>
        <v/>
      </c>
      <c r="K625" s="261" t="str">
        <f t="shared" si="1"/>
        <v/>
      </c>
      <c r="L625" s="261" t="s">
        <v>160</v>
      </c>
      <c r="M625" s="261" t="s">
        <v>160</v>
      </c>
    </row>
    <row r="626" spans="1:13" ht="13.2">
      <c r="A626" s="428"/>
      <c r="B626" s="417"/>
      <c r="C626" s="261"/>
      <c r="D626" s="261"/>
      <c r="E626" s="430"/>
      <c r="F626" s="261"/>
      <c r="G626" s="261"/>
      <c r="H626" s="379"/>
      <c r="I626" s="379" t="s">
        <v>160</v>
      </c>
      <c r="J626" s="261" t="str">
        <f t="shared" si="0"/>
        <v/>
      </c>
      <c r="K626" s="261" t="str">
        <f t="shared" si="1"/>
        <v/>
      </c>
      <c r="L626" s="261" t="s">
        <v>160</v>
      </c>
      <c r="M626" s="261" t="s">
        <v>160</v>
      </c>
    </row>
    <row r="627" spans="1:13" ht="13.2">
      <c r="A627" s="428"/>
      <c r="B627" s="417"/>
      <c r="C627" s="261"/>
      <c r="D627" s="261"/>
      <c r="E627" s="430"/>
      <c r="F627" s="261"/>
      <c r="G627" s="261"/>
      <c r="H627" s="379"/>
      <c r="I627" s="379" t="s">
        <v>160</v>
      </c>
      <c r="J627" s="261" t="str">
        <f t="shared" si="0"/>
        <v/>
      </c>
      <c r="K627" s="261" t="str">
        <f t="shared" si="1"/>
        <v/>
      </c>
      <c r="L627" s="261" t="s">
        <v>160</v>
      </c>
      <c r="M627" s="261" t="s">
        <v>160</v>
      </c>
    </row>
    <row r="628" spans="1:13" ht="13.2">
      <c r="A628" s="428"/>
      <c r="B628" s="417"/>
      <c r="C628" s="261"/>
      <c r="D628" s="261"/>
      <c r="E628" s="430"/>
      <c r="F628" s="261"/>
      <c r="G628" s="261"/>
      <c r="H628" s="379"/>
      <c r="I628" s="379" t="s">
        <v>160</v>
      </c>
      <c r="J628" s="261" t="str">
        <f t="shared" si="0"/>
        <v/>
      </c>
      <c r="K628" s="261" t="str">
        <f t="shared" si="1"/>
        <v/>
      </c>
      <c r="L628" s="261" t="s">
        <v>160</v>
      </c>
      <c r="M628" s="261" t="s">
        <v>160</v>
      </c>
    </row>
    <row r="629" spans="1:13" ht="13.2">
      <c r="A629" s="428"/>
      <c r="B629" s="417"/>
      <c r="C629" s="261"/>
      <c r="D629" s="261"/>
      <c r="E629" s="430"/>
      <c r="F629" s="261"/>
      <c r="G629" s="261"/>
      <c r="H629" s="379"/>
      <c r="I629" s="379" t="s">
        <v>160</v>
      </c>
      <c r="J629" s="261" t="str">
        <f t="shared" si="0"/>
        <v/>
      </c>
      <c r="K629" s="261" t="str">
        <f t="shared" si="1"/>
        <v/>
      </c>
      <c r="L629" s="261" t="s">
        <v>160</v>
      </c>
      <c r="M629" s="261" t="s">
        <v>160</v>
      </c>
    </row>
    <row r="630" spans="1:13" ht="13.2">
      <c r="A630" s="428"/>
      <c r="B630" s="417"/>
      <c r="C630" s="261"/>
      <c r="D630" s="261"/>
      <c r="E630" s="430"/>
      <c r="F630" s="261"/>
      <c r="G630" s="261"/>
      <c r="H630" s="379"/>
      <c r="I630" s="379" t="s">
        <v>160</v>
      </c>
      <c r="J630" s="261" t="str">
        <f t="shared" si="0"/>
        <v/>
      </c>
      <c r="K630" s="261" t="str">
        <f t="shared" si="1"/>
        <v/>
      </c>
      <c r="L630" s="261" t="s">
        <v>160</v>
      </c>
      <c r="M630" s="261" t="s">
        <v>160</v>
      </c>
    </row>
    <row r="631" spans="1:13" ht="13.2">
      <c r="A631" s="428"/>
      <c r="B631" s="417"/>
      <c r="C631" s="261"/>
      <c r="D631" s="261"/>
      <c r="E631" s="430"/>
      <c r="F631" s="261"/>
      <c r="G631" s="261"/>
      <c r="H631" s="379"/>
      <c r="I631" s="379" t="s">
        <v>160</v>
      </c>
      <c r="J631" s="261" t="str">
        <f t="shared" si="0"/>
        <v/>
      </c>
      <c r="K631" s="261" t="str">
        <f t="shared" si="1"/>
        <v/>
      </c>
      <c r="L631" s="261" t="s">
        <v>160</v>
      </c>
      <c r="M631" s="261" t="s">
        <v>160</v>
      </c>
    </row>
    <row r="632" spans="1:13" ht="13.2">
      <c r="A632" s="428"/>
      <c r="B632" s="417"/>
      <c r="C632" s="261"/>
      <c r="D632" s="261"/>
      <c r="E632" s="430"/>
      <c r="F632" s="261"/>
      <c r="G632" s="261"/>
      <c r="H632" s="379"/>
      <c r="I632" s="379" t="s">
        <v>160</v>
      </c>
      <c r="J632" s="261" t="str">
        <f t="shared" si="0"/>
        <v/>
      </c>
      <c r="K632" s="261" t="str">
        <f t="shared" si="1"/>
        <v/>
      </c>
      <c r="L632" s="261" t="s">
        <v>160</v>
      </c>
      <c r="M632" s="261" t="s">
        <v>160</v>
      </c>
    </row>
    <row r="633" spans="1:13" ht="13.2">
      <c r="A633" s="428"/>
      <c r="B633" s="417"/>
      <c r="C633" s="261"/>
      <c r="D633" s="261"/>
      <c r="E633" s="430"/>
      <c r="F633" s="261"/>
      <c r="G633" s="261"/>
      <c r="H633" s="379"/>
      <c r="I633" s="379" t="s">
        <v>160</v>
      </c>
      <c r="J633" s="261" t="str">
        <f t="shared" si="0"/>
        <v/>
      </c>
      <c r="K633" s="261" t="str">
        <f t="shared" si="1"/>
        <v/>
      </c>
      <c r="L633" s="261" t="s">
        <v>160</v>
      </c>
      <c r="M633" s="261" t="s">
        <v>160</v>
      </c>
    </row>
    <row r="634" spans="1:13" ht="13.2">
      <c r="A634" s="428"/>
      <c r="B634" s="417"/>
      <c r="C634" s="261"/>
      <c r="D634" s="261"/>
      <c r="E634" s="430"/>
      <c r="F634" s="261"/>
      <c r="G634" s="261"/>
      <c r="H634" s="379"/>
      <c r="I634" s="379" t="s">
        <v>160</v>
      </c>
      <c r="J634" s="261" t="str">
        <f t="shared" si="0"/>
        <v/>
      </c>
      <c r="K634" s="261" t="str">
        <f t="shared" si="1"/>
        <v/>
      </c>
      <c r="L634" s="261" t="s">
        <v>160</v>
      </c>
      <c r="M634" s="261" t="s">
        <v>160</v>
      </c>
    </row>
    <row r="635" spans="1:13" ht="13.2">
      <c r="A635" s="428"/>
      <c r="B635" s="417"/>
      <c r="C635" s="261"/>
      <c r="D635" s="261"/>
      <c r="E635" s="430"/>
      <c r="F635" s="261"/>
      <c r="G635" s="261"/>
      <c r="H635" s="379"/>
      <c r="I635" s="379" t="s">
        <v>160</v>
      </c>
      <c r="J635" s="261" t="str">
        <f t="shared" si="0"/>
        <v/>
      </c>
      <c r="K635" s="261" t="str">
        <f t="shared" si="1"/>
        <v/>
      </c>
      <c r="L635" s="261" t="s">
        <v>160</v>
      </c>
      <c r="M635" s="261" t="s">
        <v>160</v>
      </c>
    </row>
    <row r="636" spans="1:13" ht="13.2">
      <c r="A636" s="428"/>
      <c r="B636" s="417"/>
      <c r="C636" s="261"/>
      <c r="D636" s="261"/>
      <c r="E636" s="430"/>
      <c r="F636" s="261"/>
      <c r="G636" s="261"/>
      <c r="H636" s="379"/>
      <c r="I636" s="379" t="s">
        <v>160</v>
      </c>
      <c r="J636" s="261" t="str">
        <f t="shared" si="0"/>
        <v/>
      </c>
      <c r="K636" s="261" t="str">
        <f t="shared" si="1"/>
        <v/>
      </c>
      <c r="L636" s="261" t="s">
        <v>160</v>
      </c>
      <c r="M636" s="261" t="s">
        <v>160</v>
      </c>
    </row>
    <row r="637" spans="1:13" ht="13.2">
      <c r="A637" s="428"/>
      <c r="B637" s="417"/>
      <c r="C637" s="261"/>
      <c r="D637" s="261"/>
      <c r="E637" s="430"/>
      <c r="F637" s="261"/>
      <c r="G637" s="261"/>
      <c r="H637" s="379"/>
      <c r="I637" s="379" t="s">
        <v>160</v>
      </c>
      <c r="J637" s="261" t="str">
        <f t="shared" si="0"/>
        <v/>
      </c>
      <c r="K637" s="261" t="str">
        <f t="shared" si="1"/>
        <v/>
      </c>
      <c r="L637" s="261" t="s">
        <v>160</v>
      </c>
      <c r="M637" s="261" t="s">
        <v>160</v>
      </c>
    </row>
    <row r="638" spans="1:13" ht="13.2">
      <c r="A638" s="428"/>
      <c r="B638" s="417"/>
      <c r="C638" s="261"/>
      <c r="D638" s="261"/>
      <c r="E638" s="430"/>
      <c r="F638" s="261"/>
      <c r="G638" s="261"/>
      <c r="H638" s="379"/>
      <c r="I638" s="379" t="s">
        <v>160</v>
      </c>
      <c r="J638" s="261" t="str">
        <f t="shared" si="0"/>
        <v/>
      </c>
      <c r="K638" s="261" t="str">
        <f t="shared" si="1"/>
        <v/>
      </c>
      <c r="L638" s="261" t="s">
        <v>160</v>
      </c>
      <c r="M638" s="261" t="s">
        <v>160</v>
      </c>
    </row>
    <row r="639" spans="1:13" ht="13.2">
      <c r="A639" s="428"/>
      <c r="B639" s="417"/>
      <c r="C639" s="261"/>
      <c r="D639" s="261"/>
      <c r="E639" s="430"/>
      <c r="F639" s="261"/>
      <c r="G639" s="261"/>
      <c r="H639" s="379"/>
      <c r="I639" s="379" t="s">
        <v>160</v>
      </c>
      <c r="J639" s="261" t="str">
        <f t="shared" si="0"/>
        <v/>
      </c>
      <c r="K639" s="261" t="str">
        <f t="shared" si="1"/>
        <v/>
      </c>
      <c r="L639" s="261" t="s">
        <v>160</v>
      </c>
      <c r="M639" s="261" t="s">
        <v>160</v>
      </c>
    </row>
    <row r="640" spans="1:13" ht="13.2">
      <c r="A640" s="428"/>
      <c r="B640" s="417"/>
      <c r="C640" s="261"/>
      <c r="D640" s="261"/>
      <c r="E640" s="430"/>
      <c r="F640" s="261"/>
      <c r="G640" s="261"/>
      <c r="H640" s="379"/>
      <c r="I640" s="379" t="s">
        <v>160</v>
      </c>
      <c r="J640" s="261" t="str">
        <f t="shared" si="0"/>
        <v/>
      </c>
      <c r="K640" s="261" t="str">
        <f t="shared" si="1"/>
        <v/>
      </c>
      <c r="L640" s="261" t="s">
        <v>160</v>
      </c>
      <c r="M640" s="261" t="s">
        <v>160</v>
      </c>
    </row>
    <row r="641" spans="1:13" ht="13.2">
      <c r="A641" s="428"/>
      <c r="B641" s="417"/>
      <c r="C641" s="261"/>
      <c r="D641" s="261"/>
      <c r="E641" s="430"/>
      <c r="F641" s="261"/>
      <c r="G641" s="261"/>
      <c r="H641" s="379"/>
      <c r="I641" s="379" t="s">
        <v>160</v>
      </c>
      <c r="J641" s="261" t="str">
        <f t="shared" si="0"/>
        <v/>
      </c>
      <c r="K641" s="261" t="str">
        <f t="shared" si="1"/>
        <v/>
      </c>
      <c r="L641" s="261" t="s">
        <v>160</v>
      </c>
      <c r="M641" s="261" t="s">
        <v>160</v>
      </c>
    </row>
    <row r="642" spans="1:13" ht="13.2">
      <c r="A642" s="428"/>
      <c r="B642" s="417"/>
      <c r="C642" s="261"/>
      <c r="D642" s="261"/>
      <c r="E642" s="430"/>
      <c r="F642" s="261"/>
      <c r="G642" s="261"/>
      <c r="H642" s="379"/>
      <c r="I642" s="379" t="s">
        <v>160</v>
      </c>
      <c r="J642" s="261" t="str">
        <f t="shared" si="0"/>
        <v/>
      </c>
      <c r="K642" s="261" t="str">
        <f t="shared" si="1"/>
        <v/>
      </c>
      <c r="L642" s="261" t="s">
        <v>160</v>
      </c>
      <c r="M642" s="261" t="s">
        <v>160</v>
      </c>
    </row>
    <row r="643" spans="1:13" ht="13.2">
      <c r="A643" s="428"/>
      <c r="B643" s="417"/>
      <c r="C643" s="261"/>
      <c r="D643" s="261"/>
      <c r="E643" s="430"/>
      <c r="F643" s="261"/>
      <c r="G643" s="261"/>
      <c r="H643" s="379"/>
      <c r="I643" s="379" t="s">
        <v>160</v>
      </c>
      <c r="J643" s="261" t="str">
        <f t="shared" si="0"/>
        <v/>
      </c>
      <c r="K643" s="261" t="str">
        <f t="shared" si="1"/>
        <v/>
      </c>
      <c r="L643" s="261" t="s">
        <v>160</v>
      </c>
      <c r="M643" s="261" t="s">
        <v>160</v>
      </c>
    </row>
    <row r="644" spans="1:13" ht="13.2">
      <c r="A644" s="428"/>
      <c r="B644" s="417"/>
      <c r="C644" s="261"/>
      <c r="D644" s="261"/>
      <c r="E644" s="430"/>
      <c r="F644" s="261"/>
      <c r="G644" s="261"/>
      <c r="H644" s="379"/>
      <c r="I644" s="379" t="s">
        <v>160</v>
      </c>
      <c r="J644" s="261" t="str">
        <f t="shared" si="0"/>
        <v/>
      </c>
      <c r="K644" s="261" t="str">
        <f t="shared" si="1"/>
        <v/>
      </c>
      <c r="L644" s="261" t="s">
        <v>160</v>
      </c>
      <c r="M644" s="261" t="s">
        <v>160</v>
      </c>
    </row>
    <row r="645" spans="1:13" ht="13.2">
      <c r="A645" s="428"/>
      <c r="B645" s="417"/>
      <c r="C645" s="261"/>
      <c r="D645" s="261"/>
      <c r="E645" s="430"/>
      <c r="F645" s="261"/>
      <c r="G645" s="261"/>
      <c r="H645" s="379"/>
      <c r="I645" s="379" t="s">
        <v>160</v>
      </c>
      <c r="J645" s="261" t="str">
        <f t="shared" si="0"/>
        <v/>
      </c>
      <c r="K645" s="261" t="str">
        <f t="shared" si="1"/>
        <v/>
      </c>
      <c r="L645" s="261" t="s">
        <v>160</v>
      </c>
      <c r="M645" s="261" t="s">
        <v>160</v>
      </c>
    </row>
    <row r="646" spans="1:13" ht="13.2">
      <c r="A646" s="428"/>
      <c r="B646" s="417"/>
      <c r="C646" s="261"/>
      <c r="D646" s="261"/>
      <c r="E646" s="430"/>
      <c r="F646" s="261"/>
      <c r="G646" s="261"/>
      <c r="H646" s="379"/>
      <c r="I646" s="379" t="s">
        <v>160</v>
      </c>
      <c r="J646" s="261" t="str">
        <f t="shared" si="0"/>
        <v/>
      </c>
      <c r="K646" s="261" t="str">
        <f t="shared" si="1"/>
        <v/>
      </c>
      <c r="L646" s="261" t="s">
        <v>160</v>
      </c>
      <c r="M646" s="261" t="s">
        <v>160</v>
      </c>
    </row>
    <row r="647" spans="1:13" ht="13.2">
      <c r="A647" s="428"/>
      <c r="B647" s="417"/>
      <c r="C647" s="261"/>
      <c r="D647" s="261"/>
      <c r="E647" s="430"/>
      <c r="F647" s="261"/>
      <c r="G647" s="261"/>
      <c r="H647" s="379"/>
      <c r="I647" s="379" t="s">
        <v>160</v>
      </c>
      <c r="J647" s="261" t="str">
        <f t="shared" si="0"/>
        <v/>
      </c>
      <c r="K647" s="261" t="str">
        <f t="shared" si="1"/>
        <v/>
      </c>
      <c r="L647" s="261" t="s">
        <v>160</v>
      </c>
      <c r="M647" s="261" t="s">
        <v>160</v>
      </c>
    </row>
    <row r="648" spans="1:13" ht="13.2">
      <c r="A648" s="428"/>
      <c r="B648" s="417"/>
      <c r="C648" s="261"/>
      <c r="D648" s="261"/>
      <c r="E648" s="430"/>
      <c r="F648" s="261"/>
      <c r="G648" s="261"/>
      <c r="H648" s="379"/>
      <c r="I648" s="379" t="s">
        <v>160</v>
      </c>
      <c r="J648" s="261" t="str">
        <f t="shared" si="0"/>
        <v/>
      </c>
      <c r="K648" s="261" t="str">
        <f t="shared" si="1"/>
        <v/>
      </c>
      <c r="L648" s="261" t="s">
        <v>160</v>
      </c>
      <c r="M648" s="261" t="s">
        <v>160</v>
      </c>
    </row>
    <row r="649" spans="1:13" ht="13.2">
      <c r="A649" s="428"/>
      <c r="B649" s="417"/>
      <c r="C649" s="261"/>
      <c r="D649" s="261"/>
      <c r="E649" s="430"/>
      <c r="F649" s="261"/>
      <c r="G649" s="261"/>
      <c r="H649" s="379"/>
      <c r="I649" s="379" t="s">
        <v>160</v>
      </c>
      <c r="J649" s="261" t="str">
        <f t="shared" si="0"/>
        <v/>
      </c>
      <c r="K649" s="261" t="str">
        <f t="shared" si="1"/>
        <v/>
      </c>
      <c r="L649" s="261" t="s">
        <v>160</v>
      </c>
      <c r="M649" s="261" t="s">
        <v>160</v>
      </c>
    </row>
    <row r="650" spans="1:13" ht="13.2">
      <c r="A650" s="428"/>
      <c r="B650" s="417"/>
      <c r="C650" s="261"/>
      <c r="D650" s="261"/>
      <c r="E650" s="430"/>
      <c r="F650" s="261"/>
      <c r="G650" s="261"/>
      <c r="H650" s="379"/>
      <c r="I650" s="379" t="s">
        <v>160</v>
      </c>
      <c r="J650" s="261" t="str">
        <f t="shared" si="0"/>
        <v/>
      </c>
      <c r="K650" s="261" t="str">
        <f t="shared" si="1"/>
        <v/>
      </c>
      <c r="L650" s="261" t="s">
        <v>160</v>
      </c>
      <c r="M650" s="261" t="s">
        <v>160</v>
      </c>
    </row>
    <row r="651" spans="1:13" ht="13.2">
      <c r="A651" s="428"/>
      <c r="B651" s="417"/>
      <c r="C651" s="261"/>
      <c r="D651" s="261"/>
      <c r="E651" s="430"/>
      <c r="F651" s="261"/>
      <c r="G651" s="261"/>
      <c r="H651" s="379"/>
      <c r="I651" s="379" t="s">
        <v>160</v>
      </c>
      <c r="J651" s="261" t="str">
        <f t="shared" si="0"/>
        <v/>
      </c>
      <c r="K651" s="261" t="str">
        <f t="shared" si="1"/>
        <v/>
      </c>
      <c r="L651" s="261" t="s">
        <v>160</v>
      </c>
      <c r="M651" s="261" t="s">
        <v>160</v>
      </c>
    </row>
    <row r="652" spans="1:13" ht="13.2">
      <c r="A652" s="428"/>
      <c r="B652" s="417"/>
      <c r="C652" s="261"/>
      <c r="D652" s="261"/>
      <c r="E652" s="430"/>
      <c r="F652" s="261"/>
      <c r="G652" s="261"/>
      <c r="H652" s="379"/>
      <c r="I652" s="379" t="s">
        <v>160</v>
      </c>
      <c r="J652" s="261" t="str">
        <f t="shared" si="0"/>
        <v/>
      </c>
      <c r="K652" s="261" t="str">
        <f t="shared" si="1"/>
        <v/>
      </c>
      <c r="L652" s="261" t="s">
        <v>160</v>
      </c>
      <c r="M652" s="261" t="s">
        <v>160</v>
      </c>
    </row>
    <row r="653" spans="1:13" ht="13.2">
      <c r="A653" s="428"/>
      <c r="B653" s="417"/>
      <c r="C653" s="261"/>
      <c r="D653" s="261"/>
      <c r="E653" s="430"/>
      <c r="F653" s="261"/>
      <c r="G653" s="261"/>
      <c r="H653" s="379"/>
      <c r="I653" s="379" t="s">
        <v>160</v>
      </c>
      <c r="J653" s="261" t="str">
        <f t="shared" si="0"/>
        <v/>
      </c>
      <c r="K653" s="261" t="str">
        <f t="shared" si="1"/>
        <v/>
      </c>
      <c r="L653" s="261" t="s">
        <v>160</v>
      </c>
      <c r="M653" s="261" t="s">
        <v>160</v>
      </c>
    </row>
    <row r="654" spans="1:13" ht="13.2">
      <c r="A654" s="428"/>
      <c r="B654" s="417"/>
      <c r="C654" s="261"/>
      <c r="D654" s="261"/>
      <c r="E654" s="430"/>
      <c r="F654" s="261"/>
      <c r="G654" s="261"/>
      <c r="H654" s="379"/>
      <c r="I654" s="379" t="s">
        <v>160</v>
      </c>
      <c r="J654" s="261" t="str">
        <f t="shared" si="0"/>
        <v/>
      </c>
      <c r="K654" s="261" t="str">
        <f t="shared" si="1"/>
        <v/>
      </c>
      <c r="L654" s="261" t="s">
        <v>160</v>
      </c>
      <c r="M654" s="261" t="s">
        <v>160</v>
      </c>
    </row>
    <row r="655" spans="1:13" ht="13.2">
      <c r="A655" s="428"/>
      <c r="B655" s="417"/>
      <c r="C655" s="261"/>
      <c r="D655" s="261"/>
      <c r="E655" s="430"/>
      <c r="F655" s="261"/>
      <c r="G655" s="261"/>
      <c r="H655" s="379"/>
      <c r="I655" s="379" t="s">
        <v>160</v>
      </c>
      <c r="J655" s="261" t="str">
        <f t="shared" si="0"/>
        <v/>
      </c>
      <c r="K655" s="261" t="str">
        <f t="shared" si="1"/>
        <v/>
      </c>
      <c r="L655" s="261" t="s">
        <v>160</v>
      </c>
      <c r="M655" s="261" t="s">
        <v>160</v>
      </c>
    </row>
    <row r="656" spans="1:13" ht="13.2">
      <c r="A656" s="428"/>
      <c r="B656" s="417"/>
      <c r="C656" s="261"/>
      <c r="D656" s="261"/>
      <c r="E656" s="430"/>
      <c r="F656" s="261"/>
      <c r="G656" s="261"/>
      <c r="H656" s="379"/>
      <c r="I656" s="379" t="s">
        <v>160</v>
      </c>
      <c r="J656" s="261" t="str">
        <f t="shared" si="0"/>
        <v/>
      </c>
      <c r="K656" s="261" t="str">
        <f t="shared" si="1"/>
        <v/>
      </c>
      <c r="L656" s="261" t="s">
        <v>160</v>
      </c>
      <c r="M656" s="261" t="s">
        <v>160</v>
      </c>
    </row>
    <row r="657" spans="1:13" ht="13.2">
      <c r="A657" s="428"/>
      <c r="B657" s="417"/>
      <c r="C657" s="261"/>
      <c r="D657" s="261"/>
      <c r="E657" s="430"/>
      <c r="F657" s="261"/>
      <c r="G657" s="261"/>
      <c r="H657" s="379"/>
      <c r="I657" s="379" t="s">
        <v>160</v>
      </c>
      <c r="J657" s="261" t="str">
        <f t="shared" si="0"/>
        <v/>
      </c>
      <c r="K657" s="261" t="str">
        <f t="shared" si="1"/>
        <v/>
      </c>
      <c r="L657" s="261" t="s">
        <v>160</v>
      </c>
      <c r="M657" s="261" t="s">
        <v>160</v>
      </c>
    </row>
    <row r="658" spans="1:13" ht="13.2">
      <c r="A658" s="428"/>
      <c r="B658" s="417"/>
      <c r="C658" s="261"/>
      <c r="D658" s="261"/>
      <c r="E658" s="430"/>
      <c r="F658" s="261"/>
      <c r="G658" s="261"/>
      <c r="H658" s="379"/>
      <c r="I658" s="379" t="s">
        <v>160</v>
      </c>
      <c r="J658" s="261" t="str">
        <f t="shared" si="0"/>
        <v/>
      </c>
      <c r="K658" s="261" t="str">
        <f t="shared" si="1"/>
        <v/>
      </c>
      <c r="L658" s="261" t="s">
        <v>160</v>
      </c>
      <c r="M658" s="261" t="s">
        <v>160</v>
      </c>
    </row>
    <row r="659" spans="1:13" ht="13.2">
      <c r="A659" s="428"/>
      <c r="B659" s="417"/>
      <c r="C659" s="261"/>
      <c r="D659" s="261"/>
      <c r="E659" s="430"/>
      <c r="F659" s="261"/>
      <c r="G659" s="261"/>
      <c r="H659" s="379"/>
      <c r="I659" s="379" t="s">
        <v>160</v>
      </c>
      <c r="J659" s="261" t="str">
        <f t="shared" si="0"/>
        <v/>
      </c>
      <c r="K659" s="261" t="str">
        <f t="shared" si="1"/>
        <v/>
      </c>
      <c r="L659" s="261" t="s">
        <v>160</v>
      </c>
      <c r="M659" s="261" t="s">
        <v>160</v>
      </c>
    </row>
    <row r="660" spans="1:13" ht="13.2">
      <c r="A660" s="428"/>
      <c r="B660" s="417"/>
      <c r="C660" s="261"/>
      <c r="D660" s="261"/>
      <c r="E660" s="430"/>
      <c r="F660" s="261"/>
      <c r="G660" s="261"/>
      <c r="H660" s="379"/>
      <c r="I660" s="379" t="s">
        <v>160</v>
      </c>
      <c r="J660" s="261" t="str">
        <f t="shared" si="0"/>
        <v/>
      </c>
      <c r="K660" s="261" t="str">
        <f t="shared" si="1"/>
        <v/>
      </c>
      <c r="L660" s="261" t="s">
        <v>160</v>
      </c>
      <c r="M660" s="261" t="s">
        <v>160</v>
      </c>
    </row>
    <row r="661" spans="1:13" ht="13.2">
      <c r="A661" s="428"/>
      <c r="B661" s="417"/>
      <c r="C661" s="261"/>
      <c r="D661" s="261"/>
      <c r="E661" s="430"/>
      <c r="F661" s="261"/>
      <c r="G661" s="261"/>
      <c r="H661" s="379"/>
      <c r="I661" s="379" t="s">
        <v>160</v>
      </c>
      <c r="J661" s="261" t="str">
        <f t="shared" si="0"/>
        <v/>
      </c>
      <c r="K661" s="261" t="str">
        <f t="shared" si="1"/>
        <v/>
      </c>
      <c r="L661" s="261" t="s">
        <v>160</v>
      </c>
      <c r="M661" s="261" t="s">
        <v>160</v>
      </c>
    </row>
    <row r="662" spans="1:13" ht="13.2">
      <c r="A662" s="428"/>
      <c r="B662" s="417"/>
      <c r="C662" s="261"/>
      <c r="D662" s="261"/>
      <c r="E662" s="430"/>
      <c r="F662" s="261"/>
      <c r="G662" s="261"/>
      <c r="H662" s="379"/>
      <c r="I662" s="379" t="s">
        <v>160</v>
      </c>
      <c r="J662" s="261" t="str">
        <f t="shared" si="0"/>
        <v/>
      </c>
      <c r="K662" s="261" t="str">
        <f t="shared" si="1"/>
        <v/>
      </c>
      <c r="L662" s="261" t="s">
        <v>160</v>
      </c>
      <c r="M662" s="261" t="s">
        <v>160</v>
      </c>
    </row>
    <row r="663" spans="1:13" ht="13.2">
      <c r="A663" s="428"/>
      <c r="B663" s="417"/>
      <c r="C663" s="261"/>
      <c r="D663" s="261"/>
      <c r="E663" s="430"/>
      <c r="F663" s="261"/>
      <c r="G663" s="261"/>
      <c r="H663" s="379"/>
      <c r="I663" s="379" t="s">
        <v>160</v>
      </c>
      <c r="J663" s="261" t="str">
        <f t="shared" si="0"/>
        <v/>
      </c>
      <c r="K663" s="261" t="str">
        <f t="shared" si="1"/>
        <v/>
      </c>
      <c r="L663" s="261" t="s">
        <v>160</v>
      </c>
      <c r="M663" s="261" t="s">
        <v>160</v>
      </c>
    </row>
    <row r="664" spans="1:13" ht="13.2">
      <c r="A664" s="428"/>
      <c r="B664" s="417"/>
      <c r="C664" s="261"/>
      <c r="D664" s="261"/>
      <c r="E664" s="430"/>
      <c r="F664" s="261"/>
      <c r="G664" s="261"/>
      <c r="H664" s="379"/>
      <c r="I664" s="379" t="s">
        <v>160</v>
      </c>
      <c r="J664" s="261" t="str">
        <f t="shared" si="0"/>
        <v/>
      </c>
      <c r="K664" s="261" t="str">
        <f t="shared" si="1"/>
        <v/>
      </c>
      <c r="L664" s="261" t="s">
        <v>160</v>
      </c>
      <c r="M664" s="261" t="s">
        <v>160</v>
      </c>
    </row>
    <row r="665" spans="1:13" ht="13.2">
      <c r="A665" s="428"/>
      <c r="B665" s="417"/>
      <c r="C665" s="261"/>
      <c r="D665" s="261"/>
      <c r="E665" s="430"/>
      <c r="F665" s="261"/>
      <c r="G665" s="261"/>
      <c r="H665" s="379"/>
      <c r="I665" s="379" t="s">
        <v>160</v>
      </c>
      <c r="J665" s="261" t="str">
        <f t="shared" si="0"/>
        <v/>
      </c>
      <c r="K665" s="261" t="str">
        <f t="shared" si="1"/>
        <v/>
      </c>
      <c r="L665" s="261" t="s">
        <v>160</v>
      </c>
      <c r="M665" s="261" t="s">
        <v>160</v>
      </c>
    </row>
    <row r="666" spans="1:13" ht="13.2">
      <c r="A666" s="428"/>
      <c r="B666" s="417"/>
      <c r="C666" s="261"/>
      <c r="D666" s="261"/>
      <c r="E666" s="430"/>
      <c r="F666" s="261"/>
      <c r="G666" s="261"/>
      <c r="H666" s="379"/>
      <c r="I666" s="379" t="s">
        <v>160</v>
      </c>
      <c r="J666" s="261" t="str">
        <f t="shared" si="0"/>
        <v/>
      </c>
      <c r="K666" s="261" t="str">
        <f t="shared" si="1"/>
        <v/>
      </c>
      <c r="L666" s="261" t="s">
        <v>160</v>
      </c>
      <c r="M666" s="261" t="s">
        <v>160</v>
      </c>
    </row>
    <row r="667" spans="1:13" ht="13.2">
      <c r="A667" s="428"/>
      <c r="B667" s="417"/>
      <c r="C667" s="261"/>
      <c r="D667" s="261"/>
      <c r="E667" s="430"/>
      <c r="F667" s="261"/>
      <c r="G667" s="261"/>
      <c r="H667" s="379"/>
      <c r="I667" s="379" t="s">
        <v>160</v>
      </c>
      <c r="J667" s="261" t="str">
        <f t="shared" si="0"/>
        <v/>
      </c>
      <c r="K667" s="261" t="str">
        <f t="shared" si="1"/>
        <v/>
      </c>
      <c r="L667" s="261" t="s">
        <v>160</v>
      </c>
      <c r="M667" s="261" t="s">
        <v>160</v>
      </c>
    </row>
    <row r="668" spans="1:13" ht="13.2">
      <c r="A668" s="428"/>
      <c r="B668" s="417"/>
      <c r="C668" s="261"/>
      <c r="D668" s="261"/>
      <c r="E668" s="430"/>
      <c r="F668" s="261"/>
      <c r="G668" s="261"/>
      <c r="H668" s="379"/>
      <c r="I668" s="379" t="s">
        <v>160</v>
      </c>
      <c r="J668" s="261" t="str">
        <f t="shared" si="0"/>
        <v/>
      </c>
      <c r="K668" s="261" t="str">
        <f t="shared" si="1"/>
        <v/>
      </c>
      <c r="L668" s="261" t="s">
        <v>160</v>
      </c>
      <c r="M668" s="261" t="s">
        <v>160</v>
      </c>
    </row>
    <row r="669" spans="1:13" ht="13.2">
      <c r="A669" s="428"/>
      <c r="B669" s="417"/>
      <c r="C669" s="261"/>
      <c r="D669" s="261"/>
      <c r="E669" s="430"/>
      <c r="F669" s="261"/>
      <c r="G669" s="261"/>
      <c r="H669" s="379"/>
      <c r="I669" s="379" t="s">
        <v>160</v>
      </c>
      <c r="J669" s="261" t="str">
        <f t="shared" si="0"/>
        <v/>
      </c>
      <c r="K669" s="261" t="str">
        <f t="shared" si="1"/>
        <v/>
      </c>
      <c r="L669" s="261" t="s">
        <v>160</v>
      </c>
      <c r="M669" s="261" t="s">
        <v>160</v>
      </c>
    </row>
    <row r="670" spans="1:13" ht="13.2">
      <c r="A670" s="428"/>
      <c r="B670" s="417"/>
      <c r="C670" s="261"/>
      <c r="D670" s="261"/>
      <c r="E670" s="430"/>
      <c r="F670" s="261"/>
      <c r="G670" s="261"/>
      <c r="H670" s="379"/>
      <c r="I670" s="379" t="s">
        <v>160</v>
      </c>
      <c r="J670" s="261" t="str">
        <f t="shared" si="0"/>
        <v/>
      </c>
      <c r="K670" s="261" t="str">
        <f t="shared" si="1"/>
        <v/>
      </c>
      <c r="L670" s="261" t="s">
        <v>160</v>
      </c>
      <c r="M670" s="261" t="s">
        <v>160</v>
      </c>
    </row>
    <row r="671" spans="1:13" ht="13.2">
      <c r="A671" s="428"/>
      <c r="B671" s="417"/>
      <c r="C671" s="261"/>
      <c r="D671" s="261"/>
      <c r="E671" s="430"/>
      <c r="F671" s="261"/>
      <c r="G671" s="261"/>
      <c r="H671" s="379"/>
      <c r="I671" s="379" t="s">
        <v>160</v>
      </c>
      <c r="J671" s="261" t="str">
        <f t="shared" si="0"/>
        <v/>
      </c>
      <c r="K671" s="261" t="str">
        <f t="shared" si="1"/>
        <v/>
      </c>
      <c r="L671" s="261" t="s">
        <v>160</v>
      </c>
      <c r="M671" s="261" t="s">
        <v>160</v>
      </c>
    </row>
    <row r="672" spans="1:13" ht="13.2">
      <c r="A672" s="428"/>
      <c r="B672" s="417"/>
      <c r="C672" s="261"/>
      <c r="D672" s="261"/>
      <c r="E672" s="430"/>
      <c r="F672" s="261"/>
      <c r="G672" s="261"/>
      <c r="H672" s="379"/>
      <c r="I672" s="379" t="s">
        <v>160</v>
      </c>
      <c r="J672" s="261" t="str">
        <f t="shared" si="0"/>
        <v/>
      </c>
      <c r="K672" s="261" t="str">
        <f t="shared" si="1"/>
        <v/>
      </c>
      <c r="L672" s="261" t="s">
        <v>160</v>
      </c>
      <c r="M672" s="261" t="s">
        <v>160</v>
      </c>
    </row>
    <row r="673" spans="1:13" ht="13.2">
      <c r="A673" s="428"/>
      <c r="B673" s="417"/>
      <c r="C673" s="261"/>
      <c r="D673" s="261"/>
      <c r="E673" s="430"/>
      <c r="F673" s="261"/>
      <c r="G673" s="261"/>
      <c r="H673" s="379"/>
      <c r="I673" s="379" t="s">
        <v>160</v>
      </c>
      <c r="J673" s="261" t="str">
        <f t="shared" si="0"/>
        <v/>
      </c>
      <c r="K673" s="261" t="str">
        <f t="shared" si="1"/>
        <v/>
      </c>
      <c r="L673" s="261" t="s">
        <v>160</v>
      </c>
      <c r="M673" s="261" t="s">
        <v>160</v>
      </c>
    </row>
    <row r="674" spans="1:13" ht="13.2">
      <c r="A674" s="428"/>
      <c r="B674" s="417"/>
      <c r="C674" s="261"/>
      <c r="D674" s="261"/>
      <c r="E674" s="430"/>
      <c r="F674" s="261"/>
      <c r="G674" s="261"/>
      <c r="H674" s="379"/>
      <c r="I674" s="379" t="s">
        <v>160</v>
      </c>
      <c r="J674" s="261" t="str">
        <f t="shared" si="0"/>
        <v/>
      </c>
      <c r="K674" s="261" t="str">
        <f t="shared" si="1"/>
        <v/>
      </c>
      <c r="L674" s="261" t="s">
        <v>160</v>
      </c>
      <c r="M674" s="261" t="s">
        <v>160</v>
      </c>
    </row>
    <row r="675" spans="1:13" ht="13.2">
      <c r="A675" s="428"/>
      <c r="B675" s="417"/>
      <c r="C675" s="261"/>
      <c r="D675" s="261"/>
      <c r="E675" s="430"/>
      <c r="F675" s="261"/>
      <c r="G675" s="261"/>
      <c r="H675" s="379"/>
      <c r="I675" s="379" t="s">
        <v>160</v>
      </c>
      <c r="J675" s="261" t="str">
        <f t="shared" si="0"/>
        <v/>
      </c>
      <c r="K675" s="261" t="str">
        <f t="shared" si="1"/>
        <v/>
      </c>
      <c r="L675" s="261" t="s">
        <v>160</v>
      </c>
      <c r="M675" s="261" t="s">
        <v>160</v>
      </c>
    </row>
    <row r="676" spans="1:13" ht="13.2">
      <c r="A676" s="428"/>
      <c r="B676" s="417"/>
      <c r="C676" s="261"/>
      <c r="D676" s="261"/>
      <c r="E676" s="430"/>
      <c r="F676" s="261"/>
      <c r="G676" s="261"/>
      <c r="H676" s="379"/>
      <c r="I676" s="379" t="s">
        <v>160</v>
      </c>
      <c r="J676" s="261" t="str">
        <f t="shared" si="0"/>
        <v/>
      </c>
      <c r="K676" s="261" t="str">
        <f t="shared" si="1"/>
        <v/>
      </c>
      <c r="L676" s="261" t="s">
        <v>160</v>
      </c>
      <c r="M676" s="261" t="s">
        <v>160</v>
      </c>
    </row>
    <row r="677" spans="1:13" ht="13.2">
      <c r="A677" s="428"/>
      <c r="B677" s="417"/>
      <c r="C677" s="261"/>
      <c r="D677" s="261"/>
      <c r="E677" s="430"/>
      <c r="F677" s="261"/>
      <c r="G677" s="261"/>
      <c r="H677" s="379"/>
      <c r="I677" s="379" t="s">
        <v>160</v>
      </c>
      <c r="J677" s="261" t="str">
        <f t="shared" si="0"/>
        <v/>
      </c>
      <c r="K677" s="261" t="str">
        <f t="shared" si="1"/>
        <v/>
      </c>
      <c r="L677" s="261" t="s">
        <v>160</v>
      </c>
      <c r="M677" s="261" t="s">
        <v>160</v>
      </c>
    </row>
    <row r="678" spans="1:13" ht="13.2">
      <c r="A678" s="428"/>
      <c r="B678" s="417"/>
      <c r="C678" s="261"/>
      <c r="D678" s="261"/>
      <c r="E678" s="430"/>
      <c r="F678" s="261"/>
      <c r="G678" s="261"/>
      <c r="H678" s="379"/>
      <c r="I678" s="379" t="s">
        <v>160</v>
      </c>
      <c r="J678" s="261" t="str">
        <f t="shared" si="0"/>
        <v/>
      </c>
      <c r="K678" s="261" t="str">
        <f t="shared" si="1"/>
        <v/>
      </c>
      <c r="L678" s="261" t="s">
        <v>160</v>
      </c>
      <c r="M678" s="261" t="s">
        <v>160</v>
      </c>
    </row>
    <row r="679" spans="1:13" ht="13.2">
      <c r="A679" s="428"/>
      <c r="B679" s="417"/>
      <c r="C679" s="261"/>
      <c r="D679" s="261"/>
      <c r="E679" s="430"/>
      <c r="F679" s="261"/>
      <c r="G679" s="261"/>
      <c r="H679" s="379"/>
      <c r="I679" s="379" t="s">
        <v>160</v>
      </c>
      <c r="J679" s="261" t="str">
        <f t="shared" si="0"/>
        <v/>
      </c>
      <c r="K679" s="261" t="str">
        <f t="shared" si="1"/>
        <v/>
      </c>
      <c r="L679" s="261" t="s">
        <v>160</v>
      </c>
      <c r="M679" s="261" t="s">
        <v>160</v>
      </c>
    </row>
    <row r="680" spans="1:13" ht="13.2">
      <c r="A680" s="428"/>
      <c r="B680" s="417"/>
      <c r="C680" s="261"/>
      <c r="D680" s="261"/>
      <c r="E680" s="430"/>
      <c r="F680" s="261"/>
      <c r="G680" s="261"/>
      <c r="H680" s="379"/>
      <c r="I680" s="379" t="s">
        <v>160</v>
      </c>
      <c r="J680" s="261" t="str">
        <f t="shared" si="0"/>
        <v/>
      </c>
      <c r="K680" s="261" t="str">
        <f t="shared" si="1"/>
        <v/>
      </c>
      <c r="L680" s="261" t="s">
        <v>160</v>
      </c>
      <c r="M680" s="261" t="s">
        <v>160</v>
      </c>
    </row>
    <row r="681" spans="1:13" ht="13.2">
      <c r="A681" s="428"/>
      <c r="B681" s="417"/>
      <c r="C681" s="261"/>
      <c r="D681" s="261"/>
      <c r="E681" s="430"/>
      <c r="F681" s="261"/>
      <c r="G681" s="261"/>
      <c r="H681" s="379"/>
      <c r="I681" s="379" t="s">
        <v>160</v>
      </c>
      <c r="J681" s="261" t="str">
        <f t="shared" si="0"/>
        <v/>
      </c>
      <c r="K681" s="261" t="str">
        <f t="shared" si="1"/>
        <v/>
      </c>
      <c r="L681" s="261" t="s">
        <v>160</v>
      </c>
      <c r="M681" s="261" t="s">
        <v>160</v>
      </c>
    </row>
    <row r="682" spans="1:13" ht="13.2">
      <c r="A682" s="428"/>
      <c r="B682" s="417"/>
      <c r="C682" s="261"/>
      <c r="D682" s="261"/>
      <c r="E682" s="430"/>
      <c r="F682" s="261"/>
      <c r="G682" s="261"/>
      <c r="H682" s="379"/>
      <c r="I682" s="379" t="s">
        <v>160</v>
      </c>
      <c r="J682" s="261" t="str">
        <f t="shared" si="0"/>
        <v/>
      </c>
      <c r="K682" s="261" t="str">
        <f t="shared" si="1"/>
        <v/>
      </c>
      <c r="L682" s="261" t="s">
        <v>160</v>
      </c>
      <c r="M682" s="261" t="s">
        <v>160</v>
      </c>
    </row>
    <row r="683" spans="1:13" ht="13.2">
      <c r="A683" s="428"/>
      <c r="B683" s="417"/>
      <c r="C683" s="261"/>
      <c r="D683" s="261"/>
      <c r="E683" s="430"/>
      <c r="F683" s="261"/>
      <c r="G683" s="261"/>
      <c r="H683" s="379"/>
      <c r="I683" s="379" t="s">
        <v>160</v>
      </c>
      <c r="J683" s="261" t="str">
        <f t="shared" si="0"/>
        <v/>
      </c>
      <c r="K683" s="261" t="str">
        <f t="shared" si="1"/>
        <v/>
      </c>
      <c r="L683" s="261" t="s">
        <v>160</v>
      </c>
      <c r="M683" s="261" t="s">
        <v>160</v>
      </c>
    </row>
    <row r="684" spans="1:13" ht="13.2">
      <c r="A684" s="428"/>
      <c r="B684" s="417"/>
      <c r="C684" s="261"/>
      <c r="D684" s="261"/>
      <c r="E684" s="430"/>
      <c r="F684" s="261"/>
      <c r="G684" s="261"/>
      <c r="H684" s="379"/>
      <c r="I684" s="379" t="s">
        <v>160</v>
      </c>
      <c r="J684" s="261" t="str">
        <f t="shared" si="0"/>
        <v/>
      </c>
      <c r="K684" s="261" t="str">
        <f t="shared" si="1"/>
        <v/>
      </c>
      <c r="L684" s="261" t="s">
        <v>160</v>
      </c>
      <c r="M684" s="261" t="s">
        <v>160</v>
      </c>
    </row>
    <row r="685" spans="1:13" ht="13.2">
      <c r="A685" s="428"/>
      <c r="B685" s="417"/>
      <c r="C685" s="261"/>
      <c r="D685" s="261"/>
      <c r="E685" s="430"/>
      <c r="F685" s="261"/>
      <c r="G685" s="261"/>
      <c r="H685" s="379"/>
      <c r="I685" s="379" t="s">
        <v>160</v>
      </c>
      <c r="J685" s="261" t="str">
        <f t="shared" si="0"/>
        <v/>
      </c>
      <c r="K685" s="261" t="str">
        <f t="shared" si="1"/>
        <v/>
      </c>
      <c r="L685" s="261" t="s">
        <v>160</v>
      </c>
      <c r="M685" s="261" t="s">
        <v>160</v>
      </c>
    </row>
    <row r="686" spans="1:13" ht="13.2">
      <c r="A686" s="428"/>
      <c r="B686" s="417"/>
      <c r="C686" s="261"/>
      <c r="D686" s="261"/>
      <c r="E686" s="430"/>
      <c r="F686" s="261"/>
      <c r="G686" s="261"/>
      <c r="H686" s="379"/>
      <c r="I686" s="379" t="s">
        <v>160</v>
      </c>
      <c r="J686" s="261" t="str">
        <f t="shared" si="0"/>
        <v/>
      </c>
      <c r="K686" s="261" t="str">
        <f t="shared" si="1"/>
        <v/>
      </c>
      <c r="L686" s="261" t="s">
        <v>160</v>
      </c>
      <c r="M686" s="261" t="s">
        <v>160</v>
      </c>
    </row>
    <row r="687" spans="1:13" ht="13.2">
      <c r="A687" s="428"/>
      <c r="B687" s="417"/>
      <c r="C687" s="261"/>
      <c r="D687" s="261"/>
      <c r="E687" s="430"/>
      <c r="F687" s="261"/>
      <c r="G687" s="261"/>
      <c r="H687" s="379"/>
      <c r="I687" s="379" t="s">
        <v>160</v>
      </c>
      <c r="J687" s="261" t="str">
        <f t="shared" si="0"/>
        <v/>
      </c>
      <c r="K687" s="261" t="str">
        <f t="shared" si="1"/>
        <v/>
      </c>
      <c r="L687" s="261" t="s">
        <v>160</v>
      </c>
      <c r="M687" s="261" t="s">
        <v>160</v>
      </c>
    </row>
    <row r="688" spans="1:13" ht="13.2">
      <c r="A688" s="428"/>
      <c r="B688" s="417"/>
      <c r="C688" s="261"/>
      <c r="D688" s="261"/>
      <c r="E688" s="430"/>
      <c r="F688" s="261"/>
      <c r="G688" s="261"/>
      <c r="H688" s="379"/>
      <c r="I688" s="379" t="s">
        <v>160</v>
      </c>
      <c r="J688" s="261" t="str">
        <f t="shared" si="0"/>
        <v/>
      </c>
      <c r="K688" s="261" t="str">
        <f t="shared" si="1"/>
        <v/>
      </c>
      <c r="L688" s="261" t="s">
        <v>160</v>
      </c>
      <c r="M688" s="261" t="s">
        <v>160</v>
      </c>
    </row>
    <row r="689" spans="1:13" ht="13.2">
      <c r="A689" s="428"/>
      <c r="B689" s="417"/>
      <c r="C689" s="261"/>
      <c r="D689" s="261"/>
      <c r="E689" s="430"/>
      <c r="F689" s="261"/>
      <c r="G689" s="261"/>
      <c r="H689" s="379"/>
      <c r="I689" s="379" t="s">
        <v>160</v>
      </c>
      <c r="J689" s="261" t="str">
        <f t="shared" si="0"/>
        <v/>
      </c>
      <c r="K689" s="261" t="str">
        <f t="shared" si="1"/>
        <v/>
      </c>
      <c r="L689" s="261" t="s">
        <v>160</v>
      </c>
      <c r="M689" s="261" t="s">
        <v>160</v>
      </c>
    </row>
    <row r="690" spans="1:13" ht="13.2">
      <c r="A690" s="428"/>
      <c r="B690" s="417"/>
      <c r="C690" s="261"/>
      <c r="D690" s="261"/>
      <c r="E690" s="430"/>
      <c r="F690" s="261"/>
      <c r="G690" s="261"/>
      <c r="H690" s="379"/>
      <c r="I690" s="379" t="s">
        <v>160</v>
      </c>
      <c r="J690" s="261" t="str">
        <f t="shared" si="0"/>
        <v/>
      </c>
      <c r="K690" s="261" t="str">
        <f t="shared" si="1"/>
        <v/>
      </c>
      <c r="L690" s="261" t="s">
        <v>160</v>
      </c>
      <c r="M690" s="261" t="s">
        <v>160</v>
      </c>
    </row>
    <row r="691" spans="1:13" ht="13.2">
      <c r="A691" s="428"/>
      <c r="B691" s="417"/>
      <c r="C691" s="261"/>
      <c r="D691" s="261"/>
      <c r="E691" s="430"/>
      <c r="F691" s="261"/>
      <c r="G691" s="261"/>
      <c r="H691" s="379"/>
      <c r="I691" s="379" t="s">
        <v>160</v>
      </c>
      <c r="J691" s="261" t="str">
        <f t="shared" si="0"/>
        <v/>
      </c>
      <c r="K691" s="261" t="str">
        <f t="shared" si="1"/>
        <v/>
      </c>
      <c r="L691" s="261" t="s">
        <v>160</v>
      </c>
      <c r="M691" s="261" t="s">
        <v>160</v>
      </c>
    </row>
    <row r="692" spans="1:13" ht="13.2">
      <c r="A692" s="428"/>
      <c r="B692" s="417"/>
      <c r="C692" s="261"/>
      <c r="D692" s="261"/>
      <c r="E692" s="430"/>
      <c r="F692" s="261"/>
      <c r="G692" s="261"/>
      <c r="H692" s="379"/>
      <c r="I692" s="379" t="s">
        <v>160</v>
      </c>
      <c r="J692" s="261" t="str">
        <f t="shared" si="0"/>
        <v/>
      </c>
      <c r="K692" s="261" t="str">
        <f t="shared" si="1"/>
        <v/>
      </c>
      <c r="L692" s="261" t="s">
        <v>160</v>
      </c>
      <c r="M692" s="261" t="s">
        <v>160</v>
      </c>
    </row>
    <row r="693" spans="1:13" ht="13.2">
      <c r="A693" s="428"/>
      <c r="B693" s="417"/>
      <c r="C693" s="261"/>
      <c r="D693" s="261"/>
      <c r="E693" s="430"/>
      <c r="F693" s="261"/>
      <c r="G693" s="261"/>
      <c r="H693" s="379"/>
      <c r="I693" s="379" t="s">
        <v>160</v>
      </c>
      <c r="J693" s="261" t="str">
        <f t="shared" si="0"/>
        <v/>
      </c>
      <c r="K693" s="261" t="str">
        <f t="shared" si="1"/>
        <v/>
      </c>
      <c r="L693" s="261" t="s">
        <v>160</v>
      </c>
      <c r="M693" s="261" t="s">
        <v>160</v>
      </c>
    </row>
    <row r="694" spans="1:13" ht="13.2">
      <c r="A694" s="428"/>
      <c r="B694" s="417"/>
      <c r="C694" s="261"/>
      <c r="D694" s="261"/>
      <c r="E694" s="430"/>
      <c r="F694" s="261"/>
      <c r="G694" s="261"/>
      <c r="H694" s="379"/>
      <c r="I694" s="379" t="s">
        <v>160</v>
      </c>
      <c r="J694" s="261" t="str">
        <f t="shared" si="0"/>
        <v/>
      </c>
      <c r="K694" s="261" t="str">
        <f t="shared" si="1"/>
        <v/>
      </c>
      <c r="L694" s="261" t="s">
        <v>160</v>
      </c>
      <c r="M694" s="261" t="s">
        <v>160</v>
      </c>
    </row>
    <row r="695" spans="1:13" ht="13.2">
      <c r="A695" s="428"/>
      <c r="B695" s="417"/>
      <c r="C695" s="261"/>
      <c r="D695" s="261"/>
      <c r="E695" s="430"/>
      <c r="F695" s="261"/>
      <c r="G695" s="261"/>
      <c r="H695" s="379"/>
      <c r="I695" s="379" t="s">
        <v>160</v>
      </c>
      <c r="J695" s="261" t="str">
        <f t="shared" si="0"/>
        <v/>
      </c>
      <c r="K695" s="261" t="str">
        <f t="shared" si="1"/>
        <v/>
      </c>
      <c r="L695" s="261" t="s">
        <v>160</v>
      </c>
      <c r="M695" s="261" t="s">
        <v>160</v>
      </c>
    </row>
    <row r="696" spans="1:13" ht="13.2">
      <c r="A696" s="428"/>
      <c r="B696" s="417"/>
      <c r="C696" s="261"/>
      <c r="D696" s="261"/>
      <c r="E696" s="430"/>
      <c r="F696" s="261"/>
      <c r="G696" s="261"/>
      <c r="H696" s="379"/>
      <c r="I696" s="379" t="s">
        <v>160</v>
      </c>
      <c r="J696" s="261" t="str">
        <f t="shared" si="0"/>
        <v/>
      </c>
      <c r="K696" s="261" t="str">
        <f t="shared" si="1"/>
        <v/>
      </c>
      <c r="L696" s="261" t="s">
        <v>160</v>
      </c>
      <c r="M696" s="261" t="s">
        <v>160</v>
      </c>
    </row>
    <row r="697" spans="1:13" ht="13.2">
      <c r="A697" s="428"/>
      <c r="B697" s="417"/>
      <c r="C697" s="261"/>
      <c r="D697" s="261"/>
      <c r="E697" s="430"/>
      <c r="F697" s="261"/>
      <c r="G697" s="261"/>
      <c r="H697" s="379"/>
      <c r="I697" s="379" t="s">
        <v>160</v>
      </c>
      <c r="J697" s="261" t="str">
        <f t="shared" si="0"/>
        <v/>
      </c>
      <c r="K697" s="261" t="str">
        <f t="shared" si="1"/>
        <v/>
      </c>
      <c r="L697" s="261" t="s">
        <v>160</v>
      </c>
      <c r="M697" s="261" t="s">
        <v>160</v>
      </c>
    </row>
    <row r="698" spans="1:13" ht="13.2">
      <c r="A698" s="428"/>
      <c r="B698" s="417"/>
      <c r="C698" s="261"/>
      <c r="D698" s="261"/>
      <c r="E698" s="430"/>
      <c r="F698" s="261"/>
      <c r="G698" s="261"/>
      <c r="H698" s="379"/>
      <c r="I698" s="379" t="s">
        <v>160</v>
      </c>
      <c r="J698" s="261" t="str">
        <f t="shared" ref="J698:J723" si="2">IF(ISBLANK(A698),"-",MONTH(A698))</f>
        <v>-</v>
      </c>
      <c r="K698" s="261" t="str">
        <f t="shared" ref="K698:K723" si="3">IF(ISBLANK(A698),"-",YEAR(A698))</f>
        <v>-</v>
      </c>
      <c r="L698" s="261" t="s">
        <v>160</v>
      </c>
      <c r="M698" s="261" t="s">
        <v>160</v>
      </c>
    </row>
    <row r="699" spans="1:13" ht="13.2">
      <c r="A699" s="428"/>
      <c r="B699" s="417"/>
      <c r="C699" s="261"/>
      <c r="D699" s="261"/>
      <c r="E699" s="430"/>
      <c r="F699" s="261"/>
      <c r="G699" s="261"/>
      <c r="H699" s="379"/>
      <c r="I699" s="379" t="s">
        <v>160</v>
      </c>
      <c r="J699" s="261" t="str">
        <f t="shared" si="2"/>
        <v>-</v>
      </c>
      <c r="K699" s="261" t="str">
        <f t="shared" si="3"/>
        <v>-</v>
      </c>
      <c r="L699" s="261" t="s">
        <v>160</v>
      </c>
      <c r="M699" s="261" t="s">
        <v>160</v>
      </c>
    </row>
    <row r="700" spans="1:13" ht="13.2">
      <c r="A700" s="428"/>
      <c r="B700" s="417"/>
      <c r="C700" s="261"/>
      <c r="D700" s="261"/>
      <c r="E700" s="430"/>
      <c r="F700" s="261"/>
      <c r="G700" s="261"/>
      <c r="H700" s="379"/>
      <c r="I700" s="379" t="s">
        <v>160</v>
      </c>
      <c r="J700" s="261" t="str">
        <f t="shared" si="2"/>
        <v>-</v>
      </c>
      <c r="K700" s="261" t="str">
        <f t="shared" si="3"/>
        <v>-</v>
      </c>
      <c r="L700" s="261" t="s">
        <v>160</v>
      </c>
      <c r="M700" s="261" t="s">
        <v>160</v>
      </c>
    </row>
    <row r="701" spans="1:13" ht="13.2">
      <c r="A701" s="428"/>
      <c r="B701" s="417"/>
      <c r="C701" s="261"/>
      <c r="D701" s="261"/>
      <c r="E701" s="430"/>
      <c r="F701" s="261"/>
      <c r="G701" s="261"/>
      <c r="H701" s="379"/>
      <c r="I701" s="379" t="s">
        <v>160</v>
      </c>
      <c r="J701" s="261" t="str">
        <f t="shared" si="2"/>
        <v>-</v>
      </c>
      <c r="K701" s="261" t="str">
        <f t="shared" si="3"/>
        <v>-</v>
      </c>
      <c r="L701" s="261" t="s">
        <v>160</v>
      </c>
      <c r="M701" s="261" t="s">
        <v>160</v>
      </c>
    </row>
    <row r="702" spans="1:13" ht="13.2">
      <c r="A702" s="428"/>
      <c r="B702" s="417"/>
      <c r="C702" s="261"/>
      <c r="D702" s="261"/>
      <c r="E702" s="430"/>
      <c r="F702" s="261"/>
      <c r="G702" s="261"/>
      <c r="H702" s="379"/>
      <c r="I702" s="379" t="s">
        <v>160</v>
      </c>
      <c r="J702" s="261" t="str">
        <f t="shared" si="2"/>
        <v>-</v>
      </c>
      <c r="K702" s="261" t="str">
        <f t="shared" si="3"/>
        <v>-</v>
      </c>
      <c r="L702" s="261" t="s">
        <v>160</v>
      </c>
      <c r="M702" s="261" t="s">
        <v>160</v>
      </c>
    </row>
    <row r="703" spans="1:13" ht="13.2">
      <c r="A703" s="428"/>
      <c r="B703" s="417"/>
      <c r="C703" s="261"/>
      <c r="D703" s="261"/>
      <c r="E703" s="430"/>
      <c r="F703" s="261"/>
      <c r="G703" s="261"/>
      <c r="H703" s="379"/>
      <c r="I703" s="379" t="s">
        <v>160</v>
      </c>
      <c r="J703" s="261" t="str">
        <f t="shared" si="2"/>
        <v>-</v>
      </c>
      <c r="K703" s="261" t="str">
        <f t="shared" si="3"/>
        <v>-</v>
      </c>
      <c r="L703" s="261" t="s">
        <v>160</v>
      </c>
      <c r="M703" s="261" t="s">
        <v>160</v>
      </c>
    </row>
    <row r="704" spans="1:13" ht="13.2">
      <c r="A704" s="428"/>
      <c r="B704" s="417"/>
      <c r="C704" s="261"/>
      <c r="D704" s="261"/>
      <c r="E704" s="430"/>
      <c r="F704" s="261"/>
      <c r="G704" s="261"/>
      <c r="H704" s="379"/>
      <c r="I704" s="379" t="s">
        <v>160</v>
      </c>
      <c r="J704" s="261" t="str">
        <f t="shared" si="2"/>
        <v>-</v>
      </c>
      <c r="K704" s="261" t="str">
        <f t="shared" si="3"/>
        <v>-</v>
      </c>
      <c r="L704" s="261" t="s">
        <v>160</v>
      </c>
      <c r="M704" s="261" t="s">
        <v>160</v>
      </c>
    </row>
    <row r="705" spans="1:13" ht="13.2">
      <c r="A705" s="428"/>
      <c r="B705" s="417"/>
      <c r="C705" s="261"/>
      <c r="D705" s="261"/>
      <c r="E705" s="430"/>
      <c r="F705" s="261"/>
      <c r="G705" s="261"/>
      <c r="H705" s="379"/>
      <c r="I705" s="379" t="s">
        <v>160</v>
      </c>
      <c r="J705" s="261" t="str">
        <f t="shared" si="2"/>
        <v>-</v>
      </c>
      <c r="K705" s="261" t="str">
        <f t="shared" si="3"/>
        <v>-</v>
      </c>
      <c r="L705" s="261" t="s">
        <v>160</v>
      </c>
      <c r="M705" s="261" t="s">
        <v>160</v>
      </c>
    </row>
    <row r="706" spans="1:13" ht="13.2">
      <c r="A706" s="428"/>
      <c r="B706" s="417"/>
      <c r="C706" s="261"/>
      <c r="D706" s="261"/>
      <c r="E706" s="430"/>
      <c r="F706" s="261"/>
      <c r="G706" s="261"/>
      <c r="H706" s="379"/>
      <c r="I706" s="379" t="s">
        <v>160</v>
      </c>
      <c r="J706" s="261" t="str">
        <f t="shared" si="2"/>
        <v>-</v>
      </c>
      <c r="K706" s="261" t="str">
        <f t="shared" si="3"/>
        <v>-</v>
      </c>
      <c r="L706" s="261" t="s">
        <v>160</v>
      </c>
      <c r="M706" s="261" t="s">
        <v>160</v>
      </c>
    </row>
    <row r="707" spans="1:13" ht="13.2">
      <c r="A707" s="428"/>
      <c r="B707" s="417"/>
      <c r="C707" s="261"/>
      <c r="D707" s="261"/>
      <c r="E707" s="430"/>
      <c r="F707" s="261"/>
      <c r="G707" s="261"/>
      <c r="H707" s="379"/>
      <c r="I707" s="379" t="s">
        <v>160</v>
      </c>
      <c r="J707" s="261" t="str">
        <f t="shared" si="2"/>
        <v>-</v>
      </c>
      <c r="K707" s="261" t="str">
        <f t="shared" si="3"/>
        <v>-</v>
      </c>
      <c r="L707" s="261" t="s">
        <v>160</v>
      </c>
      <c r="M707" s="261" t="s">
        <v>160</v>
      </c>
    </row>
    <row r="708" spans="1:13" ht="13.2">
      <c r="A708" s="428"/>
      <c r="B708" s="417"/>
      <c r="C708" s="261"/>
      <c r="D708" s="261"/>
      <c r="E708" s="430"/>
      <c r="F708" s="261"/>
      <c r="G708" s="261"/>
      <c r="H708" s="379"/>
      <c r="I708" s="379" t="s">
        <v>160</v>
      </c>
      <c r="J708" s="261" t="str">
        <f t="shared" si="2"/>
        <v>-</v>
      </c>
      <c r="K708" s="261" t="str">
        <f t="shared" si="3"/>
        <v>-</v>
      </c>
      <c r="L708" s="261" t="s">
        <v>160</v>
      </c>
      <c r="M708" s="261" t="s">
        <v>160</v>
      </c>
    </row>
    <row r="709" spans="1:13" ht="13.2">
      <c r="A709" s="428"/>
      <c r="B709" s="417"/>
      <c r="C709" s="261"/>
      <c r="D709" s="261"/>
      <c r="E709" s="430"/>
      <c r="F709" s="261"/>
      <c r="G709" s="261"/>
      <c r="H709" s="379"/>
      <c r="I709" s="379" t="s">
        <v>160</v>
      </c>
      <c r="J709" s="261" t="str">
        <f t="shared" si="2"/>
        <v>-</v>
      </c>
      <c r="K709" s="261" t="str">
        <f t="shared" si="3"/>
        <v>-</v>
      </c>
      <c r="L709" s="261" t="s">
        <v>160</v>
      </c>
      <c r="M709" s="261" t="s">
        <v>160</v>
      </c>
    </row>
    <row r="710" spans="1:13" ht="13.2">
      <c r="A710" s="428"/>
      <c r="B710" s="417"/>
      <c r="C710" s="261"/>
      <c r="D710" s="261"/>
      <c r="E710" s="430"/>
      <c r="F710" s="261"/>
      <c r="G710" s="261"/>
      <c r="H710" s="379"/>
      <c r="I710" s="379" t="s">
        <v>160</v>
      </c>
      <c r="J710" s="261" t="str">
        <f t="shared" si="2"/>
        <v>-</v>
      </c>
      <c r="K710" s="261" t="str">
        <f t="shared" si="3"/>
        <v>-</v>
      </c>
      <c r="L710" s="261" t="s">
        <v>160</v>
      </c>
      <c r="M710" s="261" t="s">
        <v>160</v>
      </c>
    </row>
    <row r="711" spans="1:13" ht="13.2">
      <c r="A711" s="428"/>
      <c r="B711" s="417"/>
      <c r="C711" s="261"/>
      <c r="D711" s="261"/>
      <c r="E711" s="430"/>
      <c r="F711" s="261"/>
      <c r="G711" s="261"/>
      <c r="H711" s="379"/>
      <c r="I711" s="379" t="s">
        <v>160</v>
      </c>
      <c r="J711" s="261" t="str">
        <f t="shared" si="2"/>
        <v>-</v>
      </c>
      <c r="K711" s="261" t="str">
        <f t="shared" si="3"/>
        <v>-</v>
      </c>
      <c r="L711" s="261" t="s">
        <v>160</v>
      </c>
      <c r="M711" s="261" t="s">
        <v>160</v>
      </c>
    </row>
    <row r="712" spans="1:13" ht="13.2">
      <c r="A712" s="428"/>
      <c r="B712" s="417"/>
      <c r="C712" s="261"/>
      <c r="D712" s="261"/>
      <c r="E712" s="430"/>
      <c r="F712" s="261"/>
      <c r="G712" s="261"/>
      <c r="H712" s="379"/>
      <c r="I712" s="379" t="s">
        <v>160</v>
      </c>
      <c r="J712" s="261" t="str">
        <f t="shared" si="2"/>
        <v>-</v>
      </c>
      <c r="K712" s="261" t="str">
        <f t="shared" si="3"/>
        <v>-</v>
      </c>
      <c r="L712" s="261" t="s">
        <v>160</v>
      </c>
      <c r="M712" s="261" t="s">
        <v>160</v>
      </c>
    </row>
    <row r="713" spans="1:13" ht="13.2">
      <c r="A713" s="428"/>
      <c r="B713" s="417"/>
      <c r="C713" s="261"/>
      <c r="D713" s="261"/>
      <c r="E713" s="430"/>
      <c r="F713" s="261"/>
      <c r="G713" s="261"/>
      <c r="H713" s="379"/>
      <c r="I713" s="379" t="s">
        <v>160</v>
      </c>
      <c r="J713" s="261" t="str">
        <f t="shared" si="2"/>
        <v>-</v>
      </c>
      <c r="K713" s="261" t="str">
        <f t="shared" si="3"/>
        <v>-</v>
      </c>
      <c r="L713" s="261" t="s">
        <v>160</v>
      </c>
      <c r="M713" s="261" t="s">
        <v>160</v>
      </c>
    </row>
    <row r="714" spans="1:13" ht="13.2">
      <c r="A714" s="428"/>
      <c r="B714" s="417"/>
      <c r="C714" s="261"/>
      <c r="D714" s="261"/>
      <c r="E714" s="430"/>
      <c r="F714" s="261"/>
      <c r="G714" s="261"/>
      <c r="H714" s="379"/>
      <c r="I714" s="379" t="s">
        <v>160</v>
      </c>
      <c r="J714" s="261" t="str">
        <f t="shared" si="2"/>
        <v>-</v>
      </c>
      <c r="K714" s="261" t="str">
        <f t="shared" si="3"/>
        <v>-</v>
      </c>
      <c r="L714" s="261" t="s">
        <v>160</v>
      </c>
      <c r="M714" s="261" t="s">
        <v>160</v>
      </c>
    </row>
    <row r="715" spans="1:13" ht="13.2">
      <c r="A715" s="428"/>
      <c r="B715" s="417"/>
      <c r="C715" s="261"/>
      <c r="D715" s="261"/>
      <c r="E715" s="430"/>
      <c r="F715" s="261"/>
      <c r="G715" s="261"/>
      <c r="H715" s="379"/>
      <c r="I715" s="379" t="s">
        <v>160</v>
      </c>
      <c r="J715" s="261" t="str">
        <f t="shared" si="2"/>
        <v>-</v>
      </c>
      <c r="K715" s="261" t="str">
        <f t="shared" si="3"/>
        <v>-</v>
      </c>
      <c r="L715" s="261" t="s">
        <v>160</v>
      </c>
      <c r="M715" s="261" t="s">
        <v>160</v>
      </c>
    </row>
    <row r="716" spans="1:13" ht="13.2">
      <c r="A716" s="428"/>
      <c r="B716" s="417"/>
      <c r="C716" s="261"/>
      <c r="D716" s="261"/>
      <c r="E716" s="430"/>
      <c r="F716" s="261"/>
      <c r="G716" s="261"/>
      <c r="H716" s="379"/>
      <c r="I716" s="379" t="s">
        <v>160</v>
      </c>
      <c r="J716" s="261" t="str">
        <f t="shared" si="2"/>
        <v>-</v>
      </c>
      <c r="K716" s="261" t="str">
        <f t="shared" si="3"/>
        <v>-</v>
      </c>
      <c r="L716" s="261" t="s">
        <v>160</v>
      </c>
      <c r="M716" s="261" t="s">
        <v>160</v>
      </c>
    </row>
    <row r="717" spans="1:13" ht="13.2">
      <c r="A717" s="428"/>
      <c r="B717" s="417"/>
      <c r="C717" s="261"/>
      <c r="D717" s="261"/>
      <c r="E717" s="430"/>
      <c r="F717" s="261"/>
      <c r="G717" s="261"/>
      <c r="H717" s="379"/>
      <c r="I717" s="379" t="s">
        <v>160</v>
      </c>
      <c r="J717" s="261" t="str">
        <f t="shared" si="2"/>
        <v>-</v>
      </c>
      <c r="K717" s="261" t="str">
        <f t="shared" si="3"/>
        <v>-</v>
      </c>
      <c r="L717" s="261" t="s">
        <v>160</v>
      </c>
      <c r="M717" s="261" t="s">
        <v>160</v>
      </c>
    </row>
    <row r="718" spans="1:13" ht="13.2">
      <c r="A718" s="428"/>
      <c r="B718" s="417"/>
      <c r="C718" s="261"/>
      <c r="D718" s="261"/>
      <c r="E718" s="430"/>
      <c r="F718" s="261"/>
      <c r="G718" s="261"/>
      <c r="H718" s="379"/>
      <c r="I718" s="379" t="s">
        <v>160</v>
      </c>
      <c r="J718" s="261" t="str">
        <f t="shared" si="2"/>
        <v>-</v>
      </c>
      <c r="K718" s="261" t="str">
        <f t="shared" si="3"/>
        <v>-</v>
      </c>
      <c r="L718" s="261" t="s">
        <v>160</v>
      </c>
      <c r="M718" s="261" t="s">
        <v>160</v>
      </c>
    </row>
    <row r="719" spans="1:13" ht="13.2">
      <c r="A719" s="428"/>
      <c r="B719" s="417"/>
      <c r="C719" s="261"/>
      <c r="D719" s="261"/>
      <c r="E719" s="430"/>
      <c r="F719" s="261"/>
      <c r="G719" s="261"/>
      <c r="H719" s="379"/>
      <c r="I719" s="379" t="s">
        <v>160</v>
      </c>
      <c r="J719" s="261" t="str">
        <f t="shared" si="2"/>
        <v>-</v>
      </c>
      <c r="K719" s="261" t="str">
        <f t="shared" si="3"/>
        <v>-</v>
      </c>
      <c r="L719" s="261" t="s">
        <v>160</v>
      </c>
      <c r="M719" s="261" t="s">
        <v>160</v>
      </c>
    </row>
    <row r="720" spans="1:13" ht="13.2">
      <c r="A720" s="428"/>
      <c r="B720" s="417"/>
      <c r="C720" s="261"/>
      <c r="D720" s="261"/>
      <c r="E720" s="430"/>
      <c r="F720" s="261"/>
      <c r="G720" s="261"/>
      <c r="H720" s="379"/>
      <c r="I720" s="379" t="s">
        <v>160</v>
      </c>
      <c r="J720" s="261" t="str">
        <f t="shared" si="2"/>
        <v>-</v>
      </c>
      <c r="K720" s="261" t="str">
        <f t="shared" si="3"/>
        <v>-</v>
      </c>
      <c r="L720" s="261" t="s">
        <v>160</v>
      </c>
      <c r="M720" s="261" t="s">
        <v>160</v>
      </c>
    </row>
    <row r="721" spans="1:13" ht="13.2">
      <c r="A721" s="428"/>
      <c r="B721" s="417"/>
      <c r="C721" s="261"/>
      <c r="D721" s="261"/>
      <c r="E721" s="430"/>
      <c r="F721" s="261"/>
      <c r="G721" s="261"/>
      <c r="H721" s="379"/>
      <c r="I721" s="379" t="s">
        <v>160</v>
      </c>
      <c r="J721" s="261" t="str">
        <f t="shared" si="2"/>
        <v>-</v>
      </c>
      <c r="K721" s="261" t="str">
        <f t="shared" si="3"/>
        <v>-</v>
      </c>
      <c r="L721" s="261" t="s">
        <v>160</v>
      </c>
      <c r="M721" s="261" t="s">
        <v>160</v>
      </c>
    </row>
    <row r="722" spans="1:13" ht="13.2">
      <c r="A722" s="428"/>
      <c r="B722" s="417"/>
      <c r="C722" s="261"/>
      <c r="D722" s="261"/>
      <c r="E722" s="430"/>
      <c r="F722" s="261"/>
      <c r="G722" s="261"/>
      <c r="H722" s="379"/>
      <c r="I722" s="379" t="s">
        <v>160</v>
      </c>
      <c r="J722" s="261" t="str">
        <f t="shared" si="2"/>
        <v>-</v>
      </c>
      <c r="K722" s="261" t="str">
        <f t="shared" si="3"/>
        <v>-</v>
      </c>
      <c r="L722" s="261" t="s">
        <v>160</v>
      </c>
      <c r="M722" s="261" t="s">
        <v>160</v>
      </c>
    </row>
    <row r="723" spans="1:13" ht="13.2">
      <c r="A723" s="428"/>
      <c r="B723" s="417"/>
      <c r="C723" s="261"/>
      <c r="D723" s="261"/>
      <c r="E723" s="430"/>
      <c r="F723" s="261"/>
      <c r="G723" s="261"/>
      <c r="H723" s="379"/>
      <c r="I723" s="379" t="s">
        <v>160</v>
      </c>
      <c r="J723" s="261" t="str">
        <f t="shared" si="2"/>
        <v>-</v>
      </c>
      <c r="K723" s="261" t="str">
        <f t="shared" si="3"/>
        <v>-</v>
      </c>
      <c r="L723" s="261" t="s">
        <v>160</v>
      </c>
      <c r="M723" s="261" t="s">
        <v>160</v>
      </c>
    </row>
    <row r="724" spans="1:13" ht="13.2">
      <c r="A724" s="428"/>
      <c r="B724" s="417"/>
      <c r="C724" s="261"/>
      <c r="D724" s="261"/>
      <c r="E724" s="430"/>
      <c r="F724" s="261"/>
      <c r="G724" s="261"/>
      <c r="H724" s="379"/>
      <c r="I724" s="379" t="s">
        <v>160</v>
      </c>
      <c r="J724" s="379" t="str">
        <f t="shared" ref="J724:J1005" si="4">IF(ISBLANK(A724),"",A724)</f>
        <v/>
      </c>
      <c r="K724" s="261"/>
      <c r="L724" s="261" t="s">
        <v>160</v>
      </c>
      <c r="M724" s="261" t="s">
        <v>160</v>
      </c>
    </row>
    <row r="725" spans="1:13" ht="13.2">
      <c r="A725" s="428"/>
      <c r="B725" s="417"/>
      <c r="C725" s="261"/>
      <c r="D725" s="261"/>
      <c r="E725" s="430"/>
      <c r="F725" s="261"/>
      <c r="G725" s="261"/>
      <c r="H725" s="379"/>
      <c r="I725" s="379" t="s">
        <v>160</v>
      </c>
      <c r="J725" s="379" t="str">
        <f t="shared" si="4"/>
        <v/>
      </c>
      <c r="K725" s="261"/>
      <c r="L725" s="261" t="s">
        <v>160</v>
      </c>
      <c r="M725" s="261" t="s">
        <v>160</v>
      </c>
    </row>
    <row r="726" spans="1:13" ht="13.2">
      <c r="A726" s="428"/>
      <c r="B726" s="417"/>
      <c r="C726" s="261"/>
      <c r="D726" s="261"/>
      <c r="E726" s="430"/>
      <c r="F726" s="261"/>
      <c r="G726" s="261"/>
      <c r="H726" s="379"/>
      <c r="I726" s="379" t="s">
        <v>160</v>
      </c>
      <c r="J726" s="379" t="str">
        <f t="shared" si="4"/>
        <v/>
      </c>
      <c r="K726" s="261"/>
      <c r="L726" s="261" t="s">
        <v>160</v>
      </c>
      <c r="M726" s="261" t="s">
        <v>160</v>
      </c>
    </row>
    <row r="727" spans="1:13" ht="13.2">
      <c r="A727" s="428"/>
      <c r="B727" s="417"/>
      <c r="C727" s="261"/>
      <c r="D727" s="261"/>
      <c r="E727" s="430"/>
      <c r="F727" s="261"/>
      <c r="G727" s="261"/>
      <c r="H727" s="379"/>
      <c r="I727" s="379" t="s">
        <v>160</v>
      </c>
      <c r="J727" s="379" t="str">
        <f t="shared" si="4"/>
        <v/>
      </c>
      <c r="K727" s="261"/>
      <c r="L727" s="261" t="s">
        <v>160</v>
      </c>
      <c r="M727" s="261" t="s">
        <v>160</v>
      </c>
    </row>
    <row r="728" spans="1:13" ht="13.2">
      <c r="A728" s="428"/>
      <c r="B728" s="417"/>
      <c r="C728" s="261"/>
      <c r="D728" s="261"/>
      <c r="E728" s="430"/>
      <c r="F728" s="261"/>
      <c r="G728" s="261"/>
      <c r="H728" s="379"/>
      <c r="I728" s="379" t="s">
        <v>160</v>
      </c>
      <c r="J728" s="379" t="str">
        <f t="shared" si="4"/>
        <v/>
      </c>
      <c r="K728" s="261"/>
      <c r="L728" s="261" t="s">
        <v>160</v>
      </c>
      <c r="M728" s="261" t="s">
        <v>160</v>
      </c>
    </row>
    <row r="729" spans="1:13" ht="13.2">
      <c r="A729" s="428"/>
      <c r="B729" s="417"/>
      <c r="C729" s="261"/>
      <c r="D729" s="261"/>
      <c r="E729" s="430"/>
      <c r="F729" s="261"/>
      <c r="G729" s="261"/>
      <c r="H729" s="379"/>
      <c r="I729" s="379" t="s">
        <v>160</v>
      </c>
      <c r="J729" s="379" t="str">
        <f t="shared" si="4"/>
        <v/>
      </c>
      <c r="K729" s="261"/>
      <c r="L729" s="261" t="s">
        <v>160</v>
      </c>
      <c r="M729" s="261" t="s">
        <v>160</v>
      </c>
    </row>
    <row r="730" spans="1:13" ht="13.2">
      <c r="A730" s="428"/>
      <c r="B730" s="417"/>
      <c r="C730" s="261"/>
      <c r="D730" s="261"/>
      <c r="E730" s="430"/>
      <c r="F730" s="261"/>
      <c r="G730" s="261"/>
      <c r="H730" s="379"/>
      <c r="I730" s="379" t="s">
        <v>160</v>
      </c>
      <c r="J730" s="379" t="str">
        <f t="shared" si="4"/>
        <v/>
      </c>
      <c r="K730" s="261"/>
      <c r="L730" s="261" t="s">
        <v>160</v>
      </c>
      <c r="M730" s="261" t="s">
        <v>160</v>
      </c>
    </row>
    <row r="731" spans="1:13" ht="13.2">
      <c r="A731" s="428"/>
      <c r="B731" s="417"/>
      <c r="C731" s="261"/>
      <c r="D731" s="261"/>
      <c r="E731" s="430"/>
      <c r="F731" s="261"/>
      <c r="G731" s="261"/>
      <c r="H731" s="379"/>
      <c r="I731" s="379" t="s">
        <v>160</v>
      </c>
      <c r="J731" s="379" t="str">
        <f t="shared" si="4"/>
        <v/>
      </c>
      <c r="K731" s="261"/>
      <c r="L731" s="261" t="s">
        <v>160</v>
      </c>
      <c r="M731" s="261" t="s">
        <v>160</v>
      </c>
    </row>
    <row r="732" spans="1:13" ht="13.2">
      <c r="A732" s="428"/>
      <c r="B732" s="417"/>
      <c r="C732" s="261"/>
      <c r="D732" s="261"/>
      <c r="E732" s="430"/>
      <c r="F732" s="261"/>
      <c r="G732" s="261"/>
      <c r="H732" s="379"/>
      <c r="I732" s="379" t="s">
        <v>160</v>
      </c>
      <c r="J732" s="379" t="str">
        <f t="shared" si="4"/>
        <v/>
      </c>
      <c r="K732" s="261"/>
      <c r="L732" s="261" t="s">
        <v>160</v>
      </c>
      <c r="M732" s="261" t="s">
        <v>160</v>
      </c>
    </row>
    <row r="733" spans="1:13" ht="13.2">
      <c r="A733" s="428"/>
      <c r="B733" s="417"/>
      <c r="C733" s="261"/>
      <c r="D733" s="261"/>
      <c r="E733" s="430"/>
      <c r="F733" s="261"/>
      <c r="G733" s="261"/>
      <c r="H733" s="379"/>
      <c r="I733" s="379" t="s">
        <v>160</v>
      </c>
      <c r="J733" s="379" t="str">
        <f t="shared" si="4"/>
        <v/>
      </c>
      <c r="K733" s="261"/>
      <c r="L733" s="261" t="s">
        <v>160</v>
      </c>
      <c r="M733" s="261" t="s">
        <v>160</v>
      </c>
    </row>
    <row r="734" spans="1:13" ht="13.2">
      <c r="A734" s="428"/>
      <c r="B734" s="417"/>
      <c r="C734" s="261"/>
      <c r="D734" s="261"/>
      <c r="E734" s="430"/>
      <c r="F734" s="261"/>
      <c r="G734" s="261"/>
      <c r="H734" s="379"/>
      <c r="I734" s="379" t="s">
        <v>160</v>
      </c>
      <c r="J734" s="379" t="str">
        <f t="shared" si="4"/>
        <v/>
      </c>
      <c r="K734" s="261"/>
      <c r="L734" s="261" t="s">
        <v>160</v>
      </c>
      <c r="M734" s="261" t="s">
        <v>160</v>
      </c>
    </row>
    <row r="735" spans="1:13" ht="13.2">
      <c r="A735" s="428"/>
      <c r="B735" s="417"/>
      <c r="C735" s="261"/>
      <c r="D735" s="261"/>
      <c r="E735" s="430"/>
      <c r="F735" s="261"/>
      <c r="G735" s="261"/>
      <c r="H735" s="379"/>
      <c r="I735" s="379" t="s">
        <v>160</v>
      </c>
      <c r="J735" s="379" t="str">
        <f t="shared" si="4"/>
        <v/>
      </c>
      <c r="K735" s="261"/>
      <c r="L735" s="261" t="s">
        <v>160</v>
      </c>
      <c r="M735" s="261" t="s">
        <v>160</v>
      </c>
    </row>
    <row r="736" spans="1:13" ht="13.2">
      <c r="A736" s="428"/>
      <c r="B736" s="417"/>
      <c r="C736" s="261"/>
      <c r="D736" s="261"/>
      <c r="E736" s="430"/>
      <c r="F736" s="261"/>
      <c r="G736" s="261"/>
      <c r="H736" s="379"/>
      <c r="I736" s="379" t="s">
        <v>160</v>
      </c>
      <c r="J736" s="379" t="str">
        <f t="shared" si="4"/>
        <v/>
      </c>
      <c r="K736" s="261"/>
      <c r="L736" s="261" t="s">
        <v>160</v>
      </c>
      <c r="M736" s="261" t="s">
        <v>160</v>
      </c>
    </row>
    <row r="737" spans="1:13" ht="13.2">
      <c r="A737" s="428"/>
      <c r="B737" s="417"/>
      <c r="C737" s="261"/>
      <c r="D737" s="261"/>
      <c r="E737" s="430"/>
      <c r="F737" s="261"/>
      <c r="G737" s="261"/>
      <c r="H737" s="379"/>
      <c r="I737" s="379" t="s">
        <v>160</v>
      </c>
      <c r="J737" s="379" t="str">
        <f t="shared" si="4"/>
        <v/>
      </c>
      <c r="K737" s="261"/>
      <c r="L737" s="261" t="s">
        <v>160</v>
      </c>
      <c r="M737" s="261" t="s">
        <v>160</v>
      </c>
    </row>
    <row r="738" spans="1:13" ht="13.2">
      <c r="A738" s="428"/>
      <c r="B738" s="417"/>
      <c r="C738" s="261"/>
      <c r="D738" s="261"/>
      <c r="E738" s="430"/>
      <c r="F738" s="261"/>
      <c r="G738" s="261"/>
      <c r="H738" s="379"/>
      <c r="I738" s="379" t="s">
        <v>160</v>
      </c>
      <c r="J738" s="379" t="str">
        <f t="shared" si="4"/>
        <v/>
      </c>
      <c r="K738" s="261"/>
      <c r="L738" s="261" t="s">
        <v>160</v>
      </c>
      <c r="M738" s="261" t="s">
        <v>160</v>
      </c>
    </row>
    <row r="739" spans="1:13" ht="13.2">
      <c r="A739" s="428"/>
      <c r="B739" s="417"/>
      <c r="C739" s="261"/>
      <c r="D739" s="261"/>
      <c r="E739" s="430"/>
      <c r="F739" s="261"/>
      <c r="G739" s="261"/>
      <c r="H739" s="379"/>
      <c r="I739" s="379" t="s">
        <v>160</v>
      </c>
      <c r="J739" s="379" t="str">
        <f t="shared" si="4"/>
        <v/>
      </c>
      <c r="K739" s="261"/>
      <c r="L739" s="261" t="s">
        <v>160</v>
      </c>
      <c r="M739" s="261" t="s">
        <v>160</v>
      </c>
    </row>
    <row r="740" spans="1:13" ht="13.2">
      <c r="A740" s="428"/>
      <c r="B740" s="417"/>
      <c r="C740" s="261"/>
      <c r="D740" s="261"/>
      <c r="E740" s="430"/>
      <c r="F740" s="261"/>
      <c r="G740" s="261"/>
      <c r="H740" s="379"/>
      <c r="I740" s="379" t="s">
        <v>160</v>
      </c>
      <c r="J740" s="379" t="str">
        <f t="shared" si="4"/>
        <v/>
      </c>
      <c r="K740" s="261"/>
      <c r="L740" s="261" t="s">
        <v>160</v>
      </c>
      <c r="M740" s="261" t="s">
        <v>160</v>
      </c>
    </row>
    <row r="741" spans="1:13" ht="13.2">
      <c r="A741" s="428"/>
      <c r="B741" s="417"/>
      <c r="C741" s="261"/>
      <c r="D741" s="261"/>
      <c r="E741" s="430"/>
      <c r="F741" s="261"/>
      <c r="G741" s="261"/>
      <c r="H741" s="379"/>
      <c r="I741" s="379" t="s">
        <v>160</v>
      </c>
      <c r="J741" s="379" t="str">
        <f t="shared" si="4"/>
        <v/>
      </c>
      <c r="K741" s="261"/>
      <c r="L741" s="261" t="s">
        <v>160</v>
      </c>
      <c r="M741" s="261" t="s">
        <v>160</v>
      </c>
    </row>
    <row r="742" spans="1:13" ht="13.2">
      <c r="A742" s="428"/>
      <c r="B742" s="417"/>
      <c r="C742" s="261"/>
      <c r="D742" s="261"/>
      <c r="E742" s="430"/>
      <c r="F742" s="261"/>
      <c r="G742" s="261"/>
      <c r="H742" s="379"/>
      <c r="I742" s="379" t="s">
        <v>160</v>
      </c>
      <c r="J742" s="379" t="str">
        <f t="shared" si="4"/>
        <v/>
      </c>
      <c r="K742" s="261"/>
      <c r="L742" s="261" t="s">
        <v>160</v>
      </c>
      <c r="M742" s="261" t="s">
        <v>160</v>
      </c>
    </row>
    <row r="743" spans="1:13" ht="13.2">
      <c r="A743" s="428"/>
      <c r="B743" s="417"/>
      <c r="C743" s="261"/>
      <c r="D743" s="261"/>
      <c r="E743" s="430"/>
      <c r="F743" s="261"/>
      <c r="G743" s="261"/>
      <c r="H743" s="379"/>
      <c r="I743" s="379" t="s">
        <v>160</v>
      </c>
      <c r="J743" s="379" t="str">
        <f t="shared" si="4"/>
        <v/>
      </c>
      <c r="K743" s="261"/>
      <c r="L743" s="261" t="s">
        <v>160</v>
      </c>
      <c r="M743" s="261" t="s">
        <v>160</v>
      </c>
    </row>
    <row r="744" spans="1:13" ht="13.2">
      <c r="A744" s="428"/>
      <c r="B744" s="417"/>
      <c r="C744" s="261"/>
      <c r="D744" s="261"/>
      <c r="E744" s="430"/>
      <c r="F744" s="261"/>
      <c r="G744" s="261"/>
      <c r="H744" s="379"/>
      <c r="I744" s="379" t="s">
        <v>160</v>
      </c>
      <c r="J744" s="379" t="str">
        <f t="shared" si="4"/>
        <v/>
      </c>
      <c r="K744" s="261"/>
      <c r="L744" s="261" t="s">
        <v>160</v>
      </c>
      <c r="M744" s="261" t="s">
        <v>160</v>
      </c>
    </row>
    <row r="745" spans="1:13" ht="13.2">
      <c r="A745" s="428"/>
      <c r="B745" s="417"/>
      <c r="C745" s="261"/>
      <c r="D745" s="261"/>
      <c r="E745" s="430"/>
      <c r="F745" s="261"/>
      <c r="G745" s="261"/>
      <c r="H745" s="379"/>
      <c r="I745" s="379" t="s">
        <v>160</v>
      </c>
      <c r="J745" s="379" t="str">
        <f t="shared" si="4"/>
        <v/>
      </c>
      <c r="K745" s="261"/>
      <c r="L745" s="261" t="s">
        <v>160</v>
      </c>
      <c r="M745" s="261" t="s">
        <v>160</v>
      </c>
    </row>
    <row r="746" spans="1:13" ht="13.2">
      <c r="A746" s="428"/>
      <c r="B746" s="417"/>
      <c r="C746" s="261"/>
      <c r="D746" s="261"/>
      <c r="E746" s="430"/>
      <c r="F746" s="261"/>
      <c r="G746" s="261"/>
      <c r="H746" s="379"/>
      <c r="I746" s="379" t="s">
        <v>160</v>
      </c>
      <c r="J746" s="379" t="str">
        <f t="shared" si="4"/>
        <v/>
      </c>
      <c r="K746" s="261"/>
      <c r="L746" s="261" t="s">
        <v>160</v>
      </c>
      <c r="M746" s="261" t="s">
        <v>160</v>
      </c>
    </row>
    <row r="747" spans="1:13" ht="13.2">
      <c r="A747" s="428"/>
      <c r="B747" s="417"/>
      <c r="C747" s="261"/>
      <c r="D747" s="261"/>
      <c r="E747" s="430"/>
      <c r="F747" s="261"/>
      <c r="G747" s="261"/>
      <c r="H747" s="379"/>
      <c r="I747" s="379" t="s">
        <v>160</v>
      </c>
      <c r="J747" s="379" t="str">
        <f t="shared" si="4"/>
        <v/>
      </c>
      <c r="K747" s="261"/>
      <c r="L747" s="261" t="s">
        <v>160</v>
      </c>
      <c r="M747" s="261" t="s">
        <v>160</v>
      </c>
    </row>
    <row r="748" spans="1:13" ht="13.2">
      <c r="A748" s="428"/>
      <c r="B748" s="417"/>
      <c r="C748" s="261"/>
      <c r="D748" s="261"/>
      <c r="E748" s="430"/>
      <c r="F748" s="261"/>
      <c r="G748" s="261"/>
      <c r="H748" s="379"/>
      <c r="I748" s="379" t="s">
        <v>160</v>
      </c>
      <c r="J748" s="379" t="str">
        <f t="shared" si="4"/>
        <v/>
      </c>
      <c r="K748" s="261"/>
      <c r="L748" s="261" t="s">
        <v>160</v>
      </c>
      <c r="M748" s="261" t="s">
        <v>160</v>
      </c>
    </row>
    <row r="749" spans="1:13" ht="13.2">
      <c r="A749" s="428"/>
      <c r="B749" s="417"/>
      <c r="C749" s="261"/>
      <c r="D749" s="261"/>
      <c r="E749" s="430"/>
      <c r="F749" s="261"/>
      <c r="G749" s="261"/>
      <c r="H749" s="379"/>
      <c r="I749" s="379" t="s">
        <v>160</v>
      </c>
      <c r="J749" s="379" t="str">
        <f t="shared" si="4"/>
        <v/>
      </c>
      <c r="K749" s="261"/>
      <c r="L749" s="261" t="s">
        <v>160</v>
      </c>
      <c r="M749" s="261" t="s">
        <v>160</v>
      </c>
    </row>
    <row r="750" spans="1:13" ht="13.2">
      <c r="A750" s="428"/>
      <c r="B750" s="417"/>
      <c r="C750" s="261"/>
      <c r="D750" s="261"/>
      <c r="E750" s="430"/>
      <c r="F750" s="261"/>
      <c r="G750" s="261"/>
      <c r="H750" s="379"/>
      <c r="I750" s="379" t="s">
        <v>160</v>
      </c>
      <c r="J750" s="379" t="str">
        <f t="shared" si="4"/>
        <v/>
      </c>
      <c r="K750" s="261"/>
      <c r="L750" s="261" t="s">
        <v>160</v>
      </c>
      <c r="M750" s="261" t="s">
        <v>160</v>
      </c>
    </row>
    <row r="751" spans="1:13" ht="13.2">
      <c r="A751" s="428"/>
      <c r="B751" s="417"/>
      <c r="C751" s="261"/>
      <c r="D751" s="261"/>
      <c r="E751" s="430"/>
      <c r="F751" s="261"/>
      <c r="G751" s="261"/>
      <c r="H751" s="379"/>
      <c r="I751" s="379" t="s">
        <v>160</v>
      </c>
      <c r="J751" s="379" t="str">
        <f t="shared" si="4"/>
        <v/>
      </c>
      <c r="K751" s="261"/>
      <c r="L751" s="261" t="s">
        <v>160</v>
      </c>
      <c r="M751" s="261" t="s">
        <v>160</v>
      </c>
    </row>
    <row r="752" spans="1:13" ht="13.2">
      <c r="A752" s="428"/>
      <c r="B752" s="417"/>
      <c r="C752" s="261"/>
      <c r="D752" s="261"/>
      <c r="E752" s="430"/>
      <c r="F752" s="261"/>
      <c r="G752" s="261"/>
      <c r="H752" s="379"/>
      <c r="I752" s="379" t="s">
        <v>160</v>
      </c>
      <c r="J752" s="379" t="str">
        <f t="shared" si="4"/>
        <v/>
      </c>
      <c r="K752" s="261"/>
      <c r="L752" s="261" t="s">
        <v>160</v>
      </c>
      <c r="M752" s="261" t="s">
        <v>160</v>
      </c>
    </row>
    <row r="753" spans="1:13" ht="13.2">
      <c r="A753" s="428"/>
      <c r="B753" s="417"/>
      <c r="C753" s="261"/>
      <c r="D753" s="261"/>
      <c r="E753" s="430"/>
      <c r="F753" s="261"/>
      <c r="G753" s="261"/>
      <c r="H753" s="379"/>
      <c r="I753" s="379" t="s">
        <v>160</v>
      </c>
      <c r="J753" s="379" t="str">
        <f t="shared" si="4"/>
        <v/>
      </c>
      <c r="K753" s="261"/>
      <c r="L753" s="261" t="s">
        <v>160</v>
      </c>
      <c r="M753" s="261" t="s">
        <v>160</v>
      </c>
    </row>
    <row r="754" spans="1:13" ht="13.2">
      <c r="A754" s="428"/>
      <c r="B754" s="417"/>
      <c r="C754" s="261"/>
      <c r="D754" s="261"/>
      <c r="E754" s="430"/>
      <c r="F754" s="261"/>
      <c r="G754" s="261"/>
      <c r="H754" s="379"/>
      <c r="I754" s="379" t="s">
        <v>160</v>
      </c>
      <c r="J754" s="379" t="str">
        <f t="shared" si="4"/>
        <v/>
      </c>
      <c r="K754" s="261"/>
      <c r="L754" s="261" t="s">
        <v>160</v>
      </c>
      <c r="M754" s="261" t="s">
        <v>160</v>
      </c>
    </row>
    <row r="755" spans="1:13" ht="13.2">
      <c r="A755" s="428"/>
      <c r="B755" s="417"/>
      <c r="C755" s="261"/>
      <c r="D755" s="261"/>
      <c r="E755" s="430"/>
      <c r="F755" s="261"/>
      <c r="G755" s="261"/>
      <c r="H755" s="379"/>
      <c r="I755" s="379" t="s">
        <v>160</v>
      </c>
      <c r="J755" s="379" t="str">
        <f t="shared" si="4"/>
        <v/>
      </c>
      <c r="K755" s="261"/>
      <c r="L755" s="261" t="s">
        <v>160</v>
      </c>
      <c r="M755" s="261" t="s">
        <v>160</v>
      </c>
    </row>
    <row r="756" spans="1:13" ht="13.2">
      <c r="A756" s="428"/>
      <c r="B756" s="417"/>
      <c r="C756" s="261"/>
      <c r="D756" s="261"/>
      <c r="E756" s="430"/>
      <c r="F756" s="261"/>
      <c r="G756" s="261"/>
      <c r="H756" s="379"/>
      <c r="I756" s="379" t="s">
        <v>160</v>
      </c>
      <c r="J756" s="379" t="str">
        <f t="shared" si="4"/>
        <v/>
      </c>
      <c r="K756" s="261"/>
      <c r="L756" s="261" t="s">
        <v>160</v>
      </c>
      <c r="M756" s="261" t="s">
        <v>160</v>
      </c>
    </row>
    <row r="757" spans="1:13" ht="13.2">
      <c r="A757" s="428"/>
      <c r="B757" s="417"/>
      <c r="C757" s="261"/>
      <c r="D757" s="261"/>
      <c r="E757" s="430"/>
      <c r="F757" s="261"/>
      <c r="G757" s="261"/>
      <c r="H757" s="379"/>
      <c r="I757" s="379" t="s">
        <v>160</v>
      </c>
      <c r="J757" s="379" t="str">
        <f t="shared" si="4"/>
        <v/>
      </c>
      <c r="K757" s="261"/>
      <c r="L757" s="261" t="s">
        <v>160</v>
      </c>
      <c r="M757" s="261" t="s">
        <v>160</v>
      </c>
    </row>
    <row r="758" spans="1:13" ht="13.2">
      <c r="A758" s="428"/>
      <c r="B758" s="417"/>
      <c r="C758" s="261"/>
      <c r="D758" s="261"/>
      <c r="E758" s="430"/>
      <c r="F758" s="261"/>
      <c r="G758" s="261"/>
      <c r="H758" s="379"/>
      <c r="I758" s="379" t="s">
        <v>160</v>
      </c>
      <c r="J758" s="379" t="str">
        <f t="shared" si="4"/>
        <v/>
      </c>
      <c r="K758" s="261"/>
      <c r="L758" s="261" t="s">
        <v>160</v>
      </c>
      <c r="M758" s="261" t="s">
        <v>160</v>
      </c>
    </row>
    <row r="759" spans="1:13" ht="13.2">
      <c r="A759" s="428"/>
      <c r="B759" s="417"/>
      <c r="C759" s="261"/>
      <c r="D759" s="261"/>
      <c r="E759" s="430"/>
      <c r="F759" s="261"/>
      <c r="G759" s="261"/>
      <c r="H759" s="379"/>
      <c r="I759" s="379" t="s">
        <v>160</v>
      </c>
      <c r="J759" s="379" t="str">
        <f t="shared" si="4"/>
        <v/>
      </c>
      <c r="K759" s="261"/>
      <c r="L759" s="261" t="s">
        <v>160</v>
      </c>
      <c r="M759" s="261" t="s">
        <v>160</v>
      </c>
    </row>
    <row r="760" spans="1:13" ht="13.2">
      <c r="A760" s="428"/>
      <c r="B760" s="417"/>
      <c r="C760" s="261"/>
      <c r="D760" s="261"/>
      <c r="E760" s="430"/>
      <c r="F760" s="261"/>
      <c r="G760" s="261"/>
      <c r="H760" s="379"/>
      <c r="I760" s="379" t="s">
        <v>160</v>
      </c>
      <c r="J760" s="379" t="str">
        <f t="shared" si="4"/>
        <v/>
      </c>
      <c r="K760" s="261"/>
      <c r="L760" s="261" t="s">
        <v>160</v>
      </c>
      <c r="M760" s="261" t="s">
        <v>160</v>
      </c>
    </row>
    <row r="761" spans="1:13" ht="13.2">
      <c r="A761" s="428"/>
      <c r="B761" s="417"/>
      <c r="C761" s="261"/>
      <c r="D761" s="261"/>
      <c r="E761" s="430"/>
      <c r="F761" s="261"/>
      <c r="G761" s="261"/>
      <c r="H761" s="379"/>
      <c r="I761" s="379" t="s">
        <v>160</v>
      </c>
      <c r="J761" s="379" t="str">
        <f t="shared" si="4"/>
        <v/>
      </c>
      <c r="K761" s="261"/>
      <c r="L761" s="261" t="s">
        <v>160</v>
      </c>
      <c r="M761" s="261" t="s">
        <v>160</v>
      </c>
    </row>
    <row r="762" spans="1:13" ht="13.2">
      <c r="A762" s="428"/>
      <c r="B762" s="417"/>
      <c r="C762" s="261"/>
      <c r="D762" s="261"/>
      <c r="E762" s="430"/>
      <c r="F762" s="261"/>
      <c r="G762" s="261"/>
      <c r="H762" s="379"/>
      <c r="I762" s="379" t="s">
        <v>160</v>
      </c>
      <c r="J762" s="379" t="str">
        <f t="shared" si="4"/>
        <v/>
      </c>
      <c r="K762" s="261"/>
      <c r="L762" s="261" t="s">
        <v>160</v>
      </c>
      <c r="M762" s="261" t="s">
        <v>160</v>
      </c>
    </row>
    <row r="763" spans="1:13" ht="13.2">
      <c r="A763" s="428"/>
      <c r="B763" s="417"/>
      <c r="C763" s="261"/>
      <c r="D763" s="261"/>
      <c r="E763" s="430"/>
      <c r="F763" s="261"/>
      <c r="G763" s="261"/>
      <c r="H763" s="379"/>
      <c r="I763" s="379" t="s">
        <v>160</v>
      </c>
      <c r="J763" s="379" t="str">
        <f t="shared" si="4"/>
        <v/>
      </c>
      <c r="K763" s="261"/>
      <c r="L763" s="261" t="s">
        <v>160</v>
      </c>
      <c r="M763" s="261" t="s">
        <v>160</v>
      </c>
    </row>
    <row r="764" spans="1:13" ht="13.2">
      <c r="A764" s="428"/>
      <c r="B764" s="417"/>
      <c r="C764" s="261"/>
      <c r="D764" s="261"/>
      <c r="E764" s="430"/>
      <c r="F764" s="261"/>
      <c r="G764" s="261"/>
      <c r="H764" s="379"/>
      <c r="I764" s="379" t="s">
        <v>160</v>
      </c>
      <c r="J764" s="379" t="str">
        <f t="shared" si="4"/>
        <v/>
      </c>
      <c r="K764" s="261"/>
      <c r="L764" s="261" t="s">
        <v>160</v>
      </c>
      <c r="M764" s="261" t="s">
        <v>160</v>
      </c>
    </row>
    <row r="765" spans="1:13" ht="13.2">
      <c r="A765" s="428"/>
      <c r="B765" s="417"/>
      <c r="C765" s="261"/>
      <c r="D765" s="261"/>
      <c r="E765" s="430"/>
      <c r="F765" s="261"/>
      <c r="G765" s="261"/>
      <c r="H765" s="379"/>
      <c r="I765" s="379" t="s">
        <v>160</v>
      </c>
      <c r="J765" s="379" t="str">
        <f t="shared" si="4"/>
        <v/>
      </c>
      <c r="K765" s="261"/>
      <c r="L765" s="261" t="s">
        <v>160</v>
      </c>
      <c r="M765" s="261" t="s">
        <v>160</v>
      </c>
    </row>
    <row r="766" spans="1:13" ht="13.2">
      <c r="A766" s="428"/>
      <c r="B766" s="417"/>
      <c r="C766" s="261"/>
      <c r="D766" s="261"/>
      <c r="E766" s="430"/>
      <c r="F766" s="261"/>
      <c r="G766" s="261"/>
      <c r="H766" s="379"/>
      <c r="I766" s="379" t="s">
        <v>160</v>
      </c>
      <c r="J766" s="379" t="str">
        <f t="shared" si="4"/>
        <v/>
      </c>
      <c r="K766" s="261"/>
      <c r="L766" s="261" t="s">
        <v>160</v>
      </c>
      <c r="M766" s="261" t="s">
        <v>160</v>
      </c>
    </row>
    <row r="767" spans="1:13" ht="13.2">
      <c r="A767" s="428"/>
      <c r="B767" s="417"/>
      <c r="C767" s="261"/>
      <c r="D767" s="261"/>
      <c r="E767" s="430"/>
      <c r="F767" s="261"/>
      <c r="G767" s="261"/>
      <c r="H767" s="379"/>
      <c r="I767" s="379" t="s">
        <v>160</v>
      </c>
      <c r="J767" s="379" t="str">
        <f t="shared" si="4"/>
        <v/>
      </c>
      <c r="K767" s="261"/>
      <c r="L767" s="261" t="s">
        <v>160</v>
      </c>
      <c r="M767" s="261" t="s">
        <v>160</v>
      </c>
    </row>
    <row r="768" spans="1:13" ht="13.2">
      <c r="A768" s="428"/>
      <c r="B768" s="417"/>
      <c r="C768" s="261"/>
      <c r="D768" s="261"/>
      <c r="E768" s="430"/>
      <c r="F768" s="261"/>
      <c r="G768" s="261"/>
      <c r="H768" s="379"/>
      <c r="I768" s="379" t="s">
        <v>160</v>
      </c>
      <c r="J768" s="379" t="str">
        <f t="shared" si="4"/>
        <v/>
      </c>
      <c r="K768" s="261"/>
      <c r="L768" s="261" t="s">
        <v>160</v>
      </c>
      <c r="M768" s="261" t="s">
        <v>160</v>
      </c>
    </row>
    <row r="769" spans="1:13" ht="13.2">
      <c r="A769" s="428"/>
      <c r="B769" s="417"/>
      <c r="C769" s="261"/>
      <c r="D769" s="261"/>
      <c r="E769" s="430"/>
      <c r="F769" s="261"/>
      <c r="G769" s="261"/>
      <c r="H769" s="379"/>
      <c r="I769" s="379" t="s">
        <v>160</v>
      </c>
      <c r="J769" s="379" t="str">
        <f t="shared" si="4"/>
        <v/>
      </c>
      <c r="K769" s="261"/>
      <c r="L769" s="261" t="s">
        <v>160</v>
      </c>
      <c r="M769" s="261" t="s">
        <v>160</v>
      </c>
    </row>
    <row r="770" spans="1:13" ht="13.2">
      <c r="A770" s="428"/>
      <c r="B770" s="417"/>
      <c r="C770" s="261"/>
      <c r="D770" s="261"/>
      <c r="E770" s="430"/>
      <c r="F770" s="261"/>
      <c r="G770" s="261"/>
      <c r="H770" s="379"/>
      <c r="I770" s="379" t="s">
        <v>160</v>
      </c>
      <c r="J770" s="379" t="str">
        <f t="shared" si="4"/>
        <v/>
      </c>
      <c r="K770" s="261"/>
      <c r="L770" s="261" t="s">
        <v>160</v>
      </c>
      <c r="M770" s="261" t="s">
        <v>160</v>
      </c>
    </row>
    <row r="771" spans="1:13" ht="13.2">
      <c r="A771" s="428"/>
      <c r="B771" s="417"/>
      <c r="C771" s="261"/>
      <c r="D771" s="261"/>
      <c r="E771" s="430"/>
      <c r="F771" s="261"/>
      <c r="G771" s="261"/>
      <c r="H771" s="379"/>
      <c r="I771" s="379" t="s">
        <v>160</v>
      </c>
      <c r="J771" s="379" t="str">
        <f t="shared" si="4"/>
        <v/>
      </c>
      <c r="K771" s="261"/>
      <c r="L771" s="261" t="s">
        <v>160</v>
      </c>
      <c r="M771" s="261" t="s">
        <v>160</v>
      </c>
    </row>
    <row r="772" spans="1:13" ht="13.2">
      <c r="A772" s="428"/>
      <c r="B772" s="417"/>
      <c r="C772" s="261"/>
      <c r="D772" s="261"/>
      <c r="E772" s="430"/>
      <c r="F772" s="261"/>
      <c r="G772" s="261"/>
      <c r="H772" s="379"/>
      <c r="I772" s="379" t="s">
        <v>160</v>
      </c>
      <c r="J772" s="379" t="str">
        <f t="shared" si="4"/>
        <v/>
      </c>
      <c r="K772" s="261"/>
      <c r="L772" s="261" t="s">
        <v>160</v>
      </c>
      <c r="M772" s="261" t="s">
        <v>160</v>
      </c>
    </row>
    <row r="773" spans="1:13" ht="13.2">
      <c r="A773" s="428"/>
      <c r="B773" s="417"/>
      <c r="C773" s="261"/>
      <c r="D773" s="261"/>
      <c r="E773" s="430"/>
      <c r="F773" s="261"/>
      <c r="G773" s="261"/>
      <c r="H773" s="379"/>
      <c r="I773" s="379" t="s">
        <v>160</v>
      </c>
      <c r="J773" s="379" t="str">
        <f t="shared" si="4"/>
        <v/>
      </c>
      <c r="K773" s="261"/>
      <c r="L773" s="261" t="s">
        <v>160</v>
      </c>
      <c r="M773" s="261" t="s">
        <v>160</v>
      </c>
    </row>
    <row r="774" spans="1:13" ht="13.2">
      <c r="A774" s="428"/>
      <c r="B774" s="417"/>
      <c r="C774" s="261"/>
      <c r="D774" s="261"/>
      <c r="E774" s="430"/>
      <c r="F774" s="261"/>
      <c r="G774" s="261"/>
      <c r="H774" s="379"/>
      <c r="I774" s="379" t="s">
        <v>160</v>
      </c>
      <c r="J774" s="379" t="str">
        <f t="shared" si="4"/>
        <v/>
      </c>
      <c r="K774" s="261"/>
      <c r="L774" s="261" t="s">
        <v>160</v>
      </c>
      <c r="M774" s="261" t="s">
        <v>160</v>
      </c>
    </row>
    <row r="775" spans="1:13" ht="13.2">
      <c r="A775" s="428"/>
      <c r="B775" s="417"/>
      <c r="C775" s="261"/>
      <c r="D775" s="261"/>
      <c r="E775" s="430"/>
      <c r="F775" s="261"/>
      <c r="G775" s="261"/>
      <c r="H775" s="379"/>
      <c r="I775" s="379" t="s">
        <v>160</v>
      </c>
      <c r="J775" s="379" t="str">
        <f t="shared" si="4"/>
        <v/>
      </c>
      <c r="K775" s="261"/>
      <c r="L775" s="261" t="s">
        <v>160</v>
      </c>
      <c r="M775" s="261" t="s">
        <v>160</v>
      </c>
    </row>
    <row r="776" spans="1:13" ht="13.2">
      <c r="A776" s="428"/>
      <c r="B776" s="417"/>
      <c r="C776" s="261"/>
      <c r="D776" s="261"/>
      <c r="E776" s="430"/>
      <c r="F776" s="261"/>
      <c r="G776" s="261"/>
      <c r="H776" s="379"/>
      <c r="I776" s="379" t="s">
        <v>160</v>
      </c>
      <c r="J776" s="379" t="str">
        <f t="shared" si="4"/>
        <v/>
      </c>
      <c r="K776" s="261"/>
      <c r="L776" s="261" t="s">
        <v>160</v>
      </c>
      <c r="M776" s="261" t="s">
        <v>160</v>
      </c>
    </row>
    <row r="777" spans="1:13" ht="13.2">
      <c r="A777" s="428"/>
      <c r="B777" s="417"/>
      <c r="C777" s="261"/>
      <c r="D777" s="261"/>
      <c r="E777" s="430"/>
      <c r="F777" s="261"/>
      <c r="G777" s="261"/>
      <c r="H777" s="379"/>
      <c r="I777" s="379" t="s">
        <v>160</v>
      </c>
      <c r="J777" s="379" t="str">
        <f t="shared" si="4"/>
        <v/>
      </c>
      <c r="K777" s="261"/>
      <c r="L777" s="261" t="s">
        <v>160</v>
      </c>
      <c r="M777" s="261" t="s">
        <v>160</v>
      </c>
    </row>
    <row r="778" spans="1:13" ht="13.2">
      <c r="A778" s="428"/>
      <c r="B778" s="417"/>
      <c r="C778" s="261"/>
      <c r="D778" s="261"/>
      <c r="E778" s="430"/>
      <c r="F778" s="261"/>
      <c r="G778" s="261"/>
      <c r="H778" s="379"/>
      <c r="I778" s="379" t="s">
        <v>160</v>
      </c>
      <c r="J778" s="379" t="str">
        <f t="shared" si="4"/>
        <v/>
      </c>
      <c r="K778" s="261"/>
      <c r="L778" s="261" t="s">
        <v>160</v>
      </c>
      <c r="M778" s="261" t="s">
        <v>160</v>
      </c>
    </row>
    <row r="779" spans="1:13" ht="13.2">
      <c r="A779" s="428"/>
      <c r="B779" s="417"/>
      <c r="C779" s="261"/>
      <c r="D779" s="261"/>
      <c r="E779" s="430"/>
      <c r="F779" s="261"/>
      <c r="G779" s="261"/>
      <c r="H779" s="379"/>
      <c r="I779" s="379" t="s">
        <v>160</v>
      </c>
      <c r="J779" s="379" t="str">
        <f t="shared" si="4"/>
        <v/>
      </c>
      <c r="K779" s="261"/>
      <c r="L779" s="261" t="s">
        <v>160</v>
      </c>
      <c r="M779" s="261" t="s">
        <v>160</v>
      </c>
    </row>
    <row r="780" spans="1:13" ht="13.2">
      <c r="A780" s="428"/>
      <c r="B780" s="417"/>
      <c r="C780" s="261"/>
      <c r="D780" s="261"/>
      <c r="E780" s="430"/>
      <c r="F780" s="261"/>
      <c r="G780" s="261"/>
      <c r="H780" s="379"/>
      <c r="I780" s="379" t="s">
        <v>160</v>
      </c>
      <c r="J780" s="379" t="str">
        <f t="shared" si="4"/>
        <v/>
      </c>
      <c r="K780" s="261"/>
      <c r="L780" s="261" t="s">
        <v>160</v>
      </c>
      <c r="M780" s="261" t="s">
        <v>160</v>
      </c>
    </row>
    <row r="781" spans="1:13" ht="13.2">
      <c r="A781" s="428"/>
      <c r="B781" s="417"/>
      <c r="C781" s="261"/>
      <c r="D781" s="261"/>
      <c r="E781" s="430"/>
      <c r="F781" s="261"/>
      <c r="G781" s="261"/>
      <c r="H781" s="379"/>
      <c r="I781" s="379" t="s">
        <v>160</v>
      </c>
      <c r="J781" s="379" t="str">
        <f t="shared" si="4"/>
        <v/>
      </c>
      <c r="K781" s="261"/>
      <c r="L781" s="261" t="s">
        <v>160</v>
      </c>
      <c r="M781" s="261" t="s">
        <v>160</v>
      </c>
    </row>
    <row r="782" spans="1:13" ht="13.2">
      <c r="A782" s="428"/>
      <c r="B782" s="417"/>
      <c r="C782" s="261"/>
      <c r="D782" s="261"/>
      <c r="E782" s="430"/>
      <c r="F782" s="261"/>
      <c r="G782" s="261"/>
      <c r="H782" s="379"/>
      <c r="I782" s="379" t="s">
        <v>160</v>
      </c>
      <c r="J782" s="379" t="str">
        <f t="shared" si="4"/>
        <v/>
      </c>
      <c r="K782" s="261"/>
      <c r="L782" s="261" t="s">
        <v>160</v>
      </c>
      <c r="M782" s="261" t="s">
        <v>160</v>
      </c>
    </row>
    <row r="783" spans="1:13" ht="13.2">
      <c r="A783" s="428"/>
      <c r="B783" s="417"/>
      <c r="C783" s="261"/>
      <c r="D783" s="261"/>
      <c r="E783" s="430"/>
      <c r="F783" s="261"/>
      <c r="G783" s="261"/>
      <c r="H783" s="379"/>
      <c r="I783" s="379" t="s">
        <v>160</v>
      </c>
      <c r="J783" s="379" t="str">
        <f t="shared" si="4"/>
        <v/>
      </c>
      <c r="K783" s="261"/>
      <c r="L783" s="261" t="s">
        <v>160</v>
      </c>
      <c r="M783" s="261" t="s">
        <v>160</v>
      </c>
    </row>
    <row r="784" spans="1:13" ht="13.2">
      <c r="A784" s="428"/>
      <c r="B784" s="417"/>
      <c r="C784" s="261"/>
      <c r="D784" s="261"/>
      <c r="E784" s="430"/>
      <c r="F784" s="261"/>
      <c r="G784" s="261"/>
      <c r="H784" s="379"/>
      <c r="I784" s="379" t="s">
        <v>160</v>
      </c>
      <c r="J784" s="379" t="str">
        <f t="shared" si="4"/>
        <v/>
      </c>
      <c r="K784" s="261"/>
      <c r="L784" s="261" t="s">
        <v>160</v>
      </c>
      <c r="M784" s="261" t="s">
        <v>160</v>
      </c>
    </row>
    <row r="785" spans="1:13" ht="13.2">
      <c r="A785" s="428"/>
      <c r="B785" s="417"/>
      <c r="C785" s="261"/>
      <c r="D785" s="261"/>
      <c r="E785" s="430"/>
      <c r="F785" s="261"/>
      <c r="G785" s="261"/>
      <c r="H785" s="379"/>
      <c r="I785" s="379" t="s">
        <v>160</v>
      </c>
      <c r="J785" s="379" t="str">
        <f t="shared" si="4"/>
        <v/>
      </c>
      <c r="K785" s="261"/>
      <c r="L785" s="261" t="s">
        <v>160</v>
      </c>
      <c r="M785" s="261" t="s">
        <v>160</v>
      </c>
    </row>
    <row r="786" spans="1:13" ht="13.2">
      <c r="A786" s="428"/>
      <c r="B786" s="417"/>
      <c r="C786" s="261"/>
      <c r="D786" s="261"/>
      <c r="E786" s="430"/>
      <c r="F786" s="261"/>
      <c r="G786" s="261"/>
      <c r="H786" s="379"/>
      <c r="I786" s="379" t="s">
        <v>160</v>
      </c>
      <c r="J786" s="379" t="str">
        <f t="shared" si="4"/>
        <v/>
      </c>
      <c r="K786" s="261"/>
      <c r="L786" s="261" t="s">
        <v>160</v>
      </c>
      <c r="M786" s="261" t="s">
        <v>160</v>
      </c>
    </row>
    <row r="787" spans="1:13" ht="13.2">
      <c r="A787" s="428"/>
      <c r="B787" s="417"/>
      <c r="C787" s="261"/>
      <c r="D787" s="261"/>
      <c r="E787" s="430"/>
      <c r="F787" s="261"/>
      <c r="G787" s="261"/>
      <c r="H787" s="379"/>
      <c r="I787" s="379" t="s">
        <v>160</v>
      </c>
      <c r="J787" s="379" t="str">
        <f t="shared" si="4"/>
        <v/>
      </c>
      <c r="K787" s="261"/>
      <c r="L787" s="261" t="s">
        <v>160</v>
      </c>
      <c r="M787" s="261" t="s">
        <v>160</v>
      </c>
    </row>
    <row r="788" spans="1:13" ht="13.2">
      <c r="A788" s="428"/>
      <c r="B788" s="417"/>
      <c r="C788" s="261"/>
      <c r="D788" s="261"/>
      <c r="E788" s="430"/>
      <c r="F788" s="261"/>
      <c r="G788" s="261"/>
      <c r="H788" s="379"/>
      <c r="I788" s="379" t="s">
        <v>160</v>
      </c>
      <c r="J788" s="379" t="str">
        <f t="shared" si="4"/>
        <v/>
      </c>
      <c r="K788" s="261"/>
      <c r="L788" s="261" t="s">
        <v>160</v>
      </c>
      <c r="M788" s="261" t="s">
        <v>160</v>
      </c>
    </row>
    <row r="789" spans="1:13" ht="13.2">
      <c r="A789" s="428"/>
      <c r="B789" s="417"/>
      <c r="C789" s="261"/>
      <c r="D789" s="261"/>
      <c r="E789" s="430"/>
      <c r="F789" s="261"/>
      <c r="G789" s="261"/>
      <c r="H789" s="379"/>
      <c r="I789" s="379" t="s">
        <v>160</v>
      </c>
      <c r="J789" s="379" t="str">
        <f t="shared" si="4"/>
        <v/>
      </c>
      <c r="K789" s="261"/>
      <c r="L789" s="261" t="s">
        <v>160</v>
      </c>
      <c r="M789" s="261" t="s">
        <v>160</v>
      </c>
    </row>
    <row r="790" spans="1:13" ht="13.2">
      <c r="A790" s="428"/>
      <c r="B790" s="417"/>
      <c r="C790" s="261"/>
      <c r="D790" s="261"/>
      <c r="E790" s="430"/>
      <c r="F790" s="261"/>
      <c r="G790" s="261"/>
      <c r="H790" s="379"/>
      <c r="I790" s="379" t="s">
        <v>160</v>
      </c>
      <c r="J790" s="379" t="str">
        <f t="shared" si="4"/>
        <v/>
      </c>
      <c r="K790" s="261"/>
      <c r="L790" s="261" t="s">
        <v>160</v>
      </c>
      <c r="M790" s="261" t="s">
        <v>160</v>
      </c>
    </row>
    <row r="791" spans="1:13" ht="13.2">
      <c r="A791" s="428"/>
      <c r="B791" s="417"/>
      <c r="C791" s="261"/>
      <c r="D791" s="261"/>
      <c r="E791" s="430"/>
      <c r="F791" s="261"/>
      <c r="G791" s="261"/>
      <c r="H791" s="379"/>
      <c r="I791" s="379" t="s">
        <v>160</v>
      </c>
      <c r="J791" s="379" t="str">
        <f t="shared" si="4"/>
        <v/>
      </c>
      <c r="K791" s="261"/>
      <c r="L791" s="261" t="s">
        <v>160</v>
      </c>
      <c r="M791" s="261" t="s">
        <v>160</v>
      </c>
    </row>
    <row r="792" spans="1:13" ht="13.2">
      <c r="A792" s="428"/>
      <c r="B792" s="417"/>
      <c r="C792" s="261"/>
      <c r="D792" s="261"/>
      <c r="E792" s="430"/>
      <c r="F792" s="261"/>
      <c r="G792" s="261"/>
      <c r="H792" s="379"/>
      <c r="I792" s="379" t="s">
        <v>160</v>
      </c>
      <c r="J792" s="379" t="str">
        <f t="shared" si="4"/>
        <v/>
      </c>
      <c r="K792" s="261"/>
      <c r="L792" s="261" t="s">
        <v>160</v>
      </c>
      <c r="M792" s="261" t="s">
        <v>160</v>
      </c>
    </row>
    <row r="793" spans="1:13" ht="13.2">
      <c r="A793" s="428"/>
      <c r="B793" s="417"/>
      <c r="C793" s="261"/>
      <c r="D793" s="261"/>
      <c r="E793" s="430"/>
      <c r="F793" s="261"/>
      <c r="G793" s="261"/>
      <c r="H793" s="379"/>
      <c r="I793" s="379" t="s">
        <v>160</v>
      </c>
      <c r="J793" s="379" t="str">
        <f t="shared" si="4"/>
        <v/>
      </c>
      <c r="K793" s="261"/>
      <c r="L793" s="261" t="s">
        <v>160</v>
      </c>
      <c r="M793" s="261" t="s">
        <v>160</v>
      </c>
    </row>
    <row r="794" spans="1:13" ht="13.2">
      <c r="A794" s="428"/>
      <c r="B794" s="417"/>
      <c r="C794" s="261"/>
      <c r="D794" s="261"/>
      <c r="E794" s="430"/>
      <c r="F794" s="261"/>
      <c r="G794" s="261"/>
      <c r="H794" s="379"/>
      <c r="I794" s="379" t="s">
        <v>160</v>
      </c>
      <c r="J794" s="379" t="str">
        <f t="shared" si="4"/>
        <v/>
      </c>
      <c r="K794" s="261"/>
      <c r="L794" s="261" t="s">
        <v>160</v>
      </c>
      <c r="M794" s="261" t="s">
        <v>160</v>
      </c>
    </row>
    <row r="795" spans="1:13" ht="13.2">
      <c r="A795" s="428"/>
      <c r="B795" s="417"/>
      <c r="C795" s="261"/>
      <c r="D795" s="261"/>
      <c r="E795" s="430"/>
      <c r="F795" s="261"/>
      <c r="G795" s="261"/>
      <c r="H795" s="379"/>
      <c r="I795" s="379" t="s">
        <v>160</v>
      </c>
      <c r="J795" s="379" t="str">
        <f t="shared" si="4"/>
        <v/>
      </c>
      <c r="K795" s="261"/>
      <c r="L795" s="261" t="s">
        <v>160</v>
      </c>
      <c r="M795" s="261" t="s">
        <v>160</v>
      </c>
    </row>
    <row r="796" spans="1:13" ht="13.2">
      <c r="A796" s="428"/>
      <c r="B796" s="417"/>
      <c r="C796" s="261"/>
      <c r="D796" s="261"/>
      <c r="E796" s="430"/>
      <c r="F796" s="261"/>
      <c r="G796" s="261"/>
      <c r="H796" s="379"/>
      <c r="I796" s="379" t="s">
        <v>160</v>
      </c>
      <c r="J796" s="379" t="str">
        <f t="shared" si="4"/>
        <v/>
      </c>
      <c r="K796" s="261"/>
      <c r="L796" s="261" t="s">
        <v>160</v>
      </c>
      <c r="M796" s="261" t="s">
        <v>160</v>
      </c>
    </row>
    <row r="797" spans="1:13" ht="13.2">
      <c r="A797" s="428"/>
      <c r="B797" s="417"/>
      <c r="C797" s="261"/>
      <c r="D797" s="261"/>
      <c r="E797" s="430"/>
      <c r="F797" s="261"/>
      <c r="G797" s="261"/>
      <c r="H797" s="379"/>
      <c r="I797" s="379" t="s">
        <v>160</v>
      </c>
      <c r="J797" s="379" t="str">
        <f t="shared" si="4"/>
        <v/>
      </c>
      <c r="K797" s="261"/>
      <c r="L797" s="261" t="s">
        <v>160</v>
      </c>
      <c r="M797" s="261" t="s">
        <v>160</v>
      </c>
    </row>
    <row r="798" spans="1:13" ht="13.2">
      <c r="A798" s="428"/>
      <c r="B798" s="417"/>
      <c r="C798" s="261"/>
      <c r="D798" s="261"/>
      <c r="E798" s="430"/>
      <c r="F798" s="261"/>
      <c r="G798" s="261"/>
      <c r="H798" s="379"/>
      <c r="I798" s="379" t="s">
        <v>160</v>
      </c>
      <c r="J798" s="379" t="str">
        <f t="shared" si="4"/>
        <v/>
      </c>
      <c r="K798" s="261"/>
      <c r="L798" s="261" t="s">
        <v>160</v>
      </c>
      <c r="M798" s="261" t="s">
        <v>160</v>
      </c>
    </row>
    <row r="799" spans="1:13" ht="13.2">
      <c r="A799" s="428"/>
      <c r="B799" s="417"/>
      <c r="C799" s="261"/>
      <c r="D799" s="261"/>
      <c r="E799" s="430"/>
      <c r="F799" s="261"/>
      <c r="G799" s="261"/>
      <c r="H799" s="379"/>
      <c r="I799" s="379" t="s">
        <v>160</v>
      </c>
      <c r="J799" s="379" t="str">
        <f t="shared" si="4"/>
        <v/>
      </c>
      <c r="K799" s="261"/>
      <c r="L799" s="261" t="s">
        <v>160</v>
      </c>
      <c r="M799" s="261" t="s">
        <v>160</v>
      </c>
    </row>
    <row r="800" spans="1:13" ht="13.2">
      <c r="A800" s="428"/>
      <c r="B800" s="417"/>
      <c r="C800" s="261"/>
      <c r="D800" s="261"/>
      <c r="E800" s="430"/>
      <c r="F800" s="261"/>
      <c r="G800" s="261"/>
      <c r="H800" s="379"/>
      <c r="I800" s="379" t="s">
        <v>160</v>
      </c>
      <c r="J800" s="379" t="str">
        <f t="shared" si="4"/>
        <v/>
      </c>
      <c r="K800" s="261"/>
      <c r="L800" s="261" t="s">
        <v>160</v>
      </c>
      <c r="M800" s="261" t="s">
        <v>160</v>
      </c>
    </row>
    <row r="801" spans="1:13" ht="13.2">
      <c r="A801" s="428"/>
      <c r="B801" s="417"/>
      <c r="C801" s="261"/>
      <c r="D801" s="261"/>
      <c r="E801" s="430"/>
      <c r="F801" s="261"/>
      <c r="G801" s="261"/>
      <c r="H801" s="379"/>
      <c r="I801" s="379" t="s">
        <v>160</v>
      </c>
      <c r="J801" s="379" t="str">
        <f t="shared" si="4"/>
        <v/>
      </c>
      <c r="K801" s="261"/>
      <c r="L801" s="261" t="s">
        <v>160</v>
      </c>
      <c r="M801" s="261" t="s">
        <v>160</v>
      </c>
    </row>
    <row r="802" spans="1:13" ht="13.2">
      <c r="A802" s="428"/>
      <c r="B802" s="417"/>
      <c r="C802" s="261"/>
      <c r="D802" s="261"/>
      <c r="E802" s="430"/>
      <c r="F802" s="261"/>
      <c r="G802" s="261"/>
      <c r="H802" s="379"/>
      <c r="I802" s="379" t="s">
        <v>160</v>
      </c>
      <c r="J802" s="379" t="str">
        <f t="shared" si="4"/>
        <v/>
      </c>
      <c r="K802" s="261"/>
      <c r="L802" s="261" t="s">
        <v>160</v>
      </c>
      <c r="M802" s="261" t="s">
        <v>160</v>
      </c>
    </row>
    <row r="803" spans="1:13" ht="13.2">
      <c r="A803" s="428"/>
      <c r="B803" s="417"/>
      <c r="C803" s="261"/>
      <c r="D803" s="261"/>
      <c r="E803" s="430"/>
      <c r="F803" s="261"/>
      <c r="G803" s="261"/>
      <c r="H803" s="379"/>
      <c r="I803" s="379" t="s">
        <v>160</v>
      </c>
      <c r="J803" s="379" t="str">
        <f t="shared" si="4"/>
        <v/>
      </c>
      <c r="K803" s="261"/>
      <c r="L803" s="261" t="s">
        <v>160</v>
      </c>
      <c r="M803" s="261" t="s">
        <v>160</v>
      </c>
    </row>
    <row r="804" spans="1:13" ht="13.2">
      <c r="A804" s="428"/>
      <c r="B804" s="417"/>
      <c r="C804" s="261"/>
      <c r="D804" s="261"/>
      <c r="E804" s="430"/>
      <c r="F804" s="261"/>
      <c r="G804" s="261"/>
      <c r="H804" s="379"/>
      <c r="I804" s="379" t="s">
        <v>160</v>
      </c>
      <c r="J804" s="379" t="str">
        <f t="shared" si="4"/>
        <v/>
      </c>
      <c r="K804" s="261"/>
      <c r="L804" s="261" t="s">
        <v>160</v>
      </c>
      <c r="M804" s="261" t="s">
        <v>160</v>
      </c>
    </row>
    <row r="805" spans="1:13" ht="13.2">
      <c r="A805" s="428"/>
      <c r="B805" s="417"/>
      <c r="C805" s="261"/>
      <c r="D805" s="261"/>
      <c r="E805" s="430"/>
      <c r="F805" s="261"/>
      <c r="G805" s="261"/>
      <c r="H805" s="379"/>
      <c r="I805" s="379" t="s">
        <v>160</v>
      </c>
      <c r="J805" s="379" t="str">
        <f t="shared" si="4"/>
        <v/>
      </c>
      <c r="K805" s="261"/>
      <c r="L805" s="261" t="s">
        <v>160</v>
      </c>
      <c r="M805" s="261" t="s">
        <v>160</v>
      </c>
    </row>
    <row r="806" spans="1:13" ht="13.2">
      <c r="A806" s="428"/>
      <c r="B806" s="417"/>
      <c r="C806" s="261"/>
      <c r="D806" s="261"/>
      <c r="E806" s="430"/>
      <c r="F806" s="261"/>
      <c r="G806" s="261"/>
      <c r="H806" s="379"/>
      <c r="I806" s="379" t="s">
        <v>160</v>
      </c>
      <c r="J806" s="379" t="str">
        <f t="shared" si="4"/>
        <v/>
      </c>
      <c r="K806" s="261"/>
      <c r="L806" s="261" t="s">
        <v>160</v>
      </c>
      <c r="M806" s="261" t="s">
        <v>160</v>
      </c>
    </row>
    <row r="807" spans="1:13" ht="13.2">
      <c r="A807" s="428"/>
      <c r="B807" s="417"/>
      <c r="C807" s="261"/>
      <c r="D807" s="261"/>
      <c r="E807" s="430"/>
      <c r="F807" s="261"/>
      <c r="G807" s="261"/>
      <c r="H807" s="379"/>
      <c r="I807" s="379" t="s">
        <v>160</v>
      </c>
      <c r="J807" s="379" t="str">
        <f t="shared" si="4"/>
        <v/>
      </c>
      <c r="K807" s="261"/>
      <c r="L807" s="261" t="s">
        <v>160</v>
      </c>
      <c r="M807" s="261" t="s">
        <v>160</v>
      </c>
    </row>
    <row r="808" spans="1:13" ht="13.2">
      <c r="A808" s="428"/>
      <c r="B808" s="417"/>
      <c r="C808" s="261"/>
      <c r="D808" s="261"/>
      <c r="E808" s="430"/>
      <c r="F808" s="261"/>
      <c r="G808" s="261"/>
      <c r="H808" s="379"/>
      <c r="I808" s="379" t="s">
        <v>160</v>
      </c>
      <c r="J808" s="379" t="str">
        <f t="shared" si="4"/>
        <v/>
      </c>
      <c r="K808" s="261"/>
      <c r="L808" s="261" t="s">
        <v>160</v>
      </c>
      <c r="M808" s="261" t="s">
        <v>160</v>
      </c>
    </row>
    <row r="809" spans="1:13" ht="13.2">
      <c r="A809" s="428"/>
      <c r="B809" s="417"/>
      <c r="C809" s="261"/>
      <c r="D809" s="261"/>
      <c r="E809" s="430"/>
      <c r="F809" s="261"/>
      <c r="G809" s="261"/>
      <c r="H809" s="379"/>
      <c r="I809" s="379" t="s">
        <v>160</v>
      </c>
      <c r="J809" s="379" t="str">
        <f t="shared" si="4"/>
        <v/>
      </c>
      <c r="K809" s="261"/>
      <c r="L809" s="261" t="s">
        <v>160</v>
      </c>
      <c r="M809" s="261" t="s">
        <v>160</v>
      </c>
    </row>
    <row r="810" spans="1:13" ht="13.2">
      <c r="A810" s="428"/>
      <c r="B810" s="417"/>
      <c r="C810" s="261"/>
      <c r="D810" s="261"/>
      <c r="E810" s="430"/>
      <c r="F810" s="261"/>
      <c r="G810" s="261"/>
      <c r="H810" s="379"/>
      <c r="I810" s="379" t="s">
        <v>160</v>
      </c>
      <c r="J810" s="379" t="str">
        <f t="shared" si="4"/>
        <v/>
      </c>
      <c r="K810" s="261"/>
      <c r="L810" s="261" t="s">
        <v>160</v>
      </c>
      <c r="M810" s="261" t="s">
        <v>160</v>
      </c>
    </row>
    <row r="811" spans="1:13" ht="13.2">
      <c r="A811" s="428"/>
      <c r="B811" s="417"/>
      <c r="C811" s="261"/>
      <c r="D811" s="261"/>
      <c r="E811" s="430"/>
      <c r="F811" s="261"/>
      <c r="G811" s="261"/>
      <c r="H811" s="379"/>
      <c r="I811" s="379" t="s">
        <v>160</v>
      </c>
      <c r="J811" s="379" t="str">
        <f t="shared" si="4"/>
        <v/>
      </c>
      <c r="K811" s="261"/>
      <c r="L811" s="261" t="s">
        <v>160</v>
      </c>
      <c r="M811" s="261" t="s">
        <v>160</v>
      </c>
    </row>
    <row r="812" spans="1:13" ht="13.2">
      <c r="A812" s="428"/>
      <c r="B812" s="417"/>
      <c r="C812" s="261"/>
      <c r="D812" s="261"/>
      <c r="E812" s="430"/>
      <c r="F812" s="261"/>
      <c r="G812" s="261"/>
      <c r="H812" s="379"/>
      <c r="I812" s="379" t="s">
        <v>160</v>
      </c>
      <c r="J812" s="379" t="str">
        <f t="shared" si="4"/>
        <v/>
      </c>
      <c r="K812" s="261"/>
      <c r="L812" s="261" t="s">
        <v>160</v>
      </c>
      <c r="M812" s="261" t="s">
        <v>160</v>
      </c>
    </row>
    <row r="813" spans="1:13" ht="13.2">
      <c r="A813" s="428"/>
      <c r="B813" s="417"/>
      <c r="C813" s="261"/>
      <c r="D813" s="261"/>
      <c r="E813" s="430"/>
      <c r="F813" s="261"/>
      <c r="G813" s="261"/>
      <c r="H813" s="379"/>
      <c r="I813" s="379" t="s">
        <v>160</v>
      </c>
      <c r="J813" s="379" t="str">
        <f t="shared" si="4"/>
        <v/>
      </c>
      <c r="K813" s="261"/>
      <c r="L813" s="261" t="s">
        <v>160</v>
      </c>
      <c r="M813" s="261" t="s">
        <v>160</v>
      </c>
    </row>
    <row r="814" spans="1:13" ht="13.2">
      <c r="A814" s="428"/>
      <c r="B814" s="417"/>
      <c r="C814" s="261"/>
      <c r="D814" s="261"/>
      <c r="E814" s="430"/>
      <c r="F814" s="261"/>
      <c r="G814" s="261"/>
      <c r="H814" s="379"/>
      <c r="I814" s="379" t="s">
        <v>160</v>
      </c>
      <c r="J814" s="379" t="str">
        <f t="shared" si="4"/>
        <v/>
      </c>
      <c r="K814" s="261"/>
      <c r="L814" s="261" t="s">
        <v>160</v>
      </c>
      <c r="M814" s="261" t="s">
        <v>160</v>
      </c>
    </row>
    <row r="815" spans="1:13" ht="13.2">
      <c r="A815" s="428"/>
      <c r="B815" s="417"/>
      <c r="C815" s="261"/>
      <c r="D815" s="261"/>
      <c r="E815" s="430"/>
      <c r="F815" s="261"/>
      <c r="G815" s="261"/>
      <c r="H815" s="379"/>
      <c r="I815" s="379" t="s">
        <v>160</v>
      </c>
      <c r="J815" s="379" t="str">
        <f t="shared" si="4"/>
        <v/>
      </c>
      <c r="K815" s="261"/>
      <c r="L815" s="261" t="s">
        <v>160</v>
      </c>
      <c r="M815" s="261" t="s">
        <v>160</v>
      </c>
    </row>
    <row r="816" spans="1:13" ht="13.2">
      <c r="A816" s="428"/>
      <c r="B816" s="417"/>
      <c r="C816" s="261"/>
      <c r="D816" s="261"/>
      <c r="E816" s="430"/>
      <c r="F816" s="261"/>
      <c r="G816" s="261"/>
      <c r="H816" s="379"/>
      <c r="I816" s="379" t="s">
        <v>160</v>
      </c>
      <c r="J816" s="379" t="str">
        <f t="shared" si="4"/>
        <v/>
      </c>
      <c r="K816" s="261"/>
      <c r="L816" s="261" t="s">
        <v>160</v>
      </c>
      <c r="M816" s="261" t="s">
        <v>160</v>
      </c>
    </row>
    <row r="817" spans="1:13" ht="13.2">
      <c r="A817" s="428"/>
      <c r="B817" s="417"/>
      <c r="C817" s="261"/>
      <c r="D817" s="261"/>
      <c r="E817" s="430"/>
      <c r="F817" s="261"/>
      <c r="G817" s="261"/>
      <c r="H817" s="379"/>
      <c r="I817" s="379" t="s">
        <v>160</v>
      </c>
      <c r="J817" s="379" t="str">
        <f t="shared" si="4"/>
        <v/>
      </c>
      <c r="K817" s="261"/>
      <c r="L817" s="261" t="s">
        <v>160</v>
      </c>
      <c r="M817" s="261" t="s">
        <v>160</v>
      </c>
    </row>
    <row r="818" spans="1:13" ht="13.2">
      <c r="A818" s="428"/>
      <c r="B818" s="417"/>
      <c r="C818" s="261"/>
      <c r="D818" s="261"/>
      <c r="E818" s="430"/>
      <c r="F818" s="261"/>
      <c r="G818" s="261"/>
      <c r="H818" s="379"/>
      <c r="I818" s="379" t="s">
        <v>160</v>
      </c>
      <c r="J818" s="379" t="str">
        <f t="shared" si="4"/>
        <v/>
      </c>
      <c r="K818" s="261"/>
      <c r="L818" s="261" t="s">
        <v>160</v>
      </c>
      <c r="M818" s="261" t="s">
        <v>160</v>
      </c>
    </row>
    <row r="819" spans="1:13" ht="13.2">
      <c r="A819" s="428"/>
      <c r="B819" s="417"/>
      <c r="C819" s="261"/>
      <c r="D819" s="261"/>
      <c r="E819" s="430"/>
      <c r="F819" s="261"/>
      <c r="G819" s="261"/>
      <c r="H819" s="379"/>
      <c r="I819" s="379" t="s">
        <v>160</v>
      </c>
      <c r="J819" s="379" t="str">
        <f t="shared" si="4"/>
        <v/>
      </c>
      <c r="K819" s="261"/>
      <c r="L819" s="261" t="s">
        <v>160</v>
      </c>
      <c r="M819" s="261" t="s">
        <v>160</v>
      </c>
    </row>
    <row r="820" spans="1:13" ht="13.2">
      <c r="A820" s="428"/>
      <c r="B820" s="417"/>
      <c r="C820" s="261"/>
      <c r="D820" s="261"/>
      <c r="E820" s="430"/>
      <c r="F820" s="261"/>
      <c r="G820" s="261"/>
      <c r="H820" s="379"/>
      <c r="I820" s="379" t="s">
        <v>160</v>
      </c>
      <c r="J820" s="379" t="str">
        <f t="shared" si="4"/>
        <v/>
      </c>
      <c r="K820" s="261"/>
      <c r="L820" s="261" t="s">
        <v>160</v>
      </c>
      <c r="M820" s="261" t="s">
        <v>160</v>
      </c>
    </row>
    <row r="821" spans="1:13" ht="13.2">
      <c r="A821" s="428"/>
      <c r="B821" s="417"/>
      <c r="C821" s="261"/>
      <c r="D821" s="261"/>
      <c r="E821" s="430"/>
      <c r="F821" s="261"/>
      <c r="G821" s="261"/>
      <c r="H821" s="379"/>
      <c r="I821" s="379" t="s">
        <v>160</v>
      </c>
      <c r="J821" s="379" t="str">
        <f t="shared" si="4"/>
        <v/>
      </c>
      <c r="K821" s="261"/>
      <c r="L821" s="261" t="s">
        <v>160</v>
      </c>
      <c r="M821" s="261" t="s">
        <v>160</v>
      </c>
    </row>
    <row r="822" spans="1:13" ht="13.2">
      <c r="A822" s="428"/>
      <c r="B822" s="417"/>
      <c r="C822" s="261"/>
      <c r="D822" s="261"/>
      <c r="E822" s="430"/>
      <c r="F822" s="261"/>
      <c r="G822" s="261"/>
      <c r="H822" s="379"/>
      <c r="I822" s="379" t="s">
        <v>160</v>
      </c>
      <c r="J822" s="379" t="str">
        <f t="shared" si="4"/>
        <v/>
      </c>
      <c r="K822" s="261"/>
      <c r="L822" s="261" t="s">
        <v>160</v>
      </c>
      <c r="M822" s="261" t="s">
        <v>160</v>
      </c>
    </row>
    <row r="823" spans="1:13" ht="13.2">
      <c r="A823" s="428"/>
      <c r="B823" s="417"/>
      <c r="C823" s="261"/>
      <c r="D823" s="261"/>
      <c r="E823" s="430"/>
      <c r="F823" s="261"/>
      <c r="G823" s="261"/>
      <c r="H823" s="379"/>
      <c r="I823" s="379" t="s">
        <v>160</v>
      </c>
      <c r="J823" s="379" t="str">
        <f t="shared" si="4"/>
        <v/>
      </c>
      <c r="K823" s="261"/>
      <c r="L823" s="261" t="s">
        <v>160</v>
      </c>
      <c r="M823" s="261" t="s">
        <v>160</v>
      </c>
    </row>
    <row r="824" spans="1:13" ht="13.2">
      <c r="A824" s="428"/>
      <c r="B824" s="417"/>
      <c r="C824" s="261"/>
      <c r="D824" s="261"/>
      <c r="E824" s="430"/>
      <c r="F824" s="261"/>
      <c r="G824" s="261"/>
      <c r="H824" s="379"/>
      <c r="I824" s="379" t="s">
        <v>160</v>
      </c>
      <c r="J824" s="379" t="str">
        <f t="shared" si="4"/>
        <v/>
      </c>
      <c r="K824" s="261"/>
      <c r="L824" s="261" t="s">
        <v>160</v>
      </c>
      <c r="M824" s="261" t="s">
        <v>160</v>
      </c>
    </row>
    <row r="825" spans="1:13" ht="13.2">
      <c r="A825" s="428"/>
      <c r="B825" s="417"/>
      <c r="C825" s="261"/>
      <c r="D825" s="261"/>
      <c r="E825" s="430"/>
      <c r="F825" s="261"/>
      <c r="G825" s="261"/>
      <c r="H825" s="379"/>
      <c r="I825" s="379" t="s">
        <v>160</v>
      </c>
      <c r="J825" s="379" t="str">
        <f t="shared" si="4"/>
        <v/>
      </c>
      <c r="K825" s="261"/>
      <c r="L825" s="261" t="s">
        <v>160</v>
      </c>
      <c r="M825" s="261" t="s">
        <v>160</v>
      </c>
    </row>
    <row r="826" spans="1:13" ht="13.2">
      <c r="A826" s="428"/>
      <c r="B826" s="417"/>
      <c r="C826" s="261"/>
      <c r="D826" s="261"/>
      <c r="E826" s="430"/>
      <c r="F826" s="261"/>
      <c r="G826" s="261"/>
      <c r="H826" s="379"/>
      <c r="I826" s="379" t="s">
        <v>160</v>
      </c>
      <c r="J826" s="379" t="str">
        <f t="shared" si="4"/>
        <v/>
      </c>
      <c r="K826" s="261"/>
      <c r="L826" s="261" t="s">
        <v>160</v>
      </c>
      <c r="M826" s="261" t="s">
        <v>160</v>
      </c>
    </row>
    <row r="827" spans="1:13" ht="13.2">
      <c r="A827" s="428"/>
      <c r="B827" s="417"/>
      <c r="C827" s="261"/>
      <c r="D827" s="261"/>
      <c r="E827" s="430"/>
      <c r="F827" s="261"/>
      <c r="G827" s="261"/>
      <c r="H827" s="379"/>
      <c r="I827" s="379" t="s">
        <v>160</v>
      </c>
      <c r="J827" s="379" t="str">
        <f t="shared" si="4"/>
        <v/>
      </c>
      <c r="K827" s="261"/>
      <c r="L827" s="261" t="s">
        <v>160</v>
      </c>
      <c r="M827" s="261" t="s">
        <v>160</v>
      </c>
    </row>
    <row r="828" spans="1:13" ht="13.2">
      <c r="A828" s="428"/>
      <c r="B828" s="417"/>
      <c r="C828" s="261"/>
      <c r="D828" s="261"/>
      <c r="E828" s="430"/>
      <c r="F828" s="261"/>
      <c r="G828" s="261"/>
      <c r="H828" s="379"/>
      <c r="I828" s="379" t="s">
        <v>160</v>
      </c>
      <c r="J828" s="379" t="str">
        <f t="shared" si="4"/>
        <v/>
      </c>
      <c r="K828" s="261"/>
      <c r="L828" s="261" t="s">
        <v>160</v>
      </c>
      <c r="M828" s="261" t="s">
        <v>160</v>
      </c>
    </row>
    <row r="829" spans="1:13" ht="13.2">
      <c r="A829" s="428"/>
      <c r="B829" s="417"/>
      <c r="C829" s="261"/>
      <c r="D829" s="261"/>
      <c r="E829" s="430"/>
      <c r="F829" s="261"/>
      <c r="G829" s="261"/>
      <c r="H829" s="379"/>
      <c r="I829" s="379" t="s">
        <v>160</v>
      </c>
      <c r="J829" s="379" t="str">
        <f t="shared" si="4"/>
        <v/>
      </c>
      <c r="K829" s="261"/>
      <c r="L829" s="261" t="s">
        <v>160</v>
      </c>
      <c r="M829" s="261" t="s">
        <v>160</v>
      </c>
    </row>
    <row r="830" spans="1:13" ht="13.2">
      <c r="A830" s="428"/>
      <c r="B830" s="417"/>
      <c r="C830" s="261"/>
      <c r="D830" s="261"/>
      <c r="E830" s="430"/>
      <c r="F830" s="261"/>
      <c r="G830" s="261"/>
      <c r="H830" s="379"/>
      <c r="I830" s="379" t="s">
        <v>160</v>
      </c>
      <c r="J830" s="379" t="str">
        <f t="shared" si="4"/>
        <v/>
      </c>
      <c r="K830" s="261"/>
      <c r="L830" s="261" t="s">
        <v>160</v>
      </c>
      <c r="M830" s="261" t="s">
        <v>160</v>
      </c>
    </row>
    <row r="831" spans="1:13" ht="13.2">
      <c r="A831" s="428"/>
      <c r="B831" s="417"/>
      <c r="C831" s="261"/>
      <c r="D831" s="261"/>
      <c r="E831" s="430"/>
      <c r="F831" s="261"/>
      <c r="G831" s="261"/>
      <c r="H831" s="379"/>
      <c r="I831" s="379" t="s">
        <v>160</v>
      </c>
      <c r="J831" s="379" t="str">
        <f t="shared" si="4"/>
        <v/>
      </c>
      <c r="K831" s="261"/>
      <c r="L831" s="261" t="s">
        <v>160</v>
      </c>
      <c r="M831" s="261" t="s">
        <v>160</v>
      </c>
    </row>
    <row r="832" spans="1:13" ht="13.2">
      <c r="A832" s="428"/>
      <c r="B832" s="417"/>
      <c r="C832" s="261"/>
      <c r="D832" s="261"/>
      <c r="E832" s="430"/>
      <c r="F832" s="261"/>
      <c r="G832" s="261"/>
      <c r="H832" s="379"/>
      <c r="I832" s="379" t="s">
        <v>160</v>
      </c>
      <c r="J832" s="379" t="str">
        <f t="shared" si="4"/>
        <v/>
      </c>
      <c r="K832" s="261"/>
      <c r="L832" s="261" t="s">
        <v>160</v>
      </c>
      <c r="M832" s="261" t="s">
        <v>160</v>
      </c>
    </row>
    <row r="833" spans="1:13" ht="13.2">
      <c r="A833" s="428"/>
      <c r="B833" s="417"/>
      <c r="C833" s="261"/>
      <c r="D833" s="261"/>
      <c r="E833" s="430"/>
      <c r="F833" s="261"/>
      <c r="G833" s="261"/>
      <c r="H833" s="379"/>
      <c r="I833" s="379" t="s">
        <v>160</v>
      </c>
      <c r="J833" s="379" t="str">
        <f t="shared" si="4"/>
        <v/>
      </c>
      <c r="K833" s="261"/>
      <c r="L833" s="261" t="s">
        <v>160</v>
      </c>
      <c r="M833" s="261" t="s">
        <v>160</v>
      </c>
    </row>
    <row r="834" spans="1:13" ht="13.2">
      <c r="A834" s="428"/>
      <c r="B834" s="417"/>
      <c r="C834" s="261"/>
      <c r="D834" s="261"/>
      <c r="E834" s="430"/>
      <c r="F834" s="261"/>
      <c r="G834" s="261"/>
      <c r="H834" s="379"/>
      <c r="I834" s="379" t="s">
        <v>160</v>
      </c>
      <c r="J834" s="379" t="str">
        <f t="shared" si="4"/>
        <v/>
      </c>
      <c r="K834" s="261"/>
      <c r="L834" s="261" t="s">
        <v>160</v>
      </c>
      <c r="M834" s="261" t="s">
        <v>160</v>
      </c>
    </row>
    <row r="835" spans="1:13" ht="13.2">
      <c r="A835" s="428"/>
      <c r="B835" s="417"/>
      <c r="C835" s="261"/>
      <c r="D835" s="261"/>
      <c r="E835" s="430"/>
      <c r="F835" s="261"/>
      <c r="G835" s="261"/>
      <c r="H835" s="379"/>
      <c r="I835" s="379" t="s">
        <v>160</v>
      </c>
      <c r="J835" s="379" t="str">
        <f t="shared" si="4"/>
        <v/>
      </c>
      <c r="K835" s="261"/>
      <c r="L835" s="261" t="s">
        <v>160</v>
      </c>
      <c r="M835" s="261" t="s">
        <v>160</v>
      </c>
    </row>
    <row r="836" spans="1:13" ht="13.2">
      <c r="A836" s="428"/>
      <c r="B836" s="417"/>
      <c r="C836" s="261"/>
      <c r="D836" s="261"/>
      <c r="E836" s="430"/>
      <c r="F836" s="261"/>
      <c r="G836" s="261"/>
      <c r="H836" s="379"/>
      <c r="I836" s="379" t="s">
        <v>160</v>
      </c>
      <c r="J836" s="379" t="str">
        <f t="shared" si="4"/>
        <v/>
      </c>
      <c r="K836" s="261"/>
      <c r="L836" s="261" t="s">
        <v>160</v>
      </c>
      <c r="M836" s="261" t="s">
        <v>160</v>
      </c>
    </row>
    <row r="837" spans="1:13" ht="13.2">
      <c r="A837" s="428"/>
      <c r="B837" s="417"/>
      <c r="C837" s="261"/>
      <c r="D837" s="261"/>
      <c r="E837" s="430"/>
      <c r="F837" s="261"/>
      <c r="G837" s="261"/>
      <c r="H837" s="379"/>
      <c r="I837" s="379" t="s">
        <v>160</v>
      </c>
      <c r="J837" s="379" t="str">
        <f t="shared" si="4"/>
        <v/>
      </c>
      <c r="K837" s="261"/>
      <c r="L837" s="261" t="s">
        <v>160</v>
      </c>
      <c r="M837" s="261" t="s">
        <v>160</v>
      </c>
    </row>
    <row r="838" spans="1:13" ht="13.2">
      <c r="A838" s="428"/>
      <c r="B838" s="417"/>
      <c r="C838" s="261"/>
      <c r="D838" s="261"/>
      <c r="E838" s="430"/>
      <c r="F838" s="261"/>
      <c r="G838" s="261"/>
      <c r="H838" s="379"/>
      <c r="I838" s="379" t="s">
        <v>160</v>
      </c>
      <c r="J838" s="379" t="str">
        <f t="shared" si="4"/>
        <v/>
      </c>
      <c r="K838" s="261"/>
      <c r="L838" s="261" t="s">
        <v>160</v>
      </c>
      <c r="M838" s="261" t="s">
        <v>160</v>
      </c>
    </row>
    <row r="839" spans="1:13" ht="13.2">
      <c r="A839" s="428"/>
      <c r="B839" s="417"/>
      <c r="C839" s="261"/>
      <c r="D839" s="261"/>
      <c r="E839" s="430"/>
      <c r="F839" s="261"/>
      <c r="G839" s="261"/>
      <c r="H839" s="379"/>
      <c r="I839" s="379" t="s">
        <v>160</v>
      </c>
      <c r="J839" s="379" t="str">
        <f t="shared" si="4"/>
        <v/>
      </c>
      <c r="K839" s="261"/>
      <c r="L839" s="261" t="s">
        <v>160</v>
      </c>
      <c r="M839" s="261" t="s">
        <v>160</v>
      </c>
    </row>
    <row r="840" spans="1:13" ht="13.2">
      <c r="A840" s="428"/>
      <c r="B840" s="417"/>
      <c r="C840" s="261"/>
      <c r="D840" s="261"/>
      <c r="E840" s="430"/>
      <c r="F840" s="261"/>
      <c r="G840" s="261"/>
      <c r="H840" s="379"/>
      <c r="I840" s="379" t="s">
        <v>160</v>
      </c>
      <c r="J840" s="379" t="str">
        <f t="shared" si="4"/>
        <v/>
      </c>
      <c r="K840" s="261"/>
      <c r="L840" s="261" t="s">
        <v>160</v>
      </c>
      <c r="M840" s="261" t="s">
        <v>160</v>
      </c>
    </row>
    <row r="841" spans="1:13" ht="13.2">
      <c r="A841" s="428"/>
      <c r="B841" s="417"/>
      <c r="C841" s="261"/>
      <c r="D841" s="261"/>
      <c r="E841" s="430"/>
      <c r="F841" s="261"/>
      <c r="G841" s="261"/>
      <c r="H841" s="379"/>
      <c r="I841" s="379" t="s">
        <v>160</v>
      </c>
      <c r="J841" s="379" t="str">
        <f t="shared" si="4"/>
        <v/>
      </c>
      <c r="K841" s="261"/>
      <c r="L841" s="261" t="s">
        <v>160</v>
      </c>
      <c r="M841" s="261" t="s">
        <v>160</v>
      </c>
    </row>
    <row r="842" spans="1:13" ht="13.2">
      <c r="A842" s="428"/>
      <c r="B842" s="417"/>
      <c r="C842" s="261"/>
      <c r="D842" s="261"/>
      <c r="E842" s="430"/>
      <c r="F842" s="261"/>
      <c r="G842" s="261"/>
      <c r="H842" s="379"/>
      <c r="I842" s="379" t="s">
        <v>160</v>
      </c>
      <c r="J842" s="379" t="str">
        <f t="shared" si="4"/>
        <v/>
      </c>
      <c r="K842" s="261"/>
      <c r="L842" s="261" t="s">
        <v>160</v>
      </c>
      <c r="M842" s="261" t="s">
        <v>160</v>
      </c>
    </row>
    <row r="843" spans="1:13" ht="13.2">
      <c r="A843" s="428"/>
      <c r="B843" s="417"/>
      <c r="C843" s="261"/>
      <c r="D843" s="261"/>
      <c r="E843" s="430"/>
      <c r="F843" s="261"/>
      <c r="G843" s="261"/>
      <c r="H843" s="379"/>
      <c r="I843" s="379" t="s">
        <v>160</v>
      </c>
      <c r="J843" s="379" t="str">
        <f t="shared" si="4"/>
        <v/>
      </c>
      <c r="K843" s="261"/>
      <c r="L843" s="261" t="s">
        <v>160</v>
      </c>
      <c r="M843" s="261" t="s">
        <v>160</v>
      </c>
    </row>
    <row r="844" spans="1:13" ht="13.2">
      <c r="A844" s="428"/>
      <c r="B844" s="417"/>
      <c r="C844" s="261"/>
      <c r="D844" s="261"/>
      <c r="E844" s="430"/>
      <c r="F844" s="261"/>
      <c r="G844" s="261"/>
      <c r="H844" s="379"/>
      <c r="I844" s="379" t="s">
        <v>160</v>
      </c>
      <c r="J844" s="379" t="str">
        <f t="shared" si="4"/>
        <v/>
      </c>
      <c r="K844" s="261"/>
      <c r="L844" s="261" t="s">
        <v>160</v>
      </c>
      <c r="M844" s="261" t="s">
        <v>160</v>
      </c>
    </row>
    <row r="845" spans="1:13" ht="13.2">
      <c r="A845" s="428"/>
      <c r="B845" s="417"/>
      <c r="C845" s="261"/>
      <c r="D845" s="261"/>
      <c r="E845" s="430"/>
      <c r="F845" s="261"/>
      <c r="G845" s="261"/>
      <c r="H845" s="379"/>
      <c r="I845" s="379" t="s">
        <v>160</v>
      </c>
      <c r="J845" s="379" t="str">
        <f t="shared" si="4"/>
        <v/>
      </c>
      <c r="K845" s="261"/>
      <c r="L845" s="261" t="s">
        <v>160</v>
      </c>
      <c r="M845" s="261" t="s">
        <v>160</v>
      </c>
    </row>
    <row r="846" spans="1:13" ht="13.2">
      <c r="A846" s="428"/>
      <c r="B846" s="417"/>
      <c r="C846" s="261"/>
      <c r="D846" s="261"/>
      <c r="E846" s="430"/>
      <c r="F846" s="261"/>
      <c r="G846" s="261"/>
      <c r="H846" s="379"/>
      <c r="I846" s="379" t="s">
        <v>160</v>
      </c>
      <c r="J846" s="379" t="str">
        <f t="shared" si="4"/>
        <v/>
      </c>
      <c r="K846" s="261"/>
      <c r="L846" s="261" t="s">
        <v>160</v>
      </c>
      <c r="M846" s="261" t="s">
        <v>160</v>
      </c>
    </row>
    <row r="847" spans="1:13" ht="13.2">
      <c r="A847" s="428"/>
      <c r="B847" s="417"/>
      <c r="C847" s="261"/>
      <c r="D847" s="261"/>
      <c r="E847" s="430"/>
      <c r="F847" s="261"/>
      <c r="G847" s="261"/>
      <c r="H847" s="379"/>
      <c r="I847" s="379" t="s">
        <v>160</v>
      </c>
      <c r="J847" s="379" t="str">
        <f t="shared" si="4"/>
        <v/>
      </c>
      <c r="K847" s="261"/>
      <c r="L847" s="261" t="s">
        <v>160</v>
      </c>
      <c r="M847" s="261" t="s">
        <v>160</v>
      </c>
    </row>
    <row r="848" spans="1:13" ht="13.2">
      <c r="A848" s="428"/>
      <c r="B848" s="417"/>
      <c r="C848" s="261"/>
      <c r="D848" s="261"/>
      <c r="E848" s="430"/>
      <c r="F848" s="261"/>
      <c r="G848" s="261"/>
      <c r="H848" s="379"/>
      <c r="I848" s="379" t="s">
        <v>160</v>
      </c>
      <c r="J848" s="379" t="str">
        <f t="shared" si="4"/>
        <v/>
      </c>
      <c r="K848" s="261"/>
      <c r="L848" s="261" t="s">
        <v>160</v>
      </c>
      <c r="M848" s="261" t="s">
        <v>160</v>
      </c>
    </row>
    <row r="849" spans="1:13" ht="13.2">
      <c r="A849" s="428"/>
      <c r="B849" s="417"/>
      <c r="C849" s="261"/>
      <c r="D849" s="261"/>
      <c r="E849" s="430"/>
      <c r="F849" s="261"/>
      <c r="G849" s="261"/>
      <c r="H849" s="379"/>
      <c r="I849" s="379" t="s">
        <v>160</v>
      </c>
      <c r="J849" s="379" t="str">
        <f t="shared" si="4"/>
        <v/>
      </c>
      <c r="K849" s="261"/>
      <c r="L849" s="261" t="s">
        <v>160</v>
      </c>
      <c r="M849" s="261" t="s">
        <v>160</v>
      </c>
    </row>
    <row r="850" spans="1:13" ht="13.2">
      <c r="A850" s="428"/>
      <c r="B850" s="417"/>
      <c r="C850" s="261"/>
      <c r="D850" s="261"/>
      <c r="E850" s="430"/>
      <c r="F850" s="261"/>
      <c r="G850" s="261"/>
      <c r="H850" s="379"/>
      <c r="I850" s="379" t="s">
        <v>160</v>
      </c>
      <c r="J850" s="379" t="str">
        <f t="shared" si="4"/>
        <v/>
      </c>
      <c r="K850" s="261"/>
      <c r="L850" s="261" t="s">
        <v>160</v>
      </c>
      <c r="M850" s="261" t="s">
        <v>160</v>
      </c>
    </row>
    <row r="851" spans="1:13" ht="13.2">
      <c r="A851" s="428"/>
      <c r="B851" s="417"/>
      <c r="C851" s="261"/>
      <c r="D851" s="261"/>
      <c r="E851" s="430"/>
      <c r="F851" s="261"/>
      <c r="G851" s="261"/>
      <c r="H851" s="379"/>
      <c r="I851" s="379" t="s">
        <v>160</v>
      </c>
      <c r="J851" s="379" t="str">
        <f t="shared" si="4"/>
        <v/>
      </c>
      <c r="K851" s="261"/>
      <c r="L851" s="261" t="s">
        <v>160</v>
      </c>
      <c r="M851" s="261" t="s">
        <v>160</v>
      </c>
    </row>
    <row r="852" spans="1:13" ht="13.2">
      <c r="A852" s="428"/>
      <c r="B852" s="417"/>
      <c r="C852" s="261"/>
      <c r="D852" s="261"/>
      <c r="E852" s="430"/>
      <c r="F852" s="261"/>
      <c r="G852" s="261"/>
      <c r="H852" s="379"/>
      <c r="I852" s="379" t="s">
        <v>160</v>
      </c>
      <c r="J852" s="379" t="str">
        <f t="shared" si="4"/>
        <v/>
      </c>
      <c r="K852" s="261"/>
      <c r="L852" s="261" t="s">
        <v>160</v>
      </c>
      <c r="M852" s="261" t="s">
        <v>160</v>
      </c>
    </row>
    <row r="853" spans="1:13" ht="13.2">
      <c r="A853" s="428"/>
      <c r="B853" s="417"/>
      <c r="C853" s="261"/>
      <c r="D853" s="261"/>
      <c r="E853" s="430"/>
      <c r="F853" s="261"/>
      <c r="G853" s="261"/>
      <c r="H853" s="379"/>
      <c r="I853" s="379" t="s">
        <v>160</v>
      </c>
      <c r="J853" s="379" t="str">
        <f t="shared" si="4"/>
        <v/>
      </c>
      <c r="K853" s="261"/>
      <c r="L853" s="261" t="s">
        <v>160</v>
      </c>
      <c r="M853" s="261" t="s">
        <v>160</v>
      </c>
    </row>
    <row r="854" spans="1:13" ht="13.2">
      <c r="A854" s="428"/>
      <c r="B854" s="417"/>
      <c r="C854" s="261"/>
      <c r="D854" s="261"/>
      <c r="E854" s="430"/>
      <c r="F854" s="261"/>
      <c r="G854" s="261"/>
      <c r="H854" s="379"/>
      <c r="I854" s="379" t="s">
        <v>160</v>
      </c>
      <c r="J854" s="379" t="str">
        <f t="shared" si="4"/>
        <v/>
      </c>
      <c r="K854" s="261"/>
      <c r="L854" s="261" t="s">
        <v>160</v>
      </c>
      <c r="M854" s="261" t="s">
        <v>160</v>
      </c>
    </row>
    <row r="855" spans="1:13" ht="13.2">
      <c r="A855" s="428"/>
      <c r="B855" s="417"/>
      <c r="C855" s="261"/>
      <c r="D855" s="261"/>
      <c r="E855" s="430"/>
      <c r="F855" s="261"/>
      <c r="G855" s="261"/>
      <c r="H855" s="379"/>
      <c r="I855" s="379" t="s">
        <v>160</v>
      </c>
      <c r="J855" s="379" t="str">
        <f t="shared" si="4"/>
        <v/>
      </c>
      <c r="K855" s="261"/>
      <c r="L855" s="261" t="s">
        <v>160</v>
      </c>
      <c r="M855" s="261" t="s">
        <v>160</v>
      </c>
    </row>
    <row r="856" spans="1:13" ht="13.2">
      <c r="A856" s="428"/>
      <c r="B856" s="417"/>
      <c r="C856" s="261"/>
      <c r="D856" s="261"/>
      <c r="E856" s="430"/>
      <c r="F856" s="261"/>
      <c r="G856" s="261"/>
      <c r="H856" s="379"/>
      <c r="I856" s="379" t="s">
        <v>160</v>
      </c>
      <c r="J856" s="379" t="str">
        <f t="shared" si="4"/>
        <v/>
      </c>
      <c r="K856" s="261"/>
      <c r="L856" s="261" t="s">
        <v>160</v>
      </c>
      <c r="M856" s="261" t="s">
        <v>160</v>
      </c>
    </row>
    <row r="857" spans="1:13" ht="13.2">
      <c r="A857" s="428"/>
      <c r="B857" s="417"/>
      <c r="C857" s="261"/>
      <c r="D857" s="261"/>
      <c r="E857" s="430"/>
      <c r="F857" s="261"/>
      <c r="G857" s="261"/>
      <c r="H857" s="379"/>
      <c r="I857" s="379" t="s">
        <v>160</v>
      </c>
      <c r="J857" s="379" t="str">
        <f t="shared" si="4"/>
        <v/>
      </c>
      <c r="K857" s="261"/>
      <c r="L857" s="261" t="s">
        <v>160</v>
      </c>
      <c r="M857" s="261" t="s">
        <v>160</v>
      </c>
    </row>
    <row r="858" spans="1:13" ht="13.2">
      <c r="A858" s="428"/>
      <c r="B858" s="417"/>
      <c r="C858" s="261"/>
      <c r="D858" s="261"/>
      <c r="E858" s="430"/>
      <c r="F858" s="261"/>
      <c r="G858" s="261"/>
      <c r="H858" s="379"/>
      <c r="I858" s="379" t="s">
        <v>160</v>
      </c>
      <c r="J858" s="379" t="str">
        <f t="shared" si="4"/>
        <v/>
      </c>
      <c r="K858" s="261"/>
      <c r="L858" s="261" t="s">
        <v>160</v>
      </c>
      <c r="M858" s="261" t="s">
        <v>160</v>
      </c>
    </row>
    <row r="859" spans="1:13" ht="13.2">
      <c r="A859" s="428"/>
      <c r="B859" s="417"/>
      <c r="C859" s="261"/>
      <c r="D859" s="261"/>
      <c r="E859" s="430"/>
      <c r="F859" s="261"/>
      <c r="G859" s="261"/>
      <c r="H859" s="379"/>
      <c r="I859" s="379" t="s">
        <v>160</v>
      </c>
      <c r="J859" s="379" t="str">
        <f t="shared" si="4"/>
        <v/>
      </c>
      <c r="K859" s="261"/>
      <c r="L859" s="261" t="s">
        <v>160</v>
      </c>
      <c r="M859" s="261" t="s">
        <v>160</v>
      </c>
    </row>
    <row r="860" spans="1:13" ht="13.2">
      <c r="A860" s="428"/>
      <c r="B860" s="417"/>
      <c r="C860" s="261"/>
      <c r="D860" s="261"/>
      <c r="E860" s="430"/>
      <c r="F860" s="261"/>
      <c r="G860" s="261"/>
      <c r="H860" s="379"/>
      <c r="I860" s="379" t="s">
        <v>160</v>
      </c>
      <c r="J860" s="379" t="str">
        <f t="shared" si="4"/>
        <v/>
      </c>
      <c r="K860" s="261"/>
      <c r="L860" s="261" t="s">
        <v>160</v>
      </c>
      <c r="M860" s="261" t="s">
        <v>160</v>
      </c>
    </row>
    <row r="861" spans="1:13" ht="13.2">
      <c r="A861" s="428"/>
      <c r="B861" s="417"/>
      <c r="C861" s="261"/>
      <c r="D861" s="261"/>
      <c r="E861" s="430"/>
      <c r="F861" s="261"/>
      <c r="G861" s="261"/>
      <c r="H861" s="379"/>
      <c r="I861" s="379" t="s">
        <v>160</v>
      </c>
      <c r="J861" s="379" t="str">
        <f t="shared" si="4"/>
        <v/>
      </c>
      <c r="K861" s="261"/>
      <c r="L861" s="261" t="s">
        <v>160</v>
      </c>
      <c r="M861" s="261" t="s">
        <v>160</v>
      </c>
    </row>
    <row r="862" spans="1:13" ht="13.2">
      <c r="A862" s="428"/>
      <c r="B862" s="417"/>
      <c r="C862" s="261"/>
      <c r="D862" s="261"/>
      <c r="E862" s="430"/>
      <c r="F862" s="261"/>
      <c r="G862" s="261"/>
      <c r="H862" s="379"/>
      <c r="I862" s="379" t="s">
        <v>160</v>
      </c>
      <c r="J862" s="379" t="str">
        <f t="shared" si="4"/>
        <v/>
      </c>
      <c r="K862" s="261"/>
      <c r="L862" s="261" t="s">
        <v>160</v>
      </c>
      <c r="M862" s="261" t="s">
        <v>160</v>
      </c>
    </row>
    <row r="863" spans="1:13" ht="13.2">
      <c r="A863" s="428"/>
      <c r="B863" s="417"/>
      <c r="C863" s="261"/>
      <c r="D863" s="261"/>
      <c r="E863" s="430"/>
      <c r="F863" s="261"/>
      <c r="G863" s="261"/>
      <c r="H863" s="379"/>
      <c r="I863" s="379" t="s">
        <v>160</v>
      </c>
      <c r="J863" s="379" t="str">
        <f t="shared" si="4"/>
        <v/>
      </c>
      <c r="K863" s="261"/>
      <c r="L863" s="261" t="s">
        <v>160</v>
      </c>
      <c r="M863" s="261" t="s">
        <v>160</v>
      </c>
    </row>
    <row r="864" spans="1:13" ht="13.2">
      <c r="A864" s="428"/>
      <c r="B864" s="417"/>
      <c r="C864" s="261"/>
      <c r="D864" s="261"/>
      <c r="E864" s="430"/>
      <c r="F864" s="261"/>
      <c r="G864" s="261"/>
      <c r="H864" s="379"/>
      <c r="I864" s="379" t="s">
        <v>160</v>
      </c>
      <c r="J864" s="379" t="str">
        <f t="shared" si="4"/>
        <v/>
      </c>
      <c r="K864" s="261"/>
      <c r="L864" s="261" t="s">
        <v>160</v>
      </c>
      <c r="M864" s="261" t="s">
        <v>160</v>
      </c>
    </row>
    <row r="865" spans="1:13" ht="13.2">
      <c r="A865" s="428"/>
      <c r="B865" s="417"/>
      <c r="C865" s="261"/>
      <c r="D865" s="261"/>
      <c r="E865" s="430"/>
      <c r="F865" s="261"/>
      <c r="G865" s="261"/>
      <c r="H865" s="379"/>
      <c r="I865" s="379" t="s">
        <v>160</v>
      </c>
      <c r="J865" s="379" t="str">
        <f t="shared" si="4"/>
        <v/>
      </c>
      <c r="K865" s="261"/>
      <c r="L865" s="261" t="s">
        <v>160</v>
      </c>
      <c r="M865" s="261" t="s">
        <v>160</v>
      </c>
    </row>
    <row r="866" spans="1:13" ht="13.2">
      <c r="A866" s="428"/>
      <c r="B866" s="417"/>
      <c r="C866" s="261"/>
      <c r="D866" s="261"/>
      <c r="E866" s="430"/>
      <c r="F866" s="261"/>
      <c r="G866" s="261"/>
      <c r="H866" s="379"/>
      <c r="I866" s="379" t="s">
        <v>160</v>
      </c>
      <c r="J866" s="379" t="str">
        <f t="shared" si="4"/>
        <v/>
      </c>
      <c r="K866" s="261"/>
      <c r="L866" s="261" t="s">
        <v>160</v>
      </c>
      <c r="M866" s="261" t="s">
        <v>160</v>
      </c>
    </row>
    <row r="867" spans="1:13" ht="13.2">
      <c r="A867" s="428"/>
      <c r="B867" s="417"/>
      <c r="C867" s="261"/>
      <c r="D867" s="261"/>
      <c r="E867" s="430"/>
      <c r="F867" s="261"/>
      <c r="G867" s="261"/>
      <c r="H867" s="379"/>
      <c r="I867" s="379" t="s">
        <v>160</v>
      </c>
      <c r="J867" s="379" t="str">
        <f t="shared" si="4"/>
        <v/>
      </c>
      <c r="K867" s="261"/>
      <c r="L867" s="261" t="s">
        <v>160</v>
      </c>
      <c r="M867" s="261" t="s">
        <v>160</v>
      </c>
    </row>
    <row r="868" spans="1:13" ht="13.2">
      <c r="A868" s="428"/>
      <c r="B868" s="417"/>
      <c r="C868" s="261"/>
      <c r="D868" s="261"/>
      <c r="E868" s="430"/>
      <c r="F868" s="261"/>
      <c r="G868" s="261"/>
      <c r="H868" s="379"/>
      <c r="I868" s="379" t="s">
        <v>160</v>
      </c>
      <c r="J868" s="379" t="str">
        <f t="shared" si="4"/>
        <v/>
      </c>
      <c r="K868" s="261"/>
      <c r="L868" s="261" t="s">
        <v>160</v>
      </c>
      <c r="M868" s="261" t="s">
        <v>160</v>
      </c>
    </row>
    <row r="869" spans="1:13" ht="13.2">
      <c r="A869" s="428"/>
      <c r="B869" s="417"/>
      <c r="C869" s="261"/>
      <c r="D869" s="261"/>
      <c r="E869" s="430"/>
      <c r="F869" s="261"/>
      <c r="G869" s="261"/>
      <c r="H869" s="379"/>
      <c r="I869" s="379" t="s">
        <v>160</v>
      </c>
      <c r="J869" s="379" t="str">
        <f t="shared" si="4"/>
        <v/>
      </c>
      <c r="K869" s="261"/>
      <c r="L869" s="261" t="s">
        <v>160</v>
      </c>
      <c r="M869" s="261" t="s">
        <v>160</v>
      </c>
    </row>
    <row r="870" spans="1:13" ht="13.2">
      <c r="A870" s="428"/>
      <c r="B870" s="417"/>
      <c r="C870" s="261"/>
      <c r="D870" s="261"/>
      <c r="E870" s="430"/>
      <c r="F870" s="261"/>
      <c r="G870" s="261"/>
      <c r="H870" s="379"/>
      <c r="I870" s="379" t="s">
        <v>160</v>
      </c>
      <c r="J870" s="379" t="str">
        <f t="shared" si="4"/>
        <v/>
      </c>
      <c r="K870" s="261"/>
      <c r="L870" s="261" t="s">
        <v>160</v>
      </c>
      <c r="M870" s="261" t="s">
        <v>160</v>
      </c>
    </row>
    <row r="871" spans="1:13" ht="13.2">
      <c r="A871" s="428"/>
      <c r="B871" s="417"/>
      <c r="C871" s="261"/>
      <c r="D871" s="261"/>
      <c r="E871" s="430"/>
      <c r="F871" s="261"/>
      <c r="G871" s="261"/>
      <c r="H871" s="379"/>
      <c r="I871" s="379" t="s">
        <v>160</v>
      </c>
      <c r="J871" s="379" t="str">
        <f t="shared" si="4"/>
        <v/>
      </c>
      <c r="K871" s="261"/>
      <c r="L871" s="261" t="s">
        <v>160</v>
      </c>
      <c r="M871" s="261" t="s">
        <v>160</v>
      </c>
    </row>
    <row r="872" spans="1:13" ht="13.2">
      <c r="A872" s="428"/>
      <c r="B872" s="417"/>
      <c r="C872" s="261"/>
      <c r="D872" s="261"/>
      <c r="E872" s="430"/>
      <c r="F872" s="261"/>
      <c r="G872" s="261"/>
      <c r="H872" s="379"/>
      <c r="I872" s="379" t="s">
        <v>160</v>
      </c>
      <c r="J872" s="379" t="str">
        <f t="shared" si="4"/>
        <v/>
      </c>
      <c r="K872" s="261"/>
      <c r="L872" s="261" t="s">
        <v>160</v>
      </c>
      <c r="M872" s="261" t="s">
        <v>160</v>
      </c>
    </row>
    <row r="873" spans="1:13" ht="13.2">
      <c r="A873" s="428"/>
      <c r="B873" s="417"/>
      <c r="C873" s="261"/>
      <c r="D873" s="261"/>
      <c r="E873" s="430"/>
      <c r="F873" s="261"/>
      <c r="G873" s="261"/>
      <c r="H873" s="379"/>
      <c r="I873" s="379" t="s">
        <v>160</v>
      </c>
      <c r="J873" s="379" t="str">
        <f t="shared" si="4"/>
        <v/>
      </c>
      <c r="K873" s="261"/>
      <c r="L873" s="261" t="s">
        <v>160</v>
      </c>
      <c r="M873" s="261" t="s">
        <v>160</v>
      </c>
    </row>
    <row r="874" spans="1:13" ht="13.2">
      <c r="A874" s="428"/>
      <c r="B874" s="417"/>
      <c r="C874" s="261"/>
      <c r="D874" s="261"/>
      <c r="E874" s="430"/>
      <c r="F874" s="261"/>
      <c r="G874" s="261"/>
      <c r="H874" s="379"/>
      <c r="I874" s="379" t="s">
        <v>160</v>
      </c>
      <c r="J874" s="379" t="str">
        <f t="shared" si="4"/>
        <v/>
      </c>
      <c r="K874" s="261"/>
      <c r="L874" s="261" t="s">
        <v>160</v>
      </c>
      <c r="M874" s="261" t="s">
        <v>160</v>
      </c>
    </row>
    <row r="875" spans="1:13" ht="13.2">
      <c r="A875" s="428"/>
      <c r="B875" s="417"/>
      <c r="C875" s="261"/>
      <c r="D875" s="261"/>
      <c r="E875" s="430"/>
      <c r="F875" s="261"/>
      <c r="G875" s="261"/>
      <c r="H875" s="379"/>
      <c r="I875" s="379" t="s">
        <v>160</v>
      </c>
      <c r="J875" s="379" t="str">
        <f t="shared" si="4"/>
        <v/>
      </c>
      <c r="K875" s="261"/>
      <c r="L875" s="261" t="s">
        <v>160</v>
      </c>
      <c r="M875" s="261" t="s">
        <v>160</v>
      </c>
    </row>
    <row r="876" spans="1:13" ht="13.2">
      <c r="A876" s="428"/>
      <c r="B876" s="417"/>
      <c r="C876" s="261"/>
      <c r="D876" s="261"/>
      <c r="E876" s="430"/>
      <c r="F876" s="261"/>
      <c r="G876" s="261"/>
      <c r="H876" s="379"/>
      <c r="I876" s="379" t="s">
        <v>160</v>
      </c>
      <c r="J876" s="379" t="str">
        <f t="shared" si="4"/>
        <v/>
      </c>
      <c r="K876" s="261"/>
      <c r="L876" s="261" t="s">
        <v>160</v>
      </c>
      <c r="M876" s="261" t="s">
        <v>160</v>
      </c>
    </row>
    <row r="877" spans="1:13" ht="13.2">
      <c r="A877" s="428"/>
      <c r="B877" s="417"/>
      <c r="C877" s="261"/>
      <c r="D877" s="261"/>
      <c r="E877" s="430"/>
      <c r="F877" s="261"/>
      <c r="G877" s="261"/>
      <c r="H877" s="379"/>
      <c r="I877" s="379" t="s">
        <v>160</v>
      </c>
      <c r="J877" s="379" t="str">
        <f t="shared" si="4"/>
        <v/>
      </c>
      <c r="K877" s="261"/>
      <c r="L877" s="261" t="s">
        <v>160</v>
      </c>
      <c r="M877" s="261" t="s">
        <v>160</v>
      </c>
    </row>
    <row r="878" spans="1:13" ht="13.2">
      <c r="A878" s="428"/>
      <c r="B878" s="417"/>
      <c r="C878" s="261"/>
      <c r="D878" s="261"/>
      <c r="E878" s="430"/>
      <c r="F878" s="261"/>
      <c r="G878" s="261"/>
      <c r="H878" s="379"/>
      <c r="I878" s="379" t="s">
        <v>160</v>
      </c>
      <c r="J878" s="379" t="str">
        <f t="shared" si="4"/>
        <v/>
      </c>
      <c r="K878" s="261"/>
      <c r="L878" s="261" t="s">
        <v>160</v>
      </c>
      <c r="M878" s="261" t="s">
        <v>160</v>
      </c>
    </row>
    <row r="879" spans="1:13" ht="13.2">
      <c r="A879" s="428"/>
      <c r="B879" s="417"/>
      <c r="C879" s="261"/>
      <c r="D879" s="261"/>
      <c r="E879" s="430"/>
      <c r="F879" s="261"/>
      <c r="G879" s="261"/>
      <c r="H879" s="379"/>
      <c r="I879" s="379" t="s">
        <v>160</v>
      </c>
      <c r="J879" s="379" t="str">
        <f t="shared" si="4"/>
        <v/>
      </c>
      <c r="K879" s="261"/>
      <c r="L879" s="261" t="s">
        <v>160</v>
      </c>
      <c r="M879" s="261" t="s">
        <v>160</v>
      </c>
    </row>
    <row r="880" spans="1:13" ht="13.2">
      <c r="A880" s="428"/>
      <c r="B880" s="417"/>
      <c r="C880" s="261"/>
      <c r="D880" s="261"/>
      <c r="E880" s="430"/>
      <c r="F880" s="261"/>
      <c r="G880" s="261"/>
      <c r="H880" s="379"/>
      <c r="I880" s="379" t="s">
        <v>160</v>
      </c>
      <c r="J880" s="379" t="str">
        <f t="shared" si="4"/>
        <v/>
      </c>
      <c r="K880" s="261"/>
      <c r="L880" s="261" t="s">
        <v>160</v>
      </c>
      <c r="M880" s="261" t="s">
        <v>160</v>
      </c>
    </row>
    <row r="881" spans="1:13" ht="13.2">
      <c r="A881" s="428"/>
      <c r="B881" s="417"/>
      <c r="C881" s="261"/>
      <c r="D881" s="261"/>
      <c r="E881" s="430"/>
      <c r="F881" s="261"/>
      <c r="G881" s="261"/>
      <c r="H881" s="379"/>
      <c r="I881" s="379" t="s">
        <v>160</v>
      </c>
      <c r="J881" s="379" t="str">
        <f t="shared" si="4"/>
        <v/>
      </c>
      <c r="K881" s="261"/>
      <c r="L881" s="261" t="s">
        <v>160</v>
      </c>
      <c r="M881" s="261" t="s">
        <v>160</v>
      </c>
    </row>
    <row r="882" spans="1:13" ht="13.2">
      <c r="A882" s="428"/>
      <c r="B882" s="417"/>
      <c r="C882" s="261"/>
      <c r="D882" s="261"/>
      <c r="E882" s="430"/>
      <c r="F882" s="261"/>
      <c r="G882" s="261"/>
      <c r="H882" s="379"/>
      <c r="I882" s="379" t="s">
        <v>160</v>
      </c>
      <c r="J882" s="379" t="str">
        <f t="shared" si="4"/>
        <v/>
      </c>
      <c r="K882" s="261"/>
      <c r="L882" s="261" t="s">
        <v>160</v>
      </c>
      <c r="M882" s="261" t="s">
        <v>160</v>
      </c>
    </row>
    <row r="883" spans="1:13" ht="13.2">
      <c r="A883" s="428"/>
      <c r="B883" s="417"/>
      <c r="C883" s="261"/>
      <c r="D883" s="261"/>
      <c r="E883" s="430"/>
      <c r="F883" s="261"/>
      <c r="G883" s="261"/>
      <c r="H883" s="379"/>
      <c r="I883" s="379" t="s">
        <v>160</v>
      </c>
      <c r="J883" s="379" t="str">
        <f t="shared" si="4"/>
        <v/>
      </c>
      <c r="K883" s="261"/>
      <c r="L883" s="261" t="s">
        <v>160</v>
      </c>
      <c r="M883" s="261" t="s">
        <v>160</v>
      </c>
    </row>
    <row r="884" spans="1:13" ht="13.2">
      <c r="A884" s="428"/>
      <c r="B884" s="417"/>
      <c r="C884" s="261"/>
      <c r="D884" s="261"/>
      <c r="E884" s="430"/>
      <c r="F884" s="261"/>
      <c r="G884" s="261"/>
      <c r="H884" s="379"/>
      <c r="I884" s="379" t="s">
        <v>160</v>
      </c>
      <c r="J884" s="379" t="str">
        <f t="shared" si="4"/>
        <v/>
      </c>
      <c r="K884" s="261"/>
      <c r="L884" s="261" t="s">
        <v>160</v>
      </c>
      <c r="M884" s="261" t="s">
        <v>160</v>
      </c>
    </row>
    <row r="885" spans="1:13" ht="13.2">
      <c r="A885" s="428"/>
      <c r="B885" s="417"/>
      <c r="C885" s="261"/>
      <c r="D885" s="261"/>
      <c r="E885" s="430"/>
      <c r="F885" s="261"/>
      <c r="G885" s="261"/>
      <c r="H885" s="379"/>
      <c r="I885" s="379" t="s">
        <v>160</v>
      </c>
      <c r="J885" s="379" t="str">
        <f t="shared" si="4"/>
        <v/>
      </c>
      <c r="K885" s="261"/>
      <c r="L885" s="261" t="s">
        <v>160</v>
      </c>
      <c r="M885" s="261" t="s">
        <v>160</v>
      </c>
    </row>
    <row r="886" spans="1:13" ht="13.2">
      <c r="A886" s="428"/>
      <c r="B886" s="417"/>
      <c r="C886" s="261"/>
      <c r="D886" s="261"/>
      <c r="E886" s="430"/>
      <c r="F886" s="261"/>
      <c r="G886" s="261"/>
      <c r="H886" s="379"/>
      <c r="I886" s="379" t="s">
        <v>160</v>
      </c>
      <c r="J886" s="379" t="str">
        <f t="shared" si="4"/>
        <v/>
      </c>
      <c r="K886" s="261"/>
      <c r="L886" s="261" t="s">
        <v>160</v>
      </c>
      <c r="M886" s="261" t="s">
        <v>160</v>
      </c>
    </row>
    <row r="887" spans="1:13" ht="13.2">
      <c r="A887" s="428"/>
      <c r="B887" s="417"/>
      <c r="C887" s="261"/>
      <c r="D887" s="261"/>
      <c r="E887" s="430"/>
      <c r="F887" s="261"/>
      <c r="G887" s="261"/>
      <c r="H887" s="379"/>
      <c r="I887" s="379" t="s">
        <v>160</v>
      </c>
      <c r="J887" s="379" t="str">
        <f t="shared" si="4"/>
        <v/>
      </c>
      <c r="K887" s="261"/>
      <c r="L887" s="261" t="s">
        <v>160</v>
      </c>
      <c r="M887" s="261" t="s">
        <v>160</v>
      </c>
    </row>
    <row r="888" spans="1:13" ht="13.2">
      <c r="A888" s="428"/>
      <c r="B888" s="417"/>
      <c r="C888" s="261"/>
      <c r="D888" s="261"/>
      <c r="E888" s="430"/>
      <c r="F888" s="261"/>
      <c r="G888" s="261"/>
      <c r="H888" s="379"/>
      <c r="I888" s="379" t="s">
        <v>160</v>
      </c>
      <c r="J888" s="379" t="str">
        <f t="shared" si="4"/>
        <v/>
      </c>
      <c r="K888" s="261"/>
      <c r="L888" s="261" t="s">
        <v>160</v>
      </c>
      <c r="M888" s="261" t="s">
        <v>160</v>
      </c>
    </row>
    <row r="889" spans="1:13" ht="13.2">
      <c r="A889" s="428"/>
      <c r="B889" s="417"/>
      <c r="C889" s="261"/>
      <c r="D889" s="261"/>
      <c r="E889" s="430"/>
      <c r="F889" s="261"/>
      <c r="G889" s="261"/>
      <c r="H889" s="379"/>
      <c r="I889" s="379" t="s">
        <v>160</v>
      </c>
      <c r="J889" s="379" t="str">
        <f t="shared" si="4"/>
        <v/>
      </c>
      <c r="K889" s="261"/>
      <c r="L889" s="261" t="s">
        <v>160</v>
      </c>
      <c r="M889" s="261" t="s">
        <v>160</v>
      </c>
    </row>
    <row r="890" spans="1:13" ht="13.2">
      <c r="A890" s="428"/>
      <c r="B890" s="417"/>
      <c r="C890" s="261"/>
      <c r="D890" s="261"/>
      <c r="E890" s="430"/>
      <c r="F890" s="261"/>
      <c r="G890" s="261"/>
      <c r="H890" s="379"/>
      <c r="I890" s="379" t="s">
        <v>160</v>
      </c>
      <c r="J890" s="379" t="str">
        <f t="shared" si="4"/>
        <v/>
      </c>
      <c r="K890" s="261"/>
      <c r="L890" s="261" t="s">
        <v>160</v>
      </c>
      <c r="M890" s="261" t="s">
        <v>160</v>
      </c>
    </row>
    <row r="891" spans="1:13" ht="13.2">
      <c r="A891" s="428"/>
      <c r="B891" s="417"/>
      <c r="C891" s="261"/>
      <c r="D891" s="261"/>
      <c r="E891" s="430"/>
      <c r="F891" s="261"/>
      <c r="G891" s="261"/>
      <c r="H891" s="379"/>
      <c r="I891" s="379" t="s">
        <v>160</v>
      </c>
      <c r="J891" s="379" t="str">
        <f t="shared" si="4"/>
        <v/>
      </c>
      <c r="K891" s="261"/>
      <c r="L891" s="261" t="s">
        <v>160</v>
      </c>
      <c r="M891" s="261" t="s">
        <v>160</v>
      </c>
    </row>
    <row r="892" spans="1:13" ht="13.2">
      <c r="A892" s="428"/>
      <c r="B892" s="417"/>
      <c r="C892" s="261"/>
      <c r="D892" s="261"/>
      <c r="E892" s="430"/>
      <c r="F892" s="261"/>
      <c r="G892" s="261"/>
      <c r="H892" s="379"/>
      <c r="I892" s="379" t="s">
        <v>160</v>
      </c>
      <c r="J892" s="379" t="str">
        <f t="shared" si="4"/>
        <v/>
      </c>
      <c r="K892" s="261"/>
      <c r="L892" s="261" t="s">
        <v>160</v>
      </c>
      <c r="M892" s="261" t="s">
        <v>160</v>
      </c>
    </row>
    <row r="893" spans="1:13" ht="13.2">
      <c r="A893" s="428"/>
      <c r="B893" s="417"/>
      <c r="C893" s="261"/>
      <c r="D893" s="261"/>
      <c r="E893" s="430"/>
      <c r="F893" s="261"/>
      <c r="G893" s="261"/>
      <c r="H893" s="379"/>
      <c r="I893" s="379" t="s">
        <v>160</v>
      </c>
      <c r="J893" s="379" t="str">
        <f t="shared" si="4"/>
        <v/>
      </c>
      <c r="K893" s="261"/>
      <c r="L893" s="261" t="s">
        <v>160</v>
      </c>
      <c r="M893" s="261" t="s">
        <v>160</v>
      </c>
    </row>
    <row r="894" spans="1:13" ht="13.2">
      <c r="A894" s="428"/>
      <c r="B894" s="417"/>
      <c r="C894" s="261"/>
      <c r="D894" s="261"/>
      <c r="E894" s="430"/>
      <c r="F894" s="261"/>
      <c r="G894" s="261"/>
      <c r="H894" s="379"/>
      <c r="I894" s="379" t="s">
        <v>160</v>
      </c>
      <c r="J894" s="379" t="str">
        <f t="shared" si="4"/>
        <v/>
      </c>
      <c r="K894" s="261"/>
      <c r="L894" s="261" t="s">
        <v>160</v>
      </c>
      <c r="M894" s="261" t="s">
        <v>160</v>
      </c>
    </row>
    <row r="895" spans="1:13" ht="13.2">
      <c r="A895" s="428"/>
      <c r="B895" s="417"/>
      <c r="C895" s="261"/>
      <c r="D895" s="261"/>
      <c r="E895" s="430"/>
      <c r="F895" s="261"/>
      <c r="G895" s="261"/>
      <c r="H895" s="379"/>
      <c r="I895" s="379" t="s">
        <v>160</v>
      </c>
      <c r="J895" s="379" t="str">
        <f t="shared" si="4"/>
        <v/>
      </c>
      <c r="K895" s="261"/>
      <c r="L895" s="261" t="s">
        <v>160</v>
      </c>
      <c r="M895" s="261" t="s">
        <v>160</v>
      </c>
    </row>
    <row r="896" spans="1:13" ht="13.2">
      <c r="A896" s="428"/>
      <c r="B896" s="417"/>
      <c r="C896" s="261"/>
      <c r="D896" s="261"/>
      <c r="E896" s="430"/>
      <c r="F896" s="261"/>
      <c r="G896" s="261"/>
      <c r="H896" s="379"/>
      <c r="I896" s="379" t="s">
        <v>160</v>
      </c>
      <c r="J896" s="379" t="str">
        <f t="shared" si="4"/>
        <v/>
      </c>
      <c r="K896" s="261"/>
      <c r="L896" s="261" t="s">
        <v>160</v>
      </c>
      <c r="M896" s="261" t="s">
        <v>160</v>
      </c>
    </row>
    <row r="897" spans="1:13" ht="13.2">
      <c r="A897" s="428"/>
      <c r="B897" s="417"/>
      <c r="C897" s="261"/>
      <c r="D897" s="261"/>
      <c r="E897" s="430"/>
      <c r="F897" s="261"/>
      <c r="G897" s="261"/>
      <c r="H897" s="379"/>
      <c r="I897" s="379" t="s">
        <v>160</v>
      </c>
      <c r="J897" s="379" t="str">
        <f t="shared" si="4"/>
        <v/>
      </c>
      <c r="K897" s="261"/>
      <c r="L897" s="261" t="s">
        <v>160</v>
      </c>
      <c r="M897" s="261" t="s">
        <v>160</v>
      </c>
    </row>
    <row r="898" spans="1:13" ht="13.2">
      <c r="A898" s="428"/>
      <c r="B898" s="417"/>
      <c r="C898" s="261"/>
      <c r="D898" s="261"/>
      <c r="E898" s="430"/>
      <c r="F898" s="261"/>
      <c r="G898" s="261"/>
      <c r="H898" s="379"/>
      <c r="I898" s="379" t="s">
        <v>160</v>
      </c>
      <c r="J898" s="379" t="str">
        <f t="shared" si="4"/>
        <v/>
      </c>
      <c r="K898" s="261"/>
      <c r="L898" s="261" t="s">
        <v>160</v>
      </c>
      <c r="M898" s="261" t="s">
        <v>160</v>
      </c>
    </row>
    <row r="899" spans="1:13" ht="13.2">
      <c r="A899" s="428"/>
      <c r="B899" s="417"/>
      <c r="C899" s="261"/>
      <c r="D899" s="261"/>
      <c r="E899" s="430"/>
      <c r="F899" s="261"/>
      <c r="G899" s="261"/>
      <c r="H899" s="379"/>
      <c r="I899" s="379" t="s">
        <v>160</v>
      </c>
      <c r="J899" s="379" t="str">
        <f t="shared" si="4"/>
        <v/>
      </c>
      <c r="K899" s="261"/>
      <c r="L899" s="261" t="s">
        <v>160</v>
      </c>
      <c r="M899" s="261" t="s">
        <v>160</v>
      </c>
    </row>
    <row r="900" spans="1:13" ht="13.2">
      <c r="A900" s="428"/>
      <c r="B900" s="417"/>
      <c r="C900" s="261"/>
      <c r="D900" s="261"/>
      <c r="E900" s="430"/>
      <c r="F900" s="261"/>
      <c r="G900" s="261"/>
      <c r="H900" s="379"/>
      <c r="I900" s="379" t="s">
        <v>160</v>
      </c>
      <c r="J900" s="379" t="str">
        <f t="shared" si="4"/>
        <v/>
      </c>
      <c r="K900" s="261"/>
      <c r="L900" s="261" t="s">
        <v>160</v>
      </c>
      <c r="M900" s="261" t="s">
        <v>160</v>
      </c>
    </row>
    <row r="901" spans="1:13" ht="13.2">
      <c r="A901" s="428"/>
      <c r="B901" s="417"/>
      <c r="C901" s="261"/>
      <c r="D901" s="261"/>
      <c r="E901" s="430"/>
      <c r="F901" s="261"/>
      <c r="G901" s="261"/>
      <c r="H901" s="379"/>
      <c r="I901" s="379" t="s">
        <v>160</v>
      </c>
      <c r="J901" s="379" t="str">
        <f t="shared" si="4"/>
        <v/>
      </c>
      <c r="K901" s="261"/>
      <c r="L901" s="261" t="s">
        <v>160</v>
      </c>
      <c r="M901" s="261" t="s">
        <v>160</v>
      </c>
    </row>
    <row r="902" spans="1:13" ht="13.2">
      <c r="A902" s="428"/>
      <c r="B902" s="417"/>
      <c r="C902" s="261"/>
      <c r="D902" s="261"/>
      <c r="E902" s="430"/>
      <c r="F902" s="261"/>
      <c r="G902" s="261"/>
      <c r="H902" s="379"/>
      <c r="I902" s="379" t="s">
        <v>160</v>
      </c>
      <c r="J902" s="379" t="str">
        <f t="shared" si="4"/>
        <v/>
      </c>
      <c r="K902" s="261"/>
      <c r="L902" s="261" t="s">
        <v>160</v>
      </c>
      <c r="M902" s="261" t="s">
        <v>160</v>
      </c>
    </row>
    <row r="903" spans="1:13" ht="13.2">
      <c r="A903" s="428"/>
      <c r="B903" s="417"/>
      <c r="C903" s="261"/>
      <c r="D903" s="261"/>
      <c r="E903" s="430"/>
      <c r="F903" s="261"/>
      <c r="G903" s="261"/>
      <c r="H903" s="379"/>
      <c r="I903" s="379" t="s">
        <v>160</v>
      </c>
      <c r="J903" s="379" t="str">
        <f t="shared" si="4"/>
        <v/>
      </c>
      <c r="K903" s="261"/>
      <c r="L903" s="261" t="s">
        <v>160</v>
      </c>
      <c r="M903" s="261" t="s">
        <v>160</v>
      </c>
    </row>
    <row r="904" spans="1:13" ht="13.2">
      <c r="A904" s="428"/>
      <c r="B904" s="417"/>
      <c r="C904" s="261"/>
      <c r="D904" s="261"/>
      <c r="E904" s="430"/>
      <c r="F904" s="261"/>
      <c r="G904" s="261"/>
      <c r="H904" s="379"/>
      <c r="I904" s="379" t="s">
        <v>160</v>
      </c>
      <c r="J904" s="379" t="str">
        <f t="shared" si="4"/>
        <v/>
      </c>
      <c r="K904" s="261"/>
      <c r="L904" s="261" t="s">
        <v>160</v>
      </c>
      <c r="M904" s="261" t="s">
        <v>160</v>
      </c>
    </row>
    <row r="905" spans="1:13" ht="13.2">
      <c r="A905" s="428"/>
      <c r="B905" s="417"/>
      <c r="C905" s="261"/>
      <c r="D905" s="261"/>
      <c r="E905" s="430"/>
      <c r="F905" s="261"/>
      <c r="G905" s="261"/>
      <c r="H905" s="379"/>
      <c r="I905" s="379" t="s">
        <v>160</v>
      </c>
      <c r="J905" s="379" t="str">
        <f t="shared" si="4"/>
        <v/>
      </c>
      <c r="K905" s="261"/>
      <c r="L905" s="261" t="s">
        <v>160</v>
      </c>
      <c r="M905" s="261" t="s">
        <v>160</v>
      </c>
    </row>
    <row r="906" spans="1:13" ht="13.2">
      <c r="A906" s="428"/>
      <c r="B906" s="417"/>
      <c r="C906" s="261"/>
      <c r="D906" s="261"/>
      <c r="E906" s="430"/>
      <c r="F906" s="261"/>
      <c r="G906" s="261"/>
      <c r="H906" s="379"/>
      <c r="I906" s="379" t="s">
        <v>160</v>
      </c>
      <c r="J906" s="379" t="str">
        <f t="shared" si="4"/>
        <v/>
      </c>
      <c r="K906" s="261"/>
      <c r="L906" s="261" t="s">
        <v>160</v>
      </c>
      <c r="M906" s="261" t="s">
        <v>160</v>
      </c>
    </row>
    <row r="907" spans="1:13" ht="13.2">
      <c r="A907" s="428"/>
      <c r="B907" s="417"/>
      <c r="C907" s="261"/>
      <c r="D907" s="261"/>
      <c r="E907" s="430"/>
      <c r="F907" s="261"/>
      <c r="G907" s="261"/>
      <c r="H907" s="379"/>
      <c r="I907" s="379" t="s">
        <v>160</v>
      </c>
      <c r="J907" s="379" t="str">
        <f t="shared" si="4"/>
        <v/>
      </c>
      <c r="K907" s="261"/>
      <c r="L907" s="261" t="s">
        <v>160</v>
      </c>
      <c r="M907" s="261" t="s">
        <v>160</v>
      </c>
    </row>
    <row r="908" spans="1:13" ht="13.2">
      <c r="A908" s="428"/>
      <c r="B908" s="417"/>
      <c r="C908" s="261"/>
      <c r="D908" s="261"/>
      <c r="E908" s="430"/>
      <c r="F908" s="261"/>
      <c r="G908" s="261"/>
      <c r="H908" s="379"/>
      <c r="I908" s="379" t="s">
        <v>160</v>
      </c>
      <c r="J908" s="379" t="str">
        <f t="shared" si="4"/>
        <v/>
      </c>
      <c r="K908" s="261"/>
      <c r="L908" s="261" t="s">
        <v>160</v>
      </c>
      <c r="M908" s="261" t="s">
        <v>160</v>
      </c>
    </row>
    <row r="909" spans="1:13" ht="13.2">
      <c r="A909" s="428"/>
      <c r="B909" s="417"/>
      <c r="C909" s="261"/>
      <c r="D909" s="261"/>
      <c r="E909" s="430"/>
      <c r="F909" s="261"/>
      <c r="G909" s="261"/>
      <c r="H909" s="379"/>
      <c r="I909" s="379" t="s">
        <v>160</v>
      </c>
      <c r="J909" s="379" t="str">
        <f t="shared" si="4"/>
        <v/>
      </c>
      <c r="K909" s="261"/>
      <c r="L909" s="261" t="s">
        <v>160</v>
      </c>
      <c r="M909" s="261" t="s">
        <v>160</v>
      </c>
    </row>
    <row r="910" spans="1:13" ht="13.2">
      <c r="A910" s="428"/>
      <c r="B910" s="417"/>
      <c r="C910" s="261"/>
      <c r="D910" s="261"/>
      <c r="E910" s="430"/>
      <c r="F910" s="261"/>
      <c r="G910" s="261"/>
      <c r="H910" s="379"/>
      <c r="I910" s="379" t="s">
        <v>160</v>
      </c>
      <c r="J910" s="379" t="str">
        <f t="shared" si="4"/>
        <v/>
      </c>
      <c r="K910" s="261"/>
      <c r="L910" s="261" t="s">
        <v>160</v>
      </c>
      <c r="M910" s="261" t="s">
        <v>160</v>
      </c>
    </row>
    <row r="911" spans="1:13" ht="13.2">
      <c r="A911" s="428"/>
      <c r="B911" s="417"/>
      <c r="C911" s="261"/>
      <c r="D911" s="261"/>
      <c r="E911" s="430"/>
      <c r="F911" s="261"/>
      <c r="G911" s="261"/>
      <c r="H911" s="379"/>
      <c r="I911" s="379" t="s">
        <v>160</v>
      </c>
      <c r="J911" s="379" t="str">
        <f t="shared" si="4"/>
        <v/>
      </c>
      <c r="K911" s="261"/>
      <c r="L911" s="261" t="s">
        <v>160</v>
      </c>
      <c r="M911" s="261" t="s">
        <v>160</v>
      </c>
    </row>
    <row r="912" spans="1:13" ht="13.2">
      <c r="A912" s="428"/>
      <c r="B912" s="417"/>
      <c r="C912" s="261"/>
      <c r="D912" s="261"/>
      <c r="E912" s="430"/>
      <c r="F912" s="261"/>
      <c r="G912" s="261"/>
      <c r="H912" s="379"/>
      <c r="I912" s="379" t="s">
        <v>160</v>
      </c>
      <c r="J912" s="379" t="str">
        <f t="shared" si="4"/>
        <v/>
      </c>
      <c r="K912" s="261"/>
      <c r="L912" s="261" t="s">
        <v>160</v>
      </c>
      <c r="M912" s="261" t="s">
        <v>160</v>
      </c>
    </row>
    <row r="913" spans="1:13" ht="13.2">
      <c r="A913" s="428"/>
      <c r="B913" s="417"/>
      <c r="C913" s="261"/>
      <c r="D913" s="261"/>
      <c r="E913" s="430"/>
      <c r="F913" s="261"/>
      <c r="G913" s="261"/>
      <c r="H913" s="379"/>
      <c r="I913" s="379" t="s">
        <v>160</v>
      </c>
      <c r="J913" s="379" t="str">
        <f t="shared" si="4"/>
        <v/>
      </c>
      <c r="K913" s="261"/>
      <c r="L913" s="261" t="s">
        <v>160</v>
      </c>
      <c r="M913" s="261" t="s">
        <v>160</v>
      </c>
    </row>
    <row r="914" spans="1:13" ht="13.2">
      <c r="A914" s="428"/>
      <c r="B914" s="417"/>
      <c r="C914" s="261"/>
      <c r="D914" s="261"/>
      <c r="E914" s="430"/>
      <c r="F914" s="261"/>
      <c r="G914" s="261"/>
      <c r="H914" s="379"/>
      <c r="I914" s="379" t="s">
        <v>160</v>
      </c>
      <c r="J914" s="379" t="str">
        <f t="shared" si="4"/>
        <v/>
      </c>
      <c r="K914" s="261"/>
      <c r="L914" s="261" t="s">
        <v>160</v>
      </c>
      <c r="M914" s="261" t="s">
        <v>160</v>
      </c>
    </row>
    <row r="915" spans="1:13" ht="13.2">
      <c r="A915" s="428"/>
      <c r="B915" s="417"/>
      <c r="C915" s="261"/>
      <c r="D915" s="261"/>
      <c r="E915" s="430"/>
      <c r="F915" s="261"/>
      <c r="G915" s="261"/>
      <c r="H915" s="379"/>
      <c r="I915" s="379" t="s">
        <v>160</v>
      </c>
      <c r="J915" s="379" t="str">
        <f t="shared" si="4"/>
        <v/>
      </c>
      <c r="K915" s="261"/>
      <c r="L915" s="261" t="s">
        <v>160</v>
      </c>
      <c r="M915" s="261" t="s">
        <v>160</v>
      </c>
    </row>
    <row r="916" spans="1:13" ht="13.2">
      <c r="A916" s="428"/>
      <c r="B916" s="417"/>
      <c r="C916" s="261"/>
      <c r="D916" s="261"/>
      <c r="E916" s="430"/>
      <c r="F916" s="261"/>
      <c r="G916" s="261"/>
      <c r="H916" s="379"/>
      <c r="I916" s="379" t="s">
        <v>160</v>
      </c>
      <c r="J916" s="379" t="str">
        <f t="shared" si="4"/>
        <v/>
      </c>
      <c r="K916" s="261"/>
      <c r="L916" s="261" t="s">
        <v>160</v>
      </c>
      <c r="M916" s="261" t="s">
        <v>160</v>
      </c>
    </row>
    <row r="917" spans="1:13" ht="13.2">
      <c r="A917" s="428"/>
      <c r="B917" s="417"/>
      <c r="C917" s="261"/>
      <c r="D917" s="261"/>
      <c r="E917" s="430"/>
      <c r="F917" s="261"/>
      <c r="G917" s="261"/>
      <c r="H917" s="379"/>
      <c r="I917" s="379" t="s">
        <v>160</v>
      </c>
      <c r="J917" s="379" t="str">
        <f t="shared" si="4"/>
        <v/>
      </c>
      <c r="K917" s="261"/>
      <c r="L917" s="261" t="s">
        <v>160</v>
      </c>
      <c r="M917" s="261" t="s">
        <v>160</v>
      </c>
    </row>
    <row r="918" spans="1:13" ht="13.2">
      <c r="A918" s="428"/>
      <c r="B918" s="417"/>
      <c r="C918" s="261"/>
      <c r="D918" s="261"/>
      <c r="E918" s="430"/>
      <c r="F918" s="261"/>
      <c r="G918" s="261"/>
      <c r="H918" s="379"/>
      <c r="I918" s="379" t="s">
        <v>160</v>
      </c>
      <c r="J918" s="379" t="str">
        <f t="shared" si="4"/>
        <v/>
      </c>
      <c r="K918" s="261"/>
      <c r="L918" s="261" t="s">
        <v>160</v>
      </c>
      <c r="M918" s="261" t="s">
        <v>160</v>
      </c>
    </row>
    <row r="919" spans="1:13" ht="13.2">
      <c r="A919" s="428"/>
      <c r="B919" s="417"/>
      <c r="C919" s="261"/>
      <c r="D919" s="261"/>
      <c r="E919" s="430"/>
      <c r="F919" s="261"/>
      <c r="G919" s="261"/>
      <c r="H919" s="379"/>
      <c r="I919" s="379" t="s">
        <v>160</v>
      </c>
      <c r="J919" s="379" t="str">
        <f t="shared" si="4"/>
        <v/>
      </c>
      <c r="K919" s="261"/>
      <c r="L919" s="261" t="s">
        <v>160</v>
      </c>
      <c r="M919" s="261" t="s">
        <v>160</v>
      </c>
    </row>
    <row r="920" spans="1:13" ht="13.2">
      <c r="A920" s="428"/>
      <c r="B920" s="417"/>
      <c r="C920" s="261"/>
      <c r="D920" s="261"/>
      <c r="E920" s="430"/>
      <c r="F920" s="261"/>
      <c r="G920" s="261"/>
      <c r="H920" s="379"/>
      <c r="I920" s="379" t="s">
        <v>160</v>
      </c>
      <c r="J920" s="379" t="str">
        <f t="shared" si="4"/>
        <v/>
      </c>
      <c r="K920" s="261"/>
      <c r="L920" s="261" t="s">
        <v>160</v>
      </c>
      <c r="M920" s="261" t="s">
        <v>160</v>
      </c>
    </row>
    <row r="921" spans="1:13" ht="13.2">
      <c r="A921" s="428"/>
      <c r="B921" s="417"/>
      <c r="C921" s="261"/>
      <c r="D921" s="261"/>
      <c r="E921" s="430"/>
      <c r="F921" s="261"/>
      <c r="G921" s="261"/>
      <c r="H921" s="379"/>
      <c r="I921" s="379" t="s">
        <v>160</v>
      </c>
      <c r="J921" s="379" t="str">
        <f t="shared" si="4"/>
        <v/>
      </c>
      <c r="K921" s="261"/>
      <c r="L921" s="261" t="s">
        <v>160</v>
      </c>
      <c r="M921" s="261" t="s">
        <v>160</v>
      </c>
    </row>
    <row r="922" spans="1:13" ht="13.2">
      <c r="A922" s="428"/>
      <c r="B922" s="417"/>
      <c r="C922" s="261"/>
      <c r="D922" s="261"/>
      <c r="E922" s="430"/>
      <c r="F922" s="261"/>
      <c r="G922" s="261"/>
      <c r="H922" s="379"/>
      <c r="I922" s="379" t="s">
        <v>160</v>
      </c>
      <c r="J922" s="379" t="str">
        <f t="shared" si="4"/>
        <v/>
      </c>
      <c r="K922" s="261"/>
      <c r="L922" s="261" t="s">
        <v>160</v>
      </c>
      <c r="M922" s="261" t="s">
        <v>160</v>
      </c>
    </row>
    <row r="923" spans="1:13" ht="13.2">
      <c r="A923" s="428"/>
      <c r="B923" s="417"/>
      <c r="C923" s="261"/>
      <c r="D923" s="261"/>
      <c r="E923" s="430"/>
      <c r="F923" s="261"/>
      <c r="G923" s="261"/>
      <c r="H923" s="379"/>
      <c r="I923" s="379" t="s">
        <v>160</v>
      </c>
      <c r="J923" s="379" t="str">
        <f t="shared" si="4"/>
        <v/>
      </c>
      <c r="K923" s="261"/>
      <c r="L923" s="261" t="s">
        <v>160</v>
      </c>
      <c r="M923" s="261" t="s">
        <v>160</v>
      </c>
    </row>
    <row r="924" spans="1:13" ht="13.2">
      <c r="A924" s="428"/>
      <c r="B924" s="417"/>
      <c r="C924" s="261"/>
      <c r="D924" s="261"/>
      <c r="E924" s="430"/>
      <c r="F924" s="261"/>
      <c r="G924" s="261"/>
      <c r="H924" s="379"/>
      <c r="I924" s="379" t="s">
        <v>160</v>
      </c>
      <c r="J924" s="379" t="str">
        <f t="shared" si="4"/>
        <v/>
      </c>
      <c r="K924" s="261"/>
      <c r="L924" s="261" t="s">
        <v>160</v>
      </c>
      <c r="M924" s="261" t="s">
        <v>160</v>
      </c>
    </row>
    <row r="925" spans="1:13" ht="13.2">
      <c r="A925" s="428"/>
      <c r="B925" s="417"/>
      <c r="C925" s="261"/>
      <c r="D925" s="261"/>
      <c r="E925" s="430"/>
      <c r="F925" s="261"/>
      <c r="G925" s="261"/>
      <c r="H925" s="379"/>
      <c r="I925" s="379" t="s">
        <v>160</v>
      </c>
      <c r="J925" s="379" t="str">
        <f t="shared" si="4"/>
        <v/>
      </c>
      <c r="K925" s="261"/>
      <c r="L925" s="261" t="s">
        <v>160</v>
      </c>
      <c r="M925" s="261" t="s">
        <v>160</v>
      </c>
    </row>
    <row r="926" spans="1:13" ht="13.2">
      <c r="A926" s="428"/>
      <c r="B926" s="417"/>
      <c r="C926" s="261"/>
      <c r="D926" s="261"/>
      <c r="E926" s="430"/>
      <c r="F926" s="261"/>
      <c r="G926" s="261"/>
      <c r="H926" s="379"/>
      <c r="I926" s="379" t="s">
        <v>160</v>
      </c>
      <c r="J926" s="379" t="str">
        <f t="shared" si="4"/>
        <v/>
      </c>
      <c r="K926" s="261"/>
      <c r="L926" s="261" t="s">
        <v>160</v>
      </c>
      <c r="M926" s="261" t="s">
        <v>160</v>
      </c>
    </row>
    <row r="927" spans="1:13" ht="13.2">
      <c r="A927" s="428"/>
      <c r="B927" s="417"/>
      <c r="C927" s="261"/>
      <c r="D927" s="261"/>
      <c r="E927" s="430"/>
      <c r="F927" s="261"/>
      <c r="G927" s="261"/>
      <c r="H927" s="379"/>
      <c r="I927" s="379" t="s">
        <v>160</v>
      </c>
      <c r="J927" s="379" t="str">
        <f t="shared" si="4"/>
        <v/>
      </c>
      <c r="K927" s="261"/>
      <c r="L927" s="261" t="s">
        <v>160</v>
      </c>
      <c r="M927" s="261" t="s">
        <v>160</v>
      </c>
    </row>
    <row r="928" spans="1:13" ht="13.2">
      <c r="A928" s="428"/>
      <c r="B928" s="417"/>
      <c r="C928" s="261"/>
      <c r="D928" s="261"/>
      <c r="E928" s="430"/>
      <c r="F928" s="261"/>
      <c r="G928" s="261"/>
      <c r="H928" s="379"/>
      <c r="I928" s="379" t="s">
        <v>160</v>
      </c>
      <c r="J928" s="379" t="str">
        <f t="shared" si="4"/>
        <v/>
      </c>
      <c r="K928" s="261"/>
      <c r="L928" s="261" t="s">
        <v>160</v>
      </c>
      <c r="M928" s="261" t="s">
        <v>160</v>
      </c>
    </row>
    <row r="929" spans="1:13" ht="13.2">
      <c r="A929" s="428"/>
      <c r="B929" s="417"/>
      <c r="C929" s="261"/>
      <c r="D929" s="261"/>
      <c r="E929" s="430"/>
      <c r="F929" s="261"/>
      <c r="G929" s="261"/>
      <c r="H929" s="379"/>
      <c r="I929" s="379" t="s">
        <v>160</v>
      </c>
      <c r="J929" s="379" t="str">
        <f t="shared" si="4"/>
        <v/>
      </c>
      <c r="K929" s="261"/>
      <c r="L929" s="261" t="s">
        <v>160</v>
      </c>
      <c r="M929" s="261" t="s">
        <v>160</v>
      </c>
    </row>
    <row r="930" spans="1:13" ht="13.2">
      <c r="A930" s="428"/>
      <c r="B930" s="417"/>
      <c r="C930" s="261"/>
      <c r="D930" s="261"/>
      <c r="E930" s="430"/>
      <c r="F930" s="261"/>
      <c r="G930" s="261"/>
      <c r="H930" s="379"/>
      <c r="I930" s="379" t="s">
        <v>160</v>
      </c>
      <c r="J930" s="379" t="str">
        <f t="shared" si="4"/>
        <v/>
      </c>
      <c r="K930" s="261"/>
      <c r="L930" s="261" t="s">
        <v>160</v>
      </c>
      <c r="M930" s="261" t="s">
        <v>160</v>
      </c>
    </row>
    <row r="931" spans="1:13" ht="13.2">
      <c r="A931" s="428"/>
      <c r="B931" s="417"/>
      <c r="C931" s="261"/>
      <c r="D931" s="261"/>
      <c r="E931" s="430"/>
      <c r="F931" s="261"/>
      <c r="G931" s="261"/>
      <c r="H931" s="379"/>
      <c r="I931" s="379" t="s">
        <v>160</v>
      </c>
      <c r="J931" s="379" t="str">
        <f t="shared" si="4"/>
        <v/>
      </c>
      <c r="K931" s="261"/>
      <c r="L931" s="261" t="s">
        <v>160</v>
      </c>
      <c r="M931" s="261" t="s">
        <v>160</v>
      </c>
    </row>
    <row r="932" spans="1:13" ht="13.2">
      <c r="A932" s="428"/>
      <c r="B932" s="417"/>
      <c r="C932" s="261"/>
      <c r="D932" s="261"/>
      <c r="E932" s="430"/>
      <c r="F932" s="261"/>
      <c r="G932" s="261"/>
      <c r="H932" s="379"/>
      <c r="I932" s="379" t="s">
        <v>160</v>
      </c>
      <c r="J932" s="379" t="str">
        <f t="shared" si="4"/>
        <v/>
      </c>
      <c r="K932" s="261"/>
      <c r="L932" s="261" t="s">
        <v>160</v>
      </c>
      <c r="M932" s="261" t="s">
        <v>160</v>
      </c>
    </row>
    <row r="933" spans="1:13" ht="13.2">
      <c r="A933" s="428"/>
      <c r="B933" s="417"/>
      <c r="C933" s="261"/>
      <c r="D933" s="261"/>
      <c r="E933" s="430"/>
      <c r="F933" s="261"/>
      <c r="G933" s="261"/>
      <c r="H933" s="379"/>
      <c r="I933" s="379" t="s">
        <v>160</v>
      </c>
      <c r="J933" s="379" t="str">
        <f t="shared" si="4"/>
        <v/>
      </c>
      <c r="K933" s="261"/>
      <c r="L933" s="261" t="s">
        <v>160</v>
      </c>
      <c r="M933" s="261" t="s">
        <v>160</v>
      </c>
    </row>
    <row r="934" spans="1:13" ht="13.2">
      <c r="A934" s="428"/>
      <c r="B934" s="417"/>
      <c r="C934" s="261"/>
      <c r="D934" s="261"/>
      <c r="E934" s="430"/>
      <c r="F934" s="261"/>
      <c r="G934" s="261"/>
      <c r="H934" s="379"/>
      <c r="I934" s="379" t="s">
        <v>160</v>
      </c>
      <c r="J934" s="379" t="str">
        <f t="shared" si="4"/>
        <v/>
      </c>
      <c r="K934" s="261"/>
      <c r="L934" s="261" t="s">
        <v>160</v>
      </c>
      <c r="M934" s="261" t="s">
        <v>160</v>
      </c>
    </row>
    <row r="935" spans="1:13" ht="13.2">
      <c r="A935" s="428"/>
      <c r="B935" s="417"/>
      <c r="C935" s="261"/>
      <c r="D935" s="261"/>
      <c r="E935" s="430"/>
      <c r="F935" s="261"/>
      <c r="G935" s="261"/>
      <c r="H935" s="379"/>
      <c r="I935" s="379" t="s">
        <v>160</v>
      </c>
      <c r="J935" s="379" t="str">
        <f t="shared" si="4"/>
        <v/>
      </c>
      <c r="K935" s="261"/>
      <c r="L935" s="261" t="s">
        <v>160</v>
      </c>
      <c r="M935" s="261" t="s">
        <v>160</v>
      </c>
    </row>
    <row r="936" spans="1:13" ht="13.2">
      <c r="A936" s="428"/>
      <c r="B936" s="417"/>
      <c r="C936" s="261"/>
      <c r="D936" s="261"/>
      <c r="E936" s="430"/>
      <c r="F936" s="261"/>
      <c r="G936" s="261"/>
      <c r="H936" s="379"/>
      <c r="I936" s="379" t="s">
        <v>160</v>
      </c>
      <c r="J936" s="379" t="str">
        <f t="shared" si="4"/>
        <v/>
      </c>
      <c r="K936" s="261"/>
      <c r="L936" s="261" t="s">
        <v>160</v>
      </c>
      <c r="M936" s="261" t="s">
        <v>160</v>
      </c>
    </row>
    <row r="937" spans="1:13" ht="13.2">
      <c r="A937" s="428"/>
      <c r="B937" s="417"/>
      <c r="C937" s="261"/>
      <c r="D937" s="261"/>
      <c r="E937" s="430"/>
      <c r="F937" s="261"/>
      <c r="G937" s="261"/>
      <c r="H937" s="379"/>
      <c r="I937" s="379" t="s">
        <v>160</v>
      </c>
      <c r="J937" s="379" t="str">
        <f t="shared" si="4"/>
        <v/>
      </c>
      <c r="K937" s="261"/>
      <c r="L937" s="261" t="s">
        <v>160</v>
      </c>
      <c r="M937" s="261" t="s">
        <v>160</v>
      </c>
    </row>
    <row r="938" spans="1:13" ht="13.2">
      <c r="A938" s="428"/>
      <c r="B938" s="417"/>
      <c r="C938" s="261"/>
      <c r="D938" s="261"/>
      <c r="E938" s="430"/>
      <c r="F938" s="261"/>
      <c r="G938" s="261"/>
      <c r="H938" s="379"/>
      <c r="I938" s="379" t="s">
        <v>160</v>
      </c>
      <c r="J938" s="379" t="str">
        <f t="shared" si="4"/>
        <v/>
      </c>
      <c r="K938" s="261"/>
      <c r="L938" s="261" t="s">
        <v>160</v>
      </c>
      <c r="M938" s="261" t="s">
        <v>160</v>
      </c>
    </row>
    <row r="939" spans="1:13" ht="13.2">
      <c r="A939" s="428"/>
      <c r="B939" s="417"/>
      <c r="C939" s="261"/>
      <c r="D939" s="261"/>
      <c r="E939" s="430"/>
      <c r="F939" s="261"/>
      <c r="G939" s="261"/>
      <c r="H939" s="379"/>
      <c r="I939" s="379" t="s">
        <v>160</v>
      </c>
      <c r="J939" s="379" t="str">
        <f t="shared" si="4"/>
        <v/>
      </c>
      <c r="K939" s="261"/>
      <c r="L939" s="261" t="s">
        <v>160</v>
      </c>
      <c r="M939" s="261" t="s">
        <v>160</v>
      </c>
    </row>
    <row r="940" spans="1:13" ht="13.2">
      <c r="A940" s="428"/>
      <c r="B940" s="417"/>
      <c r="C940" s="261"/>
      <c r="D940" s="261"/>
      <c r="E940" s="430"/>
      <c r="F940" s="261"/>
      <c r="G940" s="261"/>
      <c r="H940" s="379"/>
      <c r="I940" s="379" t="s">
        <v>160</v>
      </c>
      <c r="J940" s="379" t="str">
        <f t="shared" si="4"/>
        <v/>
      </c>
      <c r="K940" s="261"/>
      <c r="L940" s="261" t="s">
        <v>160</v>
      </c>
      <c r="M940" s="261" t="s">
        <v>160</v>
      </c>
    </row>
    <row r="941" spans="1:13" ht="13.2">
      <c r="A941" s="428"/>
      <c r="B941" s="417"/>
      <c r="C941" s="261"/>
      <c r="D941" s="261"/>
      <c r="E941" s="430"/>
      <c r="F941" s="261"/>
      <c r="G941" s="261"/>
      <c r="H941" s="379"/>
      <c r="I941" s="379" t="s">
        <v>160</v>
      </c>
      <c r="J941" s="379" t="str">
        <f t="shared" si="4"/>
        <v/>
      </c>
      <c r="K941" s="261"/>
      <c r="L941" s="261" t="s">
        <v>160</v>
      </c>
      <c r="M941" s="261" t="s">
        <v>160</v>
      </c>
    </row>
    <row r="942" spans="1:13" ht="13.2">
      <c r="A942" s="428"/>
      <c r="B942" s="417"/>
      <c r="C942" s="261"/>
      <c r="D942" s="261"/>
      <c r="E942" s="430"/>
      <c r="F942" s="261"/>
      <c r="G942" s="261"/>
      <c r="H942" s="379"/>
      <c r="I942" s="379" t="s">
        <v>160</v>
      </c>
      <c r="J942" s="379" t="str">
        <f t="shared" si="4"/>
        <v/>
      </c>
      <c r="K942" s="261"/>
      <c r="L942" s="261" t="s">
        <v>160</v>
      </c>
      <c r="M942" s="261" t="s">
        <v>160</v>
      </c>
    </row>
    <row r="943" spans="1:13" ht="13.2">
      <c r="A943" s="428"/>
      <c r="B943" s="417"/>
      <c r="C943" s="261"/>
      <c r="D943" s="261"/>
      <c r="E943" s="430"/>
      <c r="F943" s="261"/>
      <c r="G943" s="261"/>
      <c r="H943" s="379"/>
      <c r="I943" s="379" t="s">
        <v>160</v>
      </c>
      <c r="J943" s="379" t="str">
        <f t="shared" si="4"/>
        <v/>
      </c>
      <c r="K943" s="261"/>
      <c r="L943" s="261" t="s">
        <v>160</v>
      </c>
      <c r="M943" s="261" t="s">
        <v>160</v>
      </c>
    </row>
    <row r="944" spans="1:13" ht="13.2">
      <c r="A944" s="428"/>
      <c r="B944" s="417"/>
      <c r="C944" s="261"/>
      <c r="D944" s="261"/>
      <c r="E944" s="430"/>
      <c r="F944" s="261"/>
      <c r="G944" s="261"/>
      <c r="H944" s="379"/>
      <c r="I944" s="379" t="s">
        <v>160</v>
      </c>
      <c r="J944" s="379" t="str">
        <f t="shared" si="4"/>
        <v/>
      </c>
      <c r="K944" s="261"/>
      <c r="L944" s="261" t="s">
        <v>160</v>
      </c>
      <c r="M944" s="261" t="s">
        <v>160</v>
      </c>
    </row>
    <row r="945" spans="1:13" ht="13.2">
      <c r="A945" s="428"/>
      <c r="B945" s="417"/>
      <c r="C945" s="261"/>
      <c r="D945" s="261"/>
      <c r="E945" s="430"/>
      <c r="F945" s="261"/>
      <c r="G945" s="261"/>
      <c r="H945" s="379"/>
      <c r="I945" s="379" t="s">
        <v>160</v>
      </c>
      <c r="J945" s="379" t="str">
        <f t="shared" si="4"/>
        <v/>
      </c>
      <c r="K945" s="261"/>
      <c r="L945" s="261" t="s">
        <v>160</v>
      </c>
      <c r="M945" s="261" t="s">
        <v>160</v>
      </c>
    </row>
    <row r="946" spans="1:13" ht="13.2">
      <c r="A946" s="428"/>
      <c r="B946" s="417"/>
      <c r="C946" s="261"/>
      <c r="D946" s="261"/>
      <c r="E946" s="430"/>
      <c r="F946" s="261"/>
      <c r="G946" s="261"/>
      <c r="H946" s="379"/>
      <c r="I946" s="379" t="s">
        <v>160</v>
      </c>
      <c r="J946" s="379" t="str">
        <f t="shared" si="4"/>
        <v/>
      </c>
      <c r="K946" s="261"/>
      <c r="L946" s="261" t="s">
        <v>160</v>
      </c>
      <c r="M946" s="261" t="s">
        <v>160</v>
      </c>
    </row>
    <row r="947" spans="1:13" ht="13.2">
      <c r="A947" s="428"/>
      <c r="B947" s="417"/>
      <c r="C947" s="261"/>
      <c r="D947" s="261"/>
      <c r="E947" s="430"/>
      <c r="F947" s="261"/>
      <c r="G947" s="261"/>
      <c r="H947" s="379"/>
      <c r="I947" s="379" t="s">
        <v>160</v>
      </c>
      <c r="J947" s="379" t="str">
        <f t="shared" si="4"/>
        <v/>
      </c>
      <c r="K947" s="261"/>
      <c r="L947" s="261" t="s">
        <v>160</v>
      </c>
      <c r="M947" s="261" t="s">
        <v>160</v>
      </c>
    </row>
    <row r="948" spans="1:13" ht="13.2">
      <c r="A948" s="428"/>
      <c r="B948" s="417"/>
      <c r="C948" s="261"/>
      <c r="D948" s="261"/>
      <c r="E948" s="430"/>
      <c r="F948" s="261"/>
      <c r="G948" s="261"/>
      <c r="H948" s="379"/>
      <c r="I948" s="379" t="s">
        <v>160</v>
      </c>
      <c r="J948" s="379" t="str">
        <f t="shared" si="4"/>
        <v/>
      </c>
      <c r="K948" s="261"/>
      <c r="L948" s="261" t="s">
        <v>160</v>
      </c>
      <c r="M948" s="261" t="s">
        <v>160</v>
      </c>
    </row>
    <row r="949" spans="1:13" ht="13.2">
      <c r="A949" s="428"/>
      <c r="B949" s="417"/>
      <c r="C949" s="261"/>
      <c r="D949" s="261"/>
      <c r="E949" s="430"/>
      <c r="F949" s="261"/>
      <c r="G949" s="261"/>
      <c r="H949" s="379"/>
      <c r="I949" s="379" t="s">
        <v>160</v>
      </c>
      <c r="J949" s="379" t="str">
        <f t="shared" si="4"/>
        <v/>
      </c>
      <c r="K949" s="261"/>
      <c r="L949" s="261" t="s">
        <v>160</v>
      </c>
      <c r="M949" s="261" t="s">
        <v>160</v>
      </c>
    </row>
    <row r="950" spans="1:13" ht="13.2">
      <c r="A950" s="428"/>
      <c r="B950" s="417"/>
      <c r="C950" s="261"/>
      <c r="D950" s="261"/>
      <c r="E950" s="430"/>
      <c r="F950" s="261"/>
      <c r="G950" s="261"/>
      <c r="H950" s="379"/>
      <c r="I950" s="379" t="s">
        <v>160</v>
      </c>
      <c r="J950" s="379" t="str">
        <f t="shared" si="4"/>
        <v/>
      </c>
      <c r="K950" s="261"/>
      <c r="L950" s="261" t="s">
        <v>160</v>
      </c>
      <c r="M950" s="261" t="s">
        <v>160</v>
      </c>
    </row>
    <row r="951" spans="1:13" ht="13.2">
      <c r="A951" s="428"/>
      <c r="B951" s="417"/>
      <c r="C951" s="261"/>
      <c r="D951" s="261"/>
      <c r="E951" s="430"/>
      <c r="F951" s="261"/>
      <c r="G951" s="261"/>
      <c r="H951" s="379"/>
      <c r="I951" s="379" t="s">
        <v>160</v>
      </c>
      <c r="J951" s="379" t="str">
        <f t="shared" si="4"/>
        <v/>
      </c>
      <c r="K951" s="261"/>
      <c r="L951" s="261" t="s">
        <v>160</v>
      </c>
      <c r="M951" s="261" t="s">
        <v>160</v>
      </c>
    </row>
    <row r="952" spans="1:13" ht="13.2">
      <c r="A952" s="428"/>
      <c r="B952" s="417"/>
      <c r="C952" s="261"/>
      <c r="D952" s="261"/>
      <c r="E952" s="430"/>
      <c r="F952" s="261"/>
      <c r="G952" s="261"/>
      <c r="H952" s="379"/>
      <c r="I952" s="379" t="s">
        <v>160</v>
      </c>
      <c r="J952" s="379" t="str">
        <f t="shared" si="4"/>
        <v/>
      </c>
      <c r="K952" s="261"/>
      <c r="L952" s="261" t="s">
        <v>160</v>
      </c>
      <c r="M952" s="261" t="s">
        <v>160</v>
      </c>
    </row>
    <row r="953" spans="1:13" ht="13.2">
      <c r="A953" s="428"/>
      <c r="B953" s="417"/>
      <c r="C953" s="261"/>
      <c r="D953" s="261"/>
      <c r="E953" s="430"/>
      <c r="F953" s="261"/>
      <c r="G953" s="261"/>
      <c r="H953" s="379"/>
      <c r="I953" s="379" t="s">
        <v>160</v>
      </c>
      <c r="J953" s="379" t="str">
        <f t="shared" si="4"/>
        <v/>
      </c>
      <c r="K953" s="261"/>
      <c r="L953" s="261" t="s">
        <v>160</v>
      </c>
      <c r="M953" s="261" t="s">
        <v>160</v>
      </c>
    </row>
    <row r="954" spans="1:13" ht="13.2">
      <c r="A954" s="428"/>
      <c r="B954" s="417"/>
      <c r="C954" s="261"/>
      <c r="D954" s="261"/>
      <c r="E954" s="430"/>
      <c r="F954" s="261"/>
      <c r="G954" s="261"/>
      <c r="H954" s="379"/>
      <c r="I954" s="379" t="s">
        <v>160</v>
      </c>
      <c r="J954" s="379" t="str">
        <f t="shared" si="4"/>
        <v/>
      </c>
      <c r="K954" s="261"/>
      <c r="L954" s="261" t="s">
        <v>160</v>
      </c>
      <c r="M954" s="261" t="s">
        <v>160</v>
      </c>
    </row>
    <row r="955" spans="1:13" ht="13.2">
      <c r="A955" s="428"/>
      <c r="B955" s="417"/>
      <c r="C955" s="261"/>
      <c r="D955" s="261"/>
      <c r="E955" s="430"/>
      <c r="F955" s="261"/>
      <c r="G955" s="261"/>
      <c r="H955" s="379"/>
      <c r="I955" s="379" t="s">
        <v>160</v>
      </c>
      <c r="J955" s="379" t="str">
        <f t="shared" si="4"/>
        <v/>
      </c>
      <c r="K955" s="261"/>
      <c r="L955" s="261" t="s">
        <v>160</v>
      </c>
      <c r="M955" s="261" t="s">
        <v>160</v>
      </c>
    </row>
    <row r="956" spans="1:13" ht="13.2">
      <c r="A956" s="428"/>
      <c r="B956" s="417"/>
      <c r="C956" s="261"/>
      <c r="D956" s="261"/>
      <c r="E956" s="430"/>
      <c r="F956" s="261"/>
      <c r="G956" s="261"/>
      <c r="H956" s="379"/>
      <c r="I956" s="379" t="s">
        <v>160</v>
      </c>
      <c r="J956" s="379" t="str">
        <f t="shared" si="4"/>
        <v/>
      </c>
      <c r="K956" s="261"/>
      <c r="L956" s="261" t="s">
        <v>160</v>
      </c>
      <c r="M956" s="261" t="s">
        <v>160</v>
      </c>
    </row>
    <row r="957" spans="1:13" ht="13.2">
      <c r="A957" s="428"/>
      <c r="B957" s="417"/>
      <c r="C957" s="261"/>
      <c r="D957" s="261"/>
      <c r="E957" s="430"/>
      <c r="F957" s="261"/>
      <c r="G957" s="261"/>
      <c r="H957" s="379"/>
      <c r="I957" s="379" t="s">
        <v>160</v>
      </c>
      <c r="J957" s="379" t="str">
        <f t="shared" si="4"/>
        <v/>
      </c>
      <c r="K957" s="261"/>
      <c r="L957" s="261" t="s">
        <v>160</v>
      </c>
      <c r="M957" s="261" t="s">
        <v>160</v>
      </c>
    </row>
    <row r="958" spans="1:13" ht="13.2">
      <c r="A958" s="428"/>
      <c r="B958" s="417"/>
      <c r="C958" s="261"/>
      <c r="D958" s="261"/>
      <c r="E958" s="430"/>
      <c r="F958" s="261"/>
      <c r="G958" s="261"/>
      <c r="H958" s="379"/>
      <c r="I958" s="379" t="s">
        <v>160</v>
      </c>
      <c r="J958" s="379" t="str">
        <f t="shared" si="4"/>
        <v/>
      </c>
      <c r="K958" s="261"/>
      <c r="L958" s="261" t="s">
        <v>160</v>
      </c>
      <c r="M958" s="261" t="s">
        <v>160</v>
      </c>
    </row>
    <row r="959" spans="1:13" ht="13.2">
      <c r="A959" s="428"/>
      <c r="B959" s="417"/>
      <c r="C959" s="261"/>
      <c r="D959" s="261"/>
      <c r="E959" s="430"/>
      <c r="F959" s="261"/>
      <c r="G959" s="261"/>
      <c r="H959" s="379"/>
      <c r="I959" s="379" t="s">
        <v>160</v>
      </c>
      <c r="J959" s="379" t="str">
        <f t="shared" si="4"/>
        <v/>
      </c>
      <c r="K959" s="261"/>
      <c r="L959" s="261" t="s">
        <v>160</v>
      </c>
      <c r="M959" s="261" t="s">
        <v>160</v>
      </c>
    </row>
    <row r="960" spans="1:13" ht="13.2">
      <c r="A960" s="428"/>
      <c r="B960" s="417"/>
      <c r="C960" s="261"/>
      <c r="D960" s="261"/>
      <c r="E960" s="430"/>
      <c r="F960" s="261"/>
      <c r="G960" s="261"/>
      <c r="H960" s="379"/>
      <c r="I960" s="379" t="s">
        <v>160</v>
      </c>
      <c r="J960" s="379" t="str">
        <f t="shared" si="4"/>
        <v/>
      </c>
      <c r="K960" s="261"/>
      <c r="L960" s="261" t="s">
        <v>160</v>
      </c>
      <c r="M960" s="261" t="s">
        <v>160</v>
      </c>
    </row>
    <row r="961" spans="1:13" ht="13.2">
      <c r="A961" s="428"/>
      <c r="B961" s="417"/>
      <c r="C961" s="261"/>
      <c r="D961" s="261"/>
      <c r="E961" s="430"/>
      <c r="F961" s="261"/>
      <c r="G961" s="261"/>
      <c r="H961" s="379"/>
      <c r="I961" s="379" t="s">
        <v>160</v>
      </c>
      <c r="J961" s="379" t="str">
        <f t="shared" si="4"/>
        <v/>
      </c>
      <c r="K961" s="261"/>
      <c r="L961" s="261" t="s">
        <v>160</v>
      </c>
      <c r="M961" s="261" t="s">
        <v>160</v>
      </c>
    </row>
    <row r="962" spans="1:13" ht="13.2">
      <c r="A962" s="428"/>
      <c r="B962" s="417"/>
      <c r="C962" s="261"/>
      <c r="D962" s="261"/>
      <c r="E962" s="430"/>
      <c r="F962" s="261"/>
      <c r="G962" s="261"/>
      <c r="H962" s="379"/>
      <c r="I962" s="379" t="s">
        <v>160</v>
      </c>
      <c r="J962" s="379" t="str">
        <f t="shared" si="4"/>
        <v/>
      </c>
      <c r="K962" s="261"/>
      <c r="L962" s="261" t="s">
        <v>160</v>
      </c>
      <c r="M962" s="261" t="s">
        <v>160</v>
      </c>
    </row>
    <row r="963" spans="1:13" ht="13.2">
      <c r="A963" s="428"/>
      <c r="B963" s="417"/>
      <c r="C963" s="261"/>
      <c r="D963" s="261"/>
      <c r="E963" s="430"/>
      <c r="F963" s="261"/>
      <c r="G963" s="261"/>
      <c r="H963" s="379"/>
      <c r="I963" s="379" t="s">
        <v>160</v>
      </c>
      <c r="J963" s="379" t="str">
        <f t="shared" si="4"/>
        <v/>
      </c>
      <c r="K963" s="261"/>
      <c r="L963" s="261" t="s">
        <v>160</v>
      </c>
      <c r="M963" s="261" t="s">
        <v>160</v>
      </c>
    </row>
    <row r="964" spans="1:13" ht="13.2">
      <c r="A964" s="428"/>
      <c r="B964" s="417"/>
      <c r="C964" s="261"/>
      <c r="D964" s="261"/>
      <c r="E964" s="430"/>
      <c r="F964" s="261"/>
      <c r="G964" s="261"/>
      <c r="H964" s="379"/>
      <c r="I964" s="379" t="s">
        <v>160</v>
      </c>
      <c r="J964" s="379" t="str">
        <f t="shared" si="4"/>
        <v/>
      </c>
      <c r="K964" s="261"/>
      <c r="L964" s="261" t="s">
        <v>160</v>
      </c>
      <c r="M964" s="261" t="s">
        <v>160</v>
      </c>
    </row>
    <row r="965" spans="1:13" ht="13.2">
      <c r="A965" s="428"/>
      <c r="B965" s="417"/>
      <c r="C965" s="261"/>
      <c r="D965" s="261"/>
      <c r="E965" s="430"/>
      <c r="F965" s="261"/>
      <c r="G965" s="261"/>
      <c r="H965" s="379"/>
      <c r="I965" s="379" t="s">
        <v>160</v>
      </c>
      <c r="J965" s="379" t="str">
        <f t="shared" si="4"/>
        <v/>
      </c>
      <c r="K965" s="261"/>
      <c r="L965" s="261" t="s">
        <v>160</v>
      </c>
      <c r="M965" s="261" t="s">
        <v>160</v>
      </c>
    </row>
    <row r="966" spans="1:13" ht="13.2">
      <c r="A966" s="428"/>
      <c r="B966" s="417"/>
      <c r="C966" s="261"/>
      <c r="D966" s="261"/>
      <c r="E966" s="430"/>
      <c r="F966" s="261"/>
      <c r="G966" s="261"/>
      <c r="H966" s="379"/>
      <c r="I966" s="379" t="s">
        <v>160</v>
      </c>
      <c r="J966" s="379" t="str">
        <f t="shared" si="4"/>
        <v/>
      </c>
      <c r="K966" s="261"/>
      <c r="L966" s="261" t="s">
        <v>160</v>
      </c>
      <c r="M966" s="261" t="s">
        <v>160</v>
      </c>
    </row>
    <row r="967" spans="1:13" ht="13.2">
      <c r="A967" s="428"/>
      <c r="B967" s="417"/>
      <c r="C967" s="261"/>
      <c r="D967" s="261"/>
      <c r="E967" s="430"/>
      <c r="F967" s="261"/>
      <c r="G967" s="261"/>
      <c r="H967" s="379"/>
      <c r="I967" s="379" t="s">
        <v>160</v>
      </c>
      <c r="J967" s="379" t="str">
        <f t="shared" si="4"/>
        <v/>
      </c>
      <c r="K967" s="261"/>
      <c r="L967" s="261" t="s">
        <v>160</v>
      </c>
      <c r="M967" s="261" t="s">
        <v>160</v>
      </c>
    </row>
    <row r="968" spans="1:13" ht="13.2">
      <c r="A968" s="428"/>
      <c r="B968" s="417"/>
      <c r="C968" s="261"/>
      <c r="D968" s="261"/>
      <c r="E968" s="430"/>
      <c r="F968" s="261"/>
      <c r="G968" s="261"/>
      <c r="H968" s="379"/>
      <c r="I968" s="379" t="s">
        <v>160</v>
      </c>
      <c r="J968" s="379" t="str">
        <f t="shared" si="4"/>
        <v/>
      </c>
      <c r="K968" s="261"/>
      <c r="L968" s="261" t="s">
        <v>160</v>
      </c>
      <c r="M968" s="261" t="s">
        <v>160</v>
      </c>
    </row>
    <row r="969" spans="1:13" ht="13.2">
      <c r="A969" s="428"/>
      <c r="B969" s="417"/>
      <c r="C969" s="261"/>
      <c r="D969" s="261"/>
      <c r="E969" s="430"/>
      <c r="F969" s="261"/>
      <c r="G969" s="261"/>
      <c r="H969" s="379"/>
      <c r="I969" s="379" t="s">
        <v>160</v>
      </c>
      <c r="J969" s="379" t="str">
        <f t="shared" si="4"/>
        <v/>
      </c>
      <c r="K969" s="261"/>
      <c r="L969" s="261" t="s">
        <v>160</v>
      </c>
      <c r="M969" s="261" t="s">
        <v>160</v>
      </c>
    </row>
    <row r="970" spans="1:13" ht="13.2">
      <c r="A970" s="428"/>
      <c r="B970" s="417"/>
      <c r="C970" s="261"/>
      <c r="D970" s="261"/>
      <c r="E970" s="430"/>
      <c r="F970" s="261"/>
      <c r="G970" s="261"/>
      <c r="H970" s="379"/>
      <c r="I970" s="379" t="s">
        <v>160</v>
      </c>
      <c r="J970" s="379" t="str">
        <f t="shared" si="4"/>
        <v/>
      </c>
      <c r="K970" s="261"/>
      <c r="L970" s="261" t="s">
        <v>160</v>
      </c>
      <c r="M970" s="261" t="s">
        <v>160</v>
      </c>
    </row>
    <row r="971" spans="1:13" ht="13.2">
      <c r="A971" s="428"/>
      <c r="B971" s="417"/>
      <c r="C971" s="261"/>
      <c r="D971" s="261"/>
      <c r="E971" s="430"/>
      <c r="F971" s="261"/>
      <c r="G971" s="261"/>
      <c r="H971" s="379"/>
      <c r="I971" s="379" t="s">
        <v>160</v>
      </c>
      <c r="J971" s="379" t="str">
        <f t="shared" si="4"/>
        <v/>
      </c>
      <c r="K971" s="261"/>
      <c r="L971" s="261" t="s">
        <v>160</v>
      </c>
      <c r="M971" s="261" t="s">
        <v>160</v>
      </c>
    </row>
    <row r="972" spans="1:13" ht="13.2">
      <c r="A972" s="428"/>
      <c r="B972" s="417"/>
      <c r="C972" s="261"/>
      <c r="D972" s="261"/>
      <c r="E972" s="430"/>
      <c r="F972" s="261"/>
      <c r="G972" s="261"/>
      <c r="H972" s="379"/>
      <c r="I972" s="379" t="s">
        <v>160</v>
      </c>
      <c r="J972" s="379" t="str">
        <f t="shared" si="4"/>
        <v/>
      </c>
      <c r="K972" s="261"/>
      <c r="L972" s="261" t="s">
        <v>160</v>
      </c>
      <c r="M972" s="261" t="s">
        <v>160</v>
      </c>
    </row>
    <row r="973" spans="1:13" ht="13.2">
      <c r="A973" s="428"/>
      <c r="B973" s="417"/>
      <c r="C973" s="261"/>
      <c r="D973" s="261"/>
      <c r="E973" s="430"/>
      <c r="F973" s="261"/>
      <c r="G973" s="261"/>
      <c r="H973" s="379"/>
      <c r="I973" s="379" t="s">
        <v>160</v>
      </c>
      <c r="J973" s="379" t="str">
        <f t="shared" si="4"/>
        <v/>
      </c>
      <c r="K973" s="261"/>
      <c r="L973" s="261" t="s">
        <v>160</v>
      </c>
      <c r="M973" s="261" t="s">
        <v>160</v>
      </c>
    </row>
    <row r="974" spans="1:13" ht="13.2">
      <c r="A974" s="428"/>
      <c r="B974" s="417"/>
      <c r="C974" s="261"/>
      <c r="D974" s="261"/>
      <c r="E974" s="430"/>
      <c r="F974" s="261"/>
      <c r="G974" s="261"/>
      <c r="H974" s="379"/>
      <c r="I974" s="379" t="s">
        <v>160</v>
      </c>
      <c r="J974" s="379" t="str">
        <f t="shared" si="4"/>
        <v/>
      </c>
      <c r="K974" s="261"/>
      <c r="L974" s="261" t="s">
        <v>160</v>
      </c>
      <c r="M974" s="261" t="s">
        <v>160</v>
      </c>
    </row>
    <row r="975" spans="1:13" ht="13.2">
      <c r="A975" s="428"/>
      <c r="B975" s="417"/>
      <c r="C975" s="261"/>
      <c r="D975" s="261"/>
      <c r="E975" s="430"/>
      <c r="F975" s="261"/>
      <c r="G975" s="261"/>
      <c r="H975" s="379"/>
      <c r="I975" s="379" t="s">
        <v>160</v>
      </c>
      <c r="J975" s="379" t="str">
        <f t="shared" si="4"/>
        <v/>
      </c>
      <c r="K975" s="261"/>
      <c r="L975" s="261" t="s">
        <v>160</v>
      </c>
      <c r="M975" s="261" t="s">
        <v>160</v>
      </c>
    </row>
    <row r="976" spans="1:13" ht="13.2">
      <c r="A976" s="428"/>
      <c r="B976" s="417"/>
      <c r="C976" s="261"/>
      <c r="D976" s="261"/>
      <c r="E976" s="430"/>
      <c r="F976" s="261"/>
      <c r="G976" s="261"/>
      <c r="H976" s="379"/>
      <c r="I976" s="379" t="s">
        <v>160</v>
      </c>
      <c r="J976" s="379" t="str">
        <f t="shared" si="4"/>
        <v/>
      </c>
      <c r="K976" s="261"/>
      <c r="L976" s="261" t="s">
        <v>160</v>
      </c>
      <c r="M976" s="261" t="s">
        <v>160</v>
      </c>
    </row>
    <row r="977" spans="1:13" ht="13.2">
      <c r="A977" s="428"/>
      <c r="B977" s="417"/>
      <c r="C977" s="261"/>
      <c r="D977" s="261"/>
      <c r="E977" s="430"/>
      <c r="F977" s="261"/>
      <c r="G977" s="261"/>
      <c r="H977" s="379"/>
      <c r="I977" s="379" t="s">
        <v>160</v>
      </c>
      <c r="J977" s="379" t="str">
        <f t="shared" si="4"/>
        <v/>
      </c>
      <c r="K977" s="261"/>
      <c r="L977" s="261" t="s">
        <v>160</v>
      </c>
      <c r="M977" s="261" t="s">
        <v>160</v>
      </c>
    </row>
    <row r="978" spans="1:13" ht="13.2">
      <c r="A978" s="428"/>
      <c r="B978" s="417"/>
      <c r="C978" s="261"/>
      <c r="D978" s="261"/>
      <c r="E978" s="430"/>
      <c r="F978" s="261"/>
      <c r="G978" s="261"/>
      <c r="H978" s="379"/>
      <c r="I978" s="379" t="s">
        <v>160</v>
      </c>
      <c r="J978" s="379" t="str">
        <f t="shared" si="4"/>
        <v/>
      </c>
      <c r="K978" s="261"/>
      <c r="L978" s="261" t="s">
        <v>160</v>
      </c>
      <c r="M978" s="261" t="s">
        <v>160</v>
      </c>
    </row>
    <row r="979" spans="1:13" ht="13.2">
      <c r="A979" s="428"/>
      <c r="B979" s="417"/>
      <c r="C979" s="261"/>
      <c r="D979" s="261"/>
      <c r="E979" s="430"/>
      <c r="F979" s="261"/>
      <c r="G979" s="261"/>
      <c r="H979" s="379"/>
      <c r="I979" s="379" t="s">
        <v>160</v>
      </c>
      <c r="J979" s="379" t="str">
        <f t="shared" si="4"/>
        <v/>
      </c>
      <c r="K979" s="261"/>
      <c r="L979" s="261" t="s">
        <v>160</v>
      </c>
      <c r="M979" s="261" t="s">
        <v>160</v>
      </c>
    </row>
    <row r="980" spans="1:13" ht="13.2">
      <c r="A980" s="428"/>
      <c r="B980" s="417"/>
      <c r="C980" s="261"/>
      <c r="D980" s="261"/>
      <c r="E980" s="430"/>
      <c r="F980" s="261"/>
      <c r="G980" s="261"/>
      <c r="H980" s="379"/>
      <c r="I980" s="379" t="s">
        <v>160</v>
      </c>
      <c r="J980" s="379" t="str">
        <f t="shared" si="4"/>
        <v/>
      </c>
      <c r="K980" s="261"/>
      <c r="L980" s="261" t="s">
        <v>160</v>
      </c>
      <c r="M980" s="261" t="s">
        <v>160</v>
      </c>
    </row>
    <row r="981" spans="1:13" ht="13.2">
      <c r="A981" s="428"/>
      <c r="B981" s="417"/>
      <c r="C981" s="261"/>
      <c r="D981" s="261"/>
      <c r="E981" s="430"/>
      <c r="F981" s="261"/>
      <c r="G981" s="261"/>
      <c r="H981" s="379"/>
      <c r="I981" s="379" t="s">
        <v>160</v>
      </c>
      <c r="J981" s="379" t="str">
        <f t="shared" si="4"/>
        <v/>
      </c>
      <c r="K981" s="261"/>
      <c r="L981" s="261" t="s">
        <v>160</v>
      </c>
      <c r="M981" s="261" t="s">
        <v>160</v>
      </c>
    </row>
    <row r="982" spans="1:13" ht="13.2">
      <c r="A982" s="428"/>
      <c r="B982" s="417"/>
      <c r="C982" s="261"/>
      <c r="D982" s="261"/>
      <c r="E982" s="430"/>
      <c r="F982" s="261"/>
      <c r="G982" s="261"/>
      <c r="H982" s="379"/>
      <c r="I982" s="379" t="s">
        <v>160</v>
      </c>
      <c r="J982" s="379" t="str">
        <f t="shared" si="4"/>
        <v/>
      </c>
      <c r="K982" s="261"/>
      <c r="L982" s="261" t="s">
        <v>160</v>
      </c>
      <c r="M982" s="261" t="s">
        <v>160</v>
      </c>
    </row>
    <row r="983" spans="1:13" ht="13.2">
      <c r="A983" s="428"/>
      <c r="B983" s="417"/>
      <c r="C983" s="261"/>
      <c r="D983" s="261"/>
      <c r="E983" s="430"/>
      <c r="F983" s="261"/>
      <c r="G983" s="261"/>
      <c r="H983" s="379"/>
      <c r="I983" s="379" t="s">
        <v>160</v>
      </c>
      <c r="J983" s="379" t="str">
        <f t="shared" si="4"/>
        <v/>
      </c>
      <c r="K983" s="261"/>
      <c r="L983" s="261" t="s">
        <v>160</v>
      </c>
      <c r="M983" s="261" t="s">
        <v>160</v>
      </c>
    </row>
    <row r="984" spans="1:13" ht="13.2">
      <c r="A984" s="428"/>
      <c r="B984" s="417"/>
      <c r="C984" s="261"/>
      <c r="D984" s="261"/>
      <c r="E984" s="430"/>
      <c r="F984" s="261"/>
      <c r="G984" s="261"/>
      <c r="H984" s="379"/>
      <c r="I984" s="379" t="s">
        <v>160</v>
      </c>
      <c r="J984" s="379" t="str">
        <f t="shared" si="4"/>
        <v/>
      </c>
      <c r="K984" s="261"/>
      <c r="L984" s="261" t="s">
        <v>160</v>
      </c>
      <c r="M984" s="261" t="s">
        <v>160</v>
      </c>
    </row>
    <row r="985" spans="1:13" ht="13.2">
      <c r="A985" s="428"/>
      <c r="B985" s="417"/>
      <c r="C985" s="261"/>
      <c r="D985" s="261"/>
      <c r="E985" s="430"/>
      <c r="F985" s="261"/>
      <c r="G985" s="261"/>
      <c r="H985" s="379"/>
      <c r="I985" s="379" t="s">
        <v>160</v>
      </c>
      <c r="J985" s="379" t="str">
        <f t="shared" si="4"/>
        <v/>
      </c>
      <c r="K985" s="261"/>
      <c r="L985" s="261" t="s">
        <v>160</v>
      </c>
      <c r="M985" s="261" t="s">
        <v>160</v>
      </c>
    </row>
    <row r="986" spans="1:13" ht="13.2">
      <c r="A986" s="428"/>
      <c r="B986" s="417"/>
      <c r="C986" s="261"/>
      <c r="D986" s="261"/>
      <c r="E986" s="430"/>
      <c r="F986" s="261"/>
      <c r="G986" s="261"/>
      <c r="H986" s="379"/>
      <c r="I986" s="379" t="s">
        <v>160</v>
      </c>
      <c r="J986" s="379" t="str">
        <f t="shared" si="4"/>
        <v/>
      </c>
      <c r="K986" s="261"/>
      <c r="L986" s="261" t="s">
        <v>160</v>
      </c>
      <c r="M986" s="261" t="s">
        <v>160</v>
      </c>
    </row>
    <row r="987" spans="1:13" ht="13.2">
      <c r="A987" s="428"/>
      <c r="B987" s="417"/>
      <c r="C987" s="261"/>
      <c r="D987" s="261"/>
      <c r="E987" s="430"/>
      <c r="F987" s="261"/>
      <c r="G987" s="261"/>
      <c r="H987" s="379"/>
      <c r="I987" s="379" t="s">
        <v>160</v>
      </c>
      <c r="J987" s="379" t="str">
        <f t="shared" si="4"/>
        <v/>
      </c>
      <c r="K987" s="261"/>
      <c r="L987" s="261" t="s">
        <v>160</v>
      </c>
      <c r="M987" s="261" t="s">
        <v>160</v>
      </c>
    </row>
    <row r="988" spans="1:13" ht="13.2">
      <c r="A988" s="428"/>
      <c r="B988" s="417"/>
      <c r="C988" s="261"/>
      <c r="D988" s="261"/>
      <c r="E988" s="430"/>
      <c r="F988" s="261"/>
      <c r="G988" s="261"/>
      <c r="H988" s="379"/>
      <c r="I988" s="379" t="s">
        <v>160</v>
      </c>
      <c r="J988" s="379" t="str">
        <f t="shared" si="4"/>
        <v/>
      </c>
      <c r="K988" s="261"/>
      <c r="L988" s="261" t="s">
        <v>160</v>
      </c>
      <c r="M988" s="261" t="s">
        <v>160</v>
      </c>
    </row>
    <row r="989" spans="1:13" ht="13.2">
      <c r="A989" s="428"/>
      <c r="B989" s="417"/>
      <c r="C989" s="261"/>
      <c r="D989" s="261"/>
      <c r="E989" s="430"/>
      <c r="F989" s="261"/>
      <c r="G989" s="261"/>
      <c r="H989" s="379"/>
      <c r="I989" s="379" t="s">
        <v>160</v>
      </c>
      <c r="J989" s="379" t="str">
        <f t="shared" si="4"/>
        <v/>
      </c>
      <c r="K989" s="261"/>
      <c r="L989" s="261" t="s">
        <v>160</v>
      </c>
      <c r="M989" s="261" t="s">
        <v>160</v>
      </c>
    </row>
    <row r="990" spans="1:13" ht="13.2">
      <c r="A990" s="428"/>
      <c r="B990" s="417"/>
      <c r="C990" s="261"/>
      <c r="D990" s="261"/>
      <c r="E990" s="430"/>
      <c r="F990" s="261"/>
      <c r="G990" s="261"/>
      <c r="H990" s="379"/>
      <c r="I990" s="379" t="s">
        <v>160</v>
      </c>
      <c r="J990" s="379" t="str">
        <f t="shared" si="4"/>
        <v/>
      </c>
      <c r="K990" s="261"/>
      <c r="L990" s="261" t="s">
        <v>160</v>
      </c>
      <c r="M990" s="261" t="s">
        <v>160</v>
      </c>
    </row>
    <row r="991" spans="1:13" ht="13.2">
      <c r="A991" s="428"/>
      <c r="B991" s="417"/>
      <c r="C991" s="261"/>
      <c r="D991" s="261"/>
      <c r="E991" s="430"/>
      <c r="F991" s="261"/>
      <c r="G991" s="261"/>
      <c r="H991" s="379"/>
      <c r="I991" s="379" t="s">
        <v>160</v>
      </c>
      <c r="J991" s="379" t="str">
        <f t="shared" si="4"/>
        <v/>
      </c>
      <c r="K991" s="261"/>
      <c r="L991" s="261" t="s">
        <v>160</v>
      </c>
      <c r="M991" s="261" t="s">
        <v>160</v>
      </c>
    </row>
    <row r="992" spans="1:13" ht="13.2">
      <c r="A992" s="428"/>
      <c r="B992" s="417"/>
      <c r="C992" s="261"/>
      <c r="D992" s="261"/>
      <c r="E992" s="430"/>
      <c r="F992" s="261"/>
      <c r="G992" s="261"/>
      <c r="H992" s="379"/>
      <c r="I992" s="379" t="s">
        <v>160</v>
      </c>
      <c r="J992" s="379" t="str">
        <f t="shared" si="4"/>
        <v/>
      </c>
      <c r="K992" s="261"/>
      <c r="L992" s="261" t="s">
        <v>160</v>
      </c>
      <c r="M992" s="261" t="s">
        <v>160</v>
      </c>
    </row>
    <row r="993" spans="1:13" ht="13.2">
      <c r="A993" s="428"/>
      <c r="B993" s="417"/>
      <c r="C993" s="261"/>
      <c r="D993" s="261"/>
      <c r="E993" s="430"/>
      <c r="F993" s="261"/>
      <c r="G993" s="261"/>
      <c r="H993" s="379"/>
      <c r="I993" s="379" t="s">
        <v>160</v>
      </c>
      <c r="J993" s="379" t="str">
        <f t="shared" si="4"/>
        <v/>
      </c>
      <c r="K993" s="261"/>
      <c r="L993" s="261" t="s">
        <v>160</v>
      </c>
      <c r="M993" s="261" t="s">
        <v>160</v>
      </c>
    </row>
    <row r="994" spans="1:13" ht="13.2">
      <c r="A994" s="428"/>
      <c r="B994" s="417"/>
      <c r="C994" s="261"/>
      <c r="D994" s="261"/>
      <c r="E994" s="430"/>
      <c r="F994" s="261"/>
      <c r="G994" s="261"/>
      <c r="H994" s="379"/>
      <c r="I994" s="379" t="s">
        <v>160</v>
      </c>
      <c r="J994" s="379" t="str">
        <f t="shared" si="4"/>
        <v/>
      </c>
      <c r="K994" s="261"/>
      <c r="L994" s="261" t="s">
        <v>160</v>
      </c>
      <c r="M994" s="261" t="s">
        <v>160</v>
      </c>
    </row>
    <row r="995" spans="1:13" ht="13.2">
      <c r="A995" s="428"/>
      <c r="B995" s="417"/>
      <c r="C995" s="261"/>
      <c r="D995" s="261"/>
      <c r="E995" s="430"/>
      <c r="F995" s="261"/>
      <c r="G995" s="261"/>
      <c r="H995" s="379"/>
      <c r="I995" s="379" t="s">
        <v>160</v>
      </c>
      <c r="J995" s="379" t="str">
        <f t="shared" si="4"/>
        <v/>
      </c>
      <c r="K995" s="261"/>
      <c r="L995" s="261" t="s">
        <v>160</v>
      </c>
      <c r="M995" s="261" t="s">
        <v>160</v>
      </c>
    </row>
    <row r="996" spans="1:13" ht="13.2">
      <c r="A996" s="428"/>
      <c r="B996" s="417"/>
      <c r="C996" s="261"/>
      <c r="D996" s="261"/>
      <c r="E996" s="430"/>
      <c r="F996" s="261"/>
      <c r="G996" s="261"/>
      <c r="H996" s="379"/>
      <c r="I996" s="379" t="s">
        <v>160</v>
      </c>
      <c r="J996" s="379" t="str">
        <f t="shared" si="4"/>
        <v/>
      </c>
      <c r="K996" s="261"/>
      <c r="L996" s="261" t="s">
        <v>160</v>
      </c>
      <c r="M996" s="261" t="s">
        <v>160</v>
      </c>
    </row>
    <row r="997" spans="1:13" ht="13.2">
      <c r="A997" s="428"/>
      <c r="B997" s="417"/>
      <c r="C997" s="261"/>
      <c r="D997" s="261"/>
      <c r="E997" s="430"/>
      <c r="F997" s="261"/>
      <c r="G997" s="261"/>
      <c r="H997" s="379"/>
      <c r="I997" s="379" t="s">
        <v>160</v>
      </c>
      <c r="J997" s="379" t="str">
        <f t="shared" si="4"/>
        <v/>
      </c>
      <c r="K997" s="261"/>
      <c r="L997" s="261" t="s">
        <v>160</v>
      </c>
      <c r="M997" s="261" t="s">
        <v>160</v>
      </c>
    </row>
    <row r="998" spans="1:13" ht="13.2">
      <c r="A998" s="428"/>
      <c r="B998" s="417"/>
      <c r="C998" s="261"/>
      <c r="D998" s="261"/>
      <c r="E998" s="430"/>
      <c r="F998" s="261"/>
      <c r="G998" s="261"/>
      <c r="H998" s="379"/>
      <c r="I998" s="379" t="s">
        <v>160</v>
      </c>
      <c r="J998" s="379" t="str">
        <f t="shared" si="4"/>
        <v/>
      </c>
      <c r="K998" s="261"/>
      <c r="L998" s="261" t="s">
        <v>160</v>
      </c>
      <c r="M998" s="261" t="s">
        <v>160</v>
      </c>
    </row>
    <row r="999" spans="1:13" ht="13.2">
      <c r="A999" s="428"/>
      <c r="B999" s="417"/>
      <c r="C999" s="261"/>
      <c r="D999" s="261"/>
      <c r="E999" s="430"/>
      <c r="F999" s="261"/>
      <c r="G999" s="261"/>
      <c r="H999" s="379"/>
      <c r="I999" s="379" t="s">
        <v>160</v>
      </c>
      <c r="J999" s="379" t="str">
        <f t="shared" si="4"/>
        <v/>
      </c>
      <c r="K999" s="261"/>
      <c r="L999" s="261" t="s">
        <v>160</v>
      </c>
      <c r="M999" s="261" t="s">
        <v>160</v>
      </c>
    </row>
    <row r="1000" spans="1:13" ht="13.2">
      <c r="A1000" s="428"/>
      <c r="B1000" s="417"/>
      <c r="C1000" s="261"/>
      <c r="D1000" s="261"/>
      <c r="E1000" s="430"/>
      <c r="F1000" s="261"/>
      <c r="G1000" s="261"/>
      <c r="H1000" s="379"/>
      <c r="I1000" s="379" t="s">
        <v>160</v>
      </c>
      <c r="J1000" s="379" t="str">
        <f t="shared" si="4"/>
        <v/>
      </c>
      <c r="K1000" s="261"/>
      <c r="L1000" s="261" t="s">
        <v>160</v>
      </c>
      <c r="M1000" s="261" t="s">
        <v>160</v>
      </c>
    </row>
    <row r="1001" spans="1:13" ht="13.2">
      <c r="A1001" s="428"/>
      <c r="B1001" s="417"/>
      <c r="C1001" s="261"/>
      <c r="D1001" s="261"/>
      <c r="E1001" s="430"/>
      <c r="F1001" s="261"/>
      <c r="G1001" s="261"/>
      <c r="H1001" s="379"/>
      <c r="I1001" s="379" t="s">
        <v>160</v>
      </c>
      <c r="J1001" s="379" t="str">
        <f t="shared" si="4"/>
        <v/>
      </c>
      <c r="K1001" s="261"/>
      <c r="L1001" s="261" t="s">
        <v>160</v>
      </c>
      <c r="M1001" s="261" t="s">
        <v>160</v>
      </c>
    </row>
    <row r="1002" spans="1:13" ht="13.2">
      <c r="A1002" s="428"/>
      <c r="B1002" s="417"/>
      <c r="C1002" s="261"/>
      <c r="D1002" s="261"/>
      <c r="E1002" s="430"/>
      <c r="F1002" s="261"/>
      <c r="G1002" s="261"/>
      <c r="H1002" s="379"/>
      <c r="I1002" s="379" t="s">
        <v>160</v>
      </c>
      <c r="J1002" s="379" t="str">
        <f t="shared" si="4"/>
        <v/>
      </c>
      <c r="K1002" s="261"/>
      <c r="L1002" s="261" t="s">
        <v>160</v>
      </c>
      <c r="M1002" s="261" t="s">
        <v>160</v>
      </c>
    </row>
    <row r="1003" spans="1:13" ht="13.2">
      <c r="A1003" s="428"/>
      <c r="B1003" s="417"/>
      <c r="C1003" s="261"/>
      <c r="D1003" s="261"/>
      <c r="E1003" s="430"/>
      <c r="F1003" s="261"/>
      <c r="G1003" s="261"/>
      <c r="H1003" s="379"/>
      <c r="I1003" s="379" t="s">
        <v>160</v>
      </c>
      <c r="J1003" s="379" t="str">
        <f t="shared" si="4"/>
        <v/>
      </c>
      <c r="K1003" s="261"/>
      <c r="L1003" s="261" t="s">
        <v>160</v>
      </c>
      <c r="M1003" s="261" t="s">
        <v>160</v>
      </c>
    </row>
    <row r="1004" spans="1:13" ht="13.2">
      <c r="A1004" s="428"/>
      <c r="B1004" s="417"/>
      <c r="C1004" s="261"/>
      <c r="D1004" s="261"/>
      <c r="E1004" s="430"/>
      <c r="F1004" s="261"/>
      <c r="G1004" s="261"/>
      <c r="H1004" s="379"/>
      <c r="I1004" s="379" t="s">
        <v>160</v>
      </c>
      <c r="J1004" s="379" t="str">
        <f t="shared" si="4"/>
        <v/>
      </c>
      <c r="K1004" s="261"/>
      <c r="L1004" s="261" t="s">
        <v>160</v>
      </c>
      <c r="M1004" s="261" t="s">
        <v>160</v>
      </c>
    </row>
    <row r="1005" spans="1:13" ht="13.2">
      <c r="A1005" s="431"/>
      <c r="B1005" s="417"/>
      <c r="C1005" s="261"/>
      <c r="D1005" s="261"/>
      <c r="E1005" s="430"/>
      <c r="F1005" s="261"/>
      <c r="G1005" s="261"/>
      <c r="H1005" s="379"/>
      <c r="I1005" s="379" t="s">
        <v>160</v>
      </c>
      <c r="J1005" s="379" t="str">
        <f t="shared" si="4"/>
        <v/>
      </c>
      <c r="K1005" s="261"/>
      <c r="L1005" s="432" t="s">
        <v>160</v>
      </c>
      <c r="M1005" s="432" t="s">
        <v>160</v>
      </c>
    </row>
  </sheetData>
  <autoFilter ref="A2:AA1005">
    <sortState ref="A2:AA1005">
      <sortCondition ref="A2:A1005"/>
      <sortCondition ref="G2:G1005"/>
    </sortState>
  </autoFilter>
  <mergeCells count="2">
    <mergeCell ref="J1:K1"/>
    <mergeCell ref="L1:M1"/>
  </mergeCells>
  <dataValidations count="2">
    <dataValidation type="decimal" allowBlank="1" showDropDown="1" showErrorMessage="1" sqref="B3:B1005">
      <formula1>0.001</formula1>
      <formula2>10000000000</formula2>
    </dataValidation>
    <dataValidation type="custom" allowBlank="1" showDropDown="1" showErrorMessage="1" sqref="A3:A1005">
      <formula1>OR(NOT(ISERROR(DATEVALUE(A3))), AND(ISNUMBER(A3), LEFT(CELL("format", A3))="D"))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>
          <x14:formula1>
            <xm:f>Справочник!$AF$2:$AF$13</xm:f>
          </x14:formula1>
          <xm:sqref>D3:D1005</xm:sqref>
        </x14:dataValidation>
        <x14:dataValidation type="list" allowBlank="1" showErrorMessage="1">
          <x14:formula1>
            <xm:f>Справочник!$AA$2:$AA$57</xm:f>
          </x14:formula1>
          <xm:sqref>G3:G1005</xm:sqref>
        </x14:dataValidation>
        <x14:dataValidation type="list" allowBlank="1" showErrorMessage="1">
          <x14:formula1>
            <xm:f>Справочник!$AH$2:$AH$11</xm:f>
          </x14:formula1>
          <xm:sqref>C3:C1005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FF"/>
    <outlinePr summaryBelow="0" summaryRight="0"/>
  </sheetPr>
  <dimension ref="A1:AF4319"/>
  <sheetViews>
    <sheetView topLeftCell="L1" workbookViewId="0">
      <pane ySplit="2" topLeftCell="A60" activePane="bottomLeft" state="frozen"/>
      <selection pane="bottomLeft" activeCell="Q74" sqref="Q74"/>
    </sheetView>
  </sheetViews>
  <sheetFormatPr defaultColWidth="12.6640625" defaultRowHeight="15.75" customHeight="1"/>
  <cols>
    <col min="1" max="1" width="3" customWidth="1"/>
    <col min="3" max="3" width="47.33203125" customWidth="1"/>
    <col min="8" max="10" width="16.77734375" customWidth="1"/>
    <col min="11" max="11" width="46.88671875" customWidth="1"/>
    <col min="13" max="13" width="35.21875" customWidth="1"/>
    <col min="14" max="32" width="7.77734375" customWidth="1"/>
  </cols>
  <sheetData>
    <row r="1" spans="1:32">
      <c r="B1" s="595" t="s">
        <v>145</v>
      </c>
      <c r="C1" s="595" t="s">
        <v>161</v>
      </c>
      <c r="D1" s="595" t="s">
        <v>162</v>
      </c>
      <c r="E1" s="597" t="s">
        <v>163</v>
      </c>
      <c r="F1" s="588"/>
      <c r="G1" s="597" t="s">
        <v>164</v>
      </c>
      <c r="H1" s="588"/>
      <c r="I1" s="598" t="s">
        <v>165</v>
      </c>
      <c r="J1" s="599" t="s">
        <v>166</v>
      </c>
      <c r="K1" s="433" t="s">
        <v>167</v>
      </c>
      <c r="M1" s="420" t="s">
        <v>168</v>
      </c>
      <c r="N1" s="275">
        <v>2025</v>
      </c>
      <c r="O1" s="275">
        <v>2025</v>
      </c>
      <c r="P1" s="275">
        <v>2025</v>
      </c>
      <c r="Q1" s="275">
        <v>2025</v>
      </c>
      <c r="R1" s="275">
        <v>2025</v>
      </c>
      <c r="S1" s="275">
        <v>2025</v>
      </c>
      <c r="T1" s="275">
        <v>2025</v>
      </c>
      <c r="U1" s="275">
        <v>2025</v>
      </c>
      <c r="V1" s="275">
        <v>2025</v>
      </c>
      <c r="W1" s="275">
        <v>2025</v>
      </c>
      <c r="X1" s="275">
        <v>2025</v>
      </c>
      <c r="Y1" s="275">
        <v>2025</v>
      </c>
      <c r="Z1" s="275">
        <v>2026</v>
      </c>
      <c r="AA1" s="275">
        <v>2026</v>
      </c>
      <c r="AB1" s="275">
        <v>2026</v>
      </c>
      <c r="AC1" s="275">
        <v>2026</v>
      </c>
      <c r="AD1" s="275">
        <v>2026</v>
      </c>
      <c r="AE1" s="275">
        <v>2026</v>
      </c>
      <c r="AF1" s="275">
        <v>2026</v>
      </c>
    </row>
    <row r="2" spans="1:32">
      <c r="B2" s="596"/>
      <c r="C2" s="596"/>
      <c r="D2" s="596"/>
      <c r="E2" s="434" t="s">
        <v>169</v>
      </c>
      <c r="F2" s="434" t="s">
        <v>170</v>
      </c>
      <c r="G2" s="434" t="s">
        <v>169</v>
      </c>
      <c r="H2" s="434" t="s">
        <v>170</v>
      </c>
      <c r="I2" s="596"/>
      <c r="J2" s="596"/>
      <c r="K2" s="434"/>
      <c r="M2" s="420" t="s">
        <v>171</v>
      </c>
      <c r="N2" s="275">
        <v>1</v>
      </c>
      <c r="O2" s="275">
        <v>2</v>
      </c>
      <c r="P2" s="275">
        <v>3</v>
      </c>
      <c r="Q2" s="275">
        <v>4</v>
      </c>
      <c r="R2" s="275">
        <v>5</v>
      </c>
      <c r="S2" s="275">
        <v>6</v>
      </c>
      <c r="T2" s="275">
        <v>7</v>
      </c>
      <c r="U2" s="275">
        <v>8</v>
      </c>
      <c r="V2" s="275">
        <v>9</v>
      </c>
      <c r="W2" s="275">
        <v>10</v>
      </c>
      <c r="X2" s="275">
        <v>11</v>
      </c>
      <c r="Y2" s="275">
        <v>12</v>
      </c>
      <c r="Z2" s="275">
        <v>1</v>
      </c>
      <c r="AA2" s="275">
        <v>2</v>
      </c>
      <c r="AB2" s="275">
        <v>3</v>
      </c>
      <c r="AC2" s="275">
        <v>4</v>
      </c>
      <c r="AD2" s="275">
        <v>5</v>
      </c>
      <c r="AE2" s="275">
        <v>6</v>
      </c>
      <c r="AF2" s="275">
        <v>7</v>
      </c>
    </row>
    <row r="3" spans="1:32">
      <c r="A3" s="435"/>
      <c r="B3" s="436"/>
      <c r="C3" s="437"/>
      <c r="D3" s="438"/>
      <c r="E3" s="439"/>
      <c r="F3" s="440"/>
      <c r="G3" s="441"/>
      <c r="H3" s="439"/>
      <c r="I3" s="439"/>
      <c r="J3" s="440"/>
      <c r="K3" s="442"/>
      <c r="L3" s="435"/>
      <c r="M3" s="443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  <c r="AF3" s="442"/>
    </row>
    <row r="4" spans="1:32">
      <c r="A4" s="435"/>
      <c r="B4" s="436"/>
      <c r="C4" s="437"/>
      <c r="D4" s="438"/>
      <c r="E4" s="439"/>
      <c r="F4" s="440"/>
      <c r="G4" s="441"/>
      <c r="H4" s="439"/>
      <c r="I4" s="439"/>
      <c r="J4" s="440"/>
      <c r="K4" s="442"/>
      <c r="L4" s="435"/>
      <c r="M4" s="443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</row>
    <row r="5" spans="1:32">
      <c r="A5" s="435"/>
      <c r="B5" s="436"/>
      <c r="C5" s="437"/>
      <c r="D5" s="438"/>
      <c r="E5" s="439"/>
      <c r="F5" s="440"/>
      <c r="G5" s="441"/>
      <c r="H5" s="439"/>
      <c r="I5" s="439"/>
      <c r="J5" s="440"/>
      <c r="K5" s="442"/>
      <c r="L5" s="435"/>
      <c r="M5" s="443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</row>
    <row r="6" spans="1:32">
      <c r="A6" s="435"/>
      <c r="B6" s="436"/>
      <c r="C6" s="444"/>
      <c r="D6" s="438"/>
      <c r="E6" s="439"/>
      <c r="F6" s="440"/>
      <c r="G6" s="441"/>
      <c r="H6" s="439"/>
      <c r="I6" s="439"/>
      <c r="J6" s="440"/>
      <c r="K6" s="442"/>
      <c r="L6" s="435"/>
      <c r="M6" s="443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</row>
    <row r="7" spans="1:32">
      <c r="A7" s="435"/>
      <c r="B7" s="436"/>
      <c r="C7" s="444"/>
      <c r="D7" s="438"/>
      <c r="E7" s="439"/>
      <c r="F7" s="440"/>
      <c r="G7" s="441"/>
      <c r="H7" s="439"/>
      <c r="I7" s="439"/>
      <c r="J7" s="440"/>
      <c r="K7" s="442"/>
      <c r="L7" s="435"/>
      <c r="M7" s="443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</row>
    <row r="8" spans="1:32">
      <c r="A8" s="435"/>
      <c r="B8" s="436"/>
      <c r="C8" s="437"/>
      <c r="D8" s="438"/>
      <c r="E8" s="439"/>
      <c r="F8" s="440"/>
      <c r="G8" s="441"/>
      <c r="H8" s="439"/>
      <c r="I8" s="439"/>
      <c r="J8" s="440"/>
      <c r="K8" s="438"/>
      <c r="L8" s="435"/>
      <c r="M8" s="443"/>
      <c r="N8" s="442"/>
      <c r="O8" s="442"/>
      <c r="P8" s="442"/>
      <c r="Q8" s="442"/>
      <c r="R8" s="442"/>
      <c r="S8" s="442"/>
      <c r="T8" s="442"/>
      <c r="U8" s="442"/>
      <c r="V8" s="442"/>
      <c r="W8" s="442"/>
      <c r="X8" s="442"/>
      <c r="Y8" s="442"/>
      <c r="Z8" s="442"/>
      <c r="AA8" s="442"/>
      <c r="AB8" s="442"/>
      <c r="AC8" s="442"/>
      <c r="AD8" s="442"/>
      <c r="AE8" s="442"/>
      <c r="AF8" s="442"/>
    </row>
    <row r="9" spans="1:32">
      <c r="B9" s="436"/>
      <c r="C9" s="444"/>
      <c r="D9" s="275"/>
      <c r="E9" s="445"/>
      <c r="F9" s="440"/>
      <c r="G9" s="259"/>
      <c r="H9" s="445"/>
      <c r="I9" s="445"/>
      <c r="J9" s="440"/>
      <c r="K9" s="261"/>
      <c r="M9" s="443"/>
      <c r="N9" s="442"/>
      <c r="O9" s="442"/>
      <c r="P9" s="442"/>
      <c r="Q9" s="442"/>
      <c r="R9" s="442"/>
      <c r="S9" s="442"/>
      <c r="T9" s="442"/>
      <c r="U9" s="442"/>
      <c r="V9" s="442"/>
      <c r="W9" s="442"/>
      <c r="X9" s="442"/>
      <c r="Y9" s="442"/>
      <c r="Z9" s="442"/>
      <c r="AA9" s="442"/>
      <c r="AB9" s="442"/>
      <c r="AC9" s="442"/>
      <c r="AD9" s="442"/>
      <c r="AE9" s="442"/>
      <c r="AF9" s="442"/>
    </row>
    <row r="10" spans="1:32">
      <c r="B10" s="436"/>
      <c r="C10" s="444"/>
      <c r="D10" s="275"/>
      <c r="E10" s="445"/>
      <c r="F10" s="446"/>
      <c r="G10" s="259"/>
      <c r="H10" s="446"/>
      <c r="I10" s="447"/>
      <c r="J10" s="446"/>
      <c r="K10" s="261"/>
      <c r="M10" s="443"/>
      <c r="N10" s="442"/>
      <c r="O10" s="442"/>
      <c r="P10" s="442"/>
      <c r="Q10" s="442"/>
      <c r="R10" s="442"/>
      <c r="S10" s="442"/>
      <c r="T10" s="442"/>
      <c r="U10" s="442"/>
      <c r="V10" s="442"/>
      <c r="W10" s="442"/>
      <c r="X10" s="442"/>
      <c r="Y10" s="442"/>
      <c r="Z10" s="442"/>
      <c r="AA10" s="442"/>
      <c r="AB10" s="442"/>
      <c r="AC10" s="442"/>
      <c r="AD10" s="442"/>
      <c r="AE10" s="442"/>
      <c r="AF10" s="442"/>
    </row>
    <row r="11" spans="1:32">
      <c r="B11" s="384"/>
      <c r="C11" s="444"/>
      <c r="D11" s="275"/>
      <c r="E11" s="445"/>
      <c r="F11" s="446"/>
      <c r="G11" s="259"/>
      <c r="H11" s="445"/>
      <c r="I11" s="447"/>
      <c r="J11" s="446"/>
      <c r="K11" s="261"/>
      <c r="M11" s="443"/>
      <c r="N11" s="442"/>
      <c r="O11" s="442"/>
      <c r="P11" s="442"/>
      <c r="Q11" s="442"/>
      <c r="R11" s="442"/>
      <c r="S11" s="442"/>
      <c r="T11" s="442"/>
      <c r="U11" s="442"/>
      <c r="V11" s="442"/>
      <c r="W11" s="442"/>
      <c r="X11" s="442"/>
      <c r="Y11" s="442"/>
      <c r="Z11" s="442"/>
      <c r="AA11" s="442"/>
      <c r="AB11" s="442"/>
      <c r="AC11" s="442"/>
      <c r="AD11" s="442"/>
      <c r="AE11" s="442"/>
      <c r="AF11" s="442"/>
    </row>
    <row r="12" spans="1:32">
      <c r="B12" s="386"/>
      <c r="C12" s="444"/>
      <c r="D12" s="275"/>
      <c r="E12" s="445"/>
      <c r="F12" s="446"/>
      <c r="G12" s="259"/>
      <c r="H12" s="445"/>
      <c r="I12" s="447"/>
      <c r="J12" s="446"/>
      <c r="K12" s="261"/>
      <c r="M12" s="443"/>
      <c r="N12" s="442"/>
      <c r="O12" s="442"/>
      <c r="P12" s="442"/>
      <c r="Q12" s="442"/>
      <c r="R12" s="442"/>
      <c r="S12" s="442"/>
      <c r="T12" s="442"/>
      <c r="U12" s="442"/>
      <c r="V12" s="442"/>
      <c r="W12" s="442"/>
      <c r="X12" s="442"/>
      <c r="Y12" s="442"/>
      <c r="Z12" s="442"/>
      <c r="AA12" s="442"/>
      <c r="AB12" s="442"/>
      <c r="AC12" s="442"/>
      <c r="AD12" s="442"/>
      <c r="AE12" s="442"/>
      <c r="AF12" s="442"/>
    </row>
    <row r="13" spans="1:32">
      <c r="B13" s="386"/>
      <c r="C13" s="444"/>
      <c r="D13" s="275"/>
      <c r="E13" s="445"/>
      <c r="F13" s="446"/>
      <c r="G13" s="259"/>
      <c r="H13" s="445"/>
      <c r="I13" s="447"/>
      <c r="J13" s="446"/>
      <c r="K13" s="261"/>
      <c r="M13" s="443"/>
      <c r="N13" s="442"/>
      <c r="O13" s="442"/>
      <c r="P13" s="442"/>
      <c r="Q13" s="442"/>
      <c r="R13" s="442"/>
      <c r="S13" s="442"/>
      <c r="T13" s="442"/>
      <c r="U13" s="442"/>
      <c r="V13" s="442"/>
      <c r="W13" s="442"/>
      <c r="X13" s="442"/>
      <c r="Y13" s="442"/>
      <c r="Z13" s="442"/>
      <c r="AA13" s="442"/>
      <c r="AB13" s="442"/>
      <c r="AC13" s="442"/>
      <c r="AD13" s="442"/>
      <c r="AE13" s="442"/>
      <c r="AF13" s="442"/>
    </row>
    <row r="14" spans="1:32">
      <c r="B14" s="384"/>
      <c r="C14" s="444"/>
      <c r="D14" s="275"/>
      <c r="E14" s="445"/>
      <c r="F14" s="446"/>
      <c r="G14" s="259"/>
      <c r="H14" s="445"/>
      <c r="I14" s="447"/>
      <c r="J14" s="446"/>
      <c r="K14" s="261"/>
      <c r="M14" s="443"/>
      <c r="N14" s="442"/>
      <c r="O14" s="442"/>
      <c r="P14" s="442"/>
      <c r="Q14" s="442"/>
      <c r="R14" s="442"/>
      <c r="S14" s="442"/>
      <c r="T14" s="442"/>
      <c r="U14" s="442"/>
      <c r="V14" s="442"/>
      <c r="W14" s="442"/>
      <c r="X14" s="442"/>
      <c r="Y14" s="442"/>
      <c r="Z14" s="442"/>
      <c r="AA14" s="442"/>
      <c r="AB14" s="442"/>
      <c r="AC14" s="442"/>
      <c r="AD14" s="442"/>
      <c r="AE14" s="442"/>
      <c r="AF14" s="442"/>
    </row>
    <row r="15" spans="1:32">
      <c r="B15" s="384"/>
      <c r="C15" s="444"/>
      <c r="D15" s="275"/>
      <c r="E15" s="445"/>
      <c r="F15" s="446"/>
      <c r="G15" s="259"/>
      <c r="H15" s="446"/>
      <c r="I15" s="447"/>
      <c r="J15" s="446"/>
      <c r="K15" s="261"/>
      <c r="M15" s="443"/>
      <c r="N15" s="442"/>
      <c r="O15" s="442"/>
      <c r="P15" s="442"/>
      <c r="Q15" s="442"/>
      <c r="R15" s="442"/>
      <c r="S15" s="442"/>
      <c r="T15" s="442"/>
      <c r="U15" s="442"/>
      <c r="V15" s="442"/>
      <c r="W15" s="442"/>
      <c r="X15" s="442"/>
      <c r="Y15" s="442"/>
      <c r="Z15" s="442"/>
      <c r="AA15" s="442"/>
      <c r="AB15" s="442"/>
      <c r="AC15" s="442"/>
      <c r="AD15" s="442"/>
      <c r="AE15" s="442"/>
      <c r="AF15" s="442"/>
    </row>
    <row r="16" spans="1:32">
      <c r="B16" s="384"/>
      <c r="C16" s="448"/>
      <c r="D16" s="275"/>
      <c r="E16" s="445"/>
      <c r="F16" s="446"/>
      <c r="G16" s="259"/>
      <c r="H16" s="446"/>
      <c r="I16" s="445"/>
      <c r="J16" s="446"/>
      <c r="K16" s="261"/>
      <c r="M16" s="443"/>
      <c r="N16" s="442"/>
      <c r="O16" s="442"/>
      <c r="P16" s="442"/>
      <c r="Q16" s="442"/>
      <c r="R16" s="442"/>
      <c r="S16" s="442"/>
      <c r="T16" s="442"/>
      <c r="U16" s="442"/>
      <c r="V16" s="442"/>
      <c r="W16" s="442"/>
      <c r="X16" s="442"/>
      <c r="Y16" s="442"/>
      <c r="Z16" s="442"/>
      <c r="AA16" s="442"/>
      <c r="AB16" s="442"/>
      <c r="AC16" s="442"/>
      <c r="AD16" s="442"/>
      <c r="AE16" s="442"/>
      <c r="AF16" s="442"/>
    </row>
    <row r="17" spans="2:32">
      <c r="B17" s="384"/>
      <c r="C17" s="448"/>
      <c r="D17" s="275"/>
      <c r="E17" s="445"/>
      <c r="F17" s="446"/>
      <c r="G17" s="259"/>
      <c r="H17" s="446"/>
      <c r="I17" s="445"/>
      <c r="J17" s="446"/>
      <c r="K17" s="261"/>
      <c r="M17" s="443"/>
      <c r="N17" s="442"/>
      <c r="O17" s="442"/>
      <c r="P17" s="442"/>
      <c r="Q17" s="442"/>
      <c r="R17" s="442"/>
      <c r="S17" s="442"/>
      <c r="T17" s="442"/>
      <c r="U17" s="442"/>
      <c r="V17" s="442"/>
      <c r="W17" s="442"/>
      <c r="X17" s="442"/>
      <c r="Y17" s="442"/>
      <c r="Z17" s="442"/>
      <c r="AA17" s="442"/>
      <c r="AB17" s="442"/>
      <c r="AC17" s="442"/>
      <c r="AD17" s="442"/>
      <c r="AE17" s="442"/>
      <c r="AF17" s="442"/>
    </row>
    <row r="18" spans="2:32">
      <c r="B18" s="384"/>
      <c r="C18" s="448"/>
      <c r="D18" s="275"/>
      <c r="E18" s="445"/>
      <c r="F18" s="446"/>
      <c r="G18" s="259"/>
      <c r="H18" s="446"/>
      <c r="I18" s="445"/>
      <c r="J18" s="446"/>
      <c r="K18" s="261"/>
      <c r="M18" s="443"/>
      <c r="N18" s="442"/>
      <c r="O18" s="442"/>
      <c r="P18" s="442"/>
      <c r="Q18" s="442"/>
      <c r="R18" s="442"/>
      <c r="S18" s="442"/>
      <c r="T18" s="442"/>
      <c r="U18" s="442"/>
      <c r="V18" s="442"/>
      <c r="W18" s="442"/>
      <c r="X18" s="442"/>
      <c r="Y18" s="442"/>
      <c r="Z18" s="442"/>
      <c r="AA18" s="442"/>
      <c r="AB18" s="442"/>
      <c r="AC18" s="442"/>
      <c r="AD18" s="442"/>
      <c r="AE18" s="442"/>
      <c r="AF18" s="442"/>
    </row>
    <row r="19" spans="2:32">
      <c r="B19" s="384"/>
      <c r="C19" s="448"/>
      <c r="D19" s="275"/>
      <c r="E19" s="445"/>
      <c r="F19" s="446"/>
      <c r="G19" s="259"/>
      <c r="H19" s="446"/>
      <c r="I19" s="445"/>
      <c r="J19" s="446"/>
      <c r="K19" s="261"/>
      <c r="M19" s="443"/>
      <c r="N19" s="442"/>
      <c r="O19" s="442"/>
      <c r="P19" s="442"/>
      <c r="Q19" s="442"/>
      <c r="R19" s="442"/>
      <c r="S19" s="442"/>
      <c r="T19" s="442"/>
      <c r="U19" s="442"/>
      <c r="V19" s="442"/>
      <c r="W19" s="442"/>
      <c r="X19" s="442"/>
      <c r="Y19" s="442"/>
      <c r="Z19" s="442"/>
      <c r="AA19" s="442"/>
      <c r="AB19" s="442"/>
      <c r="AC19" s="442"/>
      <c r="AD19" s="442"/>
      <c r="AE19" s="442"/>
      <c r="AF19" s="442"/>
    </row>
    <row r="20" spans="2:32">
      <c r="B20" s="384"/>
      <c r="C20" s="448"/>
      <c r="D20" s="275"/>
      <c r="E20" s="445"/>
      <c r="F20" s="446"/>
      <c r="G20" s="259"/>
      <c r="H20" s="446"/>
      <c r="I20" s="445"/>
      <c r="J20" s="446"/>
      <c r="K20" s="261"/>
      <c r="M20" s="443"/>
      <c r="N20" s="442"/>
      <c r="O20" s="442"/>
      <c r="P20" s="442"/>
      <c r="Q20" s="442"/>
      <c r="R20" s="442"/>
      <c r="S20" s="442"/>
      <c r="T20" s="442"/>
      <c r="U20" s="442"/>
      <c r="V20" s="442"/>
      <c r="W20" s="442"/>
      <c r="X20" s="442"/>
      <c r="Y20" s="442"/>
      <c r="Z20" s="442"/>
      <c r="AA20" s="442"/>
      <c r="AB20" s="442"/>
      <c r="AC20" s="442"/>
      <c r="AD20" s="442"/>
      <c r="AE20" s="442"/>
      <c r="AF20" s="442"/>
    </row>
    <row r="21" spans="2:32">
      <c r="B21" s="384"/>
      <c r="C21" s="448"/>
      <c r="D21" s="275"/>
      <c r="E21" s="445"/>
      <c r="F21" s="446"/>
      <c r="G21" s="259"/>
      <c r="H21" s="446"/>
      <c r="I21" s="445"/>
      <c r="J21" s="446"/>
      <c r="K21" s="261"/>
      <c r="M21" s="443"/>
      <c r="N21" s="442"/>
      <c r="O21" s="442"/>
      <c r="P21" s="442"/>
      <c r="Q21" s="442"/>
      <c r="R21" s="442"/>
      <c r="S21" s="442"/>
      <c r="T21" s="442"/>
      <c r="U21" s="442"/>
      <c r="V21" s="442"/>
      <c r="W21" s="442"/>
      <c r="X21" s="442"/>
      <c r="Y21" s="442"/>
      <c r="Z21" s="442"/>
      <c r="AA21" s="442"/>
      <c r="AB21" s="442"/>
      <c r="AC21" s="442"/>
      <c r="AD21" s="442"/>
      <c r="AE21" s="442"/>
      <c r="AF21" s="442"/>
    </row>
    <row r="22" spans="2:32">
      <c r="B22" s="384"/>
      <c r="C22" s="444"/>
      <c r="D22" s="275"/>
      <c r="E22" s="445"/>
      <c r="F22" s="446"/>
      <c r="G22" s="259"/>
      <c r="H22" s="446"/>
      <c r="I22" s="445"/>
      <c r="J22" s="446"/>
      <c r="K22" s="261"/>
      <c r="M22" s="443"/>
      <c r="N22" s="442"/>
      <c r="O22" s="442"/>
      <c r="P22" s="442"/>
      <c r="Q22" s="442"/>
      <c r="R22" s="442"/>
      <c r="S22" s="442"/>
      <c r="T22" s="442"/>
      <c r="U22" s="442"/>
      <c r="V22" s="442"/>
      <c r="W22" s="442"/>
      <c r="X22" s="442"/>
      <c r="Y22" s="442"/>
      <c r="Z22" s="442"/>
      <c r="AA22" s="442"/>
      <c r="AB22" s="442"/>
      <c r="AC22" s="442"/>
      <c r="AD22" s="442"/>
      <c r="AE22" s="442"/>
      <c r="AF22" s="442"/>
    </row>
    <row r="23" spans="2:32">
      <c r="B23" s="384"/>
      <c r="C23" s="444"/>
      <c r="D23" s="275"/>
      <c r="E23" s="445"/>
      <c r="F23" s="446"/>
      <c r="G23" s="259"/>
      <c r="H23" s="446"/>
      <c r="I23" s="447"/>
      <c r="J23" s="446"/>
      <c r="K23" s="261"/>
      <c r="M23" s="443"/>
      <c r="N23" s="442"/>
      <c r="O23" s="442"/>
      <c r="P23" s="442"/>
      <c r="Q23" s="442"/>
      <c r="R23" s="442"/>
      <c r="S23" s="442"/>
      <c r="T23" s="442"/>
      <c r="U23" s="442"/>
      <c r="V23" s="442"/>
      <c r="W23" s="442"/>
      <c r="X23" s="442"/>
      <c r="Y23" s="442"/>
      <c r="Z23" s="442"/>
      <c r="AA23" s="442"/>
      <c r="AB23" s="442"/>
      <c r="AC23" s="442"/>
      <c r="AD23" s="442"/>
      <c r="AE23" s="442"/>
      <c r="AF23" s="442"/>
    </row>
    <row r="24" spans="2:32">
      <c r="B24" s="384"/>
      <c r="C24" s="448"/>
      <c r="D24" s="275"/>
      <c r="E24" s="445"/>
      <c r="F24" s="446"/>
      <c r="G24" s="259"/>
      <c r="H24" s="446"/>
      <c r="I24" s="447"/>
      <c r="J24" s="446"/>
      <c r="K24" s="261"/>
      <c r="M24" s="443"/>
      <c r="N24" s="442"/>
      <c r="O24" s="442"/>
      <c r="P24" s="442"/>
      <c r="Q24" s="442"/>
      <c r="R24" s="442"/>
      <c r="S24" s="442"/>
      <c r="T24" s="442"/>
      <c r="U24" s="442"/>
      <c r="V24" s="442"/>
      <c r="W24" s="442"/>
      <c r="X24" s="442"/>
      <c r="Y24" s="442"/>
      <c r="Z24" s="442"/>
      <c r="AA24" s="442"/>
      <c r="AB24" s="442"/>
      <c r="AC24" s="442"/>
      <c r="AD24" s="442"/>
      <c r="AE24" s="442"/>
      <c r="AF24" s="442"/>
    </row>
    <row r="25" spans="2:32">
      <c r="B25" s="384"/>
      <c r="C25" s="448"/>
      <c r="D25" s="275"/>
      <c r="E25" s="445"/>
      <c r="F25" s="446"/>
      <c r="G25" s="259"/>
      <c r="H25" s="446"/>
      <c r="I25" s="447"/>
      <c r="J25" s="446"/>
      <c r="K25" s="261"/>
      <c r="M25" s="443"/>
      <c r="N25" s="442"/>
      <c r="O25" s="442"/>
      <c r="P25" s="442"/>
      <c r="Q25" s="442"/>
      <c r="R25" s="442"/>
      <c r="S25" s="442"/>
      <c r="T25" s="442"/>
      <c r="U25" s="442"/>
      <c r="V25" s="442"/>
      <c r="W25" s="442"/>
      <c r="X25" s="442"/>
      <c r="Y25" s="442"/>
      <c r="Z25" s="442"/>
      <c r="AA25" s="442"/>
      <c r="AB25" s="442"/>
      <c r="AC25" s="442"/>
      <c r="AD25" s="442"/>
      <c r="AE25" s="442"/>
      <c r="AF25" s="442"/>
    </row>
    <row r="26" spans="2:32">
      <c r="B26" s="384"/>
      <c r="C26" s="448"/>
      <c r="D26" s="275"/>
      <c r="E26" s="445"/>
      <c r="F26" s="446"/>
      <c r="G26" s="259"/>
      <c r="H26" s="446"/>
      <c r="I26" s="447"/>
      <c r="J26" s="446"/>
      <c r="K26" s="261"/>
      <c r="M26" s="443"/>
      <c r="N26" s="442"/>
      <c r="O26" s="442"/>
      <c r="P26" s="442"/>
      <c r="Q26" s="442"/>
      <c r="R26" s="442"/>
      <c r="S26" s="442"/>
      <c r="T26" s="442"/>
      <c r="U26" s="442"/>
      <c r="V26" s="442"/>
      <c r="W26" s="442"/>
      <c r="X26" s="442"/>
      <c r="Y26" s="442"/>
      <c r="Z26" s="442"/>
      <c r="AA26" s="442"/>
      <c r="AB26" s="442"/>
      <c r="AC26" s="442"/>
      <c r="AD26" s="442"/>
      <c r="AE26" s="442"/>
      <c r="AF26" s="442"/>
    </row>
    <row r="27" spans="2:32">
      <c r="B27" s="384"/>
      <c r="C27" s="444"/>
      <c r="D27" s="275"/>
      <c r="E27" s="445"/>
      <c r="F27" s="446"/>
      <c r="G27" s="259"/>
      <c r="H27" s="446"/>
      <c r="I27" s="447"/>
      <c r="J27" s="446"/>
      <c r="K27" s="261"/>
      <c r="M27" s="443"/>
      <c r="N27" s="442"/>
      <c r="O27" s="442"/>
      <c r="P27" s="442"/>
      <c r="Q27" s="442"/>
      <c r="R27" s="442"/>
      <c r="S27" s="442"/>
      <c r="T27" s="442"/>
      <c r="U27" s="442"/>
      <c r="V27" s="442"/>
      <c r="W27" s="442"/>
      <c r="X27" s="442"/>
      <c r="Y27" s="442"/>
      <c r="Z27" s="442"/>
      <c r="AA27" s="442"/>
      <c r="AB27" s="442"/>
      <c r="AC27" s="442"/>
      <c r="AD27" s="442"/>
      <c r="AE27" s="442"/>
      <c r="AF27" s="442"/>
    </row>
    <row r="28" spans="2:32">
      <c r="B28" s="384"/>
      <c r="C28" s="449"/>
      <c r="D28" s="275"/>
      <c r="E28" s="445"/>
      <c r="F28" s="446"/>
      <c r="G28" s="259"/>
      <c r="H28" s="446"/>
      <c r="I28" s="447"/>
      <c r="J28" s="446"/>
      <c r="K28" s="261"/>
      <c r="M28" s="443"/>
      <c r="N28" s="442"/>
      <c r="O28" s="442"/>
      <c r="P28" s="442"/>
      <c r="Q28" s="442"/>
      <c r="R28" s="442"/>
      <c r="S28" s="442"/>
      <c r="T28" s="442"/>
      <c r="U28" s="442"/>
      <c r="V28" s="442"/>
      <c r="W28" s="442"/>
      <c r="X28" s="442"/>
      <c r="Y28" s="442"/>
      <c r="Z28" s="442"/>
      <c r="AA28" s="442"/>
      <c r="AB28" s="442"/>
      <c r="AC28" s="442"/>
      <c r="AD28" s="442"/>
      <c r="AE28" s="442"/>
      <c r="AF28" s="442"/>
    </row>
    <row r="29" spans="2:32">
      <c r="B29" s="384"/>
      <c r="C29" s="449"/>
      <c r="D29" s="275"/>
      <c r="E29" s="445"/>
      <c r="F29" s="446"/>
      <c r="G29" s="259"/>
      <c r="H29" s="446"/>
      <c r="I29" s="447"/>
      <c r="J29" s="446"/>
      <c r="K29" s="261"/>
      <c r="M29" s="443"/>
      <c r="N29" s="442"/>
      <c r="O29" s="442"/>
      <c r="P29" s="442"/>
      <c r="Q29" s="442"/>
      <c r="R29" s="442"/>
      <c r="S29" s="442"/>
      <c r="T29" s="442"/>
      <c r="U29" s="442"/>
      <c r="V29" s="442"/>
      <c r="W29" s="442"/>
      <c r="X29" s="442"/>
      <c r="Y29" s="442"/>
      <c r="Z29" s="442"/>
      <c r="AA29" s="442"/>
      <c r="AB29" s="442"/>
      <c r="AC29" s="442"/>
      <c r="AD29" s="442"/>
      <c r="AE29" s="442"/>
      <c r="AF29" s="442"/>
    </row>
    <row r="30" spans="2:32">
      <c r="B30" s="384"/>
      <c r="C30" s="444"/>
      <c r="D30" s="275"/>
      <c r="E30" s="445"/>
      <c r="F30" s="446"/>
      <c r="G30" s="259"/>
      <c r="H30" s="446"/>
      <c r="I30" s="447"/>
      <c r="J30" s="446"/>
      <c r="K30" s="261"/>
      <c r="M30" s="443"/>
      <c r="N30" s="442"/>
      <c r="O30" s="442"/>
      <c r="P30" s="442"/>
      <c r="Q30" s="442"/>
      <c r="R30" s="442"/>
      <c r="S30" s="442"/>
      <c r="T30" s="442"/>
      <c r="U30" s="442"/>
      <c r="V30" s="442"/>
      <c r="W30" s="442"/>
      <c r="X30" s="442"/>
      <c r="Y30" s="442"/>
      <c r="Z30" s="442"/>
      <c r="AA30" s="442"/>
      <c r="AB30" s="442"/>
      <c r="AC30" s="442"/>
      <c r="AD30" s="442"/>
      <c r="AE30" s="442"/>
      <c r="AF30" s="442"/>
    </row>
    <row r="31" spans="2:32">
      <c r="B31" s="384"/>
      <c r="C31" s="448"/>
      <c r="D31" s="275"/>
      <c r="E31" s="445"/>
      <c r="F31" s="446"/>
      <c r="G31" s="259"/>
      <c r="H31" s="446"/>
      <c r="I31" s="447"/>
      <c r="J31" s="446"/>
      <c r="K31" s="261"/>
      <c r="M31" s="443"/>
      <c r="N31" s="442"/>
      <c r="O31" s="442"/>
      <c r="P31" s="442"/>
      <c r="Q31" s="442"/>
      <c r="R31" s="442"/>
      <c r="S31" s="442"/>
      <c r="T31" s="442"/>
      <c r="U31" s="442"/>
      <c r="V31" s="442"/>
      <c r="W31" s="442"/>
      <c r="X31" s="442"/>
      <c r="Y31" s="442"/>
      <c r="Z31" s="442"/>
      <c r="AA31" s="442"/>
      <c r="AB31" s="442"/>
      <c r="AC31" s="442"/>
      <c r="AD31" s="442"/>
      <c r="AE31" s="442"/>
      <c r="AF31" s="442"/>
    </row>
    <row r="32" spans="2:32">
      <c r="B32" s="384"/>
      <c r="C32" s="448"/>
      <c r="D32" s="275"/>
      <c r="E32" s="445"/>
      <c r="F32" s="446"/>
      <c r="G32" s="259"/>
      <c r="H32" s="445"/>
      <c r="I32" s="447"/>
      <c r="J32" s="446"/>
      <c r="K32" s="261"/>
      <c r="M32" s="443"/>
      <c r="N32" s="442"/>
      <c r="O32" s="442"/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42"/>
      <c r="AB32" s="442"/>
      <c r="AC32" s="442"/>
      <c r="AD32" s="442"/>
      <c r="AE32" s="442"/>
      <c r="AF32" s="442"/>
    </row>
    <row r="33" spans="2:32">
      <c r="B33" s="384"/>
      <c r="C33" s="448"/>
      <c r="D33" s="275"/>
      <c r="E33" s="445"/>
      <c r="F33" s="446"/>
      <c r="G33" s="259"/>
      <c r="H33" s="446"/>
      <c r="I33" s="447"/>
      <c r="J33" s="446"/>
      <c r="K33" s="261"/>
      <c r="M33" s="443"/>
      <c r="N33" s="442"/>
      <c r="O33" s="442"/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42"/>
      <c r="AB33" s="442"/>
      <c r="AC33" s="442"/>
      <c r="AD33" s="442"/>
      <c r="AE33" s="442"/>
      <c r="AF33" s="442"/>
    </row>
    <row r="34" spans="2:32">
      <c r="B34" s="384"/>
      <c r="C34" s="448"/>
      <c r="D34" s="275"/>
      <c r="E34" s="445"/>
      <c r="F34" s="446"/>
      <c r="G34" s="259"/>
      <c r="H34" s="446"/>
      <c r="I34" s="447"/>
      <c r="J34" s="446"/>
      <c r="K34" s="261"/>
      <c r="M34" s="443"/>
      <c r="N34" s="442"/>
      <c r="O34" s="442"/>
      <c r="P34" s="442"/>
      <c r="Q34" s="442"/>
      <c r="R34" s="442"/>
      <c r="S34" s="442"/>
      <c r="T34" s="442"/>
      <c r="U34" s="442"/>
      <c r="V34" s="442"/>
      <c r="W34" s="442"/>
      <c r="X34" s="442"/>
      <c r="Y34" s="442"/>
      <c r="Z34" s="442"/>
      <c r="AA34" s="442"/>
      <c r="AB34" s="442"/>
      <c r="AC34" s="442"/>
      <c r="AD34" s="442"/>
      <c r="AE34" s="442"/>
      <c r="AF34" s="442"/>
    </row>
    <row r="35" spans="2:32">
      <c r="B35" s="384"/>
      <c r="C35" s="444"/>
      <c r="D35" s="275"/>
      <c r="E35" s="445"/>
      <c r="F35" s="446"/>
      <c r="G35" s="259"/>
      <c r="H35" s="446"/>
      <c r="I35" s="447"/>
      <c r="J35" s="446"/>
      <c r="K35" s="261"/>
      <c r="M35" s="443"/>
      <c r="N35" s="442"/>
      <c r="O35" s="442"/>
      <c r="P35" s="442"/>
      <c r="Q35" s="442"/>
      <c r="R35" s="442"/>
      <c r="S35" s="442"/>
      <c r="T35" s="442"/>
      <c r="U35" s="442"/>
      <c r="V35" s="442"/>
      <c r="W35" s="442"/>
      <c r="X35" s="442"/>
      <c r="Y35" s="442"/>
      <c r="Z35" s="442"/>
      <c r="AA35" s="442"/>
      <c r="AB35" s="442"/>
      <c r="AC35" s="442"/>
      <c r="AD35" s="442"/>
      <c r="AE35" s="442"/>
      <c r="AF35" s="442"/>
    </row>
    <row r="36" spans="2:32">
      <c r="B36" s="384"/>
      <c r="C36" s="448"/>
      <c r="D36" s="275"/>
      <c r="E36" s="445"/>
      <c r="F36" s="446"/>
      <c r="G36" s="259"/>
      <c r="H36" s="446"/>
      <c r="I36" s="447"/>
      <c r="J36" s="446"/>
      <c r="K36" s="261"/>
      <c r="M36" s="443"/>
      <c r="N36" s="442"/>
      <c r="O36" s="442"/>
      <c r="P36" s="442"/>
      <c r="Q36" s="442"/>
      <c r="R36" s="442"/>
      <c r="S36" s="442"/>
      <c r="T36" s="442"/>
      <c r="U36" s="442"/>
      <c r="V36" s="442"/>
      <c r="W36" s="442"/>
      <c r="X36" s="442"/>
      <c r="Y36" s="442"/>
      <c r="Z36" s="442"/>
      <c r="AA36" s="442"/>
      <c r="AB36" s="442"/>
      <c r="AC36" s="442"/>
      <c r="AD36" s="442"/>
      <c r="AE36" s="442"/>
      <c r="AF36" s="442"/>
    </row>
    <row r="37" spans="2:32">
      <c r="B37" s="384"/>
      <c r="C37" s="449"/>
      <c r="D37" s="275"/>
      <c r="E37" s="445"/>
      <c r="F37" s="446"/>
      <c r="G37" s="259"/>
      <c r="H37" s="446"/>
      <c r="I37" s="447"/>
      <c r="J37" s="446"/>
      <c r="K37" s="261"/>
      <c r="M37" s="443"/>
      <c r="N37" s="442"/>
      <c r="O37" s="442"/>
      <c r="P37" s="442"/>
      <c r="Q37" s="442"/>
      <c r="R37" s="442"/>
      <c r="S37" s="442"/>
      <c r="T37" s="442"/>
      <c r="U37" s="442"/>
      <c r="V37" s="442"/>
      <c r="W37" s="442"/>
      <c r="X37" s="442"/>
      <c r="Y37" s="442"/>
      <c r="Z37" s="442"/>
      <c r="AA37" s="442"/>
      <c r="AB37" s="442"/>
      <c r="AC37" s="442"/>
      <c r="AD37" s="442"/>
      <c r="AE37" s="442"/>
      <c r="AF37" s="442"/>
    </row>
    <row r="38" spans="2:32">
      <c r="B38" s="384"/>
      <c r="C38" s="444"/>
      <c r="D38" s="275"/>
      <c r="E38" s="439"/>
      <c r="F38" s="446"/>
      <c r="G38" s="259"/>
      <c r="H38" s="446"/>
      <c r="I38" s="447"/>
      <c r="J38" s="446"/>
      <c r="K38" s="261"/>
      <c r="M38" s="443"/>
      <c r="N38" s="442"/>
      <c r="O38" s="442"/>
      <c r="P38" s="442"/>
      <c r="Q38" s="442"/>
      <c r="R38" s="442"/>
      <c r="S38" s="442"/>
      <c r="T38" s="442"/>
      <c r="U38" s="442"/>
      <c r="V38" s="442"/>
      <c r="W38" s="442"/>
      <c r="X38" s="442"/>
      <c r="Y38" s="442"/>
      <c r="Z38" s="442"/>
      <c r="AA38" s="442"/>
      <c r="AB38" s="442"/>
      <c r="AC38" s="442"/>
      <c r="AD38" s="442"/>
      <c r="AE38" s="442"/>
      <c r="AF38" s="442"/>
    </row>
    <row r="39" spans="2:32">
      <c r="B39" s="384"/>
      <c r="C39" s="450"/>
      <c r="D39" s="275"/>
      <c r="E39" s="445"/>
      <c r="F39" s="446"/>
      <c r="G39" s="259"/>
      <c r="H39" s="446"/>
      <c r="I39" s="447"/>
      <c r="J39" s="446"/>
      <c r="K39" s="261"/>
      <c r="M39" s="443"/>
      <c r="N39" s="442"/>
      <c r="O39" s="442"/>
      <c r="P39" s="442"/>
      <c r="Q39" s="442"/>
      <c r="R39" s="442"/>
      <c r="S39" s="442"/>
      <c r="T39" s="442"/>
      <c r="U39" s="442"/>
      <c r="V39" s="442"/>
      <c r="W39" s="442"/>
      <c r="X39" s="442"/>
      <c r="Y39" s="442"/>
      <c r="Z39" s="442"/>
      <c r="AA39" s="442"/>
      <c r="AB39" s="442"/>
      <c r="AC39" s="442"/>
      <c r="AD39" s="442"/>
      <c r="AE39" s="442"/>
      <c r="AF39" s="442"/>
    </row>
    <row r="40" spans="2:32">
      <c r="B40" s="384"/>
      <c r="C40" s="444"/>
      <c r="D40" s="275"/>
      <c r="E40" s="445"/>
      <c r="F40" s="446"/>
      <c r="G40" s="259"/>
      <c r="H40" s="446"/>
      <c r="I40" s="447"/>
      <c r="J40" s="446"/>
      <c r="K40" s="261"/>
      <c r="M40" s="443"/>
      <c r="N40" s="442"/>
      <c r="O40" s="442"/>
      <c r="P40" s="442"/>
      <c r="Q40" s="442"/>
      <c r="R40" s="442"/>
      <c r="S40" s="442"/>
      <c r="T40" s="442"/>
      <c r="U40" s="442"/>
      <c r="V40" s="442"/>
      <c r="W40" s="442"/>
      <c r="X40" s="442"/>
      <c r="Y40" s="442"/>
      <c r="Z40" s="442"/>
      <c r="AA40" s="442"/>
      <c r="AB40" s="442"/>
      <c r="AC40" s="442"/>
      <c r="AD40" s="442"/>
      <c r="AE40" s="442"/>
      <c r="AF40" s="442"/>
    </row>
    <row r="41" spans="2:32">
      <c r="B41" s="384"/>
      <c r="C41" s="448"/>
      <c r="D41" s="275"/>
      <c r="E41" s="445"/>
      <c r="F41" s="446"/>
      <c r="G41" s="259"/>
      <c r="H41" s="446"/>
      <c r="I41" s="447"/>
      <c r="J41" s="446"/>
      <c r="K41" s="261"/>
      <c r="M41" s="443"/>
      <c r="N41" s="442"/>
      <c r="O41" s="442"/>
      <c r="P41" s="442"/>
      <c r="Q41" s="442"/>
      <c r="R41" s="442"/>
      <c r="S41" s="442"/>
      <c r="T41" s="442"/>
      <c r="U41" s="442"/>
      <c r="V41" s="442"/>
      <c r="W41" s="442"/>
      <c r="X41" s="442"/>
      <c r="Y41" s="442"/>
      <c r="Z41" s="442"/>
      <c r="AA41" s="442"/>
      <c r="AB41" s="442"/>
      <c r="AC41" s="442"/>
      <c r="AD41" s="442"/>
      <c r="AE41" s="442"/>
      <c r="AF41" s="442"/>
    </row>
    <row r="42" spans="2:32">
      <c r="B42" s="384"/>
      <c r="C42" s="448"/>
      <c r="D42" s="275"/>
      <c r="E42" s="445"/>
      <c r="F42" s="446"/>
      <c r="G42" s="259"/>
      <c r="H42" s="446"/>
      <c r="I42" s="447"/>
      <c r="J42" s="446"/>
      <c r="K42" s="261"/>
      <c r="M42" s="443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442"/>
      <c r="AF42" s="442"/>
    </row>
    <row r="43" spans="2:32">
      <c r="B43" s="384"/>
      <c r="C43" s="275"/>
      <c r="D43" s="275"/>
      <c r="E43" s="259"/>
      <c r="F43" s="446"/>
      <c r="G43" s="259"/>
      <c r="H43" s="446"/>
      <c r="I43" s="447"/>
      <c r="J43" s="446"/>
      <c r="K43" s="261"/>
      <c r="M43" s="443"/>
      <c r="N43" s="442"/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442"/>
      <c r="AF43" s="442"/>
    </row>
    <row r="44" spans="2:32">
      <c r="B44" s="384"/>
      <c r="C44" s="449"/>
      <c r="D44" s="275"/>
      <c r="E44" s="259"/>
      <c r="F44" s="446"/>
      <c r="G44" s="259"/>
      <c r="H44" s="446"/>
      <c r="I44" s="447"/>
      <c r="J44" s="446"/>
      <c r="K44" s="261"/>
      <c r="M44" s="443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2"/>
      <c r="Z44" s="442"/>
      <c r="AA44" s="442"/>
      <c r="AB44" s="442"/>
      <c r="AC44" s="442"/>
      <c r="AD44" s="442"/>
      <c r="AE44" s="442"/>
      <c r="AF44" s="442"/>
    </row>
    <row r="45" spans="2:32">
      <c r="B45" s="384"/>
      <c r="C45" s="449"/>
      <c r="D45" s="275"/>
      <c r="E45" s="259"/>
      <c r="F45" s="446"/>
      <c r="G45" s="259"/>
      <c r="H45" s="446"/>
      <c r="I45" s="447"/>
      <c r="J45" s="446"/>
      <c r="K45" s="261"/>
      <c r="M45" s="443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</row>
    <row r="46" spans="2:32">
      <c r="B46" s="384"/>
      <c r="C46" s="275"/>
      <c r="D46" s="275"/>
      <c r="E46" s="259"/>
      <c r="F46" s="446"/>
      <c r="G46" s="259"/>
      <c r="H46" s="446"/>
      <c r="I46" s="447"/>
      <c r="J46" s="446"/>
      <c r="K46" s="261"/>
      <c r="M46" s="443"/>
      <c r="N46" s="442"/>
      <c r="O46" s="442"/>
      <c r="P46" s="442"/>
      <c r="Q46" s="442"/>
      <c r="R46" s="442"/>
      <c r="S46" s="442"/>
      <c r="T46" s="442"/>
      <c r="U46" s="442"/>
      <c r="V46" s="442"/>
      <c r="W46" s="442"/>
      <c r="X46" s="442"/>
      <c r="Y46" s="442"/>
      <c r="Z46" s="442"/>
      <c r="AA46" s="442"/>
      <c r="AB46" s="442"/>
      <c r="AC46" s="442"/>
      <c r="AD46" s="442"/>
      <c r="AE46" s="442"/>
      <c r="AF46" s="442"/>
    </row>
    <row r="47" spans="2:32">
      <c r="B47" s="384"/>
      <c r="C47" s="449"/>
      <c r="D47" s="275"/>
      <c r="E47" s="259"/>
      <c r="F47" s="446"/>
      <c r="G47" s="259"/>
      <c r="H47" s="446"/>
      <c r="I47" s="447"/>
      <c r="J47" s="446"/>
      <c r="K47" s="261"/>
      <c r="M47" s="443"/>
      <c r="N47" s="442"/>
      <c r="O47" s="442"/>
      <c r="P47" s="442"/>
      <c r="Q47" s="442"/>
      <c r="R47" s="442"/>
      <c r="S47" s="442"/>
      <c r="T47" s="442"/>
      <c r="U47" s="442"/>
      <c r="V47" s="442"/>
      <c r="W47" s="442"/>
      <c r="X47" s="442"/>
      <c r="Y47" s="442"/>
      <c r="Z47" s="442"/>
      <c r="AA47" s="442"/>
      <c r="AB47" s="442"/>
      <c r="AC47" s="442"/>
      <c r="AD47" s="442"/>
      <c r="AE47" s="442"/>
      <c r="AF47" s="442"/>
    </row>
    <row r="48" spans="2:32">
      <c r="B48" s="384"/>
      <c r="C48" s="275"/>
      <c r="D48" s="275"/>
      <c r="E48" s="259"/>
      <c r="F48" s="446"/>
      <c r="G48" s="259"/>
      <c r="H48" s="446"/>
      <c r="I48" s="447"/>
      <c r="J48" s="446"/>
      <c r="K48" s="261"/>
      <c r="M48" s="443"/>
      <c r="N48" s="442"/>
      <c r="O48" s="442"/>
      <c r="P48" s="442"/>
      <c r="Q48" s="442"/>
      <c r="R48" s="442"/>
      <c r="S48" s="442"/>
      <c r="T48" s="442"/>
      <c r="U48" s="442"/>
      <c r="V48" s="442"/>
      <c r="W48" s="442"/>
      <c r="X48" s="442"/>
      <c r="Y48" s="442"/>
      <c r="Z48" s="442"/>
      <c r="AA48" s="442"/>
      <c r="AB48" s="442"/>
      <c r="AC48" s="442"/>
      <c r="AD48" s="442"/>
      <c r="AE48" s="442"/>
      <c r="AF48" s="442"/>
    </row>
    <row r="49" spans="2:32">
      <c r="B49" s="384"/>
      <c r="C49" s="275"/>
      <c r="D49" s="275"/>
      <c r="E49" s="259"/>
      <c r="F49" s="446"/>
      <c r="G49" s="259"/>
      <c r="H49" s="446"/>
      <c r="I49" s="447"/>
      <c r="J49" s="446"/>
      <c r="K49" s="261"/>
      <c r="M49" s="443"/>
      <c r="N49" s="442"/>
      <c r="O49" s="442"/>
      <c r="P49" s="442"/>
      <c r="Q49" s="442"/>
      <c r="R49" s="442"/>
      <c r="S49" s="442"/>
      <c r="T49" s="442"/>
      <c r="U49" s="442"/>
      <c r="V49" s="442"/>
      <c r="W49" s="442"/>
      <c r="X49" s="442"/>
      <c r="Y49" s="442"/>
      <c r="Z49" s="442"/>
      <c r="AA49" s="442"/>
      <c r="AB49" s="442"/>
      <c r="AC49" s="442"/>
      <c r="AD49" s="442"/>
      <c r="AE49" s="442"/>
      <c r="AF49" s="442"/>
    </row>
    <row r="50" spans="2:32">
      <c r="B50" s="384"/>
      <c r="C50" s="448"/>
      <c r="D50" s="275"/>
      <c r="E50" s="259"/>
      <c r="F50" s="446"/>
      <c r="G50" s="259"/>
      <c r="H50" s="446"/>
      <c r="I50" s="447"/>
      <c r="J50" s="446"/>
      <c r="K50" s="275"/>
      <c r="M50" s="443"/>
      <c r="N50" s="442"/>
      <c r="O50" s="442"/>
      <c r="P50" s="442"/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42"/>
      <c r="AB50" s="442"/>
      <c r="AC50" s="442"/>
      <c r="AD50" s="442"/>
      <c r="AE50" s="442"/>
      <c r="AF50" s="442"/>
    </row>
    <row r="51" spans="2:32">
      <c r="B51" s="384"/>
      <c r="C51" s="275"/>
      <c r="D51" s="275"/>
      <c r="E51" s="259"/>
      <c r="F51" s="446"/>
      <c r="G51" s="259"/>
      <c r="H51" s="446"/>
      <c r="I51" s="447"/>
      <c r="J51" s="446"/>
      <c r="K51" s="261"/>
      <c r="M51" s="443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42"/>
      <c r="AB51" s="442"/>
      <c r="AC51" s="442"/>
      <c r="AD51" s="442"/>
      <c r="AE51" s="442"/>
      <c r="AF51" s="442"/>
    </row>
    <row r="52" spans="2:32">
      <c r="B52" s="384"/>
      <c r="C52" s="275"/>
      <c r="D52" s="275"/>
      <c r="E52" s="259"/>
      <c r="F52" s="446"/>
      <c r="G52" s="259"/>
      <c r="H52" s="446"/>
      <c r="I52" s="447"/>
      <c r="J52" s="446"/>
      <c r="K52" s="261"/>
      <c r="M52" s="443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42"/>
      <c r="AB52" s="442"/>
      <c r="AC52" s="442"/>
      <c r="AD52" s="442"/>
      <c r="AE52" s="442"/>
      <c r="AF52" s="442"/>
    </row>
    <row r="53" spans="2:32">
      <c r="B53" s="384"/>
      <c r="C53" s="449"/>
      <c r="D53" s="275"/>
      <c r="E53" s="259"/>
      <c r="F53" s="446"/>
      <c r="G53" s="259"/>
      <c r="H53" s="446"/>
      <c r="I53" s="447"/>
      <c r="J53" s="446"/>
      <c r="K53" s="261"/>
      <c r="M53" s="443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42"/>
      <c r="AB53" s="442"/>
      <c r="AC53" s="442"/>
      <c r="AD53" s="442"/>
      <c r="AE53" s="442"/>
      <c r="AF53" s="442"/>
    </row>
    <row r="54" spans="2:32">
      <c r="B54" s="384"/>
      <c r="C54" s="275"/>
      <c r="D54" s="275"/>
      <c r="E54" s="259"/>
      <c r="F54" s="446"/>
      <c r="G54" s="259"/>
      <c r="H54" s="446"/>
      <c r="I54" s="447"/>
      <c r="J54" s="446"/>
      <c r="K54" s="261"/>
      <c r="M54" s="443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42"/>
      <c r="AB54" s="442"/>
      <c r="AC54" s="442"/>
      <c r="AD54" s="442"/>
      <c r="AE54" s="442"/>
      <c r="AF54" s="442"/>
    </row>
    <row r="55" spans="2:32">
      <c r="B55" s="384"/>
      <c r="C55" s="275"/>
      <c r="D55" s="275"/>
      <c r="E55" s="259"/>
      <c r="F55" s="446"/>
      <c r="G55" s="259"/>
      <c r="H55" s="446"/>
      <c r="I55" s="447"/>
      <c r="J55" s="446"/>
      <c r="K55" s="261"/>
      <c r="M55" s="443"/>
      <c r="N55" s="442"/>
      <c r="O55" s="442"/>
      <c r="P55" s="442"/>
      <c r="Q55" s="442"/>
      <c r="R55" s="442"/>
      <c r="S55" s="442"/>
      <c r="T55" s="442"/>
      <c r="U55" s="442"/>
      <c r="V55" s="442"/>
      <c r="W55" s="442"/>
      <c r="X55" s="442"/>
      <c r="Y55" s="442"/>
      <c r="Z55" s="442"/>
      <c r="AA55" s="442"/>
      <c r="AB55" s="442"/>
      <c r="AC55" s="442"/>
      <c r="AD55" s="442"/>
      <c r="AE55" s="442"/>
      <c r="AF55" s="442"/>
    </row>
    <row r="56" spans="2:32">
      <c r="B56" s="384"/>
      <c r="C56" s="275"/>
      <c r="D56" s="275"/>
      <c r="E56" s="259"/>
      <c r="F56" s="446"/>
      <c r="G56" s="259"/>
      <c r="H56" s="446"/>
      <c r="I56" s="447"/>
      <c r="J56" s="446"/>
      <c r="K56" s="261"/>
      <c r="M56" s="443"/>
      <c r="N56" s="442"/>
      <c r="O56" s="442"/>
      <c r="P56" s="442"/>
      <c r="Q56" s="442"/>
      <c r="R56" s="442"/>
      <c r="S56" s="442"/>
      <c r="T56" s="442"/>
      <c r="U56" s="442"/>
      <c r="V56" s="442"/>
      <c r="W56" s="442"/>
      <c r="X56" s="442"/>
      <c r="Y56" s="442"/>
      <c r="Z56" s="442"/>
      <c r="AA56" s="442"/>
      <c r="AB56" s="442"/>
      <c r="AC56" s="442"/>
      <c r="AD56" s="442"/>
      <c r="AE56" s="442"/>
      <c r="AF56" s="442"/>
    </row>
    <row r="57" spans="2:32">
      <c r="B57" s="384"/>
      <c r="C57" s="275"/>
      <c r="D57" s="275"/>
      <c r="E57" s="259"/>
      <c r="F57" s="446"/>
      <c r="G57" s="259"/>
      <c r="H57" s="446"/>
      <c r="I57" s="447"/>
      <c r="J57" s="446"/>
      <c r="K57" s="261"/>
      <c r="M57" s="443"/>
      <c r="N57" s="442"/>
      <c r="O57" s="442"/>
      <c r="P57" s="442"/>
      <c r="Q57" s="442"/>
      <c r="R57" s="442"/>
      <c r="S57" s="442"/>
      <c r="T57" s="442"/>
      <c r="U57" s="442"/>
      <c r="V57" s="442"/>
      <c r="W57" s="442"/>
      <c r="X57" s="442"/>
      <c r="Y57" s="442"/>
      <c r="Z57" s="442"/>
      <c r="AA57" s="442"/>
      <c r="AB57" s="442"/>
      <c r="AC57" s="442"/>
      <c r="AD57" s="442"/>
      <c r="AE57" s="442"/>
      <c r="AF57" s="442"/>
    </row>
    <row r="58" spans="2:32">
      <c r="B58" s="384"/>
      <c r="C58" s="275"/>
      <c r="D58" s="275"/>
      <c r="E58" s="259"/>
      <c r="F58" s="446"/>
      <c r="G58" s="259"/>
      <c r="H58" s="446"/>
      <c r="I58" s="447"/>
      <c r="J58" s="446"/>
      <c r="K58" s="261"/>
      <c r="M58" s="443"/>
      <c r="N58" s="442"/>
      <c r="O58" s="442"/>
      <c r="P58" s="442"/>
      <c r="Q58" s="442"/>
      <c r="R58" s="442"/>
      <c r="S58" s="442"/>
      <c r="T58" s="442"/>
      <c r="U58" s="442"/>
      <c r="V58" s="442"/>
      <c r="W58" s="442"/>
      <c r="X58" s="442"/>
      <c r="Y58" s="442"/>
      <c r="Z58" s="442"/>
      <c r="AA58" s="442"/>
      <c r="AB58" s="442"/>
      <c r="AC58" s="442"/>
      <c r="AD58" s="442"/>
      <c r="AE58" s="442"/>
      <c r="AF58" s="442"/>
    </row>
    <row r="59" spans="2:32">
      <c r="B59" s="384"/>
      <c r="C59" s="275"/>
      <c r="D59" s="275"/>
      <c r="E59" s="259"/>
      <c r="F59" s="446"/>
      <c r="G59" s="259"/>
      <c r="H59" s="446"/>
      <c r="I59" s="447"/>
      <c r="J59" s="446"/>
      <c r="K59" s="261"/>
      <c r="M59" s="443"/>
      <c r="N59" s="442"/>
      <c r="O59" s="442"/>
      <c r="P59" s="442"/>
      <c r="Q59" s="442"/>
      <c r="R59" s="442"/>
      <c r="S59" s="442"/>
      <c r="T59" s="442"/>
      <c r="U59" s="442"/>
      <c r="V59" s="442"/>
      <c r="W59" s="442"/>
      <c r="X59" s="442"/>
      <c r="Y59" s="442"/>
      <c r="Z59" s="442"/>
      <c r="AA59" s="442"/>
      <c r="AB59" s="442"/>
      <c r="AC59" s="442"/>
      <c r="AD59" s="442"/>
      <c r="AE59" s="442"/>
      <c r="AF59" s="442"/>
    </row>
    <row r="60" spans="2:32">
      <c r="B60" s="384"/>
      <c r="C60" s="275"/>
      <c r="D60" s="275"/>
      <c r="E60" s="259"/>
      <c r="F60" s="446"/>
      <c r="G60" s="259"/>
      <c r="H60" s="446"/>
      <c r="I60" s="447"/>
      <c r="J60" s="446"/>
      <c r="K60" s="261"/>
      <c r="M60" s="443"/>
      <c r="N60" s="442"/>
      <c r="O60" s="442"/>
      <c r="P60" s="442"/>
      <c r="Q60" s="442"/>
      <c r="R60" s="442"/>
      <c r="S60" s="442"/>
      <c r="T60" s="442"/>
      <c r="U60" s="442"/>
      <c r="V60" s="442"/>
      <c r="W60" s="442"/>
      <c r="X60" s="442"/>
      <c r="Y60" s="442"/>
      <c r="Z60" s="442"/>
      <c r="AA60" s="442"/>
      <c r="AB60" s="442"/>
      <c r="AC60" s="442"/>
      <c r="AD60" s="442"/>
      <c r="AE60" s="442"/>
      <c r="AF60" s="442"/>
    </row>
    <row r="61" spans="2:32">
      <c r="B61" s="384"/>
      <c r="C61" s="275"/>
      <c r="D61" s="275"/>
      <c r="E61" s="259"/>
      <c r="F61" s="446"/>
      <c r="G61" s="259"/>
      <c r="H61" s="446"/>
      <c r="I61" s="447"/>
      <c r="J61" s="446"/>
      <c r="K61" s="261"/>
      <c r="M61" s="443"/>
      <c r="N61" s="442"/>
      <c r="O61" s="442"/>
      <c r="P61" s="442"/>
      <c r="Q61" s="442"/>
      <c r="R61" s="442"/>
      <c r="S61" s="442"/>
      <c r="T61" s="442"/>
      <c r="U61" s="442"/>
      <c r="V61" s="442"/>
      <c r="W61" s="442"/>
      <c r="X61" s="442"/>
      <c r="Y61" s="442"/>
      <c r="Z61" s="442"/>
      <c r="AA61" s="442"/>
      <c r="AB61" s="442"/>
      <c r="AC61" s="442"/>
      <c r="AD61" s="442"/>
      <c r="AE61" s="442"/>
      <c r="AF61" s="442"/>
    </row>
    <row r="62" spans="2:32">
      <c r="B62" s="384"/>
      <c r="C62" s="275"/>
      <c r="D62" s="275"/>
      <c r="E62" s="259"/>
      <c r="F62" s="446"/>
      <c r="G62" s="259"/>
      <c r="H62" s="446"/>
      <c r="I62" s="447"/>
      <c r="J62" s="446"/>
      <c r="K62" s="261"/>
      <c r="M62" s="443"/>
      <c r="N62" s="442"/>
      <c r="O62" s="442"/>
      <c r="P62" s="442"/>
      <c r="Q62" s="442"/>
      <c r="R62" s="442"/>
      <c r="S62" s="442"/>
      <c r="T62" s="442"/>
      <c r="U62" s="442"/>
      <c r="V62" s="442"/>
      <c r="W62" s="442"/>
      <c r="X62" s="442"/>
      <c r="Y62" s="442"/>
      <c r="Z62" s="442"/>
      <c r="AA62" s="442"/>
      <c r="AB62" s="442"/>
      <c r="AC62" s="442"/>
      <c r="AD62" s="442"/>
      <c r="AE62" s="442"/>
      <c r="AF62" s="442"/>
    </row>
    <row r="63" spans="2:32">
      <c r="B63" s="384"/>
      <c r="C63" s="275"/>
      <c r="D63" s="275"/>
      <c r="E63" s="259"/>
      <c r="F63" s="446"/>
      <c r="G63" s="259"/>
      <c r="H63" s="446"/>
      <c r="I63" s="447"/>
      <c r="J63" s="446"/>
      <c r="K63" s="261"/>
      <c r="M63" s="443"/>
      <c r="N63" s="442"/>
      <c r="O63" s="442"/>
      <c r="P63" s="442"/>
      <c r="Q63" s="442"/>
      <c r="R63" s="442"/>
      <c r="S63" s="442"/>
      <c r="T63" s="442"/>
      <c r="U63" s="442"/>
      <c r="V63" s="442"/>
      <c r="W63" s="442"/>
      <c r="X63" s="442"/>
      <c r="Y63" s="442"/>
      <c r="Z63" s="442"/>
      <c r="AA63" s="442"/>
      <c r="AB63" s="442"/>
      <c r="AC63" s="442"/>
      <c r="AD63" s="442"/>
      <c r="AE63" s="442"/>
      <c r="AF63" s="442"/>
    </row>
    <row r="64" spans="2:32">
      <c r="B64" s="384"/>
      <c r="C64" s="451"/>
      <c r="D64" s="275"/>
      <c r="E64" s="259"/>
      <c r="F64" s="446"/>
      <c r="G64" s="259"/>
      <c r="H64" s="446"/>
      <c r="I64" s="447"/>
      <c r="J64" s="446"/>
      <c r="K64" s="261"/>
      <c r="M64" s="443"/>
      <c r="N64" s="442"/>
      <c r="O64" s="442"/>
      <c r="P64" s="442"/>
      <c r="Q64" s="442"/>
      <c r="R64" s="442"/>
      <c r="S64" s="442"/>
      <c r="T64" s="442"/>
      <c r="U64" s="442"/>
      <c r="V64" s="442"/>
      <c r="W64" s="442"/>
      <c r="X64" s="442"/>
      <c r="Y64" s="442"/>
      <c r="Z64" s="442"/>
      <c r="AA64" s="442"/>
      <c r="AB64" s="442"/>
      <c r="AC64" s="442"/>
      <c r="AD64" s="442"/>
      <c r="AE64" s="442"/>
      <c r="AF64" s="442"/>
    </row>
    <row r="65" spans="2:32">
      <c r="B65" s="436"/>
      <c r="C65" s="452"/>
      <c r="D65" s="275"/>
      <c r="E65" s="259"/>
      <c r="F65" s="446"/>
      <c r="G65" s="259"/>
      <c r="H65" s="446"/>
      <c r="I65" s="447"/>
      <c r="J65" s="446"/>
      <c r="K65" s="261"/>
      <c r="M65" s="443"/>
      <c r="N65" s="442"/>
      <c r="O65" s="442"/>
      <c r="P65" s="442"/>
      <c r="Q65" s="442"/>
      <c r="R65" s="442"/>
      <c r="S65" s="442"/>
      <c r="T65" s="442"/>
      <c r="U65" s="442"/>
      <c r="V65" s="442"/>
      <c r="W65" s="442"/>
      <c r="X65" s="442"/>
      <c r="Y65" s="442"/>
      <c r="Z65" s="442"/>
      <c r="AA65" s="442"/>
      <c r="AB65" s="442"/>
      <c r="AC65" s="442"/>
      <c r="AD65" s="442"/>
      <c r="AE65" s="442"/>
      <c r="AF65" s="442"/>
    </row>
    <row r="66" spans="2:32">
      <c r="B66" s="436"/>
      <c r="C66" s="453"/>
      <c r="D66" s="275"/>
      <c r="E66" s="259"/>
      <c r="F66" s="446"/>
      <c r="G66" s="259"/>
      <c r="H66" s="446"/>
      <c r="I66" s="447"/>
      <c r="J66" s="446"/>
      <c r="K66" s="261"/>
      <c r="M66" s="443"/>
      <c r="N66" s="442"/>
      <c r="O66" s="442"/>
      <c r="P66" s="442"/>
      <c r="Q66" s="442"/>
      <c r="R66" s="442"/>
      <c r="S66" s="442"/>
      <c r="T66" s="442"/>
      <c r="U66" s="442"/>
      <c r="V66" s="442"/>
      <c r="W66" s="442"/>
      <c r="X66" s="442"/>
      <c r="Y66" s="442"/>
      <c r="Z66" s="442"/>
      <c r="AA66" s="442"/>
      <c r="AB66" s="442"/>
      <c r="AC66" s="442"/>
      <c r="AD66" s="442"/>
      <c r="AE66" s="442"/>
      <c r="AF66" s="442"/>
    </row>
    <row r="67" spans="2:32">
      <c r="B67" s="384"/>
      <c r="C67" s="275"/>
      <c r="D67" s="275"/>
      <c r="E67" s="438"/>
      <c r="F67" s="446"/>
      <c r="G67" s="259"/>
      <c r="H67" s="446"/>
      <c r="I67" s="447"/>
      <c r="J67" s="446"/>
      <c r="K67" s="275"/>
      <c r="M67" s="443"/>
      <c r="N67" s="442"/>
      <c r="O67" s="442"/>
      <c r="P67" s="442"/>
      <c r="Q67" s="442"/>
      <c r="R67" s="442"/>
      <c r="S67" s="442"/>
      <c r="T67" s="442"/>
      <c r="U67" s="442"/>
      <c r="V67" s="442"/>
      <c r="W67" s="442"/>
      <c r="X67" s="442"/>
      <c r="Y67" s="442"/>
      <c r="Z67" s="442"/>
      <c r="AA67" s="442"/>
      <c r="AB67" s="442"/>
      <c r="AC67" s="442"/>
      <c r="AD67" s="442"/>
      <c r="AE67" s="442"/>
      <c r="AF67" s="442"/>
    </row>
    <row r="68" spans="2:32">
      <c r="B68" s="436"/>
      <c r="C68" s="275"/>
      <c r="D68" s="275"/>
      <c r="E68" s="438"/>
      <c r="F68" s="446"/>
      <c r="G68" s="259"/>
      <c r="H68" s="446"/>
      <c r="I68" s="447"/>
      <c r="J68" s="446"/>
      <c r="K68" s="275"/>
      <c r="M68" s="443"/>
      <c r="N68" s="442"/>
      <c r="O68" s="442"/>
      <c r="P68" s="442"/>
      <c r="Q68" s="442"/>
      <c r="R68" s="442"/>
      <c r="S68" s="442"/>
      <c r="T68" s="442"/>
      <c r="U68" s="442"/>
      <c r="V68" s="442"/>
      <c r="W68" s="442"/>
      <c r="X68" s="442"/>
      <c r="Y68" s="442"/>
      <c r="Z68" s="442"/>
      <c r="AA68" s="442"/>
      <c r="AB68" s="442"/>
      <c r="AC68" s="442"/>
      <c r="AD68" s="442"/>
      <c r="AE68" s="442"/>
      <c r="AF68" s="442"/>
    </row>
    <row r="69" spans="2:32">
      <c r="B69" s="384"/>
      <c r="C69" s="275"/>
      <c r="D69" s="275"/>
      <c r="E69" s="445"/>
      <c r="F69" s="446"/>
      <c r="G69" s="259"/>
      <c r="H69" s="446"/>
      <c r="I69" s="454"/>
      <c r="J69" s="446"/>
      <c r="K69" s="275"/>
      <c r="M69" s="443"/>
      <c r="N69" s="261"/>
      <c r="O69" s="261" t="str">
        <f ca="1">IFERROR(__xludf.DUMMYFUNCTION("IFERROR(
  INDEX(
    FILTER($E$8:$E4319, 
      $C$8:$C4319 = $M69, 
      $B$8:$B4319 &lt;= DATE(P$1, P$2 + 1, 1) - 1
    ),
    MATCH(
      MAX(
        FILTER($B$8:$B4319, 
          $C$8:$C4319 = $M69, 
          $B$8:$B4319 &lt;= DATE(P$1, P$2 + 1, 1) - "&amp;"1
        )
      ),
      FILTER($B$8:$B4319, 
        $C$8:$C4319 = $M69, 
        $B$8:$B4319 &lt;= DATE(P$1, P$2 + 1, 1) - 1
      ),
      0
    )
  ),
  """"
)"),"")</f>
        <v/>
      </c>
      <c r="P69" s="261" t="str">
        <f ca="1">IFERROR(__xludf.DUMMYFUNCTION("IFERROR(
  INDEX(
    FILTER($E$8:$E4319, 
      $C$8:$C4319 = $M69, 
      $B$8:$B4319 &lt;= DATE(Q$1, Q$2 + 1, 1) - 1
    ),
    MATCH(
      MAX(
        FILTER($B$8:$B4319, 
          $C$8:$C4319 = $M69, 
          $B$8:$B4319 &lt;= DATE(Q$1, Q$2 + 1, 1) - "&amp;"1
        )
      ),
      FILTER($B$8:$B4319, 
        $C$8:$C4319 = $M69, 
        $B$8:$B4319 &lt;= DATE(Q$1, Q$2 + 1, 1) - 1
      ),
      0
    )
  ),
  """"
)"),"")</f>
        <v/>
      </c>
      <c r="Q69" s="261" t="str">
        <f ca="1">IFERROR(__xludf.DUMMYFUNCTION("IFERROR(
  INDEX(
    FILTER($E$8:$E4319, 
      $C$8:$C4319 = $M69, 
      $B$8:$B4319 &lt;= DATE(R$1, R$2 + 1, 1) - 1
    ),
    MATCH(
      MAX(
        FILTER($B$8:$B4319, 
          $C$8:$C4319 = $M69, 
          $B$8:$B4319 &lt;= DATE(R$1, R$2 + 1, 1) - "&amp;"1
        )
      ),
      FILTER($B$8:$B4319, 
        $C$8:$C4319 = $M69, 
        $B$8:$B4319 &lt;= DATE(R$1, R$2 + 1, 1) - 1
      ),
      0
    )
  ),
  """"
)"),"")</f>
        <v/>
      </c>
      <c r="R69" s="261" t="str">
        <f ca="1">IFERROR(__xludf.DUMMYFUNCTION("IFERROR(
  INDEX(
    FILTER($E$8:$E4319, 
      $C$8:$C4319 = $M69, 
      $B$8:$B4319 &lt;= DATE(S$1, S$2 + 1, 1) - 1
    ),
    MATCH(
      MAX(
        FILTER($B$8:$B4319, 
          $C$8:$C4319 = $M69, 
          $B$8:$B4319 &lt;= DATE(S$1, S$2 + 1, 1) - "&amp;"1
        )
      ),
      FILTER($B$8:$B4319, 
        $C$8:$C4319 = $M69, 
        $B$8:$B4319 &lt;= DATE(S$1, S$2 + 1, 1) - 1
      ),
      0
    )
  ),
  """"
)"),"")</f>
        <v/>
      </c>
      <c r="S69" s="261" t="str">
        <f ca="1">IFERROR(__xludf.DUMMYFUNCTION("IFERROR(
  INDEX(
    FILTER($E$8:$E4319, 
      $C$8:$C4319 = $M69, 
      $B$8:$B4319 &lt;= DATE(T$1, T$2 + 1, 1) - 1
    ),
    MATCH(
      MAX(
        FILTER($B$8:$B4319, 
          $C$8:$C4319 = $M69, 
          $B$8:$B4319 &lt;= DATE(T$1, T$2 + 1, 1) - "&amp;"1
        )
      ),
      FILTER($B$8:$B4319, 
        $C$8:$C4319 = $M69, 
        $B$8:$B4319 &lt;= DATE(T$1, T$2 + 1, 1) - 1
      ),
      0
    )
  ),
  """"
)"),"")</f>
        <v/>
      </c>
      <c r="T69" s="261" t="str">
        <f ca="1">IFERROR(__xludf.DUMMYFUNCTION("IFERROR(
  INDEX(
    FILTER($E$8:$E4319, 
      $C$8:$C4319 = $M69, 
      $B$8:$B4319 &lt;= DATE(U$1, U$2 + 1, 1) - 1
    ),
    MATCH(
      MAX(
        FILTER($B$8:$B4319, 
          $C$8:$C4319 = $M69, 
          $B$8:$B4319 &lt;= DATE(U$1, U$2 + 1, 1) - "&amp;"1
        )
      ),
      FILTER($B$8:$B4319, 
        $C$8:$C4319 = $M69, 
        $B$8:$B4319 &lt;= DATE(U$1, U$2 + 1, 1) - 1
      ),
      0
    )
  ),
  """"
)"),"")</f>
        <v/>
      </c>
      <c r="U69" s="261" t="str">
        <f ca="1">IFERROR(__xludf.DUMMYFUNCTION("IFERROR(
  INDEX(
    FILTER($E$8:$E4319, 
      $C$8:$C4319 = $M69, 
      $B$8:$B4319 &lt;= DATE(V$1, V$2 + 1, 1) - 1
    ),
    MATCH(
      MAX(
        FILTER($B$8:$B4319, 
          $C$8:$C4319 = $M69, 
          $B$8:$B4319 &lt;= DATE(V$1, V$2 + 1, 1) - "&amp;"1
        )
      ),
      FILTER($B$8:$B4319, 
        $C$8:$C4319 = $M69, 
        $B$8:$B4319 &lt;= DATE(V$1, V$2 + 1, 1) - 1
      ),
      0
    )
  ),
  """"
)"),"")</f>
        <v/>
      </c>
      <c r="V69" s="261" t="str">
        <f ca="1">IFERROR(__xludf.DUMMYFUNCTION("IFERROR(
  INDEX(
    FILTER($E$8:$E4319, 
      $C$8:$C4319 = $M69, 
      $B$8:$B4319 &lt;= DATE(W$1, W$2 + 1, 1) - 1
    ),
    MATCH(
      MAX(
        FILTER($B$8:$B4319, 
          $C$8:$C4319 = $M69, 
          $B$8:$B4319 &lt;= DATE(W$1, W$2 + 1, 1) - "&amp;"1
        )
      ),
      FILTER($B$8:$B4319, 
        $C$8:$C4319 = $M69, 
        $B$8:$B4319 &lt;= DATE(W$1, W$2 + 1, 1) - 1
      ),
      0
    )
  ),
  """"
)"),"")</f>
        <v/>
      </c>
      <c r="W69" s="261" t="str">
        <f ca="1">IFERROR(__xludf.DUMMYFUNCTION("IFERROR(
  INDEX(
    FILTER($E$8:$E4319, 
      $C$8:$C4319 = $M69, 
      $B$8:$B4319 &lt;= DATE(X$1, X$2 + 1, 1) - 1
    ),
    MATCH(
      MAX(
        FILTER($B$8:$B4319, 
          $C$8:$C4319 = $M69, 
          $B$8:$B4319 &lt;= DATE(X$1, X$2 + 1, 1) - "&amp;"1
        )
      ),
      FILTER($B$8:$B4319, 
        $C$8:$C4319 = $M69, 
        $B$8:$B4319 &lt;= DATE(X$1, X$2 + 1, 1) - 1
      ),
      0
    )
  ),
  """"
)"),"")</f>
        <v/>
      </c>
      <c r="X69" s="261" t="str">
        <f ca="1">IFERROR(__xludf.DUMMYFUNCTION("IFERROR(
  INDEX(
    FILTER($E$8:$E4319, 
      $C$8:$C4319 = $M69, 
      $B$8:$B4319 &lt;= DATE(Y$1, Y$2 + 1, 1) - 1
    ),
    MATCH(
      MAX(
        FILTER($B$8:$B4319, 
          $C$8:$C4319 = $M69, 
          $B$8:$B4319 &lt;= DATE(Y$1, Y$2 + 1, 1) - "&amp;"1
        )
      ),
      FILTER($B$8:$B4319, 
        $C$8:$C4319 = $M69, 
        $B$8:$B4319 &lt;= DATE(Y$1, Y$2 + 1, 1) - 1
      ),
      0
    )
  ),
  """"
)"),"")</f>
        <v/>
      </c>
      <c r="Y69" s="261" t="str">
        <f ca="1">IFERROR(__xludf.DUMMYFUNCTION("IFERROR(
  INDEX(
    FILTER($E$8:$E4319, 
      $C$8:$C4319 = $M69, 
      $B$8:$B4319 &lt;= DATE(Z$1, Z$2 + 1, 1) - 1
    ),
    MATCH(
      MAX(
        FILTER($B$8:$B4319, 
          $C$8:$C4319 = $M69, 
          $B$8:$B4319 &lt;= DATE(Z$1, Z$2 + 1, 1) - "&amp;"1
        )
      ),
      FILTER($B$8:$B4319, 
        $C$8:$C4319 = $M69, 
        $B$8:$B4319 &lt;= DATE(Z$1, Z$2 + 1, 1) - 1
      ),
      0
    )
  ),
  """"
)"),"")</f>
        <v/>
      </c>
      <c r="Z69" s="261" t="str">
        <f ca="1">IFERROR(__xludf.DUMMYFUNCTION("IFERROR(
  INDEX(
    FILTER($E$8:$E4319, 
      $C$8:$C4319 = $M69, 
      $B$8:$B4319 &lt;= DATE(AA$1, AA$2 + 1, 1) - 1
    ),
    MATCH(
      MAX(
        FILTER($B$8:$B4319, 
          $C$8:$C4319 = $M69, 
          $B$8:$B4319 &lt;= DATE(AA$1, AA$2 + 1, 1"&amp;") - 1
        )
      ),
      FILTER($B$8:$B4319, 
        $C$8:$C4319 = $M69, 
        $B$8:$B4319 &lt;= DATE(AA$1, AA$2 + 1, 1) - 1
      ),
      0
    )
  ),
  """"
)"),"")</f>
        <v/>
      </c>
      <c r="AA69" s="261" t="str">
        <f ca="1">IFERROR(__xludf.DUMMYFUNCTION("IFERROR(
  INDEX(
    FILTER($J$8:$J4319, 
      $C$8:$C4319 = $M69, 
      $B$8:$B4319 &lt;= DATE(AA$1, AA$2 + 1, 1) - 1
    ),
    MATCH(
      MAX(
        FILTER($B$8:$B4319, 
          $C$8:$C4319 = $M69, 
          $B$8:$B4319 &lt;= DATE(AA$1, AA$2 + 1, 1"&amp;") - 1
        )
      ),
      FILTER($B$8:$B4319, 
        $C$8:$C4319 = $M69, 
        $B$8:$B4319 &lt;= DATE(AA$1, AA$2 + 1, 1) - 1
      ),
      0
    )
  ),
  """"
)"),"")</f>
        <v/>
      </c>
      <c r="AB69" s="261" t="str">
        <f ca="1">IFERROR(__xludf.DUMMYFUNCTION("IFERROR(
  INDEX(
    FILTER($J$8:$J4319, 
      $C$8:$C4319 = $M69, 
      $B$8:$B4319 &lt;= DATE(AB$1, AB$2 + 1, 1) - 1
    ),
    MATCH(
      MAX(
        FILTER($B$8:$B4319, 
          $C$8:$C4319 = $M69, 
          $B$8:$B4319 &lt;= DATE(AB$1, AB$2 + 1, 1"&amp;") - 1
        )
      ),
      FILTER($B$8:$B4319, 
        $C$8:$C4319 = $M69, 
        $B$8:$B4319 &lt;= DATE(AB$1, AB$2 + 1, 1) - 1
      ),
      0
    )
  ),
  """"
)"),"")</f>
        <v/>
      </c>
    </row>
    <row r="70" spans="2:32">
      <c r="B70" s="384"/>
      <c r="C70" s="275"/>
      <c r="D70" s="275"/>
      <c r="E70" s="275"/>
      <c r="F70" s="446"/>
      <c r="G70" s="259"/>
      <c r="H70" s="446"/>
      <c r="I70" s="447"/>
      <c r="J70" s="446"/>
      <c r="K70" s="261"/>
      <c r="M70" s="443"/>
      <c r="N70" s="261"/>
      <c r="O70" s="261" t="str">
        <f ca="1">IFERROR(__xludf.DUMMYFUNCTION("IFERROR(
  INDEX(
    FILTER($E$8:$E4319, 
      $C$8:$C4319 = $M70, 
      $B$8:$B4319 &lt;= DATE(P$1, P$2 + 1, 1) - 1
    ),
    MATCH(
      MAX(
        FILTER($B$8:$B4319, 
          $C$8:$C4319 = $M70, 
          $B$8:$B4319 &lt;= DATE(P$1, P$2 + 1, 1) - "&amp;"1
        )
      ),
      FILTER($B$8:$B4319, 
        $C$8:$C4319 = $M70, 
        $B$8:$B4319 &lt;= DATE(P$1, P$2 + 1, 1) - 1
      ),
      0
    )
  ),
  """"
)"),"")</f>
        <v/>
      </c>
      <c r="P70" s="261" t="str">
        <f ca="1">IFERROR(__xludf.DUMMYFUNCTION("IFERROR(
  INDEX(
    FILTER($E$8:$E4319, 
      $C$8:$C4319 = $M70, 
      $B$8:$B4319 &lt;= DATE(Q$1, Q$2 + 1, 1) - 1
    ),
    MATCH(
      MAX(
        FILTER($B$8:$B4319, 
          $C$8:$C4319 = $M70, 
          $B$8:$B4319 &lt;= DATE(Q$1, Q$2 + 1, 1) - "&amp;"1
        )
      ),
      FILTER($B$8:$B4319, 
        $C$8:$C4319 = $M70, 
        $B$8:$B4319 &lt;= DATE(Q$1, Q$2 + 1, 1) - 1
      ),
      0
    )
  ),
  """"
)"),"")</f>
        <v/>
      </c>
      <c r="Q70" s="261" t="str">
        <f ca="1">IFERROR(__xludf.DUMMYFUNCTION("IFERROR(
  INDEX(
    FILTER($E$8:$E4319, 
      $C$8:$C4319 = $M70, 
      $B$8:$B4319 &lt;= DATE(R$1, R$2 + 1, 1) - 1
    ),
    MATCH(
      MAX(
        FILTER($B$8:$B4319, 
          $C$8:$C4319 = $M70, 
          $B$8:$B4319 &lt;= DATE(R$1, R$2 + 1, 1) - "&amp;"1
        )
      ),
      FILTER($B$8:$B4319, 
        $C$8:$C4319 = $M70, 
        $B$8:$B4319 &lt;= DATE(R$1, R$2 + 1, 1) - 1
      ),
      0
    )
  ),
  """"
)"),"")</f>
        <v/>
      </c>
      <c r="R70" s="261" t="str">
        <f ca="1">IFERROR(__xludf.DUMMYFUNCTION("IFERROR(
  INDEX(
    FILTER($E$8:$E4319, 
      $C$8:$C4319 = $M70, 
      $B$8:$B4319 &lt;= DATE(S$1, S$2 + 1, 1) - 1
    ),
    MATCH(
      MAX(
        FILTER($B$8:$B4319, 
          $C$8:$C4319 = $M70, 
          $B$8:$B4319 &lt;= DATE(S$1, S$2 + 1, 1) - "&amp;"1
        )
      ),
      FILTER($B$8:$B4319, 
        $C$8:$C4319 = $M70, 
        $B$8:$B4319 &lt;= DATE(S$1, S$2 + 1, 1) - 1
      ),
      0
    )
  ),
  """"
)"),"")</f>
        <v/>
      </c>
      <c r="S70" s="261" t="str">
        <f ca="1">IFERROR(__xludf.DUMMYFUNCTION("IFERROR(
  INDEX(
    FILTER($E$8:$E4319, 
      $C$8:$C4319 = $M70, 
      $B$8:$B4319 &lt;= DATE(T$1, T$2 + 1, 1) - 1
    ),
    MATCH(
      MAX(
        FILTER($B$8:$B4319, 
          $C$8:$C4319 = $M70, 
          $B$8:$B4319 &lt;= DATE(T$1, T$2 + 1, 1) - "&amp;"1
        )
      ),
      FILTER($B$8:$B4319, 
        $C$8:$C4319 = $M70, 
        $B$8:$B4319 &lt;= DATE(T$1, T$2 + 1, 1) - 1
      ),
      0
    )
  ),
  """"
)"),"")</f>
        <v/>
      </c>
      <c r="T70" s="261" t="str">
        <f ca="1">IFERROR(__xludf.DUMMYFUNCTION("IFERROR(
  INDEX(
    FILTER($E$8:$E4319, 
      $C$8:$C4319 = $M70, 
      $B$8:$B4319 &lt;= DATE(U$1, U$2 + 1, 1) - 1
    ),
    MATCH(
      MAX(
        FILTER($B$8:$B4319, 
          $C$8:$C4319 = $M70, 
          $B$8:$B4319 &lt;= DATE(U$1, U$2 + 1, 1) - "&amp;"1
        )
      ),
      FILTER($B$8:$B4319, 
        $C$8:$C4319 = $M70, 
        $B$8:$B4319 &lt;= DATE(U$1, U$2 + 1, 1) - 1
      ),
      0
    )
  ),
  """"
)"),"")</f>
        <v/>
      </c>
      <c r="U70" s="261" t="str">
        <f ca="1">IFERROR(__xludf.DUMMYFUNCTION("IFERROR(
  INDEX(
    FILTER($E$8:$E4319, 
      $C$8:$C4319 = $M70, 
      $B$8:$B4319 &lt;= DATE(V$1, V$2 + 1, 1) - 1
    ),
    MATCH(
      MAX(
        FILTER($B$8:$B4319, 
          $C$8:$C4319 = $M70, 
          $B$8:$B4319 &lt;= DATE(V$1, V$2 + 1, 1) - "&amp;"1
        )
      ),
      FILTER($B$8:$B4319, 
        $C$8:$C4319 = $M70, 
        $B$8:$B4319 &lt;= DATE(V$1, V$2 + 1, 1) - 1
      ),
      0
    )
  ),
  """"
)"),"")</f>
        <v/>
      </c>
      <c r="V70" s="261" t="str">
        <f ca="1">IFERROR(__xludf.DUMMYFUNCTION("IFERROR(
  INDEX(
    FILTER($E$8:$E4319, 
      $C$8:$C4319 = $M70, 
      $B$8:$B4319 &lt;= DATE(W$1, W$2 + 1, 1) - 1
    ),
    MATCH(
      MAX(
        FILTER($B$8:$B4319, 
          $C$8:$C4319 = $M70, 
          $B$8:$B4319 &lt;= DATE(W$1, W$2 + 1, 1) - "&amp;"1
        )
      ),
      FILTER($B$8:$B4319, 
        $C$8:$C4319 = $M70, 
        $B$8:$B4319 &lt;= DATE(W$1, W$2 + 1, 1) - 1
      ),
      0
    )
  ),
  """"
)"),"")</f>
        <v/>
      </c>
      <c r="W70" s="261" t="str">
        <f ca="1">IFERROR(__xludf.DUMMYFUNCTION("IFERROR(
  INDEX(
    FILTER($E$8:$E4319, 
      $C$8:$C4319 = $M70, 
      $B$8:$B4319 &lt;= DATE(X$1, X$2 + 1, 1) - 1
    ),
    MATCH(
      MAX(
        FILTER($B$8:$B4319, 
          $C$8:$C4319 = $M70, 
          $B$8:$B4319 &lt;= DATE(X$1, X$2 + 1, 1) - "&amp;"1
        )
      ),
      FILTER($B$8:$B4319, 
        $C$8:$C4319 = $M70, 
        $B$8:$B4319 &lt;= DATE(X$1, X$2 + 1, 1) - 1
      ),
      0
    )
  ),
  """"
)"),"")</f>
        <v/>
      </c>
      <c r="X70" s="261" t="str">
        <f ca="1">IFERROR(__xludf.DUMMYFUNCTION("IFERROR(
  INDEX(
    FILTER($E$8:$E4319, 
      $C$8:$C4319 = $M70, 
      $B$8:$B4319 &lt;= DATE(Y$1, Y$2 + 1, 1) - 1
    ),
    MATCH(
      MAX(
        FILTER($B$8:$B4319, 
          $C$8:$C4319 = $M70, 
          $B$8:$B4319 &lt;= DATE(Y$1, Y$2 + 1, 1) - "&amp;"1
        )
      ),
      FILTER($B$8:$B4319, 
        $C$8:$C4319 = $M70, 
        $B$8:$B4319 &lt;= DATE(Y$1, Y$2 + 1, 1) - 1
      ),
      0
    )
  ),
  """"
)"),"")</f>
        <v/>
      </c>
      <c r="Y70" s="261" t="str">
        <f ca="1">IFERROR(__xludf.DUMMYFUNCTION("IFERROR(
  INDEX(
    FILTER($E$8:$E4319, 
      $C$8:$C4319 = $M70, 
      $B$8:$B4319 &lt;= DATE(Z$1, Z$2 + 1, 1) - 1
    ),
    MATCH(
      MAX(
        FILTER($B$8:$B4319, 
          $C$8:$C4319 = $M70, 
          $B$8:$B4319 &lt;= DATE(Z$1, Z$2 + 1, 1) - "&amp;"1
        )
      ),
      FILTER($B$8:$B4319, 
        $C$8:$C4319 = $M70, 
        $B$8:$B4319 &lt;= DATE(Z$1, Z$2 + 1, 1) - 1
      ),
      0
    )
  ),
  """"
)"),"")</f>
        <v/>
      </c>
      <c r="Z70" s="261" t="str">
        <f ca="1">IFERROR(__xludf.DUMMYFUNCTION("IFERROR(
  INDEX(
    FILTER($E$8:$E4319, 
      $C$8:$C4319 = $M70, 
      $B$8:$B4319 &lt;= DATE(AA$1, AA$2 + 1, 1) - 1
    ),
    MATCH(
      MAX(
        FILTER($B$8:$B4319, 
          $C$8:$C4319 = $M70, 
          $B$8:$B4319 &lt;= DATE(AA$1, AA$2 + 1, 1"&amp;") - 1
        )
      ),
      FILTER($B$8:$B4319, 
        $C$8:$C4319 = $M70, 
        $B$8:$B4319 &lt;= DATE(AA$1, AA$2 + 1, 1) - 1
      ),
      0
    )
  ),
  """"
)"),"")</f>
        <v/>
      </c>
      <c r="AA70" s="261" t="str">
        <f ca="1">IFERROR(__xludf.DUMMYFUNCTION("IFERROR(
  INDEX(
    FILTER($J$8:$J4319, 
      $C$8:$C4319 = $M70, 
      $B$8:$B4319 &lt;= DATE(AA$1, AA$2 + 1, 1) - 1
    ),
    MATCH(
      MAX(
        FILTER($B$8:$B4319, 
          $C$8:$C4319 = $M70, 
          $B$8:$B4319 &lt;= DATE(AA$1, AA$2 + 1, 1"&amp;") - 1
        )
      ),
      FILTER($B$8:$B4319, 
        $C$8:$C4319 = $M70, 
        $B$8:$B4319 &lt;= DATE(AA$1, AA$2 + 1, 1) - 1
      ),
      0
    )
  ),
  """"
)"),"")</f>
        <v/>
      </c>
      <c r="AB70" s="261" t="str">
        <f ca="1">IFERROR(__xludf.DUMMYFUNCTION("IFERROR(
  INDEX(
    FILTER($J$8:$J4319, 
      $C$8:$C4319 = $M70, 
      $B$8:$B4319 &lt;= DATE(AB$1, AB$2 + 1, 1) - 1
    ),
    MATCH(
      MAX(
        FILTER($B$8:$B4319, 
          $C$8:$C4319 = $M70, 
          $B$8:$B4319 &lt;= DATE(AB$1, AB$2 + 1, 1"&amp;") - 1
        )
      ),
      FILTER($B$8:$B4319, 
        $C$8:$C4319 = $M70, 
        $B$8:$B4319 &lt;= DATE(AB$1, AB$2 + 1, 1) - 1
      ),
      0
    )
  ),
  """"
)"),"")</f>
        <v/>
      </c>
    </row>
    <row r="71" spans="2:32">
      <c r="B71" s="436"/>
      <c r="C71" s="455"/>
      <c r="D71" s="275"/>
      <c r="E71" s="275"/>
      <c r="F71" s="446"/>
      <c r="G71" s="259"/>
      <c r="H71" s="446"/>
      <c r="I71" s="454"/>
      <c r="J71" s="446"/>
      <c r="K71" s="261"/>
      <c r="M71" s="443"/>
      <c r="N71" s="261"/>
      <c r="O71" s="261" t="str">
        <f ca="1">IFERROR(__xludf.DUMMYFUNCTION("IFERROR(
  INDEX(
    FILTER($E$8:$E4319, 
      $C$8:$C4319 = $M71, 
      $B$8:$B4319 &lt;= DATE(P$1, P$2 + 1, 1) - 1
    ),
    MATCH(
      MAX(
        FILTER($B$8:$B4319, 
          $C$8:$C4319 = $M71, 
          $B$8:$B4319 &lt;= DATE(P$1, P$2 + 1, 1) - "&amp;"1
        )
      ),
      FILTER($B$8:$B4319, 
        $C$8:$C4319 = $M71, 
        $B$8:$B4319 &lt;= DATE(P$1, P$2 + 1, 1) - 1
      ),
      0
    )
  ),
  """"
)"),"")</f>
        <v/>
      </c>
      <c r="P71" s="261" t="str">
        <f ca="1">IFERROR(__xludf.DUMMYFUNCTION("IFERROR(
  INDEX(
    FILTER($E$8:$E4319, 
      $C$8:$C4319 = $M71, 
      $B$8:$B4319 &lt;= DATE(Q$1, Q$2 + 1, 1) - 1
    ),
    MATCH(
      MAX(
        FILTER($B$8:$B4319, 
          $C$8:$C4319 = $M71, 
          $B$8:$B4319 &lt;= DATE(Q$1, Q$2 + 1, 1) - "&amp;"1
        )
      ),
      FILTER($B$8:$B4319, 
        $C$8:$C4319 = $M71, 
        $B$8:$B4319 &lt;= DATE(Q$1, Q$2 + 1, 1) - 1
      ),
      0
    )
  ),
  """"
)"),"")</f>
        <v/>
      </c>
      <c r="Q71" s="261" t="str">
        <f ca="1">IFERROR(__xludf.DUMMYFUNCTION("IFERROR(
  INDEX(
    FILTER($E$8:$E4319, 
      $C$8:$C4319 = $M71, 
      $B$8:$B4319 &lt;= DATE(R$1, R$2 + 1, 1) - 1
    ),
    MATCH(
      MAX(
        FILTER($B$8:$B4319, 
          $C$8:$C4319 = $M71, 
          $B$8:$B4319 &lt;= DATE(R$1, R$2 + 1, 1) - "&amp;"1
        )
      ),
      FILTER($B$8:$B4319, 
        $C$8:$C4319 = $M71, 
        $B$8:$B4319 &lt;= DATE(R$1, R$2 + 1, 1) - 1
      ),
      0
    )
  ),
  """"
)"),"")</f>
        <v/>
      </c>
      <c r="R71" s="261" t="str">
        <f ca="1">IFERROR(__xludf.DUMMYFUNCTION("IFERROR(
  INDEX(
    FILTER($E$8:$E4319, 
      $C$8:$C4319 = $M71, 
      $B$8:$B4319 &lt;= DATE(S$1, S$2 + 1, 1) - 1
    ),
    MATCH(
      MAX(
        FILTER($B$8:$B4319, 
          $C$8:$C4319 = $M71, 
          $B$8:$B4319 &lt;= DATE(S$1, S$2 + 1, 1) - "&amp;"1
        )
      ),
      FILTER($B$8:$B4319, 
        $C$8:$C4319 = $M71, 
        $B$8:$B4319 &lt;= DATE(S$1, S$2 + 1, 1) - 1
      ),
      0
    )
  ),
  """"
)"),"")</f>
        <v/>
      </c>
      <c r="S71" s="261" t="str">
        <f ca="1">IFERROR(__xludf.DUMMYFUNCTION("IFERROR(
  INDEX(
    FILTER($E$8:$E4319, 
      $C$8:$C4319 = $M71, 
      $B$8:$B4319 &lt;= DATE(T$1, T$2 + 1, 1) - 1
    ),
    MATCH(
      MAX(
        FILTER($B$8:$B4319, 
          $C$8:$C4319 = $M71, 
          $B$8:$B4319 &lt;= DATE(T$1, T$2 + 1, 1) - "&amp;"1
        )
      ),
      FILTER($B$8:$B4319, 
        $C$8:$C4319 = $M71, 
        $B$8:$B4319 &lt;= DATE(T$1, T$2 + 1, 1) - 1
      ),
      0
    )
  ),
  """"
)"),"")</f>
        <v/>
      </c>
      <c r="T71" s="261" t="str">
        <f ca="1">IFERROR(__xludf.DUMMYFUNCTION("IFERROR(
  INDEX(
    FILTER($E$8:$E4319, 
      $C$8:$C4319 = $M71, 
      $B$8:$B4319 &lt;= DATE(U$1, U$2 + 1, 1) - 1
    ),
    MATCH(
      MAX(
        FILTER($B$8:$B4319, 
          $C$8:$C4319 = $M71, 
          $B$8:$B4319 &lt;= DATE(U$1, U$2 + 1, 1) - "&amp;"1
        )
      ),
      FILTER($B$8:$B4319, 
        $C$8:$C4319 = $M71, 
        $B$8:$B4319 &lt;= DATE(U$1, U$2 + 1, 1) - 1
      ),
      0
    )
  ),
  """"
)"),"")</f>
        <v/>
      </c>
      <c r="U71" s="261" t="str">
        <f ca="1">IFERROR(__xludf.DUMMYFUNCTION("IFERROR(
  INDEX(
    FILTER($E$8:$E4319, 
      $C$8:$C4319 = $M71, 
      $B$8:$B4319 &lt;= DATE(V$1, V$2 + 1, 1) - 1
    ),
    MATCH(
      MAX(
        FILTER($B$8:$B4319, 
          $C$8:$C4319 = $M71, 
          $B$8:$B4319 &lt;= DATE(V$1, V$2 + 1, 1) - "&amp;"1
        )
      ),
      FILTER($B$8:$B4319, 
        $C$8:$C4319 = $M71, 
        $B$8:$B4319 &lt;= DATE(V$1, V$2 + 1, 1) - 1
      ),
      0
    )
  ),
  """"
)"),"")</f>
        <v/>
      </c>
      <c r="V71" s="261" t="str">
        <f ca="1">IFERROR(__xludf.DUMMYFUNCTION("IFERROR(
  INDEX(
    FILTER($E$8:$E4319, 
      $C$8:$C4319 = $M71, 
      $B$8:$B4319 &lt;= DATE(W$1, W$2 + 1, 1) - 1
    ),
    MATCH(
      MAX(
        FILTER($B$8:$B4319, 
          $C$8:$C4319 = $M71, 
          $B$8:$B4319 &lt;= DATE(W$1, W$2 + 1, 1) - "&amp;"1
        )
      ),
      FILTER($B$8:$B4319, 
        $C$8:$C4319 = $M71, 
        $B$8:$B4319 &lt;= DATE(W$1, W$2 + 1, 1) - 1
      ),
      0
    )
  ),
  """"
)"),"")</f>
        <v/>
      </c>
      <c r="W71" s="261" t="str">
        <f ca="1">IFERROR(__xludf.DUMMYFUNCTION("IFERROR(
  INDEX(
    FILTER($E$8:$E4319, 
      $C$8:$C4319 = $M71, 
      $B$8:$B4319 &lt;= DATE(X$1, X$2 + 1, 1) - 1
    ),
    MATCH(
      MAX(
        FILTER($B$8:$B4319, 
          $C$8:$C4319 = $M71, 
          $B$8:$B4319 &lt;= DATE(X$1, X$2 + 1, 1) - "&amp;"1
        )
      ),
      FILTER($B$8:$B4319, 
        $C$8:$C4319 = $M71, 
        $B$8:$B4319 &lt;= DATE(X$1, X$2 + 1, 1) - 1
      ),
      0
    )
  ),
  """"
)"),"")</f>
        <v/>
      </c>
      <c r="X71" s="261" t="str">
        <f ca="1">IFERROR(__xludf.DUMMYFUNCTION("IFERROR(
  INDEX(
    FILTER($E$8:$E4319, 
      $C$8:$C4319 = $M71, 
      $B$8:$B4319 &lt;= DATE(Y$1, Y$2 + 1, 1) - 1
    ),
    MATCH(
      MAX(
        FILTER($B$8:$B4319, 
          $C$8:$C4319 = $M71, 
          $B$8:$B4319 &lt;= DATE(Y$1, Y$2 + 1, 1) - "&amp;"1
        )
      ),
      FILTER($B$8:$B4319, 
        $C$8:$C4319 = $M71, 
        $B$8:$B4319 &lt;= DATE(Y$1, Y$2 + 1, 1) - 1
      ),
      0
    )
  ),
  """"
)"),"")</f>
        <v/>
      </c>
      <c r="Y71" s="261" t="str">
        <f ca="1">IFERROR(__xludf.DUMMYFUNCTION("IFERROR(
  INDEX(
    FILTER($E$8:$E4319, 
      $C$8:$C4319 = $M71, 
      $B$8:$B4319 &lt;= DATE(Z$1, Z$2 + 1, 1) - 1
    ),
    MATCH(
      MAX(
        FILTER($B$8:$B4319, 
          $C$8:$C4319 = $M71, 
          $B$8:$B4319 &lt;= DATE(Z$1, Z$2 + 1, 1) - "&amp;"1
        )
      ),
      FILTER($B$8:$B4319, 
        $C$8:$C4319 = $M71, 
        $B$8:$B4319 &lt;= DATE(Z$1, Z$2 + 1, 1) - 1
      ),
      0
    )
  ),
  """"
)"),"")</f>
        <v/>
      </c>
      <c r="Z71" s="261" t="str">
        <f ca="1">IFERROR(__xludf.DUMMYFUNCTION("IFERROR(
  INDEX(
    FILTER($E$8:$E4319, 
      $C$8:$C4319 = $M71, 
      $B$8:$B4319 &lt;= DATE(AA$1, AA$2 + 1, 1) - 1
    ),
    MATCH(
      MAX(
        FILTER($B$8:$B4319, 
          $C$8:$C4319 = $M71, 
          $B$8:$B4319 &lt;= DATE(AA$1, AA$2 + 1, 1"&amp;") - 1
        )
      ),
      FILTER($B$8:$B4319, 
        $C$8:$C4319 = $M71, 
        $B$8:$B4319 &lt;= DATE(AA$1, AA$2 + 1, 1) - 1
      ),
      0
    )
  ),
  """"
)"),"")</f>
        <v/>
      </c>
      <c r="AA71" s="261" t="str">
        <f ca="1">IFERROR(__xludf.DUMMYFUNCTION("IFERROR(
  INDEX(
    FILTER($J$8:$J4319, 
      $C$8:$C4319 = $M71, 
      $B$8:$B4319 &lt;= DATE(AA$1, AA$2 + 1, 1) - 1
    ),
    MATCH(
      MAX(
        FILTER($B$8:$B4319, 
          $C$8:$C4319 = $M71, 
          $B$8:$B4319 &lt;= DATE(AA$1, AA$2 + 1, 1"&amp;") - 1
        )
      ),
      FILTER($B$8:$B4319, 
        $C$8:$C4319 = $M71, 
        $B$8:$B4319 &lt;= DATE(AA$1, AA$2 + 1, 1) - 1
      ),
      0
    )
  ),
  """"
)"),"")</f>
        <v/>
      </c>
      <c r="AB71" s="261" t="str">
        <f ca="1">IFERROR(__xludf.DUMMYFUNCTION("IFERROR(
  INDEX(
    FILTER($J$8:$J4319, 
      $C$8:$C4319 = $M71, 
      $B$8:$B4319 &lt;= DATE(AB$1, AB$2 + 1, 1) - 1
    ),
    MATCH(
      MAX(
        FILTER($B$8:$B4319, 
          $C$8:$C4319 = $M71, 
          $B$8:$B4319 &lt;= DATE(AB$1, AB$2 + 1, 1"&amp;") - 1
        )
      ),
      FILTER($B$8:$B4319, 
        $C$8:$C4319 = $M71, 
        $B$8:$B4319 &lt;= DATE(AB$1, AB$2 + 1, 1) - 1
      ),
      0
    )
  ),
  """"
)"),"")</f>
        <v/>
      </c>
    </row>
    <row r="72" spans="2:32">
      <c r="B72" s="386"/>
      <c r="C72" s="275"/>
      <c r="D72" s="275"/>
      <c r="E72" s="275"/>
      <c r="F72" s="446"/>
      <c r="G72" s="259"/>
      <c r="H72" s="446"/>
      <c r="I72" s="454"/>
      <c r="J72" s="446"/>
      <c r="K72" s="261"/>
      <c r="M72" s="443"/>
      <c r="N72" s="261"/>
      <c r="O72" s="261" t="str">
        <f ca="1">IFERROR(__xludf.DUMMYFUNCTION("IFERROR(
  INDEX(
    FILTER($E$8:$E4319, 
      $C$8:$C4319 = $M72, 
      $B$8:$B4319 &lt;= DATE(P$1, P$2 + 1, 1) - 1
    ),
    MATCH(
      MAX(
        FILTER($B$8:$B4319, 
          $C$8:$C4319 = $M72, 
          $B$8:$B4319 &lt;= DATE(P$1, P$2 + 1, 1) - "&amp;"1
        )
      ),
      FILTER($B$8:$B4319, 
        $C$8:$C4319 = $M72, 
        $B$8:$B4319 &lt;= DATE(P$1, P$2 + 1, 1) - 1
      ),
      0
    )
  ),
  """"
)"),"")</f>
        <v/>
      </c>
      <c r="P72" s="261" t="str">
        <f ca="1">IFERROR(__xludf.DUMMYFUNCTION("IFERROR(
  INDEX(
    FILTER($E$8:$E4319, 
      $C$8:$C4319 = $M72, 
      $B$8:$B4319 &lt;= DATE(Q$1, Q$2 + 1, 1) - 1
    ),
    MATCH(
      MAX(
        FILTER($B$8:$B4319, 
          $C$8:$C4319 = $M72, 
          $B$8:$B4319 &lt;= DATE(Q$1, Q$2 + 1, 1) - "&amp;"1
        )
      ),
      FILTER($B$8:$B4319, 
        $C$8:$C4319 = $M72, 
        $B$8:$B4319 &lt;= DATE(Q$1, Q$2 + 1, 1) - 1
      ),
      0
    )
  ),
  """"
)"),"")</f>
        <v/>
      </c>
      <c r="Q72" s="261" t="str">
        <f ca="1">IFERROR(__xludf.DUMMYFUNCTION("IFERROR(
  INDEX(
    FILTER($E$8:$E4319, 
      $C$8:$C4319 = $M72, 
      $B$8:$B4319 &lt;= DATE(R$1, R$2 + 1, 1) - 1
    ),
    MATCH(
      MAX(
        FILTER($B$8:$B4319, 
          $C$8:$C4319 = $M72, 
          $B$8:$B4319 &lt;= DATE(R$1, R$2 + 1, 1) - "&amp;"1
        )
      ),
      FILTER($B$8:$B4319, 
        $C$8:$C4319 = $M72, 
        $B$8:$B4319 &lt;= DATE(R$1, R$2 + 1, 1) - 1
      ),
      0
    )
  ),
  """"
)"),"")</f>
        <v/>
      </c>
      <c r="R72" s="261" t="str">
        <f ca="1">IFERROR(__xludf.DUMMYFUNCTION("IFERROR(
  INDEX(
    FILTER($E$8:$E4319, 
      $C$8:$C4319 = $M72, 
      $B$8:$B4319 &lt;= DATE(S$1, S$2 + 1, 1) - 1
    ),
    MATCH(
      MAX(
        FILTER($B$8:$B4319, 
          $C$8:$C4319 = $M72, 
          $B$8:$B4319 &lt;= DATE(S$1, S$2 + 1, 1) - "&amp;"1
        )
      ),
      FILTER($B$8:$B4319, 
        $C$8:$C4319 = $M72, 
        $B$8:$B4319 &lt;= DATE(S$1, S$2 + 1, 1) - 1
      ),
      0
    )
  ),
  """"
)"),"")</f>
        <v/>
      </c>
      <c r="S72" s="261" t="str">
        <f ca="1">IFERROR(__xludf.DUMMYFUNCTION("IFERROR(
  INDEX(
    FILTER($E$8:$E4319, 
      $C$8:$C4319 = $M72, 
      $B$8:$B4319 &lt;= DATE(T$1, T$2 + 1, 1) - 1
    ),
    MATCH(
      MAX(
        FILTER($B$8:$B4319, 
          $C$8:$C4319 = $M72, 
          $B$8:$B4319 &lt;= DATE(T$1, T$2 + 1, 1) - "&amp;"1
        )
      ),
      FILTER($B$8:$B4319, 
        $C$8:$C4319 = $M72, 
        $B$8:$B4319 &lt;= DATE(T$1, T$2 + 1, 1) - 1
      ),
      0
    )
  ),
  """"
)"),"")</f>
        <v/>
      </c>
      <c r="T72" s="261" t="str">
        <f ca="1">IFERROR(__xludf.DUMMYFUNCTION("IFERROR(
  INDEX(
    FILTER($E$8:$E4319, 
      $C$8:$C4319 = $M72, 
      $B$8:$B4319 &lt;= DATE(U$1, U$2 + 1, 1) - 1
    ),
    MATCH(
      MAX(
        FILTER($B$8:$B4319, 
          $C$8:$C4319 = $M72, 
          $B$8:$B4319 &lt;= DATE(U$1, U$2 + 1, 1) - "&amp;"1
        )
      ),
      FILTER($B$8:$B4319, 
        $C$8:$C4319 = $M72, 
        $B$8:$B4319 &lt;= DATE(U$1, U$2 + 1, 1) - 1
      ),
      0
    )
  ),
  """"
)"),"")</f>
        <v/>
      </c>
      <c r="U72" s="261" t="str">
        <f ca="1">IFERROR(__xludf.DUMMYFUNCTION("IFERROR(
  INDEX(
    FILTER($E$8:$E4319, 
      $C$8:$C4319 = $M72, 
      $B$8:$B4319 &lt;= DATE(V$1, V$2 + 1, 1) - 1
    ),
    MATCH(
      MAX(
        FILTER($B$8:$B4319, 
          $C$8:$C4319 = $M72, 
          $B$8:$B4319 &lt;= DATE(V$1, V$2 + 1, 1) - "&amp;"1
        )
      ),
      FILTER($B$8:$B4319, 
        $C$8:$C4319 = $M72, 
        $B$8:$B4319 &lt;= DATE(V$1, V$2 + 1, 1) - 1
      ),
      0
    )
  ),
  """"
)"),"")</f>
        <v/>
      </c>
      <c r="V72" s="261" t="str">
        <f ca="1">IFERROR(__xludf.DUMMYFUNCTION("IFERROR(
  INDEX(
    FILTER($E$8:$E4319, 
      $C$8:$C4319 = $M72, 
      $B$8:$B4319 &lt;= DATE(W$1, W$2 + 1, 1) - 1
    ),
    MATCH(
      MAX(
        FILTER($B$8:$B4319, 
          $C$8:$C4319 = $M72, 
          $B$8:$B4319 &lt;= DATE(W$1, W$2 + 1, 1) - "&amp;"1
        )
      ),
      FILTER($B$8:$B4319, 
        $C$8:$C4319 = $M72, 
        $B$8:$B4319 &lt;= DATE(W$1, W$2 + 1, 1) - 1
      ),
      0
    )
  ),
  """"
)"),"")</f>
        <v/>
      </c>
      <c r="W72" s="261" t="str">
        <f ca="1">IFERROR(__xludf.DUMMYFUNCTION("IFERROR(
  INDEX(
    FILTER($E$8:$E4319, 
      $C$8:$C4319 = $M72, 
      $B$8:$B4319 &lt;= DATE(X$1, X$2 + 1, 1) - 1
    ),
    MATCH(
      MAX(
        FILTER($B$8:$B4319, 
          $C$8:$C4319 = $M72, 
          $B$8:$B4319 &lt;= DATE(X$1, X$2 + 1, 1) - "&amp;"1
        )
      ),
      FILTER($B$8:$B4319, 
        $C$8:$C4319 = $M72, 
        $B$8:$B4319 &lt;= DATE(X$1, X$2 + 1, 1) - 1
      ),
      0
    )
  ),
  """"
)"),"")</f>
        <v/>
      </c>
      <c r="X72" s="261" t="str">
        <f ca="1">IFERROR(__xludf.DUMMYFUNCTION("IFERROR(
  INDEX(
    FILTER($E$8:$E4319, 
      $C$8:$C4319 = $M72, 
      $B$8:$B4319 &lt;= DATE(Y$1, Y$2 + 1, 1) - 1
    ),
    MATCH(
      MAX(
        FILTER($B$8:$B4319, 
          $C$8:$C4319 = $M72, 
          $B$8:$B4319 &lt;= DATE(Y$1, Y$2 + 1, 1) - "&amp;"1
        )
      ),
      FILTER($B$8:$B4319, 
        $C$8:$C4319 = $M72, 
        $B$8:$B4319 &lt;= DATE(Y$1, Y$2 + 1, 1) - 1
      ),
      0
    )
  ),
  """"
)"),"")</f>
        <v/>
      </c>
      <c r="Y72" s="261" t="str">
        <f ca="1">IFERROR(__xludf.DUMMYFUNCTION("IFERROR(
  INDEX(
    FILTER($E$8:$E4319, 
      $C$8:$C4319 = $M72, 
      $B$8:$B4319 &lt;= DATE(Z$1, Z$2 + 1, 1) - 1
    ),
    MATCH(
      MAX(
        FILTER($B$8:$B4319, 
          $C$8:$C4319 = $M72, 
          $B$8:$B4319 &lt;= DATE(Z$1, Z$2 + 1, 1) - "&amp;"1
        )
      ),
      FILTER($B$8:$B4319, 
        $C$8:$C4319 = $M72, 
        $B$8:$B4319 &lt;= DATE(Z$1, Z$2 + 1, 1) - 1
      ),
      0
    )
  ),
  """"
)"),"")</f>
        <v/>
      </c>
      <c r="Z72" s="261" t="str">
        <f ca="1">IFERROR(__xludf.DUMMYFUNCTION("IFERROR(
  INDEX(
    FILTER($E$8:$E4319, 
      $C$8:$C4319 = $M72, 
      $B$8:$B4319 &lt;= DATE(AA$1, AA$2 + 1, 1) - 1
    ),
    MATCH(
      MAX(
        FILTER($B$8:$B4319, 
          $C$8:$C4319 = $M72, 
          $B$8:$B4319 &lt;= DATE(AA$1, AA$2 + 1, 1"&amp;") - 1
        )
      ),
      FILTER($B$8:$B4319, 
        $C$8:$C4319 = $M72, 
        $B$8:$B4319 &lt;= DATE(AA$1, AA$2 + 1, 1) - 1
      ),
      0
    )
  ),
  """"
)"),"")</f>
        <v/>
      </c>
      <c r="AA72" s="261" t="str">
        <f ca="1">IFERROR(__xludf.DUMMYFUNCTION("IFERROR(
  INDEX(
    FILTER($J$8:$J4319, 
      $C$8:$C4319 = $M72, 
      $B$8:$B4319 &lt;= DATE(AA$1, AA$2 + 1, 1) - 1
    ),
    MATCH(
      MAX(
        FILTER($B$8:$B4319, 
          $C$8:$C4319 = $M72, 
          $B$8:$B4319 &lt;= DATE(AA$1, AA$2 + 1, 1"&amp;") - 1
        )
      ),
      FILTER($B$8:$B4319, 
        $C$8:$C4319 = $M72, 
        $B$8:$B4319 &lt;= DATE(AA$1, AA$2 + 1, 1) - 1
      ),
      0
    )
  ),
  """"
)"),"")</f>
        <v/>
      </c>
      <c r="AB72" s="261" t="str">
        <f ca="1">IFERROR(__xludf.DUMMYFUNCTION("IFERROR(
  INDEX(
    FILTER($J$8:$J4319, 
      $C$8:$C4319 = $M72, 
      $B$8:$B4319 &lt;= DATE(AB$1, AB$2 + 1, 1) - 1
    ),
    MATCH(
      MAX(
        FILTER($B$8:$B4319, 
          $C$8:$C4319 = $M72, 
          $B$8:$B4319 &lt;= DATE(AB$1, AB$2 + 1, 1"&amp;") - 1
        )
      ),
      FILTER($B$8:$B4319, 
        $C$8:$C4319 = $M72, 
        $B$8:$B4319 &lt;= DATE(AB$1, AB$2 + 1, 1) - 1
      ),
      0
    )
  ),
  """"
)"),"")</f>
        <v/>
      </c>
    </row>
    <row r="73" spans="2:32">
      <c r="B73" s="386"/>
      <c r="C73" s="275"/>
      <c r="D73" s="275"/>
      <c r="E73" s="275"/>
      <c r="F73" s="446"/>
      <c r="G73" s="259"/>
      <c r="H73" s="446"/>
      <c r="I73" s="454"/>
      <c r="J73" s="446"/>
      <c r="K73" s="261"/>
      <c r="M73" s="443"/>
      <c r="N73" s="261"/>
      <c r="O73" s="261" t="str">
        <f ca="1">IFERROR(__xludf.DUMMYFUNCTION("IFERROR(
  INDEX(
    FILTER($E$8:$E4319, 
      $C$8:$C4319 = $M73, 
      $B$8:$B4319 &lt;= DATE(P$1, P$2 + 1, 1) - 1
    ),
    MATCH(
      MAX(
        FILTER($B$8:$B4319, 
          $C$8:$C4319 = $M73, 
          $B$8:$B4319 &lt;= DATE(P$1, P$2 + 1, 1) - "&amp;"1
        )
      ),
      FILTER($B$8:$B4319, 
        $C$8:$C4319 = $M73, 
        $B$8:$B4319 &lt;= DATE(P$1, P$2 + 1, 1) - 1
      ),
      0
    )
  ),
  """"
)"),"")</f>
        <v/>
      </c>
      <c r="P73" s="261" t="str">
        <f ca="1">IFERROR(__xludf.DUMMYFUNCTION("IFERROR(
  INDEX(
    FILTER($E$8:$E4319, 
      $C$8:$C4319 = $M73, 
      $B$8:$B4319 &lt;= DATE(Q$1, Q$2 + 1, 1) - 1
    ),
    MATCH(
      MAX(
        FILTER($B$8:$B4319, 
          $C$8:$C4319 = $M73, 
          $B$8:$B4319 &lt;= DATE(Q$1, Q$2 + 1, 1) - "&amp;"1
        )
      ),
      FILTER($B$8:$B4319, 
        $C$8:$C4319 = $M73, 
        $B$8:$B4319 &lt;= DATE(Q$1, Q$2 + 1, 1) - 1
      ),
      0
    )
  ),
  """"
)"),"")</f>
        <v/>
      </c>
      <c r="Q73" s="261" t="str">
        <f ca="1">IFERROR(__xludf.DUMMYFUNCTION("IFERROR(
  INDEX(
    FILTER($E$8:$E4319, 
      $C$8:$C4319 = $M73, 
      $B$8:$B4319 &lt;= DATE(R$1, R$2 + 1, 1) - 1
    ),
    MATCH(
      MAX(
        FILTER($B$8:$B4319, 
          $C$8:$C4319 = $M73, 
          $B$8:$B4319 &lt;= DATE(R$1, R$2 + 1, 1) - "&amp;"1
        )
      ),
      FILTER($B$8:$B4319, 
        $C$8:$C4319 = $M73, 
        $B$8:$B4319 &lt;= DATE(R$1, R$2 + 1, 1) - 1
      ),
      0
    )
  ),
  """"
)"),"")</f>
        <v/>
      </c>
      <c r="R73" s="261" t="str">
        <f ca="1">IFERROR(__xludf.DUMMYFUNCTION("IFERROR(
  INDEX(
    FILTER($E$8:$E4319, 
      $C$8:$C4319 = $M73, 
      $B$8:$B4319 &lt;= DATE(S$1, S$2 + 1, 1) - 1
    ),
    MATCH(
      MAX(
        FILTER($B$8:$B4319, 
          $C$8:$C4319 = $M73, 
          $B$8:$B4319 &lt;= DATE(S$1, S$2 + 1, 1) - "&amp;"1
        )
      ),
      FILTER($B$8:$B4319, 
        $C$8:$C4319 = $M73, 
        $B$8:$B4319 &lt;= DATE(S$1, S$2 + 1, 1) - 1
      ),
      0
    )
  ),
  """"
)"),"")</f>
        <v/>
      </c>
      <c r="S73" s="261" t="str">
        <f ca="1">IFERROR(__xludf.DUMMYFUNCTION("IFERROR(
  INDEX(
    FILTER($E$8:$E4319, 
      $C$8:$C4319 = $M73, 
      $B$8:$B4319 &lt;= DATE(T$1, T$2 + 1, 1) - 1
    ),
    MATCH(
      MAX(
        FILTER($B$8:$B4319, 
          $C$8:$C4319 = $M73, 
          $B$8:$B4319 &lt;= DATE(T$1, T$2 + 1, 1) - "&amp;"1
        )
      ),
      FILTER($B$8:$B4319, 
        $C$8:$C4319 = $M73, 
        $B$8:$B4319 &lt;= DATE(T$1, T$2 + 1, 1) - 1
      ),
      0
    )
  ),
  """"
)"),"")</f>
        <v/>
      </c>
      <c r="T73" s="261" t="str">
        <f ca="1">IFERROR(__xludf.DUMMYFUNCTION("IFERROR(
  INDEX(
    FILTER($E$8:$E4319, 
      $C$8:$C4319 = $M73, 
      $B$8:$B4319 &lt;= DATE(U$1, U$2 + 1, 1) - 1
    ),
    MATCH(
      MAX(
        FILTER($B$8:$B4319, 
          $C$8:$C4319 = $M73, 
          $B$8:$B4319 &lt;= DATE(U$1, U$2 + 1, 1) - "&amp;"1
        )
      ),
      FILTER($B$8:$B4319, 
        $C$8:$C4319 = $M73, 
        $B$8:$B4319 &lt;= DATE(U$1, U$2 + 1, 1) - 1
      ),
      0
    )
  ),
  """"
)"),"")</f>
        <v/>
      </c>
      <c r="U73" s="261" t="str">
        <f ca="1">IFERROR(__xludf.DUMMYFUNCTION("IFERROR(
  INDEX(
    FILTER($E$8:$E4319, 
      $C$8:$C4319 = $M73, 
      $B$8:$B4319 &lt;= DATE(V$1, V$2 + 1, 1) - 1
    ),
    MATCH(
      MAX(
        FILTER($B$8:$B4319, 
          $C$8:$C4319 = $M73, 
          $B$8:$B4319 &lt;= DATE(V$1, V$2 + 1, 1) - "&amp;"1
        )
      ),
      FILTER($B$8:$B4319, 
        $C$8:$C4319 = $M73, 
        $B$8:$B4319 &lt;= DATE(V$1, V$2 + 1, 1) - 1
      ),
      0
    )
  ),
  """"
)"),"")</f>
        <v/>
      </c>
      <c r="V73" s="261" t="str">
        <f ca="1">IFERROR(__xludf.DUMMYFUNCTION("IFERROR(
  INDEX(
    FILTER($E$8:$E4319, 
      $C$8:$C4319 = $M73, 
      $B$8:$B4319 &lt;= DATE(W$1, W$2 + 1, 1) - 1
    ),
    MATCH(
      MAX(
        FILTER($B$8:$B4319, 
          $C$8:$C4319 = $M73, 
          $B$8:$B4319 &lt;= DATE(W$1, W$2 + 1, 1) - "&amp;"1
        )
      ),
      FILTER($B$8:$B4319, 
        $C$8:$C4319 = $M73, 
        $B$8:$B4319 &lt;= DATE(W$1, W$2 + 1, 1) - 1
      ),
      0
    )
  ),
  """"
)"),"")</f>
        <v/>
      </c>
      <c r="W73" s="261" t="str">
        <f ca="1">IFERROR(__xludf.DUMMYFUNCTION("IFERROR(
  INDEX(
    FILTER($E$8:$E4319, 
      $C$8:$C4319 = $M73, 
      $B$8:$B4319 &lt;= DATE(X$1, X$2 + 1, 1) - 1
    ),
    MATCH(
      MAX(
        FILTER($B$8:$B4319, 
          $C$8:$C4319 = $M73, 
          $B$8:$B4319 &lt;= DATE(X$1, X$2 + 1, 1) - "&amp;"1
        )
      ),
      FILTER($B$8:$B4319, 
        $C$8:$C4319 = $M73, 
        $B$8:$B4319 &lt;= DATE(X$1, X$2 + 1, 1) - 1
      ),
      0
    )
  ),
  """"
)"),"")</f>
        <v/>
      </c>
      <c r="X73" s="261" t="str">
        <f ca="1">IFERROR(__xludf.DUMMYFUNCTION("IFERROR(
  INDEX(
    FILTER($E$8:$E4319, 
      $C$8:$C4319 = $M73, 
      $B$8:$B4319 &lt;= DATE(Y$1, Y$2 + 1, 1) - 1
    ),
    MATCH(
      MAX(
        FILTER($B$8:$B4319, 
          $C$8:$C4319 = $M73, 
          $B$8:$B4319 &lt;= DATE(Y$1, Y$2 + 1, 1) - "&amp;"1
        )
      ),
      FILTER($B$8:$B4319, 
        $C$8:$C4319 = $M73, 
        $B$8:$B4319 &lt;= DATE(Y$1, Y$2 + 1, 1) - 1
      ),
      0
    )
  ),
  """"
)"),"")</f>
        <v/>
      </c>
      <c r="Y73" s="261" t="str">
        <f ca="1">IFERROR(__xludf.DUMMYFUNCTION("IFERROR(
  INDEX(
    FILTER($E$8:$E4319, 
      $C$8:$C4319 = $M73, 
      $B$8:$B4319 &lt;= DATE(Z$1, Z$2 + 1, 1) - 1
    ),
    MATCH(
      MAX(
        FILTER($B$8:$B4319, 
          $C$8:$C4319 = $M73, 
          $B$8:$B4319 &lt;= DATE(Z$1, Z$2 + 1, 1) - "&amp;"1
        )
      ),
      FILTER($B$8:$B4319, 
        $C$8:$C4319 = $M73, 
        $B$8:$B4319 &lt;= DATE(Z$1, Z$2 + 1, 1) - 1
      ),
      0
    )
  ),
  """"
)"),"")</f>
        <v/>
      </c>
      <c r="Z73" s="261" t="str">
        <f ca="1">IFERROR(__xludf.DUMMYFUNCTION("IFERROR(
  INDEX(
    FILTER($E$8:$E4319, 
      $C$8:$C4319 = $M73, 
      $B$8:$B4319 &lt;= DATE(AA$1, AA$2 + 1, 1) - 1
    ),
    MATCH(
      MAX(
        FILTER($B$8:$B4319, 
          $C$8:$C4319 = $M73, 
          $B$8:$B4319 &lt;= DATE(AA$1, AA$2 + 1, 1"&amp;") - 1
        )
      ),
      FILTER($B$8:$B4319, 
        $C$8:$C4319 = $M73, 
        $B$8:$B4319 &lt;= DATE(AA$1, AA$2 + 1, 1) - 1
      ),
      0
    )
  ),
  """"
)"),"")</f>
        <v/>
      </c>
      <c r="AA73" s="261" t="str">
        <f ca="1">IFERROR(__xludf.DUMMYFUNCTION("IFERROR(
  INDEX(
    FILTER($J$8:$J4319, 
      $C$8:$C4319 = $M73, 
      $B$8:$B4319 &lt;= DATE(AA$1, AA$2 + 1, 1) - 1
    ),
    MATCH(
      MAX(
        FILTER($B$8:$B4319, 
          $C$8:$C4319 = $M73, 
          $B$8:$B4319 &lt;= DATE(AA$1, AA$2 + 1, 1"&amp;") - 1
        )
      ),
      FILTER($B$8:$B4319, 
        $C$8:$C4319 = $M73, 
        $B$8:$B4319 &lt;= DATE(AA$1, AA$2 + 1, 1) - 1
      ),
      0
    )
  ),
  """"
)"),"")</f>
        <v/>
      </c>
      <c r="AB73" s="261" t="str">
        <f ca="1">IFERROR(__xludf.DUMMYFUNCTION("IFERROR(
  INDEX(
    FILTER($J$8:$J4319, 
      $C$8:$C4319 = $M73, 
      $B$8:$B4319 &lt;= DATE(AB$1, AB$2 + 1, 1) - 1
    ),
    MATCH(
      MAX(
        FILTER($B$8:$B4319, 
          $C$8:$C4319 = $M73, 
          $B$8:$B4319 &lt;= DATE(AB$1, AB$2 + 1, 1"&amp;") - 1
        )
      ),
      FILTER($B$8:$B4319, 
        $C$8:$C4319 = $M73, 
        $B$8:$B4319 &lt;= DATE(AB$1, AB$2 + 1, 1) - 1
      ),
      0
    )
  ),
  """"
)"),"")</f>
        <v/>
      </c>
    </row>
    <row r="74" spans="2:32">
      <c r="B74" s="456"/>
      <c r="C74" s="275"/>
      <c r="D74" s="275"/>
      <c r="E74" s="261"/>
      <c r="F74" s="446"/>
      <c r="G74" s="259"/>
      <c r="H74" s="446"/>
      <c r="I74" s="454"/>
      <c r="J74" s="446"/>
      <c r="K74" s="261"/>
      <c r="M74" s="443"/>
      <c r="N74" s="261"/>
      <c r="O74" s="261" t="str">
        <f ca="1">IFERROR(__xludf.DUMMYFUNCTION("IFERROR(
  INDEX(
    FILTER($E$8:$E4319, 
      $C$8:$C4319 = $M74, 
      $B$8:$B4319 &lt;= DATE(P$1, P$2 + 1, 1) - 1
    ),
    MATCH(
      MAX(
        FILTER($B$8:$B4319, 
          $C$8:$C4319 = $M74, 
          $B$8:$B4319 &lt;= DATE(P$1, P$2 + 1, 1) - "&amp;"1
        )
      ),
      FILTER($B$8:$B4319, 
        $C$8:$C4319 = $M74, 
        $B$8:$B4319 &lt;= DATE(P$1, P$2 + 1, 1) - 1
      ),
      0
    )
  ),
  """"
)"),"")</f>
        <v/>
      </c>
      <c r="P74" s="261" t="str">
        <f ca="1">IFERROR(__xludf.DUMMYFUNCTION("IFERROR(
  INDEX(
    FILTER($E$8:$E4319, 
      $C$8:$C4319 = $M74, 
      $B$8:$B4319 &lt;= DATE(Q$1, Q$2 + 1, 1) - 1
    ),
    MATCH(
      MAX(
        FILTER($B$8:$B4319, 
          $C$8:$C4319 = $M74, 
          $B$8:$B4319 &lt;= DATE(Q$1, Q$2 + 1, 1) - "&amp;"1
        )
      ),
      FILTER($B$8:$B4319, 
        $C$8:$C4319 = $M74, 
        $B$8:$B4319 &lt;= DATE(Q$1, Q$2 + 1, 1) - 1
      ),
      0
    )
  ),
  """"
)"),"")</f>
        <v/>
      </c>
      <c r="Q74" s="261" t="str">
        <f ca="1">IFERROR(__xludf.DUMMYFUNCTION("IFERROR(
  INDEX(
    FILTER($E$8:$E4319, 
      $C$8:$C4319 = $M74, 
      $B$8:$B4319 &lt;= DATE(R$1, R$2 + 1, 1) - 1
    ),
    MATCH(
      MAX(
        FILTER($B$8:$B4319, 
          $C$8:$C4319 = $M74, 
          $B$8:$B4319 &lt;= DATE(R$1, R$2 + 1, 1) - "&amp;"1
        )
      ),
      FILTER($B$8:$B4319, 
        $C$8:$C4319 = $M74, 
        $B$8:$B4319 &lt;= DATE(R$1, R$2 + 1, 1) - 1
      ),
      0
    )
  ),
  """"
)"),"")</f>
        <v/>
      </c>
      <c r="R74" s="261" t="str">
        <f ca="1">IFERROR(__xludf.DUMMYFUNCTION("IFERROR(
  INDEX(
    FILTER($E$8:$E4319, 
      $C$8:$C4319 = $M74, 
      $B$8:$B4319 &lt;= DATE(S$1, S$2 + 1, 1) - 1
    ),
    MATCH(
      MAX(
        FILTER($B$8:$B4319, 
          $C$8:$C4319 = $M74, 
          $B$8:$B4319 &lt;= DATE(S$1, S$2 + 1, 1) - "&amp;"1
        )
      ),
      FILTER($B$8:$B4319, 
        $C$8:$C4319 = $M74, 
        $B$8:$B4319 &lt;= DATE(S$1, S$2 + 1, 1) - 1
      ),
      0
    )
  ),
  """"
)"),"")</f>
        <v/>
      </c>
      <c r="S74" s="261" t="str">
        <f ca="1">IFERROR(__xludf.DUMMYFUNCTION("IFERROR(
  INDEX(
    FILTER($E$8:$E4319, 
      $C$8:$C4319 = $M74, 
      $B$8:$B4319 &lt;= DATE(T$1, T$2 + 1, 1) - 1
    ),
    MATCH(
      MAX(
        FILTER($B$8:$B4319, 
          $C$8:$C4319 = $M74, 
          $B$8:$B4319 &lt;= DATE(T$1, T$2 + 1, 1) - "&amp;"1
        )
      ),
      FILTER($B$8:$B4319, 
        $C$8:$C4319 = $M74, 
        $B$8:$B4319 &lt;= DATE(T$1, T$2 + 1, 1) - 1
      ),
      0
    )
  ),
  """"
)"),"")</f>
        <v/>
      </c>
      <c r="T74" s="261" t="str">
        <f ca="1">IFERROR(__xludf.DUMMYFUNCTION("IFERROR(
  INDEX(
    FILTER($E$8:$E4319, 
      $C$8:$C4319 = $M74, 
      $B$8:$B4319 &lt;= DATE(U$1, U$2 + 1, 1) - 1
    ),
    MATCH(
      MAX(
        FILTER($B$8:$B4319, 
          $C$8:$C4319 = $M74, 
          $B$8:$B4319 &lt;= DATE(U$1, U$2 + 1, 1) - "&amp;"1
        )
      ),
      FILTER($B$8:$B4319, 
        $C$8:$C4319 = $M74, 
        $B$8:$B4319 &lt;= DATE(U$1, U$2 + 1, 1) - 1
      ),
      0
    )
  ),
  """"
)"),"")</f>
        <v/>
      </c>
      <c r="U74" s="261" t="str">
        <f ca="1">IFERROR(__xludf.DUMMYFUNCTION("IFERROR(
  INDEX(
    FILTER($E$8:$E4319, 
      $C$8:$C4319 = $M74, 
      $B$8:$B4319 &lt;= DATE(V$1, V$2 + 1, 1) - 1
    ),
    MATCH(
      MAX(
        FILTER($B$8:$B4319, 
          $C$8:$C4319 = $M74, 
          $B$8:$B4319 &lt;= DATE(V$1, V$2 + 1, 1) - "&amp;"1
        )
      ),
      FILTER($B$8:$B4319, 
        $C$8:$C4319 = $M74, 
        $B$8:$B4319 &lt;= DATE(V$1, V$2 + 1, 1) - 1
      ),
      0
    )
  ),
  """"
)"),"")</f>
        <v/>
      </c>
      <c r="V74" s="261" t="str">
        <f ca="1">IFERROR(__xludf.DUMMYFUNCTION("IFERROR(
  INDEX(
    FILTER($E$8:$E4319, 
      $C$8:$C4319 = $M74, 
      $B$8:$B4319 &lt;= DATE(W$1, W$2 + 1, 1) - 1
    ),
    MATCH(
      MAX(
        FILTER($B$8:$B4319, 
          $C$8:$C4319 = $M74, 
          $B$8:$B4319 &lt;= DATE(W$1, W$2 + 1, 1) - "&amp;"1
        )
      ),
      FILTER($B$8:$B4319, 
        $C$8:$C4319 = $M74, 
        $B$8:$B4319 &lt;= DATE(W$1, W$2 + 1, 1) - 1
      ),
      0
    )
  ),
  """"
)"),"")</f>
        <v/>
      </c>
      <c r="W74" s="261" t="str">
        <f ca="1">IFERROR(__xludf.DUMMYFUNCTION("IFERROR(
  INDEX(
    FILTER($E$8:$E4319, 
      $C$8:$C4319 = $M74, 
      $B$8:$B4319 &lt;= DATE(X$1, X$2 + 1, 1) - 1
    ),
    MATCH(
      MAX(
        FILTER($B$8:$B4319, 
          $C$8:$C4319 = $M74, 
          $B$8:$B4319 &lt;= DATE(X$1, X$2 + 1, 1) - "&amp;"1
        )
      ),
      FILTER($B$8:$B4319, 
        $C$8:$C4319 = $M74, 
        $B$8:$B4319 &lt;= DATE(X$1, X$2 + 1, 1) - 1
      ),
      0
    )
  ),
  """"
)"),"")</f>
        <v/>
      </c>
      <c r="X74" s="261" t="str">
        <f ca="1">IFERROR(__xludf.DUMMYFUNCTION("IFERROR(
  INDEX(
    FILTER($E$8:$E4319, 
      $C$8:$C4319 = $M74, 
      $B$8:$B4319 &lt;= DATE(Y$1, Y$2 + 1, 1) - 1
    ),
    MATCH(
      MAX(
        FILTER($B$8:$B4319, 
          $C$8:$C4319 = $M74, 
          $B$8:$B4319 &lt;= DATE(Y$1, Y$2 + 1, 1) - "&amp;"1
        )
      ),
      FILTER($B$8:$B4319, 
        $C$8:$C4319 = $M74, 
        $B$8:$B4319 &lt;= DATE(Y$1, Y$2 + 1, 1) - 1
      ),
      0
    )
  ),
  """"
)"),"")</f>
        <v/>
      </c>
      <c r="Y74" s="261" t="str">
        <f ca="1">IFERROR(__xludf.DUMMYFUNCTION("IFERROR(
  INDEX(
    FILTER($E$8:$E4319, 
      $C$8:$C4319 = $M74, 
      $B$8:$B4319 &lt;= DATE(Z$1, Z$2 + 1, 1) - 1
    ),
    MATCH(
      MAX(
        FILTER($B$8:$B4319, 
          $C$8:$C4319 = $M74, 
          $B$8:$B4319 &lt;= DATE(Z$1, Z$2 + 1, 1) - "&amp;"1
        )
      ),
      FILTER($B$8:$B4319, 
        $C$8:$C4319 = $M74, 
        $B$8:$B4319 &lt;= DATE(Z$1, Z$2 + 1, 1) - 1
      ),
      0
    )
  ),
  """"
)"),"")</f>
        <v/>
      </c>
      <c r="Z74" s="261" t="str">
        <f ca="1">IFERROR(__xludf.DUMMYFUNCTION("IFERROR(
  INDEX(
    FILTER($E$8:$E4319, 
      $C$8:$C4319 = $M74, 
      $B$8:$B4319 &lt;= DATE(AA$1, AA$2 + 1, 1) - 1
    ),
    MATCH(
      MAX(
        FILTER($B$8:$B4319, 
          $C$8:$C4319 = $M74, 
          $B$8:$B4319 &lt;= DATE(AA$1, AA$2 + 1, 1"&amp;") - 1
        )
      ),
      FILTER($B$8:$B4319, 
        $C$8:$C4319 = $M74, 
        $B$8:$B4319 &lt;= DATE(AA$1, AA$2 + 1, 1) - 1
      ),
      0
    )
  ),
  """"
)"),"")</f>
        <v/>
      </c>
      <c r="AA74" s="261" t="str">
        <f ca="1">IFERROR(__xludf.DUMMYFUNCTION("IFERROR(
  INDEX(
    FILTER($J$8:$J4319, 
      $C$8:$C4319 = $M74, 
      $B$8:$B4319 &lt;= DATE(AA$1, AA$2 + 1, 1) - 1
    ),
    MATCH(
      MAX(
        FILTER($B$8:$B4319, 
          $C$8:$C4319 = $M74, 
          $B$8:$B4319 &lt;= DATE(AA$1, AA$2 + 1, 1"&amp;") - 1
        )
      ),
      FILTER($B$8:$B4319, 
        $C$8:$C4319 = $M74, 
        $B$8:$B4319 &lt;= DATE(AA$1, AA$2 + 1, 1) - 1
      ),
      0
    )
  ),
  """"
)"),"")</f>
        <v/>
      </c>
      <c r="AB74" s="261" t="str">
        <f ca="1">IFERROR(__xludf.DUMMYFUNCTION("IFERROR(
  INDEX(
    FILTER($J$8:$J4319, 
      $C$8:$C4319 = $M74, 
      $B$8:$B4319 &lt;= DATE(AB$1, AB$2 + 1, 1) - 1
    ),
    MATCH(
      MAX(
        FILTER($B$8:$B4319, 
          $C$8:$C4319 = $M74, 
          $B$8:$B4319 &lt;= DATE(AB$1, AB$2 + 1, 1"&amp;") - 1
        )
      ),
      FILTER($B$8:$B4319, 
        $C$8:$C4319 = $M74, 
        $B$8:$B4319 &lt;= DATE(AB$1, AB$2 + 1, 1) - 1
      ),
      0
    )
  ),
  """"
)"),"")</f>
        <v/>
      </c>
    </row>
    <row r="75" spans="2:32">
      <c r="B75" s="456"/>
      <c r="C75" s="275"/>
      <c r="D75" s="275"/>
      <c r="E75" s="275"/>
      <c r="F75" s="446"/>
      <c r="G75" s="259"/>
      <c r="H75" s="446"/>
      <c r="I75" s="454"/>
      <c r="J75" s="446"/>
      <c r="K75" s="261"/>
      <c r="M75" s="443"/>
      <c r="N75" s="261"/>
      <c r="O75" s="261" t="str">
        <f ca="1">IFERROR(__xludf.DUMMYFUNCTION("IFERROR(
  INDEX(
    FILTER($E$8:$E4319, 
      $C$8:$C4319 = $M75, 
      $B$8:$B4319 &lt;= DATE(P$1, P$2 + 1, 1) - 1
    ),
    MATCH(
      MAX(
        FILTER($B$8:$B4319, 
          $C$8:$C4319 = $M75, 
          $B$8:$B4319 &lt;= DATE(P$1, P$2 + 1, 1) - "&amp;"1
        )
      ),
      FILTER($B$8:$B4319, 
        $C$8:$C4319 = $M75, 
        $B$8:$B4319 &lt;= DATE(P$1, P$2 + 1, 1) - 1
      ),
      0
    )
  ),
  """"
)"),"")</f>
        <v/>
      </c>
      <c r="P75" s="261" t="str">
        <f ca="1">IFERROR(__xludf.DUMMYFUNCTION("IFERROR(
  INDEX(
    FILTER($E$8:$E4319, 
      $C$8:$C4319 = $M75, 
      $B$8:$B4319 &lt;= DATE(Q$1, Q$2 + 1, 1) - 1
    ),
    MATCH(
      MAX(
        FILTER($B$8:$B4319, 
          $C$8:$C4319 = $M75, 
          $B$8:$B4319 &lt;= DATE(Q$1, Q$2 + 1, 1) - "&amp;"1
        )
      ),
      FILTER($B$8:$B4319, 
        $C$8:$C4319 = $M75, 
        $B$8:$B4319 &lt;= DATE(Q$1, Q$2 + 1, 1) - 1
      ),
      0
    )
  ),
  """"
)"),"")</f>
        <v/>
      </c>
      <c r="Q75" s="261" t="str">
        <f ca="1">IFERROR(__xludf.DUMMYFUNCTION("IFERROR(
  INDEX(
    FILTER($E$8:$E4319, 
      $C$8:$C4319 = $M75, 
      $B$8:$B4319 &lt;= DATE(R$1, R$2 + 1, 1) - 1
    ),
    MATCH(
      MAX(
        FILTER($B$8:$B4319, 
          $C$8:$C4319 = $M75, 
          $B$8:$B4319 &lt;= DATE(R$1, R$2 + 1, 1) - "&amp;"1
        )
      ),
      FILTER($B$8:$B4319, 
        $C$8:$C4319 = $M75, 
        $B$8:$B4319 &lt;= DATE(R$1, R$2 + 1, 1) - 1
      ),
      0
    )
  ),
  """"
)"),"")</f>
        <v/>
      </c>
      <c r="R75" s="261" t="str">
        <f ca="1">IFERROR(__xludf.DUMMYFUNCTION("IFERROR(
  INDEX(
    FILTER($E$8:$E4319, 
      $C$8:$C4319 = $M75, 
      $B$8:$B4319 &lt;= DATE(S$1, S$2 + 1, 1) - 1
    ),
    MATCH(
      MAX(
        FILTER($B$8:$B4319, 
          $C$8:$C4319 = $M75, 
          $B$8:$B4319 &lt;= DATE(S$1, S$2 + 1, 1) - "&amp;"1
        )
      ),
      FILTER($B$8:$B4319, 
        $C$8:$C4319 = $M75, 
        $B$8:$B4319 &lt;= DATE(S$1, S$2 + 1, 1) - 1
      ),
      0
    )
  ),
  """"
)"),"")</f>
        <v/>
      </c>
      <c r="S75" s="261" t="str">
        <f ca="1">IFERROR(__xludf.DUMMYFUNCTION("IFERROR(
  INDEX(
    FILTER($E$8:$E4319, 
      $C$8:$C4319 = $M75, 
      $B$8:$B4319 &lt;= DATE(T$1, T$2 + 1, 1) - 1
    ),
    MATCH(
      MAX(
        FILTER($B$8:$B4319, 
          $C$8:$C4319 = $M75, 
          $B$8:$B4319 &lt;= DATE(T$1, T$2 + 1, 1) - "&amp;"1
        )
      ),
      FILTER($B$8:$B4319, 
        $C$8:$C4319 = $M75, 
        $B$8:$B4319 &lt;= DATE(T$1, T$2 + 1, 1) - 1
      ),
      0
    )
  ),
  """"
)"),"")</f>
        <v/>
      </c>
      <c r="T75" s="261" t="str">
        <f ca="1">IFERROR(__xludf.DUMMYFUNCTION("IFERROR(
  INDEX(
    FILTER($E$8:$E4319, 
      $C$8:$C4319 = $M75, 
      $B$8:$B4319 &lt;= DATE(U$1, U$2 + 1, 1) - 1
    ),
    MATCH(
      MAX(
        FILTER($B$8:$B4319, 
          $C$8:$C4319 = $M75, 
          $B$8:$B4319 &lt;= DATE(U$1, U$2 + 1, 1) - "&amp;"1
        )
      ),
      FILTER($B$8:$B4319, 
        $C$8:$C4319 = $M75, 
        $B$8:$B4319 &lt;= DATE(U$1, U$2 + 1, 1) - 1
      ),
      0
    )
  ),
  """"
)"),"")</f>
        <v/>
      </c>
      <c r="U75" s="261" t="str">
        <f ca="1">IFERROR(__xludf.DUMMYFUNCTION("IFERROR(
  INDEX(
    FILTER($E$8:$E4319, 
      $C$8:$C4319 = $M75, 
      $B$8:$B4319 &lt;= DATE(V$1, V$2 + 1, 1) - 1
    ),
    MATCH(
      MAX(
        FILTER($B$8:$B4319, 
          $C$8:$C4319 = $M75, 
          $B$8:$B4319 &lt;= DATE(V$1, V$2 + 1, 1) - "&amp;"1
        )
      ),
      FILTER($B$8:$B4319, 
        $C$8:$C4319 = $M75, 
        $B$8:$B4319 &lt;= DATE(V$1, V$2 + 1, 1) - 1
      ),
      0
    )
  ),
  """"
)"),"")</f>
        <v/>
      </c>
      <c r="V75" s="261" t="str">
        <f ca="1">IFERROR(__xludf.DUMMYFUNCTION("IFERROR(
  INDEX(
    FILTER($E$8:$E4319, 
      $C$8:$C4319 = $M75, 
      $B$8:$B4319 &lt;= DATE(W$1, W$2 + 1, 1) - 1
    ),
    MATCH(
      MAX(
        FILTER($B$8:$B4319, 
          $C$8:$C4319 = $M75, 
          $B$8:$B4319 &lt;= DATE(W$1, W$2 + 1, 1) - "&amp;"1
        )
      ),
      FILTER($B$8:$B4319, 
        $C$8:$C4319 = $M75, 
        $B$8:$B4319 &lt;= DATE(W$1, W$2 + 1, 1) - 1
      ),
      0
    )
  ),
  """"
)"),"")</f>
        <v/>
      </c>
      <c r="W75" s="261" t="str">
        <f ca="1">IFERROR(__xludf.DUMMYFUNCTION("IFERROR(
  INDEX(
    FILTER($E$8:$E4319, 
      $C$8:$C4319 = $M75, 
      $B$8:$B4319 &lt;= DATE(X$1, X$2 + 1, 1) - 1
    ),
    MATCH(
      MAX(
        FILTER($B$8:$B4319, 
          $C$8:$C4319 = $M75, 
          $B$8:$B4319 &lt;= DATE(X$1, X$2 + 1, 1) - "&amp;"1
        )
      ),
      FILTER($B$8:$B4319, 
        $C$8:$C4319 = $M75, 
        $B$8:$B4319 &lt;= DATE(X$1, X$2 + 1, 1) - 1
      ),
      0
    )
  ),
  """"
)"),"")</f>
        <v/>
      </c>
      <c r="X75" s="261" t="str">
        <f ca="1">IFERROR(__xludf.DUMMYFUNCTION("IFERROR(
  INDEX(
    FILTER($E$8:$E4319, 
      $C$8:$C4319 = $M75, 
      $B$8:$B4319 &lt;= DATE(Y$1, Y$2 + 1, 1) - 1
    ),
    MATCH(
      MAX(
        FILTER($B$8:$B4319, 
          $C$8:$C4319 = $M75, 
          $B$8:$B4319 &lt;= DATE(Y$1, Y$2 + 1, 1) - "&amp;"1
        )
      ),
      FILTER($B$8:$B4319, 
        $C$8:$C4319 = $M75, 
        $B$8:$B4319 &lt;= DATE(Y$1, Y$2 + 1, 1) - 1
      ),
      0
    )
  ),
  """"
)"),"")</f>
        <v/>
      </c>
      <c r="Y75" s="261" t="str">
        <f ca="1">IFERROR(__xludf.DUMMYFUNCTION("IFERROR(
  INDEX(
    FILTER($E$8:$E4319, 
      $C$8:$C4319 = $M75, 
      $B$8:$B4319 &lt;= DATE(Z$1, Z$2 + 1, 1) - 1
    ),
    MATCH(
      MAX(
        FILTER($B$8:$B4319, 
          $C$8:$C4319 = $M75, 
          $B$8:$B4319 &lt;= DATE(Z$1, Z$2 + 1, 1) - "&amp;"1
        )
      ),
      FILTER($B$8:$B4319, 
        $C$8:$C4319 = $M75, 
        $B$8:$B4319 &lt;= DATE(Z$1, Z$2 + 1, 1) - 1
      ),
      0
    )
  ),
  """"
)"),"")</f>
        <v/>
      </c>
      <c r="Z75" s="261" t="str">
        <f ca="1">IFERROR(__xludf.DUMMYFUNCTION("IFERROR(
  INDEX(
    FILTER($E$8:$E4319, 
      $C$8:$C4319 = $M75, 
      $B$8:$B4319 &lt;= DATE(AA$1, AA$2 + 1, 1) - 1
    ),
    MATCH(
      MAX(
        FILTER($B$8:$B4319, 
          $C$8:$C4319 = $M75, 
          $B$8:$B4319 &lt;= DATE(AA$1, AA$2 + 1, 1"&amp;") - 1
        )
      ),
      FILTER($B$8:$B4319, 
        $C$8:$C4319 = $M75, 
        $B$8:$B4319 &lt;= DATE(AA$1, AA$2 + 1, 1) - 1
      ),
      0
    )
  ),
  """"
)"),"")</f>
        <v/>
      </c>
      <c r="AA75" s="261" t="str">
        <f ca="1">IFERROR(__xludf.DUMMYFUNCTION("IFERROR(
  INDEX(
    FILTER($J$8:$J4319, 
      $C$8:$C4319 = $M75, 
      $B$8:$B4319 &lt;= DATE(AA$1, AA$2 + 1, 1) - 1
    ),
    MATCH(
      MAX(
        FILTER($B$8:$B4319, 
          $C$8:$C4319 = $M75, 
          $B$8:$B4319 &lt;= DATE(AA$1, AA$2 + 1, 1"&amp;") - 1
        )
      ),
      FILTER($B$8:$B4319, 
        $C$8:$C4319 = $M75, 
        $B$8:$B4319 &lt;= DATE(AA$1, AA$2 + 1, 1) - 1
      ),
      0
    )
  ),
  """"
)"),"")</f>
        <v/>
      </c>
      <c r="AB75" s="261" t="str">
        <f ca="1">IFERROR(__xludf.DUMMYFUNCTION("IFERROR(
  INDEX(
    FILTER($J$8:$J4319, 
      $C$8:$C4319 = $M75, 
      $B$8:$B4319 &lt;= DATE(AB$1, AB$2 + 1, 1) - 1
    ),
    MATCH(
      MAX(
        FILTER($B$8:$B4319, 
          $C$8:$C4319 = $M75, 
          $B$8:$B4319 &lt;= DATE(AB$1, AB$2 + 1, 1"&amp;") - 1
        )
      ),
      FILTER($B$8:$B4319, 
        $C$8:$C4319 = $M75, 
        $B$8:$B4319 &lt;= DATE(AB$1, AB$2 + 1, 1) - 1
      ),
      0
    )
  ),
  """"
)"),"")</f>
        <v/>
      </c>
    </row>
    <row r="76" spans="2:32">
      <c r="B76" s="456"/>
      <c r="C76" s="275"/>
      <c r="D76" s="275"/>
      <c r="E76" s="275"/>
      <c r="F76" s="446"/>
      <c r="G76" s="259"/>
      <c r="H76" s="446"/>
      <c r="I76" s="454"/>
      <c r="J76" s="446"/>
      <c r="K76" s="261"/>
      <c r="M76" s="443"/>
      <c r="N76" s="261"/>
      <c r="O76" s="261" t="str">
        <f ca="1">IFERROR(__xludf.DUMMYFUNCTION("IFERROR(
  INDEX(
    FILTER($E$8:$E4319, 
      $C$8:$C4319 = $M76, 
      $B$8:$B4319 &lt;= DATE(P$1, P$2 + 1, 1) - 1
    ),
    MATCH(
      MAX(
        FILTER($B$8:$B4319, 
          $C$8:$C4319 = $M76, 
          $B$8:$B4319 &lt;= DATE(P$1, P$2 + 1, 1) - "&amp;"1
        )
      ),
      FILTER($B$8:$B4319, 
        $C$8:$C4319 = $M76, 
        $B$8:$B4319 &lt;= DATE(P$1, P$2 + 1, 1) - 1
      ),
      0
    )
  ),
  """"
)"),"")</f>
        <v/>
      </c>
      <c r="P76" s="261" t="str">
        <f ca="1">IFERROR(__xludf.DUMMYFUNCTION("IFERROR(
  INDEX(
    FILTER($E$8:$E4319, 
      $C$8:$C4319 = $M76, 
      $B$8:$B4319 &lt;= DATE(Q$1, Q$2 + 1, 1) - 1
    ),
    MATCH(
      MAX(
        FILTER($B$8:$B4319, 
          $C$8:$C4319 = $M76, 
          $B$8:$B4319 &lt;= DATE(Q$1, Q$2 + 1, 1) - "&amp;"1
        )
      ),
      FILTER($B$8:$B4319, 
        $C$8:$C4319 = $M76, 
        $B$8:$B4319 &lt;= DATE(Q$1, Q$2 + 1, 1) - 1
      ),
      0
    )
  ),
  """"
)"),"")</f>
        <v/>
      </c>
      <c r="Q76" s="261" t="str">
        <f ca="1">IFERROR(__xludf.DUMMYFUNCTION("IFERROR(
  INDEX(
    FILTER($E$8:$E4319, 
      $C$8:$C4319 = $M76, 
      $B$8:$B4319 &lt;= DATE(R$1, R$2 + 1, 1) - 1
    ),
    MATCH(
      MAX(
        FILTER($B$8:$B4319, 
          $C$8:$C4319 = $M76, 
          $B$8:$B4319 &lt;= DATE(R$1, R$2 + 1, 1) - "&amp;"1
        )
      ),
      FILTER($B$8:$B4319, 
        $C$8:$C4319 = $M76, 
        $B$8:$B4319 &lt;= DATE(R$1, R$2 + 1, 1) - 1
      ),
      0
    )
  ),
  """"
)"),"")</f>
        <v/>
      </c>
      <c r="R76" s="261" t="str">
        <f ca="1">IFERROR(__xludf.DUMMYFUNCTION("IFERROR(
  INDEX(
    FILTER($E$8:$E4319, 
      $C$8:$C4319 = $M76, 
      $B$8:$B4319 &lt;= DATE(S$1, S$2 + 1, 1) - 1
    ),
    MATCH(
      MAX(
        FILTER($B$8:$B4319, 
          $C$8:$C4319 = $M76, 
          $B$8:$B4319 &lt;= DATE(S$1, S$2 + 1, 1) - "&amp;"1
        )
      ),
      FILTER($B$8:$B4319, 
        $C$8:$C4319 = $M76, 
        $B$8:$B4319 &lt;= DATE(S$1, S$2 + 1, 1) - 1
      ),
      0
    )
  ),
  """"
)"),"")</f>
        <v/>
      </c>
      <c r="S76" s="261" t="str">
        <f ca="1">IFERROR(__xludf.DUMMYFUNCTION("IFERROR(
  INDEX(
    FILTER($E$8:$E4319, 
      $C$8:$C4319 = $M76, 
      $B$8:$B4319 &lt;= DATE(T$1, T$2 + 1, 1) - 1
    ),
    MATCH(
      MAX(
        FILTER($B$8:$B4319, 
          $C$8:$C4319 = $M76, 
          $B$8:$B4319 &lt;= DATE(T$1, T$2 + 1, 1) - "&amp;"1
        )
      ),
      FILTER($B$8:$B4319, 
        $C$8:$C4319 = $M76, 
        $B$8:$B4319 &lt;= DATE(T$1, T$2 + 1, 1) - 1
      ),
      0
    )
  ),
  """"
)"),"")</f>
        <v/>
      </c>
      <c r="T76" s="261" t="str">
        <f ca="1">IFERROR(__xludf.DUMMYFUNCTION("IFERROR(
  INDEX(
    FILTER($E$8:$E4319, 
      $C$8:$C4319 = $M76, 
      $B$8:$B4319 &lt;= DATE(U$1, U$2 + 1, 1) - 1
    ),
    MATCH(
      MAX(
        FILTER($B$8:$B4319, 
          $C$8:$C4319 = $M76, 
          $B$8:$B4319 &lt;= DATE(U$1, U$2 + 1, 1) - "&amp;"1
        )
      ),
      FILTER($B$8:$B4319, 
        $C$8:$C4319 = $M76, 
        $B$8:$B4319 &lt;= DATE(U$1, U$2 + 1, 1) - 1
      ),
      0
    )
  ),
  """"
)"),"")</f>
        <v/>
      </c>
      <c r="U76" s="261" t="str">
        <f ca="1">IFERROR(__xludf.DUMMYFUNCTION("IFERROR(
  INDEX(
    FILTER($E$8:$E4319, 
      $C$8:$C4319 = $M76, 
      $B$8:$B4319 &lt;= DATE(V$1, V$2 + 1, 1) - 1
    ),
    MATCH(
      MAX(
        FILTER($B$8:$B4319, 
          $C$8:$C4319 = $M76, 
          $B$8:$B4319 &lt;= DATE(V$1, V$2 + 1, 1) - "&amp;"1
        )
      ),
      FILTER($B$8:$B4319, 
        $C$8:$C4319 = $M76, 
        $B$8:$B4319 &lt;= DATE(V$1, V$2 + 1, 1) - 1
      ),
      0
    )
  ),
  """"
)"),"")</f>
        <v/>
      </c>
      <c r="V76" s="261" t="str">
        <f ca="1">IFERROR(__xludf.DUMMYFUNCTION("IFERROR(
  INDEX(
    FILTER($E$8:$E4319, 
      $C$8:$C4319 = $M76, 
      $B$8:$B4319 &lt;= DATE(W$1, W$2 + 1, 1) - 1
    ),
    MATCH(
      MAX(
        FILTER($B$8:$B4319, 
          $C$8:$C4319 = $M76, 
          $B$8:$B4319 &lt;= DATE(W$1, W$2 + 1, 1) - "&amp;"1
        )
      ),
      FILTER($B$8:$B4319, 
        $C$8:$C4319 = $M76, 
        $B$8:$B4319 &lt;= DATE(W$1, W$2 + 1, 1) - 1
      ),
      0
    )
  ),
  """"
)"),"")</f>
        <v/>
      </c>
      <c r="W76" s="261" t="str">
        <f ca="1">IFERROR(__xludf.DUMMYFUNCTION("IFERROR(
  INDEX(
    FILTER($E$8:$E4319, 
      $C$8:$C4319 = $M76, 
      $B$8:$B4319 &lt;= DATE(X$1, X$2 + 1, 1) - 1
    ),
    MATCH(
      MAX(
        FILTER($B$8:$B4319, 
          $C$8:$C4319 = $M76, 
          $B$8:$B4319 &lt;= DATE(X$1, X$2 + 1, 1) - "&amp;"1
        )
      ),
      FILTER($B$8:$B4319, 
        $C$8:$C4319 = $M76, 
        $B$8:$B4319 &lt;= DATE(X$1, X$2 + 1, 1) - 1
      ),
      0
    )
  ),
  """"
)"),"")</f>
        <v/>
      </c>
      <c r="X76" s="261" t="str">
        <f ca="1">IFERROR(__xludf.DUMMYFUNCTION("IFERROR(
  INDEX(
    FILTER($E$8:$E4319, 
      $C$8:$C4319 = $M76, 
      $B$8:$B4319 &lt;= DATE(Y$1, Y$2 + 1, 1) - 1
    ),
    MATCH(
      MAX(
        FILTER($B$8:$B4319, 
          $C$8:$C4319 = $M76, 
          $B$8:$B4319 &lt;= DATE(Y$1, Y$2 + 1, 1) - "&amp;"1
        )
      ),
      FILTER($B$8:$B4319, 
        $C$8:$C4319 = $M76, 
        $B$8:$B4319 &lt;= DATE(Y$1, Y$2 + 1, 1) - 1
      ),
      0
    )
  ),
  """"
)"),"")</f>
        <v/>
      </c>
      <c r="Y76" s="261" t="str">
        <f ca="1">IFERROR(__xludf.DUMMYFUNCTION("IFERROR(
  INDEX(
    FILTER($E$8:$E4319, 
      $C$8:$C4319 = $M76, 
      $B$8:$B4319 &lt;= DATE(Z$1, Z$2 + 1, 1) - 1
    ),
    MATCH(
      MAX(
        FILTER($B$8:$B4319, 
          $C$8:$C4319 = $M76, 
          $B$8:$B4319 &lt;= DATE(Z$1, Z$2 + 1, 1) - "&amp;"1
        )
      ),
      FILTER($B$8:$B4319, 
        $C$8:$C4319 = $M76, 
        $B$8:$B4319 &lt;= DATE(Z$1, Z$2 + 1, 1) - 1
      ),
      0
    )
  ),
  """"
)"),"")</f>
        <v/>
      </c>
      <c r="Z76" s="261" t="str">
        <f ca="1">IFERROR(__xludf.DUMMYFUNCTION("IFERROR(
  INDEX(
    FILTER($E$8:$E4319, 
      $C$8:$C4319 = $M76, 
      $B$8:$B4319 &lt;= DATE(AA$1, AA$2 + 1, 1) - 1
    ),
    MATCH(
      MAX(
        FILTER($B$8:$B4319, 
          $C$8:$C4319 = $M76, 
          $B$8:$B4319 &lt;= DATE(AA$1, AA$2 + 1, 1"&amp;") - 1
        )
      ),
      FILTER($B$8:$B4319, 
        $C$8:$C4319 = $M76, 
        $B$8:$B4319 &lt;= DATE(AA$1, AA$2 + 1, 1) - 1
      ),
      0
    )
  ),
  """"
)"),"")</f>
        <v/>
      </c>
      <c r="AA76" s="261" t="str">
        <f ca="1">IFERROR(__xludf.DUMMYFUNCTION("IFERROR(
  INDEX(
    FILTER($J$8:$J4319, 
      $C$8:$C4319 = $M76, 
      $B$8:$B4319 &lt;= DATE(AA$1, AA$2 + 1, 1) - 1
    ),
    MATCH(
      MAX(
        FILTER($B$8:$B4319, 
          $C$8:$C4319 = $M76, 
          $B$8:$B4319 &lt;= DATE(AA$1, AA$2 + 1, 1"&amp;") - 1
        )
      ),
      FILTER($B$8:$B4319, 
        $C$8:$C4319 = $M76, 
        $B$8:$B4319 &lt;= DATE(AA$1, AA$2 + 1, 1) - 1
      ),
      0
    )
  ),
  """"
)"),"")</f>
        <v/>
      </c>
      <c r="AB76" s="261" t="str">
        <f ca="1">IFERROR(__xludf.DUMMYFUNCTION("IFERROR(
  INDEX(
    FILTER($J$8:$J4319, 
      $C$8:$C4319 = $M76, 
      $B$8:$B4319 &lt;= DATE(AB$1, AB$2 + 1, 1) - 1
    ),
    MATCH(
      MAX(
        FILTER($B$8:$B4319, 
          $C$8:$C4319 = $M76, 
          $B$8:$B4319 &lt;= DATE(AB$1, AB$2 + 1, 1"&amp;") - 1
        )
      ),
      FILTER($B$8:$B4319, 
        $C$8:$C4319 = $M76, 
        $B$8:$B4319 &lt;= DATE(AB$1, AB$2 + 1, 1) - 1
      ),
      0
    )
  ),
  """"
)"),"")</f>
        <v/>
      </c>
    </row>
    <row r="77" spans="2:32">
      <c r="B77" s="384"/>
      <c r="C77" s="449"/>
      <c r="D77" s="275"/>
      <c r="E77" s="275"/>
      <c r="F77" s="446"/>
      <c r="G77" s="259"/>
      <c r="H77" s="446"/>
      <c r="I77" s="454"/>
      <c r="J77" s="446"/>
      <c r="K77" s="261"/>
      <c r="M77" s="443"/>
      <c r="N77" s="261"/>
      <c r="O77" s="261" t="str">
        <f ca="1">IFERROR(__xludf.DUMMYFUNCTION("IFERROR(
  INDEX(
    FILTER($E$8:$E4319, 
      $C$8:$C4319 = $M77, 
      $B$8:$B4319 &lt;= DATE(P$1, P$2 + 1, 1) - 1
    ),
    MATCH(
      MAX(
        FILTER($B$8:$B4319, 
          $C$8:$C4319 = $M77, 
          $B$8:$B4319 &lt;= DATE(P$1, P$2 + 1, 1) - "&amp;"1
        )
      ),
      FILTER($B$8:$B4319, 
        $C$8:$C4319 = $M77, 
        $B$8:$B4319 &lt;= DATE(P$1, P$2 + 1, 1) - 1
      ),
      0
    )
  ),
  """"
)"),"")</f>
        <v/>
      </c>
      <c r="P77" s="261" t="str">
        <f ca="1">IFERROR(__xludf.DUMMYFUNCTION("IFERROR(
  INDEX(
    FILTER($E$8:$E4319, 
      $C$8:$C4319 = $M77, 
      $B$8:$B4319 &lt;= DATE(Q$1, Q$2 + 1, 1) - 1
    ),
    MATCH(
      MAX(
        FILTER($B$8:$B4319, 
          $C$8:$C4319 = $M77, 
          $B$8:$B4319 &lt;= DATE(Q$1, Q$2 + 1, 1) - "&amp;"1
        )
      ),
      FILTER($B$8:$B4319, 
        $C$8:$C4319 = $M77, 
        $B$8:$B4319 &lt;= DATE(Q$1, Q$2 + 1, 1) - 1
      ),
      0
    )
  ),
  """"
)"),"")</f>
        <v/>
      </c>
      <c r="Q77" s="261" t="str">
        <f ca="1">IFERROR(__xludf.DUMMYFUNCTION("IFERROR(
  INDEX(
    FILTER($E$8:$E4319, 
      $C$8:$C4319 = $M77, 
      $B$8:$B4319 &lt;= DATE(R$1, R$2 + 1, 1) - 1
    ),
    MATCH(
      MAX(
        FILTER($B$8:$B4319, 
          $C$8:$C4319 = $M77, 
          $B$8:$B4319 &lt;= DATE(R$1, R$2 + 1, 1) - "&amp;"1
        )
      ),
      FILTER($B$8:$B4319, 
        $C$8:$C4319 = $M77, 
        $B$8:$B4319 &lt;= DATE(R$1, R$2 + 1, 1) - 1
      ),
      0
    )
  ),
  """"
)"),"")</f>
        <v/>
      </c>
      <c r="R77" s="261" t="str">
        <f ca="1">IFERROR(__xludf.DUMMYFUNCTION("IFERROR(
  INDEX(
    FILTER($E$8:$E4319, 
      $C$8:$C4319 = $M77, 
      $B$8:$B4319 &lt;= DATE(S$1, S$2 + 1, 1) - 1
    ),
    MATCH(
      MAX(
        FILTER($B$8:$B4319, 
          $C$8:$C4319 = $M77, 
          $B$8:$B4319 &lt;= DATE(S$1, S$2 + 1, 1) - "&amp;"1
        )
      ),
      FILTER($B$8:$B4319, 
        $C$8:$C4319 = $M77, 
        $B$8:$B4319 &lt;= DATE(S$1, S$2 + 1, 1) - 1
      ),
      0
    )
  ),
  """"
)"),"")</f>
        <v/>
      </c>
      <c r="S77" s="261" t="str">
        <f ca="1">IFERROR(__xludf.DUMMYFUNCTION("IFERROR(
  INDEX(
    FILTER($E$8:$E4319, 
      $C$8:$C4319 = $M77, 
      $B$8:$B4319 &lt;= DATE(T$1, T$2 + 1, 1) - 1
    ),
    MATCH(
      MAX(
        FILTER($B$8:$B4319, 
          $C$8:$C4319 = $M77, 
          $B$8:$B4319 &lt;= DATE(T$1, T$2 + 1, 1) - "&amp;"1
        )
      ),
      FILTER($B$8:$B4319, 
        $C$8:$C4319 = $M77, 
        $B$8:$B4319 &lt;= DATE(T$1, T$2 + 1, 1) - 1
      ),
      0
    )
  ),
  """"
)"),"")</f>
        <v/>
      </c>
      <c r="T77" s="261" t="str">
        <f ca="1">IFERROR(__xludf.DUMMYFUNCTION("IFERROR(
  INDEX(
    FILTER($E$8:$E4319, 
      $C$8:$C4319 = $M77, 
      $B$8:$B4319 &lt;= DATE(U$1, U$2 + 1, 1) - 1
    ),
    MATCH(
      MAX(
        FILTER($B$8:$B4319, 
          $C$8:$C4319 = $M77, 
          $B$8:$B4319 &lt;= DATE(U$1, U$2 + 1, 1) - "&amp;"1
        )
      ),
      FILTER($B$8:$B4319, 
        $C$8:$C4319 = $M77, 
        $B$8:$B4319 &lt;= DATE(U$1, U$2 + 1, 1) - 1
      ),
      0
    )
  ),
  """"
)"),"")</f>
        <v/>
      </c>
      <c r="U77" s="261" t="str">
        <f ca="1">IFERROR(__xludf.DUMMYFUNCTION("IFERROR(
  INDEX(
    FILTER($E$8:$E4319, 
      $C$8:$C4319 = $M77, 
      $B$8:$B4319 &lt;= DATE(V$1, V$2 + 1, 1) - 1
    ),
    MATCH(
      MAX(
        FILTER($B$8:$B4319, 
          $C$8:$C4319 = $M77, 
          $B$8:$B4319 &lt;= DATE(V$1, V$2 + 1, 1) - "&amp;"1
        )
      ),
      FILTER($B$8:$B4319, 
        $C$8:$C4319 = $M77, 
        $B$8:$B4319 &lt;= DATE(V$1, V$2 + 1, 1) - 1
      ),
      0
    )
  ),
  """"
)"),"")</f>
        <v/>
      </c>
      <c r="V77" s="261" t="str">
        <f ca="1">IFERROR(__xludf.DUMMYFUNCTION("IFERROR(
  INDEX(
    FILTER($E$8:$E4319, 
      $C$8:$C4319 = $M77, 
      $B$8:$B4319 &lt;= DATE(W$1, W$2 + 1, 1) - 1
    ),
    MATCH(
      MAX(
        FILTER($B$8:$B4319, 
          $C$8:$C4319 = $M77, 
          $B$8:$B4319 &lt;= DATE(W$1, W$2 + 1, 1) - "&amp;"1
        )
      ),
      FILTER($B$8:$B4319, 
        $C$8:$C4319 = $M77, 
        $B$8:$B4319 &lt;= DATE(W$1, W$2 + 1, 1) - 1
      ),
      0
    )
  ),
  """"
)"),"")</f>
        <v/>
      </c>
      <c r="W77" s="261" t="str">
        <f ca="1">IFERROR(__xludf.DUMMYFUNCTION("IFERROR(
  INDEX(
    FILTER($E$8:$E4319, 
      $C$8:$C4319 = $M77, 
      $B$8:$B4319 &lt;= DATE(X$1, X$2 + 1, 1) - 1
    ),
    MATCH(
      MAX(
        FILTER($B$8:$B4319, 
          $C$8:$C4319 = $M77, 
          $B$8:$B4319 &lt;= DATE(X$1, X$2 + 1, 1) - "&amp;"1
        )
      ),
      FILTER($B$8:$B4319, 
        $C$8:$C4319 = $M77, 
        $B$8:$B4319 &lt;= DATE(X$1, X$2 + 1, 1) - 1
      ),
      0
    )
  ),
  """"
)"),"")</f>
        <v/>
      </c>
      <c r="X77" s="261" t="str">
        <f ca="1">IFERROR(__xludf.DUMMYFUNCTION("IFERROR(
  INDEX(
    FILTER($E$8:$E4319, 
      $C$8:$C4319 = $M77, 
      $B$8:$B4319 &lt;= DATE(Y$1, Y$2 + 1, 1) - 1
    ),
    MATCH(
      MAX(
        FILTER($B$8:$B4319, 
          $C$8:$C4319 = $M77, 
          $B$8:$B4319 &lt;= DATE(Y$1, Y$2 + 1, 1) - "&amp;"1
        )
      ),
      FILTER($B$8:$B4319, 
        $C$8:$C4319 = $M77, 
        $B$8:$B4319 &lt;= DATE(Y$1, Y$2 + 1, 1) - 1
      ),
      0
    )
  ),
  """"
)"),"")</f>
        <v/>
      </c>
      <c r="Y77" s="261" t="str">
        <f ca="1">IFERROR(__xludf.DUMMYFUNCTION("IFERROR(
  INDEX(
    FILTER($E$8:$E4319, 
      $C$8:$C4319 = $M77, 
      $B$8:$B4319 &lt;= DATE(Z$1, Z$2 + 1, 1) - 1
    ),
    MATCH(
      MAX(
        FILTER($B$8:$B4319, 
          $C$8:$C4319 = $M77, 
          $B$8:$B4319 &lt;= DATE(Z$1, Z$2 + 1, 1) - "&amp;"1
        )
      ),
      FILTER($B$8:$B4319, 
        $C$8:$C4319 = $M77, 
        $B$8:$B4319 &lt;= DATE(Z$1, Z$2 + 1, 1) - 1
      ),
      0
    )
  ),
  """"
)"),"")</f>
        <v/>
      </c>
      <c r="Z77" s="261" t="str">
        <f ca="1">IFERROR(__xludf.DUMMYFUNCTION("IFERROR(
  INDEX(
    FILTER($E$8:$E4319, 
      $C$8:$C4319 = $M77, 
      $B$8:$B4319 &lt;= DATE(AA$1, AA$2 + 1, 1) - 1
    ),
    MATCH(
      MAX(
        FILTER($B$8:$B4319, 
          $C$8:$C4319 = $M77, 
          $B$8:$B4319 &lt;= DATE(AA$1, AA$2 + 1, 1"&amp;") - 1
        )
      ),
      FILTER($B$8:$B4319, 
        $C$8:$C4319 = $M77, 
        $B$8:$B4319 &lt;= DATE(AA$1, AA$2 + 1, 1) - 1
      ),
      0
    )
  ),
  """"
)"),"")</f>
        <v/>
      </c>
      <c r="AA77" s="261" t="str">
        <f ca="1">IFERROR(__xludf.DUMMYFUNCTION("IFERROR(
  INDEX(
    FILTER($J$8:$J4319, 
      $C$8:$C4319 = $M77, 
      $B$8:$B4319 &lt;= DATE(AA$1, AA$2 + 1, 1) - 1
    ),
    MATCH(
      MAX(
        FILTER($B$8:$B4319, 
          $C$8:$C4319 = $M77, 
          $B$8:$B4319 &lt;= DATE(AA$1, AA$2 + 1, 1"&amp;") - 1
        )
      ),
      FILTER($B$8:$B4319, 
        $C$8:$C4319 = $M77, 
        $B$8:$B4319 &lt;= DATE(AA$1, AA$2 + 1, 1) - 1
      ),
      0
    )
  ),
  """"
)"),"")</f>
        <v/>
      </c>
      <c r="AB77" s="261" t="str">
        <f ca="1">IFERROR(__xludf.DUMMYFUNCTION("IFERROR(
  INDEX(
    FILTER($J$8:$J4319, 
      $C$8:$C4319 = $M77, 
      $B$8:$B4319 &lt;= DATE(AB$1, AB$2 + 1, 1) - 1
    ),
    MATCH(
      MAX(
        FILTER($B$8:$B4319, 
          $C$8:$C4319 = $M77, 
          $B$8:$B4319 &lt;= DATE(AB$1, AB$2 + 1, 1"&amp;") - 1
        )
      ),
      FILTER($B$8:$B4319, 
        $C$8:$C4319 = $M77, 
        $B$8:$B4319 &lt;= DATE(AB$1, AB$2 + 1, 1) - 1
      ),
      0
    )
  ),
  """"
)"),"")</f>
        <v/>
      </c>
    </row>
    <row r="78" spans="2:32">
      <c r="B78" s="384"/>
      <c r="C78" s="275"/>
      <c r="D78" s="275"/>
      <c r="E78" s="275"/>
      <c r="F78" s="446"/>
      <c r="G78" s="259"/>
      <c r="H78" s="446"/>
      <c r="I78" s="454"/>
      <c r="J78" s="446"/>
      <c r="K78" s="261"/>
      <c r="M78" s="443"/>
      <c r="N78" s="261"/>
      <c r="O78" s="261" t="str">
        <f ca="1">IFERROR(__xludf.DUMMYFUNCTION("IFERROR(
  INDEX(
    FILTER($E$8:$E4319, 
      $C$8:$C4319 = $M78, 
      $B$8:$B4319 &lt;= DATE(P$1, P$2 + 1, 1) - 1
    ),
    MATCH(
      MAX(
        FILTER($B$8:$B4319, 
          $C$8:$C4319 = $M78, 
          $B$8:$B4319 &lt;= DATE(P$1, P$2 + 1, 1) - "&amp;"1
        )
      ),
      FILTER($B$8:$B4319, 
        $C$8:$C4319 = $M78, 
        $B$8:$B4319 &lt;= DATE(P$1, P$2 + 1, 1) - 1
      ),
      0
    )
  ),
  """"
)"),"")</f>
        <v/>
      </c>
      <c r="P78" s="261" t="str">
        <f ca="1">IFERROR(__xludf.DUMMYFUNCTION("IFERROR(
  INDEX(
    FILTER($E$8:$E4319, 
      $C$8:$C4319 = $M78, 
      $B$8:$B4319 &lt;= DATE(Q$1, Q$2 + 1, 1) - 1
    ),
    MATCH(
      MAX(
        FILTER($B$8:$B4319, 
          $C$8:$C4319 = $M78, 
          $B$8:$B4319 &lt;= DATE(Q$1, Q$2 + 1, 1) - "&amp;"1
        )
      ),
      FILTER($B$8:$B4319, 
        $C$8:$C4319 = $M78, 
        $B$8:$B4319 &lt;= DATE(Q$1, Q$2 + 1, 1) - 1
      ),
      0
    )
  ),
  """"
)"),"")</f>
        <v/>
      </c>
      <c r="Q78" s="261" t="str">
        <f ca="1">IFERROR(__xludf.DUMMYFUNCTION("IFERROR(
  INDEX(
    FILTER($E$8:$E4319, 
      $C$8:$C4319 = $M78, 
      $B$8:$B4319 &lt;= DATE(R$1, R$2 + 1, 1) - 1
    ),
    MATCH(
      MAX(
        FILTER($B$8:$B4319, 
          $C$8:$C4319 = $M78, 
          $B$8:$B4319 &lt;= DATE(R$1, R$2 + 1, 1) - "&amp;"1
        )
      ),
      FILTER($B$8:$B4319, 
        $C$8:$C4319 = $M78, 
        $B$8:$B4319 &lt;= DATE(R$1, R$2 + 1, 1) - 1
      ),
      0
    )
  ),
  """"
)"),"")</f>
        <v/>
      </c>
      <c r="R78" s="261" t="str">
        <f ca="1">IFERROR(__xludf.DUMMYFUNCTION("IFERROR(
  INDEX(
    FILTER($E$8:$E4319, 
      $C$8:$C4319 = $M78, 
      $B$8:$B4319 &lt;= DATE(S$1, S$2 + 1, 1) - 1
    ),
    MATCH(
      MAX(
        FILTER($B$8:$B4319, 
          $C$8:$C4319 = $M78, 
          $B$8:$B4319 &lt;= DATE(S$1, S$2 + 1, 1) - "&amp;"1
        )
      ),
      FILTER($B$8:$B4319, 
        $C$8:$C4319 = $M78, 
        $B$8:$B4319 &lt;= DATE(S$1, S$2 + 1, 1) - 1
      ),
      0
    )
  ),
  """"
)"),"")</f>
        <v/>
      </c>
      <c r="S78" s="261" t="str">
        <f ca="1">IFERROR(__xludf.DUMMYFUNCTION("IFERROR(
  INDEX(
    FILTER($E$8:$E4319, 
      $C$8:$C4319 = $M78, 
      $B$8:$B4319 &lt;= DATE(T$1, T$2 + 1, 1) - 1
    ),
    MATCH(
      MAX(
        FILTER($B$8:$B4319, 
          $C$8:$C4319 = $M78, 
          $B$8:$B4319 &lt;= DATE(T$1, T$2 + 1, 1) - "&amp;"1
        )
      ),
      FILTER($B$8:$B4319, 
        $C$8:$C4319 = $M78, 
        $B$8:$B4319 &lt;= DATE(T$1, T$2 + 1, 1) - 1
      ),
      0
    )
  ),
  """"
)"),"")</f>
        <v/>
      </c>
      <c r="T78" s="261" t="str">
        <f ca="1">IFERROR(__xludf.DUMMYFUNCTION("IFERROR(
  INDEX(
    FILTER($E$8:$E4319, 
      $C$8:$C4319 = $M78, 
      $B$8:$B4319 &lt;= DATE(U$1, U$2 + 1, 1) - 1
    ),
    MATCH(
      MAX(
        FILTER($B$8:$B4319, 
          $C$8:$C4319 = $M78, 
          $B$8:$B4319 &lt;= DATE(U$1, U$2 + 1, 1) - "&amp;"1
        )
      ),
      FILTER($B$8:$B4319, 
        $C$8:$C4319 = $M78, 
        $B$8:$B4319 &lt;= DATE(U$1, U$2 + 1, 1) - 1
      ),
      0
    )
  ),
  """"
)"),"")</f>
        <v/>
      </c>
      <c r="U78" s="261" t="str">
        <f ca="1">IFERROR(__xludf.DUMMYFUNCTION("IFERROR(
  INDEX(
    FILTER($E$8:$E4319, 
      $C$8:$C4319 = $M78, 
      $B$8:$B4319 &lt;= DATE(V$1, V$2 + 1, 1) - 1
    ),
    MATCH(
      MAX(
        FILTER($B$8:$B4319, 
          $C$8:$C4319 = $M78, 
          $B$8:$B4319 &lt;= DATE(V$1, V$2 + 1, 1) - "&amp;"1
        )
      ),
      FILTER($B$8:$B4319, 
        $C$8:$C4319 = $M78, 
        $B$8:$B4319 &lt;= DATE(V$1, V$2 + 1, 1) - 1
      ),
      0
    )
  ),
  """"
)"),"")</f>
        <v/>
      </c>
      <c r="V78" s="261" t="str">
        <f ca="1">IFERROR(__xludf.DUMMYFUNCTION("IFERROR(
  INDEX(
    FILTER($E$8:$E4319, 
      $C$8:$C4319 = $M78, 
      $B$8:$B4319 &lt;= DATE(W$1, W$2 + 1, 1) - 1
    ),
    MATCH(
      MAX(
        FILTER($B$8:$B4319, 
          $C$8:$C4319 = $M78, 
          $B$8:$B4319 &lt;= DATE(W$1, W$2 + 1, 1) - "&amp;"1
        )
      ),
      FILTER($B$8:$B4319, 
        $C$8:$C4319 = $M78, 
        $B$8:$B4319 &lt;= DATE(W$1, W$2 + 1, 1) - 1
      ),
      0
    )
  ),
  """"
)"),"")</f>
        <v/>
      </c>
      <c r="W78" s="261" t="str">
        <f ca="1">IFERROR(__xludf.DUMMYFUNCTION("IFERROR(
  INDEX(
    FILTER($E$8:$E4319, 
      $C$8:$C4319 = $M78, 
      $B$8:$B4319 &lt;= DATE(X$1, X$2 + 1, 1) - 1
    ),
    MATCH(
      MAX(
        FILTER($B$8:$B4319, 
          $C$8:$C4319 = $M78, 
          $B$8:$B4319 &lt;= DATE(X$1, X$2 + 1, 1) - "&amp;"1
        )
      ),
      FILTER($B$8:$B4319, 
        $C$8:$C4319 = $M78, 
        $B$8:$B4319 &lt;= DATE(X$1, X$2 + 1, 1) - 1
      ),
      0
    )
  ),
  """"
)"),"")</f>
        <v/>
      </c>
      <c r="X78" s="261" t="str">
        <f ca="1">IFERROR(__xludf.DUMMYFUNCTION("IFERROR(
  INDEX(
    FILTER($E$8:$E4319, 
      $C$8:$C4319 = $M78, 
      $B$8:$B4319 &lt;= DATE(Y$1, Y$2 + 1, 1) - 1
    ),
    MATCH(
      MAX(
        FILTER($B$8:$B4319, 
          $C$8:$C4319 = $M78, 
          $B$8:$B4319 &lt;= DATE(Y$1, Y$2 + 1, 1) - "&amp;"1
        )
      ),
      FILTER($B$8:$B4319, 
        $C$8:$C4319 = $M78, 
        $B$8:$B4319 &lt;= DATE(Y$1, Y$2 + 1, 1) - 1
      ),
      0
    )
  ),
  """"
)"),"")</f>
        <v/>
      </c>
      <c r="Y78" s="261" t="str">
        <f ca="1">IFERROR(__xludf.DUMMYFUNCTION("IFERROR(
  INDEX(
    FILTER($E$8:$E4319, 
      $C$8:$C4319 = $M78, 
      $B$8:$B4319 &lt;= DATE(Z$1, Z$2 + 1, 1) - 1
    ),
    MATCH(
      MAX(
        FILTER($B$8:$B4319, 
          $C$8:$C4319 = $M78, 
          $B$8:$B4319 &lt;= DATE(Z$1, Z$2 + 1, 1) - "&amp;"1
        )
      ),
      FILTER($B$8:$B4319, 
        $C$8:$C4319 = $M78, 
        $B$8:$B4319 &lt;= DATE(Z$1, Z$2 + 1, 1) - 1
      ),
      0
    )
  ),
  """"
)"),"")</f>
        <v/>
      </c>
      <c r="Z78" s="261" t="str">
        <f ca="1">IFERROR(__xludf.DUMMYFUNCTION("IFERROR(
  INDEX(
    FILTER($E$8:$E4319, 
      $C$8:$C4319 = $M78, 
      $B$8:$B4319 &lt;= DATE(AA$1, AA$2 + 1, 1) - 1
    ),
    MATCH(
      MAX(
        FILTER($B$8:$B4319, 
          $C$8:$C4319 = $M78, 
          $B$8:$B4319 &lt;= DATE(AA$1, AA$2 + 1, 1"&amp;") - 1
        )
      ),
      FILTER($B$8:$B4319, 
        $C$8:$C4319 = $M78, 
        $B$8:$B4319 &lt;= DATE(AA$1, AA$2 + 1, 1) - 1
      ),
      0
    )
  ),
  """"
)"),"")</f>
        <v/>
      </c>
      <c r="AA78" s="261" t="str">
        <f ca="1">IFERROR(__xludf.DUMMYFUNCTION("IFERROR(
  INDEX(
    FILTER($J$8:$J4319, 
      $C$8:$C4319 = $M78, 
      $B$8:$B4319 &lt;= DATE(AA$1, AA$2 + 1, 1) - 1
    ),
    MATCH(
      MAX(
        FILTER($B$8:$B4319, 
          $C$8:$C4319 = $M78, 
          $B$8:$B4319 &lt;= DATE(AA$1, AA$2 + 1, 1"&amp;") - 1
        )
      ),
      FILTER($B$8:$B4319, 
        $C$8:$C4319 = $M78, 
        $B$8:$B4319 &lt;= DATE(AA$1, AA$2 + 1, 1) - 1
      ),
      0
    )
  ),
  """"
)"),"")</f>
        <v/>
      </c>
      <c r="AB78" s="261" t="str">
        <f ca="1">IFERROR(__xludf.DUMMYFUNCTION("IFERROR(
  INDEX(
    FILTER($J$8:$J4319, 
      $C$8:$C4319 = $M78, 
      $B$8:$B4319 &lt;= DATE(AB$1, AB$2 + 1, 1) - 1
    ),
    MATCH(
      MAX(
        FILTER($B$8:$B4319, 
          $C$8:$C4319 = $M78, 
          $B$8:$B4319 &lt;= DATE(AB$1, AB$2 + 1, 1"&amp;") - 1
        )
      ),
      FILTER($B$8:$B4319, 
        $C$8:$C4319 = $M78, 
        $B$8:$B4319 &lt;= DATE(AB$1, AB$2 + 1, 1) - 1
      ),
      0
    )
  ),
  """"
)"),"")</f>
        <v/>
      </c>
    </row>
    <row r="79" spans="2:32">
      <c r="B79" s="384"/>
      <c r="C79" s="275"/>
      <c r="D79" s="275"/>
      <c r="E79" s="275"/>
      <c r="F79" s="446"/>
      <c r="G79" s="259"/>
      <c r="H79" s="446"/>
      <c r="I79" s="454"/>
      <c r="J79" s="446"/>
      <c r="K79" s="457"/>
      <c r="M79" s="443"/>
      <c r="N79" s="261"/>
      <c r="O79" s="261" t="str">
        <f ca="1">IFERROR(__xludf.DUMMYFUNCTION("IFERROR(
  INDEX(
    FILTER($E$8:$E4319, 
      $C$8:$C4319 = $M79, 
      $B$8:$B4319 &lt;= DATE(P$1, P$2 + 1, 1) - 1
    ),
    MATCH(
      MAX(
        FILTER($B$8:$B4319, 
          $C$8:$C4319 = $M79, 
          $B$8:$B4319 &lt;= DATE(P$1, P$2 + 1, 1) - "&amp;"1
        )
      ),
      FILTER($B$8:$B4319, 
        $C$8:$C4319 = $M79, 
        $B$8:$B4319 &lt;= DATE(P$1, P$2 + 1, 1) - 1
      ),
      0
    )
  ),
  """"
)"),"")</f>
        <v/>
      </c>
      <c r="P79" s="261" t="str">
        <f ca="1">IFERROR(__xludf.DUMMYFUNCTION("IFERROR(
  INDEX(
    FILTER($E$8:$E4319, 
      $C$8:$C4319 = $M79, 
      $B$8:$B4319 &lt;= DATE(Q$1, Q$2 + 1, 1) - 1
    ),
    MATCH(
      MAX(
        FILTER($B$8:$B4319, 
          $C$8:$C4319 = $M79, 
          $B$8:$B4319 &lt;= DATE(Q$1, Q$2 + 1, 1) - "&amp;"1
        )
      ),
      FILTER($B$8:$B4319, 
        $C$8:$C4319 = $M79, 
        $B$8:$B4319 &lt;= DATE(Q$1, Q$2 + 1, 1) - 1
      ),
      0
    )
  ),
  """"
)"),"")</f>
        <v/>
      </c>
      <c r="Q79" s="261" t="str">
        <f ca="1">IFERROR(__xludf.DUMMYFUNCTION("IFERROR(
  INDEX(
    FILTER($E$8:$E4319, 
      $C$8:$C4319 = $M79, 
      $B$8:$B4319 &lt;= DATE(R$1, R$2 + 1, 1) - 1
    ),
    MATCH(
      MAX(
        FILTER($B$8:$B4319, 
          $C$8:$C4319 = $M79, 
          $B$8:$B4319 &lt;= DATE(R$1, R$2 + 1, 1) - "&amp;"1
        )
      ),
      FILTER($B$8:$B4319, 
        $C$8:$C4319 = $M79, 
        $B$8:$B4319 &lt;= DATE(R$1, R$2 + 1, 1) - 1
      ),
      0
    )
  ),
  """"
)"),"")</f>
        <v/>
      </c>
      <c r="R79" s="261" t="str">
        <f ca="1">IFERROR(__xludf.DUMMYFUNCTION("IFERROR(
  INDEX(
    FILTER($E$8:$E4319, 
      $C$8:$C4319 = $M79, 
      $B$8:$B4319 &lt;= DATE(S$1, S$2 + 1, 1) - 1
    ),
    MATCH(
      MAX(
        FILTER($B$8:$B4319, 
          $C$8:$C4319 = $M79, 
          $B$8:$B4319 &lt;= DATE(S$1, S$2 + 1, 1) - "&amp;"1
        )
      ),
      FILTER($B$8:$B4319, 
        $C$8:$C4319 = $M79, 
        $B$8:$B4319 &lt;= DATE(S$1, S$2 + 1, 1) - 1
      ),
      0
    )
  ),
  """"
)"),"")</f>
        <v/>
      </c>
      <c r="S79" s="261" t="str">
        <f ca="1">IFERROR(__xludf.DUMMYFUNCTION("IFERROR(
  INDEX(
    FILTER($E$8:$E4319, 
      $C$8:$C4319 = $M79, 
      $B$8:$B4319 &lt;= DATE(T$1, T$2 + 1, 1) - 1
    ),
    MATCH(
      MAX(
        FILTER($B$8:$B4319, 
          $C$8:$C4319 = $M79, 
          $B$8:$B4319 &lt;= DATE(T$1, T$2 + 1, 1) - "&amp;"1
        )
      ),
      FILTER($B$8:$B4319, 
        $C$8:$C4319 = $M79, 
        $B$8:$B4319 &lt;= DATE(T$1, T$2 + 1, 1) - 1
      ),
      0
    )
  ),
  """"
)"),"")</f>
        <v/>
      </c>
      <c r="T79" s="261" t="str">
        <f ca="1">IFERROR(__xludf.DUMMYFUNCTION("IFERROR(
  INDEX(
    FILTER($E$8:$E4319, 
      $C$8:$C4319 = $M79, 
      $B$8:$B4319 &lt;= DATE(U$1, U$2 + 1, 1) - 1
    ),
    MATCH(
      MAX(
        FILTER($B$8:$B4319, 
          $C$8:$C4319 = $M79, 
          $B$8:$B4319 &lt;= DATE(U$1, U$2 + 1, 1) - "&amp;"1
        )
      ),
      FILTER($B$8:$B4319, 
        $C$8:$C4319 = $M79, 
        $B$8:$B4319 &lt;= DATE(U$1, U$2 + 1, 1) - 1
      ),
      0
    )
  ),
  """"
)"),"")</f>
        <v/>
      </c>
      <c r="U79" s="261" t="str">
        <f ca="1">IFERROR(__xludf.DUMMYFUNCTION("IFERROR(
  INDEX(
    FILTER($E$8:$E4319, 
      $C$8:$C4319 = $M79, 
      $B$8:$B4319 &lt;= DATE(V$1, V$2 + 1, 1) - 1
    ),
    MATCH(
      MAX(
        FILTER($B$8:$B4319, 
          $C$8:$C4319 = $M79, 
          $B$8:$B4319 &lt;= DATE(V$1, V$2 + 1, 1) - "&amp;"1
        )
      ),
      FILTER($B$8:$B4319, 
        $C$8:$C4319 = $M79, 
        $B$8:$B4319 &lt;= DATE(V$1, V$2 + 1, 1) - 1
      ),
      0
    )
  ),
  """"
)"),"")</f>
        <v/>
      </c>
      <c r="V79" s="261" t="str">
        <f ca="1">IFERROR(__xludf.DUMMYFUNCTION("IFERROR(
  INDEX(
    FILTER($E$8:$E4319, 
      $C$8:$C4319 = $M79, 
      $B$8:$B4319 &lt;= DATE(W$1, W$2 + 1, 1) - 1
    ),
    MATCH(
      MAX(
        FILTER($B$8:$B4319, 
          $C$8:$C4319 = $M79, 
          $B$8:$B4319 &lt;= DATE(W$1, W$2 + 1, 1) - "&amp;"1
        )
      ),
      FILTER($B$8:$B4319, 
        $C$8:$C4319 = $M79, 
        $B$8:$B4319 &lt;= DATE(W$1, W$2 + 1, 1) - 1
      ),
      0
    )
  ),
  """"
)"),"")</f>
        <v/>
      </c>
      <c r="W79" s="261" t="str">
        <f ca="1">IFERROR(__xludf.DUMMYFUNCTION("IFERROR(
  INDEX(
    FILTER($E$8:$E4319, 
      $C$8:$C4319 = $M79, 
      $B$8:$B4319 &lt;= DATE(X$1, X$2 + 1, 1) - 1
    ),
    MATCH(
      MAX(
        FILTER($B$8:$B4319, 
          $C$8:$C4319 = $M79, 
          $B$8:$B4319 &lt;= DATE(X$1, X$2 + 1, 1) - "&amp;"1
        )
      ),
      FILTER($B$8:$B4319, 
        $C$8:$C4319 = $M79, 
        $B$8:$B4319 &lt;= DATE(X$1, X$2 + 1, 1) - 1
      ),
      0
    )
  ),
  """"
)"),"")</f>
        <v/>
      </c>
      <c r="X79" s="261" t="str">
        <f ca="1">IFERROR(__xludf.DUMMYFUNCTION("IFERROR(
  INDEX(
    FILTER($E$8:$E4319, 
      $C$8:$C4319 = $M79, 
      $B$8:$B4319 &lt;= DATE(Y$1, Y$2 + 1, 1) - 1
    ),
    MATCH(
      MAX(
        FILTER($B$8:$B4319, 
          $C$8:$C4319 = $M79, 
          $B$8:$B4319 &lt;= DATE(Y$1, Y$2 + 1, 1) - "&amp;"1
        )
      ),
      FILTER($B$8:$B4319, 
        $C$8:$C4319 = $M79, 
        $B$8:$B4319 &lt;= DATE(Y$1, Y$2 + 1, 1) - 1
      ),
      0
    )
  ),
  """"
)"),"")</f>
        <v/>
      </c>
      <c r="Y79" s="261" t="str">
        <f ca="1">IFERROR(__xludf.DUMMYFUNCTION("IFERROR(
  INDEX(
    FILTER($E$8:$E4319, 
      $C$8:$C4319 = $M79, 
      $B$8:$B4319 &lt;= DATE(Z$1, Z$2 + 1, 1) - 1
    ),
    MATCH(
      MAX(
        FILTER($B$8:$B4319, 
          $C$8:$C4319 = $M79, 
          $B$8:$B4319 &lt;= DATE(Z$1, Z$2 + 1, 1) - "&amp;"1
        )
      ),
      FILTER($B$8:$B4319, 
        $C$8:$C4319 = $M79, 
        $B$8:$B4319 &lt;= DATE(Z$1, Z$2 + 1, 1) - 1
      ),
      0
    )
  ),
  """"
)"),"")</f>
        <v/>
      </c>
      <c r="Z79" s="261" t="str">
        <f ca="1">IFERROR(__xludf.DUMMYFUNCTION("IFERROR(
  INDEX(
    FILTER($E$8:$E4319, 
      $C$8:$C4319 = $M79, 
      $B$8:$B4319 &lt;= DATE(AA$1, AA$2 + 1, 1) - 1
    ),
    MATCH(
      MAX(
        FILTER($B$8:$B4319, 
          $C$8:$C4319 = $M79, 
          $B$8:$B4319 &lt;= DATE(AA$1, AA$2 + 1, 1"&amp;") - 1
        )
      ),
      FILTER($B$8:$B4319, 
        $C$8:$C4319 = $M79, 
        $B$8:$B4319 &lt;= DATE(AA$1, AA$2 + 1, 1) - 1
      ),
      0
    )
  ),
  """"
)"),"")</f>
        <v/>
      </c>
      <c r="AA79" s="261" t="str">
        <f ca="1">IFERROR(__xludf.DUMMYFUNCTION("IFERROR(
  INDEX(
    FILTER($J$8:$J4319, 
      $C$8:$C4319 = $M79, 
      $B$8:$B4319 &lt;= DATE(AA$1, AA$2 + 1, 1) - 1
    ),
    MATCH(
      MAX(
        FILTER($B$8:$B4319, 
          $C$8:$C4319 = $M79, 
          $B$8:$B4319 &lt;= DATE(AA$1, AA$2 + 1, 1"&amp;") - 1
        )
      ),
      FILTER($B$8:$B4319, 
        $C$8:$C4319 = $M79, 
        $B$8:$B4319 &lt;= DATE(AA$1, AA$2 + 1, 1) - 1
      ),
      0
    )
  ),
  """"
)"),"")</f>
        <v/>
      </c>
      <c r="AB79" s="261" t="str">
        <f ca="1">IFERROR(__xludf.DUMMYFUNCTION("IFERROR(
  INDEX(
    FILTER($J$8:$J4319, 
      $C$8:$C4319 = $M79, 
      $B$8:$B4319 &lt;= DATE(AB$1, AB$2 + 1, 1) - 1
    ),
    MATCH(
      MAX(
        FILTER($B$8:$B4319, 
          $C$8:$C4319 = $M79, 
          $B$8:$B4319 &lt;= DATE(AB$1, AB$2 + 1, 1"&amp;") - 1
        )
      ),
      FILTER($B$8:$B4319, 
        $C$8:$C4319 = $M79, 
        $B$8:$B4319 &lt;= DATE(AB$1, AB$2 + 1, 1) - 1
      ),
      0
    )
  ),
  """"
)"),"")</f>
        <v/>
      </c>
    </row>
    <row r="80" spans="2:32">
      <c r="B80" s="384"/>
      <c r="C80" s="275"/>
      <c r="D80" s="275"/>
      <c r="E80" s="275"/>
      <c r="F80" s="446"/>
      <c r="G80" s="259"/>
      <c r="H80" s="446"/>
      <c r="I80" s="454"/>
      <c r="J80" s="446"/>
      <c r="K80" s="458"/>
      <c r="M80" s="443"/>
      <c r="N80" s="261"/>
      <c r="O80" s="261" t="str">
        <f ca="1">IFERROR(__xludf.DUMMYFUNCTION("IFERROR(
  INDEX(
    FILTER($E$8:$E4319, 
      $C$8:$C4319 = $M80, 
      $B$8:$B4319 &lt;= DATE(P$1, P$2 + 1, 1) - 1
    ),
    MATCH(
      MAX(
        FILTER($B$8:$B4319, 
          $C$8:$C4319 = $M80, 
          $B$8:$B4319 &lt;= DATE(P$1, P$2 + 1, 1) - "&amp;"1
        )
      ),
      FILTER($B$8:$B4319, 
        $C$8:$C4319 = $M80, 
        $B$8:$B4319 &lt;= DATE(P$1, P$2 + 1, 1) - 1
      ),
      0
    )
  ),
  """"
)"),"")</f>
        <v/>
      </c>
      <c r="P80" s="261" t="str">
        <f ca="1">IFERROR(__xludf.DUMMYFUNCTION("IFERROR(
  INDEX(
    FILTER($E$8:$E4319, 
      $C$8:$C4319 = $M80, 
      $B$8:$B4319 &lt;= DATE(Q$1, Q$2 + 1, 1) - 1
    ),
    MATCH(
      MAX(
        FILTER($B$8:$B4319, 
          $C$8:$C4319 = $M80, 
          $B$8:$B4319 &lt;= DATE(Q$1, Q$2 + 1, 1) - "&amp;"1
        )
      ),
      FILTER($B$8:$B4319, 
        $C$8:$C4319 = $M80, 
        $B$8:$B4319 &lt;= DATE(Q$1, Q$2 + 1, 1) - 1
      ),
      0
    )
  ),
  """"
)"),"")</f>
        <v/>
      </c>
      <c r="Q80" s="261" t="str">
        <f ca="1">IFERROR(__xludf.DUMMYFUNCTION("IFERROR(
  INDEX(
    FILTER($E$8:$E4319, 
      $C$8:$C4319 = $M80, 
      $B$8:$B4319 &lt;= DATE(R$1, R$2 + 1, 1) - 1
    ),
    MATCH(
      MAX(
        FILTER($B$8:$B4319, 
          $C$8:$C4319 = $M80, 
          $B$8:$B4319 &lt;= DATE(R$1, R$2 + 1, 1) - "&amp;"1
        )
      ),
      FILTER($B$8:$B4319, 
        $C$8:$C4319 = $M80, 
        $B$8:$B4319 &lt;= DATE(R$1, R$2 + 1, 1) - 1
      ),
      0
    )
  ),
  """"
)"),"")</f>
        <v/>
      </c>
      <c r="R80" s="261" t="str">
        <f ca="1">IFERROR(__xludf.DUMMYFUNCTION("IFERROR(
  INDEX(
    FILTER($E$8:$E4319, 
      $C$8:$C4319 = $M80, 
      $B$8:$B4319 &lt;= DATE(S$1, S$2 + 1, 1) - 1
    ),
    MATCH(
      MAX(
        FILTER($B$8:$B4319, 
          $C$8:$C4319 = $M80, 
          $B$8:$B4319 &lt;= DATE(S$1, S$2 + 1, 1) - "&amp;"1
        )
      ),
      FILTER($B$8:$B4319, 
        $C$8:$C4319 = $M80, 
        $B$8:$B4319 &lt;= DATE(S$1, S$2 + 1, 1) - 1
      ),
      0
    )
  ),
  """"
)"),"")</f>
        <v/>
      </c>
      <c r="S80" s="261" t="str">
        <f ca="1">IFERROR(__xludf.DUMMYFUNCTION("IFERROR(
  INDEX(
    FILTER($E$8:$E4319, 
      $C$8:$C4319 = $M80, 
      $B$8:$B4319 &lt;= DATE(T$1, T$2 + 1, 1) - 1
    ),
    MATCH(
      MAX(
        FILTER($B$8:$B4319, 
          $C$8:$C4319 = $M80, 
          $B$8:$B4319 &lt;= DATE(T$1, T$2 + 1, 1) - "&amp;"1
        )
      ),
      FILTER($B$8:$B4319, 
        $C$8:$C4319 = $M80, 
        $B$8:$B4319 &lt;= DATE(T$1, T$2 + 1, 1) - 1
      ),
      0
    )
  ),
  """"
)"),"")</f>
        <v/>
      </c>
      <c r="T80" s="261" t="str">
        <f ca="1">IFERROR(__xludf.DUMMYFUNCTION("IFERROR(
  INDEX(
    FILTER($E$8:$E4319, 
      $C$8:$C4319 = $M80, 
      $B$8:$B4319 &lt;= DATE(U$1, U$2 + 1, 1) - 1
    ),
    MATCH(
      MAX(
        FILTER($B$8:$B4319, 
          $C$8:$C4319 = $M80, 
          $B$8:$B4319 &lt;= DATE(U$1, U$2 + 1, 1) - "&amp;"1
        )
      ),
      FILTER($B$8:$B4319, 
        $C$8:$C4319 = $M80, 
        $B$8:$B4319 &lt;= DATE(U$1, U$2 + 1, 1) - 1
      ),
      0
    )
  ),
  """"
)"),"")</f>
        <v/>
      </c>
      <c r="U80" s="261" t="str">
        <f ca="1">IFERROR(__xludf.DUMMYFUNCTION("IFERROR(
  INDEX(
    FILTER($E$8:$E4319, 
      $C$8:$C4319 = $M80, 
      $B$8:$B4319 &lt;= DATE(V$1, V$2 + 1, 1) - 1
    ),
    MATCH(
      MAX(
        FILTER($B$8:$B4319, 
          $C$8:$C4319 = $M80, 
          $B$8:$B4319 &lt;= DATE(V$1, V$2 + 1, 1) - "&amp;"1
        )
      ),
      FILTER($B$8:$B4319, 
        $C$8:$C4319 = $M80, 
        $B$8:$B4319 &lt;= DATE(V$1, V$2 + 1, 1) - 1
      ),
      0
    )
  ),
  """"
)"),"")</f>
        <v/>
      </c>
      <c r="V80" s="261" t="str">
        <f ca="1">IFERROR(__xludf.DUMMYFUNCTION("IFERROR(
  INDEX(
    FILTER($E$8:$E4319, 
      $C$8:$C4319 = $M80, 
      $B$8:$B4319 &lt;= DATE(W$1, W$2 + 1, 1) - 1
    ),
    MATCH(
      MAX(
        FILTER($B$8:$B4319, 
          $C$8:$C4319 = $M80, 
          $B$8:$B4319 &lt;= DATE(W$1, W$2 + 1, 1) - "&amp;"1
        )
      ),
      FILTER($B$8:$B4319, 
        $C$8:$C4319 = $M80, 
        $B$8:$B4319 &lt;= DATE(W$1, W$2 + 1, 1) - 1
      ),
      0
    )
  ),
  """"
)"),"")</f>
        <v/>
      </c>
      <c r="W80" s="261" t="str">
        <f ca="1">IFERROR(__xludf.DUMMYFUNCTION("IFERROR(
  INDEX(
    FILTER($E$8:$E4319, 
      $C$8:$C4319 = $M80, 
      $B$8:$B4319 &lt;= DATE(X$1, X$2 + 1, 1) - 1
    ),
    MATCH(
      MAX(
        FILTER($B$8:$B4319, 
          $C$8:$C4319 = $M80, 
          $B$8:$B4319 &lt;= DATE(X$1, X$2 + 1, 1) - "&amp;"1
        )
      ),
      FILTER($B$8:$B4319, 
        $C$8:$C4319 = $M80, 
        $B$8:$B4319 &lt;= DATE(X$1, X$2 + 1, 1) - 1
      ),
      0
    )
  ),
  """"
)"),"")</f>
        <v/>
      </c>
      <c r="X80" s="261" t="str">
        <f ca="1">IFERROR(__xludf.DUMMYFUNCTION("IFERROR(
  INDEX(
    FILTER($E$8:$E4319, 
      $C$8:$C4319 = $M80, 
      $B$8:$B4319 &lt;= DATE(Y$1, Y$2 + 1, 1) - 1
    ),
    MATCH(
      MAX(
        FILTER($B$8:$B4319, 
          $C$8:$C4319 = $M80, 
          $B$8:$B4319 &lt;= DATE(Y$1, Y$2 + 1, 1) - "&amp;"1
        )
      ),
      FILTER($B$8:$B4319, 
        $C$8:$C4319 = $M80, 
        $B$8:$B4319 &lt;= DATE(Y$1, Y$2 + 1, 1) - 1
      ),
      0
    )
  ),
  """"
)"),"")</f>
        <v/>
      </c>
      <c r="Y80" s="261" t="str">
        <f ca="1">IFERROR(__xludf.DUMMYFUNCTION("IFERROR(
  INDEX(
    FILTER($E$8:$E4319, 
      $C$8:$C4319 = $M80, 
      $B$8:$B4319 &lt;= DATE(Z$1, Z$2 + 1, 1) - 1
    ),
    MATCH(
      MAX(
        FILTER($B$8:$B4319, 
          $C$8:$C4319 = $M80, 
          $B$8:$B4319 &lt;= DATE(Z$1, Z$2 + 1, 1) - "&amp;"1
        )
      ),
      FILTER($B$8:$B4319, 
        $C$8:$C4319 = $M80, 
        $B$8:$B4319 &lt;= DATE(Z$1, Z$2 + 1, 1) - 1
      ),
      0
    )
  ),
  """"
)"),"")</f>
        <v/>
      </c>
      <c r="Z80" s="261" t="str">
        <f ca="1">IFERROR(__xludf.DUMMYFUNCTION("IFERROR(
  INDEX(
    FILTER($E$8:$E4319, 
      $C$8:$C4319 = $M80, 
      $B$8:$B4319 &lt;= DATE(AA$1, AA$2 + 1, 1) - 1
    ),
    MATCH(
      MAX(
        FILTER($B$8:$B4319, 
          $C$8:$C4319 = $M80, 
          $B$8:$B4319 &lt;= DATE(AA$1, AA$2 + 1, 1"&amp;") - 1
        )
      ),
      FILTER($B$8:$B4319, 
        $C$8:$C4319 = $M80, 
        $B$8:$B4319 &lt;= DATE(AA$1, AA$2 + 1, 1) - 1
      ),
      0
    )
  ),
  """"
)"),"")</f>
        <v/>
      </c>
      <c r="AA80" s="261" t="str">
        <f ca="1">IFERROR(__xludf.DUMMYFUNCTION("IFERROR(
  INDEX(
    FILTER($J$8:$J4319, 
      $C$8:$C4319 = $M80, 
      $B$8:$B4319 &lt;= DATE(AA$1, AA$2 + 1, 1) - 1
    ),
    MATCH(
      MAX(
        FILTER($B$8:$B4319, 
          $C$8:$C4319 = $M80, 
          $B$8:$B4319 &lt;= DATE(AA$1, AA$2 + 1, 1"&amp;") - 1
        )
      ),
      FILTER($B$8:$B4319, 
        $C$8:$C4319 = $M80, 
        $B$8:$B4319 &lt;= DATE(AA$1, AA$2 + 1, 1) - 1
      ),
      0
    )
  ),
  """"
)"),"")</f>
        <v/>
      </c>
      <c r="AB80" s="261" t="str">
        <f ca="1">IFERROR(__xludf.DUMMYFUNCTION("IFERROR(
  INDEX(
    FILTER($J$8:$J4319, 
      $C$8:$C4319 = $M80, 
      $B$8:$B4319 &lt;= DATE(AB$1, AB$2 + 1, 1) - 1
    ),
    MATCH(
      MAX(
        FILTER($B$8:$B4319, 
          $C$8:$C4319 = $M80, 
          $B$8:$B4319 &lt;= DATE(AB$1, AB$2 + 1, 1"&amp;") - 1
        )
      ),
      FILTER($B$8:$B4319, 
        $C$8:$C4319 = $M80, 
        $B$8:$B4319 &lt;= DATE(AB$1, AB$2 + 1, 1) - 1
      ),
      0
    )
  ),
  """"
)"),"")</f>
        <v/>
      </c>
    </row>
    <row r="81" spans="2:28">
      <c r="B81" s="384"/>
      <c r="C81" s="275"/>
      <c r="D81" s="275"/>
      <c r="E81" s="275"/>
      <c r="F81" s="446"/>
      <c r="G81" s="259"/>
      <c r="H81" s="446"/>
      <c r="I81" s="454"/>
      <c r="J81" s="446"/>
      <c r="K81" s="458"/>
      <c r="M81" s="443"/>
      <c r="N81" s="261"/>
      <c r="O81" s="261" t="str">
        <f ca="1">IFERROR(__xludf.DUMMYFUNCTION("IFERROR(
  INDEX(
    FILTER($E$8:$E4319, 
      $C$8:$C4319 = $M81, 
      $B$8:$B4319 &lt;= DATE(P$1, P$2 + 1, 1) - 1
    ),
    MATCH(
      MAX(
        FILTER($B$8:$B4319, 
          $C$8:$C4319 = $M81, 
          $B$8:$B4319 &lt;= DATE(P$1, P$2 + 1, 1) - "&amp;"1
        )
      ),
      FILTER($B$8:$B4319, 
        $C$8:$C4319 = $M81, 
        $B$8:$B4319 &lt;= DATE(P$1, P$2 + 1, 1) - 1
      ),
      0
    )
  ),
  """"
)"),"")</f>
        <v/>
      </c>
      <c r="P81" s="261" t="str">
        <f ca="1">IFERROR(__xludf.DUMMYFUNCTION("IFERROR(
  INDEX(
    FILTER($E$8:$E4319, 
      $C$8:$C4319 = $M81, 
      $B$8:$B4319 &lt;= DATE(Q$1, Q$2 + 1, 1) - 1
    ),
    MATCH(
      MAX(
        FILTER($B$8:$B4319, 
          $C$8:$C4319 = $M81, 
          $B$8:$B4319 &lt;= DATE(Q$1, Q$2 + 1, 1) - "&amp;"1
        )
      ),
      FILTER($B$8:$B4319, 
        $C$8:$C4319 = $M81, 
        $B$8:$B4319 &lt;= DATE(Q$1, Q$2 + 1, 1) - 1
      ),
      0
    )
  ),
  """"
)"),"")</f>
        <v/>
      </c>
      <c r="Q81" s="261" t="str">
        <f ca="1">IFERROR(__xludf.DUMMYFUNCTION("IFERROR(
  INDEX(
    FILTER($E$8:$E4319, 
      $C$8:$C4319 = $M81, 
      $B$8:$B4319 &lt;= DATE(R$1, R$2 + 1, 1) - 1
    ),
    MATCH(
      MAX(
        FILTER($B$8:$B4319, 
          $C$8:$C4319 = $M81, 
          $B$8:$B4319 &lt;= DATE(R$1, R$2 + 1, 1) - "&amp;"1
        )
      ),
      FILTER($B$8:$B4319, 
        $C$8:$C4319 = $M81, 
        $B$8:$B4319 &lt;= DATE(R$1, R$2 + 1, 1) - 1
      ),
      0
    )
  ),
  """"
)"),"")</f>
        <v/>
      </c>
      <c r="R81" s="261" t="str">
        <f ca="1">IFERROR(__xludf.DUMMYFUNCTION("IFERROR(
  INDEX(
    FILTER($E$8:$E4319, 
      $C$8:$C4319 = $M81, 
      $B$8:$B4319 &lt;= DATE(S$1, S$2 + 1, 1) - 1
    ),
    MATCH(
      MAX(
        FILTER($B$8:$B4319, 
          $C$8:$C4319 = $M81, 
          $B$8:$B4319 &lt;= DATE(S$1, S$2 + 1, 1) - "&amp;"1
        )
      ),
      FILTER($B$8:$B4319, 
        $C$8:$C4319 = $M81, 
        $B$8:$B4319 &lt;= DATE(S$1, S$2 + 1, 1) - 1
      ),
      0
    )
  ),
  """"
)"),"")</f>
        <v/>
      </c>
      <c r="S81" s="261" t="str">
        <f ca="1">IFERROR(__xludf.DUMMYFUNCTION("IFERROR(
  INDEX(
    FILTER($E$8:$E4319, 
      $C$8:$C4319 = $M81, 
      $B$8:$B4319 &lt;= DATE(T$1, T$2 + 1, 1) - 1
    ),
    MATCH(
      MAX(
        FILTER($B$8:$B4319, 
          $C$8:$C4319 = $M81, 
          $B$8:$B4319 &lt;= DATE(T$1, T$2 + 1, 1) - "&amp;"1
        )
      ),
      FILTER($B$8:$B4319, 
        $C$8:$C4319 = $M81, 
        $B$8:$B4319 &lt;= DATE(T$1, T$2 + 1, 1) - 1
      ),
      0
    )
  ),
  """"
)"),"")</f>
        <v/>
      </c>
      <c r="T81" s="261" t="str">
        <f ca="1">IFERROR(__xludf.DUMMYFUNCTION("IFERROR(
  INDEX(
    FILTER($E$8:$E4319, 
      $C$8:$C4319 = $M81, 
      $B$8:$B4319 &lt;= DATE(U$1, U$2 + 1, 1) - 1
    ),
    MATCH(
      MAX(
        FILTER($B$8:$B4319, 
          $C$8:$C4319 = $M81, 
          $B$8:$B4319 &lt;= DATE(U$1, U$2 + 1, 1) - "&amp;"1
        )
      ),
      FILTER($B$8:$B4319, 
        $C$8:$C4319 = $M81, 
        $B$8:$B4319 &lt;= DATE(U$1, U$2 + 1, 1) - 1
      ),
      0
    )
  ),
  """"
)"),"")</f>
        <v/>
      </c>
      <c r="U81" s="261" t="str">
        <f ca="1">IFERROR(__xludf.DUMMYFUNCTION("IFERROR(
  INDEX(
    FILTER($E$8:$E4319, 
      $C$8:$C4319 = $M81, 
      $B$8:$B4319 &lt;= DATE(V$1, V$2 + 1, 1) - 1
    ),
    MATCH(
      MAX(
        FILTER($B$8:$B4319, 
          $C$8:$C4319 = $M81, 
          $B$8:$B4319 &lt;= DATE(V$1, V$2 + 1, 1) - "&amp;"1
        )
      ),
      FILTER($B$8:$B4319, 
        $C$8:$C4319 = $M81, 
        $B$8:$B4319 &lt;= DATE(V$1, V$2 + 1, 1) - 1
      ),
      0
    )
  ),
  """"
)"),"")</f>
        <v/>
      </c>
      <c r="V81" s="261" t="str">
        <f ca="1">IFERROR(__xludf.DUMMYFUNCTION("IFERROR(
  INDEX(
    FILTER($E$8:$E4319, 
      $C$8:$C4319 = $M81, 
      $B$8:$B4319 &lt;= DATE(W$1, W$2 + 1, 1) - 1
    ),
    MATCH(
      MAX(
        FILTER($B$8:$B4319, 
          $C$8:$C4319 = $M81, 
          $B$8:$B4319 &lt;= DATE(W$1, W$2 + 1, 1) - "&amp;"1
        )
      ),
      FILTER($B$8:$B4319, 
        $C$8:$C4319 = $M81, 
        $B$8:$B4319 &lt;= DATE(W$1, W$2 + 1, 1) - 1
      ),
      0
    )
  ),
  """"
)"),"")</f>
        <v/>
      </c>
      <c r="W81" s="261" t="str">
        <f ca="1">IFERROR(__xludf.DUMMYFUNCTION("IFERROR(
  INDEX(
    FILTER($E$8:$E4319, 
      $C$8:$C4319 = $M81, 
      $B$8:$B4319 &lt;= DATE(X$1, X$2 + 1, 1) - 1
    ),
    MATCH(
      MAX(
        FILTER($B$8:$B4319, 
          $C$8:$C4319 = $M81, 
          $B$8:$B4319 &lt;= DATE(X$1, X$2 + 1, 1) - "&amp;"1
        )
      ),
      FILTER($B$8:$B4319, 
        $C$8:$C4319 = $M81, 
        $B$8:$B4319 &lt;= DATE(X$1, X$2 + 1, 1) - 1
      ),
      0
    )
  ),
  """"
)"),"")</f>
        <v/>
      </c>
      <c r="X81" s="261" t="str">
        <f ca="1">IFERROR(__xludf.DUMMYFUNCTION("IFERROR(
  INDEX(
    FILTER($E$8:$E4319, 
      $C$8:$C4319 = $M81, 
      $B$8:$B4319 &lt;= DATE(Y$1, Y$2 + 1, 1) - 1
    ),
    MATCH(
      MAX(
        FILTER($B$8:$B4319, 
          $C$8:$C4319 = $M81, 
          $B$8:$B4319 &lt;= DATE(Y$1, Y$2 + 1, 1) - "&amp;"1
        )
      ),
      FILTER($B$8:$B4319, 
        $C$8:$C4319 = $M81, 
        $B$8:$B4319 &lt;= DATE(Y$1, Y$2 + 1, 1) - 1
      ),
      0
    )
  ),
  """"
)"),"")</f>
        <v/>
      </c>
      <c r="Y81" s="261" t="str">
        <f ca="1">IFERROR(__xludf.DUMMYFUNCTION("IFERROR(
  INDEX(
    FILTER($E$8:$E4319, 
      $C$8:$C4319 = $M81, 
      $B$8:$B4319 &lt;= DATE(Z$1, Z$2 + 1, 1) - 1
    ),
    MATCH(
      MAX(
        FILTER($B$8:$B4319, 
          $C$8:$C4319 = $M81, 
          $B$8:$B4319 &lt;= DATE(Z$1, Z$2 + 1, 1) - "&amp;"1
        )
      ),
      FILTER($B$8:$B4319, 
        $C$8:$C4319 = $M81, 
        $B$8:$B4319 &lt;= DATE(Z$1, Z$2 + 1, 1) - 1
      ),
      0
    )
  ),
  """"
)"),"")</f>
        <v/>
      </c>
      <c r="Z81" s="261" t="str">
        <f ca="1">IFERROR(__xludf.DUMMYFUNCTION("IFERROR(
  INDEX(
    FILTER($E$8:$E4319, 
      $C$8:$C4319 = $M81, 
      $B$8:$B4319 &lt;= DATE(AA$1, AA$2 + 1, 1) - 1
    ),
    MATCH(
      MAX(
        FILTER($B$8:$B4319, 
          $C$8:$C4319 = $M81, 
          $B$8:$B4319 &lt;= DATE(AA$1, AA$2 + 1, 1"&amp;") - 1
        )
      ),
      FILTER($B$8:$B4319, 
        $C$8:$C4319 = $M81, 
        $B$8:$B4319 &lt;= DATE(AA$1, AA$2 + 1, 1) - 1
      ),
      0
    )
  ),
  """"
)"),"")</f>
        <v/>
      </c>
      <c r="AA81" s="261" t="str">
        <f ca="1">IFERROR(__xludf.DUMMYFUNCTION("IFERROR(
  INDEX(
    FILTER($J$8:$J4319, 
      $C$8:$C4319 = $M81, 
      $B$8:$B4319 &lt;= DATE(AA$1, AA$2 + 1, 1) - 1
    ),
    MATCH(
      MAX(
        FILTER($B$8:$B4319, 
          $C$8:$C4319 = $M81, 
          $B$8:$B4319 &lt;= DATE(AA$1, AA$2 + 1, 1"&amp;") - 1
        )
      ),
      FILTER($B$8:$B4319, 
        $C$8:$C4319 = $M81, 
        $B$8:$B4319 &lt;= DATE(AA$1, AA$2 + 1, 1) - 1
      ),
      0
    )
  ),
  """"
)"),"")</f>
        <v/>
      </c>
      <c r="AB81" s="261" t="str">
        <f ca="1">IFERROR(__xludf.DUMMYFUNCTION("IFERROR(
  INDEX(
    FILTER($J$8:$J4319, 
      $C$8:$C4319 = $M81, 
      $B$8:$B4319 &lt;= DATE(AB$1, AB$2 + 1, 1) - 1
    ),
    MATCH(
      MAX(
        FILTER($B$8:$B4319, 
          $C$8:$C4319 = $M81, 
          $B$8:$B4319 &lt;= DATE(AB$1, AB$2 + 1, 1"&amp;") - 1
        )
      ),
      FILTER($B$8:$B4319, 
        $C$8:$C4319 = $M81, 
        $B$8:$B4319 &lt;= DATE(AB$1, AB$2 + 1, 1) - 1
      ),
      0
    )
  ),
  """"
)"),"")</f>
        <v/>
      </c>
    </row>
    <row r="82" spans="2:28">
      <c r="B82" s="384"/>
      <c r="C82" s="448"/>
      <c r="D82" s="275"/>
      <c r="E82" s="275"/>
      <c r="F82" s="446"/>
      <c r="G82" s="259"/>
      <c r="H82" s="446"/>
      <c r="I82" s="454"/>
      <c r="J82" s="446"/>
      <c r="K82" s="458"/>
      <c r="M82" s="443"/>
      <c r="N82" s="261"/>
      <c r="O82" s="261" t="str">
        <f ca="1">IFERROR(__xludf.DUMMYFUNCTION("IFERROR(
  INDEX(
    FILTER($E$8:$E4319, 
      $C$8:$C4319 = $M82, 
      $B$8:$B4319 &lt;= DATE(P$1, P$2 + 1, 1) - 1
    ),
    MATCH(
      MAX(
        FILTER($B$8:$B4319, 
          $C$8:$C4319 = $M82, 
          $B$8:$B4319 &lt;= DATE(P$1, P$2 + 1, 1) - "&amp;"1
        )
      ),
      FILTER($B$8:$B4319, 
        $C$8:$C4319 = $M82, 
        $B$8:$B4319 &lt;= DATE(P$1, P$2 + 1, 1) - 1
      ),
      0
    )
  ),
  """"
)"),"")</f>
        <v/>
      </c>
      <c r="P82" s="261" t="str">
        <f ca="1">IFERROR(__xludf.DUMMYFUNCTION("IFERROR(
  INDEX(
    FILTER($E$8:$E4319, 
      $C$8:$C4319 = $M82, 
      $B$8:$B4319 &lt;= DATE(Q$1, Q$2 + 1, 1) - 1
    ),
    MATCH(
      MAX(
        FILTER($B$8:$B4319, 
          $C$8:$C4319 = $M82, 
          $B$8:$B4319 &lt;= DATE(Q$1, Q$2 + 1, 1) - "&amp;"1
        )
      ),
      FILTER($B$8:$B4319, 
        $C$8:$C4319 = $M82, 
        $B$8:$B4319 &lt;= DATE(Q$1, Q$2 + 1, 1) - 1
      ),
      0
    )
  ),
  """"
)"),"")</f>
        <v/>
      </c>
      <c r="Q82" s="261" t="str">
        <f ca="1">IFERROR(__xludf.DUMMYFUNCTION("IFERROR(
  INDEX(
    FILTER($E$8:$E4319, 
      $C$8:$C4319 = $M82, 
      $B$8:$B4319 &lt;= DATE(R$1, R$2 + 1, 1) - 1
    ),
    MATCH(
      MAX(
        FILTER($B$8:$B4319, 
          $C$8:$C4319 = $M82, 
          $B$8:$B4319 &lt;= DATE(R$1, R$2 + 1, 1) - "&amp;"1
        )
      ),
      FILTER($B$8:$B4319, 
        $C$8:$C4319 = $M82, 
        $B$8:$B4319 &lt;= DATE(R$1, R$2 + 1, 1) - 1
      ),
      0
    )
  ),
  """"
)"),"")</f>
        <v/>
      </c>
      <c r="R82" s="261" t="str">
        <f ca="1">IFERROR(__xludf.DUMMYFUNCTION("IFERROR(
  INDEX(
    FILTER($E$8:$E4319, 
      $C$8:$C4319 = $M82, 
      $B$8:$B4319 &lt;= DATE(S$1, S$2 + 1, 1) - 1
    ),
    MATCH(
      MAX(
        FILTER($B$8:$B4319, 
          $C$8:$C4319 = $M82, 
          $B$8:$B4319 &lt;= DATE(S$1, S$2 + 1, 1) - "&amp;"1
        )
      ),
      FILTER($B$8:$B4319, 
        $C$8:$C4319 = $M82, 
        $B$8:$B4319 &lt;= DATE(S$1, S$2 + 1, 1) - 1
      ),
      0
    )
  ),
  """"
)"),"")</f>
        <v/>
      </c>
      <c r="S82" s="261" t="str">
        <f ca="1">IFERROR(__xludf.DUMMYFUNCTION("IFERROR(
  INDEX(
    FILTER($E$8:$E4319, 
      $C$8:$C4319 = $M82, 
      $B$8:$B4319 &lt;= DATE(T$1, T$2 + 1, 1) - 1
    ),
    MATCH(
      MAX(
        FILTER($B$8:$B4319, 
          $C$8:$C4319 = $M82, 
          $B$8:$B4319 &lt;= DATE(T$1, T$2 + 1, 1) - "&amp;"1
        )
      ),
      FILTER($B$8:$B4319, 
        $C$8:$C4319 = $M82, 
        $B$8:$B4319 &lt;= DATE(T$1, T$2 + 1, 1) - 1
      ),
      0
    )
  ),
  """"
)"),"")</f>
        <v/>
      </c>
      <c r="T82" s="261" t="str">
        <f ca="1">IFERROR(__xludf.DUMMYFUNCTION("IFERROR(
  INDEX(
    FILTER($E$8:$E4319, 
      $C$8:$C4319 = $M82, 
      $B$8:$B4319 &lt;= DATE(U$1, U$2 + 1, 1) - 1
    ),
    MATCH(
      MAX(
        FILTER($B$8:$B4319, 
          $C$8:$C4319 = $M82, 
          $B$8:$B4319 &lt;= DATE(U$1, U$2 + 1, 1) - "&amp;"1
        )
      ),
      FILTER($B$8:$B4319, 
        $C$8:$C4319 = $M82, 
        $B$8:$B4319 &lt;= DATE(U$1, U$2 + 1, 1) - 1
      ),
      0
    )
  ),
  """"
)"),"")</f>
        <v/>
      </c>
      <c r="U82" s="261" t="str">
        <f ca="1">IFERROR(__xludf.DUMMYFUNCTION("IFERROR(
  INDEX(
    FILTER($E$8:$E4319, 
      $C$8:$C4319 = $M82, 
      $B$8:$B4319 &lt;= DATE(V$1, V$2 + 1, 1) - 1
    ),
    MATCH(
      MAX(
        FILTER($B$8:$B4319, 
          $C$8:$C4319 = $M82, 
          $B$8:$B4319 &lt;= DATE(V$1, V$2 + 1, 1) - "&amp;"1
        )
      ),
      FILTER($B$8:$B4319, 
        $C$8:$C4319 = $M82, 
        $B$8:$B4319 &lt;= DATE(V$1, V$2 + 1, 1) - 1
      ),
      0
    )
  ),
  """"
)"),"")</f>
        <v/>
      </c>
      <c r="V82" s="261" t="str">
        <f ca="1">IFERROR(__xludf.DUMMYFUNCTION("IFERROR(
  INDEX(
    FILTER($E$8:$E4319, 
      $C$8:$C4319 = $M82, 
      $B$8:$B4319 &lt;= DATE(W$1, W$2 + 1, 1) - 1
    ),
    MATCH(
      MAX(
        FILTER($B$8:$B4319, 
          $C$8:$C4319 = $M82, 
          $B$8:$B4319 &lt;= DATE(W$1, W$2 + 1, 1) - "&amp;"1
        )
      ),
      FILTER($B$8:$B4319, 
        $C$8:$C4319 = $M82, 
        $B$8:$B4319 &lt;= DATE(W$1, W$2 + 1, 1) - 1
      ),
      0
    )
  ),
  """"
)"),"")</f>
        <v/>
      </c>
      <c r="W82" s="261" t="str">
        <f ca="1">IFERROR(__xludf.DUMMYFUNCTION("IFERROR(
  INDEX(
    FILTER($E$8:$E4319, 
      $C$8:$C4319 = $M82, 
      $B$8:$B4319 &lt;= DATE(X$1, X$2 + 1, 1) - 1
    ),
    MATCH(
      MAX(
        FILTER($B$8:$B4319, 
          $C$8:$C4319 = $M82, 
          $B$8:$B4319 &lt;= DATE(X$1, X$2 + 1, 1) - "&amp;"1
        )
      ),
      FILTER($B$8:$B4319, 
        $C$8:$C4319 = $M82, 
        $B$8:$B4319 &lt;= DATE(X$1, X$2 + 1, 1) - 1
      ),
      0
    )
  ),
  """"
)"),"")</f>
        <v/>
      </c>
      <c r="X82" s="261" t="str">
        <f ca="1">IFERROR(__xludf.DUMMYFUNCTION("IFERROR(
  INDEX(
    FILTER($E$8:$E4319, 
      $C$8:$C4319 = $M82, 
      $B$8:$B4319 &lt;= DATE(Y$1, Y$2 + 1, 1) - 1
    ),
    MATCH(
      MAX(
        FILTER($B$8:$B4319, 
          $C$8:$C4319 = $M82, 
          $B$8:$B4319 &lt;= DATE(Y$1, Y$2 + 1, 1) - "&amp;"1
        )
      ),
      FILTER($B$8:$B4319, 
        $C$8:$C4319 = $M82, 
        $B$8:$B4319 &lt;= DATE(Y$1, Y$2 + 1, 1) - 1
      ),
      0
    )
  ),
  """"
)"),"")</f>
        <v/>
      </c>
      <c r="Y82" s="261" t="str">
        <f ca="1">IFERROR(__xludf.DUMMYFUNCTION("IFERROR(
  INDEX(
    FILTER($E$8:$E4319, 
      $C$8:$C4319 = $M82, 
      $B$8:$B4319 &lt;= DATE(Z$1, Z$2 + 1, 1) - 1
    ),
    MATCH(
      MAX(
        FILTER($B$8:$B4319, 
          $C$8:$C4319 = $M82, 
          $B$8:$B4319 &lt;= DATE(Z$1, Z$2 + 1, 1) - "&amp;"1
        )
      ),
      FILTER($B$8:$B4319, 
        $C$8:$C4319 = $M82, 
        $B$8:$B4319 &lt;= DATE(Z$1, Z$2 + 1, 1) - 1
      ),
      0
    )
  ),
  """"
)"),"")</f>
        <v/>
      </c>
      <c r="Z82" s="261" t="str">
        <f ca="1">IFERROR(__xludf.DUMMYFUNCTION("IFERROR(
  INDEX(
    FILTER($E$8:$E4319, 
      $C$8:$C4319 = $M82, 
      $B$8:$B4319 &lt;= DATE(AA$1, AA$2 + 1, 1) - 1
    ),
    MATCH(
      MAX(
        FILTER($B$8:$B4319, 
          $C$8:$C4319 = $M82, 
          $B$8:$B4319 &lt;= DATE(AA$1, AA$2 + 1, 1"&amp;") - 1
        )
      ),
      FILTER($B$8:$B4319, 
        $C$8:$C4319 = $M82, 
        $B$8:$B4319 &lt;= DATE(AA$1, AA$2 + 1, 1) - 1
      ),
      0
    )
  ),
  """"
)"),"")</f>
        <v/>
      </c>
      <c r="AA82" s="261" t="str">
        <f ca="1">IFERROR(__xludf.DUMMYFUNCTION("IFERROR(
  INDEX(
    FILTER($J$8:$J4319, 
      $C$8:$C4319 = $M82, 
      $B$8:$B4319 &lt;= DATE(AA$1, AA$2 + 1, 1) - 1
    ),
    MATCH(
      MAX(
        FILTER($B$8:$B4319, 
          $C$8:$C4319 = $M82, 
          $B$8:$B4319 &lt;= DATE(AA$1, AA$2 + 1, 1"&amp;") - 1
        )
      ),
      FILTER($B$8:$B4319, 
        $C$8:$C4319 = $M82, 
        $B$8:$B4319 &lt;= DATE(AA$1, AA$2 + 1, 1) - 1
      ),
      0
    )
  ),
  """"
)"),"")</f>
        <v/>
      </c>
      <c r="AB82" s="261" t="str">
        <f ca="1">IFERROR(__xludf.DUMMYFUNCTION("IFERROR(
  INDEX(
    FILTER($J$8:$J4319, 
      $C$8:$C4319 = $M82, 
      $B$8:$B4319 &lt;= DATE(AB$1, AB$2 + 1, 1) - 1
    ),
    MATCH(
      MAX(
        FILTER($B$8:$B4319, 
          $C$8:$C4319 = $M82, 
          $B$8:$B4319 &lt;= DATE(AB$1, AB$2 + 1, 1"&amp;") - 1
        )
      ),
      FILTER($B$8:$B4319, 
        $C$8:$C4319 = $M82, 
        $B$8:$B4319 &lt;= DATE(AB$1, AB$2 + 1, 1) - 1
      ),
      0
    )
  ),
  """"
)"),"")</f>
        <v/>
      </c>
    </row>
    <row r="83" spans="2:28">
      <c r="B83" s="384"/>
      <c r="C83" s="275"/>
      <c r="D83" s="275"/>
      <c r="E83" s="275"/>
      <c r="F83" s="446"/>
      <c r="G83" s="259"/>
      <c r="H83" s="446"/>
      <c r="I83" s="454"/>
      <c r="J83" s="446"/>
      <c r="K83" s="458"/>
      <c r="M83" s="443"/>
      <c r="N83" s="261"/>
      <c r="O83" s="261" t="str">
        <f ca="1">IFERROR(__xludf.DUMMYFUNCTION("IFERROR(
  INDEX(
    FILTER($E$8:$E4319, 
      $C$8:$C4319 = $M83, 
      $B$8:$B4319 &lt;= DATE(P$1, P$2 + 1, 1) - 1
    ),
    MATCH(
      MAX(
        FILTER($B$8:$B4319, 
          $C$8:$C4319 = $M83, 
          $B$8:$B4319 &lt;= DATE(P$1, P$2 + 1, 1) - "&amp;"1
        )
      ),
      FILTER($B$8:$B4319, 
        $C$8:$C4319 = $M83, 
        $B$8:$B4319 &lt;= DATE(P$1, P$2 + 1, 1) - 1
      ),
      0
    )
  ),
  """"
)"),"")</f>
        <v/>
      </c>
      <c r="P83" s="261" t="str">
        <f ca="1">IFERROR(__xludf.DUMMYFUNCTION("IFERROR(
  INDEX(
    FILTER($E$8:$E4319, 
      $C$8:$C4319 = $M83, 
      $B$8:$B4319 &lt;= DATE(Q$1, Q$2 + 1, 1) - 1
    ),
    MATCH(
      MAX(
        FILTER($B$8:$B4319, 
          $C$8:$C4319 = $M83, 
          $B$8:$B4319 &lt;= DATE(Q$1, Q$2 + 1, 1) - "&amp;"1
        )
      ),
      FILTER($B$8:$B4319, 
        $C$8:$C4319 = $M83, 
        $B$8:$B4319 &lt;= DATE(Q$1, Q$2 + 1, 1) - 1
      ),
      0
    )
  ),
  """"
)"),"")</f>
        <v/>
      </c>
      <c r="Q83" s="261" t="str">
        <f ca="1">IFERROR(__xludf.DUMMYFUNCTION("IFERROR(
  INDEX(
    FILTER($E$8:$E4319, 
      $C$8:$C4319 = $M83, 
      $B$8:$B4319 &lt;= DATE(R$1, R$2 + 1, 1) - 1
    ),
    MATCH(
      MAX(
        FILTER($B$8:$B4319, 
          $C$8:$C4319 = $M83, 
          $B$8:$B4319 &lt;= DATE(R$1, R$2 + 1, 1) - "&amp;"1
        )
      ),
      FILTER($B$8:$B4319, 
        $C$8:$C4319 = $M83, 
        $B$8:$B4319 &lt;= DATE(R$1, R$2 + 1, 1) - 1
      ),
      0
    )
  ),
  """"
)"),"")</f>
        <v/>
      </c>
      <c r="R83" s="261" t="str">
        <f ca="1">IFERROR(__xludf.DUMMYFUNCTION("IFERROR(
  INDEX(
    FILTER($E$8:$E4319, 
      $C$8:$C4319 = $M83, 
      $B$8:$B4319 &lt;= DATE(S$1, S$2 + 1, 1) - 1
    ),
    MATCH(
      MAX(
        FILTER($B$8:$B4319, 
          $C$8:$C4319 = $M83, 
          $B$8:$B4319 &lt;= DATE(S$1, S$2 + 1, 1) - "&amp;"1
        )
      ),
      FILTER($B$8:$B4319, 
        $C$8:$C4319 = $M83, 
        $B$8:$B4319 &lt;= DATE(S$1, S$2 + 1, 1) - 1
      ),
      0
    )
  ),
  """"
)"),"")</f>
        <v/>
      </c>
      <c r="S83" s="261" t="str">
        <f ca="1">IFERROR(__xludf.DUMMYFUNCTION("IFERROR(
  INDEX(
    FILTER($E$8:$E4319, 
      $C$8:$C4319 = $M83, 
      $B$8:$B4319 &lt;= DATE(T$1, T$2 + 1, 1) - 1
    ),
    MATCH(
      MAX(
        FILTER($B$8:$B4319, 
          $C$8:$C4319 = $M83, 
          $B$8:$B4319 &lt;= DATE(T$1, T$2 + 1, 1) - "&amp;"1
        )
      ),
      FILTER($B$8:$B4319, 
        $C$8:$C4319 = $M83, 
        $B$8:$B4319 &lt;= DATE(T$1, T$2 + 1, 1) - 1
      ),
      0
    )
  ),
  """"
)"),"")</f>
        <v/>
      </c>
      <c r="T83" s="261" t="str">
        <f ca="1">IFERROR(__xludf.DUMMYFUNCTION("IFERROR(
  INDEX(
    FILTER($E$8:$E4319, 
      $C$8:$C4319 = $M83, 
      $B$8:$B4319 &lt;= DATE(U$1, U$2 + 1, 1) - 1
    ),
    MATCH(
      MAX(
        FILTER($B$8:$B4319, 
          $C$8:$C4319 = $M83, 
          $B$8:$B4319 &lt;= DATE(U$1, U$2 + 1, 1) - "&amp;"1
        )
      ),
      FILTER($B$8:$B4319, 
        $C$8:$C4319 = $M83, 
        $B$8:$B4319 &lt;= DATE(U$1, U$2 + 1, 1) - 1
      ),
      0
    )
  ),
  """"
)"),"")</f>
        <v/>
      </c>
      <c r="U83" s="261" t="str">
        <f ca="1">IFERROR(__xludf.DUMMYFUNCTION("IFERROR(
  INDEX(
    FILTER($E$8:$E4319, 
      $C$8:$C4319 = $M83, 
      $B$8:$B4319 &lt;= DATE(V$1, V$2 + 1, 1) - 1
    ),
    MATCH(
      MAX(
        FILTER($B$8:$B4319, 
          $C$8:$C4319 = $M83, 
          $B$8:$B4319 &lt;= DATE(V$1, V$2 + 1, 1) - "&amp;"1
        )
      ),
      FILTER($B$8:$B4319, 
        $C$8:$C4319 = $M83, 
        $B$8:$B4319 &lt;= DATE(V$1, V$2 + 1, 1) - 1
      ),
      0
    )
  ),
  """"
)"),"")</f>
        <v/>
      </c>
      <c r="V83" s="261" t="str">
        <f ca="1">IFERROR(__xludf.DUMMYFUNCTION("IFERROR(
  INDEX(
    FILTER($E$8:$E4319, 
      $C$8:$C4319 = $M83, 
      $B$8:$B4319 &lt;= DATE(W$1, W$2 + 1, 1) - 1
    ),
    MATCH(
      MAX(
        FILTER($B$8:$B4319, 
          $C$8:$C4319 = $M83, 
          $B$8:$B4319 &lt;= DATE(W$1, W$2 + 1, 1) - "&amp;"1
        )
      ),
      FILTER($B$8:$B4319, 
        $C$8:$C4319 = $M83, 
        $B$8:$B4319 &lt;= DATE(W$1, W$2 + 1, 1) - 1
      ),
      0
    )
  ),
  """"
)"),"")</f>
        <v/>
      </c>
      <c r="W83" s="261" t="str">
        <f ca="1">IFERROR(__xludf.DUMMYFUNCTION("IFERROR(
  INDEX(
    FILTER($E$8:$E4319, 
      $C$8:$C4319 = $M83, 
      $B$8:$B4319 &lt;= DATE(X$1, X$2 + 1, 1) - 1
    ),
    MATCH(
      MAX(
        FILTER($B$8:$B4319, 
          $C$8:$C4319 = $M83, 
          $B$8:$B4319 &lt;= DATE(X$1, X$2 + 1, 1) - "&amp;"1
        )
      ),
      FILTER($B$8:$B4319, 
        $C$8:$C4319 = $M83, 
        $B$8:$B4319 &lt;= DATE(X$1, X$2 + 1, 1) - 1
      ),
      0
    )
  ),
  """"
)"),"")</f>
        <v/>
      </c>
      <c r="X83" s="261" t="str">
        <f ca="1">IFERROR(__xludf.DUMMYFUNCTION("IFERROR(
  INDEX(
    FILTER($E$8:$E4319, 
      $C$8:$C4319 = $M83, 
      $B$8:$B4319 &lt;= DATE(Y$1, Y$2 + 1, 1) - 1
    ),
    MATCH(
      MAX(
        FILTER($B$8:$B4319, 
          $C$8:$C4319 = $M83, 
          $B$8:$B4319 &lt;= DATE(Y$1, Y$2 + 1, 1) - "&amp;"1
        )
      ),
      FILTER($B$8:$B4319, 
        $C$8:$C4319 = $M83, 
        $B$8:$B4319 &lt;= DATE(Y$1, Y$2 + 1, 1) - 1
      ),
      0
    )
  ),
  """"
)"),"")</f>
        <v/>
      </c>
      <c r="Y83" s="261" t="str">
        <f ca="1">IFERROR(__xludf.DUMMYFUNCTION("IFERROR(
  INDEX(
    FILTER($E$8:$E4319, 
      $C$8:$C4319 = $M83, 
      $B$8:$B4319 &lt;= DATE(Z$1, Z$2 + 1, 1) - 1
    ),
    MATCH(
      MAX(
        FILTER($B$8:$B4319, 
          $C$8:$C4319 = $M83, 
          $B$8:$B4319 &lt;= DATE(Z$1, Z$2 + 1, 1) - "&amp;"1
        )
      ),
      FILTER($B$8:$B4319, 
        $C$8:$C4319 = $M83, 
        $B$8:$B4319 &lt;= DATE(Z$1, Z$2 + 1, 1) - 1
      ),
      0
    )
  ),
  """"
)"),"")</f>
        <v/>
      </c>
      <c r="Z83" s="261" t="str">
        <f ca="1">IFERROR(__xludf.DUMMYFUNCTION("IFERROR(
  INDEX(
    FILTER($E$8:$E4319, 
      $C$8:$C4319 = $M83, 
      $B$8:$B4319 &lt;= DATE(AA$1, AA$2 + 1, 1) - 1
    ),
    MATCH(
      MAX(
        FILTER($B$8:$B4319, 
          $C$8:$C4319 = $M83, 
          $B$8:$B4319 &lt;= DATE(AA$1, AA$2 + 1, 1"&amp;") - 1
        )
      ),
      FILTER($B$8:$B4319, 
        $C$8:$C4319 = $M83, 
        $B$8:$B4319 &lt;= DATE(AA$1, AA$2 + 1, 1) - 1
      ),
      0
    )
  ),
  """"
)"),"")</f>
        <v/>
      </c>
      <c r="AA83" s="261" t="str">
        <f ca="1">IFERROR(__xludf.DUMMYFUNCTION("IFERROR(
  INDEX(
    FILTER($J$8:$J4319, 
      $C$8:$C4319 = $M83, 
      $B$8:$B4319 &lt;= DATE(AA$1, AA$2 + 1, 1) - 1
    ),
    MATCH(
      MAX(
        FILTER($B$8:$B4319, 
          $C$8:$C4319 = $M83, 
          $B$8:$B4319 &lt;= DATE(AA$1, AA$2 + 1, 1"&amp;") - 1
        )
      ),
      FILTER($B$8:$B4319, 
        $C$8:$C4319 = $M83, 
        $B$8:$B4319 &lt;= DATE(AA$1, AA$2 + 1, 1) - 1
      ),
      0
    )
  ),
  """"
)"),"")</f>
        <v/>
      </c>
      <c r="AB83" s="261" t="str">
        <f ca="1">IFERROR(__xludf.DUMMYFUNCTION("IFERROR(
  INDEX(
    FILTER($J$8:$J4319, 
      $C$8:$C4319 = $M83, 
      $B$8:$B4319 &lt;= DATE(AB$1, AB$2 + 1, 1) - 1
    ),
    MATCH(
      MAX(
        FILTER($B$8:$B4319, 
          $C$8:$C4319 = $M83, 
          $B$8:$B4319 &lt;= DATE(AB$1, AB$2 + 1, 1"&amp;") - 1
        )
      ),
      FILTER($B$8:$B4319, 
        $C$8:$C4319 = $M83, 
        $B$8:$B4319 &lt;= DATE(AB$1, AB$2 + 1, 1) - 1
      ),
      0
    )
  ),
  """"
)"),"")</f>
        <v/>
      </c>
    </row>
    <row r="84" spans="2:28">
      <c r="B84" s="384"/>
      <c r="C84" s="275"/>
      <c r="D84" s="275"/>
      <c r="E84" s="275"/>
      <c r="F84" s="446"/>
      <c r="G84" s="259"/>
      <c r="H84" s="446"/>
      <c r="I84" s="454"/>
      <c r="J84" s="446"/>
      <c r="K84" s="458"/>
      <c r="M84" s="443"/>
      <c r="N84" s="261"/>
      <c r="O84" s="261" t="str">
        <f ca="1">IFERROR(__xludf.DUMMYFUNCTION("IFERROR(
  INDEX(
    FILTER($E$8:$E4319, 
      $C$8:$C4319 = $M84, 
      $B$8:$B4319 &lt;= DATE(P$1, P$2 + 1, 1) - 1
    ),
    MATCH(
      MAX(
        FILTER($B$8:$B4319, 
          $C$8:$C4319 = $M84, 
          $B$8:$B4319 &lt;= DATE(P$1, P$2 + 1, 1) - "&amp;"1
        )
      ),
      FILTER($B$8:$B4319, 
        $C$8:$C4319 = $M84, 
        $B$8:$B4319 &lt;= DATE(P$1, P$2 + 1, 1) - 1
      ),
      0
    )
  ),
  """"
)"),"")</f>
        <v/>
      </c>
      <c r="P84" s="261" t="str">
        <f ca="1">IFERROR(__xludf.DUMMYFUNCTION("IFERROR(
  INDEX(
    FILTER($E$8:$E4319, 
      $C$8:$C4319 = $M84, 
      $B$8:$B4319 &lt;= DATE(Q$1, Q$2 + 1, 1) - 1
    ),
    MATCH(
      MAX(
        FILTER($B$8:$B4319, 
          $C$8:$C4319 = $M84, 
          $B$8:$B4319 &lt;= DATE(Q$1, Q$2 + 1, 1) - "&amp;"1
        )
      ),
      FILTER($B$8:$B4319, 
        $C$8:$C4319 = $M84, 
        $B$8:$B4319 &lt;= DATE(Q$1, Q$2 + 1, 1) - 1
      ),
      0
    )
  ),
  """"
)"),"")</f>
        <v/>
      </c>
      <c r="Q84" s="261" t="str">
        <f ca="1">IFERROR(__xludf.DUMMYFUNCTION("IFERROR(
  INDEX(
    FILTER($E$8:$E4319, 
      $C$8:$C4319 = $M84, 
      $B$8:$B4319 &lt;= DATE(R$1, R$2 + 1, 1) - 1
    ),
    MATCH(
      MAX(
        FILTER($B$8:$B4319, 
          $C$8:$C4319 = $M84, 
          $B$8:$B4319 &lt;= DATE(R$1, R$2 + 1, 1) - "&amp;"1
        )
      ),
      FILTER($B$8:$B4319, 
        $C$8:$C4319 = $M84, 
        $B$8:$B4319 &lt;= DATE(R$1, R$2 + 1, 1) - 1
      ),
      0
    )
  ),
  """"
)"),"")</f>
        <v/>
      </c>
      <c r="R84" s="261" t="str">
        <f ca="1">IFERROR(__xludf.DUMMYFUNCTION("IFERROR(
  INDEX(
    FILTER($E$8:$E4319, 
      $C$8:$C4319 = $M84, 
      $B$8:$B4319 &lt;= DATE(S$1, S$2 + 1, 1) - 1
    ),
    MATCH(
      MAX(
        FILTER($B$8:$B4319, 
          $C$8:$C4319 = $M84, 
          $B$8:$B4319 &lt;= DATE(S$1, S$2 + 1, 1) - "&amp;"1
        )
      ),
      FILTER($B$8:$B4319, 
        $C$8:$C4319 = $M84, 
        $B$8:$B4319 &lt;= DATE(S$1, S$2 + 1, 1) - 1
      ),
      0
    )
  ),
  """"
)"),"")</f>
        <v/>
      </c>
      <c r="S84" s="261" t="str">
        <f ca="1">IFERROR(__xludf.DUMMYFUNCTION("IFERROR(
  INDEX(
    FILTER($E$8:$E4319, 
      $C$8:$C4319 = $M84, 
      $B$8:$B4319 &lt;= DATE(T$1, T$2 + 1, 1) - 1
    ),
    MATCH(
      MAX(
        FILTER($B$8:$B4319, 
          $C$8:$C4319 = $M84, 
          $B$8:$B4319 &lt;= DATE(T$1, T$2 + 1, 1) - "&amp;"1
        )
      ),
      FILTER($B$8:$B4319, 
        $C$8:$C4319 = $M84, 
        $B$8:$B4319 &lt;= DATE(T$1, T$2 + 1, 1) - 1
      ),
      0
    )
  ),
  """"
)"),"")</f>
        <v/>
      </c>
      <c r="T84" s="261" t="str">
        <f ca="1">IFERROR(__xludf.DUMMYFUNCTION("IFERROR(
  INDEX(
    FILTER($E$8:$E4319, 
      $C$8:$C4319 = $M84, 
      $B$8:$B4319 &lt;= DATE(U$1, U$2 + 1, 1) - 1
    ),
    MATCH(
      MAX(
        FILTER($B$8:$B4319, 
          $C$8:$C4319 = $M84, 
          $B$8:$B4319 &lt;= DATE(U$1, U$2 + 1, 1) - "&amp;"1
        )
      ),
      FILTER($B$8:$B4319, 
        $C$8:$C4319 = $M84, 
        $B$8:$B4319 &lt;= DATE(U$1, U$2 + 1, 1) - 1
      ),
      0
    )
  ),
  """"
)"),"")</f>
        <v/>
      </c>
      <c r="U84" s="261" t="str">
        <f ca="1">IFERROR(__xludf.DUMMYFUNCTION("IFERROR(
  INDEX(
    FILTER($E$8:$E4319, 
      $C$8:$C4319 = $M84, 
      $B$8:$B4319 &lt;= DATE(V$1, V$2 + 1, 1) - 1
    ),
    MATCH(
      MAX(
        FILTER($B$8:$B4319, 
          $C$8:$C4319 = $M84, 
          $B$8:$B4319 &lt;= DATE(V$1, V$2 + 1, 1) - "&amp;"1
        )
      ),
      FILTER($B$8:$B4319, 
        $C$8:$C4319 = $M84, 
        $B$8:$B4319 &lt;= DATE(V$1, V$2 + 1, 1) - 1
      ),
      0
    )
  ),
  """"
)"),"")</f>
        <v/>
      </c>
      <c r="V84" s="261" t="str">
        <f ca="1">IFERROR(__xludf.DUMMYFUNCTION("IFERROR(
  INDEX(
    FILTER($E$8:$E4319, 
      $C$8:$C4319 = $M84, 
      $B$8:$B4319 &lt;= DATE(W$1, W$2 + 1, 1) - 1
    ),
    MATCH(
      MAX(
        FILTER($B$8:$B4319, 
          $C$8:$C4319 = $M84, 
          $B$8:$B4319 &lt;= DATE(W$1, W$2 + 1, 1) - "&amp;"1
        )
      ),
      FILTER($B$8:$B4319, 
        $C$8:$C4319 = $M84, 
        $B$8:$B4319 &lt;= DATE(W$1, W$2 + 1, 1) - 1
      ),
      0
    )
  ),
  """"
)"),"")</f>
        <v/>
      </c>
      <c r="W84" s="261" t="str">
        <f ca="1">IFERROR(__xludf.DUMMYFUNCTION("IFERROR(
  INDEX(
    FILTER($E$8:$E4319, 
      $C$8:$C4319 = $M84, 
      $B$8:$B4319 &lt;= DATE(X$1, X$2 + 1, 1) - 1
    ),
    MATCH(
      MAX(
        FILTER($B$8:$B4319, 
          $C$8:$C4319 = $M84, 
          $B$8:$B4319 &lt;= DATE(X$1, X$2 + 1, 1) - "&amp;"1
        )
      ),
      FILTER($B$8:$B4319, 
        $C$8:$C4319 = $M84, 
        $B$8:$B4319 &lt;= DATE(X$1, X$2 + 1, 1) - 1
      ),
      0
    )
  ),
  """"
)"),"")</f>
        <v/>
      </c>
      <c r="X84" s="261" t="str">
        <f ca="1">IFERROR(__xludf.DUMMYFUNCTION("IFERROR(
  INDEX(
    FILTER($E$8:$E4319, 
      $C$8:$C4319 = $M84, 
      $B$8:$B4319 &lt;= DATE(Y$1, Y$2 + 1, 1) - 1
    ),
    MATCH(
      MAX(
        FILTER($B$8:$B4319, 
          $C$8:$C4319 = $M84, 
          $B$8:$B4319 &lt;= DATE(Y$1, Y$2 + 1, 1) - "&amp;"1
        )
      ),
      FILTER($B$8:$B4319, 
        $C$8:$C4319 = $M84, 
        $B$8:$B4319 &lt;= DATE(Y$1, Y$2 + 1, 1) - 1
      ),
      0
    )
  ),
  """"
)"),"")</f>
        <v/>
      </c>
      <c r="Y84" s="261" t="str">
        <f ca="1">IFERROR(__xludf.DUMMYFUNCTION("IFERROR(
  INDEX(
    FILTER($E$8:$E4319, 
      $C$8:$C4319 = $M84, 
      $B$8:$B4319 &lt;= DATE(Z$1, Z$2 + 1, 1) - 1
    ),
    MATCH(
      MAX(
        FILTER($B$8:$B4319, 
          $C$8:$C4319 = $M84, 
          $B$8:$B4319 &lt;= DATE(Z$1, Z$2 + 1, 1) - "&amp;"1
        )
      ),
      FILTER($B$8:$B4319, 
        $C$8:$C4319 = $M84, 
        $B$8:$B4319 &lt;= DATE(Z$1, Z$2 + 1, 1) - 1
      ),
      0
    )
  ),
  """"
)"),"")</f>
        <v/>
      </c>
      <c r="Z84" s="261" t="str">
        <f ca="1">IFERROR(__xludf.DUMMYFUNCTION("IFERROR(
  INDEX(
    FILTER($E$8:$E4319, 
      $C$8:$C4319 = $M84, 
      $B$8:$B4319 &lt;= DATE(AA$1, AA$2 + 1, 1) - 1
    ),
    MATCH(
      MAX(
        FILTER($B$8:$B4319, 
          $C$8:$C4319 = $M84, 
          $B$8:$B4319 &lt;= DATE(AA$1, AA$2 + 1, 1"&amp;") - 1
        )
      ),
      FILTER($B$8:$B4319, 
        $C$8:$C4319 = $M84, 
        $B$8:$B4319 &lt;= DATE(AA$1, AA$2 + 1, 1) - 1
      ),
      0
    )
  ),
  """"
)"),"")</f>
        <v/>
      </c>
      <c r="AA84" s="261" t="str">
        <f ca="1">IFERROR(__xludf.DUMMYFUNCTION("IFERROR(
  INDEX(
    FILTER($J$8:$J4319, 
      $C$8:$C4319 = $M84, 
      $B$8:$B4319 &lt;= DATE(AA$1, AA$2 + 1, 1) - 1
    ),
    MATCH(
      MAX(
        FILTER($B$8:$B4319, 
          $C$8:$C4319 = $M84, 
          $B$8:$B4319 &lt;= DATE(AA$1, AA$2 + 1, 1"&amp;") - 1
        )
      ),
      FILTER($B$8:$B4319, 
        $C$8:$C4319 = $M84, 
        $B$8:$B4319 &lt;= DATE(AA$1, AA$2 + 1, 1) - 1
      ),
      0
    )
  ),
  """"
)"),"")</f>
        <v/>
      </c>
      <c r="AB84" s="261" t="str">
        <f ca="1">IFERROR(__xludf.DUMMYFUNCTION("IFERROR(
  INDEX(
    FILTER($J$8:$J4319, 
      $C$8:$C4319 = $M84, 
      $B$8:$B4319 &lt;= DATE(AB$1, AB$2 + 1, 1) - 1
    ),
    MATCH(
      MAX(
        FILTER($B$8:$B4319, 
          $C$8:$C4319 = $M84, 
          $B$8:$B4319 &lt;= DATE(AB$1, AB$2 + 1, 1"&amp;") - 1
        )
      ),
      FILTER($B$8:$B4319, 
        $C$8:$C4319 = $M84, 
        $B$8:$B4319 &lt;= DATE(AB$1, AB$2 + 1, 1) - 1
      ),
      0
    )
  ),
  """"
)"),"")</f>
        <v/>
      </c>
    </row>
    <row r="85" spans="2:28">
      <c r="B85" s="384"/>
      <c r="C85" s="275"/>
      <c r="D85" s="275"/>
      <c r="E85" s="275"/>
      <c r="F85" s="446"/>
      <c r="G85" s="259"/>
      <c r="H85" s="446"/>
      <c r="I85" s="454"/>
      <c r="J85" s="446"/>
      <c r="K85" s="458"/>
      <c r="M85" s="443"/>
      <c r="O85" s="261" t="str">
        <f ca="1">IFERROR(__xludf.DUMMYFUNCTION("IFERROR(
  INDEX(
    FILTER($E$8:$E4319, 
      $C$8:$C4319 = $M85, 
      $B$8:$B4319 &lt;= DATE(P$1, P$2 + 1, 1) - 1
    ),
    MATCH(
      MAX(
        FILTER($B$8:$B4319, 
          $C$8:$C4319 = $M85, 
          $B$8:$B4319 &lt;= DATE(P$1, P$2 + 1, 1) - "&amp;"1
        )
      ),
      FILTER($B$8:$B4319, 
        $C$8:$C4319 = $M85, 
        $B$8:$B4319 &lt;= DATE(P$1, P$2 + 1, 1) - 1
      ),
      0
    )
  ),
  """"
)"),"")</f>
        <v/>
      </c>
      <c r="P85" s="261" t="str">
        <f ca="1">IFERROR(__xludf.DUMMYFUNCTION("IFERROR(
  INDEX(
    FILTER($E$8:$E4319, 
      $C$8:$C4319 = $M85, 
      $B$8:$B4319 &lt;= DATE(Q$1, Q$2 + 1, 1) - 1
    ),
    MATCH(
      MAX(
        FILTER($B$8:$B4319, 
          $C$8:$C4319 = $M85, 
          $B$8:$B4319 &lt;= DATE(Q$1, Q$2 + 1, 1) - "&amp;"1
        )
      ),
      FILTER($B$8:$B4319, 
        $C$8:$C4319 = $M85, 
        $B$8:$B4319 &lt;= DATE(Q$1, Q$2 + 1, 1) - 1
      ),
      0
    )
  ),
  """"
)"),"")</f>
        <v/>
      </c>
      <c r="Q85" s="261" t="str">
        <f ca="1">IFERROR(__xludf.DUMMYFUNCTION("IFERROR(
  INDEX(
    FILTER($E$8:$E4319, 
      $C$8:$C4319 = $M85, 
      $B$8:$B4319 &lt;= DATE(R$1, R$2 + 1, 1) - 1
    ),
    MATCH(
      MAX(
        FILTER($B$8:$B4319, 
          $C$8:$C4319 = $M85, 
          $B$8:$B4319 &lt;= DATE(R$1, R$2 + 1, 1) - "&amp;"1
        )
      ),
      FILTER($B$8:$B4319, 
        $C$8:$C4319 = $M85, 
        $B$8:$B4319 &lt;= DATE(R$1, R$2 + 1, 1) - 1
      ),
      0
    )
  ),
  """"
)"),"")</f>
        <v/>
      </c>
      <c r="R85" s="261" t="str">
        <f ca="1">IFERROR(__xludf.DUMMYFUNCTION("IFERROR(
  INDEX(
    FILTER($E$8:$E4319, 
      $C$8:$C4319 = $M85, 
      $B$8:$B4319 &lt;= DATE(S$1, S$2 + 1, 1) - 1
    ),
    MATCH(
      MAX(
        FILTER($B$8:$B4319, 
          $C$8:$C4319 = $M85, 
          $B$8:$B4319 &lt;= DATE(S$1, S$2 + 1, 1) - "&amp;"1
        )
      ),
      FILTER($B$8:$B4319, 
        $C$8:$C4319 = $M85, 
        $B$8:$B4319 &lt;= DATE(S$1, S$2 + 1, 1) - 1
      ),
      0
    )
  ),
  """"
)"),"")</f>
        <v/>
      </c>
      <c r="S85" s="261" t="str">
        <f ca="1">IFERROR(__xludf.DUMMYFUNCTION("IFERROR(
  INDEX(
    FILTER($E$8:$E4319, 
      $C$8:$C4319 = $M85, 
      $B$8:$B4319 &lt;= DATE(T$1, T$2 + 1, 1) - 1
    ),
    MATCH(
      MAX(
        FILTER($B$8:$B4319, 
          $C$8:$C4319 = $M85, 
          $B$8:$B4319 &lt;= DATE(T$1, T$2 + 1, 1) - "&amp;"1
        )
      ),
      FILTER($B$8:$B4319, 
        $C$8:$C4319 = $M85, 
        $B$8:$B4319 &lt;= DATE(T$1, T$2 + 1, 1) - 1
      ),
      0
    )
  ),
  """"
)"),"")</f>
        <v/>
      </c>
      <c r="T85" s="261" t="str">
        <f ca="1">IFERROR(__xludf.DUMMYFUNCTION("IFERROR(
  INDEX(
    FILTER($E$8:$E4319, 
      $C$8:$C4319 = $M85, 
      $B$8:$B4319 &lt;= DATE(U$1, U$2 + 1, 1) - 1
    ),
    MATCH(
      MAX(
        FILTER($B$8:$B4319, 
          $C$8:$C4319 = $M85, 
          $B$8:$B4319 &lt;= DATE(U$1, U$2 + 1, 1) - "&amp;"1
        )
      ),
      FILTER($B$8:$B4319, 
        $C$8:$C4319 = $M85, 
        $B$8:$B4319 &lt;= DATE(U$1, U$2 + 1, 1) - 1
      ),
      0
    )
  ),
  """"
)"),"")</f>
        <v/>
      </c>
      <c r="U85" s="261" t="str">
        <f ca="1">IFERROR(__xludf.DUMMYFUNCTION("IFERROR(
  INDEX(
    FILTER($E$8:$E4319, 
      $C$8:$C4319 = $M85, 
      $B$8:$B4319 &lt;= DATE(V$1, V$2 + 1, 1) - 1
    ),
    MATCH(
      MAX(
        FILTER($B$8:$B4319, 
          $C$8:$C4319 = $M85, 
          $B$8:$B4319 &lt;= DATE(V$1, V$2 + 1, 1) - "&amp;"1
        )
      ),
      FILTER($B$8:$B4319, 
        $C$8:$C4319 = $M85, 
        $B$8:$B4319 &lt;= DATE(V$1, V$2 + 1, 1) - 1
      ),
      0
    )
  ),
  """"
)"),"")</f>
        <v/>
      </c>
      <c r="V85" s="261" t="str">
        <f ca="1">IFERROR(__xludf.DUMMYFUNCTION("IFERROR(
  INDEX(
    FILTER($E$8:$E4319, 
      $C$8:$C4319 = $M85, 
      $B$8:$B4319 &lt;= DATE(W$1, W$2 + 1, 1) - 1
    ),
    MATCH(
      MAX(
        FILTER($B$8:$B4319, 
          $C$8:$C4319 = $M85, 
          $B$8:$B4319 &lt;= DATE(W$1, W$2 + 1, 1) - "&amp;"1
        )
      ),
      FILTER($B$8:$B4319, 
        $C$8:$C4319 = $M85, 
        $B$8:$B4319 &lt;= DATE(W$1, W$2 + 1, 1) - 1
      ),
      0
    )
  ),
  """"
)"),"")</f>
        <v/>
      </c>
      <c r="W85" s="261" t="str">
        <f ca="1">IFERROR(__xludf.DUMMYFUNCTION("IFERROR(
  INDEX(
    FILTER($E$8:$E4319, 
      $C$8:$C4319 = $M85, 
      $B$8:$B4319 &lt;= DATE(X$1, X$2 + 1, 1) - 1
    ),
    MATCH(
      MAX(
        FILTER($B$8:$B4319, 
          $C$8:$C4319 = $M85, 
          $B$8:$B4319 &lt;= DATE(X$1, X$2 + 1, 1) - "&amp;"1
        )
      ),
      FILTER($B$8:$B4319, 
        $C$8:$C4319 = $M85, 
        $B$8:$B4319 &lt;= DATE(X$1, X$2 + 1, 1) - 1
      ),
      0
    )
  ),
  """"
)"),"")</f>
        <v/>
      </c>
      <c r="X85" s="261" t="str">
        <f ca="1">IFERROR(__xludf.DUMMYFUNCTION("IFERROR(
  INDEX(
    FILTER($E$8:$E4319, 
      $C$8:$C4319 = $M85, 
      $B$8:$B4319 &lt;= DATE(Y$1, Y$2 + 1, 1) - 1
    ),
    MATCH(
      MAX(
        FILTER($B$8:$B4319, 
          $C$8:$C4319 = $M85, 
          $B$8:$B4319 &lt;= DATE(Y$1, Y$2 + 1, 1) - "&amp;"1
        )
      ),
      FILTER($B$8:$B4319, 
        $C$8:$C4319 = $M85, 
        $B$8:$B4319 &lt;= DATE(Y$1, Y$2 + 1, 1) - 1
      ),
      0
    )
  ),
  """"
)"),"")</f>
        <v/>
      </c>
      <c r="Y85" s="261" t="str">
        <f ca="1">IFERROR(__xludf.DUMMYFUNCTION("IFERROR(
  INDEX(
    FILTER($E$8:$E4319, 
      $C$8:$C4319 = $M85, 
      $B$8:$B4319 &lt;= DATE(Z$1, Z$2 + 1, 1) - 1
    ),
    MATCH(
      MAX(
        FILTER($B$8:$B4319, 
          $C$8:$C4319 = $M85, 
          $B$8:$B4319 &lt;= DATE(Z$1, Z$2 + 1, 1) - "&amp;"1
        )
      ),
      FILTER($B$8:$B4319, 
        $C$8:$C4319 = $M85, 
        $B$8:$B4319 &lt;= DATE(Z$1, Z$2 + 1, 1) - 1
      ),
      0
    )
  ),
  """"
)"),"")</f>
        <v/>
      </c>
      <c r="Z85" s="261" t="str">
        <f ca="1">IFERROR(__xludf.DUMMYFUNCTION("IFERROR(
  INDEX(
    FILTER($E$8:$E4319, 
      $C$8:$C4319 = $M85, 
      $B$8:$B4319 &lt;= DATE(AA$1, AA$2 + 1, 1) - 1
    ),
    MATCH(
      MAX(
        FILTER($B$8:$B4319, 
          $C$8:$C4319 = $M85, 
          $B$8:$B4319 &lt;= DATE(AA$1, AA$2 + 1, 1"&amp;") - 1
        )
      ),
      FILTER($B$8:$B4319, 
        $C$8:$C4319 = $M85, 
        $B$8:$B4319 &lt;= DATE(AA$1, AA$2 + 1, 1) - 1
      ),
      0
    )
  ),
  """"
)"),"")</f>
        <v/>
      </c>
      <c r="AA85" s="261" t="str">
        <f ca="1">IFERROR(__xludf.DUMMYFUNCTION("IFERROR(
  INDEX(
    FILTER($J$8:$J4319, 
      $C$8:$C4319 = $M85, 
      $B$8:$B4319 &lt;= DATE(AA$1, AA$2 + 1, 1) - 1
    ),
    MATCH(
      MAX(
        FILTER($B$8:$B4319, 
          $C$8:$C4319 = $M85, 
          $B$8:$B4319 &lt;= DATE(AA$1, AA$2 + 1, 1"&amp;") - 1
        )
      ),
      FILTER($B$8:$B4319, 
        $C$8:$C4319 = $M85, 
        $B$8:$B4319 &lt;= DATE(AA$1, AA$2 + 1, 1) - 1
      ),
      0
    )
  ),
  """"
)"),"")</f>
        <v/>
      </c>
      <c r="AB85" s="261" t="str">
        <f ca="1">IFERROR(__xludf.DUMMYFUNCTION("IFERROR(
  INDEX(
    FILTER($J$8:$J4319, 
      $C$8:$C4319 = $M85, 
      $B$8:$B4319 &lt;= DATE(AB$1, AB$2 + 1, 1) - 1
    ),
    MATCH(
      MAX(
        FILTER($B$8:$B4319, 
          $C$8:$C4319 = $M85, 
          $B$8:$B4319 &lt;= DATE(AB$1, AB$2 + 1, 1"&amp;") - 1
        )
      ),
      FILTER($B$8:$B4319, 
        $C$8:$C4319 = $M85, 
        $B$8:$B4319 &lt;= DATE(AB$1, AB$2 + 1, 1) - 1
      ),
      0
    )
  ),
  """"
)"),"")</f>
        <v/>
      </c>
    </row>
    <row r="86" spans="2:28">
      <c r="B86" s="384"/>
      <c r="C86" s="275"/>
      <c r="D86" s="275"/>
      <c r="E86" s="275"/>
      <c r="F86" s="446"/>
      <c r="G86" s="259"/>
      <c r="H86" s="446"/>
      <c r="I86" s="454"/>
      <c r="J86" s="446"/>
      <c r="K86" s="458"/>
      <c r="M86" s="443"/>
      <c r="O86" s="261" t="str">
        <f ca="1">IFERROR(__xludf.DUMMYFUNCTION("IFERROR(
  INDEX(
    FILTER($E$8:$E4319, 
      $C$8:$C4319 = $M86, 
      $B$8:$B4319 &lt;= DATE(P$1, P$2 + 1, 1) - 1
    ),
    MATCH(
      MAX(
        FILTER($B$8:$B4319, 
          $C$8:$C4319 = $M86, 
          $B$8:$B4319 &lt;= DATE(P$1, P$2 + 1, 1) - "&amp;"1
        )
      ),
      FILTER($B$8:$B4319, 
        $C$8:$C4319 = $M86, 
        $B$8:$B4319 &lt;= DATE(P$1, P$2 + 1, 1) - 1
      ),
      0
    )
  ),
  """"
)"),"")</f>
        <v/>
      </c>
      <c r="P86" s="261" t="str">
        <f ca="1">IFERROR(__xludf.DUMMYFUNCTION("IFERROR(
  INDEX(
    FILTER($E$8:$E4319, 
      $C$8:$C4319 = $M86, 
      $B$8:$B4319 &lt;= DATE(Q$1, Q$2 + 1, 1) - 1
    ),
    MATCH(
      MAX(
        FILTER($B$8:$B4319, 
          $C$8:$C4319 = $M86, 
          $B$8:$B4319 &lt;= DATE(Q$1, Q$2 + 1, 1) - "&amp;"1
        )
      ),
      FILTER($B$8:$B4319, 
        $C$8:$C4319 = $M86, 
        $B$8:$B4319 &lt;= DATE(Q$1, Q$2 + 1, 1) - 1
      ),
      0
    )
  ),
  """"
)"),"")</f>
        <v/>
      </c>
      <c r="Q86" s="261" t="str">
        <f ca="1">IFERROR(__xludf.DUMMYFUNCTION("IFERROR(
  INDEX(
    FILTER($E$8:$E4319, 
      $C$8:$C4319 = $M86, 
      $B$8:$B4319 &lt;= DATE(R$1, R$2 + 1, 1) - 1
    ),
    MATCH(
      MAX(
        FILTER($B$8:$B4319, 
          $C$8:$C4319 = $M86, 
          $B$8:$B4319 &lt;= DATE(R$1, R$2 + 1, 1) - "&amp;"1
        )
      ),
      FILTER($B$8:$B4319, 
        $C$8:$C4319 = $M86, 
        $B$8:$B4319 &lt;= DATE(R$1, R$2 + 1, 1) - 1
      ),
      0
    )
  ),
  """"
)"),"")</f>
        <v/>
      </c>
      <c r="R86" s="261" t="str">
        <f ca="1">IFERROR(__xludf.DUMMYFUNCTION("IFERROR(
  INDEX(
    FILTER($E$8:$E4319, 
      $C$8:$C4319 = $M86, 
      $B$8:$B4319 &lt;= DATE(S$1, S$2 + 1, 1) - 1
    ),
    MATCH(
      MAX(
        FILTER($B$8:$B4319, 
          $C$8:$C4319 = $M86, 
          $B$8:$B4319 &lt;= DATE(S$1, S$2 + 1, 1) - "&amp;"1
        )
      ),
      FILTER($B$8:$B4319, 
        $C$8:$C4319 = $M86, 
        $B$8:$B4319 &lt;= DATE(S$1, S$2 + 1, 1) - 1
      ),
      0
    )
  ),
  """"
)"),"")</f>
        <v/>
      </c>
      <c r="S86" s="261" t="str">
        <f ca="1">IFERROR(__xludf.DUMMYFUNCTION("IFERROR(
  INDEX(
    FILTER($E$8:$E4319, 
      $C$8:$C4319 = $M86, 
      $B$8:$B4319 &lt;= DATE(T$1, T$2 + 1, 1) - 1
    ),
    MATCH(
      MAX(
        FILTER($B$8:$B4319, 
          $C$8:$C4319 = $M86, 
          $B$8:$B4319 &lt;= DATE(T$1, T$2 + 1, 1) - "&amp;"1
        )
      ),
      FILTER($B$8:$B4319, 
        $C$8:$C4319 = $M86, 
        $B$8:$B4319 &lt;= DATE(T$1, T$2 + 1, 1) - 1
      ),
      0
    )
  ),
  """"
)"),"")</f>
        <v/>
      </c>
      <c r="T86" s="261" t="str">
        <f ca="1">IFERROR(__xludf.DUMMYFUNCTION("IFERROR(
  INDEX(
    FILTER($E$8:$E4319, 
      $C$8:$C4319 = $M86, 
      $B$8:$B4319 &lt;= DATE(U$1, U$2 + 1, 1) - 1
    ),
    MATCH(
      MAX(
        FILTER($B$8:$B4319, 
          $C$8:$C4319 = $M86, 
          $B$8:$B4319 &lt;= DATE(U$1, U$2 + 1, 1) - "&amp;"1
        )
      ),
      FILTER($B$8:$B4319, 
        $C$8:$C4319 = $M86, 
        $B$8:$B4319 &lt;= DATE(U$1, U$2 + 1, 1) - 1
      ),
      0
    )
  ),
  """"
)"),"")</f>
        <v/>
      </c>
      <c r="U86" s="261" t="str">
        <f ca="1">IFERROR(__xludf.DUMMYFUNCTION("IFERROR(
  INDEX(
    FILTER($E$8:$E4319, 
      $C$8:$C4319 = $M86, 
      $B$8:$B4319 &lt;= DATE(V$1, V$2 + 1, 1) - 1
    ),
    MATCH(
      MAX(
        FILTER($B$8:$B4319, 
          $C$8:$C4319 = $M86, 
          $B$8:$B4319 &lt;= DATE(V$1, V$2 + 1, 1) - "&amp;"1
        )
      ),
      FILTER($B$8:$B4319, 
        $C$8:$C4319 = $M86, 
        $B$8:$B4319 &lt;= DATE(V$1, V$2 + 1, 1) - 1
      ),
      0
    )
  ),
  """"
)"),"")</f>
        <v/>
      </c>
      <c r="V86" s="261" t="str">
        <f ca="1">IFERROR(__xludf.DUMMYFUNCTION("IFERROR(
  INDEX(
    FILTER($E$8:$E4319, 
      $C$8:$C4319 = $M86, 
      $B$8:$B4319 &lt;= DATE(W$1, W$2 + 1, 1) - 1
    ),
    MATCH(
      MAX(
        FILTER($B$8:$B4319, 
          $C$8:$C4319 = $M86, 
          $B$8:$B4319 &lt;= DATE(W$1, W$2 + 1, 1) - "&amp;"1
        )
      ),
      FILTER($B$8:$B4319, 
        $C$8:$C4319 = $M86, 
        $B$8:$B4319 &lt;= DATE(W$1, W$2 + 1, 1) - 1
      ),
      0
    )
  ),
  """"
)"),"")</f>
        <v/>
      </c>
      <c r="W86" s="261" t="str">
        <f ca="1">IFERROR(__xludf.DUMMYFUNCTION("IFERROR(
  INDEX(
    FILTER($E$8:$E4319, 
      $C$8:$C4319 = $M86, 
      $B$8:$B4319 &lt;= DATE(X$1, X$2 + 1, 1) - 1
    ),
    MATCH(
      MAX(
        FILTER($B$8:$B4319, 
          $C$8:$C4319 = $M86, 
          $B$8:$B4319 &lt;= DATE(X$1, X$2 + 1, 1) - "&amp;"1
        )
      ),
      FILTER($B$8:$B4319, 
        $C$8:$C4319 = $M86, 
        $B$8:$B4319 &lt;= DATE(X$1, X$2 + 1, 1) - 1
      ),
      0
    )
  ),
  """"
)"),"")</f>
        <v/>
      </c>
      <c r="X86" s="261" t="str">
        <f ca="1">IFERROR(__xludf.DUMMYFUNCTION("IFERROR(
  INDEX(
    FILTER($E$8:$E4319, 
      $C$8:$C4319 = $M86, 
      $B$8:$B4319 &lt;= DATE(Y$1, Y$2 + 1, 1) - 1
    ),
    MATCH(
      MAX(
        FILTER($B$8:$B4319, 
          $C$8:$C4319 = $M86, 
          $B$8:$B4319 &lt;= DATE(Y$1, Y$2 + 1, 1) - "&amp;"1
        )
      ),
      FILTER($B$8:$B4319, 
        $C$8:$C4319 = $M86, 
        $B$8:$B4319 &lt;= DATE(Y$1, Y$2 + 1, 1) - 1
      ),
      0
    )
  ),
  """"
)"),"")</f>
        <v/>
      </c>
      <c r="Y86" s="261" t="str">
        <f ca="1">IFERROR(__xludf.DUMMYFUNCTION("IFERROR(
  INDEX(
    FILTER($E$8:$E4319, 
      $C$8:$C4319 = $M86, 
      $B$8:$B4319 &lt;= DATE(Z$1, Z$2 + 1, 1) - 1
    ),
    MATCH(
      MAX(
        FILTER($B$8:$B4319, 
          $C$8:$C4319 = $M86, 
          $B$8:$B4319 &lt;= DATE(Z$1, Z$2 + 1, 1) - "&amp;"1
        )
      ),
      FILTER($B$8:$B4319, 
        $C$8:$C4319 = $M86, 
        $B$8:$B4319 &lt;= DATE(Z$1, Z$2 + 1, 1) - 1
      ),
      0
    )
  ),
  """"
)"),"")</f>
        <v/>
      </c>
      <c r="Z86" s="261" t="str">
        <f ca="1">IFERROR(__xludf.DUMMYFUNCTION("IFERROR(
  INDEX(
    FILTER($E$8:$E4319, 
      $C$8:$C4319 = $M86, 
      $B$8:$B4319 &lt;= DATE(AA$1, AA$2 + 1, 1) - 1
    ),
    MATCH(
      MAX(
        FILTER($B$8:$B4319, 
          $C$8:$C4319 = $M86, 
          $B$8:$B4319 &lt;= DATE(AA$1, AA$2 + 1, 1"&amp;") - 1
        )
      ),
      FILTER($B$8:$B4319, 
        $C$8:$C4319 = $M86, 
        $B$8:$B4319 &lt;= DATE(AA$1, AA$2 + 1, 1) - 1
      ),
      0
    )
  ),
  """"
)"),"")</f>
        <v/>
      </c>
      <c r="AA86" s="261" t="str">
        <f ca="1">IFERROR(__xludf.DUMMYFUNCTION("IFERROR(
  INDEX(
    FILTER($J$8:$J4319, 
      $C$8:$C4319 = $M86, 
      $B$8:$B4319 &lt;= DATE(AA$1, AA$2 + 1, 1) - 1
    ),
    MATCH(
      MAX(
        FILTER($B$8:$B4319, 
          $C$8:$C4319 = $M86, 
          $B$8:$B4319 &lt;= DATE(AA$1, AA$2 + 1, 1"&amp;") - 1
        )
      ),
      FILTER($B$8:$B4319, 
        $C$8:$C4319 = $M86, 
        $B$8:$B4319 &lt;= DATE(AA$1, AA$2 + 1, 1) - 1
      ),
      0
    )
  ),
  """"
)"),"")</f>
        <v/>
      </c>
      <c r="AB86" s="261" t="str">
        <f ca="1">IFERROR(__xludf.DUMMYFUNCTION("IFERROR(
  INDEX(
    FILTER($J$8:$J4319, 
      $C$8:$C4319 = $M86, 
      $B$8:$B4319 &lt;= DATE(AB$1, AB$2 + 1, 1) - 1
    ),
    MATCH(
      MAX(
        FILTER($B$8:$B4319, 
          $C$8:$C4319 = $M86, 
          $B$8:$B4319 &lt;= DATE(AB$1, AB$2 + 1, 1"&amp;") - 1
        )
      ),
      FILTER($B$8:$B4319, 
        $C$8:$C4319 = $M86, 
        $B$8:$B4319 &lt;= DATE(AB$1, AB$2 + 1, 1) - 1
      ),
      0
    )
  ),
  """"
)"),"")</f>
        <v/>
      </c>
    </row>
    <row r="87" spans="2:28">
      <c r="B87" s="384"/>
      <c r="C87" s="275"/>
      <c r="D87" s="275"/>
      <c r="E87" s="275"/>
      <c r="F87" s="446"/>
      <c r="G87" s="259"/>
      <c r="H87" s="446"/>
      <c r="I87" s="454"/>
      <c r="J87" s="446"/>
      <c r="K87" s="458"/>
      <c r="M87" s="443"/>
      <c r="O87" s="261" t="str">
        <f ca="1">IFERROR(__xludf.DUMMYFUNCTION("IFERROR(
  INDEX(
    FILTER($E$8:$E4319, 
      $C$8:$C4319 = $M87, 
      $B$8:$B4319 &lt;= DATE(P$1, P$2 + 1, 1) - 1
    ),
    MATCH(
      MAX(
        FILTER($B$8:$B4319, 
          $C$8:$C4319 = $M87, 
          $B$8:$B4319 &lt;= DATE(P$1, P$2 + 1, 1) - "&amp;"1
        )
      ),
      FILTER($B$8:$B4319, 
        $C$8:$C4319 = $M87, 
        $B$8:$B4319 &lt;= DATE(P$1, P$2 + 1, 1) - 1
      ),
      0
    )
  ),
  """"
)"),"")</f>
        <v/>
      </c>
      <c r="P87" s="261" t="str">
        <f ca="1">IFERROR(__xludf.DUMMYFUNCTION("IFERROR(
  INDEX(
    FILTER($E$8:$E4319, 
      $C$8:$C4319 = $M87, 
      $B$8:$B4319 &lt;= DATE(Q$1, Q$2 + 1, 1) - 1
    ),
    MATCH(
      MAX(
        FILTER($B$8:$B4319, 
          $C$8:$C4319 = $M87, 
          $B$8:$B4319 &lt;= DATE(Q$1, Q$2 + 1, 1) - "&amp;"1
        )
      ),
      FILTER($B$8:$B4319, 
        $C$8:$C4319 = $M87, 
        $B$8:$B4319 &lt;= DATE(Q$1, Q$2 + 1, 1) - 1
      ),
      0
    )
  ),
  """"
)"),"")</f>
        <v/>
      </c>
      <c r="Q87" s="261" t="str">
        <f ca="1">IFERROR(__xludf.DUMMYFUNCTION("IFERROR(
  INDEX(
    FILTER($E$8:$E4319, 
      $C$8:$C4319 = $M87, 
      $B$8:$B4319 &lt;= DATE(R$1, R$2 + 1, 1) - 1
    ),
    MATCH(
      MAX(
        FILTER($B$8:$B4319, 
          $C$8:$C4319 = $M87, 
          $B$8:$B4319 &lt;= DATE(R$1, R$2 + 1, 1) - "&amp;"1
        )
      ),
      FILTER($B$8:$B4319, 
        $C$8:$C4319 = $M87, 
        $B$8:$B4319 &lt;= DATE(R$1, R$2 + 1, 1) - 1
      ),
      0
    )
  ),
  """"
)"),"")</f>
        <v/>
      </c>
      <c r="R87" s="261" t="str">
        <f ca="1">IFERROR(__xludf.DUMMYFUNCTION("IFERROR(
  INDEX(
    FILTER($E$8:$E4319, 
      $C$8:$C4319 = $M87, 
      $B$8:$B4319 &lt;= DATE(S$1, S$2 + 1, 1) - 1
    ),
    MATCH(
      MAX(
        FILTER($B$8:$B4319, 
          $C$8:$C4319 = $M87, 
          $B$8:$B4319 &lt;= DATE(S$1, S$2 + 1, 1) - "&amp;"1
        )
      ),
      FILTER($B$8:$B4319, 
        $C$8:$C4319 = $M87, 
        $B$8:$B4319 &lt;= DATE(S$1, S$2 + 1, 1) - 1
      ),
      0
    )
  ),
  """"
)"),"")</f>
        <v/>
      </c>
      <c r="S87" s="261" t="str">
        <f ca="1">IFERROR(__xludf.DUMMYFUNCTION("IFERROR(
  INDEX(
    FILTER($E$8:$E4319, 
      $C$8:$C4319 = $M87, 
      $B$8:$B4319 &lt;= DATE(T$1, T$2 + 1, 1) - 1
    ),
    MATCH(
      MAX(
        FILTER($B$8:$B4319, 
          $C$8:$C4319 = $M87, 
          $B$8:$B4319 &lt;= DATE(T$1, T$2 + 1, 1) - "&amp;"1
        )
      ),
      FILTER($B$8:$B4319, 
        $C$8:$C4319 = $M87, 
        $B$8:$B4319 &lt;= DATE(T$1, T$2 + 1, 1) - 1
      ),
      0
    )
  ),
  """"
)"),"")</f>
        <v/>
      </c>
      <c r="T87" s="261" t="str">
        <f ca="1">IFERROR(__xludf.DUMMYFUNCTION("IFERROR(
  INDEX(
    FILTER($E$8:$E4319, 
      $C$8:$C4319 = $M87, 
      $B$8:$B4319 &lt;= DATE(U$1, U$2 + 1, 1) - 1
    ),
    MATCH(
      MAX(
        FILTER($B$8:$B4319, 
          $C$8:$C4319 = $M87, 
          $B$8:$B4319 &lt;= DATE(U$1, U$2 + 1, 1) - "&amp;"1
        )
      ),
      FILTER($B$8:$B4319, 
        $C$8:$C4319 = $M87, 
        $B$8:$B4319 &lt;= DATE(U$1, U$2 + 1, 1) - 1
      ),
      0
    )
  ),
  """"
)"),"")</f>
        <v/>
      </c>
      <c r="U87" s="261" t="str">
        <f ca="1">IFERROR(__xludf.DUMMYFUNCTION("IFERROR(
  INDEX(
    FILTER($E$8:$E4319, 
      $C$8:$C4319 = $M87, 
      $B$8:$B4319 &lt;= DATE(V$1, V$2 + 1, 1) - 1
    ),
    MATCH(
      MAX(
        FILTER($B$8:$B4319, 
          $C$8:$C4319 = $M87, 
          $B$8:$B4319 &lt;= DATE(V$1, V$2 + 1, 1) - "&amp;"1
        )
      ),
      FILTER($B$8:$B4319, 
        $C$8:$C4319 = $M87, 
        $B$8:$B4319 &lt;= DATE(V$1, V$2 + 1, 1) - 1
      ),
      0
    )
  ),
  """"
)"),"")</f>
        <v/>
      </c>
      <c r="V87" s="261" t="str">
        <f ca="1">IFERROR(__xludf.DUMMYFUNCTION("IFERROR(
  INDEX(
    FILTER($E$8:$E4319, 
      $C$8:$C4319 = $M87, 
      $B$8:$B4319 &lt;= DATE(W$1, W$2 + 1, 1) - 1
    ),
    MATCH(
      MAX(
        FILTER($B$8:$B4319, 
          $C$8:$C4319 = $M87, 
          $B$8:$B4319 &lt;= DATE(W$1, W$2 + 1, 1) - "&amp;"1
        )
      ),
      FILTER($B$8:$B4319, 
        $C$8:$C4319 = $M87, 
        $B$8:$B4319 &lt;= DATE(W$1, W$2 + 1, 1) - 1
      ),
      0
    )
  ),
  """"
)"),"")</f>
        <v/>
      </c>
      <c r="W87" s="261" t="str">
        <f ca="1">IFERROR(__xludf.DUMMYFUNCTION("IFERROR(
  INDEX(
    FILTER($E$8:$E4319, 
      $C$8:$C4319 = $M87, 
      $B$8:$B4319 &lt;= DATE(X$1, X$2 + 1, 1) - 1
    ),
    MATCH(
      MAX(
        FILTER($B$8:$B4319, 
          $C$8:$C4319 = $M87, 
          $B$8:$B4319 &lt;= DATE(X$1, X$2 + 1, 1) - "&amp;"1
        )
      ),
      FILTER($B$8:$B4319, 
        $C$8:$C4319 = $M87, 
        $B$8:$B4319 &lt;= DATE(X$1, X$2 + 1, 1) - 1
      ),
      0
    )
  ),
  """"
)"),"")</f>
        <v/>
      </c>
      <c r="X87" s="261" t="str">
        <f ca="1">IFERROR(__xludf.DUMMYFUNCTION("IFERROR(
  INDEX(
    FILTER($E$8:$E4319, 
      $C$8:$C4319 = $M87, 
      $B$8:$B4319 &lt;= DATE(Y$1, Y$2 + 1, 1) - 1
    ),
    MATCH(
      MAX(
        FILTER($B$8:$B4319, 
          $C$8:$C4319 = $M87, 
          $B$8:$B4319 &lt;= DATE(Y$1, Y$2 + 1, 1) - "&amp;"1
        )
      ),
      FILTER($B$8:$B4319, 
        $C$8:$C4319 = $M87, 
        $B$8:$B4319 &lt;= DATE(Y$1, Y$2 + 1, 1) - 1
      ),
      0
    )
  ),
  """"
)"),"")</f>
        <v/>
      </c>
      <c r="Y87" s="261" t="str">
        <f ca="1">IFERROR(__xludf.DUMMYFUNCTION("IFERROR(
  INDEX(
    FILTER($E$8:$E4319, 
      $C$8:$C4319 = $M87, 
      $B$8:$B4319 &lt;= DATE(Z$1, Z$2 + 1, 1) - 1
    ),
    MATCH(
      MAX(
        FILTER($B$8:$B4319, 
          $C$8:$C4319 = $M87, 
          $B$8:$B4319 &lt;= DATE(Z$1, Z$2 + 1, 1) - "&amp;"1
        )
      ),
      FILTER($B$8:$B4319, 
        $C$8:$C4319 = $M87, 
        $B$8:$B4319 &lt;= DATE(Z$1, Z$2 + 1, 1) - 1
      ),
      0
    )
  ),
  """"
)"),"")</f>
        <v/>
      </c>
      <c r="Z87" s="261" t="str">
        <f ca="1">IFERROR(__xludf.DUMMYFUNCTION("IFERROR(
  INDEX(
    FILTER($E$8:$E4319, 
      $C$8:$C4319 = $M87, 
      $B$8:$B4319 &lt;= DATE(AA$1, AA$2 + 1, 1) - 1
    ),
    MATCH(
      MAX(
        FILTER($B$8:$B4319, 
          $C$8:$C4319 = $M87, 
          $B$8:$B4319 &lt;= DATE(AA$1, AA$2 + 1, 1"&amp;") - 1
        )
      ),
      FILTER($B$8:$B4319, 
        $C$8:$C4319 = $M87, 
        $B$8:$B4319 &lt;= DATE(AA$1, AA$2 + 1, 1) - 1
      ),
      0
    )
  ),
  """"
)"),"")</f>
        <v/>
      </c>
      <c r="AA87" s="261" t="str">
        <f ca="1">IFERROR(__xludf.DUMMYFUNCTION("IFERROR(
  INDEX(
    FILTER($J$8:$J4319, 
      $C$8:$C4319 = $M87, 
      $B$8:$B4319 &lt;= DATE(AA$1, AA$2 + 1, 1) - 1
    ),
    MATCH(
      MAX(
        FILTER($B$8:$B4319, 
          $C$8:$C4319 = $M87, 
          $B$8:$B4319 &lt;= DATE(AA$1, AA$2 + 1, 1"&amp;") - 1
        )
      ),
      FILTER($B$8:$B4319, 
        $C$8:$C4319 = $M87, 
        $B$8:$B4319 &lt;= DATE(AA$1, AA$2 + 1, 1) - 1
      ),
      0
    )
  ),
  """"
)"),"")</f>
        <v/>
      </c>
      <c r="AB87" s="261" t="str">
        <f ca="1">IFERROR(__xludf.DUMMYFUNCTION("IFERROR(
  INDEX(
    FILTER($J$8:$J4319, 
      $C$8:$C4319 = $M87, 
      $B$8:$B4319 &lt;= DATE(AB$1, AB$2 + 1, 1) - 1
    ),
    MATCH(
      MAX(
        FILTER($B$8:$B4319, 
          $C$8:$C4319 = $M87, 
          $B$8:$B4319 &lt;= DATE(AB$1, AB$2 + 1, 1"&amp;") - 1
        )
      ),
      FILTER($B$8:$B4319, 
        $C$8:$C4319 = $M87, 
        $B$8:$B4319 &lt;= DATE(AB$1, AB$2 + 1, 1) - 1
      ),
      0
    )
  ),
  """"
)"),"")</f>
        <v/>
      </c>
    </row>
    <row r="88" spans="2:28">
      <c r="B88" s="384"/>
      <c r="C88" s="275"/>
      <c r="D88" s="275"/>
      <c r="E88" s="275"/>
      <c r="F88" s="446"/>
      <c r="G88" s="259"/>
      <c r="H88" s="446"/>
      <c r="I88" s="454"/>
      <c r="J88" s="446"/>
      <c r="K88" s="458"/>
      <c r="M88" s="443"/>
      <c r="O88" s="261" t="str">
        <f ca="1">IFERROR(__xludf.DUMMYFUNCTION("IFERROR(
  INDEX(
    FILTER($E$8:$E4319, 
      $C$8:$C4319 = $M88, 
      $B$8:$B4319 &lt;= DATE(P$1, P$2 + 1, 1) - 1
    ),
    MATCH(
      MAX(
        FILTER($B$8:$B4319, 
          $C$8:$C4319 = $M88, 
          $B$8:$B4319 &lt;= DATE(P$1, P$2 + 1, 1) - "&amp;"1
        )
      ),
      FILTER($B$8:$B4319, 
        $C$8:$C4319 = $M88, 
        $B$8:$B4319 &lt;= DATE(P$1, P$2 + 1, 1) - 1
      ),
      0
    )
  ),
  """"
)"),"")</f>
        <v/>
      </c>
      <c r="P88" s="261" t="str">
        <f ca="1">IFERROR(__xludf.DUMMYFUNCTION("IFERROR(
  INDEX(
    FILTER($E$8:$E4319, 
      $C$8:$C4319 = $M88, 
      $B$8:$B4319 &lt;= DATE(Q$1, Q$2 + 1, 1) - 1
    ),
    MATCH(
      MAX(
        FILTER($B$8:$B4319, 
          $C$8:$C4319 = $M88, 
          $B$8:$B4319 &lt;= DATE(Q$1, Q$2 + 1, 1) - "&amp;"1
        )
      ),
      FILTER($B$8:$B4319, 
        $C$8:$C4319 = $M88, 
        $B$8:$B4319 &lt;= DATE(Q$1, Q$2 + 1, 1) - 1
      ),
      0
    )
  ),
  """"
)"),"")</f>
        <v/>
      </c>
      <c r="Q88" s="261" t="str">
        <f ca="1">IFERROR(__xludf.DUMMYFUNCTION("IFERROR(
  INDEX(
    FILTER($E$8:$E4319, 
      $C$8:$C4319 = $M88, 
      $B$8:$B4319 &lt;= DATE(R$1, R$2 + 1, 1) - 1
    ),
    MATCH(
      MAX(
        FILTER($B$8:$B4319, 
          $C$8:$C4319 = $M88, 
          $B$8:$B4319 &lt;= DATE(R$1, R$2 + 1, 1) - "&amp;"1
        )
      ),
      FILTER($B$8:$B4319, 
        $C$8:$C4319 = $M88, 
        $B$8:$B4319 &lt;= DATE(R$1, R$2 + 1, 1) - 1
      ),
      0
    )
  ),
  """"
)"),"")</f>
        <v/>
      </c>
      <c r="R88" s="261" t="str">
        <f ca="1">IFERROR(__xludf.DUMMYFUNCTION("IFERROR(
  INDEX(
    FILTER($E$8:$E4319, 
      $C$8:$C4319 = $M88, 
      $B$8:$B4319 &lt;= DATE(S$1, S$2 + 1, 1) - 1
    ),
    MATCH(
      MAX(
        FILTER($B$8:$B4319, 
          $C$8:$C4319 = $M88, 
          $B$8:$B4319 &lt;= DATE(S$1, S$2 + 1, 1) - "&amp;"1
        )
      ),
      FILTER($B$8:$B4319, 
        $C$8:$C4319 = $M88, 
        $B$8:$B4319 &lt;= DATE(S$1, S$2 + 1, 1) - 1
      ),
      0
    )
  ),
  """"
)"),"")</f>
        <v/>
      </c>
      <c r="S88" s="261" t="str">
        <f ca="1">IFERROR(__xludf.DUMMYFUNCTION("IFERROR(
  INDEX(
    FILTER($E$8:$E4319, 
      $C$8:$C4319 = $M88, 
      $B$8:$B4319 &lt;= DATE(T$1, T$2 + 1, 1) - 1
    ),
    MATCH(
      MAX(
        FILTER($B$8:$B4319, 
          $C$8:$C4319 = $M88, 
          $B$8:$B4319 &lt;= DATE(T$1, T$2 + 1, 1) - "&amp;"1
        )
      ),
      FILTER($B$8:$B4319, 
        $C$8:$C4319 = $M88, 
        $B$8:$B4319 &lt;= DATE(T$1, T$2 + 1, 1) - 1
      ),
      0
    )
  ),
  """"
)"),"")</f>
        <v/>
      </c>
      <c r="T88" s="261" t="str">
        <f ca="1">IFERROR(__xludf.DUMMYFUNCTION("IFERROR(
  INDEX(
    FILTER($E$8:$E4319, 
      $C$8:$C4319 = $M88, 
      $B$8:$B4319 &lt;= DATE(U$1, U$2 + 1, 1) - 1
    ),
    MATCH(
      MAX(
        FILTER($B$8:$B4319, 
          $C$8:$C4319 = $M88, 
          $B$8:$B4319 &lt;= DATE(U$1, U$2 + 1, 1) - "&amp;"1
        )
      ),
      FILTER($B$8:$B4319, 
        $C$8:$C4319 = $M88, 
        $B$8:$B4319 &lt;= DATE(U$1, U$2 + 1, 1) - 1
      ),
      0
    )
  ),
  """"
)"),"")</f>
        <v/>
      </c>
      <c r="U88" s="261" t="str">
        <f ca="1">IFERROR(__xludf.DUMMYFUNCTION("IFERROR(
  INDEX(
    FILTER($E$8:$E4319, 
      $C$8:$C4319 = $M88, 
      $B$8:$B4319 &lt;= DATE(V$1, V$2 + 1, 1) - 1
    ),
    MATCH(
      MAX(
        FILTER($B$8:$B4319, 
          $C$8:$C4319 = $M88, 
          $B$8:$B4319 &lt;= DATE(V$1, V$2 + 1, 1) - "&amp;"1
        )
      ),
      FILTER($B$8:$B4319, 
        $C$8:$C4319 = $M88, 
        $B$8:$B4319 &lt;= DATE(V$1, V$2 + 1, 1) - 1
      ),
      0
    )
  ),
  """"
)"),"")</f>
        <v/>
      </c>
      <c r="V88" s="261" t="str">
        <f ca="1">IFERROR(__xludf.DUMMYFUNCTION("IFERROR(
  INDEX(
    FILTER($E$8:$E4319, 
      $C$8:$C4319 = $M88, 
      $B$8:$B4319 &lt;= DATE(W$1, W$2 + 1, 1) - 1
    ),
    MATCH(
      MAX(
        FILTER($B$8:$B4319, 
          $C$8:$C4319 = $M88, 
          $B$8:$B4319 &lt;= DATE(W$1, W$2 + 1, 1) - "&amp;"1
        )
      ),
      FILTER($B$8:$B4319, 
        $C$8:$C4319 = $M88, 
        $B$8:$B4319 &lt;= DATE(W$1, W$2 + 1, 1) - 1
      ),
      0
    )
  ),
  """"
)"),"")</f>
        <v/>
      </c>
      <c r="W88" s="261" t="str">
        <f ca="1">IFERROR(__xludf.DUMMYFUNCTION("IFERROR(
  INDEX(
    FILTER($E$8:$E4319, 
      $C$8:$C4319 = $M88, 
      $B$8:$B4319 &lt;= DATE(X$1, X$2 + 1, 1) - 1
    ),
    MATCH(
      MAX(
        FILTER($B$8:$B4319, 
          $C$8:$C4319 = $M88, 
          $B$8:$B4319 &lt;= DATE(X$1, X$2 + 1, 1) - "&amp;"1
        )
      ),
      FILTER($B$8:$B4319, 
        $C$8:$C4319 = $M88, 
        $B$8:$B4319 &lt;= DATE(X$1, X$2 + 1, 1) - 1
      ),
      0
    )
  ),
  """"
)"),"")</f>
        <v/>
      </c>
      <c r="X88" s="261" t="str">
        <f ca="1">IFERROR(__xludf.DUMMYFUNCTION("IFERROR(
  INDEX(
    FILTER($E$8:$E4319, 
      $C$8:$C4319 = $M88, 
      $B$8:$B4319 &lt;= DATE(Y$1, Y$2 + 1, 1) - 1
    ),
    MATCH(
      MAX(
        FILTER($B$8:$B4319, 
          $C$8:$C4319 = $M88, 
          $B$8:$B4319 &lt;= DATE(Y$1, Y$2 + 1, 1) - "&amp;"1
        )
      ),
      FILTER($B$8:$B4319, 
        $C$8:$C4319 = $M88, 
        $B$8:$B4319 &lt;= DATE(Y$1, Y$2 + 1, 1) - 1
      ),
      0
    )
  ),
  """"
)"),"")</f>
        <v/>
      </c>
      <c r="Y88" s="261" t="str">
        <f ca="1">IFERROR(__xludf.DUMMYFUNCTION("IFERROR(
  INDEX(
    FILTER($E$8:$E4319, 
      $C$8:$C4319 = $M88, 
      $B$8:$B4319 &lt;= DATE(Z$1, Z$2 + 1, 1) - 1
    ),
    MATCH(
      MAX(
        FILTER($B$8:$B4319, 
          $C$8:$C4319 = $M88, 
          $B$8:$B4319 &lt;= DATE(Z$1, Z$2 + 1, 1) - "&amp;"1
        )
      ),
      FILTER($B$8:$B4319, 
        $C$8:$C4319 = $M88, 
        $B$8:$B4319 &lt;= DATE(Z$1, Z$2 + 1, 1) - 1
      ),
      0
    )
  ),
  """"
)"),"")</f>
        <v/>
      </c>
      <c r="Z88" s="261" t="str">
        <f ca="1">IFERROR(__xludf.DUMMYFUNCTION("IFERROR(
  INDEX(
    FILTER($E$8:$E4319, 
      $C$8:$C4319 = $M88, 
      $B$8:$B4319 &lt;= DATE(AA$1, AA$2 + 1, 1) - 1
    ),
    MATCH(
      MAX(
        FILTER($B$8:$B4319, 
          $C$8:$C4319 = $M88, 
          $B$8:$B4319 &lt;= DATE(AA$1, AA$2 + 1, 1"&amp;") - 1
        )
      ),
      FILTER($B$8:$B4319, 
        $C$8:$C4319 = $M88, 
        $B$8:$B4319 &lt;= DATE(AA$1, AA$2 + 1, 1) - 1
      ),
      0
    )
  ),
  """"
)"),"")</f>
        <v/>
      </c>
      <c r="AA88" s="261" t="str">
        <f ca="1">IFERROR(__xludf.DUMMYFUNCTION("IFERROR(
  INDEX(
    FILTER($J$8:$J4319, 
      $C$8:$C4319 = $M88, 
      $B$8:$B4319 &lt;= DATE(AA$1, AA$2 + 1, 1) - 1
    ),
    MATCH(
      MAX(
        FILTER($B$8:$B4319, 
          $C$8:$C4319 = $M88, 
          $B$8:$B4319 &lt;= DATE(AA$1, AA$2 + 1, 1"&amp;") - 1
        )
      ),
      FILTER($B$8:$B4319, 
        $C$8:$C4319 = $M88, 
        $B$8:$B4319 &lt;= DATE(AA$1, AA$2 + 1, 1) - 1
      ),
      0
    )
  ),
  """"
)"),"")</f>
        <v/>
      </c>
      <c r="AB88" s="261" t="str">
        <f ca="1">IFERROR(__xludf.DUMMYFUNCTION("IFERROR(
  INDEX(
    FILTER($J$8:$J4319, 
      $C$8:$C4319 = $M88, 
      $B$8:$B4319 &lt;= DATE(AB$1, AB$2 + 1, 1) - 1
    ),
    MATCH(
      MAX(
        FILTER($B$8:$B4319, 
          $C$8:$C4319 = $M88, 
          $B$8:$B4319 &lt;= DATE(AB$1, AB$2 + 1, 1"&amp;") - 1
        )
      ),
      FILTER($B$8:$B4319, 
        $C$8:$C4319 = $M88, 
        $B$8:$B4319 &lt;= DATE(AB$1, AB$2 + 1, 1) - 1
      ),
      0
    )
  ),
  """"
)"),"")</f>
        <v/>
      </c>
    </row>
    <row r="89" spans="2:28">
      <c r="B89" s="384"/>
      <c r="C89" s="275"/>
      <c r="D89" s="275"/>
      <c r="E89" s="275"/>
      <c r="F89" s="446"/>
      <c r="G89" s="259"/>
      <c r="H89" s="446"/>
      <c r="I89" s="454"/>
      <c r="J89" s="446"/>
      <c r="K89" s="458"/>
      <c r="M89" s="443"/>
      <c r="O89" s="261" t="str">
        <f ca="1">IFERROR(__xludf.DUMMYFUNCTION("IFERROR(
  INDEX(
    FILTER($E$8:$E4319, 
      $C$8:$C4319 = $M89, 
      $B$8:$B4319 &lt;= DATE(P$1, P$2 + 1, 1) - 1
    ),
    MATCH(
      MAX(
        FILTER($B$8:$B4319, 
          $C$8:$C4319 = $M89, 
          $B$8:$B4319 &lt;= DATE(P$1, P$2 + 1, 1) - "&amp;"1
        )
      ),
      FILTER($B$8:$B4319, 
        $C$8:$C4319 = $M89, 
        $B$8:$B4319 &lt;= DATE(P$1, P$2 + 1, 1) - 1
      ),
      0
    )
  ),
  """"
)"),"")</f>
        <v/>
      </c>
      <c r="P89" s="261" t="str">
        <f ca="1">IFERROR(__xludf.DUMMYFUNCTION("IFERROR(
  INDEX(
    FILTER($E$8:$E4319, 
      $C$8:$C4319 = $M89, 
      $B$8:$B4319 &lt;= DATE(Q$1, Q$2 + 1, 1) - 1
    ),
    MATCH(
      MAX(
        FILTER($B$8:$B4319, 
          $C$8:$C4319 = $M89, 
          $B$8:$B4319 &lt;= DATE(Q$1, Q$2 + 1, 1) - "&amp;"1
        )
      ),
      FILTER($B$8:$B4319, 
        $C$8:$C4319 = $M89, 
        $B$8:$B4319 &lt;= DATE(Q$1, Q$2 + 1, 1) - 1
      ),
      0
    )
  ),
  """"
)"),"")</f>
        <v/>
      </c>
      <c r="Q89" s="261" t="str">
        <f ca="1">IFERROR(__xludf.DUMMYFUNCTION("IFERROR(
  INDEX(
    FILTER($E$8:$E4319, 
      $C$8:$C4319 = $M89, 
      $B$8:$B4319 &lt;= DATE(R$1, R$2 + 1, 1) - 1
    ),
    MATCH(
      MAX(
        FILTER($B$8:$B4319, 
          $C$8:$C4319 = $M89, 
          $B$8:$B4319 &lt;= DATE(R$1, R$2 + 1, 1) - "&amp;"1
        )
      ),
      FILTER($B$8:$B4319, 
        $C$8:$C4319 = $M89, 
        $B$8:$B4319 &lt;= DATE(R$1, R$2 + 1, 1) - 1
      ),
      0
    )
  ),
  """"
)"),"")</f>
        <v/>
      </c>
      <c r="R89" s="261" t="str">
        <f ca="1">IFERROR(__xludf.DUMMYFUNCTION("IFERROR(
  INDEX(
    FILTER($E$8:$E4319, 
      $C$8:$C4319 = $M89, 
      $B$8:$B4319 &lt;= DATE(S$1, S$2 + 1, 1) - 1
    ),
    MATCH(
      MAX(
        FILTER($B$8:$B4319, 
          $C$8:$C4319 = $M89, 
          $B$8:$B4319 &lt;= DATE(S$1, S$2 + 1, 1) - "&amp;"1
        )
      ),
      FILTER($B$8:$B4319, 
        $C$8:$C4319 = $M89, 
        $B$8:$B4319 &lt;= DATE(S$1, S$2 + 1, 1) - 1
      ),
      0
    )
  ),
  """"
)"),"")</f>
        <v/>
      </c>
      <c r="S89" s="261" t="str">
        <f ca="1">IFERROR(__xludf.DUMMYFUNCTION("IFERROR(
  INDEX(
    FILTER($E$8:$E4319, 
      $C$8:$C4319 = $M89, 
      $B$8:$B4319 &lt;= DATE(T$1, T$2 + 1, 1) - 1
    ),
    MATCH(
      MAX(
        FILTER($B$8:$B4319, 
          $C$8:$C4319 = $M89, 
          $B$8:$B4319 &lt;= DATE(T$1, T$2 + 1, 1) - "&amp;"1
        )
      ),
      FILTER($B$8:$B4319, 
        $C$8:$C4319 = $M89, 
        $B$8:$B4319 &lt;= DATE(T$1, T$2 + 1, 1) - 1
      ),
      0
    )
  ),
  """"
)"),"")</f>
        <v/>
      </c>
      <c r="T89" s="261" t="str">
        <f ca="1">IFERROR(__xludf.DUMMYFUNCTION("IFERROR(
  INDEX(
    FILTER($E$8:$E4319, 
      $C$8:$C4319 = $M89, 
      $B$8:$B4319 &lt;= DATE(U$1, U$2 + 1, 1) - 1
    ),
    MATCH(
      MAX(
        FILTER($B$8:$B4319, 
          $C$8:$C4319 = $M89, 
          $B$8:$B4319 &lt;= DATE(U$1, U$2 + 1, 1) - "&amp;"1
        )
      ),
      FILTER($B$8:$B4319, 
        $C$8:$C4319 = $M89, 
        $B$8:$B4319 &lt;= DATE(U$1, U$2 + 1, 1) - 1
      ),
      0
    )
  ),
  """"
)"),"")</f>
        <v/>
      </c>
      <c r="U89" s="261" t="str">
        <f ca="1">IFERROR(__xludf.DUMMYFUNCTION("IFERROR(
  INDEX(
    FILTER($E$8:$E4319, 
      $C$8:$C4319 = $M89, 
      $B$8:$B4319 &lt;= DATE(V$1, V$2 + 1, 1) - 1
    ),
    MATCH(
      MAX(
        FILTER($B$8:$B4319, 
          $C$8:$C4319 = $M89, 
          $B$8:$B4319 &lt;= DATE(V$1, V$2 + 1, 1) - "&amp;"1
        )
      ),
      FILTER($B$8:$B4319, 
        $C$8:$C4319 = $M89, 
        $B$8:$B4319 &lt;= DATE(V$1, V$2 + 1, 1) - 1
      ),
      0
    )
  ),
  """"
)"),"")</f>
        <v/>
      </c>
      <c r="V89" s="261" t="str">
        <f ca="1">IFERROR(__xludf.DUMMYFUNCTION("IFERROR(
  INDEX(
    FILTER($E$8:$E4319, 
      $C$8:$C4319 = $M89, 
      $B$8:$B4319 &lt;= DATE(W$1, W$2 + 1, 1) - 1
    ),
    MATCH(
      MAX(
        FILTER($B$8:$B4319, 
          $C$8:$C4319 = $M89, 
          $B$8:$B4319 &lt;= DATE(W$1, W$2 + 1, 1) - "&amp;"1
        )
      ),
      FILTER($B$8:$B4319, 
        $C$8:$C4319 = $M89, 
        $B$8:$B4319 &lt;= DATE(W$1, W$2 + 1, 1) - 1
      ),
      0
    )
  ),
  """"
)"),"")</f>
        <v/>
      </c>
      <c r="W89" s="261" t="str">
        <f ca="1">IFERROR(__xludf.DUMMYFUNCTION("IFERROR(
  INDEX(
    FILTER($E$8:$E4319, 
      $C$8:$C4319 = $M89, 
      $B$8:$B4319 &lt;= DATE(X$1, X$2 + 1, 1) - 1
    ),
    MATCH(
      MAX(
        FILTER($B$8:$B4319, 
          $C$8:$C4319 = $M89, 
          $B$8:$B4319 &lt;= DATE(X$1, X$2 + 1, 1) - "&amp;"1
        )
      ),
      FILTER($B$8:$B4319, 
        $C$8:$C4319 = $M89, 
        $B$8:$B4319 &lt;= DATE(X$1, X$2 + 1, 1) - 1
      ),
      0
    )
  ),
  """"
)"),"")</f>
        <v/>
      </c>
      <c r="X89" s="261" t="str">
        <f ca="1">IFERROR(__xludf.DUMMYFUNCTION("IFERROR(
  INDEX(
    FILTER($E$8:$E4319, 
      $C$8:$C4319 = $M89, 
      $B$8:$B4319 &lt;= DATE(Y$1, Y$2 + 1, 1) - 1
    ),
    MATCH(
      MAX(
        FILTER($B$8:$B4319, 
          $C$8:$C4319 = $M89, 
          $B$8:$B4319 &lt;= DATE(Y$1, Y$2 + 1, 1) - "&amp;"1
        )
      ),
      FILTER($B$8:$B4319, 
        $C$8:$C4319 = $M89, 
        $B$8:$B4319 &lt;= DATE(Y$1, Y$2 + 1, 1) - 1
      ),
      0
    )
  ),
  """"
)"),"")</f>
        <v/>
      </c>
      <c r="Y89" s="261" t="str">
        <f ca="1">IFERROR(__xludf.DUMMYFUNCTION("IFERROR(
  INDEX(
    FILTER($E$8:$E4319, 
      $C$8:$C4319 = $M89, 
      $B$8:$B4319 &lt;= DATE(Z$1, Z$2 + 1, 1) - 1
    ),
    MATCH(
      MAX(
        FILTER($B$8:$B4319, 
          $C$8:$C4319 = $M89, 
          $B$8:$B4319 &lt;= DATE(Z$1, Z$2 + 1, 1) - "&amp;"1
        )
      ),
      FILTER($B$8:$B4319, 
        $C$8:$C4319 = $M89, 
        $B$8:$B4319 &lt;= DATE(Z$1, Z$2 + 1, 1) - 1
      ),
      0
    )
  ),
  """"
)"),"")</f>
        <v/>
      </c>
      <c r="Z89" s="261" t="str">
        <f ca="1">IFERROR(__xludf.DUMMYFUNCTION("IFERROR(
  INDEX(
    FILTER($E$8:$E4319, 
      $C$8:$C4319 = $M89, 
      $B$8:$B4319 &lt;= DATE(AA$1, AA$2 + 1, 1) - 1
    ),
    MATCH(
      MAX(
        FILTER($B$8:$B4319, 
          $C$8:$C4319 = $M89, 
          $B$8:$B4319 &lt;= DATE(AA$1, AA$2 + 1, 1"&amp;") - 1
        )
      ),
      FILTER($B$8:$B4319, 
        $C$8:$C4319 = $M89, 
        $B$8:$B4319 &lt;= DATE(AA$1, AA$2 + 1, 1) - 1
      ),
      0
    )
  ),
  """"
)"),"")</f>
        <v/>
      </c>
      <c r="AA89" s="261" t="str">
        <f ca="1">IFERROR(__xludf.DUMMYFUNCTION("IFERROR(
  INDEX(
    FILTER($J$8:$J4319, 
      $C$8:$C4319 = $M89, 
      $B$8:$B4319 &lt;= DATE(AA$1, AA$2 + 1, 1) - 1
    ),
    MATCH(
      MAX(
        FILTER($B$8:$B4319, 
          $C$8:$C4319 = $M89, 
          $B$8:$B4319 &lt;= DATE(AA$1, AA$2 + 1, 1"&amp;") - 1
        )
      ),
      FILTER($B$8:$B4319, 
        $C$8:$C4319 = $M89, 
        $B$8:$B4319 &lt;= DATE(AA$1, AA$2 + 1, 1) - 1
      ),
      0
    )
  ),
  """"
)"),"")</f>
        <v/>
      </c>
      <c r="AB89" s="261" t="str">
        <f ca="1">IFERROR(__xludf.DUMMYFUNCTION("IFERROR(
  INDEX(
    FILTER($J$8:$J4319, 
      $C$8:$C4319 = $M89, 
      $B$8:$B4319 &lt;= DATE(AB$1, AB$2 + 1, 1) - 1
    ),
    MATCH(
      MAX(
        FILTER($B$8:$B4319, 
          $C$8:$C4319 = $M89, 
          $B$8:$B4319 &lt;= DATE(AB$1, AB$2 + 1, 1"&amp;") - 1
        )
      ),
      FILTER($B$8:$B4319, 
        $C$8:$C4319 = $M89, 
        $B$8:$B4319 &lt;= DATE(AB$1, AB$2 + 1, 1) - 1
      ),
      0
    )
  ),
  """"
)"),"")</f>
        <v/>
      </c>
    </row>
    <row r="90" spans="2:28">
      <c r="B90" s="384"/>
      <c r="C90" s="275"/>
      <c r="D90" s="275"/>
      <c r="E90" s="275"/>
      <c r="F90" s="446"/>
      <c r="G90" s="259"/>
      <c r="H90" s="446"/>
      <c r="I90" s="454"/>
      <c r="J90" s="446"/>
      <c r="K90" s="458"/>
      <c r="M90" s="443"/>
      <c r="O90" s="261" t="str">
        <f ca="1">IFERROR(__xludf.DUMMYFUNCTION("IFERROR(
  INDEX(
    FILTER($E$8:$E4319, 
      $C$8:$C4319 = $M90, 
      $B$8:$B4319 &lt;= DATE(P$1, P$2 + 1, 1) - 1
    ),
    MATCH(
      MAX(
        FILTER($B$8:$B4319, 
          $C$8:$C4319 = $M90, 
          $B$8:$B4319 &lt;= DATE(P$1, P$2 + 1, 1) - "&amp;"1
        )
      ),
      FILTER($B$8:$B4319, 
        $C$8:$C4319 = $M90, 
        $B$8:$B4319 &lt;= DATE(P$1, P$2 + 1, 1) - 1
      ),
      0
    )
  ),
  """"
)"),"")</f>
        <v/>
      </c>
      <c r="P90" s="261" t="str">
        <f ca="1">IFERROR(__xludf.DUMMYFUNCTION("IFERROR(
  INDEX(
    FILTER($E$8:$E4319, 
      $C$8:$C4319 = $M90, 
      $B$8:$B4319 &lt;= DATE(Q$1, Q$2 + 1, 1) - 1
    ),
    MATCH(
      MAX(
        FILTER($B$8:$B4319, 
          $C$8:$C4319 = $M90, 
          $B$8:$B4319 &lt;= DATE(Q$1, Q$2 + 1, 1) - "&amp;"1
        )
      ),
      FILTER($B$8:$B4319, 
        $C$8:$C4319 = $M90, 
        $B$8:$B4319 &lt;= DATE(Q$1, Q$2 + 1, 1) - 1
      ),
      0
    )
  ),
  """"
)"),"")</f>
        <v/>
      </c>
      <c r="Q90" s="261" t="str">
        <f ca="1">IFERROR(__xludf.DUMMYFUNCTION("IFERROR(
  INDEX(
    FILTER($E$8:$E4319, 
      $C$8:$C4319 = $M90, 
      $B$8:$B4319 &lt;= DATE(R$1, R$2 + 1, 1) - 1
    ),
    MATCH(
      MAX(
        FILTER($B$8:$B4319, 
          $C$8:$C4319 = $M90, 
          $B$8:$B4319 &lt;= DATE(R$1, R$2 + 1, 1) - "&amp;"1
        )
      ),
      FILTER($B$8:$B4319, 
        $C$8:$C4319 = $M90, 
        $B$8:$B4319 &lt;= DATE(R$1, R$2 + 1, 1) - 1
      ),
      0
    )
  ),
  """"
)"),"")</f>
        <v/>
      </c>
      <c r="R90" s="261" t="str">
        <f ca="1">IFERROR(__xludf.DUMMYFUNCTION("IFERROR(
  INDEX(
    FILTER($E$8:$E4319, 
      $C$8:$C4319 = $M90, 
      $B$8:$B4319 &lt;= DATE(S$1, S$2 + 1, 1) - 1
    ),
    MATCH(
      MAX(
        FILTER($B$8:$B4319, 
          $C$8:$C4319 = $M90, 
          $B$8:$B4319 &lt;= DATE(S$1, S$2 + 1, 1) - "&amp;"1
        )
      ),
      FILTER($B$8:$B4319, 
        $C$8:$C4319 = $M90, 
        $B$8:$B4319 &lt;= DATE(S$1, S$2 + 1, 1) - 1
      ),
      0
    )
  ),
  """"
)"),"")</f>
        <v/>
      </c>
      <c r="S90" s="261" t="str">
        <f ca="1">IFERROR(__xludf.DUMMYFUNCTION("IFERROR(
  INDEX(
    FILTER($E$8:$E4319, 
      $C$8:$C4319 = $M90, 
      $B$8:$B4319 &lt;= DATE(T$1, T$2 + 1, 1) - 1
    ),
    MATCH(
      MAX(
        FILTER($B$8:$B4319, 
          $C$8:$C4319 = $M90, 
          $B$8:$B4319 &lt;= DATE(T$1, T$2 + 1, 1) - "&amp;"1
        )
      ),
      FILTER($B$8:$B4319, 
        $C$8:$C4319 = $M90, 
        $B$8:$B4319 &lt;= DATE(T$1, T$2 + 1, 1) - 1
      ),
      0
    )
  ),
  """"
)"),"")</f>
        <v/>
      </c>
      <c r="T90" s="261" t="str">
        <f ca="1">IFERROR(__xludf.DUMMYFUNCTION("IFERROR(
  INDEX(
    FILTER($E$8:$E4319, 
      $C$8:$C4319 = $M90, 
      $B$8:$B4319 &lt;= DATE(U$1, U$2 + 1, 1) - 1
    ),
    MATCH(
      MAX(
        FILTER($B$8:$B4319, 
          $C$8:$C4319 = $M90, 
          $B$8:$B4319 &lt;= DATE(U$1, U$2 + 1, 1) - "&amp;"1
        )
      ),
      FILTER($B$8:$B4319, 
        $C$8:$C4319 = $M90, 
        $B$8:$B4319 &lt;= DATE(U$1, U$2 + 1, 1) - 1
      ),
      0
    )
  ),
  """"
)"),"")</f>
        <v/>
      </c>
      <c r="U90" s="261" t="str">
        <f ca="1">IFERROR(__xludf.DUMMYFUNCTION("IFERROR(
  INDEX(
    FILTER($E$8:$E4319, 
      $C$8:$C4319 = $M90, 
      $B$8:$B4319 &lt;= DATE(V$1, V$2 + 1, 1) - 1
    ),
    MATCH(
      MAX(
        FILTER($B$8:$B4319, 
          $C$8:$C4319 = $M90, 
          $B$8:$B4319 &lt;= DATE(V$1, V$2 + 1, 1) - "&amp;"1
        )
      ),
      FILTER($B$8:$B4319, 
        $C$8:$C4319 = $M90, 
        $B$8:$B4319 &lt;= DATE(V$1, V$2 + 1, 1) - 1
      ),
      0
    )
  ),
  """"
)"),"")</f>
        <v/>
      </c>
      <c r="V90" s="261" t="str">
        <f ca="1">IFERROR(__xludf.DUMMYFUNCTION("IFERROR(
  INDEX(
    FILTER($E$8:$E4319, 
      $C$8:$C4319 = $M90, 
      $B$8:$B4319 &lt;= DATE(W$1, W$2 + 1, 1) - 1
    ),
    MATCH(
      MAX(
        FILTER($B$8:$B4319, 
          $C$8:$C4319 = $M90, 
          $B$8:$B4319 &lt;= DATE(W$1, W$2 + 1, 1) - "&amp;"1
        )
      ),
      FILTER($B$8:$B4319, 
        $C$8:$C4319 = $M90, 
        $B$8:$B4319 &lt;= DATE(W$1, W$2 + 1, 1) - 1
      ),
      0
    )
  ),
  """"
)"),"")</f>
        <v/>
      </c>
      <c r="W90" s="261" t="str">
        <f ca="1">IFERROR(__xludf.DUMMYFUNCTION("IFERROR(
  INDEX(
    FILTER($E$8:$E4319, 
      $C$8:$C4319 = $M90, 
      $B$8:$B4319 &lt;= DATE(X$1, X$2 + 1, 1) - 1
    ),
    MATCH(
      MAX(
        FILTER($B$8:$B4319, 
          $C$8:$C4319 = $M90, 
          $B$8:$B4319 &lt;= DATE(X$1, X$2 + 1, 1) - "&amp;"1
        )
      ),
      FILTER($B$8:$B4319, 
        $C$8:$C4319 = $M90, 
        $B$8:$B4319 &lt;= DATE(X$1, X$2 + 1, 1) - 1
      ),
      0
    )
  ),
  """"
)"),"")</f>
        <v/>
      </c>
      <c r="X90" s="261" t="str">
        <f ca="1">IFERROR(__xludf.DUMMYFUNCTION("IFERROR(
  INDEX(
    FILTER($E$8:$E4319, 
      $C$8:$C4319 = $M90, 
      $B$8:$B4319 &lt;= DATE(Y$1, Y$2 + 1, 1) - 1
    ),
    MATCH(
      MAX(
        FILTER($B$8:$B4319, 
          $C$8:$C4319 = $M90, 
          $B$8:$B4319 &lt;= DATE(Y$1, Y$2 + 1, 1) - "&amp;"1
        )
      ),
      FILTER($B$8:$B4319, 
        $C$8:$C4319 = $M90, 
        $B$8:$B4319 &lt;= DATE(Y$1, Y$2 + 1, 1) - 1
      ),
      0
    )
  ),
  """"
)"),"")</f>
        <v/>
      </c>
      <c r="Y90" s="261" t="str">
        <f ca="1">IFERROR(__xludf.DUMMYFUNCTION("IFERROR(
  INDEX(
    FILTER($E$8:$E4319, 
      $C$8:$C4319 = $M90, 
      $B$8:$B4319 &lt;= DATE(Z$1, Z$2 + 1, 1) - 1
    ),
    MATCH(
      MAX(
        FILTER($B$8:$B4319, 
          $C$8:$C4319 = $M90, 
          $B$8:$B4319 &lt;= DATE(Z$1, Z$2 + 1, 1) - "&amp;"1
        )
      ),
      FILTER($B$8:$B4319, 
        $C$8:$C4319 = $M90, 
        $B$8:$B4319 &lt;= DATE(Z$1, Z$2 + 1, 1) - 1
      ),
      0
    )
  ),
  """"
)"),"")</f>
        <v/>
      </c>
      <c r="Z90" s="261" t="str">
        <f ca="1">IFERROR(__xludf.DUMMYFUNCTION("IFERROR(
  INDEX(
    FILTER($E$8:$E4319, 
      $C$8:$C4319 = $M90, 
      $B$8:$B4319 &lt;= DATE(AA$1, AA$2 + 1, 1) - 1
    ),
    MATCH(
      MAX(
        FILTER($B$8:$B4319, 
          $C$8:$C4319 = $M90, 
          $B$8:$B4319 &lt;= DATE(AA$1, AA$2 + 1, 1"&amp;") - 1
        )
      ),
      FILTER($B$8:$B4319, 
        $C$8:$C4319 = $M90, 
        $B$8:$B4319 &lt;= DATE(AA$1, AA$2 + 1, 1) - 1
      ),
      0
    )
  ),
  """"
)"),"")</f>
        <v/>
      </c>
      <c r="AA90" s="261" t="str">
        <f ca="1">IFERROR(__xludf.DUMMYFUNCTION("IFERROR(
  INDEX(
    FILTER($J$8:$J4319, 
      $C$8:$C4319 = $M90, 
      $B$8:$B4319 &lt;= DATE(AA$1, AA$2 + 1, 1) - 1
    ),
    MATCH(
      MAX(
        FILTER($B$8:$B4319, 
          $C$8:$C4319 = $M90, 
          $B$8:$B4319 &lt;= DATE(AA$1, AA$2 + 1, 1"&amp;") - 1
        )
      ),
      FILTER($B$8:$B4319, 
        $C$8:$C4319 = $M90, 
        $B$8:$B4319 &lt;= DATE(AA$1, AA$2 + 1, 1) - 1
      ),
      0
    )
  ),
  """"
)"),"")</f>
        <v/>
      </c>
      <c r="AB90" s="261" t="str">
        <f ca="1">IFERROR(__xludf.DUMMYFUNCTION("IFERROR(
  INDEX(
    FILTER($J$8:$J4319, 
      $C$8:$C4319 = $M90, 
      $B$8:$B4319 &lt;= DATE(AB$1, AB$2 + 1, 1) - 1
    ),
    MATCH(
      MAX(
        FILTER($B$8:$B4319, 
          $C$8:$C4319 = $M90, 
          $B$8:$B4319 &lt;= DATE(AB$1, AB$2 + 1, 1"&amp;") - 1
        )
      ),
      FILTER($B$8:$B4319, 
        $C$8:$C4319 = $M90, 
        $B$8:$B4319 &lt;= DATE(AB$1, AB$2 + 1, 1) - 1
      ),
      0
    )
  ),
  """"
)"),"")</f>
        <v/>
      </c>
    </row>
    <row r="91" spans="2:28">
      <c r="B91" s="384"/>
      <c r="C91" s="275"/>
      <c r="D91" s="275"/>
      <c r="E91" s="275"/>
      <c r="F91" s="446"/>
      <c r="G91" s="259"/>
      <c r="H91" s="446"/>
      <c r="I91" s="454"/>
      <c r="J91" s="446"/>
      <c r="K91" s="458"/>
      <c r="M91" s="443"/>
      <c r="O91" s="261" t="str">
        <f ca="1">IFERROR(__xludf.DUMMYFUNCTION("IFERROR(
  INDEX(
    FILTER($E$8:$E4319, 
      $C$8:$C4319 = $M91, 
      $B$8:$B4319 &lt;= DATE(P$1, P$2 + 1, 1) - 1
    ),
    MATCH(
      MAX(
        FILTER($B$8:$B4319, 
          $C$8:$C4319 = $M91, 
          $B$8:$B4319 &lt;= DATE(P$1, P$2 + 1, 1) - "&amp;"1
        )
      ),
      FILTER($B$8:$B4319, 
        $C$8:$C4319 = $M91, 
        $B$8:$B4319 &lt;= DATE(P$1, P$2 + 1, 1) - 1
      ),
      0
    )
  ),
  """"
)"),"")</f>
        <v/>
      </c>
      <c r="P91" s="261" t="str">
        <f ca="1">IFERROR(__xludf.DUMMYFUNCTION("IFERROR(
  INDEX(
    FILTER($E$8:$E4319, 
      $C$8:$C4319 = $M91, 
      $B$8:$B4319 &lt;= DATE(Q$1, Q$2 + 1, 1) - 1
    ),
    MATCH(
      MAX(
        FILTER($B$8:$B4319, 
          $C$8:$C4319 = $M91, 
          $B$8:$B4319 &lt;= DATE(Q$1, Q$2 + 1, 1) - "&amp;"1
        )
      ),
      FILTER($B$8:$B4319, 
        $C$8:$C4319 = $M91, 
        $B$8:$B4319 &lt;= DATE(Q$1, Q$2 + 1, 1) - 1
      ),
      0
    )
  ),
  """"
)"),"")</f>
        <v/>
      </c>
      <c r="Q91" s="261" t="str">
        <f ca="1">IFERROR(__xludf.DUMMYFUNCTION("IFERROR(
  INDEX(
    FILTER($E$8:$E4319, 
      $C$8:$C4319 = $M91, 
      $B$8:$B4319 &lt;= DATE(R$1, R$2 + 1, 1) - 1
    ),
    MATCH(
      MAX(
        FILTER($B$8:$B4319, 
          $C$8:$C4319 = $M91, 
          $B$8:$B4319 &lt;= DATE(R$1, R$2 + 1, 1) - "&amp;"1
        )
      ),
      FILTER($B$8:$B4319, 
        $C$8:$C4319 = $M91, 
        $B$8:$B4319 &lt;= DATE(R$1, R$2 + 1, 1) - 1
      ),
      0
    )
  ),
  """"
)"),"")</f>
        <v/>
      </c>
      <c r="R91" s="261" t="str">
        <f ca="1">IFERROR(__xludf.DUMMYFUNCTION("IFERROR(
  INDEX(
    FILTER($E$8:$E4319, 
      $C$8:$C4319 = $M91, 
      $B$8:$B4319 &lt;= DATE(S$1, S$2 + 1, 1) - 1
    ),
    MATCH(
      MAX(
        FILTER($B$8:$B4319, 
          $C$8:$C4319 = $M91, 
          $B$8:$B4319 &lt;= DATE(S$1, S$2 + 1, 1) - "&amp;"1
        )
      ),
      FILTER($B$8:$B4319, 
        $C$8:$C4319 = $M91, 
        $B$8:$B4319 &lt;= DATE(S$1, S$2 + 1, 1) - 1
      ),
      0
    )
  ),
  """"
)"),"")</f>
        <v/>
      </c>
      <c r="S91" s="261" t="str">
        <f ca="1">IFERROR(__xludf.DUMMYFUNCTION("IFERROR(
  INDEX(
    FILTER($E$8:$E4319, 
      $C$8:$C4319 = $M91, 
      $B$8:$B4319 &lt;= DATE(T$1, T$2 + 1, 1) - 1
    ),
    MATCH(
      MAX(
        FILTER($B$8:$B4319, 
          $C$8:$C4319 = $M91, 
          $B$8:$B4319 &lt;= DATE(T$1, T$2 + 1, 1) - "&amp;"1
        )
      ),
      FILTER($B$8:$B4319, 
        $C$8:$C4319 = $M91, 
        $B$8:$B4319 &lt;= DATE(T$1, T$2 + 1, 1) - 1
      ),
      0
    )
  ),
  """"
)"),"")</f>
        <v/>
      </c>
      <c r="T91" s="261" t="str">
        <f ca="1">IFERROR(__xludf.DUMMYFUNCTION("IFERROR(
  INDEX(
    FILTER($E$8:$E4319, 
      $C$8:$C4319 = $M91, 
      $B$8:$B4319 &lt;= DATE(U$1, U$2 + 1, 1) - 1
    ),
    MATCH(
      MAX(
        FILTER($B$8:$B4319, 
          $C$8:$C4319 = $M91, 
          $B$8:$B4319 &lt;= DATE(U$1, U$2 + 1, 1) - "&amp;"1
        )
      ),
      FILTER($B$8:$B4319, 
        $C$8:$C4319 = $M91, 
        $B$8:$B4319 &lt;= DATE(U$1, U$2 + 1, 1) - 1
      ),
      0
    )
  ),
  """"
)"),"")</f>
        <v/>
      </c>
      <c r="U91" s="261" t="str">
        <f ca="1">IFERROR(__xludf.DUMMYFUNCTION("IFERROR(
  INDEX(
    FILTER($E$8:$E4319, 
      $C$8:$C4319 = $M91, 
      $B$8:$B4319 &lt;= DATE(V$1, V$2 + 1, 1) - 1
    ),
    MATCH(
      MAX(
        FILTER($B$8:$B4319, 
          $C$8:$C4319 = $M91, 
          $B$8:$B4319 &lt;= DATE(V$1, V$2 + 1, 1) - "&amp;"1
        )
      ),
      FILTER($B$8:$B4319, 
        $C$8:$C4319 = $M91, 
        $B$8:$B4319 &lt;= DATE(V$1, V$2 + 1, 1) - 1
      ),
      0
    )
  ),
  """"
)"),"")</f>
        <v/>
      </c>
      <c r="V91" s="261" t="str">
        <f ca="1">IFERROR(__xludf.DUMMYFUNCTION("IFERROR(
  INDEX(
    FILTER($E$8:$E4319, 
      $C$8:$C4319 = $M91, 
      $B$8:$B4319 &lt;= DATE(W$1, W$2 + 1, 1) - 1
    ),
    MATCH(
      MAX(
        FILTER($B$8:$B4319, 
          $C$8:$C4319 = $M91, 
          $B$8:$B4319 &lt;= DATE(W$1, W$2 + 1, 1) - "&amp;"1
        )
      ),
      FILTER($B$8:$B4319, 
        $C$8:$C4319 = $M91, 
        $B$8:$B4319 &lt;= DATE(W$1, W$2 + 1, 1) - 1
      ),
      0
    )
  ),
  """"
)"),"")</f>
        <v/>
      </c>
      <c r="W91" s="261" t="str">
        <f ca="1">IFERROR(__xludf.DUMMYFUNCTION("IFERROR(
  INDEX(
    FILTER($E$8:$E4319, 
      $C$8:$C4319 = $M91, 
      $B$8:$B4319 &lt;= DATE(X$1, X$2 + 1, 1) - 1
    ),
    MATCH(
      MAX(
        FILTER($B$8:$B4319, 
          $C$8:$C4319 = $M91, 
          $B$8:$B4319 &lt;= DATE(X$1, X$2 + 1, 1) - "&amp;"1
        )
      ),
      FILTER($B$8:$B4319, 
        $C$8:$C4319 = $M91, 
        $B$8:$B4319 &lt;= DATE(X$1, X$2 + 1, 1) - 1
      ),
      0
    )
  ),
  """"
)"),"")</f>
        <v/>
      </c>
      <c r="X91" s="261" t="str">
        <f ca="1">IFERROR(__xludf.DUMMYFUNCTION("IFERROR(
  INDEX(
    FILTER($E$8:$E4319, 
      $C$8:$C4319 = $M91, 
      $B$8:$B4319 &lt;= DATE(Y$1, Y$2 + 1, 1) - 1
    ),
    MATCH(
      MAX(
        FILTER($B$8:$B4319, 
          $C$8:$C4319 = $M91, 
          $B$8:$B4319 &lt;= DATE(Y$1, Y$2 + 1, 1) - "&amp;"1
        )
      ),
      FILTER($B$8:$B4319, 
        $C$8:$C4319 = $M91, 
        $B$8:$B4319 &lt;= DATE(Y$1, Y$2 + 1, 1) - 1
      ),
      0
    )
  ),
  """"
)"),"")</f>
        <v/>
      </c>
      <c r="Y91" s="261" t="str">
        <f ca="1">IFERROR(__xludf.DUMMYFUNCTION("IFERROR(
  INDEX(
    FILTER($E$8:$E4319, 
      $C$8:$C4319 = $M91, 
      $B$8:$B4319 &lt;= DATE(Z$1, Z$2 + 1, 1) - 1
    ),
    MATCH(
      MAX(
        FILTER($B$8:$B4319, 
          $C$8:$C4319 = $M91, 
          $B$8:$B4319 &lt;= DATE(Z$1, Z$2 + 1, 1) - "&amp;"1
        )
      ),
      FILTER($B$8:$B4319, 
        $C$8:$C4319 = $M91, 
        $B$8:$B4319 &lt;= DATE(Z$1, Z$2 + 1, 1) - 1
      ),
      0
    )
  ),
  """"
)"),"")</f>
        <v/>
      </c>
      <c r="Z91" s="261" t="str">
        <f ca="1">IFERROR(__xludf.DUMMYFUNCTION("IFERROR(
  INDEX(
    FILTER($E$8:$E4319, 
      $C$8:$C4319 = $M91, 
      $B$8:$B4319 &lt;= DATE(AA$1, AA$2 + 1, 1) - 1
    ),
    MATCH(
      MAX(
        FILTER($B$8:$B4319, 
          $C$8:$C4319 = $M91, 
          $B$8:$B4319 &lt;= DATE(AA$1, AA$2 + 1, 1"&amp;") - 1
        )
      ),
      FILTER($B$8:$B4319, 
        $C$8:$C4319 = $M91, 
        $B$8:$B4319 &lt;= DATE(AA$1, AA$2 + 1, 1) - 1
      ),
      0
    )
  ),
  """"
)"),"")</f>
        <v/>
      </c>
      <c r="AA91" s="261" t="str">
        <f ca="1">IFERROR(__xludf.DUMMYFUNCTION("IFERROR(
  INDEX(
    FILTER($J$8:$J4319, 
      $C$8:$C4319 = $M91, 
      $B$8:$B4319 &lt;= DATE(AA$1, AA$2 + 1, 1) - 1
    ),
    MATCH(
      MAX(
        FILTER($B$8:$B4319, 
          $C$8:$C4319 = $M91, 
          $B$8:$B4319 &lt;= DATE(AA$1, AA$2 + 1, 1"&amp;") - 1
        )
      ),
      FILTER($B$8:$B4319, 
        $C$8:$C4319 = $M91, 
        $B$8:$B4319 &lt;= DATE(AA$1, AA$2 + 1, 1) - 1
      ),
      0
    )
  ),
  """"
)"),"")</f>
        <v/>
      </c>
      <c r="AB91" s="261" t="str">
        <f ca="1">IFERROR(__xludf.DUMMYFUNCTION("IFERROR(
  INDEX(
    FILTER($J$8:$J4319, 
      $C$8:$C4319 = $M91, 
      $B$8:$B4319 &lt;= DATE(AB$1, AB$2 + 1, 1) - 1
    ),
    MATCH(
      MAX(
        FILTER($B$8:$B4319, 
          $C$8:$C4319 = $M91, 
          $B$8:$B4319 &lt;= DATE(AB$1, AB$2 + 1, 1"&amp;") - 1
        )
      ),
      FILTER($B$8:$B4319, 
        $C$8:$C4319 = $M91, 
        $B$8:$B4319 &lt;= DATE(AB$1, AB$2 + 1, 1) - 1
      ),
      0
    )
  ),
  """"
)"),"")</f>
        <v/>
      </c>
    </row>
    <row r="92" spans="2:28">
      <c r="B92" s="384"/>
      <c r="C92" s="275"/>
      <c r="D92" s="275"/>
      <c r="E92" s="275"/>
      <c r="F92" s="446"/>
      <c r="G92" s="259"/>
      <c r="H92" s="446"/>
      <c r="I92" s="454"/>
      <c r="J92" s="446"/>
      <c r="K92" s="458"/>
      <c r="M92" s="443"/>
      <c r="O92" s="261" t="str">
        <f ca="1">IFERROR(__xludf.DUMMYFUNCTION("IFERROR(
  INDEX(
    FILTER($E$8:$E4319, 
      $C$8:$C4319 = $M92, 
      $B$8:$B4319 &lt;= DATE(P$1, P$2 + 1, 1) - 1
    ),
    MATCH(
      MAX(
        FILTER($B$8:$B4319, 
          $C$8:$C4319 = $M92, 
          $B$8:$B4319 &lt;= DATE(P$1, P$2 + 1, 1) - "&amp;"1
        )
      ),
      FILTER($B$8:$B4319, 
        $C$8:$C4319 = $M92, 
        $B$8:$B4319 &lt;= DATE(P$1, P$2 + 1, 1) - 1
      ),
      0
    )
  ),
  """"
)"),"")</f>
        <v/>
      </c>
      <c r="P92" s="261" t="str">
        <f ca="1">IFERROR(__xludf.DUMMYFUNCTION("IFERROR(
  INDEX(
    FILTER($E$8:$E4319, 
      $C$8:$C4319 = $M92, 
      $B$8:$B4319 &lt;= DATE(Q$1, Q$2 + 1, 1) - 1
    ),
    MATCH(
      MAX(
        FILTER($B$8:$B4319, 
          $C$8:$C4319 = $M92, 
          $B$8:$B4319 &lt;= DATE(Q$1, Q$2 + 1, 1) - "&amp;"1
        )
      ),
      FILTER($B$8:$B4319, 
        $C$8:$C4319 = $M92, 
        $B$8:$B4319 &lt;= DATE(Q$1, Q$2 + 1, 1) - 1
      ),
      0
    )
  ),
  """"
)"),"")</f>
        <v/>
      </c>
      <c r="Q92" s="261" t="str">
        <f ca="1">IFERROR(__xludf.DUMMYFUNCTION("IFERROR(
  INDEX(
    FILTER($E$8:$E4319, 
      $C$8:$C4319 = $M92, 
      $B$8:$B4319 &lt;= DATE(R$1, R$2 + 1, 1) - 1
    ),
    MATCH(
      MAX(
        FILTER($B$8:$B4319, 
          $C$8:$C4319 = $M92, 
          $B$8:$B4319 &lt;= DATE(R$1, R$2 + 1, 1) - "&amp;"1
        )
      ),
      FILTER($B$8:$B4319, 
        $C$8:$C4319 = $M92, 
        $B$8:$B4319 &lt;= DATE(R$1, R$2 + 1, 1) - 1
      ),
      0
    )
  ),
  """"
)"),"")</f>
        <v/>
      </c>
      <c r="R92" s="261" t="str">
        <f ca="1">IFERROR(__xludf.DUMMYFUNCTION("IFERROR(
  INDEX(
    FILTER($E$8:$E4319, 
      $C$8:$C4319 = $M92, 
      $B$8:$B4319 &lt;= DATE(S$1, S$2 + 1, 1) - 1
    ),
    MATCH(
      MAX(
        FILTER($B$8:$B4319, 
          $C$8:$C4319 = $M92, 
          $B$8:$B4319 &lt;= DATE(S$1, S$2 + 1, 1) - "&amp;"1
        )
      ),
      FILTER($B$8:$B4319, 
        $C$8:$C4319 = $M92, 
        $B$8:$B4319 &lt;= DATE(S$1, S$2 + 1, 1) - 1
      ),
      0
    )
  ),
  """"
)"),"")</f>
        <v/>
      </c>
      <c r="S92" s="261" t="str">
        <f ca="1">IFERROR(__xludf.DUMMYFUNCTION("IFERROR(
  INDEX(
    FILTER($E$8:$E4319, 
      $C$8:$C4319 = $M92, 
      $B$8:$B4319 &lt;= DATE(T$1, T$2 + 1, 1) - 1
    ),
    MATCH(
      MAX(
        FILTER($B$8:$B4319, 
          $C$8:$C4319 = $M92, 
          $B$8:$B4319 &lt;= DATE(T$1, T$2 + 1, 1) - "&amp;"1
        )
      ),
      FILTER($B$8:$B4319, 
        $C$8:$C4319 = $M92, 
        $B$8:$B4319 &lt;= DATE(T$1, T$2 + 1, 1) - 1
      ),
      0
    )
  ),
  """"
)"),"")</f>
        <v/>
      </c>
      <c r="T92" s="261" t="str">
        <f ca="1">IFERROR(__xludf.DUMMYFUNCTION("IFERROR(
  INDEX(
    FILTER($E$8:$E4319, 
      $C$8:$C4319 = $M92, 
      $B$8:$B4319 &lt;= DATE(U$1, U$2 + 1, 1) - 1
    ),
    MATCH(
      MAX(
        FILTER($B$8:$B4319, 
          $C$8:$C4319 = $M92, 
          $B$8:$B4319 &lt;= DATE(U$1, U$2 + 1, 1) - "&amp;"1
        )
      ),
      FILTER($B$8:$B4319, 
        $C$8:$C4319 = $M92, 
        $B$8:$B4319 &lt;= DATE(U$1, U$2 + 1, 1) - 1
      ),
      0
    )
  ),
  """"
)"),"")</f>
        <v/>
      </c>
      <c r="U92" s="261" t="str">
        <f ca="1">IFERROR(__xludf.DUMMYFUNCTION("IFERROR(
  INDEX(
    FILTER($E$8:$E4319, 
      $C$8:$C4319 = $M92, 
      $B$8:$B4319 &lt;= DATE(V$1, V$2 + 1, 1) - 1
    ),
    MATCH(
      MAX(
        FILTER($B$8:$B4319, 
          $C$8:$C4319 = $M92, 
          $B$8:$B4319 &lt;= DATE(V$1, V$2 + 1, 1) - "&amp;"1
        )
      ),
      FILTER($B$8:$B4319, 
        $C$8:$C4319 = $M92, 
        $B$8:$B4319 &lt;= DATE(V$1, V$2 + 1, 1) - 1
      ),
      0
    )
  ),
  """"
)"),"")</f>
        <v/>
      </c>
      <c r="V92" s="261" t="str">
        <f ca="1">IFERROR(__xludf.DUMMYFUNCTION("IFERROR(
  INDEX(
    FILTER($E$8:$E4319, 
      $C$8:$C4319 = $M92, 
      $B$8:$B4319 &lt;= DATE(W$1, W$2 + 1, 1) - 1
    ),
    MATCH(
      MAX(
        FILTER($B$8:$B4319, 
          $C$8:$C4319 = $M92, 
          $B$8:$B4319 &lt;= DATE(W$1, W$2 + 1, 1) - "&amp;"1
        )
      ),
      FILTER($B$8:$B4319, 
        $C$8:$C4319 = $M92, 
        $B$8:$B4319 &lt;= DATE(W$1, W$2 + 1, 1) - 1
      ),
      0
    )
  ),
  """"
)"),"")</f>
        <v/>
      </c>
      <c r="W92" s="261" t="str">
        <f ca="1">IFERROR(__xludf.DUMMYFUNCTION("IFERROR(
  INDEX(
    FILTER($E$8:$E4319, 
      $C$8:$C4319 = $M92, 
      $B$8:$B4319 &lt;= DATE(X$1, X$2 + 1, 1) - 1
    ),
    MATCH(
      MAX(
        FILTER($B$8:$B4319, 
          $C$8:$C4319 = $M92, 
          $B$8:$B4319 &lt;= DATE(X$1, X$2 + 1, 1) - "&amp;"1
        )
      ),
      FILTER($B$8:$B4319, 
        $C$8:$C4319 = $M92, 
        $B$8:$B4319 &lt;= DATE(X$1, X$2 + 1, 1) - 1
      ),
      0
    )
  ),
  """"
)"),"")</f>
        <v/>
      </c>
      <c r="X92" s="261" t="str">
        <f ca="1">IFERROR(__xludf.DUMMYFUNCTION("IFERROR(
  INDEX(
    FILTER($E$8:$E4319, 
      $C$8:$C4319 = $M92, 
      $B$8:$B4319 &lt;= DATE(Y$1, Y$2 + 1, 1) - 1
    ),
    MATCH(
      MAX(
        FILTER($B$8:$B4319, 
          $C$8:$C4319 = $M92, 
          $B$8:$B4319 &lt;= DATE(Y$1, Y$2 + 1, 1) - "&amp;"1
        )
      ),
      FILTER($B$8:$B4319, 
        $C$8:$C4319 = $M92, 
        $B$8:$B4319 &lt;= DATE(Y$1, Y$2 + 1, 1) - 1
      ),
      0
    )
  ),
  """"
)"),"")</f>
        <v/>
      </c>
      <c r="Y92" s="261" t="str">
        <f ca="1">IFERROR(__xludf.DUMMYFUNCTION("IFERROR(
  INDEX(
    FILTER($E$8:$E4319, 
      $C$8:$C4319 = $M92, 
      $B$8:$B4319 &lt;= DATE(Z$1, Z$2 + 1, 1) - 1
    ),
    MATCH(
      MAX(
        FILTER($B$8:$B4319, 
          $C$8:$C4319 = $M92, 
          $B$8:$B4319 &lt;= DATE(Z$1, Z$2 + 1, 1) - "&amp;"1
        )
      ),
      FILTER($B$8:$B4319, 
        $C$8:$C4319 = $M92, 
        $B$8:$B4319 &lt;= DATE(Z$1, Z$2 + 1, 1) - 1
      ),
      0
    )
  ),
  """"
)"),"")</f>
        <v/>
      </c>
      <c r="Z92" s="261" t="str">
        <f ca="1">IFERROR(__xludf.DUMMYFUNCTION("IFERROR(
  INDEX(
    FILTER($E$8:$E4319, 
      $C$8:$C4319 = $M92, 
      $B$8:$B4319 &lt;= DATE(AA$1, AA$2 + 1, 1) - 1
    ),
    MATCH(
      MAX(
        FILTER($B$8:$B4319, 
          $C$8:$C4319 = $M92, 
          $B$8:$B4319 &lt;= DATE(AA$1, AA$2 + 1, 1"&amp;") - 1
        )
      ),
      FILTER($B$8:$B4319, 
        $C$8:$C4319 = $M92, 
        $B$8:$B4319 &lt;= DATE(AA$1, AA$2 + 1, 1) - 1
      ),
      0
    )
  ),
  """"
)"),"")</f>
        <v/>
      </c>
      <c r="AA92" s="261" t="str">
        <f ca="1">IFERROR(__xludf.DUMMYFUNCTION("IFERROR(
  INDEX(
    FILTER($J$8:$J4319, 
      $C$8:$C4319 = $M92, 
      $B$8:$B4319 &lt;= DATE(AA$1, AA$2 + 1, 1) - 1
    ),
    MATCH(
      MAX(
        FILTER($B$8:$B4319, 
          $C$8:$C4319 = $M92, 
          $B$8:$B4319 &lt;= DATE(AA$1, AA$2 + 1, 1"&amp;") - 1
        )
      ),
      FILTER($B$8:$B4319, 
        $C$8:$C4319 = $M92, 
        $B$8:$B4319 &lt;= DATE(AA$1, AA$2 + 1, 1) - 1
      ),
      0
    )
  ),
  """"
)"),"")</f>
        <v/>
      </c>
      <c r="AB92" s="261" t="str">
        <f ca="1">IFERROR(__xludf.DUMMYFUNCTION("IFERROR(
  INDEX(
    FILTER($J$8:$J4319, 
      $C$8:$C4319 = $M92, 
      $B$8:$B4319 &lt;= DATE(AB$1, AB$2 + 1, 1) - 1
    ),
    MATCH(
      MAX(
        FILTER($B$8:$B4319, 
          $C$8:$C4319 = $M92, 
          $B$8:$B4319 &lt;= DATE(AB$1, AB$2 + 1, 1"&amp;") - 1
        )
      ),
      FILTER($B$8:$B4319, 
        $C$8:$C4319 = $M92, 
        $B$8:$B4319 &lt;= DATE(AB$1, AB$2 + 1, 1) - 1
      ),
      0
    )
  ),
  """"
)"),"")</f>
        <v/>
      </c>
    </row>
    <row r="93" spans="2:28">
      <c r="B93" s="384"/>
      <c r="C93" s="275"/>
      <c r="D93" s="275"/>
      <c r="E93" s="275"/>
      <c r="F93" s="446"/>
      <c r="G93" s="259"/>
      <c r="H93" s="446"/>
      <c r="I93" s="454"/>
      <c r="J93" s="446"/>
      <c r="K93" s="458"/>
      <c r="M93" s="443"/>
      <c r="O93" s="261" t="str">
        <f ca="1">IFERROR(__xludf.DUMMYFUNCTION("IFERROR(
  INDEX(
    FILTER($E$8:$E4319, 
      $C$8:$C4319 = $M93, 
      $B$8:$B4319 &lt;= DATE(P$1, P$2 + 1, 1) - 1
    ),
    MATCH(
      MAX(
        FILTER($B$8:$B4319, 
          $C$8:$C4319 = $M93, 
          $B$8:$B4319 &lt;= DATE(P$1, P$2 + 1, 1) - "&amp;"1
        )
      ),
      FILTER($B$8:$B4319, 
        $C$8:$C4319 = $M93, 
        $B$8:$B4319 &lt;= DATE(P$1, P$2 + 1, 1) - 1
      ),
      0
    )
  ),
  """"
)"),"")</f>
        <v/>
      </c>
      <c r="P93" s="261" t="str">
        <f ca="1">IFERROR(__xludf.DUMMYFUNCTION("IFERROR(
  INDEX(
    FILTER($E$8:$E4319, 
      $C$8:$C4319 = $M93, 
      $B$8:$B4319 &lt;= DATE(Q$1, Q$2 + 1, 1) - 1
    ),
    MATCH(
      MAX(
        FILTER($B$8:$B4319, 
          $C$8:$C4319 = $M93, 
          $B$8:$B4319 &lt;= DATE(Q$1, Q$2 + 1, 1) - "&amp;"1
        )
      ),
      FILTER($B$8:$B4319, 
        $C$8:$C4319 = $M93, 
        $B$8:$B4319 &lt;= DATE(Q$1, Q$2 + 1, 1) - 1
      ),
      0
    )
  ),
  """"
)"),"")</f>
        <v/>
      </c>
      <c r="Q93" s="261" t="str">
        <f ca="1">IFERROR(__xludf.DUMMYFUNCTION("IFERROR(
  INDEX(
    FILTER($E$8:$E4319, 
      $C$8:$C4319 = $M93, 
      $B$8:$B4319 &lt;= DATE(R$1, R$2 + 1, 1) - 1
    ),
    MATCH(
      MAX(
        FILTER($B$8:$B4319, 
          $C$8:$C4319 = $M93, 
          $B$8:$B4319 &lt;= DATE(R$1, R$2 + 1, 1) - "&amp;"1
        )
      ),
      FILTER($B$8:$B4319, 
        $C$8:$C4319 = $M93, 
        $B$8:$B4319 &lt;= DATE(R$1, R$2 + 1, 1) - 1
      ),
      0
    )
  ),
  """"
)"),"")</f>
        <v/>
      </c>
      <c r="R93" s="261" t="str">
        <f ca="1">IFERROR(__xludf.DUMMYFUNCTION("IFERROR(
  INDEX(
    FILTER($E$8:$E4319, 
      $C$8:$C4319 = $M93, 
      $B$8:$B4319 &lt;= DATE(S$1, S$2 + 1, 1) - 1
    ),
    MATCH(
      MAX(
        FILTER($B$8:$B4319, 
          $C$8:$C4319 = $M93, 
          $B$8:$B4319 &lt;= DATE(S$1, S$2 + 1, 1) - "&amp;"1
        )
      ),
      FILTER($B$8:$B4319, 
        $C$8:$C4319 = $M93, 
        $B$8:$B4319 &lt;= DATE(S$1, S$2 + 1, 1) - 1
      ),
      0
    )
  ),
  """"
)"),"")</f>
        <v/>
      </c>
      <c r="S93" s="261" t="str">
        <f ca="1">IFERROR(__xludf.DUMMYFUNCTION("IFERROR(
  INDEX(
    FILTER($E$8:$E4319, 
      $C$8:$C4319 = $M93, 
      $B$8:$B4319 &lt;= DATE(T$1, T$2 + 1, 1) - 1
    ),
    MATCH(
      MAX(
        FILTER($B$8:$B4319, 
          $C$8:$C4319 = $M93, 
          $B$8:$B4319 &lt;= DATE(T$1, T$2 + 1, 1) - "&amp;"1
        )
      ),
      FILTER($B$8:$B4319, 
        $C$8:$C4319 = $M93, 
        $B$8:$B4319 &lt;= DATE(T$1, T$2 + 1, 1) - 1
      ),
      0
    )
  ),
  """"
)"),"")</f>
        <v/>
      </c>
      <c r="T93" s="261" t="str">
        <f ca="1">IFERROR(__xludf.DUMMYFUNCTION("IFERROR(
  INDEX(
    FILTER($E$8:$E4319, 
      $C$8:$C4319 = $M93, 
      $B$8:$B4319 &lt;= DATE(U$1, U$2 + 1, 1) - 1
    ),
    MATCH(
      MAX(
        FILTER($B$8:$B4319, 
          $C$8:$C4319 = $M93, 
          $B$8:$B4319 &lt;= DATE(U$1, U$2 + 1, 1) - "&amp;"1
        )
      ),
      FILTER($B$8:$B4319, 
        $C$8:$C4319 = $M93, 
        $B$8:$B4319 &lt;= DATE(U$1, U$2 + 1, 1) - 1
      ),
      0
    )
  ),
  """"
)"),"")</f>
        <v/>
      </c>
      <c r="U93" s="261" t="str">
        <f ca="1">IFERROR(__xludf.DUMMYFUNCTION("IFERROR(
  INDEX(
    FILTER($E$8:$E4319, 
      $C$8:$C4319 = $M93, 
      $B$8:$B4319 &lt;= DATE(V$1, V$2 + 1, 1) - 1
    ),
    MATCH(
      MAX(
        FILTER($B$8:$B4319, 
          $C$8:$C4319 = $M93, 
          $B$8:$B4319 &lt;= DATE(V$1, V$2 + 1, 1) - "&amp;"1
        )
      ),
      FILTER($B$8:$B4319, 
        $C$8:$C4319 = $M93, 
        $B$8:$B4319 &lt;= DATE(V$1, V$2 + 1, 1) - 1
      ),
      0
    )
  ),
  """"
)"),"")</f>
        <v/>
      </c>
      <c r="V93" s="261" t="str">
        <f ca="1">IFERROR(__xludf.DUMMYFUNCTION("IFERROR(
  INDEX(
    FILTER($E$8:$E4319, 
      $C$8:$C4319 = $M93, 
      $B$8:$B4319 &lt;= DATE(W$1, W$2 + 1, 1) - 1
    ),
    MATCH(
      MAX(
        FILTER($B$8:$B4319, 
          $C$8:$C4319 = $M93, 
          $B$8:$B4319 &lt;= DATE(W$1, W$2 + 1, 1) - "&amp;"1
        )
      ),
      FILTER($B$8:$B4319, 
        $C$8:$C4319 = $M93, 
        $B$8:$B4319 &lt;= DATE(W$1, W$2 + 1, 1) - 1
      ),
      0
    )
  ),
  """"
)"),"")</f>
        <v/>
      </c>
      <c r="W93" s="261" t="str">
        <f ca="1">IFERROR(__xludf.DUMMYFUNCTION("IFERROR(
  INDEX(
    FILTER($E$8:$E4319, 
      $C$8:$C4319 = $M93, 
      $B$8:$B4319 &lt;= DATE(X$1, X$2 + 1, 1) - 1
    ),
    MATCH(
      MAX(
        FILTER($B$8:$B4319, 
          $C$8:$C4319 = $M93, 
          $B$8:$B4319 &lt;= DATE(X$1, X$2 + 1, 1) - "&amp;"1
        )
      ),
      FILTER($B$8:$B4319, 
        $C$8:$C4319 = $M93, 
        $B$8:$B4319 &lt;= DATE(X$1, X$2 + 1, 1) - 1
      ),
      0
    )
  ),
  """"
)"),"")</f>
        <v/>
      </c>
      <c r="X93" s="261" t="str">
        <f ca="1">IFERROR(__xludf.DUMMYFUNCTION("IFERROR(
  INDEX(
    FILTER($E$8:$E4319, 
      $C$8:$C4319 = $M93, 
      $B$8:$B4319 &lt;= DATE(Y$1, Y$2 + 1, 1) - 1
    ),
    MATCH(
      MAX(
        FILTER($B$8:$B4319, 
          $C$8:$C4319 = $M93, 
          $B$8:$B4319 &lt;= DATE(Y$1, Y$2 + 1, 1) - "&amp;"1
        )
      ),
      FILTER($B$8:$B4319, 
        $C$8:$C4319 = $M93, 
        $B$8:$B4319 &lt;= DATE(Y$1, Y$2 + 1, 1) - 1
      ),
      0
    )
  ),
  """"
)"),"")</f>
        <v/>
      </c>
      <c r="Y93" s="261" t="str">
        <f ca="1">IFERROR(__xludf.DUMMYFUNCTION("IFERROR(
  INDEX(
    FILTER($E$8:$E4319, 
      $C$8:$C4319 = $M93, 
      $B$8:$B4319 &lt;= DATE(Z$1, Z$2 + 1, 1) - 1
    ),
    MATCH(
      MAX(
        FILTER($B$8:$B4319, 
          $C$8:$C4319 = $M93, 
          $B$8:$B4319 &lt;= DATE(Z$1, Z$2 + 1, 1) - "&amp;"1
        )
      ),
      FILTER($B$8:$B4319, 
        $C$8:$C4319 = $M93, 
        $B$8:$B4319 &lt;= DATE(Z$1, Z$2 + 1, 1) - 1
      ),
      0
    )
  ),
  """"
)"),"")</f>
        <v/>
      </c>
      <c r="Z93" s="261" t="str">
        <f ca="1">IFERROR(__xludf.DUMMYFUNCTION("IFERROR(
  INDEX(
    FILTER($E$8:$E4319, 
      $C$8:$C4319 = $M93, 
      $B$8:$B4319 &lt;= DATE(AA$1, AA$2 + 1, 1) - 1
    ),
    MATCH(
      MAX(
        FILTER($B$8:$B4319, 
          $C$8:$C4319 = $M93, 
          $B$8:$B4319 &lt;= DATE(AA$1, AA$2 + 1, 1"&amp;") - 1
        )
      ),
      FILTER($B$8:$B4319, 
        $C$8:$C4319 = $M93, 
        $B$8:$B4319 &lt;= DATE(AA$1, AA$2 + 1, 1) - 1
      ),
      0
    )
  ),
  """"
)"),"")</f>
        <v/>
      </c>
      <c r="AA93" s="261" t="str">
        <f ca="1">IFERROR(__xludf.DUMMYFUNCTION("IFERROR(
  INDEX(
    FILTER($J$8:$J4319, 
      $C$8:$C4319 = $M93, 
      $B$8:$B4319 &lt;= DATE(AA$1, AA$2 + 1, 1) - 1
    ),
    MATCH(
      MAX(
        FILTER($B$8:$B4319, 
          $C$8:$C4319 = $M93, 
          $B$8:$B4319 &lt;= DATE(AA$1, AA$2 + 1, 1"&amp;") - 1
        )
      ),
      FILTER($B$8:$B4319, 
        $C$8:$C4319 = $M93, 
        $B$8:$B4319 &lt;= DATE(AA$1, AA$2 + 1, 1) - 1
      ),
      0
    )
  ),
  """"
)"),"")</f>
        <v/>
      </c>
      <c r="AB93" s="261" t="str">
        <f ca="1">IFERROR(__xludf.DUMMYFUNCTION("IFERROR(
  INDEX(
    FILTER($J$8:$J4319, 
      $C$8:$C4319 = $M93, 
      $B$8:$B4319 &lt;= DATE(AB$1, AB$2 + 1, 1) - 1
    ),
    MATCH(
      MAX(
        FILTER($B$8:$B4319, 
          $C$8:$C4319 = $M93, 
          $B$8:$B4319 &lt;= DATE(AB$1, AB$2 + 1, 1"&amp;") - 1
        )
      ),
      FILTER($B$8:$B4319, 
        $C$8:$C4319 = $M93, 
        $B$8:$B4319 &lt;= DATE(AB$1, AB$2 + 1, 1) - 1
      ),
      0
    )
  ),
  """"
)"),"")</f>
        <v/>
      </c>
    </row>
    <row r="94" spans="2:28">
      <c r="B94" s="384"/>
      <c r="C94" s="275"/>
      <c r="D94" s="275"/>
      <c r="E94" s="275"/>
      <c r="F94" s="446"/>
      <c r="G94" s="259"/>
      <c r="H94" s="446"/>
      <c r="I94" s="454"/>
      <c r="J94" s="446"/>
      <c r="K94" s="458"/>
      <c r="M94" s="443"/>
      <c r="O94" s="261" t="str">
        <f ca="1">IFERROR(__xludf.DUMMYFUNCTION("IFERROR(
  INDEX(
    FILTER($E$8:$E4319, 
      $C$8:$C4319 = $M94, 
      $B$8:$B4319 &lt;= DATE(P$1, P$2 + 1, 1) - 1
    ),
    MATCH(
      MAX(
        FILTER($B$8:$B4319, 
          $C$8:$C4319 = $M94, 
          $B$8:$B4319 &lt;= DATE(P$1, P$2 + 1, 1) - "&amp;"1
        )
      ),
      FILTER($B$8:$B4319, 
        $C$8:$C4319 = $M94, 
        $B$8:$B4319 &lt;= DATE(P$1, P$2 + 1, 1) - 1
      ),
      0
    )
  ),
  """"
)"),"")</f>
        <v/>
      </c>
      <c r="P94" s="261" t="str">
        <f ca="1">IFERROR(__xludf.DUMMYFUNCTION("IFERROR(
  INDEX(
    FILTER($E$8:$E4319, 
      $C$8:$C4319 = $M94, 
      $B$8:$B4319 &lt;= DATE(Q$1, Q$2 + 1, 1) - 1
    ),
    MATCH(
      MAX(
        FILTER($B$8:$B4319, 
          $C$8:$C4319 = $M94, 
          $B$8:$B4319 &lt;= DATE(Q$1, Q$2 + 1, 1) - "&amp;"1
        )
      ),
      FILTER($B$8:$B4319, 
        $C$8:$C4319 = $M94, 
        $B$8:$B4319 &lt;= DATE(Q$1, Q$2 + 1, 1) - 1
      ),
      0
    )
  ),
  """"
)"),"")</f>
        <v/>
      </c>
      <c r="Q94" s="261" t="str">
        <f ca="1">IFERROR(__xludf.DUMMYFUNCTION("IFERROR(
  INDEX(
    FILTER($E$8:$E4319, 
      $C$8:$C4319 = $M94, 
      $B$8:$B4319 &lt;= DATE(R$1, R$2 + 1, 1) - 1
    ),
    MATCH(
      MAX(
        FILTER($B$8:$B4319, 
          $C$8:$C4319 = $M94, 
          $B$8:$B4319 &lt;= DATE(R$1, R$2 + 1, 1) - "&amp;"1
        )
      ),
      FILTER($B$8:$B4319, 
        $C$8:$C4319 = $M94, 
        $B$8:$B4319 &lt;= DATE(R$1, R$2 + 1, 1) - 1
      ),
      0
    )
  ),
  """"
)"),"")</f>
        <v/>
      </c>
      <c r="R94" s="261" t="str">
        <f ca="1">IFERROR(__xludf.DUMMYFUNCTION("IFERROR(
  INDEX(
    FILTER($E$8:$E4319, 
      $C$8:$C4319 = $M94, 
      $B$8:$B4319 &lt;= DATE(S$1, S$2 + 1, 1) - 1
    ),
    MATCH(
      MAX(
        FILTER($B$8:$B4319, 
          $C$8:$C4319 = $M94, 
          $B$8:$B4319 &lt;= DATE(S$1, S$2 + 1, 1) - "&amp;"1
        )
      ),
      FILTER($B$8:$B4319, 
        $C$8:$C4319 = $M94, 
        $B$8:$B4319 &lt;= DATE(S$1, S$2 + 1, 1) - 1
      ),
      0
    )
  ),
  """"
)"),"")</f>
        <v/>
      </c>
      <c r="S94" s="261" t="str">
        <f ca="1">IFERROR(__xludf.DUMMYFUNCTION("IFERROR(
  INDEX(
    FILTER($E$8:$E4319, 
      $C$8:$C4319 = $M94, 
      $B$8:$B4319 &lt;= DATE(T$1, T$2 + 1, 1) - 1
    ),
    MATCH(
      MAX(
        FILTER($B$8:$B4319, 
          $C$8:$C4319 = $M94, 
          $B$8:$B4319 &lt;= DATE(T$1, T$2 + 1, 1) - "&amp;"1
        )
      ),
      FILTER($B$8:$B4319, 
        $C$8:$C4319 = $M94, 
        $B$8:$B4319 &lt;= DATE(T$1, T$2 + 1, 1) - 1
      ),
      0
    )
  ),
  """"
)"),"")</f>
        <v/>
      </c>
      <c r="T94" s="261" t="str">
        <f ca="1">IFERROR(__xludf.DUMMYFUNCTION("IFERROR(
  INDEX(
    FILTER($E$8:$E4319, 
      $C$8:$C4319 = $M94, 
      $B$8:$B4319 &lt;= DATE(U$1, U$2 + 1, 1) - 1
    ),
    MATCH(
      MAX(
        FILTER($B$8:$B4319, 
          $C$8:$C4319 = $M94, 
          $B$8:$B4319 &lt;= DATE(U$1, U$2 + 1, 1) - "&amp;"1
        )
      ),
      FILTER($B$8:$B4319, 
        $C$8:$C4319 = $M94, 
        $B$8:$B4319 &lt;= DATE(U$1, U$2 + 1, 1) - 1
      ),
      0
    )
  ),
  """"
)"),"")</f>
        <v/>
      </c>
      <c r="U94" s="261" t="str">
        <f ca="1">IFERROR(__xludf.DUMMYFUNCTION("IFERROR(
  INDEX(
    FILTER($E$8:$E4319, 
      $C$8:$C4319 = $M94, 
      $B$8:$B4319 &lt;= DATE(V$1, V$2 + 1, 1) - 1
    ),
    MATCH(
      MAX(
        FILTER($B$8:$B4319, 
          $C$8:$C4319 = $M94, 
          $B$8:$B4319 &lt;= DATE(V$1, V$2 + 1, 1) - "&amp;"1
        )
      ),
      FILTER($B$8:$B4319, 
        $C$8:$C4319 = $M94, 
        $B$8:$B4319 &lt;= DATE(V$1, V$2 + 1, 1) - 1
      ),
      0
    )
  ),
  """"
)"),"")</f>
        <v/>
      </c>
      <c r="V94" s="261" t="str">
        <f ca="1">IFERROR(__xludf.DUMMYFUNCTION("IFERROR(
  INDEX(
    FILTER($E$8:$E4319, 
      $C$8:$C4319 = $M94, 
      $B$8:$B4319 &lt;= DATE(W$1, W$2 + 1, 1) - 1
    ),
    MATCH(
      MAX(
        FILTER($B$8:$B4319, 
          $C$8:$C4319 = $M94, 
          $B$8:$B4319 &lt;= DATE(W$1, W$2 + 1, 1) - "&amp;"1
        )
      ),
      FILTER($B$8:$B4319, 
        $C$8:$C4319 = $M94, 
        $B$8:$B4319 &lt;= DATE(W$1, W$2 + 1, 1) - 1
      ),
      0
    )
  ),
  """"
)"),"")</f>
        <v/>
      </c>
      <c r="W94" s="261" t="str">
        <f ca="1">IFERROR(__xludf.DUMMYFUNCTION("IFERROR(
  INDEX(
    FILTER($E$8:$E4319, 
      $C$8:$C4319 = $M94, 
      $B$8:$B4319 &lt;= DATE(X$1, X$2 + 1, 1) - 1
    ),
    MATCH(
      MAX(
        FILTER($B$8:$B4319, 
          $C$8:$C4319 = $M94, 
          $B$8:$B4319 &lt;= DATE(X$1, X$2 + 1, 1) - "&amp;"1
        )
      ),
      FILTER($B$8:$B4319, 
        $C$8:$C4319 = $M94, 
        $B$8:$B4319 &lt;= DATE(X$1, X$2 + 1, 1) - 1
      ),
      0
    )
  ),
  """"
)"),"")</f>
        <v/>
      </c>
      <c r="X94" s="261" t="str">
        <f ca="1">IFERROR(__xludf.DUMMYFUNCTION("IFERROR(
  INDEX(
    FILTER($E$8:$E4319, 
      $C$8:$C4319 = $M94, 
      $B$8:$B4319 &lt;= DATE(Y$1, Y$2 + 1, 1) - 1
    ),
    MATCH(
      MAX(
        FILTER($B$8:$B4319, 
          $C$8:$C4319 = $M94, 
          $B$8:$B4319 &lt;= DATE(Y$1, Y$2 + 1, 1) - "&amp;"1
        )
      ),
      FILTER($B$8:$B4319, 
        $C$8:$C4319 = $M94, 
        $B$8:$B4319 &lt;= DATE(Y$1, Y$2 + 1, 1) - 1
      ),
      0
    )
  ),
  """"
)"),"")</f>
        <v/>
      </c>
      <c r="Y94" s="261" t="str">
        <f ca="1">IFERROR(__xludf.DUMMYFUNCTION("IFERROR(
  INDEX(
    FILTER($E$8:$E4319, 
      $C$8:$C4319 = $M94, 
      $B$8:$B4319 &lt;= DATE(Z$1, Z$2 + 1, 1) - 1
    ),
    MATCH(
      MAX(
        FILTER($B$8:$B4319, 
          $C$8:$C4319 = $M94, 
          $B$8:$B4319 &lt;= DATE(Z$1, Z$2 + 1, 1) - "&amp;"1
        )
      ),
      FILTER($B$8:$B4319, 
        $C$8:$C4319 = $M94, 
        $B$8:$B4319 &lt;= DATE(Z$1, Z$2 + 1, 1) - 1
      ),
      0
    )
  ),
  """"
)"),"")</f>
        <v/>
      </c>
      <c r="Z94" s="261" t="str">
        <f ca="1">IFERROR(__xludf.DUMMYFUNCTION("IFERROR(
  INDEX(
    FILTER($E$8:$E4319, 
      $C$8:$C4319 = $M94, 
      $B$8:$B4319 &lt;= DATE(AA$1, AA$2 + 1, 1) - 1
    ),
    MATCH(
      MAX(
        FILTER($B$8:$B4319, 
          $C$8:$C4319 = $M94, 
          $B$8:$B4319 &lt;= DATE(AA$1, AA$2 + 1, 1"&amp;") - 1
        )
      ),
      FILTER($B$8:$B4319, 
        $C$8:$C4319 = $M94, 
        $B$8:$B4319 &lt;= DATE(AA$1, AA$2 + 1, 1) - 1
      ),
      0
    )
  ),
  """"
)"),"")</f>
        <v/>
      </c>
      <c r="AA94" s="261" t="str">
        <f ca="1">IFERROR(__xludf.DUMMYFUNCTION("IFERROR(
  INDEX(
    FILTER($J$8:$J4319, 
      $C$8:$C4319 = $M94, 
      $B$8:$B4319 &lt;= DATE(AA$1, AA$2 + 1, 1) - 1
    ),
    MATCH(
      MAX(
        FILTER($B$8:$B4319, 
          $C$8:$C4319 = $M94, 
          $B$8:$B4319 &lt;= DATE(AA$1, AA$2 + 1, 1"&amp;") - 1
        )
      ),
      FILTER($B$8:$B4319, 
        $C$8:$C4319 = $M94, 
        $B$8:$B4319 &lt;= DATE(AA$1, AA$2 + 1, 1) - 1
      ),
      0
    )
  ),
  """"
)"),"")</f>
        <v/>
      </c>
      <c r="AB94" s="261" t="str">
        <f ca="1">IFERROR(__xludf.DUMMYFUNCTION("IFERROR(
  INDEX(
    FILTER($J$8:$J4319, 
      $C$8:$C4319 = $M94, 
      $B$8:$B4319 &lt;= DATE(AB$1, AB$2 + 1, 1) - 1
    ),
    MATCH(
      MAX(
        FILTER($B$8:$B4319, 
          $C$8:$C4319 = $M94, 
          $B$8:$B4319 &lt;= DATE(AB$1, AB$2 + 1, 1"&amp;") - 1
        )
      ),
      FILTER($B$8:$B4319, 
        $C$8:$C4319 = $M94, 
        $B$8:$B4319 &lt;= DATE(AB$1, AB$2 + 1, 1) - 1
      ),
      0
    )
  ),
  """"
)"),"")</f>
        <v/>
      </c>
    </row>
    <row r="95" spans="2:28">
      <c r="B95" s="384"/>
      <c r="C95" s="275"/>
      <c r="D95" s="275"/>
      <c r="E95" s="275"/>
      <c r="F95" s="446"/>
      <c r="G95" s="259"/>
      <c r="H95" s="446"/>
      <c r="I95" s="454"/>
      <c r="J95" s="446"/>
      <c r="K95" s="458"/>
      <c r="M95" s="443"/>
      <c r="O95" s="261" t="str">
        <f ca="1">IFERROR(__xludf.DUMMYFUNCTION("IFERROR(
  INDEX(
    FILTER($E$8:$E4319, 
      $C$8:$C4319 = $M95, 
      $B$8:$B4319 &lt;= DATE(P$1, P$2 + 1, 1) - 1
    ),
    MATCH(
      MAX(
        FILTER($B$8:$B4319, 
          $C$8:$C4319 = $M95, 
          $B$8:$B4319 &lt;= DATE(P$1, P$2 + 1, 1) - "&amp;"1
        )
      ),
      FILTER($B$8:$B4319, 
        $C$8:$C4319 = $M95, 
        $B$8:$B4319 &lt;= DATE(P$1, P$2 + 1, 1) - 1
      ),
      0
    )
  ),
  """"
)"),"")</f>
        <v/>
      </c>
      <c r="P95" s="261" t="str">
        <f ca="1">IFERROR(__xludf.DUMMYFUNCTION("IFERROR(
  INDEX(
    FILTER($E$8:$E4319, 
      $C$8:$C4319 = $M95, 
      $B$8:$B4319 &lt;= DATE(Q$1, Q$2 + 1, 1) - 1
    ),
    MATCH(
      MAX(
        FILTER($B$8:$B4319, 
          $C$8:$C4319 = $M95, 
          $B$8:$B4319 &lt;= DATE(Q$1, Q$2 + 1, 1) - "&amp;"1
        )
      ),
      FILTER($B$8:$B4319, 
        $C$8:$C4319 = $M95, 
        $B$8:$B4319 &lt;= DATE(Q$1, Q$2 + 1, 1) - 1
      ),
      0
    )
  ),
  """"
)"),"")</f>
        <v/>
      </c>
      <c r="Q95" s="261" t="str">
        <f ca="1">IFERROR(__xludf.DUMMYFUNCTION("IFERROR(
  INDEX(
    FILTER($E$8:$E4319, 
      $C$8:$C4319 = $M95, 
      $B$8:$B4319 &lt;= DATE(R$1, R$2 + 1, 1) - 1
    ),
    MATCH(
      MAX(
        FILTER($B$8:$B4319, 
          $C$8:$C4319 = $M95, 
          $B$8:$B4319 &lt;= DATE(R$1, R$2 + 1, 1) - "&amp;"1
        )
      ),
      FILTER($B$8:$B4319, 
        $C$8:$C4319 = $M95, 
        $B$8:$B4319 &lt;= DATE(R$1, R$2 + 1, 1) - 1
      ),
      0
    )
  ),
  """"
)"),"")</f>
        <v/>
      </c>
      <c r="R95" s="261" t="str">
        <f ca="1">IFERROR(__xludf.DUMMYFUNCTION("IFERROR(
  INDEX(
    FILTER($E$8:$E4319, 
      $C$8:$C4319 = $M95, 
      $B$8:$B4319 &lt;= DATE(S$1, S$2 + 1, 1) - 1
    ),
    MATCH(
      MAX(
        FILTER($B$8:$B4319, 
          $C$8:$C4319 = $M95, 
          $B$8:$B4319 &lt;= DATE(S$1, S$2 + 1, 1) - "&amp;"1
        )
      ),
      FILTER($B$8:$B4319, 
        $C$8:$C4319 = $M95, 
        $B$8:$B4319 &lt;= DATE(S$1, S$2 + 1, 1) - 1
      ),
      0
    )
  ),
  """"
)"),"")</f>
        <v/>
      </c>
      <c r="S95" s="261" t="str">
        <f ca="1">IFERROR(__xludf.DUMMYFUNCTION("IFERROR(
  INDEX(
    FILTER($E$8:$E4319, 
      $C$8:$C4319 = $M95, 
      $B$8:$B4319 &lt;= DATE(T$1, T$2 + 1, 1) - 1
    ),
    MATCH(
      MAX(
        FILTER($B$8:$B4319, 
          $C$8:$C4319 = $M95, 
          $B$8:$B4319 &lt;= DATE(T$1, T$2 + 1, 1) - "&amp;"1
        )
      ),
      FILTER($B$8:$B4319, 
        $C$8:$C4319 = $M95, 
        $B$8:$B4319 &lt;= DATE(T$1, T$2 + 1, 1) - 1
      ),
      0
    )
  ),
  """"
)"),"")</f>
        <v/>
      </c>
      <c r="T95" s="261" t="str">
        <f ca="1">IFERROR(__xludf.DUMMYFUNCTION("IFERROR(
  INDEX(
    FILTER($E$8:$E4319, 
      $C$8:$C4319 = $M95, 
      $B$8:$B4319 &lt;= DATE(U$1, U$2 + 1, 1) - 1
    ),
    MATCH(
      MAX(
        FILTER($B$8:$B4319, 
          $C$8:$C4319 = $M95, 
          $B$8:$B4319 &lt;= DATE(U$1, U$2 + 1, 1) - "&amp;"1
        )
      ),
      FILTER($B$8:$B4319, 
        $C$8:$C4319 = $M95, 
        $B$8:$B4319 &lt;= DATE(U$1, U$2 + 1, 1) - 1
      ),
      0
    )
  ),
  """"
)"),"")</f>
        <v/>
      </c>
      <c r="U95" s="261" t="str">
        <f ca="1">IFERROR(__xludf.DUMMYFUNCTION("IFERROR(
  INDEX(
    FILTER($E$8:$E4319, 
      $C$8:$C4319 = $M95, 
      $B$8:$B4319 &lt;= DATE(V$1, V$2 + 1, 1) - 1
    ),
    MATCH(
      MAX(
        FILTER($B$8:$B4319, 
          $C$8:$C4319 = $M95, 
          $B$8:$B4319 &lt;= DATE(V$1, V$2 + 1, 1) - "&amp;"1
        )
      ),
      FILTER($B$8:$B4319, 
        $C$8:$C4319 = $M95, 
        $B$8:$B4319 &lt;= DATE(V$1, V$2 + 1, 1) - 1
      ),
      0
    )
  ),
  """"
)"),"")</f>
        <v/>
      </c>
      <c r="V95" s="261" t="str">
        <f ca="1">IFERROR(__xludf.DUMMYFUNCTION("IFERROR(
  INDEX(
    FILTER($E$8:$E4319, 
      $C$8:$C4319 = $M95, 
      $B$8:$B4319 &lt;= DATE(W$1, W$2 + 1, 1) - 1
    ),
    MATCH(
      MAX(
        FILTER($B$8:$B4319, 
          $C$8:$C4319 = $M95, 
          $B$8:$B4319 &lt;= DATE(W$1, W$2 + 1, 1) - "&amp;"1
        )
      ),
      FILTER($B$8:$B4319, 
        $C$8:$C4319 = $M95, 
        $B$8:$B4319 &lt;= DATE(W$1, W$2 + 1, 1) - 1
      ),
      0
    )
  ),
  """"
)"),"")</f>
        <v/>
      </c>
      <c r="W95" s="261" t="str">
        <f ca="1">IFERROR(__xludf.DUMMYFUNCTION("IFERROR(
  INDEX(
    FILTER($E$8:$E4319, 
      $C$8:$C4319 = $M95, 
      $B$8:$B4319 &lt;= DATE(X$1, X$2 + 1, 1) - 1
    ),
    MATCH(
      MAX(
        FILTER($B$8:$B4319, 
          $C$8:$C4319 = $M95, 
          $B$8:$B4319 &lt;= DATE(X$1, X$2 + 1, 1) - "&amp;"1
        )
      ),
      FILTER($B$8:$B4319, 
        $C$8:$C4319 = $M95, 
        $B$8:$B4319 &lt;= DATE(X$1, X$2 + 1, 1) - 1
      ),
      0
    )
  ),
  """"
)"),"")</f>
        <v/>
      </c>
      <c r="X95" s="261" t="str">
        <f ca="1">IFERROR(__xludf.DUMMYFUNCTION("IFERROR(
  INDEX(
    FILTER($E$8:$E4319, 
      $C$8:$C4319 = $M95, 
      $B$8:$B4319 &lt;= DATE(Y$1, Y$2 + 1, 1) - 1
    ),
    MATCH(
      MAX(
        FILTER($B$8:$B4319, 
          $C$8:$C4319 = $M95, 
          $B$8:$B4319 &lt;= DATE(Y$1, Y$2 + 1, 1) - "&amp;"1
        )
      ),
      FILTER($B$8:$B4319, 
        $C$8:$C4319 = $M95, 
        $B$8:$B4319 &lt;= DATE(Y$1, Y$2 + 1, 1) - 1
      ),
      0
    )
  ),
  """"
)"),"")</f>
        <v/>
      </c>
      <c r="Y95" s="261" t="str">
        <f ca="1">IFERROR(__xludf.DUMMYFUNCTION("IFERROR(
  INDEX(
    FILTER($E$8:$E4319, 
      $C$8:$C4319 = $M95, 
      $B$8:$B4319 &lt;= DATE(Z$1, Z$2 + 1, 1) - 1
    ),
    MATCH(
      MAX(
        FILTER($B$8:$B4319, 
          $C$8:$C4319 = $M95, 
          $B$8:$B4319 &lt;= DATE(Z$1, Z$2 + 1, 1) - "&amp;"1
        )
      ),
      FILTER($B$8:$B4319, 
        $C$8:$C4319 = $M95, 
        $B$8:$B4319 &lt;= DATE(Z$1, Z$2 + 1, 1) - 1
      ),
      0
    )
  ),
  """"
)"),"")</f>
        <v/>
      </c>
      <c r="Z95" s="261" t="str">
        <f ca="1">IFERROR(__xludf.DUMMYFUNCTION("IFERROR(
  INDEX(
    FILTER($E$8:$E4319, 
      $C$8:$C4319 = $M95, 
      $B$8:$B4319 &lt;= DATE(AA$1, AA$2 + 1, 1) - 1
    ),
    MATCH(
      MAX(
        FILTER($B$8:$B4319, 
          $C$8:$C4319 = $M95, 
          $B$8:$B4319 &lt;= DATE(AA$1, AA$2 + 1, 1"&amp;") - 1
        )
      ),
      FILTER($B$8:$B4319, 
        $C$8:$C4319 = $M95, 
        $B$8:$B4319 &lt;= DATE(AA$1, AA$2 + 1, 1) - 1
      ),
      0
    )
  ),
  """"
)"),"")</f>
        <v/>
      </c>
      <c r="AA95" s="261" t="str">
        <f ca="1">IFERROR(__xludf.DUMMYFUNCTION("IFERROR(
  INDEX(
    FILTER($J$8:$J4319, 
      $C$8:$C4319 = $M95, 
      $B$8:$B4319 &lt;= DATE(AA$1, AA$2 + 1, 1) - 1
    ),
    MATCH(
      MAX(
        FILTER($B$8:$B4319, 
          $C$8:$C4319 = $M95, 
          $B$8:$B4319 &lt;= DATE(AA$1, AA$2 + 1, 1"&amp;") - 1
        )
      ),
      FILTER($B$8:$B4319, 
        $C$8:$C4319 = $M95, 
        $B$8:$B4319 &lt;= DATE(AA$1, AA$2 + 1, 1) - 1
      ),
      0
    )
  ),
  """"
)"),"")</f>
        <v/>
      </c>
      <c r="AB95" s="261" t="str">
        <f ca="1">IFERROR(__xludf.DUMMYFUNCTION("IFERROR(
  INDEX(
    FILTER($J$8:$J4319, 
      $C$8:$C4319 = $M95, 
      $B$8:$B4319 &lt;= DATE(AB$1, AB$2 + 1, 1) - 1
    ),
    MATCH(
      MAX(
        FILTER($B$8:$B4319, 
          $C$8:$C4319 = $M95, 
          $B$8:$B4319 &lt;= DATE(AB$1, AB$2 + 1, 1"&amp;") - 1
        )
      ),
      FILTER($B$8:$B4319, 
        $C$8:$C4319 = $M95, 
        $B$8:$B4319 &lt;= DATE(AB$1, AB$2 + 1, 1) - 1
      ),
      0
    )
  ),
  """"
)"),"")</f>
        <v/>
      </c>
    </row>
    <row r="96" spans="2:28">
      <c r="B96" s="384"/>
      <c r="C96" s="275"/>
      <c r="D96" s="275"/>
      <c r="E96" s="275"/>
      <c r="F96" s="446"/>
      <c r="G96" s="259"/>
      <c r="H96" s="446"/>
      <c r="I96" s="454"/>
      <c r="J96" s="446"/>
      <c r="K96" s="458"/>
      <c r="M96" s="443"/>
      <c r="O96" s="261" t="str">
        <f ca="1">IFERROR(__xludf.DUMMYFUNCTION("IFERROR(
  INDEX(
    FILTER($E$8:$E4319, 
      $C$8:$C4319 = $M96, 
      $B$8:$B4319 &lt;= DATE(P$1, P$2 + 1, 1) - 1
    ),
    MATCH(
      MAX(
        FILTER($B$8:$B4319, 
          $C$8:$C4319 = $M96, 
          $B$8:$B4319 &lt;= DATE(P$1, P$2 + 1, 1) - "&amp;"1
        )
      ),
      FILTER($B$8:$B4319, 
        $C$8:$C4319 = $M96, 
        $B$8:$B4319 &lt;= DATE(P$1, P$2 + 1, 1) - 1
      ),
      0
    )
  ),
  """"
)"),"")</f>
        <v/>
      </c>
      <c r="P96" s="261" t="str">
        <f ca="1">IFERROR(__xludf.DUMMYFUNCTION("IFERROR(
  INDEX(
    FILTER($E$8:$E4319, 
      $C$8:$C4319 = $M96, 
      $B$8:$B4319 &lt;= DATE(Q$1, Q$2 + 1, 1) - 1
    ),
    MATCH(
      MAX(
        FILTER($B$8:$B4319, 
          $C$8:$C4319 = $M96, 
          $B$8:$B4319 &lt;= DATE(Q$1, Q$2 + 1, 1) - "&amp;"1
        )
      ),
      FILTER($B$8:$B4319, 
        $C$8:$C4319 = $M96, 
        $B$8:$B4319 &lt;= DATE(Q$1, Q$2 + 1, 1) - 1
      ),
      0
    )
  ),
  """"
)"),"")</f>
        <v/>
      </c>
      <c r="Q96" s="261" t="str">
        <f ca="1">IFERROR(__xludf.DUMMYFUNCTION("IFERROR(
  INDEX(
    FILTER($E$8:$E4319, 
      $C$8:$C4319 = $M96, 
      $B$8:$B4319 &lt;= DATE(R$1, R$2 + 1, 1) - 1
    ),
    MATCH(
      MAX(
        FILTER($B$8:$B4319, 
          $C$8:$C4319 = $M96, 
          $B$8:$B4319 &lt;= DATE(R$1, R$2 + 1, 1) - "&amp;"1
        )
      ),
      FILTER($B$8:$B4319, 
        $C$8:$C4319 = $M96, 
        $B$8:$B4319 &lt;= DATE(R$1, R$2 + 1, 1) - 1
      ),
      0
    )
  ),
  """"
)"),"")</f>
        <v/>
      </c>
      <c r="R96" s="261" t="str">
        <f ca="1">IFERROR(__xludf.DUMMYFUNCTION("IFERROR(
  INDEX(
    FILTER($E$8:$E4319, 
      $C$8:$C4319 = $M96, 
      $B$8:$B4319 &lt;= DATE(S$1, S$2 + 1, 1) - 1
    ),
    MATCH(
      MAX(
        FILTER($B$8:$B4319, 
          $C$8:$C4319 = $M96, 
          $B$8:$B4319 &lt;= DATE(S$1, S$2 + 1, 1) - "&amp;"1
        )
      ),
      FILTER($B$8:$B4319, 
        $C$8:$C4319 = $M96, 
        $B$8:$B4319 &lt;= DATE(S$1, S$2 + 1, 1) - 1
      ),
      0
    )
  ),
  """"
)"),"")</f>
        <v/>
      </c>
      <c r="S96" s="261" t="str">
        <f ca="1">IFERROR(__xludf.DUMMYFUNCTION("IFERROR(
  INDEX(
    FILTER($E$8:$E4319, 
      $C$8:$C4319 = $M96, 
      $B$8:$B4319 &lt;= DATE(T$1, T$2 + 1, 1) - 1
    ),
    MATCH(
      MAX(
        FILTER($B$8:$B4319, 
          $C$8:$C4319 = $M96, 
          $B$8:$B4319 &lt;= DATE(T$1, T$2 + 1, 1) - "&amp;"1
        )
      ),
      FILTER($B$8:$B4319, 
        $C$8:$C4319 = $M96, 
        $B$8:$B4319 &lt;= DATE(T$1, T$2 + 1, 1) - 1
      ),
      0
    )
  ),
  """"
)"),"")</f>
        <v/>
      </c>
      <c r="T96" s="261" t="str">
        <f ca="1">IFERROR(__xludf.DUMMYFUNCTION("IFERROR(
  INDEX(
    FILTER($E$8:$E4319, 
      $C$8:$C4319 = $M96, 
      $B$8:$B4319 &lt;= DATE(U$1, U$2 + 1, 1) - 1
    ),
    MATCH(
      MAX(
        FILTER($B$8:$B4319, 
          $C$8:$C4319 = $M96, 
          $B$8:$B4319 &lt;= DATE(U$1, U$2 + 1, 1) - "&amp;"1
        )
      ),
      FILTER($B$8:$B4319, 
        $C$8:$C4319 = $M96, 
        $B$8:$B4319 &lt;= DATE(U$1, U$2 + 1, 1) - 1
      ),
      0
    )
  ),
  """"
)"),"")</f>
        <v/>
      </c>
      <c r="U96" s="261" t="str">
        <f ca="1">IFERROR(__xludf.DUMMYFUNCTION("IFERROR(
  INDEX(
    FILTER($E$8:$E4319, 
      $C$8:$C4319 = $M96, 
      $B$8:$B4319 &lt;= DATE(V$1, V$2 + 1, 1) - 1
    ),
    MATCH(
      MAX(
        FILTER($B$8:$B4319, 
          $C$8:$C4319 = $M96, 
          $B$8:$B4319 &lt;= DATE(V$1, V$2 + 1, 1) - "&amp;"1
        )
      ),
      FILTER($B$8:$B4319, 
        $C$8:$C4319 = $M96, 
        $B$8:$B4319 &lt;= DATE(V$1, V$2 + 1, 1) - 1
      ),
      0
    )
  ),
  """"
)"),"")</f>
        <v/>
      </c>
      <c r="V96" s="261" t="str">
        <f ca="1">IFERROR(__xludf.DUMMYFUNCTION("IFERROR(
  INDEX(
    FILTER($E$8:$E4319, 
      $C$8:$C4319 = $M96, 
      $B$8:$B4319 &lt;= DATE(W$1, W$2 + 1, 1) - 1
    ),
    MATCH(
      MAX(
        FILTER($B$8:$B4319, 
          $C$8:$C4319 = $M96, 
          $B$8:$B4319 &lt;= DATE(W$1, W$2 + 1, 1) - "&amp;"1
        )
      ),
      FILTER($B$8:$B4319, 
        $C$8:$C4319 = $M96, 
        $B$8:$B4319 &lt;= DATE(W$1, W$2 + 1, 1) - 1
      ),
      0
    )
  ),
  """"
)"),"")</f>
        <v/>
      </c>
      <c r="W96" s="261" t="str">
        <f ca="1">IFERROR(__xludf.DUMMYFUNCTION("IFERROR(
  INDEX(
    FILTER($E$8:$E4319, 
      $C$8:$C4319 = $M96, 
      $B$8:$B4319 &lt;= DATE(X$1, X$2 + 1, 1) - 1
    ),
    MATCH(
      MAX(
        FILTER($B$8:$B4319, 
          $C$8:$C4319 = $M96, 
          $B$8:$B4319 &lt;= DATE(X$1, X$2 + 1, 1) - "&amp;"1
        )
      ),
      FILTER($B$8:$B4319, 
        $C$8:$C4319 = $M96, 
        $B$8:$B4319 &lt;= DATE(X$1, X$2 + 1, 1) - 1
      ),
      0
    )
  ),
  """"
)"),"")</f>
        <v/>
      </c>
      <c r="X96" s="261" t="str">
        <f ca="1">IFERROR(__xludf.DUMMYFUNCTION("IFERROR(
  INDEX(
    FILTER($E$8:$E4319, 
      $C$8:$C4319 = $M96, 
      $B$8:$B4319 &lt;= DATE(Y$1, Y$2 + 1, 1) - 1
    ),
    MATCH(
      MAX(
        FILTER($B$8:$B4319, 
          $C$8:$C4319 = $M96, 
          $B$8:$B4319 &lt;= DATE(Y$1, Y$2 + 1, 1) - "&amp;"1
        )
      ),
      FILTER($B$8:$B4319, 
        $C$8:$C4319 = $M96, 
        $B$8:$B4319 &lt;= DATE(Y$1, Y$2 + 1, 1) - 1
      ),
      0
    )
  ),
  """"
)"),"")</f>
        <v/>
      </c>
      <c r="Y96" s="261" t="str">
        <f ca="1">IFERROR(__xludf.DUMMYFUNCTION("IFERROR(
  INDEX(
    FILTER($E$8:$E4319, 
      $C$8:$C4319 = $M96, 
      $B$8:$B4319 &lt;= DATE(Z$1, Z$2 + 1, 1) - 1
    ),
    MATCH(
      MAX(
        FILTER($B$8:$B4319, 
          $C$8:$C4319 = $M96, 
          $B$8:$B4319 &lt;= DATE(Z$1, Z$2 + 1, 1) - "&amp;"1
        )
      ),
      FILTER($B$8:$B4319, 
        $C$8:$C4319 = $M96, 
        $B$8:$B4319 &lt;= DATE(Z$1, Z$2 + 1, 1) - 1
      ),
      0
    )
  ),
  """"
)"),"")</f>
        <v/>
      </c>
      <c r="Z96" s="261" t="str">
        <f ca="1">IFERROR(__xludf.DUMMYFUNCTION("IFERROR(
  INDEX(
    FILTER($E$8:$E4319, 
      $C$8:$C4319 = $M96, 
      $B$8:$B4319 &lt;= DATE(AA$1, AA$2 + 1, 1) - 1
    ),
    MATCH(
      MAX(
        FILTER($B$8:$B4319, 
          $C$8:$C4319 = $M96, 
          $B$8:$B4319 &lt;= DATE(AA$1, AA$2 + 1, 1"&amp;") - 1
        )
      ),
      FILTER($B$8:$B4319, 
        $C$8:$C4319 = $M96, 
        $B$8:$B4319 &lt;= DATE(AA$1, AA$2 + 1, 1) - 1
      ),
      0
    )
  ),
  """"
)"),"")</f>
        <v/>
      </c>
      <c r="AA96" s="261" t="str">
        <f ca="1">IFERROR(__xludf.DUMMYFUNCTION("IFERROR(
  INDEX(
    FILTER($J$8:$J4319, 
      $C$8:$C4319 = $M96, 
      $B$8:$B4319 &lt;= DATE(AA$1, AA$2 + 1, 1) - 1
    ),
    MATCH(
      MAX(
        FILTER($B$8:$B4319, 
          $C$8:$C4319 = $M96, 
          $B$8:$B4319 &lt;= DATE(AA$1, AA$2 + 1, 1"&amp;") - 1
        )
      ),
      FILTER($B$8:$B4319, 
        $C$8:$C4319 = $M96, 
        $B$8:$B4319 &lt;= DATE(AA$1, AA$2 + 1, 1) - 1
      ),
      0
    )
  ),
  """"
)"),"")</f>
        <v/>
      </c>
      <c r="AB96" s="261" t="str">
        <f ca="1">IFERROR(__xludf.DUMMYFUNCTION("IFERROR(
  INDEX(
    FILTER($J$8:$J4319, 
      $C$8:$C4319 = $M96, 
      $B$8:$B4319 &lt;= DATE(AB$1, AB$2 + 1, 1) - 1
    ),
    MATCH(
      MAX(
        FILTER($B$8:$B4319, 
          $C$8:$C4319 = $M96, 
          $B$8:$B4319 &lt;= DATE(AB$1, AB$2 + 1, 1"&amp;") - 1
        )
      ),
      FILTER($B$8:$B4319, 
        $C$8:$C4319 = $M96, 
        $B$8:$B4319 &lt;= DATE(AB$1, AB$2 + 1, 1) - 1
      ),
      0
    )
  ),
  """"
)"),"")</f>
        <v/>
      </c>
    </row>
    <row r="97" spans="2:28">
      <c r="B97" s="384"/>
      <c r="C97" s="275"/>
      <c r="D97" s="275"/>
      <c r="E97" s="275"/>
      <c r="F97" s="446"/>
      <c r="G97" s="259"/>
      <c r="H97" s="446"/>
      <c r="I97" s="454"/>
      <c r="J97" s="446"/>
      <c r="K97" s="458"/>
      <c r="M97" s="443"/>
      <c r="O97" s="261" t="str">
        <f ca="1">IFERROR(__xludf.DUMMYFUNCTION("IFERROR(
  INDEX(
    FILTER($E$8:$E4319, 
      $C$8:$C4319 = $M97, 
      $B$8:$B4319 &lt;= DATE(P$1, P$2 + 1, 1) - 1
    ),
    MATCH(
      MAX(
        FILTER($B$8:$B4319, 
          $C$8:$C4319 = $M97, 
          $B$8:$B4319 &lt;= DATE(P$1, P$2 + 1, 1) - "&amp;"1
        )
      ),
      FILTER($B$8:$B4319, 
        $C$8:$C4319 = $M97, 
        $B$8:$B4319 &lt;= DATE(P$1, P$2 + 1, 1) - 1
      ),
      0
    )
  ),
  """"
)"),"")</f>
        <v/>
      </c>
      <c r="P97" s="261" t="str">
        <f ca="1">IFERROR(__xludf.DUMMYFUNCTION("IFERROR(
  INDEX(
    FILTER($E$8:$E4319, 
      $C$8:$C4319 = $M97, 
      $B$8:$B4319 &lt;= DATE(Q$1, Q$2 + 1, 1) - 1
    ),
    MATCH(
      MAX(
        FILTER($B$8:$B4319, 
          $C$8:$C4319 = $M97, 
          $B$8:$B4319 &lt;= DATE(Q$1, Q$2 + 1, 1) - "&amp;"1
        )
      ),
      FILTER($B$8:$B4319, 
        $C$8:$C4319 = $M97, 
        $B$8:$B4319 &lt;= DATE(Q$1, Q$2 + 1, 1) - 1
      ),
      0
    )
  ),
  """"
)"),"")</f>
        <v/>
      </c>
      <c r="Q97" s="261" t="str">
        <f ca="1">IFERROR(__xludf.DUMMYFUNCTION("IFERROR(
  INDEX(
    FILTER($E$8:$E4319, 
      $C$8:$C4319 = $M97, 
      $B$8:$B4319 &lt;= DATE(R$1, R$2 + 1, 1) - 1
    ),
    MATCH(
      MAX(
        FILTER($B$8:$B4319, 
          $C$8:$C4319 = $M97, 
          $B$8:$B4319 &lt;= DATE(R$1, R$2 + 1, 1) - "&amp;"1
        )
      ),
      FILTER($B$8:$B4319, 
        $C$8:$C4319 = $M97, 
        $B$8:$B4319 &lt;= DATE(R$1, R$2 + 1, 1) - 1
      ),
      0
    )
  ),
  """"
)"),"")</f>
        <v/>
      </c>
      <c r="R97" s="261" t="str">
        <f ca="1">IFERROR(__xludf.DUMMYFUNCTION("IFERROR(
  INDEX(
    FILTER($E$8:$E4319, 
      $C$8:$C4319 = $M97, 
      $B$8:$B4319 &lt;= DATE(S$1, S$2 + 1, 1) - 1
    ),
    MATCH(
      MAX(
        FILTER($B$8:$B4319, 
          $C$8:$C4319 = $M97, 
          $B$8:$B4319 &lt;= DATE(S$1, S$2 + 1, 1) - "&amp;"1
        )
      ),
      FILTER($B$8:$B4319, 
        $C$8:$C4319 = $M97, 
        $B$8:$B4319 &lt;= DATE(S$1, S$2 + 1, 1) - 1
      ),
      0
    )
  ),
  """"
)"),"")</f>
        <v/>
      </c>
      <c r="S97" s="261" t="str">
        <f ca="1">IFERROR(__xludf.DUMMYFUNCTION("IFERROR(
  INDEX(
    FILTER($E$8:$E4319, 
      $C$8:$C4319 = $M97, 
      $B$8:$B4319 &lt;= DATE(T$1, T$2 + 1, 1) - 1
    ),
    MATCH(
      MAX(
        FILTER($B$8:$B4319, 
          $C$8:$C4319 = $M97, 
          $B$8:$B4319 &lt;= DATE(T$1, T$2 + 1, 1) - "&amp;"1
        )
      ),
      FILTER($B$8:$B4319, 
        $C$8:$C4319 = $M97, 
        $B$8:$B4319 &lt;= DATE(T$1, T$2 + 1, 1) - 1
      ),
      0
    )
  ),
  """"
)"),"")</f>
        <v/>
      </c>
      <c r="T97" s="261" t="str">
        <f ca="1">IFERROR(__xludf.DUMMYFUNCTION("IFERROR(
  INDEX(
    FILTER($E$8:$E4319, 
      $C$8:$C4319 = $M97, 
      $B$8:$B4319 &lt;= DATE(U$1, U$2 + 1, 1) - 1
    ),
    MATCH(
      MAX(
        FILTER($B$8:$B4319, 
          $C$8:$C4319 = $M97, 
          $B$8:$B4319 &lt;= DATE(U$1, U$2 + 1, 1) - "&amp;"1
        )
      ),
      FILTER($B$8:$B4319, 
        $C$8:$C4319 = $M97, 
        $B$8:$B4319 &lt;= DATE(U$1, U$2 + 1, 1) - 1
      ),
      0
    )
  ),
  """"
)"),"")</f>
        <v/>
      </c>
      <c r="U97" s="261" t="str">
        <f ca="1">IFERROR(__xludf.DUMMYFUNCTION("IFERROR(
  INDEX(
    FILTER($E$8:$E4319, 
      $C$8:$C4319 = $M97, 
      $B$8:$B4319 &lt;= DATE(V$1, V$2 + 1, 1) - 1
    ),
    MATCH(
      MAX(
        FILTER($B$8:$B4319, 
          $C$8:$C4319 = $M97, 
          $B$8:$B4319 &lt;= DATE(V$1, V$2 + 1, 1) - "&amp;"1
        )
      ),
      FILTER($B$8:$B4319, 
        $C$8:$C4319 = $M97, 
        $B$8:$B4319 &lt;= DATE(V$1, V$2 + 1, 1) - 1
      ),
      0
    )
  ),
  """"
)"),"")</f>
        <v/>
      </c>
      <c r="V97" s="261" t="str">
        <f ca="1">IFERROR(__xludf.DUMMYFUNCTION("IFERROR(
  INDEX(
    FILTER($E$8:$E4319, 
      $C$8:$C4319 = $M97, 
      $B$8:$B4319 &lt;= DATE(W$1, W$2 + 1, 1) - 1
    ),
    MATCH(
      MAX(
        FILTER($B$8:$B4319, 
          $C$8:$C4319 = $M97, 
          $B$8:$B4319 &lt;= DATE(W$1, W$2 + 1, 1) - "&amp;"1
        )
      ),
      FILTER($B$8:$B4319, 
        $C$8:$C4319 = $M97, 
        $B$8:$B4319 &lt;= DATE(W$1, W$2 + 1, 1) - 1
      ),
      0
    )
  ),
  """"
)"),"")</f>
        <v/>
      </c>
      <c r="W97" s="261" t="str">
        <f ca="1">IFERROR(__xludf.DUMMYFUNCTION("IFERROR(
  INDEX(
    FILTER($E$8:$E4319, 
      $C$8:$C4319 = $M97, 
      $B$8:$B4319 &lt;= DATE(X$1, X$2 + 1, 1) - 1
    ),
    MATCH(
      MAX(
        FILTER($B$8:$B4319, 
          $C$8:$C4319 = $M97, 
          $B$8:$B4319 &lt;= DATE(X$1, X$2 + 1, 1) - "&amp;"1
        )
      ),
      FILTER($B$8:$B4319, 
        $C$8:$C4319 = $M97, 
        $B$8:$B4319 &lt;= DATE(X$1, X$2 + 1, 1) - 1
      ),
      0
    )
  ),
  """"
)"),"")</f>
        <v/>
      </c>
      <c r="X97" s="261" t="str">
        <f ca="1">IFERROR(__xludf.DUMMYFUNCTION("IFERROR(
  INDEX(
    FILTER($E$8:$E4319, 
      $C$8:$C4319 = $M97, 
      $B$8:$B4319 &lt;= DATE(Y$1, Y$2 + 1, 1) - 1
    ),
    MATCH(
      MAX(
        FILTER($B$8:$B4319, 
          $C$8:$C4319 = $M97, 
          $B$8:$B4319 &lt;= DATE(Y$1, Y$2 + 1, 1) - "&amp;"1
        )
      ),
      FILTER($B$8:$B4319, 
        $C$8:$C4319 = $M97, 
        $B$8:$B4319 &lt;= DATE(Y$1, Y$2 + 1, 1) - 1
      ),
      0
    )
  ),
  """"
)"),"")</f>
        <v/>
      </c>
      <c r="Y97" s="261" t="str">
        <f ca="1">IFERROR(__xludf.DUMMYFUNCTION("IFERROR(
  INDEX(
    FILTER($E$8:$E4319, 
      $C$8:$C4319 = $M97, 
      $B$8:$B4319 &lt;= DATE(Z$1, Z$2 + 1, 1) - 1
    ),
    MATCH(
      MAX(
        FILTER($B$8:$B4319, 
          $C$8:$C4319 = $M97, 
          $B$8:$B4319 &lt;= DATE(Z$1, Z$2 + 1, 1) - "&amp;"1
        )
      ),
      FILTER($B$8:$B4319, 
        $C$8:$C4319 = $M97, 
        $B$8:$B4319 &lt;= DATE(Z$1, Z$2 + 1, 1) - 1
      ),
      0
    )
  ),
  """"
)"),"")</f>
        <v/>
      </c>
      <c r="Z97" s="261" t="str">
        <f ca="1">IFERROR(__xludf.DUMMYFUNCTION("IFERROR(
  INDEX(
    FILTER($E$8:$E4319, 
      $C$8:$C4319 = $M97, 
      $B$8:$B4319 &lt;= DATE(AA$1, AA$2 + 1, 1) - 1
    ),
    MATCH(
      MAX(
        FILTER($B$8:$B4319, 
          $C$8:$C4319 = $M97, 
          $B$8:$B4319 &lt;= DATE(AA$1, AA$2 + 1, 1"&amp;") - 1
        )
      ),
      FILTER($B$8:$B4319, 
        $C$8:$C4319 = $M97, 
        $B$8:$B4319 &lt;= DATE(AA$1, AA$2 + 1, 1) - 1
      ),
      0
    )
  ),
  """"
)"),"")</f>
        <v/>
      </c>
      <c r="AA97" s="261" t="str">
        <f ca="1">IFERROR(__xludf.DUMMYFUNCTION("IFERROR(
  INDEX(
    FILTER($J$8:$J4319, 
      $C$8:$C4319 = $M97, 
      $B$8:$B4319 &lt;= DATE(AA$1, AA$2 + 1, 1) - 1
    ),
    MATCH(
      MAX(
        FILTER($B$8:$B4319, 
          $C$8:$C4319 = $M97, 
          $B$8:$B4319 &lt;= DATE(AA$1, AA$2 + 1, 1"&amp;") - 1
        )
      ),
      FILTER($B$8:$B4319, 
        $C$8:$C4319 = $M97, 
        $B$8:$B4319 &lt;= DATE(AA$1, AA$2 + 1, 1) - 1
      ),
      0
    )
  ),
  """"
)"),"")</f>
        <v/>
      </c>
      <c r="AB97" s="261" t="str">
        <f ca="1">IFERROR(__xludf.DUMMYFUNCTION("IFERROR(
  INDEX(
    FILTER($J$8:$J4319, 
      $C$8:$C4319 = $M97, 
      $B$8:$B4319 &lt;= DATE(AB$1, AB$2 + 1, 1) - 1
    ),
    MATCH(
      MAX(
        FILTER($B$8:$B4319, 
          $C$8:$C4319 = $M97, 
          $B$8:$B4319 &lt;= DATE(AB$1, AB$2 + 1, 1"&amp;") - 1
        )
      ),
      FILTER($B$8:$B4319, 
        $C$8:$C4319 = $M97, 
        $B$8:$B4319 &lt;= DATE(AB$1, AB$2 + 1, 1) - 1
      ),
      0
    )
  ),
  """"
)"),"")</f>
        <v/>
      </c>
    </row>
    <row r="98" spans="2:28">
      <c r="B98" s="384"/>
      <c r="C98" s="275"/>
      <c r="D98" s="275"/>
      <c r="E98" s="275"/>
      <c r="F98" s="446"/>
      <c r="G98" s="259"/>
      <c r="H98" s="446"/>
      <c r="I98" s="454"/>
      <c r="J98" s="446"/>
      <c r="K98" s="458"/>
      <c r="M98" s="443"/>
      <c r="O98" s="261" t="str">
        <f ca="1">IFERROR(__xludf.DUMMYFUNCTION("IFERROR(
  INDEX(
    FILTER($E$8:$E4319, 
      $C$8:$C4319 = $M98, 
      $B$8:$B4319 &lt;= DATE(P$1, P$2 + 1, 1) - 1
    ),
    MATCH(
      MAX(
        FILTER($B$8:$B4319, 
          $C$8:$C4319 = $M98, 
          $B$8:$B4319 &lt;= DATE(P$1, P$2 + 1, 1) - "&amp;"1
        )
      ),
      FILTER($B$8:$B4319, 
        $C$8:$C4319 = $M98, 
        $B$8:$B4319 &lt;= DATE(P$1, P$2 + 1, 1) - 1
      ),
      0
    )
  ),
  """"
)"),"")</f>
        <v/>
      </c>
      <c r="P98" s="261" t="str">
        <f ca="1">IFERROR(__xludf.DUMMYFUNCTION("IFERROR(
  INDEX(
    FILTER($E$8:$E4319, 
      $C$8:$C4319 = $M98, 
      $B$8:$B4319 &lt;= DATE(Q$1, Q$2 + 1, 1) - 1
    ),
    MATCH(
      MAX(
        FILTER($B$8:$B4319, 
          $C$8:$C4319 = $M98, 
          $B$8:$B4319 &lt;= DATE(Q$1, Q$2 + 1, 1) - "&amp;"1
        )
      ),
      FILTER($B$8:$B4319, 
        $C$8:$C4319 = $M98, 
        $B$8:$B4319 &lt;= DATE(Q$1, Q$2 + 1, 1) - 1
      ),
      0
    )
  ),
  """"
)"),"")</f>
        <v/>
      </c>
      <c r="Q98" s="261" t="str">
        <f ca="1">IFERROR(__xludf.DUMMYFUNCTION("IFERROR(
  INDEX(
    FILTER($E$8:$E4319, 
      $C$8:$C4319 = $M98, 
      $B$8:$B4319 &lt;= DATE(R$1, R$2 + 1, 1) - 1
    ),
    MATCH(
      MAX(
        FILTER($B$8:$B4319, 
          $C$8:$C4319 = $M98, 
          $B$8:$B4319 &lt;= DATE(R$1, R$2 + 1, 1) - "&amp;"1
        )
      ),
      FILTER($B$8:$B4319, 
        $C$8:$C4319 = $M98, 
        $B$8:$B4319 &lt;= DATE(R$1, R$2 + 1, 1) - 1
      ),
      0
    )
  ),
  """"
)"),"")</f>
        <v/>
      </c>
      <c r="R98" s="261" t="str">
        <f ca="1">IFERROR(__xludf.DUMMYFUNCTION("IFERROR(
  INDEX(
    FILTER($E$8:$E4319, 
      $C$8:$C4319 = $M98, 
      $B$8:$B4319 &lt;= DATE(S$1, S$2 + 1, 1) - 1
    ),
    MATCH(
      MAX(
        FILTER($B$8:$B4319, 
          $C$8:$C4319 = $M98, 
          $B$8:$B4319 &lt;= DATE(S$1, S$2 + 1, 1) - "&amp;"1
        )
      ),
      FILTER($B$8:$B4319, 
        $C$8:$C4319 = $M98, 
        $B$8:$B4319 &lt;= DATE(S$1, S$2 + 1, 1) - 1
      ),
      0
    )
  ),
  """"
)"),"")</f>
        <v/>
      </c>
      <c r="S98" s="261" t="str">
        <f ca="1">IFERROR(__xludf.DUMMYFUNCTION("IFERROR(
  INDEX(
    FILTER($E$8:$E4319, 
      $C$8:$C4319 = $M98, 
      $B$8:$B4319 &lt;= DATE(T$1, T$2 + 1, 1) - 1
    ),
    MATCH(
      MAX(
        FILTER($B$8:$B4319, 
          $C$8:$C4319 = $M98, 
          $B$8:$B4319 &lt;= DATE(T$1, T$2 + 1, 1) - "&amp;"1
        )
      ),
      FILTER($B$8:$B4319, 
        $C$8:$C4319 = $M98, 
        $B$8:$B4319 &lt;= DATE(T$1, T$2 + 1, 1) - 1
      ),
      0
    )
  ),
  """"
)"),"")</f>
        <v/>
      </c>
      <c r="T98" s="261" t="str">
        <f ca="1">IFERROR(__xludf.DUMMYFUNCTION("IFERROR(
  INDEX(
    FILTER($E$8:$E4319, 
      $C$8:$C4319 = $M98, 
      $B$8:$B4319 &lt;= DATE(U$1, U$2 + 1, 1) - 1
    ),
    MATCH(
      MAX(
        FILTER($B$8:$B4319, 
          $C$8:$C4319 = $M98, 
          $B$8:$B4319 &lt;= DATE(U$1, U$2 + 1, 1) - "&amp;"1
        )
      ),
      FILTER($B$8:$B4319, 
        $C$8:$C4319 = $M98, 
        $B$8:$B4319 &lt;= DATE(U$1, U$2 + 1, 1) - 1
      ),
      0
    )
  ),
  """"
)"),"")</f>
        <v/>
      </c>
      <c r="U98" s="261" t="str">
        <f ca="1">IFERROR(__xludf.DUMMYFUNCTION("IFERROR(
  INDEX(
    FILTER($E$8:$E4319, 
      $C$8:$C4319 = $M98, 
      $B$8:$B4319 &lt;= DATE(V$1, V$2 + 1, 1) - 1
    ),
    MATCH(
      MAX(
        FILTER($B$8:$B4319, 
          $C$8:$C4319 = $M98, 
          $B$8:$B4319 &lt;= DATE(V$1, V$2 + 1, 1) - "&amp;"1
        )
      ),
      FILTER($B$8:$B4319, 
        $C$8:$C4319 = $M98, 
        $B$8:$B4319 &lt;= DATE(V$1, V$2 + 1, 1) - 1
      ),
      0
    )
  ),
  """"
)"),"")</f>
        <v/>
      </c>
      <c r="V98" s="261" t="str">
        <f ca="1">IFERROR(__xludf.DUMMYFUNCTION("IFERROR(
  INDEX(
    FILTER($E$8:$E4319, 
      $C$8:$C4319 = $M98, 
      $B$8:$B4319 &lt;= DATE(W$1, W$2 + 1, 1) - 1
    ),
    MATCH(
      MAX(
        FILTER($B$8:$B4319, 
          $C$8:$C4319 = $M98, 
          $B$8:$B4319 &lt;= DATE(W$1, W$2 + 1, 1) - "&amp;"1
        )
      ),
      FILTER($B$8:$B4319, 
        $C$8:$C4319 = $M98, 
        $B$8:$B4319 &lt;= DATE(W$1, W$2 + 1, 1) - 1
      ),
      0
    )
  ),
  """"
)"),"")</f>
        <v/>
      </c>
      <c r="W98" s="261" t="str">
        <f ca="1">IFERROR(__xludf.DUMMYFUNCTION("IFERROR(
  INDEX(
    FILTER($E$8:$E4319, 
      $C$8:$C4319 = $M98, 
      $B$8:$B4319 &lt;= DATE(X$1, X$2 + 1, 1) - 1
    ),
    MATCH(
      MAX(
        FILTER($B$8:$B4319, 
          $C$8:$C4319 = $M98, 
          $B$8:$B4319 &lt;= DATE(X$1, X$2 + 1, 1) - "&amp;"1
        )
      ),
      FILTER($B$8:$B4319, 
        $C$8:$C4319 = $M98, 
        $B$8:$B4319 &lt;= DATE(X$1, X$2 + 1, 1) - 1
      ),
      0
    )
  ),
  """"
)"),"")</f>
        <v/>
      </c>
      <c r="X98" s="261" t="str">
        <f ca="1">IFERROR(__xludf.DUMMYFUNCTION("IFERROR(
  INDEX(
    FILTER($E$8:$E4319, 
      $C$8:$C4319 = $M98, 
      $B$8:$B4319 &lt;= DATE(Y$1, Y$2 + 1, 1) - 1
    ),
    MATCH(
      MAX(
        FILTER($B$8:$B4319, 
          $C$8:$C4319 = $M98, 
          $B$8:$B4319 &lt;= DATE(Y$1, Y$2 + 1, 1) - "&amp;"1
        )
      ),
      FILTER($B$8:$B4319, 
        $C$8:$C4319 = $M98, 
        $B$8:$B4319 &lt;= DATE(Y$1, Y$2 + 1, 1) - 1
      ),
      0
    )
  ),
  """"
)"),"")</f>
        <v/>
      </c>
      <c r="Y98" s="261" t="str">
        <f ca="1">IFERROR(__xludf.DUMMYFUNCTION("IFERROR(
  INDEX(
    FILTER($E$8:$E4319, 
      $C$8:$C4319 = $M98, 
      $B$8:$B4319 &lt;= DATE(Z$1, Z$2 + 1, 1) - 1
    ),
    MATCH(
      MAX(
        FILTER($B$8:$B4319, 
          $C$8:$C4319 = $M98, 
          $B$8:$B4319 &lt;= DATE(Z$1, Z$2 + 1, 1) - "&amp;"1
        )
      ),
      FILTER($B$8:$B4319, 
        $C$8:$C4319 = $M98, 
        $B$8:$B4319 &lt;= DATE(Z$1, Z$2 + 1, 1) - 1
      ),
      0
    )
  ),
  """"
)"),"")</f>
        <v/>
      </c>
      <c r="Z98" s="261" t="str">
        <f ca="1">IFERROR(__xludf.DUMMYFUNCTION("IFERROR(
  INDEX(
    FILTER($E$8:$E4319, 
      $C$8:$C4319 = $M98, 
      $B$8:$B4319 &lt;= DATE(AA$1, AA$2 + 1, 1) - 1
    ),
    MATCH(
      MAX(
        FILTER($B$8:$B4319, 
          $C$8:$C4319 = $M98, 
          $B$8:$B4319 &lt;= DATE(AA$1, AA$2 + 1, 1"&amp;") - 1
        )
      ),
      FILTER($B$8:$B4319, 
        $C$8:$C4319 = $M98, 
        $B$8:$B4319 &lt;= DATE(AA$1, AA$2 + 1, 1) - 1
      ),
      0
    )
  ),
  """"
)"),"")</f>
        <v/>
      </c>
      <c r="AA98" s="261" t="str">
        <f ca="1">IFERROR(__xludf.DUMMYFUNCTION("IFERROR(
  INDEX(
    FILTER($J$8:$J4319, 
      $C$8:$C4319 = $M98, 
      $B$8:$B4319 &lt;= DATE(AA$1, AA$2 + 1, 1) - 1
    ),
    MATCH(
      MAX(
        FILTER($B$8:$B4319, 
          $C$8:$C4319 = $M98, 
          $B$8:$B4319 &lt;= DATE(AA$1, AA$2 + 1, 1"&amp;") - 1
        )
      ),
      FILTER($B$8:$B4319, 
        $C$8:$C4319 = $M98, 
        $B$8:$B4319 &lt;= DATE(AA$1, AA$2 + 1, 1) - 1
      ),
      0
    )
  ),
  """"
)"),"")</f>
        <v/>
      </c>
      <c r="AB98" s="261" t="str">
        <f ca="1">IFERROR(__xludf.DUMMYFUNCTION("IFERROR(
  INDEX(
    FILTER($J$8:$J4319, 
      $C$8:$C4319 = $M98, 
      $B$8:$B4319 &lt;= DATE(AB$1, AB$2 + 1, 1) - 1
    ),
    MATCH(
      MAX(
        FILTER($B$8:$B4319, 
          $C$8:$C4319 = $M98, 
          $B$8:$B4319 &lt;= DATE(AB$1, AB$2 + 1, 1"&amp;") - 1
        )
      ),
      FILTER($B$8:$B4319, 
        $C$8:$C4319 = $M98, 
        $B$8:$B4319 &lt;= DATE(AB$1, AB$2 + 1, 1) - 1
      ),
      0
    )
  ),
  """"
)"),"")</f>
        <v/>
      </c>
    </row>
    <row r="99" spans="2:28">
      <c r="B99" s="384"/>
      <c r="C99" s="275"/>
      <c r="D99" s="275"/>
      <c r="E99" s="275"/>
      <c r="F99" s="446"/>
      <c r="G99" s="259"/>
      <c r="H99" s="446"/>
      <c r="I99" s="454"/>
      <c r="J99" s="446"/>
      <c r="K99" s="458"/>
      <c r="M99" s="443"/>
      <c r="O99" s="261" t="str">
        <f ca="1">IFERROR(__xludf.DUMMYFUNCTION("IFERROR(
  INDEX(
    FILTER($E$8:$E4319, 
      $C$8:$C4319 = $M99, 
      $B$8:$B4319 &lt;= DATE(P$1, P$2 + 1, 1) - 1
    ),
    MATCH(
      MAX(
        FILTER($B$8:$B4319, 
          $C$8:$C4319 = $M99, 
          $B$8:$B4319 &lt;= DATE(P$1, P$2 + 1, 1) - "&amp;"1
        )
      ),
      FILTER($B$8:$B4319, 
        $C$8:$C4319 = $M99, 
        $B$8:$B4319 &lt;= DATE(P$1, P$2 + 1, 1) - 1
      ),
      0
    )
  ),
  """"
)"),"")</f>
        <v/>
      </c>
      <c r="P99" s="261" t="str">
        <f ca="1">IFERROR(__xludf.DUMMYFUNCTION("IFERROR(
  INDEX(
    FILTER($E$8:$E4319, 
      $C$8:$C4319 = $M99, 
      $B$8:$B4319 &lt;= DATE(Q$1, Q$2 + 1, 1) - 1
    ),
    MATCH(
      MAX(
        FILTER($B$8:$B4319, 
          $C$8:$C4319 = $M99, 
          $B$8:$B4319 &lt;= DATE(Q$1, Q$2 + 1, 1) - "&amp;"1
        )
      ),
      FILTER($B$8:$B4319, 
        $C$8:$C4319 = $M99, 
        $B$8:$B4319 &lt;= DATE(Q$1, Q$2 + 1, 1) - 1
      ),
      0
    )
  ),
  """"
)"),"")</f>
        <v/>
      </c>
      <c r="Q99" s="261" t="str">
        <f ca="1">IFERROR(__xludf.DUMMYFUNCTION("IFERROR(
  INDEX(
    FILTER($E$8:$E4319, 
      $C$8:$C4319 = $M99, 
      $B$8:$B4319 &lt;= DATE(R$1, R$2 + 1, 1) - 1
    ),
    MATCH(
      MAX(
        FILTER($B$8:$B4319, 
          $C$8:$C4319 = $M99, 
          $B$8:$B4319 &lt;= DATE(R$1, R$2 + 1, 1) - "&amp;"1
        )
      ),
      FILTER($B$8:$B4319, 
        $C$8:$C4319 = $M99, 
        $B$8:$B4319 &lt;= DATE(R$1, R$2 + 1, 1) - 1
      ),
      0
    )
  ),
  """"
)"),"")</f>
        <v/>
      </c>
      <c r="R99" s="261" t="str">
        <f ca="1">IFERROR(__xludf.DUMMYFUNCTION("IFERROR(
  INDEX(
    FILTER($E$8:$E4319, 
      $C$8:$C4319 = $M99, 
      $B$8:$B4319 &lt;= DATE(S$1, S$2 + 1, 1) - 1
    ),
    MATCH(
      MAX(
        FILTER($B$8:$B4319, 
          $C$8:$C4319 = $M99, 
          $B$8:$B4319 &lt;= DATE(S$1, S$2 + 1, 1) - "&amp;"1
        )
      ),
      FILTER($B$8:$B4319, 
        $C$8:$C4319 = $M99, 
        $B$8:$B4319 &lt;= DATE(S$1, S$2 + 1, 1) - 1
      ),
      0
    )
  ),
  """"
)"),"")</f>
        <v/>
      </c>
      <c r="S99" s="261" t="str">
        <f ca="1">IFERROR(__xludf.DUMMYFUNCTION("IFERROR(
  INDEX(
    FILTER($E$8:$E4319, 
      $C$8:$C4319 = $M99, 
      $B$8:$B4319 &lt;= DATE(T$1, T$2 + 1, 1) - 1
    ),
    MATCH(
      MAX(
        FILTER($B$8:$B4319, 
          $C$8:$C4319 = $M99, 
          $B$8:$B4319 &lt;= DATE(T$1, T$2 + 1, 1) - "&amp;"1
        )
      ),
      FILTER($B$8:$B4319, 
        $C$8:$C4319 = $M99, 
        $B$8:$B4319 &lt;= DATE(T$1, T$2 + 1, 1) - 1
      ),
      0
    )
  ),
  """"
)"),"")</f>
        <v/>
      </c>
      <c r="T99" s="261" t="str">
        <f ca="1">IFERROR(__xludf.DUMMYFUNCTION("IFERROR(
  INDEX(
    FILTER($E$8:$E4319, 
      $C$8:$C4319 = $M99, 
      $B$8:$B4319 &lt;= DATE(U$1, U$2 + 1, 1) - 1
    ),
    MATCH(
      MAX(
        FILTER($B$8:$B4319, 
          $C$8:$C4319 = $M99, 
          $B$8:$B4319 &lt;= DATE(U$1, U$2 + 1, 1) - "&amp;"1
        )
      ),
      FILTER($B$8:$B4319, 
        $C$8:$C4319 = $M99, 
        $B$8:$B4319 &lt;= DATE(U$1, U$2 + 1, 1) - 1
      ),
      0
    )
  ),
  """"
)"),"")</f>
        <v/>
      </c>
      <c r="U99" s="261" t="str">
        <f ca="1">IFERROR(__xludf.DUMMYFUNCTION("IFERROR(
  INDEX(
    FILTER($E$8:$E4319, 
      $C$8:$C4319 = $M99, 
      $B$8:$B4319 &lt;= DATE(V$1, V$2 + 1, 1) - 1
    ),
    MATCH(
      MAX(
        FILTER($B$8:$B4319, 
          $C$8:$C4319 = $M99, 
          $B$8:$B4319 &lt;= DATE(V$1, V$2 + 1, 1) - "&amp;"1
        )
      ),
      FILTER($B$8:$B4319, 
        $C$8:$C4319 = $M99, 
        $B$8:$B4319 &lt;= DATE(V$1, V$2 + 1, 1) - 1
      ),
      0
    )
  ),
  """"
)"),"")</f>
        <v/>
      </c>
      <c r="V99" s="261" t="str">
        <f ca="1">IFERROR(__xludf.DUMMYFUNCTION("IFERROR(
  INDEX(
    FILTER($E$8:$E4319, 
      $C$8:$C4319 = $M99, 
      $B$8:$B4319 &lt;= DATE(W$1, W$2 + 1, 1) - 1
    ),
    MATCH(
      MAX(
        FILTER($B$8:$B4319, 
          $C$8:$C4319 = $M99, 
          $B$8:$B4319 &lt;= DATE(W$1, W$2 + 1, 1) - "&amp;"1
        )
      ),
      FILTER($B$8:$B4319, 
        $C$8:$C4319 = $M99, 
        $B$8:$B4319 &lt;= DATE(W$1, W$2 + 1, 1) - 1
      ),
      0
    )
  ),
  """"
)"),"")</f>
        <v/>
      </c>
      <c r="W99" s="261" t="str">
        <f ca="1">IFERROR(__xludf.DUMMYFUNCTION("IFERROR(
  INDEX(
    FILTER($E$8:$E4319, 
      $C$8:$C4319 = $M99, 
      $B$8:$B4319 &lt;= DATE(X$1, X$2 + 1, 1) - 1
    ),
    MATCH(
      MAX(
        FILTER($B$8:$B4319, 
          $C$8:$C4319 = $M99, 
          $B$8:$B4319 &lt;= DATE(X$1, X$2 + 1, 1) - "&amp;"1
        )
      ),
      FILTER($B$8:$B4319, 
        $C$8:$C4319 = $M99, 
        $B$8:$B4319 &lt;= DATE(X$1, X$2 + 1, 1) - 1
      ),
      0
    )
  ),
  """"
)"),"")</f>
        <v/>
      </c>
      <c r="X99" s="261" t="str">
        <f ca="1">IFERROR(__xludf.DUMMYFUNCTION("IFERROR(
  INDEX(
    FILTER($E$8:$E4319, 
      $C$8:$C4319 = $M99, 
      $B$8:$B4319 &lt;= DATE(Y$1, Y$2 + 1, 1) - 1
    ),
    MATCH(
      MAX(
        FILTER($B$8:$B4319, 
          $C$8:$C4319 = $M99, 
          $B$8:$B4319 &lt;= DATE(Y$1, Y$2 + 1, 1) - "&amp;"1
        )
      ),
      FILTER($B$8:$B4319, 
        $C$8:$C4319 = $M99, 
        $B$8:$B4319 &lt;= DATE(Y$1, Y$2 + 1, 1) - 1
      ),
      0
    )
  ),
  """"
)"),"")</f>
        <v/>
      </c>
      <c r="Y99" s="261" t="str">
        <f ca="1">IFERROR(__xludf.DUMMYFUNCTION("IFERROR(
  INDEX(
    FILTER($E$8:$E4319, 
      $C$8:$C4319 = $M99, 
      $B$8:$B4319 &lt;= DATE(Z$1, Z$2 + 1, 1) - 1
    ),
    MATCH(
      MAX(
        FILTER($B$8:$B4319, 
          $C$8:$C4319 = $M99, 
          $B$8:$B4319 &lt;= DATE(Z$1, Z$2 + 1, 1) - "&amp;"1
        )
      ),
      FILTER($B$8:$B4319, 
        $C$8:$C4319 = $M99, 
        $B$8:$B4319 &lt;= DATE(Z$1, Z$2 + 1, 1) - 1
      ),
      0
    )
  ),
  """"
)"),"")</f>
        <v/>
      </c>
      <c r="Z99" s="261" t="str">
        <f ca="1">IFERROR(__xludf.DUMMYFUNCTION("IFERROR(
  INDEX(
    FILTER($E$8:$E4319, 
      $C$8:$C4319 = $M99, 
      $B$8:$B4319 &lt;= DATE(AA$1, AA$2 + 1, 1) - 1
    ),
    MATCH(
      MAX(
        FILTER($B$8:$B4319, 
          $C$8:$C4319 = $M99, 
          $B$8:$B4319 &lt;= DATE(AA$1, AA$2 + 1, 1"&amp;") - 1
        )
      ),
      FILTER($B$8:$B4319, 
        $C$8:$C4319 = $M99, 
        $B$8:$B4319 &lt;= DATE(AA$1, AA$2 + 1, 1) - 1
      ),
      0
    )
  ),
  """"
)"),"")</f>
        <v/>
      </c>
      <c r="AA99" s="261" t="str">
        <f ca="1">IFERROR(__xludf.DUMMYFUNCTION("IFERROR(
  INDEX(
    FILTER($J$8:$J4319, 
      $C$8:$C4319 = $M99, 
      $B$8:$B4319 &lt;= DATE(AA$1, AA$2 + 1, 1) - 1
    ),
    MATCH(
      MAX(
        FILTER($B$8:$B4319, 
          $C$8:$C4319 = $M99, 
          $B$8:$B4319 &lt;= DATE(AA$1, AA$2 + 1, 1"&amp;") - 1
        )
      ),
      FILTER($B$8:$B4319, 
        $C$8:$C4319 = $M99, 
        $B$8:$B4319 &lt;= DATE(AA$1, AA$2 + 1, 1) - 1
      ),
      0
    )
  ),
  """"
)"),"")</f>
        <v/>
      </c>
      <c r="AB99" s="261" t="str">
        <f ca="1">IFERROR(__xludf.DUMMYFUNCTION("IFERROR(
  INDEX(
    FILTER($J$8:$J4319, 
      $C$8:$C4319 = $M99, 
      $B$8:$B4319 &lt;= DATE(AB$1, AB$2 + 1, 1) - 1
    ),
    MATCH(
      MAX(
        FILTER($B$8:$B4319, 
          $C$8:$C4319 = $M99, 
          $B$8:$B4319 &lt;= DATE(AB$1, AB$2 + 1, 1"&amp;") - 1
        )
      ),
      FILTER($B$8:$B4319, 
        $C$8:$C4319 = $M99, 
        $B$8:$B4319 &lt;= DATE(AB$1, AB$2 + 1, 1) - 1
      ),
      0
    )
  ),
  """"
)"),"")</f>
        <v/>
      </c>
    </row>
    <row r="100" spans="2:28">
      <c r="B100" s="384"/>
      <c r="C100" s="275"/>
      <c r="D100" s="275"/>
      <c r="E100" s="269"/>
      <c r="F100" s="446"/>
      <c r="G100" s="259"/>
      <c r="H100" s="446"/>
      <c r="I100" s="454"/>
      <c r="J100" s="446"/>
      <c r="K100" s="458"/>
      <c r="M100" s="443"/>
      <c r="O100" s="261" t="str">
        <f ca="1">IFERROR(__xludf.DUMMYFUNCTION("IFERROR(
  INDEX(
    FILTER($E$8:$E4319, 
      $C$8:$C4319 = $M100, 
      $B$8:$B4319 &lt;= DATE(P$1, P$2 + 1, 1) - 1
    ),
    MATCH(
      MAX(
        FILTER($B$8:$B4319, 
          $C$8:$C4319 = $M100, 
          $B$8:$B4319 &lt;= DATE(P$1, P$2 + 1, 1) "&amp;"- 1
        )
      ),
      FILTER($B$8:$B4319, 
        $C$8:$C4319 = $M100, 
        $B$8:$B4319 &lt;= DATE(P$1, P$2 + 1, 1) - 1
      ),
      0
    )
  ),
  """"
)"),"")</f>
        <v/>
      </c>
      <c r="P100" s="261" t="str">
        <f ca="1">IFERROR(__xludf.DUMMYFUNCTION("IFERROR(
  INDEX(
    FILTER($E$8:$E4319, 
      $C$8:$C4319 = $M100, 
      $B$8:$B4319 &lt;= DATE(Q$1, Q$2 + 1, 1) - 1
    ),
    MATCH(
      MAX(
        FILTER($B$8:$B4319, 
          $C$8:$C4319 = $M100, 
          $B$8:$B4319 &lt;= DATE(Q$1, Q$2 + 1, 1) "&amp;"- 1
        )
      ),
      FILTER($B$8:$B4319, 
        $C$8:$C4319 = $M100, 
        $B$8:$B4319 &lt;= DATE(Q$1, Q$2 + 1, 1) - 1
      ),
      0
    )
  ),
  """"
)"),"")</f>
        <v/>
      </c>
      <c r="Q100" s="261" t="str">
        <f ca="1">IFERROR(__xludf.DUMMYFUNCTION("IFERROR(
  INDEX(
    FILTER($E$8:$E4319, 
      $C$8:$C4319 = $M100, 
      $B$8:$B4319 &lt;= DATE(R$1, R$2 + 1, 1) - 1
    ),
    MATCH(
      MAX(
        FILTER($B$8:$B4319, 
          $C$8:$C4319 = $M100, 
          $B$8:$B4319 &lt;= DATE(R$1, R$2 + 1, 1) "&amp;"- 1
        )
      ),
      FILTER($B$8:$B4319, 
        $C$8:$C4319 = $M100, 
        $B$8:$B4319 &lt;= DATE(R$1, R$2 + 1, 1) - 1
      ),
      0
    )
  ),
  """"
)"),"")</f>
        <v/>
      </c>
      <c r="R100" s="261" t="str">
        <f ca="1">IFERROR(__xludf.DUMMYFUNCTION("IFERROR(
  INDEX(
    FILTER($E$8:$E4319, 
      $C$8:$C4319 = $M100, 
      $B$8:$B4319 &lt;= DATE(S$1, S$2 + 1, 1) - 1
    ),
    MATCH(
      MAX(
        FILTER($B$8:$B4319, 
          $C$8:$C4319 = $M100, 
          $B$8:$B4319 &lt;= DATE(S$1, S$2 + 1, 1) "&amp;"- 1
        )
      ),
      FILTER($B$8:$B4319, 
        $C$8:$C4319 = $M100, 
        $B$8:$B4319 &lt;= DATE(S$1, S$2 + 1, 1) - 1
      ),
      0
    )
  ),
  """"
)"),"")</f>
        <v/>
      </c>
      <c r="S100" s="261" t="str">
        <f ca="1">IFERROR(__xludf.DUMMYFUNCTION("IFERROR(
  INDEX(
    FILTER($E$8:$E4319, 
      $C$8:$C4319 = $M100, 
      $B$8:$B4319 &lt;= DATE(T$1, T$2 + 1, 1) - 1
    ),
    MATCH(
      MAX(
        FILTER($B$8:$B4319, 
          $C$8:$C4319 = $M100, 
          $B$8:$B4319 &lt;= DATE(T$1, T$2 + 1, 1) "&amp;"- 1
        )
      ),
      FILTER($B$8:$B4319, 
        $C$8:$C4319 = $M100, 
        $B$8:$B4319 &lt;= DATE(T$1, T$2 + 1, 1) - 1
      ),
      0
    )
  ),
  """"
)"),"")</f>
        <v/>
      </c>
      <c r="T100" s="261" t="str">
        <f ca="1">IFERROR(__xludf.DUMMYFUNCTION("IFERROR(
  INDEX(
    FILTER($E$8:$E4319, 
      $C$8:$C4319 = $M100, 
      $B$8:$B4319 &lt;= DATE(U$1, U$2 + 1, 1) - 1
    ),
    MATCH(
      MAX(
        FILTER($B$8:$B4319, 
          $C$8:$C4319 = $M100, 
          $B$8:$B4319 &lt;= DATE(U$1, U$2 + 1, 1) "&amp;"- 1
        )
      ),
      FILTER($B$8:$B4319, 
        $C$8:$C4319 = $M100, 
        $B$8:$B4319 &lt;= DATE(U$1, U$2 + 1, 1) - 1
      ),
      0
    )
  ),
  """"
)"),"")</f>
        <v/>
      </c>
      <c r="U100" s="261" t="str">
        <f ca="1">IFERROR(__xludf.DUMMYFUNCTION("IFERROR(
  INDEX(
    FILTER($E$8:$E4319, 
      $C$8:$C4319 = $M100, 
      $B$8:$B4319 &lt;= DATE(V$1, V$2 + 1, 1) - 1
    ),
    MATCH(
      MAX(
        FILTER($B$8:$B4319, 
          $C$8:$C4319 = $M100, 
          $B$8:$B4319 &lt;= DATE(V$1, V$2 + 1, 1) "&amp;"- 1
        )
      ),
      FILTER($B$8:$B4319, 
        $C$8:$C4319 = $M100, 
        $B$8:$B4319 &lt;= DATE(V$1, V$2 + 1, 1) - 1
      ),
      0
    )
  ),
  """"
)"),"")</f>
        <v/>
      </c>
      <c r="V100" s="261" t="str">
        <f ca="1">IFERROR(__xludf.DUMMYFUNCTION("IFERROR(
  INDEX(
    FILTER($E$8:$E4319, 
      $C$8:$C4319 = $M100, 
      $B$8:$B4319 &lt;= DATE(W$1, W$2 + 1, 1) - 1
    ),
    MATCH(
      MAX(
        FILTER($B$8:$B4319, 
          $C$8:$C4319 = $M100, 
          $B$8:$B4319 &lt;= DATE(W$1, W$2 + 1, 1) "&amp;"- 1
        )
      ),
      FILTER($B$8:$B4319, 
        $C$8:$C4319 = $M100, 
        $B$8:$B4319 &lt;= DATE(W$1, W$2 + 1, 1) - 1
      ),
      0
    )
  ),
  """"
)"),"")</f>
        <v/>
      </c>
      <c r="W100" s="261" t="str">
        <f ca="1">IFERROR(__xludf.DUMMYFUNCTION("IFERROR(
  INDEX(
    FILTER($E$8:$E4319, 
      $C$8:$C4319 = $M100, 
      $B$8:$B4319 &lt;= DATE(X$1, X$2 + 1, 1) - 1
    ),
    MATCH(
      MAX(
        FILTER($B$8:$B4319, 
          $C$8:$C4319 = $M100, 
          $B$8:$B4319 &lt;= DATE(X$1, X$2 + 1, 1) "&amp;"- 1
        )
      ),
      FILTER($B$8:$B4319, 
        $C$8:$C4319 = $M100, 
        $B$8:$B4319 &lt;= DATE(X$1, X$2 + 1, 1) - 1
      ),
      0
    )
  ),
  """"
)"),"")</f>
        <v/>
      </c>
      <c r="X100" s="261" t="str">
        <f ca="1">IFERROR(__xludf.DUMMYFUNCTION("IFERROR(
  INDEX(
    FILTER($E$8:$E4319, 
      $C$8:$C4319 = $M100, 
      $B$8:$B4319 &lt;= DATE(Y$1, Y$2 + 1, 1) - 1
    ),
    MATCH(
      MAX(
        FILTER($B$8:$B4319, 
          $C$8:$C4319 = $M100, 
          $B$8:$B4319 &lt;= DATE(Y$1, Y$2 + 1, 1) "&amp;"- 1
        )
      ),
      FILTER($B$8:$B4319, 
        $C$8:$C4319 = $M100, 
        $B$8:$B4319 &lt;= DATE(Y$1, Y$2 + 1, 1) - 1
      ),
      0
    )
  ),
  """"
)"),"")</f>
        <v/>
      </c>
      <c r="Y100" s="261" t="str">
        <f ca="1">IFERROR(__xludf.DUMMYFUNCTION("IFERROR(
  INDEX(
    FILTER($E$8:$E4319, 
      $C$8:$C4319 = $M100, 
      $B$8:$B4319 &lt;= DATE(Z$1, Z$2 + 1, 1) - 1
    ),
    MATCH(
      MAX(
        FILTER($B$8:$B4319, 
          $C$8:$C4319 = $M100, 
          $B$8:$B4319 &lt;= DATE(Z$1, Z$2 + 1, 1) "&amp;"- 1
        )
      ),
      FILTER($B$8:$B4319, 
        $C$8:$C4319 = $M100, 
        $B$8:$B4319 &lt;= DATE(Z$1, Z$2 + 1, 1) - 1
      ),
      0
    )
  ),
  """"
)"),"")</f>
        <v/>
      </c>
      <c r="Z100" s="261" t="str">
        <f ca="1">IFERROR(__xludf.DUMMYFUNCTION("IFERROR(
  INDEX(
    FILTER($E$8:$E4319, 
      $C$8:$C4319 = $M100, 
      $B$8:$B4319 &lt;= DATE(AA$1, AA$2 + 1, 1) - 1
    ),
    MATCH(
      MAX(
        FILTER($B$8:$B4319, 
          $C$8:$C4319 = $M100, 
          $B$8:$B4319 &lt;= DATE(AA$1, AA$2 + 1,"&amp;" 1) - 1
        )
      ),
      FILTER($B$8:$B4319, 
        $C$8:$C4319 = $M100, 
        $B$8:$B4319 &lt;= DATE(AA$1, AA$2 + 1, 1) - 1
      ),
      0
    )
  ),
  """"
)"),"")</f>
        <v/>
      </c>
      <c r="AA100" s="261" t="str">
        <f ca="1">IFERROR(__xludf.DUMMYFUNCTION("IFERROR(
  INDEX(
    FILTER($J$8:$J4319, 
      $C$8:$C4319 = $M100, 
      $B$8:$B4319 &lt;= DATE(AA$1, AA$2 + 1, 1) - 1
    ),
    MATCH(
      MAX(
        FILTER($B$8:$B4319, 
          $C$8:$C4319 = $M100, 
          $B$8:$B4319 &lt;= DATE(AA$1, AA$2 + 1,"&amp;" 1) - 1
        )
      ),
      FILTER($B$8:$B4319, 
        $C$8:$C4319 = $M100, 
        $B$8:$B4319 &lt;= DATE(AA$1, AA$2 + 1, 1) - 1
      ),
      0
    )
  ),
  """"
)"),"")</f>
        <v/>
      </c>
      <c r="AB100" s="261" t="str">
        <f ca="1">IFERROR(__xludf.DUMMYFUNCTION("IFERROR(
  INDEX(
    FILTER($J$8:$J4319, 
      $C$8:$C4319 = $M100, 
      $B$8:$B4319 &lt;= DATE(AB$1, AB$2 + 1, 1) - 1
    ),
    MATCH(
      MAX(
        FILTER($B$8:$B4319, 
          $C$8:$C4319 = $M100, 
          $B$8:$B4319 &lt;= DATE(AB$1, AB$2 + 1,"&amp;" 1) - 1
        )
      ),
      FILTER($B$8:$B4319, 
        $C$8:$C4319 = $M100, 
        $B$8:$B4319 &lt;= DATE(AB$1, AB$2 + 1, 1) - 1
      ),
      0
    )
  ),
  """"
)"),"")</f>
        <v/>
      </c>
    </row>
    <row r="101" spans="2:28">
      <c r="B101" s="384"/>
      <c r="C101" s="275"/>
      <c r="D101" s="275"/>
      <c r="E101" s="275"/>
      <c r="F101" s="446"/>
      <c r="G101" s="259"/>
      <c r="H101" s="446"/>
      <c r="I101" s="454"/>
      <c r="J101" s="446"/>
      <c r="K101" s="458"/>
      <c r="M101" s="443"/>
      <c r="O101" s="261" t="str">
        <f ca="1">IFERROR(__xludf.DUMMYFUNCTION("IFERROR(
  INDEX(
    FILTER($E$8:$E4319, 
      $C$8:$C4319 = $M101, 
      $B$8:$B4319 &lt;= DATE(P$1, P$2 + 1, 1) - 1
    ),
    MATCH(
      MAX(
        FILTER($B$8:$B4319, 
          $C$8:$C4319 = $M101, 
          $B$8:$B4319 &lt;= DATE(P$1, P$2 + 1, 1) "&amp;"- 1
        )
      ),
      FILTER($B$8:$B4319, 
        $C$8:$C4319 = $M101, 
        $B$8:$B4319 &lt;= DATE(P$1, P$2 + 1, 1) - 1
      ),
      0
    )
  ),
  """"
)"),"")</f>
        <v/>
      </c>
      <c r="P101" s="261" t="str">
        <f ca="1">IFERROR(__xludf.DUMMYFUNCTION("IFERROR(
  INDEX(
    FILTER($E$8:$E4319, 
      $C$8:$C4319 = $M101, 
      $B$8:$B4319 &lt;= DATE(Q$1, Q$2 + 1, 1) - 1
    ),
    MATCH(
      MAX(
        FILTER($B$8:$B4319, 
          $C$8:$C4319 = $M101, 
          $B$8:$B4319 &lt;= DATE(Q$1, Q$2 + 1, 1) "&amp;"- 1
        )
      ),
      FILTER($B$8:$B4319, 
        $C$8:$C4319 = $M101, 
        $B$8:$B4319 &lt;= DATE(Q$1, Q$2 + 1, 1) - 1
      ),
      0
    )
  ),
  """"
)"),"")</f>
        <v/>
      </c>
      <c r="Q101" s="261" t="str">
        <f ca="1">IFERROR(__xludf.DUMMYFUNCTION("IFERROR(
  INDEX(
    FILTER($E$8:$E4319, 
      $C$8:$C4319 = $M101, 
      $B$8:$B4319 &lt;= DATE(R$1, R$2 + 1, 1) - 1
    ),
    MATCH(
      MAX(
        FILTER($B$8:$B4319, 
          $C$8:$C4319 = $M101, 
          $B$8:$B4319 &lt;= DATE(R$1, R$2 + 1, 1) "&amp;"- 1
        )
      ),
      FILTER($B$8:$B4319, 
        $C$8:$C4319 = $M101, 
        $B$8:$B4319 &lt;= DATE(R$1, R$2 + 1, 1) - 1
      ),
      0
    )
  ),
  """"
)"),"")</f>
        <v/>
      </c>
      <c r="R101" s="261" t="str">
        <f ca="1">IFERROR(__xludf.DUMMYFUNCTION("IFERROR(
  INDEX(
    FILTER($E$8:$E4319, 
      $C$8:$C4319 = $M101, 
      $B$8:$B4319 &lt;= DATE(S$1, S$2 + 1, 1) - 1
    ),
    MATCH(
      MAX(
        FILTER($B$8:$B4319, 
          $C$8:$C4319 = $M101, 
          $B$8:$B4319 &lt;= DATE(S$1, S$2 + 1, 1) "&amp;"- 1
        )
      ),
      FILTER($B$8:$B4319, 
        $C$8:$C4319 = $M101, 
        $B$8:$B4319 &lt;= DATE(S$1, S$2 + 1, 1) - 1
      ),
      0
    )
  ),
  """"
)"),"")</f>
        <v/>
      </c>
      <c r="S101" s="261" t="str">
        <f ca="1">IFERROR(__xludf.DUMMYFUNCTION("IFERROR(
  INDEX(
    FILTER($E$8:$E4319, 
      $C$8:$C4319 = $M101, 
      $B$8:$B4319 &lt;= DATE(T$1, T$2 + 1, 1) - 1
    ),
    MATCH(
      MAX(
        FILTER($B$8:$B4319, 
          $C$8:$C4319 = $M101, 
          $B$8:$B4319 &lt;= DATE(T$1, T$2 + 1, 1) "&amp;"- 1
        )
      ),
      FILTER($B$8:$B4319, 
        $C$8:$C4319 = $M101, 
        $B$8:$B4319 &lt;= DATE(T$1, T$2 + 1, 1) - 1
      ),
      0
    )
  ),
  """"
)"),"")</f>
        <v/>
      </c>
      <c r="T101" s="261" t="str">
        <f ca="1">IFERROR(__xludf.DUMMYFUNCTION("IFERROR(
  INDEX(
    FILTER($E$8:$E4319, 
      $C$8:$C4319 = $M101, 
      $B$8:$B4319 &lt;= DATE(U$1, U$2 + 1, 1) - 1
    ),
    MATCH(
      MAX(
        FILTER($B$8:$B4319, 
          $C$8:$C4319 = $M101, 
          $B$8:$B4319 &lt;= DATE(U$1, U$2 + 1, 1) "&amp;"- 1
        )
      ),
      FILTER($B$8:$B4319, 
        $C$8:$C4319 = $M101, 
        $B$8:$B4319 &lt;= DATE(U$1, U$2 + 1, 1) - 1
      ),
      0
    )
  ),
  """"
)"),"")</f>
        <v/>
      </c>
      <c r="U101" s="261" t="str">
        <f ca="1">IFERROR(__xludf.DUMMYFUNCTION("IFERROR(
  INDEX(
    FILTER($E$8:$E4319, 
      $C$8:$C4319 = $M101, 
      $B$8:$B4319 &lt;= DATE(V$1, V$2 + 1, 1) - 1
    ),
    MATCH(
      MAX(
        FILTER($B$8:$B4319, 
          $C$8:$C4319 = $M101, 
          $B$8:$B4319 &lt;= DATE(V$1, V$2 + 1, 1) "&amp;"- 1
        )
      ),
      FILTER($B$8:$B4319, 
        $C$8:$C4319 = $M101, 
        $B$8:$B4319 &lt;= DATE(V$1, V$2 + 1, 1) - 1
      ),
      0
    )
  ),
  """"
)"),"")</f>
        <v/>
      </c>
      <c r="V101" s="261" t="str">
        <f ca="1">IFERROR(__xludf.DUMMYFUNCTION("IFERROR(
  INDEX(
    FILTER($E$8:$E4319, 
      $C$8:$C4319 = $M101, 
      $B$8:$B4319 &lt;= DATE(W$1, W$2 + 1, 1) - 1
    ),
    MATCH(
      MAX(
        FILTER($B$8:$B4319, 
          $C$8:$C4319 = $M101, 
          $B$8:$B4319 &lt;= DATE(W$1, W$2 + 1, 1) "&amp;"- 1
        )
      ),
      FILTER($B$8:$B4319, 
        $C$8:$C4319 = $M101, 
        $B$8:$B4319 &lt;= DATE(W$1, W$2 + 1, 1) - 1
      ),
      0
    )
  ),
  """"
)"),"")</f>
        <v/>
      </c>
      <c r="W101" s="261" t="str">
        <f ca="1">IFERROR(__xludf.DUMMYFUNCTION("IFERROR(
  INDEX(
    FILTER($E$8:$E4319, 
      $C$8:$C4319 = $M101, 
      $B$8:$B4319 &lt;= DATE(X$1, X$2 + 1, 1) - 1
    ),
    MATCH(
      MAX(
        FILTER($B$8:$B4319, 
          $C$8:$C4319 = $M101, 
          $B$8:$B4319 &lt;= DATE(X$1, X$2 + 1, 1) "&amp;"- 1
        )
      ),
      FILTER($B$8:$B4319, 
        $C$8:$C4319 = $M101, 
        $B$8:$B4319 &lt;= DATE(X$1, X$2 + 1, 1) - 1
      ),
      0
    )
  ),
  """"
)"),"")</f>
        <v/>
      </c>
      <c r="X101" s="261" t="str">
        <f ca="1">IFERROR(__xludf.DUMMYFUNCTION("IFERROR(
  INDEX(
    FILTER($E$8:$E4319, 
      $C$8:$C4319 = $M101, 
      $B$8:$B4319 &lt;= DATE(Y$1, Y$2 + 1, 1) - 1
    ),
    MATCH(
      MAX(
        FILTER($B$8:$B4319, 
          $C$8:$C4319 = $M101, 
          $B$8:$B4319 &lt;= DATE(Y$1, Y$2 + 1, 1) "&amp;"- 1
        )
      ),
      FILTER($B$8:$B4319, 
        $C$8:$C4319 = $M101, 
        $B$8:$B4319 &lt;= DATE(Y$1, Y$2 + 1, 1) - 1
      ),
      0
    )
  ),
  """"
)"),"")</f>
        <v/>
      </c>
      <c r="Y101" s="261" t="str">
        <f ca="1">IFERROR(__xludf.DUMMYFUNCTION("IFERROR(
  INDEX(
    FILTER($E$8:$E4319, 
      $C$8:$C4319 = $M101, 
      $B$8:$B4319 &lt;= DATE(Z$1, Z$2 + 1, 1) - 1
    ),
    MATCH(
      MAX(
        FILTER($B$8:$B4319, 
          $C$8:$C4319 = $M101, 
          $B$8:$B4319 &lt;= DATE(Z$1, Z$2 + 1, 1) "&amp;"- 1
        )
      ),
      FILTER($B$8:$B4319, 
        $C$8:$C4319 = $M101, 
        $B$8:$B4319 &lt;= DATE(Z$1, Z$2 + 1, 1) - 1
      ),
      0
    )
  ),
  """"
)"),"")</f>
        <v/>
      </c>
      <c r="Z101" s="261" t="str">
        <f ca="1">IFERROR(__xludf.DUMMYFUNCTION("IFERROR(
  INDEX(
    FILTER($E$8:$E4319, 
      $C$8:$C4319 = $M101, 
      $B$8:$B4319 &lt;= DATE(AA$1, AA$2 + 1, 1) - 1
    ),
    MATCH(
      MAX(
        FILTER($B$8:$B4319, 
          $C$8:$C4319 = $M101, 
          $B$8:$B4319 &lt;= DATE(AA$1, AA$2 + 1,"&amp;" 1) - 1
        )
      ),
      FILTER($B$8:$B4319, 
        $C$8:$C4319 = $M101, 
        $B$8:$B4319 &lt;= DATE(AA$1, AA$2 + 1, 1) - 1
      ),
      0
    )
  ),
  """"
)"),"")</f>
        <v/>
      </c>
      <c r="AA101" s="261" t="str">
        <f ca="1">IFERROR(__xludf.DUMMYFUNCTION("IFERROR(
  INDEX(
    FILTER($J$8:$J4319, 
      $C$8:$C4319 = $M101, 
      $B$8:$B4319 &lt;= DATE(AA$1, AA$2 + 1, 1) - 1
    ),
    MATCH(
      MAX(
        FILTER($B$8:$B4319, 
          $C$8:$C4319 = $M101, 
          $B$8:$B4319 &lt;= DATE(AA$1, AA$2 + 1,"&amp;" 1) - 1
        )
      ),
      FILTER($B$8:$B4319, 
        $C$8:$C4319 = $M101, 
        $B$8:$B4319 &lt;= DATE(AA$1, AA$2 + 1, 1) - 1
      ),
      0
    )
  ),
  """"
)"),"")</f>
        <v/>
      </c>
      <c r="AB101" s="261" t="str">
        <f ca="1">IFERROR(__xludf.DUMMYFUNCTION("IFERROR(
  INDEX(
    FILTER($J$8:$J4319, 
      $C$8:$C4319 = $M101, 
      $B$8:$B4319 &lt;= DATE(AB$1, AB$2 + 1, 1) - 1
    ),
    MATCH(
      MAX(
        FILTER($B$8:$B4319, 
          $C$8:$C4319 = $M101, 
          $B$8:$B4319 &lt;= DATE(AB$1, AB$2 + 1,"&amp;" 1) - 1
        )
      ),
      FILTER($B$8:$B4319, 
        $C$8:$C4319 = $M101, 
        $B$8:$B4319 &lt;= DATE(AB$1, AB$2 + 1, 1) - 1
      ),
      0
    )
  ),
  """"
)"),"")</f>
        <v/>
      </c>
    </row>
    <row r="102" spans="2:28">
      <c r="B102" s="384"/>
      <c r="C102" s="275"/>
      <c r="D102" s="275"/>
      <c r="E102" s="275"/>
      <c r="F102" s="446"/>
      <c r="G102" s="259"/>
      <c r="H102" s="446"/>
      <c r="I102" s="454"/>
      <c r="J102" s="446"/>
      <c r="K102" s="458"/>
      <c r="M102" s="443"/>
      <c r="O102" s="261" t="str">
        <f ca="1">IFERROR(__xludf.DUMMYFUNCTION("IFERROR(
  INDEX(
    FILTER($E$8:$E4319, 
      $C$8:$C4319 = $M102, 
      $B$8:$B4319 &lt;= DATE(P$1, P$2 + 1, 1) - 1
    ),
    MATCH(
      MAX(
        FILTER($B$8:$B4319, 
          $C$8:$C4319 = $M102, 
          $B$8:$B4319 &lt;= DATE(P$1, P$2 + 1, 1) "&amp;"- 1
        )
      ),
      FILTER($B$8:$B4319, 
        $C$8:$C4319 = $M102, 
        $B$8:$B4319 &lt;= DATE(P$1, P$2 + 1, 1) - 1
      ),
      0
    )
  ),
  """"
)"),"")</f>
        <v/>
      </c>
      <c r="P102" s="261" t="str">
        <f ca="1">IFERROR(__xludf.DUMMYFUNCTION("IFERROR(
  INDEX(
    FILTER($E$8:$E4319, 
      $C$8:$C4319 = $M102, 
      $B$8:$B4319 &lt;= DATE(Q$1, Q$2 + 1, 1) - 1
    ),
    MATCH(
      MAX(
        FILTER($B$8:$B4319, 
          $C$8:$C4319 = $M102, 
          $B$8:$B4319 &lt;= DATE(Q$1, Q$2 + 1, 1) "&amp;"- 1
        )
      ),
      FILTER($B$8:$B4319, 
        $C$8:$C4319 = $M102, 
        $B$8:$B4319 &lt;= DATE(Q$1, Q$2 + 1, 1) - 1
      ),
      0
    )
  ),
  """"
)"),"")</f>
        <v/>
      </c>
      <c r="Q102" s="261" t="str">
        <f ca="1">IFERROR(__xludf.DUMMYFUNCTION("IFERROR(
  INDEX(
    FILTER($E$8:$E4319, 
      $C$8:$C4319 = $M102, 
      $B$8:$B4319 &lt;= DATE(R$1, R$2 + 1, 1) - 1
    ),
    MATCH(
      MAX(
        FILTER($B$8:$B4319, 
          $C$8:$C4319 = $M102, 
          $B$8:$B4319 &lt;= DATE(R$1, R$2 + 1, 1) "&amp;"- 1
        )
      ),
      FILTER($B$8:$B4319, 
        $C$8:$C4319 = $M102, 
        $B$8:$B4319 &lt;= DATE(R$1, R$2 + 1, 1) - 1
      ),
      0
    )
  ),
  """"
)"),"")</f>
        <v/>
      </c>
      <c r="R102" s="261" t="str">
        <f ca="1">IFERROR(__xludf.DUMMYFUNCTION("IFERROR(
  INDEX(
    FILTER($E$8:$E4319, 
      $C$8:$C4319 = $M102, 
      $B$8:$B4319 &lt;= DATE(S$1, S$2 + 1, 1) - 1
    ),
    MATCH(
      MAX(
        FILTER($B$8:$B4319, 
          $C$8:$C4319 = $M102, 
          $B$8:$B4319 &lt;= DATE(S$1, S$2 + 1, 1) "&amp;"- 1
        )
      ),
      FILTER($B$8:$B4319, 
        $C$8:$C4319 = $M102, 
        $B$8:$B4319 &lt;= DATE(S$1, S$2 + 1, 1) - 1
      ),
      0
    )
  ),
  """"
)"),"")</f>
        <v/>
      </c>
      <c r="S102" s="261" t="str">
        <f ca="1">IFERROR(__xludf.DUMMYFUNCTION("IFERROR(
  INDEX(
    FILTER($E$8:$E4319, 
      $C$8:$C4319 = $M102, 
      $B$8:$B4319 &lt;= DATE(T$1, T$2 + 1, 1) - 1
    ),
    MATCH(
      MAX(
        FILTER($B$8:$B4319, 
          $C$8:$C4319 = $M102, 
          $B$8:$B4319 &lt;= DATE(T$1, T$2 + 1, 1) "&amp;"- 1
        )
      ),
      FILTER($B$8:$B4319, 
        $C$8:$C4319 = $M102, 
        $B$8:$B4319 &lt;= DATE(T$1, T$2 + 1, 1) - 1
      ),
      0
    )
  ),
  """"
)"),"")</f>
        <v/>
      </c>
      <c r="T102" s="261" t="str">
        <f ca="1">IFERROR(__xludf.DUMMYFUNCTION("IFERROR(
  INDEX(
    FILTER($E$8:$E4319, 
      $C$8:$C4319 = $M102, 
      $B$8:$B4319 &lt;= DATE(U$1, U$2 + 1, 1) - 1
    ),
    MATCH(
      MAX(
        FILTER($B$8:$B4319, 
          $C$8:$C4319 = $M102, 
          $B$8:$B4319 &lt;= DATE(U$1, U$2 + 1, 1) "&amp;"- 1
        )
      ),
      FILTER($B$8:$B4319, 
        $C$8:$C4319 = $M102, 
        $B$8:$B4319 &lt;= DATE(U$1, U$2 + 1, 1) - 1
      ),
      0
    )
  ),
  """"
)"),"")</f>
        <v/>
      </c>
      <c r="U102" s="261" t="str">
        <f ca="1">IFERROR(__xludf.DUMMYFUNCTION("IFERROR(
  INDEX(
    FILTER($E$8:$E4319, 
      $C$8:$C4319 = $M102, 
      $B$8:$B4319 &lt;= DATE(V$1, V$2 + 1, 1) - 1
    ),
    MATCH(
      MAX(
        FILTER($B$8:$B4319, 
          $C$8:$C4319 = $M102, 
          $B$8:$B4319 &lt;= DATE(V$1, V$2 + 1, 1) "&amp;"- 1
        )
      ),
      FILTER($B$8:$B4319, 
        $C$8:$C4319 = $M102, 
        $B$8:$B4319 &lt;= DATE(V$1, V$2 + 1, 1) - 1
      ),
      0
    )
  ),
  """"
)"),"")</f>
        <v/>
      </c>
      <c r="V102" s="261" t="str">
        <f ca="1">IFERROR(__xludf.DUMMYFUNCTION("IFERROR(
  INDEX(
    FILTER($E$8:$E4319, 
      $C$8:$C4319 = $M102, 
      $B$8:$B4319 &lt;= DATE(W$1, W$2 + 1, 1) - 1
    ),
    MATCH(
      MAX(
        FILTER($B$8:$B4319, 
          $C$8:$C4319 = $M102, 
          $B$8:$B4319 &lt;= DATE(W$1, W$2 + 1, 1) "&amp;"- 1
        )
      ),
      FILTER($B$8:$B4319, 
        $C$8:$C4319 = $M102, 
        $B$8:$B4319 &lt;= DATE(W$1, W$2 + 1, 1) - 1
      ),
      0
    )
  ),
  """"
)"),"")</f>
        <v/>
      </c>
      <c r="W102" s="261" t="str">
        <f ca="1">IFERROR(__xludf.DUMMYFUNCTION("IFERROR(
  INDEX(
    FILTER($E$8:$E4319, 
      $C$8:$C4319 = $M102, 
      $B$8:$B4319 &lt;= DATE(X$1, X$2 + 1, 1) - 1
    ),
    MATCH(
      MAX(
        FILTER($B$8:$B4319, 
          $C$8:$C4319 = $M102, 
          $B$8:$B4319 &lt;= DATE(X$1, X$2 + 1, 1) "&amp;"- 1
        )
      ),
      FILTER($B$8:$B4319, 
        $C$8:$C4319 = $M102, 
        $B$8:$B4319 &lt;= DATE(X$1, X$2 + 1, 1) - 1
      ),
      0
    )
  ),
  """"
)"),"")</f>
        <v/>
      </c>
      <c r="X102" s="261" t="str">
        <f ca="1">IFERROR(__xludf.DUMMYFUNCTION("IFERROR(
  INDEX(
    FILTER($E$8:$E4319, 
      $C$8:$C4319 = $M102, 
      $B$8:$B4319 &lt;= DATE(Y$1, Y$2 + 1, 1) - 1
    ),
    MATCH(
      MAX(
        FILTER($B$8:$B4319, 
          $C$8:$C4319 = $M102, 
          $B$8:$B4319 &lt;= DATE(Y$1, Y$2 + 1, 1) "&amp;"- 1
        )
      ),
      FILTER($B$8:$B4319, 
        $C$8:$C4319 = $M102, 
        $B$8:$B4319 &lt;= DATE(Y$1, Y$2 + 1, 1) - 1
      ),
      0
    )
  ),
  """"
)"),"")</f>
        <v/>
      </c>
      <c r="Y102" s="261" t="str">
        <f ca="1">IFERROR(__xludf.DUMMYFUNCTION("IFERROR(
  INDEX(
    FILTER($E$8:$E4319, 
      $C$8:$C4319 = $M102, 
      $B$8:$B4319 &lt;= DATE(Z$1, Z$2 + 1, 1) - 1
    ),
    MATCH(
      MAX(
        FILTER($B$8:$B4319, 
          $C$8:$C4319 = $M102, 
          $B$8:$B4319 &lt;= DATE(Z$1, Z$2 + 1, 1) "&amp;"- 1
        )
      ),
      FILTER($B$8:$B4319, 
        $C$8:$C4319 = $M102, 
        $B$8:$B4319 &lt;= DATE(Z$1, Z$2 + 1, 1) - 1
      ),
      0
    )
  ),
  """"
)"),"")</f>
        <v/>
      </c>
      <c r="Z102" s="261" t="str">
        <f ca="1">IFERROR(__xludf.DUMMYFUNCTION("IFERROR(
  INDEX(
    FILTER($E$8:$E4319, 
      $C$8:$C4319 = $M102, 
      $B$8:$B4319 &lt;= DATE(AA$1, AA$2 + 1, 1) - 1
    ),
    MATCH(
      MAX(
        FILTER($B$8:$B4319, 
          $C$8:$C4319 = $M102, 
          $B$8:$B4319 &lt;= DATE(AA$1, AA$2 + 1,"&amp;" 1) - 1
        )
      ),
      FILTER($B$8:$B4319, 
        $C$8:$C4319 = $M102, 
        $B$8:$B4319 &lt;= DATE(AA$1, AA$2 + 1, 1) - 1
      ),
      0
    )
  ),
  """"
)"),"")</f>
        <v/>
      </c>
      <c r="AA102" s="261" t="str">
        <f ca="1">IFERROR(__xludf.DUMMYFUNCTION("IFERROR(
  INDEX(
    FILTER($J$8:$J4319, 
      $C$8:$C4319 = $M102, 
      $B$8:$B4319 &lt;= DATE(AA$1, AA$2 + 1, 1) - 1
    ),
    MATCH(
      MAX(
        FILTER($B$8:$B4319, 
          $C$8:$C4319 = $M102, 
          $B$8:$B4319 &lt;= DATE(AA$1, AA$2 + 1,"&amp;" 1) - 1
        )
      ),
      FILTER($B$8:$B4319, 
        $C$8:$C4319 = $M102, 
        $B$8:$B4319 &lt;= DATE(AA$1, AA$2 + 1, 1) - 1
      ),
      0
    )
  ),
  """"
)"),"")</f>
        <v/>
      </c>
      <c r="AB102" s="261" t="str">
        <f ca="1">IFERROR(__xludf.DUMMYFUNCTION("IFERROR(
  INDEX(
    FILTER($J$8:$J4319, 
      $C$8:$C4319 = $M102, 
      $B$8:$B4319 &lt;= DATE(AB$1, AB$2 + 1, 1) - 1
    ),
    MATCH(
      MAX(
        FILTER($B$8:$B4319, 
          $C$8:$C4319 = $M102, 
          $B$8:$B4319 &lt;= DATE(AB$1, AB$2 + 1,"&amp;" 1) - 1
        )
      ),
      FILTER($B$8:$B4319, 
        $C$8:$C4319 = $M102, 
        $B$8:$B4319 &lt;= DATE(AB$1, AB$2 + 1, 1) - 1
      ),
      0
    )
  ),
  """"
)"),"")</f>
        <v/>
      </c>
    </row>
    <row r="103" spans="2:28">
      <c r="B103" s="384"/>
      <c r="C103" s="275"/>
      <c r="D103" s="275"/>
      <c r="E103" s="275"/>
      <c r="F103" s="446"/>
      <c r="G103" s="259"/>
      <c r="H103" s="446"/>
      <c r="I103" s="454"/>
      <c r="J103" s="446"/>
      <c r="K103" s="458"/>
      <c r="M103" s="443"/>
      <c r="O103" s="261" t="str">
        <f ca="1">IFERROR(__xludf.DUMMYFUNCTION("IFERROR(
  INDEX(
    FILTER($E$8:$E4319, 
      $C$8:$C4319 = $M103, 
      $B$8:$B4319 &lt;= DATE(P$1, P$2 + 1, 1) - 1
    ),
    MATCH(
      MAX(
        FILTER($B$8:$B4319, 
          $C$8:$C4319 = $M103, 
          $B$8:$B4319 &lt;= DATE(P$1, P$2 + 1, 1) "&amp;"- 1
        )
      ),
      FILTER($B$8:$B4319, 
        $C$8:$C4319 = $M103, 
        $B$8:$B4319 &lt;= DATE(P$1, P$2 + 1, 1) - 1
      ),
      0
    )
  ),
  """"
)"),"")</f>
        <v/>
      </c>
      <c r="P103" s="261" t="str">
        <f ca="1">IFERROR(__xludf.DUMMYFUNCTION("IFERROR(
  INDEX(
    FILTER($E$8:$E4319, 
      $C$8:$C4319 = $M103, 
      $B$8:$B4319 &lt;= DATE(Q$1, Q$2 + 1, 1) - 1
    ),
    MATCH(
      MAX(
        FILTER($B$8:$B4319, 
          $C$8:$C4319 = $M103, 
          $B$8:$B4319 &lt;= DATE(Q$1, Q$2 + 1, 1) "&amp;"- 1
        )
      ),
      FILTER($B$8:$B4319, 
        $C$8:$C4319 = $M103, 
        $B$8:$B4319 &lt;= DATE(Q$1, Q$2 + 1, 1) - 1
      ),
      0
    )
  ),
  """"
)"),"")</f>
        <v/>
      </c>
      <c r="Q103" s="261" t="str">
        <f ca="1">IFERROR(__xludf.DUMMYFUNCTION("IFERROR(
  INDEX(
    FILTER($E$8:$E4319, 
      $C$8:$C4319 = $M103, 
      $B$8:$B4319 &lt;= DATE(R$1, R$2 + 1, 1) - 1
    ),
    MATCH(
      MAX(
        FILTER($B$8:$B4319, 
          $C$8:$C4319 = $M103, 
          $B$8:$B4319 &lt;= DATE(R$1, R$2 + 1, 1) "&amp;"- 1
        )
      ),
      FILTER($B$8:$B4319, 
        $C$8:$C4319 = $M103, 
        $B$8:$B4319 &lt;= DATE(R$1, R$2 + 1, 1) - 1
      ),
      0
    )
  ),
  """"
)"),"")</f>
        <v/>
      </c>
      <c r="R103" s="261" t="str">
        <f ca="1">IFERROR(__xludf.DUMMYFUNCTION("IFERROR(
  INDEX(
    FILTER($E$8:$E4319, 
      $C$8:$C4319 = $M103, 
      $B$8:$B4319 &lt;= DATE(S$1, S$2 + 1, 1) - 1
    ),
    MATCH(
      MAX(
        FILTER($B$8:$B4319, 
          $C$8:$C4319 = $M103, 
          $B$8:$B4319 &lt;= DATE(S$1, S$2 + 1, 1) "&amp;"- 1
        )
      ),
      FILTER($B$8:$B4319, 
        $C$8:$C4319 = $M103, 
        $B$8:$B4319 &lt;= DATE(S$1, S$2 + 1, 1) - 1
      ),
      0
    )
  ),
  """"
)"),"")</f>
        <v/>
      </c>
      <c r="S103" s="261" t="str">
        <f ca="1">IFERROR(__xludf.DUMMYFUNCTION("IFERROR(
  INDEX(
    FILTER($E$8:$E4319, 
      $C$8:$C4319 = $M103, 
      $B$8:$B4319 &lt;= DATE(T$1, T$2 + 1, 1) - 1
    ),
    MATCH(
      MAX(
        FILTER($B$8:$B4319, 
          $C$8:$C4319 = $M103, 
          $B$8:$B4319 &lt;= DATE(T$1, T$2 + 1, 1) "&amp;"- 1
        )
      ),
      FILTER($B$8:$B4319, 
        $C$8:$C4319 = $M103, 
        $B$8:$B4319 &lt;= DATE(T$1, T$2 + 1, 1) - 1
      ),
      0
    )
  ),
  """"
)"),"")</f>
        <v/>
      </c>
      <c r="T103" s="261" t="str">
        <f ca="1">IFERROR(__xludf.DUMMYFUNCTION("IFERROR(
  INDEX(
    FILTER($E$8:$E4319, 
      $C$8:$C4319 = $M103, 
      $B$8:$B4319 &lt;= DATE(U$1, U$2 + 1, 1) - 1
    ),
    MATCH(
      MAX(
        FILTER($B$8:$B4319, 
          $C$8:$C4319 = $M103, 
          $B$8:$B4319 &lt;= DATE(U$1, U$2 + 1, 1) "&amp;"- 1
        )
      ),
      FILTER($B$8:$B4319, 
        $C$8:$C4319 = $M103, 
        $B$8:$B4319 &lt;= DATE(U$1, U$2 + 1, 1) - 1
      ),
      0
    )
  ),
  """"
)"),"")</f>
        <v/>
      </c>
      <c r="U103" s="261" t="str">
        <f ca="1">IFERROR(__xludf.DUMMYFUNCTION("IFERROR(
  INDEX(
    FILTER($E$8:$E4319, 
      $C$8:$C4319 = $M103, 
      $B$8:$B4319 &lt;= DATE(V$1, V$2 + 1, 1) - 1
    ),
    MATCH(
      MAX(
        FILTER($B$8:$B4319, 
          $C$8:$C4319 = $M103, 
          $B$8:$B4319 &lt;= DATE(V$1, V$2 + 1, 1) "&amp;"- 1
        )
      ),
      FILTER($B$8:$B4319, 
        $C$8:$C4319 = $M103, 
        $B$8:$B4319 &lt;= DATE(V$1, V$2 + 1, 1) - 1
      ),
      0
    )
  ),
  """"
)"),"")</f>
        <v/>
      </c>
      <c r="V103" s="261" t="str">
        <f ca="1">IFERROR(__xludf.DUMMYFUNCTION("IFERROR(
  INDEX(
    FILTER($E$8:$E4319, 
      $C$8:$C4319 = $M103, 
      $B$8:$B4319 &lt;= DATE(W$1, W$2 + 1, 1) - 1
    ),
    MATCH(
      MAX(
        FILTER($B$8:$B4319, 
          $C$8:$C4319 = $M103, 
          $B$8:$B4319 &lt;= DATE(W$1, W$2 + 1, 1) "&amp;"- 1
        )
      ),
      FILTER($B$8:$B4319, 
        $C$8:$C4319 = $M103, 
        $B$8:$B4319 &lt;= DATE(W$1, W$2 + 1, 1) - 1
      ),
      0
    )
  ),
  """"
)"),"")</f>
        <v/>
      </c>
      <c r="W103" s="261" t="str">
        <f ca="1">IFERROR(__xludf.DUMMYFUNCTION("IFERROR(
  INDEX(
    FILTER($E$8:$E4319, 
      $C$8:$C4319 = $M103, 
      $B$8:$B4319 &lt;= DATE(X$1, X$2 + 1, 1) - 1
    ),
    MATCH(
      MAX(
        FILTER($B$8:$B4319, 
          $C$8:$C4319 = $M103, 
          $B$8:$B4319 &lt;= DATE(X$1, X$2 + 1, 1) "&amp;"- 1
        )
      ),
      FILTER($B$8:$B4319, 
        $C$8:$C4319 = $M103, 
        $B$8:$B4319 &lt;= DATE(X$1, X$2 + 1, 1) - 1
      ),
      0
    )
  ),
  """"
)"),"")</f>
        <v/>
      </c>
      <c r="X103" s="261" t="str">
        <f ca="1">IFERROR(__xludf.DUMMYFUNCTION("IFERROR(
  INDEX(
    FILTER($E$8:$E4319, 
      $C$8:$C4319 = $M103, 
      $B$8:$B4319 &lt;= DATE(Y$1, Y$2 + 1, 1) - 1
    ),
    MATCH(
      MAX(
        FILTER($B$8:$B4319, 
          $C$8:$C4319 = $M103, 
          $B$8:$B4319 &lt;= DATE(Y$1, Y$2 + 1, 1) "&amp;"- 1
        )
      ),
      FILTER($B$8:$B4319, 
        $C$8:$C4319 = $M103, 
        $B$8:$B4319 &lt;= DATE(Y$1, Y$2 + 1, 1) - 1
      ),
      0
    )
  ),
  """"
)"),"")</f>
        <v/>
      </c>
      <c r="Y103" s="261" t="str">
        <f ca="1">IFERROR(__xludf.DUMMYFUNCTION("IFERROR(
  INDEX(
    FILTER($E$8:$E4319, 
      $C$8:$C4319 = $M103, 
      $B$8:$B4319 &lt;= DATE(Z$1, Z$2 + 1, 1) - 1
    ),
    MATCH(
      MAX(
        FILTER($B$8:$B4319, 
          $C$8:$C4319 = $M103, 
          $B$8:$B4319 &lt;= DATE(Z$1, Z$2 + 1, 1) "&amp;"- 1
        )
      ),
      FILTER($B$8:$B4319, 
        $C$8:$C4319 = $M103, 
        $B$8:$B4319 &lt;= DATE(Z$1, Z$2 + 1, 1) - 1
      ),
      0
    )
  ),
  """"
)"),"")</f>
        <v/>
      </c>
      <c r="Z103" s="261" t="str">
        <f ca="1">IFERROR(__xludf.DUMMYFUNCTION("IFERROR(
  INDEX(
    FILTER($E$8:$E4319, 
      $C$8:$C4319 = $M103, 
      $B$8:$B4319 &lt;= DATE(AA$1, AA$2 + 1, 1) - 1
    ),
    MATCH(
      MAX(
        FILTER($B$8:$B4319, 
          $C$8:$C4319 = $M103, 
          $B$8:$B4319 &lt;= DATE(AA$1, AA$2 + 1,"&amp;" 1) - 1
        )
      ),
      FILTER($B$8:$B4319, 
        $C$8:$C4319 = $M103, 
        $B$8:$B4319 &lt;= DATE(AA$1, AA$2 + 1, 1) - 1
      ),
      0
    )
  ),
  """"
)"),"")</f>
        <v/>
      </c>
      <c r="AA103" s="261" t="str">
        <f ca="1">IFERROR(__xludf.DUMMYFUNCTION("IFERROR(
  INDEX(
    FILTER($J$8:$J4319, 
      $C$8:$C4319 = $M103, 
      $B$8:$B4319 &lt;= DATE(AA$1, AA$2 + 1, 1) - 1
    ),
    MATCH(
      MAX(
        FILTER($B$8:$B4319, 
          $C$8:$C4319 = $M103, 
          $B$8:$B4319 &lt;= DATE(AA$1, AA$2 + 1,"&amp;" 1) - 1
        )
      ),
      FILTER($B$8:$B4319, 
        $C$8:$C4319 = $M103, 
        $B$8:$B4319 &lt;= DATE(AA$1, AA$2 + 1, 1) - 1
      ),
      0
    )
  ),
  """"
)"),"")</f>
        <v/>
      </c>
      <c r="AB103" s="261" t="str">
        <f ca="1">IFERROR(__xludf.DUMMYFUNCTION("IFERROR(
  INDEX(
    FILTER($J$8:$J4319, 
      $C$8:$C4319 = $M103, 
      $B$8:$B4319 &lt;= DATE(AB$1, AB$2 + 1, 1) - 1
    ),
    MATCH(
      MAX(
        FILTER($B$8:$B4319, 
          $C$8:$C4319 = $M103, 
          $B$8:$B4319 &lt;= DATE(AB$1, AB$2 + 1,"&amp;" 1) - 1
        )
      ),
      FILTER($B$8:$B4319, 
        $C$8:$C4319 = $M103, 
        $B$8:$B4319 &lt;= DATE(AB$1, AB$2 + 1, 1) - 1
      ),
      0
    )
  ),
  """"
)"),"")</f>
        <v/>
      </c>
    </row>
    <row r="104" spans="2:28">
      <c r="B104" s="384"/>
      <c r="C104" s="275"/>
      <c r="D104" s="275"/>
      <c r="E104" s="275"/>
      <c r="F104" s="446"/>
      <c r="G104" s="259"/>
      <c r="H104" s="446"/>
      <c r="I104" s="454"/>
      <c r="J104" s="446"/>
      <c r="K104" s="458"/>
      <c r="M104" s="443"/>
      <c r="O104" s="261" t="str">
        <f ca="1">IFERROR(__xludf.DUMMYFUNCTION("IFERROR(
  INDEX(
    FILTER($E$8:$E4319, 
      $C$8:$C4319 = $M104, 
      $B$8:$B4319 &lt;= DATE(P$1, P$2 + 1, 1) - 1
    ),
    MATCH(
      MAX(
        FILTER($B$8:$B4319, 
          $C$8:$C4319 = $M104, 
          $B$8:$B4319 &lt;= DATE(P$1, P$2 + 1, 1) "&amp;"- 1
        )
      ),
      FILTER($B$8:$B4319, 
        $C$8:$C4319 = $M104, 
        $B$8:$B4319 &lt;= DATE(P$1, P$2 + 1, 1) - 1
      ),
      0
    )
  ),
  """"
)"),"")</f>
        <v/>
      </c>
      <c r="P104" s="261" t="str">
        <f ca="1">IFERROR(__xludf.DUMMYFUNCTION("IFERROR(
  INDEX(
    FILTER($E$8:$E4319, 
      $C$8:$C4319 = $M104, 
      $B$8:$B4319 &lt;= DATE(Q$1, Q$2 + 1, 1) - 1
    ),
    MATCH(
      MAX(
        FILTER($B$8:$B4319, 
          $C$8:$C4319 = $M104, 
          $B$8:$B4319 &lt;= DATE(Q$1, Q$2 + 1, 1) "&amp;"- 1
        )
      ),
      FILTER($B$8:$B4319, 
        $C$8:$C4319 = $M104, 
        $B$8:$B4319 &lt;= DATE(Q$1, Q$2 + 1, 1) - 1
      ),
      0
    )
  ),
  """"
)"),"")</f>
        <v/>
      </c>
      <c r="Q104" s="261" t="str">
        <f ca="1">IFERROR(__xludf.DUMMYFUNCTION("IFERROR(
  INDEX(
    FILTER($E$8:$E4319, 
      $C$8:$C4319 = $M104, 
      $B$8:$B4319 &lt;= DATE(R$1, R$2 + 1, 1) - 1
    ),
    MATCH(
      MAX(
        FILTER($B$8:$B4319, 
          $C$8:$C4319 = $M104, 
          $B$8:$B4319 &lt;= DATE(R$1, R$2 + 1, 1) "&amp;"- 1
        )
      ),
      FILTER($B$8:$B4319, 
        $C$8:$C4319 = $M104, 
        $B$8:$B4319 &lt;= DATE(R$1, R$2 + 1, 1) - 1
      ),
      0
    )
  ),
  """"
)"),"")</f>
        <v/>
      </c>
      <c r="R104" s="261" t="str">
        <f ca="1">IFERROR(__xludf.DUMMYFUNCTION("IFERROR(
  INDEX(
    FILTER($E$8:$E4319, 
      $C$8:$C4319 = $M104, 
      $B$8:$B4319 &lt;= DATE(S$1, S$2 + 1, 1) - 1
    ),
    MATCH(
      MAX(
        FILTER($B$8:$B4319, 
          $C$8:$C4319 = $M104, 
          $B$8:$B4319 &lt;= DATE(S$1, S$2 + 1, 1) "&amp;"- 1
        )
      ),
      FILTER($B$8:$B4319, 
        $C$8:$C4319 = $M104, 
        $B$8:$B4319 &lt;= DATE(S$1, S$2 + 1, 1) - 1
      ),
      0
    )
  ),
  """"
)"),"")</f>
        <v/>
      </c>
      <c r="S104" s="261" t="str">
        <f ca="1">IFERROR(__xludf.DUMMYFUNCTION("IFERROR(
  INDEX(
    FILTER($E$8:$E4319, 
      $C$8:$C4319 = $M104, 
      $B$8:$B4319 &lt;= DATE(T$1, T$2 + 1, 1) - 1
    ),
    MATCH(
      MAX(
        FILTER($B$8:$B4319, 
          $C$8:$C4319 = $M104, 
          $B$8:$B4319 &lt;= DATE(T$1, T$2 + 1, 1) "&amp;"- 1
        )
      ),
      FILTER($B$8:$B4319, 
        $C$8:$C4319 = $M104, 
        $B$8:$B4319 &lt;= DATE(T$1, T$2 + 1, 1) - 1
      ),
      0
    )
  ),
  """"
)"),"")</f>
        <v/>
      </c>
      <c r="T104" s="261" t="str">
        <f ca="1">IFERROR(__xludf.DUMMYFUNCTION("IFERROR(
  INDEX(
    FILTER($E$8:$E4319, 
      $C$8:$C4319 = $M104, 
      $B$8:$B4319 &lt;= DATE(U$1, U$2 + 1, 1) - 1
    ),
    MATCH(
      MAX(
        FILTER($B$8:$B4319, 
          $C$8:$C4319 = $M104, 
          $B$8:$B4319 &lt;= DATE(U$1, U$2 + 1, 1) "&amp;"- 1
        )
      ),
      FILTER($B$8:$B4319, 
        $C$8:$C4319 = $M104, 
        $B$8:$B4319 &lt;= DATE(U$1, U$2 + 1, 1) - 1
      ),
      0
    )
  ),
  """"
)"),"")</f>
        <v/>
      </c>
      <c r="U104" s="261" t="str">
        <f ca="1">IFERROR(__xludf.DUMMYFUNCTION("IFERROR(
  INDEX(
    FILTER($E$8:$E4319, 
      $C$8:$C4319 = $M104, 
      $B$8:$B4319 &lt;= DATE(V$1, V$2 + 1, 1) - 1
    ),
    MATCH(
      MAX(
        FILTER($B$8:$B4319, 
          $C$8:$C4319 = $M104, 
          $B$8:$B4319 &lt;= DATE(V$1, V$2 + 1, 1) "&amp;"- 1
        )
      ),
      FILTER($B$8:$B4319, 
        $C$8:$C4319 = $M104, 
        $B$8:$B4319 &lt;= DATE(V$1, V$2 + 1, 1) - 1
      ),
      0
    )
  ),
  """"
)"),"")</f>
        <v/>
      </c>
      <c r="V104" s="261" t="str">
        <f ca="1">IFERROR(__xludf.DUMMYFUNCTION("IFERROR(
  INDEX(
    FILTER($E$8:$E4319, 
      $C$8:$C4319 = $M104, 
      $B$8:$B4319 &lt;= DATE(W$1, W$2 + 1, 1) - 1
    ),
    MATCH(
      MAX(
        FILTER($B$8:$B4319, 
          $C$8:$C4319 = $M104, 
          $B$8:$B4319 &lt;= DATE(W$1, W$2 + 1, 1) "&amp;"- 1
        )
      ),
      FILTER($B$8:$B4319, 
        $C$8:$C4319 = $M104, 
        $B$8:$B4319 &lt;= DATE(W$1, W$2 + 1, 1) - 1
      ),
      0
    )
  ),
  """"
)"),"")</f>
        <v/>
      </c>
      <c r="W104" s="261" t="str">
        <f ca="1">IFERROR(__xludf.DUMMYFUNCTION("IFERROR(
  INDEX(
    FILTER($E$8:$E4319, 
      $C$8:$C4319 = $M104, 
      $B$8:$B4319 &lt;= DATE(X$1, X$2 + 1, 1) - 1
    ),
    MATCH(
      MAX(
        FILTER($B$8:$B4319, 
          $C$8:$C4319 = $M104, 
          $B$8:$B4319 &lt;= DATE(X$1, X$2 + 1, 1) "&amp;"- 1
        )
      ),
      FILTER($B$8:$B4319, 
        $C$8:$C4319 = $M104, 
        $B$8:$B4319 &lt;= DATE(X$1, X$2 + 1, 1) - 1
      ),
      0
    )
  ),
  """"
)"),"")</f>
        <v/>
      </c>
      <c r="X104" s="261" t="str">
        <f ca="1">IFERROR(__xludf.DUMMYFUNCTION("IFERROR(
  INDEX(
    FILTER($E$8:$E4319, 
      $C$8:$C4319 = $M104, 
      $B$8:$B4319 &lt;= DATE(Y$1, Y$2 + 1, 1) - 1
    ),
    MATCH(
      MAX(
        FILTER($B$8:$B4319, 
          $C$8:$C4319 = $M104, 
          $B$8:$B4319 &lt;= DATE(Y$1, Y$2 + 1, 1) "&amp;"- 1
        )
      ),
      FILTER($B$8:$B4319, 
        $C$8:$C4319 = $M104, 
        $B$8:$B4319 &lt;= DATE(Y$1, Y$2 + 1, 1) - 1
      ),
      0
    )
  ),
  """"
)"),"")</f>
        <v/>
      </c>
      <c r="Y104" s="261" t="str">
        <f ca="1">IFERROR(__xludf.DUMMYFUNCTION("IFERROR(
  INDEX(
    FILTER($E$8:$E4319, 
      $C$8:$C4319 = $M104, 
      $B$8:$B4319 &lt;= DATE(Z$1, Z$2 + 1, 1) - 1
    ),
    MATCH(
      MAX(
        FILTER($B$8:$B4319, 
          $C$8:$C4319 = $M104, 
          $B$8:$B4319 &lt;= DATE(Z$1, Z$2 + 1, 1) "&amp;"- 1
        )
      ),
      FILTER($B$8:$B4319, 
        $C$8:$C4319 = $M104, 
        $B$8:$B4319 &lt;= DATE(Z$1, Z$2 + 1, 1) - 1
      ),
      0
    )
  ),
  """"
)"),"")</f>
        <v/>
      </c>
      <c r="Z104" s="261" t="str">
        <f ca="1">IFERROR(__xludf.DUMMYFUNCTION("IFERROR(
  INDEX(
    FILTER($E$8:$E4319, 
      $C$8:$C4319 = $M104, 
      $B$8:$B4319 &lt;= DATE(AA$1, AA$2 + 1, 1) - 1
    ),
    MATCH(
      MAX(
        FILTER($B$8:$B4319, 
          $C$8:$C4319 = $M104, 
          $B$8:$B4319 &lt;= DATE(AA$1, AA$2 + 1,"&amp;" 1) - 1
        )
      ),
      FILTER($B$8:$B4319, 
        $C$8:$C4319 = $M104, 
        $B$8:$B4319 &lt;= DATE(AA$1, AA$2 + 1, 1) - 1
      ),
      0
    )
  ),
  """"
)"),"")</f>
        <v/>
      </c>
      <c r="AA104" s="261" t="str">
        <f ca="1">IFERROR(__xludf.DUMMYFUNCTION("IFERROR(
  INDEX(
    FILTER($J$8:$J4319, 
      $C$8:$C4319 = $M104, 
      $B$8:$B4319 &lt;= DATE(AA$1, AA$2 + 1, 1) - 1
    ),
    MATCH(
      MAX(
        FILTER($B$8:$B4319, 
          $C$8:$C4319 = $M104, 
          $B$8:$B4319 &lt;= DATE(AA$1, AA$2 + 1,"&amp;" 1) - 1
        )
      ),
      FILTER($B$8:$B4319, 
        $C$8:$C4319 = $M104, 
        $B$8:$B4319 &lt;= DATE(AA$1, AA$2 + 1, 1) - 1
      ),
      0
    )
  ),
  """"
)"),"")</f>
        <v/>
      </c>
      <c r="AB104" s="261" t="str">
        <f ca="1">IFERROR(__xludf.DUMMYFUNCTION("IFERROR(
  INDEX(
    FILTER($J$8:$J4319, 
      $C$8:$C4319 = $M104, 
      $B$8:$B4319 &lt;= DATE(AB$1, AB$2 + 1, 1) - 1
    ),
    MATCH(
      MAX(
        FILTER($B$8:$B4319, 
          $C$8:$C4319 = $M104, 
          $B$8:$B4319 &lt;= DATE(AB$1, AB$2 + 1,"&amp;" 1) - 1
        )
      ),
      FILTER($B$8:$B4319, 
        $C$8:$C4319 = $M104, 
        $B$8:$B4319 &lt;= DATE(AB$1, AB$2 + 1, 1) - 1
      ),
      0
    )
  ),
  """"
)"),"")</f>
        <v/>
      </c>
    </row>
    <row r="105" spans="2:28">
      <c r="B105" s="384"/>
      <c r="C105" s="275"/>
      <c r="D105" s="275"/>
      <c r="E105" s="275"/>
      <c r="F105" s="446"/>
      <c r="G105" s="259"/>
      <c r="H105" s="446"/>
      <c r="I105" s="454"/>
      <c r="J105" s="446"/>
      <c r="K105" s="458"/>
      <c r="M105" s="443"/>
      <c r="O105" s="261" t="str">
        <f ca="1">IFERROR(__xludf.DUMMYFUNCTION("IFERROR(
  INDEX(
    FILTER($E$8:$E4319, 
      $C$8:$C4319 = $M105, 
      $B$8:$B4319 &lt;= DATE(P$1, P$2 + 1, 1) - 1
    ),
    MATCH(
      MAX(
        FILTER($B$8:$B4319, 
          $C$8:$C4319 = $M105, 
          $B$8:$B4319 &lt;= DATE(P$1, P$2 + 1, 1) "&amp;"- 1
        )
      ),
      FILTER($B$8:$B4319, 
        $C$8:$C4319 = $M105, 
        $B$8:$B4319 &lt;= DATE(P$1, P$2 + 1, 1) - 1
      ),
      0
    )
  ),
  """"
)"),"")</f>
        <v/>
      </c>
      <c r="P105" s="261" t="str">
        <f ca="1">IFERROR(__xludf.DUMMYFUNCTION("IFERROR(
  INDEX(
    FILTER($E$8:$E4319, 
      $C$8:$C4319 = $M105, 
      $B$8:$B4319 &lt;= DATE(Q$1, Q$2 + 1, 1) - 1
    ),
    MATCH(
      MAX(
        FILTER($B$8:$B4319, 
          $C$8:$C4319 = $M105, 
          $B$8:$B4319 &lt;= DATE(Q$1, Q$2 + 1, 1) "&amp;"- 1
        )
      ),
      FILTER($B$8:$B4319, 
        $C$8:$C4319 = $M105, 
        $B$8:$B4319 &lt;= DATE(Q$1, Q$2 + 1, 1) - 1
      ),
      0
    )
  ),
  """"
)"),"")</f>
        <v/>
      </c>
      <c r="Q105" s="261" t="str">
        <f ca="1">IFERROR(__xludf.DUMMYFUNCTION("IFERROR(
  INDEX(
    FILTER($E$8:$E4319, 
      $C$8:$C4319 = $M105, 
      $B$8:$B4319 &lt;= DATE(R$1, R$2 + 1, 1) - 1
    ),
    MATCH(
      MAX(
        FILTER($B$8:$B4319, 
          $C$8:$C4319 = $M105, 
          $B$8:$B4319 &lt;= DATE(R$1, R$2 + 1, 1) "&amp;"- 1
        )
      ),
      FILTER($B$8:$B4319, 
        $C$8:$C4319 = $M105, 
        $B$8:$B4319 &lt;= DATE(R$1, R$2 + 1, 1) - 1
      ),
      0
    )
  ),
  """"
)"),"")</f>
        <v/>
      </c>
      <c r="R105" s="261" t="str">
        <f ca="1">IFERROR(__xludf.DUMMYFUNCTION("IFERROR(
  INDEX(
    FILTER($E$8:$E4319, 
      $C$8:$C4319 = $M105, 
      $B$8:$B4319 &lt;= DATE(S$1, S$2 + 1, 1) - 1
    ),
    MATCH(
      MAX(
        FILTER($B$8:$B4319, 
          $C$8:$C4319 = $M105, 
          $B$8:$B4319 &lt;= DATE(S$1, S$2 + 1, 1) "&amp;"- 1
        )
      ),
      FILTER($B$8:$B4319, 
        $C$8:$C4319 = $M105, 
        $B$8:$B4319 &lt;= DATE(S$1, S$2 + 1, 1) - 1
      ),
      0
    )
  ),
  """"
)"),"")</f>
        <v/>
      </c>
      <c r="S105" s="261" t="str">
        <f ca="1">IFERROR(__xludf.DUMMYFUNCTION("IFERROR(
  INDEX(
    FILTER($E$8:$E4319, 
      $C$8:$C4319 = $M105, 
      $B$8:$B4319 &lt;= DATE(T$1, T$2 + 1, 1) - 1
    ),
    MATCH(
      MAX(
        FILTER($B$8:$B4319, 
          $C$8:$C4319 = $M105, 
          $B$8:$B4319 &lt;= DATE(T$1, T$2 + 1, 1) "&amp;"- 1
        )
      ),
      FILTER($B$8:$B4319, 
        $C$8:$C4319 = $M105, 
        $B$8:$B4319 &lt;= DATE(T$1, T$2 + 1, 1) - 1
      ),
      0
    )
  ),
  """"
)"),"")</f>
        <v/>
      </c>
      <c r="T105" s="261" t="str">
        <f ca="1">IFERROR(__xludf.DUMMYFUNCTION("IFERROR(
  INDEX(
    FILTER($E$8:$E4319, 
      $C$8:$C4319 = $M105, 
      $B$8:$B4319 &lt;= DATE(U$1, U$2 + 1, 1) - 1
    ),
    MATCH(
      MAX(
        FILTER($B$8:$B4319, 
          $C$8:$C4319 = $M105, 
          $B$8:$B4319 &lt;= DATE(U$1, U$2 + 1, 1) "&amp;"- 1
        )
      ),
      FILTER($B$8:$B4319, 
        $C$8:$C4319 = $M105, 
        $B$8:$B4319 &lt;= DATE(U$1, U$2 + 1, 1) - 1
      ),
      0
    )
  ),
  """"
)"),"")</f>
        <v/>
      </c>
      <c r="U105" s="261" t="str">
        <f ca="1">IFERROR(__xludf.DUMMYFUNCTION("IFERROR(
  INDEX(
    FILTER($E$8:$E4319, 
      $C$8:$C4319 = $M105, 
      $B$8:$B4319 &lt;= DATE(V$1, V$2 + 1, 1) - 1
    ),
    MATCH(
      MAX(
        FILTER($B$8:$B4319, 
          $C$8:$C4319 = $M105, 
          $B$8:$B4319 &lt;= DATE(V$1, V$2 + 1, 1) "&amp;"- 1
        )
      ),
      FILTER($B$8:$B4319, 
        $C$8:$C4319 = $M105, 
        $B$8:$B4319 &lt;= DATE(V$1, V$2 + 1, 1) - 1
      ),
      0
    )
  ),
  """"
)"),"")</f>
        <v/>
      </c>
      <c r="V105" s="261" t="str">
        <f ca="1">IFERROR(__xludf.DUMMYFUNCTION("IFERROR(
  INDEX(
    FILTER($E$8:$E4319, 
      $C$8:$C4319 = $M105, 
      $B$8:$B4319 &lt;= DATE(W$1, W$2 + 1, 1) - 1
    ),
    MATCH(
      MAX(
        FILTER($B$8:$B4319, 
          $C$8:$C4319 = $M105, 
          $B$8:$B4319 &lt;= DATE(W$1, W$2 + 1, 1) "&amp;"- 1
        )
      ),
      FILTER($B$8:$B4319, 
        $C$8:$C4319 = $M105, 
        $B$8:$B4319 &lt;= DATE(W$1, W$2 + 1, 1) - 1
      ),
      0
    )
  ),
  """"
)"),"")</f>
        <v/>
      </c>
      <c r="W105" s="261" t="str">
        <f ca="1">IFERROR(__xludf.DUMMYFUNCTION("IFERROR(
  INDEX(
    FILTER($E$8:$E4319, 
      $C$8:$C4319 = $M105, 
      $B$8:$B4319 &lt;= DATE(X$1, X$2 + 1, 1) - 1
    ),
    MATCH(
      MAX(
        FILTER($B$8:$B4319, 
          $C$8:$C4319 = $M105, 
          $B$8:$B4319 &lt;= DATE(X$1, X$2 + 1, 1) "&amp;"- 1
        )
      ),
      FILTER($B$8:$B4319, 
        $C$8:$C4319 = $M105, 
        $B$8:$B4319 &lt;= DATE(X$1, X$2 + 1, 1) - 1
      ),
      0
    )
  ),
  """"
)"),"")</f>
        <v/>
      </c>
      <c r="X105" s="261" t="str">
        <f ca="1">IFERROR(__xludf.DUMMYFUNCTION("IFERROR(
  INDEX(
    FILTER($E$8:$E4319, 
      $C$8:$C4319 = $M105, 
      $B$8:$B4319 &lt;= DATE(Y$1, Y$2 + 1, 1) - 1
    ),
    MATCH(
      MAX(
        FILTER($B$8:$B4319, 
          $C$8:$C4319 = $M105, 
          $B$8:$B4319 &lt;= DATE(Y$1, Y$2 + 1, 1) "&amp;"- 1
        )
      ),
      FILTER($B$8:$B4319, 
        $C$8:$C4319 = $M105, 
        $B$8:$B4319 &lt;= DATE(Y$1, Y$2 + 1, 1) - 1
      ),
      0
    )
  ),
  """"
)"),"")</f>
        <v/>
      </c>
      <c r="Y105" s="261" t="str">
        <f ca="1">IFERROR(__xludf.DUMMYFUNCTION("IFERROR(
  INDEX(
    FILTER($E$8:$E4319, 
      $C$8:$C4319 = $M105, 
      $B$8:$B4319 &lt;= DATE(Z$1, Z$2 + 1, 1) - 1
    ),
    MATCH(
      MAX(
        FILTER($B$8:$B4319, 
          $C$8:$C4319 = $M105, 
          $B$8:$B4319 &lt;= DATE(Z$1, Z$2 + 1, 1) "&amp;"- 1
        )
      ),
      FILTER($B$8:$B4319, 
        $C$8:$C4319 = $M105, 
        $B$8:$B4319 &lt;= DATE(Z$1, Z$2 + 1, 1) - 1
      ),
      0
    )
  ),
  """"
)"),"")</f>
        <v/>
      </c>
      <c r="Z105" s="261" t="str">
        <f ca="1">IFERROR(__xludf.DUMMYFUNCTION("IFERROR(
  INDEX(
    FILTER($E$8:$E4319, 
      $C$8:$C4319 = $M105, 
      $B$8:$B4319 &lt;= DATE(AA$1, AA$2 + 1, 1) - 1
    ),
    MATCH(
      MAX(
        FILTER($B$8:$B4319, 
          $C$8:$C4319 = $M105, 
          $B$8:$B4319 &lt;= DATE(AA$1, AA$2 + 1,"&amp;" 1) - 1
        )
      ),
      FILTER($B$8:$B4319, 
        $C$8:$C4319 = $M105, 
        $B$8:$B4319 &lt;= DATE(AA$1, AA$2 + 1, 1) - 1
      ),
      0
    )
  ),
  """"
)"),"")</f>
        <v/>
      </c>
      <c r="AA105" s="261" t="str">
        <f ca="1">IFERROR(__xludf.DUMMYFUNCTION("IFERROR(
  INDEX(
    FILTER($J$8:$J4319, 
      $C$8:$C4319 = $M105, 
      $B$8:$B4319 &lt;= DATE(AA$1, AA$2 + 1, 1) - 1
    ),
    MATCH(
      MAX(
        FILTER($B$8:$B4319, 
          $C$8:$C4319 = $M105, 
          $B$8:$B4319 &lt;= DATE(AA$1, AA$2 + 1,"&amp;" 1) - 1
        )
      ),
      FILTER($B$8:$B4319, 
        $C$8:$C4319 = $M105, 
        $B$8:$B4319 &lt;= DATE(AA$1, AA$2 + 1, 1) - 1
      ),
      0
    )
  ),
  """"
)"),"")</f>
        <v/>
      </c>
      <c r="AB105" s="261" t="str">
        <f ca="1">IFERROR(__xludf.DUMMYFUNCTION("IFERROR(
  INDEX(
    FILTER($J$8:$J4319, 
      $C$8:$C4319 = $M105, 
      $B$8:$B4319 &lt;= DATE(AB$1, AB$2 + 1, 1) - 1
    ),
    MATCH(
      MAX(
        FILTER($B$8:$B4319, 
          $C$8:$C4319 = $M105, 
          $B$8:$B4319 &lt;= DATE(AB$1, AB$2 + 1,"&amp;" 1) - 1
        )
      ),
      FILTER($B$8:$B4319, 
        $C$8:$C4319 = $M105, 
        $B$8:$B4319 &lt;= DATE(AB$1, AB$2 + 1, 1) - 1
      ),
      0
    )
  ),
  """"
)"),"")</f>
        <v/>
      </c>
    </row>
    <row r="106" spans="2:28">
      <c r="B106" s="384"/>
      <c r="C106" s="275"/>
      <c r="D106" s="275"/>
      <c r="E106" s="275"/>
      <c r="F106" s="446"/>
      <c r="G106" s="259"/>
      <c r="H106" s="446"/>
      <c r="I106" s="454"/>
      <c r="J106" s="446"/>
      <c r="K106" s="458"/>
      <c r="M106" s="443"/>
      <c r="O106" s="261" t="str">
        <f ca="1">IFERROR(__xludf.DUMMYFUNCTION("IFERROR(
  INDEX(
    FILTER($E$8:$E4319, 
      $C$8:$C4319 = $M106, 
      $B$8:$B4319 &lt;= DATE(P$1, P$2 + 1, 1) - 1
    ),
    MATCH(
      MAX(
        FILTER($B$8:$B4319, 
          $C$8:$C4319 = $M106, 
          $B$8:$B4319 &lt;= DATE(P$1, P$2 + 1, 1) "&amp;"- 1
        )
      ),
      FILTER($B$8:$B4319, 
        $C$8:$C4319 = $M106, 
        $B$8:$B4319 &lt;= DATE(P$1, P$2 + 1, 1) - 1
      ),
      0
    )
  ),
  """"
)"),"")</f>
        <v/>
      </c>
      <c r="P106" s="261" t="str">
        <f ca="1">IFERROR(__xludf.DUMMYFUNCTION("IFERROR(
  INDEX(
    FILTER($E$8:$E4319, 
      $C$8:$C4319 = $M106, 
      $B$8:$B4319 &lt;= DATE(Q$1, Q$2 + 1, 1) - 1
    ),
    MATCH(
      MAX(
        FILTER($B$8:$B4319, 
          $C$8:$C4319 = $M106, 
          $B$8:$B4319 &lt;= DATE(Q$1, Q$2 + 1, 1) "&amp;"- 1
        )
      ),
      FILTER($B$8:$B4319, 
        $C$8:$C4319 = $M106, 
        $B$8:$B4319 &lt;= DATE(Q$1, Q$2 + 1, 1) - 1
      ),
      0
    )
  ),
  """"
)"),"")</f>
        <v/>
      </c>
      <c r="Q106" s="261" t="str">
        <f ca="1">IFERROR(__xludf.DUMMYFUNCTION("IFERROR(
  INDEX(
    FILTER($E$8:$E4319, 
      $C$8:$C4319 = $M106, 
      $B$8:$B4319 &lt;= DATE(R$1, R$2 + 1, 1) - 1
    ),
    MATCH(
      MAX(
        FILTER($B$8:$B4319, 
          $C$8:$C4319 = $M106, 
          $B$8:$B4319 &lt;= DATE(R$1, R$2 + 1, 1) "&amp;"- 1
        )
      ),
      FILTER($B$8:$B4319, 
        $C$8:$C4319 = $M106, 
        $B$8:$B4319 &lt;= DATE(R$1, R$2 + 1, 1) - 1
      ),
      0
    )
  ),
  """"
)"),"")</f>
        <v/>
      </c>
      <c r="R106" s="261" t="str">
        <f ca="1">IFERROR(__xludf.DUMMYFUNCTION("IFERROR(
  INDEX(
    FILTER($E$8:$E4319, 
      $C$8:$C4319 = $M106, 
      $B$8:$B4319 &lt;= DATE(S$1, S$2 + 1, 1) - 1
    ),
    MATCH(
      MAX(
        FILTER($B$8:$B4319, 
          $C$8:$C4319 = $M106, 
          $B$8:$B4319 &lt;= DATE(S$1, S$2 + 1, 1) "&amp;"- 1
        )
      ),
      FILTER($B$8:$B4319, 
        $C$8:$C4319 = $M106, 
        $B$8:$B4319 &lt;= DATE(S$1, S$2 + 1, 1) - 1
      ),
      0
    )
  ),
  """"
)"),"")</f>
        <v/>
      </c>
      <c r="S106" s="261" t="str">
        <f ca="1">IFERROR(__xludf.DUMMYFUNCTION("IFERROR(
  INDEX(
    FILTER($E$8:$E4319, 
      $C$8:$C4319 = $M106, 
      $B$8:$B4319 &lt;= DATE(T$1, T$2 + 1, 1) - 1
    ),
    MATCH(
      MAX(
        FILTER($B$8:$B4319, 
          $C$8:$C4319 = $M106, 
          $B$8:$B4319 &lt;= DATE(T$1, T$2 + 1, 1) "&amp;"- 1
        )
      ),
      FILTER($B$8:$B4319, 
        $C$8:$C4319 = $M106, 
        $B$8:$B4319 &lt;= DATE(T$1, T$2 + 1, 1) - 1
      ),
      0
    )
  ),
  """"
)"),"")</f>
        <v/>
      </c>
      <c r="T106" s="261" t="str">
        <f ca="1">IFERROR(__xludf.DUMMYFUNCTION("IFERROR(
  INDEX(
    FILTER($E$8:$E4319, 
      $C$8:$C4319 = $M106, 
      $B$8:$B4319 &lt;= DATE(U$1, U$2 + 1, 1) - 1
    ),
    MATCH(
      MAX(
        FILTER($B$8:$B4319, 
          $C$8:$C4319 = $M106, 
          $B$8:$B4319 &lt;= DATE(U$1, U$2 + 1, 1) "&amp;"- 1
        )
      ),
      FILTER($B$8:$B4319, 
        $C$8:$C4319 = $M106, 
        $B$8:$B4319 &lt;= DATE(U$1, U$2 + 1, 1) - 1
      ),
      0
    )
  ),
  """"
)"),"")</f>
        <v/>
      </c>
      <c r="U106" s="261" t="str">
        <f ca="1">IFERROR(__xludf.DUMMYFUNCTION("IFERROR(
  INDEX(
    FILTER($E$8:$E4319, 
      $C$8:$C4319 = $M106, 
      $B$8:$B4319 &lt;= DATE(V$1, V$2 + 1, 1) - 1
    ),
    MATCH(
      MAX(
        FILTER($B$8:$B4319, 
          $C$8:$C4319 = $M106, 
          $B$8:$B4319 &lt;= DATE(V$1, V$2 + 1, 1) "&amp;"- 1
        )
      ),
      FILTER($B$8:$B4319, 
        $C$8:$C4319 = $M106, 
        $B$8:$B4319 &lt;= DATE(V$1, V$2 + 1, 1) - 1
      ),
      0
    )
  ),
  """"
)"),"")</f>
        <v/>
      </c>
      <c r="V106" s="261" t="str">
        <f ca="1">IFERROR(__xludf.DUMMYFUNCTION("IFERROR(
  INDEX(
    FILTER($E$8:$E4319, 
      $C$8:$C4319 = $M106, 
      $B$8:$B4319 &lt;= DATE(W$1, W$2 + 1, 1) - 1
    ),
    MATCH(
      MAX(
        FILTER($B$8:$B4319, 
          $C$8:$C4319 = $M106, 
          $B$8:$B4319 &lt;= DATE(W$1, W$2 + 1, 1) "&amp;"- 1
        )
      ),
      FILTER($B$8:$B4319, 
        $C$8:$C4319 = $M106, 
        $B$8:$B4319 &lt;= DATE(W$1, W$2 + 1, 1) - 1
      ),
      0
    )
  ),
  """"
)"),"")</f>
        <v/>
      </c>
      <c r="W106" s="261" t="str">
        <f ca="1">IFERROR(__xludf.DUMMYFUNCTION("IFERROR(
  INDEX(
    FILTER($E$8:$E4319, 
      $C$8:$C4319 = $M106, 
      $B$8:$B4319 &lt;= DATE(X$1, X$2 + 1, 1) - 1
    ),
    MATCH(
      MAX(
        FILTER($B$8:$B4319, 
          $C$8:$C4319 = $M106, 
          $B$8:$B4319 &lt;= DATE(X$1, X$2 + 1, 1) "&amp;"- 1
        )
      ),
      FILTER($B$8:$B4319, 
        $C$8:$C4319 = $M106, 
        $B$8:$B4319 &lt;= DATE(X$1, X$2 + 1, 1) - 1
      ),
      0
    )
  ),
  """"
)"),"")</f>
        <v/>
      </c>
      <c r="X106" s="261" t="str">
        <f ca="1">IFERROR(__xludf.DUMMYFUNCTION("IFERROR(
  INDEX(
    FILTER($E$8:$E4319, 
      $C$8:$C4319 = $M106, 
      $B$8:$B4319 &lt;= DATE(Y$1, Y$2 + 1, 1) - 1
    ),
    MATCH(
      MAX(
        FILTER($B$8:$B4319, 
          $C$8:$C4319 = $M106, 
          $B$8:$B4319 &lt;= DATE(Y$1, Y$2 + 1, 1) "&amp;"- 1
        )
      ),
      FILTER($B$8:$B4319, 
        $C$8:$C4319 = $M106, 
        $B$8:$B4319 &lt;= DATE(Y$1, Y$2 + 1, 1) - 1
      ),
      0
    )
  ),
  """"
)"),"")</f>
        <v/>
      </c>
      <c r="Y106" s="261" t="str">
        <f ca="1">IFERROR(__xludf.DUMMYFUNCTION("IFERROR(
  INDEX(
    FILTER($E$8:$E4319, 
      $C$8:$C4319 = $M106, 
      $B$8:$B4319 &lt;= DATE(Z$1, Z$2 + 1, 1) - 1
    ),
    MATCH(
      MAX(
        FILTER($B$8:$B4319, 
          $C$8:$C4319 = $M106, 
          $B$8:$B4319 &lt;= DATE(Z$1, Z$2 + 1, 1) "&amp;"- 1
        )
      ),
      FILTER($B$8:$B4319, 
        $C$8:$C4319 = $M106, 
        $B$8:$B4319 &lt;= DATE(Z$1, Z$2 + 1, 1) - 1
      ),
      0
    )
  ),
  """"
)"),"")</f>
        <v/>
      </c>
      <c r="Z106" s="261" t="str">
        <f ca="1">IFERROR(__xludf.DUMMYFUNCTION("IFERROR(
  INDEX(
    FILTER($E$8:$E4319, 
      $C$8:$C4319 = $M106, 
      $B$8:$B4319 &lt;= DATE(AA$1, AA$2 + 1, 1) - 1
    ),
    MATCH(
      MAX(
        FILTER($B$8:$B4319, 
          $C$8:$C4319 = $M106, 
          $B$8:$B4319 &lt;= DATE(AA$1, AA$2 + 1,"&amp;" 1) - 1
        )
      ),
      FILTER($B$8:$B4319, 
        $C$8:$C4319 = $M106, 
        $B$8:$B4319 &lt;= DATE(AA$1, AA$2 + 1, 1) - 1
      ),
      0
    )
  ),
  """"
)"),"")</f>
        <v/>
      </c>
      <c r="AA106" s="261" t="str">
        <f ca="1">IFERROR(__xludf.DUMMYFUNCTION("IFERROR(
  INDEX(
    FILTER($J$8:$J4319, 
      $C$8:$C4319 = $M106, 
      $B$8:$B4319 &lt;= DATE(AA$1, AA$2 + 1, 1) - 1
    ),
    MATCH(
      MAX(
        FILTER($B$8:$B4319, 
          $C$8:$C4319 = $M106, 
          $B$8:$B4319 &lt;= DATE(AA$1, AA$2 + 1,"&amp;" 1) - 1
        )
      ),
      FILTER($B$8:$B4319, 
        $C$8:$C4319 = $M106, 
        $B$8:$B4319 &lt;= DATE(AA$1, AA$2 + 1, 1) - 1
      ),
      0
    )
  ),
  """"
)"),"")</f>
        <v/>
      </c>
      <c r="AB106" s="261" t="str">
        <f ca="1">IFERROR(__xludf.DUMMYFUNCTION("IFERROR(
  INDEX(
    FILTER($J$8:$J4319, 
      $C$8:$C4319 = $M106, 
      $B$8:$B4319 &lt;= DATE(AB$1, AB$2 + 1, 1) - 1
    ),
    MATCH(
      MAX(
        FILTER($B$8:$B4319, 
          $C$8:$C4319 = $M106, 
          $B$8:$B4319 &lt;= DATE(AB$1, AB$2 + 1,"&amp;" 1) - 1
        )
      ),
      FILTER($B$8:$B4319, 
        $C$8:$C4319 = $M106, 
        $B$8:$B4319 &lt;= DATE(AB$1, AB$2 + 1, 1) - 1
      ),
      0
    )
  ),
  """"
)"),"")</f>
        <v/>
      </c>
    </row>
    <row r="107" spans="2:28">
      <c r="B107" s="384"/>
      <c r="C107" s="275"/>
      <c r="D107" s="275"/>
      <c r="E107" s="275"/>
      <c r="F107" s="446"/>
      <c r="G107" s="259"/>
      <c r="H107" s="446"/>
      <c r="I107" s="454"/>
      <c r="J107" s="446"/>
      <c r="K107" s="458"/>
      <c r="M107" s="443"/>
      <c r="O107" s="261" t="str">
        <f ca="1">IFERROR(__xludf.DUMMYFUNCTION("IFERROR(
  INDEX(
    FILTER($E$8:$E4319, 
      $C$8:$C4319 = $M107, 
      $B$8:$B4319 &lt;= DATE(P$1, P$2 + 1, 1) - 1
    ),
    MATCH(
      MAX(
        FILTER($B$8:$B4319, 
          $C$8:$C4319 = $M107, 
          $B$8:$B4319 &lt;= DATE(P$1, P$2 + 1, 1) "&amp;"- 1
        )
      ),
      FILTER($B$8:$B4319, 
        $C$8:$C4319 = $M107, 
        $B$8:$B4319 &lt;= DATE(P$1, P$2 + 1, 1) - 1
      ),
      0
    )
  ),
  """"
)"),"")</f>
        <v/>
      </c>
      <c r="P107" s="261" t="str">
        <f ca="1">IFERROR(__xludf.DUMMYFUNCTION("IFERROR(
  INDEX(
    FILTER($E$8:$E4319, 
      $C$8:$C4319 = $M107, 
      $B$8:$B4319 &lt;= DATE(Q$1, Q$2 + 1, 1) - 1
    ),
    MATCH(
      MAX(
        FILTER($B$8:$B4319, 
          $C$8:$C4319 = $M107, 
          $B$8:$B4319 &lt;= DATE(Q$1, Q$2 + 1, 1) "&amp;"- 1
        )
      ),
      FILTER($B$8:$B4319, 
        $C$8:$C4319 = $M107, 
        $B$8:$B4319 &lt;= DATE(Q$1, Q$2 + 1, 1) - 1
      ),
      0
    )
  ),
  """"
)"),"")</f>
        <v/>
      </c>
      <c r="Q107" s="261" t="str">
        <f ca="1">IFERROR(__xludf.DUMMYFUNCTION("IFERROR(
  INDEX(
    FILTER($E$8:$E4319, 
      $C$8:$C4319 = $M107, 
      $B$8:$B4319 &lt;= DATE(R$1, R$2 + 1, 1) - 1
    ),
    MATCH(
      MAX(
        FILTER($B$8:$B4319, 
          $C$8:$C4319 = $M107, 
          $B$8:$B4319 &lt;= DATE(R$1, R$2 + 1, 1) "&amp;"- 1
        )
      ),
      FILTER($B$8:$B4319, 
        $C$8:$C4319 = $M107, 
        $B$8:$B4319 &lt;= DATE(R$1, R$2 + 1, 1) - 1
      ),
      0
    )
  ),
  """"
)"),"")</f>
        <v/>
      </c>
      <c r="R107" s="261" t="str">
        <f ca="1">IFERROR(__xludf.DUMMYFUNCTION("IFERROR(
  INDEX(
    FILTER($E$8:$E4319, 
      $C$8:$C4319 = $M107, 
      $B$8:$B4319 &lt;= DATE(S$1, S$2 + 1, 1) - 1
    ),
    MATCH(
      MAX(
        FILTER($B$8:$B4319, 
          $C$8:$C4319 = $M107, 
          $B$8:$B4319 &lt;= DATE(S$1, S$2 + 1, 1) "&amp;"- 1
        )
      ),
      FILTER($B$8:$B4319, 
        $C$8:$C4319 = $M107, 
        $B$8:$B4319 &lt;= DATE(S$1, S$2 + 1, 1) - 1
      ),
      0
    )
  ),
  """"
)"),"")</f>
        <v/>
      </c>
      <c r="S107" s="261" t="str">
        <f ca="1">IFERROR(__xludf.DUMMYFUNCTION("IFERROR(
  INDEX(
    FILTER($E$8:$E4319, 
      $C$8:$C4319 = $M107, 
      $B$8:$B4319 &lt;= DATE(T$1, T$2 + 1, 1) - 1
    ),
    MATCH(
      MAX(
        FILTER($B$8:$B4319, 
          $C$8:$C4319 = $M107, 
          $B$8:$B4319 &lt;= DATE(T$1, T$2 + 1, 1) "&amp;"- 1
        )
      ),
      FILTER($B$8:$B4319, 
        $C$8:$C4319 = $M107, 
        $B$8:$B4319 &lt;= DATE(T$1, T$2 + 1, 1) - 1
      ),
      0
    )
  ),
  """"
)"),"")</f>
        <v/>
      </c>
      <c r="T107" s="261" t="str">
        <f ca="1">IFERROR(__xludf.DUMMYFUNCTION("IFERROR(
  INDEX(
    FILTER($E$8:$E4319, 
      $C$8:$C4319 = $M107, 
      $B$8:$B4319 &lt;= DATE(U$1, U$2 + 1, 1) - 1
    ),
    MATCH(
      MAX(
        FILTER($B$8:$B4319, 
          $C$8:$C4319 = $M107, 
          $B$8:$B4319 &lt;= DATE(U$1, U$2 + 1, 1) "&amp;"- 1
        )
      ),
      FILTER($B$8:$B4319, 
        $C$8:$C4319 = $M107, 
        $B$8:$B4319 &lt;= DATE(U$1, U$2 + 1, 1) - 1
      ),
      0
    )
  ),
  """"
)"),"")</f>
        <v/>
      </c>
      <c r="U107" s="261" t="str">
        <f ca="1">IFERROR(__xludf.DUMMYFUNCTION("IFERROR(
  INDEX(
    FILTER($E$8:$E4319, 
      $C$8:$C4319 = $M107, 
      $B$8:$B4319 &lt;= DATE(V$1, V$2 + 1, 1) - 1
    ),
    MATCH(
      MAX(
        FILTER($B$8:$B4319, 
          $C$8:$C4319 = $M107, 
          $B$8:$B4319 &lt;= DATE(V$1, V$2 + 1, 1) "&amp;"- 1
        )
      ),
      FILTER($B$8:$B4319, 
        $C$8:$C4319 = $M107, 
        $B$8:$B4319 &lt;= DATE(V$1, V$2 + 1, 1) - 1
      ),
      0
    )
  ),
  """"
)"),"")</f>
        <v/>
      </c>
      <c r="V107" s="261" t="str">
        <f ca="1">IFERROR(__xludf.DUMMYFUNCTION("IFERROR(
  INDEX(
    FILTER($E$8:$E4319, 
      $C$8:$C4319 = $M107, 
      $B$8:$B4319 &lt;= DATE(W$1, W$2 + 1, 1) - 1
    ),
    MATCH(
      MAX(
        FILTER($B$8:$B4319, 
          $C$8:$C4319 = $M107, 
          $B$8:$B4319 &lt;= DATE(W$1, W$2 + 1, 1) "&amp;"- 1
        )
      ),
      FILTER($B$8:$B4319, 
        $C$8:$C4319 = $M107, 
        $B$8:$B4319 &lt;= DATE(W$1, W$2 + 1, 1) - 1
      ),
      0
    )
  ),
  """"
)"),"")</f>
        <v/>
      </c>
      <c r="W107" s="261" t="str">
        <f ca="1">IFERROR(__xludf.DUMMYFUNCTION("IFERROR(
  INDEX(
    FILTER($E$8:$E4319, 
      $C$8:$C4319 = $M107, 
      $B$8:$B4319 &lt;= DATE(X$1, X$2 + 1, 1) - 1
    ),
    MATCH(
      MAX(
        FILTER($B$8:$B4319, 
          $C$8:$C4319 = $M107, 
          $B$8:$B4319 &lt;= DATE(X$1, X$2 + 1, 1) "&amp;"- 1
        )
      ),
      FILTER($B$8:$B4319, 
        $C$8:$C4319 = $M107, 
        $B$8:$B4319 &lt;= DATE(X$1, X$2 + 1, 1) - 1
      ),
      0
    )
  ),
  """"
)"),"")</f>
        <v/>
      </c>
      <c r="X107" s="261" t="str">
        <f ca="1">IFERROR(__xludf.DUMMYFUNCTION("IFERROR(
  INDEX(
    FILTER($E$8:$E4319, 
      $C$8:$C4319 = $M107, 
      $B$8:$B4319 &lt;= DATE(Y$1, Y$2 + 1, 1) - 1
    ),
    MATCH(
      MAX(
        FILTER($B$8:$B4319, 
          $C$8:$C4319 = $M107, 
          $B$8:$B4319 &lt;= DATE(Y$1, Y$2 + 1, 1) "&amp;"- 1
        )
      ),
      FILTER($B$8:$B4319, 
        $C$8:$C4319 = $M107, 
        $B$8:$B4319 &lt;= DATE(Y$1, Y$2 + 1, 1) - 1
      ),
      0
    )
  ),
  """"
)"),"")</f>
        <v/>
      </c>
      <c r="Y107" s="261" t="str">
        <f ca="1">IFERROR(__xludf.DUMMYFUNCTION("IFERROR(
  INDEX(
    FILTER($E$8:$E4319, 
      $C$8:$C4319 = $M107, 
      $B$8:$B4319 &lt;= DATE(Z$1, Z$2 + 1, 1) - 1
    ),
    MATCH(
      MAX(
        FILTER($B$8:$B4319, 
          $C$8:$C4319 = $M107, 
          $B$8:$B4319 &lt;= DATE(Z$1, Z$2 + 1, 1) "&amp;"- 1
        )
      ),
      FILTER($B$8:$B4319, 
        $C$8:$C4319 = $M107, 
        $B$8:$B4319 &lt;= DATE(Z$1, Z$2 + 1, 1) - 1
      ),
      0
    )
  ),
  """"
)"),"")</f>
        <v/>
      </c>
      <c r="Z107" s="261" t="str">
        <f ca="1">IFERROR(__xludf.DUMMYFUNCTION("IFERROR(
  INDEX(
    FILTER($E$8:$E4319, 
      $C$8:$C4319 = $M107, 
      $B$8:$B4319 &lt;= DATE(AA$1, AA$2 + 1, 1) - 1
    ),
    MATCH(
      MAX(
        FILTER($B$8:$B4319, 
          $C$8:$C4319 = $M107, 
          $B$8:$B4319 &lt;= DATE(AA$1, AA$2 + 1,"&amp;" 1) - 1
        )
      ),
      FILTER($B$8:$B4319, 
        $C$8:$C4319 = $M107, 
        $B$8:$B4319 &lt;= DATE(AA$1, AA$2 + 1, 1) - 1
      ),
      0
    )
  ),
  """"
)"),"")</f>
        <v/>
      </c>
      <c r="AA107" s="261" t="str">
        <f ca="1">IFERROR(__xludf.DUMMYFUNCTION("IFERROR(
  INDEX(
    FILTER($J$8:$J4319, 
      $C$8:$C4319 = $M107, 
      $B$8:$B4319 &lt;= DATE(AA$1, AA$2 + 1, 1) - 1
    ),
    MATCH(
      MAX(
        FILTER($B$8:$B4319, 
          $C$8:$C4319 = $M107, 
          $B$8:$B4319 &lt;= DATE(AA$1, AA$2 + 1,"&amp;" 1) - 1
        )
      ),
      FILTER($B$8:$B4319, 
        $C$8:$C4319 = $M107, 
        $B$8:$B4319 &lt;= DATE(AA$1, AA$2 + 1, 1) - 1
      ),
      0
    )
  ),
  """"
)"),"")</f>
        <v/>
      </c>
      <c r="AB107" s="261" t="str">
        <f ca="1">IFERROR(__xludf.DUMMYFUNCTION("IFERROR(
  INDEX(
    FILTER($J$8:$J4319, 
      $C$8:$C4319 = $M107, 
      $B$8:$B4319 &lt;= DATE(AB$1, AB$2 + 1, 1) - 1
    ),
    MATCH(
      MAX(
        FILTER($B$8:$B4319, 
          $C$8:$C4319 = $M107, 
          $B$8:$B4319 &lt;= DATE(AB$1, AB$2 + 1,"&amp;" 1) - 1
        )
      ),
      FILTER($B$8:$B4319, 
        $C$8:$C4319 = $M107, 
        $B$8:$B4319 &lt;= DATE(AB$1, AB$2 + 1, 1) - 1
      ),
      0
    )
  ),
  """"
)"),"")</f>
        <v/>
      </c>
    </row>
    <row r="108" spans="2:28">
      <c r="B108" s="384"/>
      <c r="C108" s="275"/>
      <c r="D108" s="275"/>
      <c r="E108" s="275"/>
      <c r="F108" s="446"/>
      <c r="G108" s="259"/>
      <c r="H108" s="446"/>
      <c r="I108" s="454"/>
      <c r="J108" s="446"/>
      <c r="K108" s="458"/>
      <c r="M108" s="443"/>
      <c r="O108" s="261" t="str">
        <f ca="1">IFERROR(__xludf.DUMMYFUNCTION("IFERROR(
  INDEX(
    FILTER($E$8:$E4319, 
      $C$8:$C4319 = $M108, 
      $B$8:$B4319 &lt;= DATE(P$1, P$2 + 1, 1) - 1
    ),
    MATCH(
      MAX(
        FILTER($B$8:$B4319, 
          $C$8:$C4319 = $M108, 
          $B$8:$B4319 &lt;= DATE(P$1, P$2 + 1, 1) "&amp;"- 1
        )
      ),
      FILTER($B$8:$B4319, 
        $C$8:$C4319 = $M108, 
        $B$8:$B4319 &lt;= DATE(P$1, P$2 + 1, 1) - 1
      ),
      0
    )
  ),
  """"
)"),"")</f>
        <v/>
      </c>
      <c r="P108" s="261" t="str">
        <f ca="1">IFERROR(__xludf.DUMMYFUNCTION("IFERROR(
  INDEX(
    FILTER($E$8:$E4319, 
      $C$8:$C4319 = $M108, 
      $B$8:$B4319 &lt;= DATE(Q$1, Q$2 + 1, 1) - 1
    ),
    MATCH(
      MAX(
        FILTER($B$8:$B4319, 
          $C$8:$C4319 = $M108, 
          $B$8:$B4319 &lt;= DATE(Q$1, Q$2 + 1, 1) "&amp;"- 1
        )
      ),
      FILTER($B$8:$B4319, 
        $C$8:$C4319 = $M108, 
        $B$8:$B4319 &lt;= DATE(Q$1, Q$2 + 1, 1) - 1
      ),
      0
    )
  ),
  """"
)"),"")</f>
        <v/>
      </c>
      <c r="Q108" s="261" t="str">
        <f ca="1">IFERROR(__xludf.DUMMYFUNCTION("IFERROR(
  INDEX(
    FILTER($E$8:$E4319, 
      $C$8:$C4319 = $M108, 
      $B$8:$B4319 &lt;= DATE(R$1, R$2 + 1, 1) - 1
    ),
    MATCH(
      MAX(
        FILTER($B$8:$B4319, 
          $C$8:$C4319 = $M108, 
          $B$8:$B4319 &lt;= DATE(R$1, R$2 + 1, 1) "&amp;"- 1
        )
      ),
      FILTER($B$8:$B4319, 
        $C$8:$C4319 = $M108, 
        $B$8:$B4319 &lt;= DATE(R$1, R$2 + 1, 1) - 1
      ),
      0
    )
  ),
  """"
)"),"")</f>
        <v/>
      </c>
      <c r="R108" s="261" t="str">
        <f ca="1">IFERROR(__xludf.DUMMYFUNCTION("IFERROR(
  INDEX(
    FILTER($E$8:$E4319, 
      $C$8:$C4319 = $M108, 
      $B$8:$B4319 &lt;= DATE(S$1, S$2 + 1, 1) - 1
    ),
    MATCH(
      MAX(
        FILTER($B$8:$B4319, 
          $C$8:$C4319 = $M108, 
          $B$8:$B4319 &lt;= DATE(S$1, S$2 + 1, 1) "&amp;"- 1
        )
      ),
      FILTER($B$8:$B4319, 
        $C$8:$C4319 = $M108, 
        $B$8:$B4319 &lt;= DATE(S$1, S$2 + 1, 1) - 1
      ),
      0
    )
  ),
  """"
)"),"")</f>
        <v/>
      </c>
      <c r="S108" s="261" t="str">
        <f ca="1">IFERROR(__xludf.DUMMYFUNCTION("IFERROR(
  INDEX(
    FILTER($E$8:$E4319, 
      $C$8:$C4319 = $M108, 
      $B$8:$B4319 &lt;= DATE(T$1, T$2 + 1, 1) - 1
    ),
    MATCH(
      MAX(
        FILTER($B$8:$B4319, 
          $C$8:$C4319 = $M108, 
          $B$8:$B4319 &lt;= DATE(T$1, T$2 + 1, 1) "&amp;"- 1
        )
      ),
      FILTER($B$8:$B4319, 
        $C$8:$C4319 = $M108, 
        $B$8:$B4319 &lt;= DATE(T$1, T$2 + 1, 1) - 1
      ),
      0
    )
  ),
  """"
)"),"")</f>
        <v/>
      </c>
      <c r="T108" s="261" t="str">
        <f ca="1">IFERROR(__xludf.DUMMYFUNCTION("IFERROR(
  INDEX(
    FILTER($E$8:$E4319, 
      $C$8:$C4319 = $M108, 
      $B$8:$B4319 &lt;= DATE(U$1, U$2 + 1, 1) - 1
    ),
    MATCH(
      MAX(
        FILTER($B$8:$B4319, 
          $C$8:$C4319 = $M108, 
          $B$8:$B4319 &lt;= DATE(U$1, U$2 + 1, 1) "&amp;"- 1
        )
      ),
      FILTER($B$8:$B4319, 
        $C$8:$C4319 = $M108, 
        $B$8:$B4319 &lt;= DATE(U$1, U$2 + 1, 1) - 1
      ),
      0
    )
  ),
  """"
)"),"")</f>
        <v/>
      </c>
      <c r="U108" s="261" t="str">
        <f ca="1">IFERROR(__xludf.DUMMYFUNCTION("IFERROR(
  INDEX(
    FILTER($E$8:$E4319, 
      $C$8:$C4319 = $M108, 
      $B$8:$B4319 &lt;= DATE(V$1, V$2 + 1, 1) - 1
    ),
    MATCH(
      MAX(
        FILTER($B$8:$B4319, 
          $C$8:$C4319 = $M108, 
          $B$8:$B4319 &lt;= DATE(V$1, V$2 + 1, 1) "&amp;"- 1
        )
      ),
      FILTER($B$8:$B4319, 
        $C$8:$C4319 = $M108, 
        $B$8:$B4319 &lt;= DATE(V$1, V$2 + 1, 1) - 1
      ),
      0
    )
  ),
  """"
)"),"")</f>
        <v/>
      </c>
      <c r="V108" s="261" t="str">
        <f ca="1">IFERROR(__xludf.DUMMYFUNCTION("IFERROR(
  INDEX(
    FILTER($E$8:$E4319, 
      $C$8:$C4319 = $M108, 
      $B$8:$B4319 &lt;= DATE(W$1, W$2 + 1, 1) - 1
    ),
    MATCH(
      MAX(
        FILTER($B$8:$B4319, 
          $C$8:$C4319 = $M108, 
          $B$8:$B4319 &lt;= DATE(W$1, W$2 + 1, 1) "&amp;"- 1
        )
      ),
      FILTER($B$8:$B4319, 
        $C$8:$C4319 = $M108, 
        $B$8:$B4319 &lt;= DATE(W$1, W$2 + 1, 1) - 1
      ),
      0
    )
  ),
  """"
)"),"")</f>
        <v/>
      </c>
      <c r="W108" s="261" t="str">
        <f ca="1">IFERROR(__xludf.DUMMYFUNCTION("IFERROR(
  INDEX(
    FILTER($E$8:$E4319, 
      $C$8:$C4319 = $M108, 
      $B$8:$B4319 &lt;= DATE(X$1, X$2 + 1, 1) - 1
    ),
    MATCH(
      MAX(
        FILTER($B$8:$B4319, 
          $C$8:$C4319 = $M108, 
          $B$8:$B4319 &lt;= DATE(X$1, X$2 + 1, 1) "&amp;"- 1
        )
      ),
      FILTER($B$8:$B4319, 
        $C$8:$C4319 = $M108, 
        $B$8:$B4319 &lt;= DATE(X$1, X$2 + 1, 1) - 1
      ),
      0
    )
  ),
  """"
)"),"")</f>
        <v/>
      </c>
      <c r="X108" s="261" t="str">
        <f ca="1">IFERROR(__xludf.DUMMYFUNCTION("IFERROR(
  INDEX(
    FILTER($E$8:$E4319, 
      $C$8:$C4319 = $M108, 
      $B$8:$B4319 &lt;= DATE(Y$1, Y$2 + 1, 1) - 1
    ),
    MATCH(
      MAX(
        FILTER($B$8:$B4319, 
          $C$8:$C4319 = $M108, 
          $B$8:$B4319 &lt;= DATE(Y$1, Y$2 + 1, 1) "&amp;"- 1
        )
      ),
      FILTER($B$8:$B4319, 
        $C$8:$C4319 = $M108, 
        $B$8:$B4319 &lt;= DATE(Y$1, Y$2 + 1, 1) - 1
      ),
      0
    )
  ),
  """"
)"),"")</f>
        <v/>
      </c>
      <c r="Y108" s="261" t="str">
        <f ca="1">IFERROR(__xludf.DUMMYFUNCTION("IFERROR(
  INDEX(
    FILTER($E$8:$E4319, 
      $C$8:$C4319 = $M108, 
      $B$8:$B4319 &lt;= DATE(Z$1, Z$2 + 1, 1) - 1
    ),
    MATCH(
      MAX(
        FILTER($B$8:$B4319, 
          $C$8:$C4319 = $M108, 
          $B$8:$B4319 &lt;= DATE(Z$1, Z$2 + 1, 1) "&amp;"- 1
        )
      ),
      FILTER($B$8:$B4319, 
        $C$8:$C4319 = $M108, 
        $B$8:$B4319 &lt;= DATE(Z$1, Z$2 + 1, 1) - 1
      ),
      0
    )
  ),
  """"
)"),"")</f>
        <v/>
      </c>
      <c r="Z108" s="261" t="str">
        <f ca="1">IFERROR(__xludf.DUMMYFUNCTION("IFERROR(
  INDEX(
    FILTER($E$8:$E4319, 
      $C$8:$C4319 = $M108, 
      $B$8:$B4319 &lt;= DATE(AA$1, AA$2 + 1, 1) - 1
    ),
    MATCH(
      MAX(
        FILTER($B$8:$B4319, 
          $C$8:$C4319 = $M108, 
          $B$8:$B4319 &lt;= DATE(AA$1, AA$2 + 1,"&amp;" 1) - 1
        )
      ),
      FILTER($B$8:$B4319, 
        $C$8:$C4319 = $M108, 
        $B$8:$B4319 &lt;= DATE(AA$1, AA$2 + 1, 1) - 1
      ),
      0
    )
  ),
  """"
)"),"")</f>
        <v/>
      </c>
      <c r="AA108" s="261" t="str">
        <f ca="1">IFERROR(__xludf.DUMMYFUNCTION("IFERROR(
  INDEX(
    FILTER($J$8:$J4319, 
      $C$8:$C4319 = $M108, 
      $B$8:$B4319 &lt;= DATE(AA$1, AA$2 + 1, 1) - 1
    ),
    MATCH(
      MAX(
        FILTER($B$8:$B4319, 
          $C$8:$C4319 = $M108, 
          $B$8:$B4319 &lt;= DATE(AA$1, AA$2 + 1,"&amp;" 1) - 1
        )
      ),
      FILTER($B$8:$B4319, 
        $C$8:$C4319 = $M108, 
        $B$8:$B4319 &lt;= DATE(AA$1, AA$2 + 1, 1) - 1
      ),
      0
    )
  ),
  """"
)"),"")</f>
        <v/>
      </c>
      <c r="AB108" s="261" t="str">
        <f ca="1">IFERROR(__xludf.DUMMYFUNCTION("IFERROR(
  INDEX(
    FILTER($J$8:$J4319, 
      $C$8:$C4319 = $M108, 
      $B$8:$B4319 &lt;= DATE(AB$1, AB$2 + 1, 1) - 1
    ),
    MATCH(
      MAX(
        FILTER($B$8:$B4319, 
          $C$8:$C4319 = $M108, 
          $B$8:$B4319 &lt;= DATE(AB$1, AB$2 + 1,"&amp;" 1) - 1
        )
      ),
      FILTER($B$8:$B4319, 
        $C$8:$C4319 = $M108, 
        $B$8:$B4319 &lt;= DATE(AB$1, AB$2 + 1, 1) - 1
      ),
      0
    )
  ),
  """"
)"),"")</f>
        <v/>
      </c>
    </row>
    <row r="109" spans="2:28">
      <c r="B109" s="384"/>
      <c r="C109" s="275"/>
      <c r="D109" s="275"/>
      <c r="E109" s="275"/>
      <c r="F109" s="446"/>
      <c r="G109" s="259"/>
      <c r="H109" s="446"/>
      <c r="I109" s="454"/>
      <c r="J109" s="446"/>
      <c r="K109" s="458"/>
      <c r="M109" s="443"/>
      <c r="O109" s="261" t="str">
        <f ca="1">IFERROR(__xludf.DUMMYFUNCTION("IFERROR(
  INDEX(
    FILTER($E$8:$E4319, 
      $C$8:$C4319 = $M109, 
      $B$8:$B4319 &lt;= DATE(P$1, P$2 + 1, 1) - 1
    ),
    MATCH(
      MAX(
        FILTER($B$8:$B4319, 
          $C$8:$C4319 = $M109, 
          $B$8:$B4319 &lt;= DATE(P$1, P$2 + 1, 1) "&amp;"- 1
        )
      ),
      FILTER($B$8:$B4319, 
        $C$8:$C4319 = $M109, 
        $B$8:$B4319 &lt;= DATE(P$1, P$2 + 1, 1) - 1
      ),
      0
    )
  ),
  """"
)"),"")</f>
        <v/>
      </c>
      <c r="P109" s="261" t="str">
        <f ca="1">IFERROR(__xludf.DUMMYFUNCTION("IFERROR(
  INDEX(
    FILTER($E$8:$E4319, 
      $C$8:$C4319 = $M109, 
      $B$8:$B4319 &lt;= DATE(Q$1, Q$2 + 1, 1) - 1
    ),
    MATCH(
      MAX(
        FILTER($B$8:$B4319, 
          $C$8:$C4319 = $M109, 
          $B$8:$B4319 &lt;= DATE(Q$1, Q$2 + 1, 1) "&amp;"- 1
        )
      ),
      FILTER($B$8:$B4319, 
        $C$8:$C4319 = $M109, 
        $B$8:$B4319 &lt;= DATE(Q$1, Q$2 + 1, 1) - 1
      ),
      0
    )
  ),
  """"
)"),"")</f>
        <v/>
      </c>
      <c r="Q109" s="261" t="str">
        <f ca="1">IFERROR(__xludf.DUMMYFUNCTION("IFERROR(
  INDEX(
    FILTER($E$8:$E4319, 
      $C$8:$C4319 = $M109, 
      $B$8:$B4319 &lt;= DATE(R$1, R$2 + 1, 1) - 1
    ),
    MATCH(
      MAX(
        FILTER($B$8:$B4319, 
          $C$8:$C4319 = $M109, 
          $B$8:$B4319 &lt;= DATE(R$1, R$2 + 1, 1) "&amp;"- 1
        )
      ),
      FILTER($B$8:$B4319, 
        $C$8:$C4319 = $M109, 
        $B$8:$B4319 &lt;= DATE(R$1, R$2 + 1, 1) - 1
      ),
      0
    )
  ),
  """"
)"),"")</f>
        <v/>
      </c>
      <c r="R109" s="261" t="str">
        <f ca="1">IFERROR(__xludf.DUMMYFUNCTION("IFERROR(
  INDEX(
    FILTER($E$8:$E4319, 
      $C$8:$C4319 = $M109, 
      $B$8:$B4319 &lt;= DATE(S$1, S$2 + 1, 1) - 1
    ),
    MATCH(
      MAX(
        FILTER($B$8:$B4319, 
          $C$8:$C4319 = $M109, 
          $B$8:$B4319 &lt;= DATE(S$1, S$2 + 1, 1) "&amp;"- 1
        )
      ),
      FILTER($B$8:$B4319, 
        $C$8:$C4319 = $M109, 
        $B$8:$B4319 &lt;= DATE(S$1, S$2 + 1, 1) - 1
      ),
      0
    )
  ),
  """"
)"),"")</f>
        <v/>
      </c>
      <c r="S109" s="261" t="str">
        <f ca="1">IFERROR(__xludf.DUMMYFUNCTION("IFERROR(
  INDEX(
    FILTER($E$8:$E4319, 
      $C$8:$C4319 = $M109, 
      $B$8:$B4319 &lt;= DATE(T$1, T$2 + 1, 1) - 1
    ),
    MATCH(
      MAX(
        FILTER($B$8:$B4319, 
          $C$8:$C4319 = $M109, 
          $B$8:$B4319 &lt;= DATE(T$1, T$2 + 1, 1) "&amp;"- 1
        )
      ),
      FILTER($B$8:$B4319, 
        $C$8:$C4319 = $M109, 
        $B$8:$B4319 &lt;= DATE(T$1, T$2 + 1, 1) - 1
      ),
      0
    )
  ),
  """"
)"),"")</f>
        <v/>
      </c>
      <c r="T109" s="261" t="str">
        <f ca="1">IFERROR(__xludf.DUMMYFUNCTION("IFERROR(
  INDEX(
    FILTER($E$8:$E4319, 
      $C$8:$C4319 = $M109, 
      $B$8:$B4319 &lt;= DATE(U$1, U$2 + 1, 1) - 1
    ),
    MATCH(
      MAX(
        FILTER($B$8:$B4319, 
          $C$8:$C4319 = $M109, 
          $B$8:$B4319 &lt;= DATE(U$1, U$2 + 1, 1) "&amp;"- 1
        )
      ),
      FILTER($B$8:$B4319, 
        $C$8:$C4319 = $M109, 
        $B$8:$B4319 &lt;= DATE(U$1, U$2 + 1, 1) - 1
      ),
      0
    )
  ),
  """"
)"),"")</f>
        <v/>
      </c>
      <c r="U109" s="261" t="str">
        <f ca="1">IFERROR(__xludf.DUMMYFUNCTION("IFERROR(
  INDEX(
    FILTER($E$8:$E4319, 
      $C$8:$C4319 = $M109, 
      $B$8:$B4319 &lt;= DATE(V$1, V$2 + 1, 1) - 1
    ),
    MATCH(
      MAX(
        FILTER($B$8:$B4319, 
          $C$8:$C4319 = $M109, 
          $B$8:$B4319 &lt;= DATE(V$1, V$2 + 1, 1) "&amp;"- 1
        )
      ),
      FILTER($B$8:$B4319, 
        $C$8:$C4319 = $M109, 
        $B$8:$B4319 &lt;= DATE(V$1, V$2 + 1, 1) - 1
      ),
      0
    )
  ),
  """"
)"),"")</f>
        <v/>
      </c>
      <c r="V109" s="261" t="str">
        <f ca="1">IFERROR(__xludf.DUMMYFUNCTION("IFERROR(
  INDEX(
    FILTER($E$8:$E4319, 
      $C$8:$C4319 = $M109, 
      $B$8:$B4319 &lt;= DATE(W$1, W$2 + 1, 1) - 1
    ),
    MATCH(
      MAX(
        FILTER($B$8:$B4319, 
          $C$8:$C4319 = $M109, 
          $B$8:$B4319 &lt;= DATE(W$1, W$2 + 1, 1) "&amp;"- 1
        )
      ),
      FILTER($B$8:$B4319, 
        $C$8:$C4319 = $M109, 
        $B$8:$B4319 &lt;= DATE(W$1, W$2 + 1, 1) - 1
      ),
      0
    )
  ),
  """"
)"),"")</f>
        <v/>
      </c>
      <c r="W109" s="261" t="str">
        <f ca="1">IFERROR(__xludf.DUMMYFUNCTION("IFERROR(
  INDEX(
    FILTER($E$8:$E4319, 
      $C$8:$C4319 = $M109, 
      $B$8:$B4319 &lt;= DATE(X$1, X$2 + 1, 1) - 1
    ),
    MATCH(
      MAX(
        FILTER($B$8:$B4319, 
          $C$8:$C4319 = $M109, 
          $B$8:$B4319 &lt;= DATE(X$1, X$2 + 1, 1) "&amp;"- 1
        )
      ),
      FILTER($B$8:$B4319, 
        $C$8:$C4319 = $M109, 
        $B$8:$B4319 &lt;= DATE(X$1, X$2 + 1, 1) - 1
      ),
      0
    )
  ),
  """"
)"),"")</f>
        <v/>
      </c>
      <c r="X109" s="261" t="str">
        <f ca="1">IFERROR(__xludf.DUMMYFUNCTION("IFERROR(
  INDEX(
    FILTER($E$8:$E4319, 
      $C$8:$C4319 = $M109, 
      $B$8:$B4319 &lt;= DATE(Y$1, Y$2 + 1, 1) - 1
    ),
    MATCH(
      MAX(
        FILTER($B$8:$B4319, 
          $C$8:$C4319 = $M109, 
          $B$8:$B4319 &lt;= DATE(Y$1, Y$2 + 1, 1) "&amp;"- 1
        )
      ),
      FILTER($B$8:$B4319, 
        $C$8:$C4319 = $M109, 
        $B$8:$B4319 &lt;= DATE(Y$1, Y$2 + 1, 1) - 1
      ),
      0
    )
  ),
  """"
)"),"")</f>
        <v/>
      </c>
      <c r="Y109" s="261" t="str">
        <f ca="1">IFERROR(__xludf.DUMMYFUNCTION("IFERROR(
  INDEX(
    FILTER($E$8:$E4319, 
      $C$8:$C4319 = $M109, 
      $B$8:$B4319 &lt;= DATE(Z$1, Z$2 + 1, 1) - 1
    ),
    MATCH(
      MAX(
        FILTER($B$8:$B4319, 
          $C$8:$C4319 = $M109, 
          $B$8:$B4319 &lt;= DATE(Z$1, Z$2 + 1, 1) "&amp;"- 1
        )
      ),
      FILTER($B$8:$B4319, 
        $C$8:$C4319 = $M109, 
        $B$8:$B4319 &lt;= DATE(Z$1, Z$2 + 1, 1) - 1
      ),
      0
    )
  ),
  """"
)"),"")</f>
        <v/>
      </c>
      <c r="Z109" s="261" t="str">
        <f ca="1">IFERROR(__xludf.DUMMYFUNCTION("IFERROR(
  INDEX(
    FILTER($E$8:$E4319, 
      $C$8:$C4319 = $M109, 
      $B$8:$B4319 &lt;= DATE(AA$1, AA$2 + 1, 1) - 1
    ),
    MATCH(
      MAX(
        FILTER($B$8:$B4319, 
          $C$8:$C4319 = $M109, 
          $B$8:$B4319 &lt;= DATE(AA$1, AA$2 + 1,"&amp;" 1) - 1
        )
      ),
      FILTER($B$8:$B4319, 
        $C$8:$C4319 = $M109, 
        $B$8:$B4319 &lt;= DATE(AA$1, AA$2 + 1, 1) - 1
      ),
      0
    )
  ),
  """"
)"),"")</f>
        <v/>
      </c>
      <c r="AA109" s="261" t="str">
        <f ca="1">IFERROR(__xludf.DUMMYFUNCTION("IFERROR(
  INDEX(
    FILTER($J$8:$J4319, 
      $C$8:$C4319 = $M109, 
      $B$8:$B4319 &lt;= DATE(AA$1, AA$2 + 1, 1) - 1
    ),
    MATCH(
      MAX(
        FILTER($B$8:$B4319, 
          $C$8:$C4319 = $M109, 
          $B$8:$B4319 &lt;= DATE(AA$1, AA$2 + 1,"&amp;" 1) - 1
        )
      ),
      FILTER($B$8:$B4319, 
        $C$8:$C4319 = $M109, 
        $B$8:$B4319 &lt;= DATE(AA$1, AA$2 + 1, 1) - 1
      ),
      0
    )
  ),
  """"
)"),"")</f>
        <v/>
      </c>
      <c r="AB109" s="261" t="str">
        <f ca="1">IFERROR(__xludf.DUMMYFUNCTION("IFERROR(
  INDEX(
    FILTER($J$8:$J4319, 
      $C$8:$C4319 = $M109, 
      $B$8:$B4319 &lt;= DATE(AB$1, AB$2 + 1, 1) - 1
    ),
    MATCH(
      MAX(
        FILTER($B$8:$B4319, 
          $C$8:$C4319 = $M109, 
          $B$8:$B4319 &lt;= DATE(AB$1, AB$2 + 1,"&amp;" 1) - 1
        )
      ),
      FILTER($B$8:$B4319, 
        $C$8:$C4319 = $M109, 
        $B$8:$B4319 &lt;= DATE(AB$1, AB$2 + 1, 1) - 1
      ),
      0
    )
  ),
  """"
)"),"")</f>
        <v/>
      </c>
    </row>
    <row r="110" spans="2:28">
      <c r="B110" s="384"/>
      <c r="C110" s="275"/>
      <c r="D110" s="275"/>
      <c r="E110" s="275"/>
      <c r="F110" s="446"/>
      <c r="G110" s="259"/>
      <c r="H110" s="446"/>
      <c r="I110" s="454"/>
      <c r="J110" s="446"/>
      <c r="K110" s="458"/>
      <c r="M110" s="443"/>
      <c r="O110" s="261" t="str">
        <f ca="1">IFERROR(__xludf.DUMMYFUNCTION("IFERROR(
  INDEX(
    FILTER($E$8:$E4319, 
      $C$8:$C4319 = $M110, 
      $B$8:$B4319 &lt;= DATE(P$1, P$2 + 1, 1) - 1
    ),
    MATCH(
      MAX(
        FILTER($B$8:$B4319, 
          $C$8:$C4319 = $M110, 
          $B$8:$B4319 &lt;= DATE(P$1, P$2 + 1, 1) "&amp;"- 1
        )
      ),
      FILTER($B$8:$B4319, 
        $C$8:$C4319 = $M110, 
        $B$8:$B4319 &lt;= DATE(P$1, P$2 + 1, 1) - 1
      ),
      0
    )
  ),
  """"
)"),"")</f>
        <v/>
      </c>
      <c r="P110" s="261" t="str">
        <f ca="1">IFERROR(__xludf.DUMMYFUNCTION("IFERROR(
  INDEX(
    FILTER($E$8:$E4319, 
      $C$8:$C4319 = $M110, 
      $B$8:$B4319 &lt;= DATE(Q$1, Q$2 + 1, 1) - 1
    ),
    MATCH(
      MAX(
        FILTER($B$8:$B4319, 
          $C$8:$C4319 = $M110, 
          $B$8:$B4319 &lt;= DATE(Q$1, Q$2 + 1, 1) "&amp;"- 1
        )
      ),
      FILTER($B$8:$B4319, 
        $C$8:$C4319 = $M110, 
        $B$8:$B4319 &lt;= DATE(Q$1, Q$2 + 1, 1) - 1
      ),
      0
    )
  ),
  """"
)"),"")</f>
        <v/>
      </c>
      <c r="Q110" s="261" t="str">
        <f ca="1">IFERROR(__xludf.DUMMYFUNCTION("IFERROR(
  INDEX(
    FILTER($E$8:$E4319, 
      $C$8:$C4319 = $M110, 
      $B$8:$B4319 &lt;= DATE(R$1, R$2 + 1, 1) - 1
    ),
    MATCH(
      MAX(
        FILTER($B$8:$B4319, 
          $C$8:$C4319 = $M110, 
          $B$8:$B4319 &lt;= DATE(R$1, R$2 + 1, 1) "&amp;"- 1
        )
      ),
      FILTER($B$8:$B4319, 
        $C$8:$C4319 = $M110, 
        $B$8:$B4319 &lt;= DATE(R$1, R$2 + 1, 1) - 1
      ),
      0
    )
  ),
  """"
)"),"")</f>
        <v/>
      </c>
      <c r="R110" s="261" t="str">
        <f ca="1">IFERROR(__xludf.DUMMYFUNCTION("IFERROR(
  INDEX(
    FILTER($E$8:$E4319, 
      $C$8:$C4319 = $M110, 
      $B$8:$B4319 &lt;= DATE(S$1, S$2 + 1, 1) - 1
    ),
    MATCH(
      MAX(
        FILTER($B$8:$B4319, 
          $C$8:$C4319 = $M110, 
          $B$8:$B4319 &lt;= DATE(S$1, S$2 + 1, 1) "&amp;"- 1
        )
      ),
      FILTER($B$8:$B4319, 
        $C$8:$C4319 = $M110, 
        $B$8:$B4319 &lt;= DATE(S$1, S$2 + 1, 1) - 1
      ),
      0
    )
  ),
  """"
)"),"")</f>
        <v/>
      </c>
      <c r="S110" s="261" t="str">
        <f ca="1">IFERROR(__xludf.DUMMYFUNCTION("IFERROR(
  INDEX(
    FILTER($E$8:$E4319, 
      $C$8:$C4319 = $M110, 
      $B$8:$B4319 &lt;= DATE(T$1, T$2 + 1, 1) - 1
    ),
    MATCH(
      MAX(
        FILTER($B$8:$B4319, 
          $C$8:$C4319 = $M110, 
          $B$8:$B4319 &lt;= DATE(T$1, T$2 + 1, 1) "&amp;"- 1
        )
      ),
      FILTER($B$8:$B4319, 
        $C$8:$C4319 = $M110, 
        $B$8:$B4319 &lt;= DATE(T$1, T$2 + 1, 1) - 1
      ),
      0
    )
  ),
  """"
)"),"")</f>
        <v/>
      </c>
      <c r="T110" s="261" t="str">
        <f ca="1">IFERROR(__xludf.DUMMYFUNCTION("IFERROR(
  INDEX(
    FILTER($E$8:$E4319, 
      $C$8:$C4319 = $M110, 
      $B$8:$B4319 &lt;= DATE(U$1, U$2 + 1, 1) - 1
    ),
    MATCH(
      MAX(
        FILTER($B$8:$B4319, 
          $C$8:$C4319 = $M110, 
          $B$8:$B4319 &lt;= DATE(U$1, U$2 + 1, 1) "&amp;"- 1
        )
      ),
      FILTER($B$8:$B4319, 
        $C$8:$C4319 = $M110, 
        $B$8:$B4319 &lt;= DATE(U$1, U$2 + 1, 1) - 1
      ),
      0
    )
  ),
  """"
)"),"")</f>
        <v/>
      </c>
      <c r="U110" s="261" t="str">
        <f ca="1">IFERROR(__xludf.DUMMYFUNCTION("IFERROR(
  INDEX(
    FILTER($E$8:$E4319, 
      $C$8:$C4319 = $M110, 
      $B$8:$B4319 &lt;= DATE(V$1, V$2 + 1, 1) - 1
    ),
    MATCH(
      MAX(
        FILTER($B$8:$B4319, 
          $C$8:$C4319 = $M110, 
          $B$8:$B4319 &lt;= DATE(V$1, V$2 + 1, 1) "&amp;"- 1
        )
      ),
      FILTER($B$8:$B4319, 
        $C$8:$C4319 = $M110, 
        $B$8:$B4319 &lt;= DATE(V$1, V$2 + 1, 1) - 1
      ),
      0
    )
  ),
  """"
)"),"")</f>
        <v/>
      </c>
      <c r="V110" s="261" t="str">
        <f ca="1">IFERROR(__xludf.DUMMYFUNCTION("IFERROR(
  INDEX(
    FILTER($E$8:$E4319, 
      $C$8:$C4319 = $M110, 
      $B$8:$B4319 &lt;= DATE(W$1, W$2 + 1, 1) - 1
    ),
    MATCH(
      MAX(
        FILTER($B$8:$B4319, 
          $C$8:$C4319 = $M110, 
          $B$8:$B4319 &lt;= DATE(W$1, W$2 + 1, 1) "&amp;"- 1
        )
      ),
      FILTER($B$8:$B4319, 
        $C$8:$C4319 = $M110, 
        $B$8:$B4319 &lt;= DATE(W$1, W$2 + 1, 1) - 1
      ),
      0
    )
  ),
  """"
)"),"")</f>
        <v/>
      </c>
      <c r="W110" s="261" t="str">
        <f ca="1">IFERROR(__xludf.DUMMYFUNCTION("IFERROR(
  INDEX(
    FILTER($E$8:$E4319, 
      $C$8:$C4319 = $M110, 
      $B$8:$B4319 &lt;= DATE(X$1, X$2 + 1, 1) - 1
    ),
    MATCH(
      MAX(
        FILTER($B$8:$B4319, 
          $C$8:$C4319 = $M110, 
          $B$8:$B4319 &lt;= DATE(X$1, X$2 + 1, 1) "&amp;"- 1
        )
      ),
      FILTER($B$8:$B4319, 
        $C$8:$C4319 = $M110, 
        $B$8:$B4319 &lt;= DATE(X$1, X$2 + 1, 1) - 1
      ),
      0
    )
  ),
  """"
)"),"")</f>
        <v/>
      </c>
      <c r="X110" s="261" t="str">
        <f ca="1">IFERROR(__xludf.DUMMYFUNCTION("IFERROR(
  INDEX(
    FILTER($E$8:$E4319, 
      $C$8:$C4319 = $M110, 
      $B$8:$B4319 &lt;= DATE(Y$1, Y$2 + 1, 1) - 1
    ),
    MATCH(
      MAX(
        FILTER($B$8:$B4319, 
          $C$8:$C4319 = $M110, 
          $B$8:$B4319 &lt;= DATE(Y$1, Y$2 + 1, 1) "&amp;"- 1
        )
      ),
      FILTER($B$8:$B4319, 
        $C$8:$C4319 = $M110, 
        $B$8:$B4319 &lt;= DATE(Y$1, Y$2 + 1, 1) - 1
      ),
      0
    )
  ),
  """"
)"),"")</f>
        <v/>
      </c>
      <c r="Y110" s="261" t="str">
        <f ca="1">IFERROR(__xludf.DUMMYFUNCTION("IFERROR(
  INDEX(
    FILTER($E$8:$E4319, 
      $C$8:$C4319 = $M110, 
      $B$8:$B4319 &lt;= DATE(Z$1, Z$2 + 1, 1) - 1
    ),
    MATCH(
      MAX(
        FILTER($B$8:$B4319, 
          $C$8:$C4319 = $M110, 
          $B$8:$B4319 &lt;= DATE(Z$1, Z$2 + 1, 1) "&amp;"- 1
        )
      ),
      FILTER($B$8:$B4319, 
        $C$8:$C4319 = $M110, 
        $B$8:$B4319 &lt;= DATE(Z$1, Z$2 + 1, 1) - 1
      ),
      0
    )
  ),
  """"
)"),"")</f>
        <v/>
      </c>
      <c r="Z110" s="261" t="str">
        <f ca="1">IFERROR(__xludf.DUMMYFUNCTION("IFERROR(
  INDEX(
    FILTER($E$8:$E4319, 
      $C$8:$C4319 = $M110, 
      $B$8:$B4319 &lt;= DATE(AA$1, AA$2 + 1, 1) - 1
    ),
    MATCH(
      MAX(
        FILTER($B$8:$B4319, 
          $C$8:$C4319 = $M110, 
          $B$8:$B4319 &lt;= DATE(AA$1, AA$2 + 1,"&amp;" 1) - 1
        )
      ),
      FILTER($B$8:$B4319, 
        $C$8:$C4319 = $M110, 
        $B$8:$B4319 &lt;= DATE(AA$1, AA$2 + 1, 1) - 1
      ),
      0
    )
  ),
  """"
)"),"")</f>
        <v/>
      </c>
      <c r="AA110" s="261" t="str">
        <f ca="1">IFERROR(__xludf.DUMMYFUNCTION("IFERROR(
  INDEX(
    FILTER($J$8:$J4319, 
      $C$8:$C4319 = $M110, 
      $B$8:$B4319 &lt;= DATE(AA$1, AA$2 + 1, 1) - 1
    ),
    MATCH(
      MAX(
        FILTER($B$8:$B4319, 
          $C$8:$C4319 = $M110, 
          $B$8:$B4319 &lt;= DATE(AA$1, AA$2 + 1,"&amp;" 1) - 1
        )
      ),
      FILTER($B$8:$B4319, 
        $C$8:$C4319 = $M110, 
        $B$8:$B4319 &lt;= DATE(AA$1, AA$2 + 1, 1) - 1
      ),
      0
    )
  ),
  """"
)"),"")</f>
        <v/>
      </c>
      <c r="AB110" s="261" t="str">
        <f ca="1">IFERROR(__xludf.DUMMYFUNCTION("IFERROR(
  INDEX(
    FILTER($J$8:$J4319, 
      $C$8:$C4319 = $M110, 
      $B$8:$B4319 &lt;= DATE(AB$1, AB$2 + 1, 1) - 1
    ),
    MATCH(
      MAX(
        FILTER($B$8:$B4319, 
          $C$8:$C4319 = $M110, 
          $B$8:$B4319 &lt;= DATE(AB$1, AB$2 + 1,"&amp;" 1) - 1
        )
      ),
      FILTER($B$8:$B4319, 
        $C$8:$C4319 = $M110, 
        $B$8:$B4319 &lt;= DATE(AB$1, AB$2 + 1, 1) - 1
      ),
      0
    )
  ),
  """"
)"),"")</f>
        <v/>
      </c>
    </row>
    <row r="111" spans="2:28">
      <c r="B111" s="384"/>
      <c r="C111" s="275"/>
      <c r="D111" s="275"/>
      <c r="E111" s="275"/>
      <c r="F111" s="446"/>
      <c r="G111" s="259"/>
      <c r="H111" s="446"/>
      <c r="I111" s="454"/>
      <c r="J111" s="446"/>
      <c r="K111" s="458"/>
      <c r="M111" s="443"/>
      <c r="O111" s="261" t="str">
        <f ca="1">IFERROR(__xludf.DUMMYFUNCTION("IFERROR(
  INDEX(
    FILTER($E$8:$E4319, 
      $C$8:$C4319 = $M111, 
      $B$8:$B4319 &lt;= DATE(P$1, P$2 + 1, 1) - 1
    ),
    MATCH(
      MAX(
        FILTER($B$8:$B4319, 
          $C$8:$C4319 = $M111, 
          $B$8:$B4319 &lt;= DATE(P$1, P$2 + 1, 1) "&amp;"- 1
        )
      ),
      FILTER($B$8:$B4319, 
        $C$8:$C4319 = $M111, 
        $B$8:$B4319 &lt;= DATE(P$1, P$2 + 1, 1) - 1
      ),
      0
    )
  ),
  """"
)"),"")</f>
        <v/>
      </c>
      <c r="P111" s="261" t="str">
        <f ca="1">IFERROR(__xludf.DUMMYFUNCTION("IFERROR(
  INDEX(
    FILTER($E$8:$E4319, 
      $C$8:$C4319 = $M111, 
      $B$8:$B4319 &lt;= DATE(Q$1, Q$2 + 1, 1) - 1
    ),
    MATCH(
      MAX(
        FILTER($B$8:$B4319, 
          $C$8:$C4319 = $M111, 
          $B$8:$B4319 &lt;= DATE(Q$1, Q$2 + 1, 1) "&amp;"- 1
        )
      ),
      FILTER($B$8:$B4319, 
        $C$8:$C4319 = $M111, 
        $B$8:$B4319 &lt;= DATE(Q$1, Q$2 + 1, 1) - 1
      ),
      0
    )
  ),
  """"
)"),"")</f>
        <v/>
      </c>
      <c r="Q111" s="261" t="str">
        <f ca="1">IFERROR(__xludf.DUMMYFUNCTION("IFERROR(
  INDEX(
    FILTER($E$8:$E4319, 
      $C$8:$C4319 = $M111, 
      $B$8:$B4319 &lt;= DATE(R$1, R$2 + 1, 1) - 1
    ),
    MATCH(
      MAX(
        FILTER($B$8:$B4319, 
          $C$8:$C4319 = $M111, 
          $B$8:$B4319 &lt;= DATE(R$1, R$2 + 1, 1) "&amp;"- 1
        )
      ),
      FILTER($B$8:$B4319, 
        $C$8:$C4319 = $M111, 
        $B$8:$B4319 &lt;= DATE(R$1, R$2 + 1, 1) - 1
      ),
      0
    )
  ),
  """"
)"),"")</f>
        <v/>
      </c>
      <c r="R111" s="261" t="str">
        <f ca="1">IFERROR(__xludf.DUMMYFUNCTION("IFERROR(
  INDEX(
    FILTER($E$8:$E4319, 
      $C$8:$C4319 = $M111, 
      $B$8:$B4319 &lt;= DATE(S$1, S$2 + 1, 1) - 1
    ),
    MATCH(
      MAX(
        FILTER($B$8:$B4319, 
          $C$8:$C4319 = $M111, 
          $B$8:$B4319 &lt;= DATE(S$1, S$2 + 1, 1) "&amp;"- 1
        )
      ),
      FILTER($B$8:$B4319, 
        $C$8:$C4319 = $M111, 
        $B$8:$B4319 &lt;= DATE(S$1, S$2 + 1, 1) - 1
      ),
      0
    )
  ),
  """"
)"),"")</f>
        <v/>
      </c>
      <c r="S111" s="261" t="str">
        <f ca="1">IFERROR(__xludf.DUMMYFUNCTION("IFERROR(
  INDEX(
    FILTER($E$8:$E4319, 
      $C$8:$C4319 = $M111, 
      $B$8:$B4319 &lt;= DATE(T$1, T$2 + 1, 1) - 1
    ),
    MATCH(
      MAX(
        FILTER($B$8:$B4319, 
          $C$8:$C4319 = $M111, 
          $B$8:$B4319 &lt;= DATE(T$1, T$2 + 1, 1) "&amp;"- 1
        )
      ),
      FILTER($B$8:$B4319, 
        $C$8:$C4319 = $M111, 
        $B$8:$B4319 &lt;= DATE(T$1, T$2 + 1, 1) - 1
      ),
      0
    )
  ),
  """"
)"),"")</f>
        <v/>
      </c>
      <c r="T111" s="261" t="str">
        <f ca="1">IFERROR(__xludf.DUMMYFUNCTION("IFERROR(
  INDEX(
    FILTER($E$8:$E4319, 
      $C$8:$C4319 = $M111, 
      $B$8:$B4319 &lt;= DATE(U$1, U$2 + 1, 1) - 1
    ),
    MATCH(
      MAX(
        FILTER($B$8:$B4319, 
          $C$8:$C4319 = $M111, 
          $B$8:$B4319 &lt;= DATE(U$1, U$2 + 1, 1) "&amp;"- 1
        )
      ),
      FILTER($B$8:$B4319, 
        $C$8:$C4319 = $M111, 
        $B$8:$B4319 &lt;= DATE(U$1, U$2 + 1, 1) - 1
      ),
      0
    )
  ),
  """"
)"),"")</f>
        <v/>
      </c>
      <c r="U111" s="261" t="str">
        <f ca="1">IFERROR(__xludf.DUMMYFUNCTION("IFERROR(
  INDEX(
    FILTER($E$8:$E4319, 
      $C$8:$C4319 = $M111, 
      $B$8:$B4319 &lt;= DATE(V$1, V$2 + 1, 1) - 1
    ),
    MATCH(
      MAX(
        FILTER($B$8:$B4319, 
          $C$8:$C4319 = $M111, 
          $B$8:$B4319 &lt;= DATE(V$1, V$2 + 1, 1) "&amp;"- 1
        )
      ),
      FILTER($B$8:$B4319, 
        $C$8:$C4319 = $M111, 
        $B$8:$B4319 &lt;= DATE(V$1, V$2 + 1, 1) - 1
      ),
      0
    )
  ),
  """"
)"),"")</f>
        <v/>
      </c>
      <c r="V111" s="261" t="str">
        <f ca="1">IFERROR(__xludf.DUMMYFUNCTION("IFERROR(
  INDEX(
    FILTER($E$8:$E4319, 
      $C$8:$C4319 = $M111, 
      $B$8:$B4319 &lt;= DATE(W$1, W$2 + 1, 1) - 1
    ),
    MATCH(
      MAX(
        FILTER($B$8:$B4319, 
          $C$8:$C4319 = $M111, 
          $B$8:$B4319 &lt;= DATE(W$1, W$2 + 1, 1) "&amp;"- 1
        )
      ),
      FILTER($B$8:$B4319, 
        $C$8:$C4319 = $M111, 
        $B$8:$B4319 &lt;= DATE(W$1, W$2 + 1, 1) - 1
      ),
      0
    )
  ),
  """"
)"),"")</f>
        <v/>
      </c>
      <c r="W111" s="261" t="str">
        <f ca="1">IFERROR(__xludf.DUMMYFUNCTION("IFERROR(
  INDEX(
    FILTER($E$8:$E4319, 
      $C$8:$C4319 = $M111, 
      $B$8:$B4319 &lt;= DATE(X$1, X$2 + 1, 1) - 1
    ),
    MATCH(
      MAX(
        FILTER($B$8:$B4319, 
          $C$8:$C4319 = $M111, 
          $B$8:$B4319 &lt;= DATE(X$1, X$2 + 1, 1) "&amp;"- 1
        )
      ),
      FILTER($B$8:$B4319, 
        $C$8:$C4319 = $M111, 
        $B$8:$B4319 &lt;= DATE(X$1, X$2 + 1, 1) - 1
      ),
      0
    )
  ),
  """"
)"),"")</f>
        <v/>
      </c>
      <c r="X111" s="261" t="str">
        <f ca="1">IFERROR(__xludf.DUMMYFUNCTION("IFERROR(
  INDEX(
    FILTER($E$8:$E4319, 
      $C$8:$C4319 = $M111, 
      $B$8:$B4319 &lt;= DATE(Y$1, Y$2 + 1, 1) - 1
    ),
    MATCH(
      MAX(
        FILTER($B$8:$B4319, 
          $C$8:$C4319 = $M111, 
          $B$8:$B4319 &lt;= DATE(Y$1, Y$2 + 1, 1) "&amp;"- 1
        )
      ),
      FILTER($B$8:$B4319, 
        $C$8:$C4319 = $M111, 
        $B$8:$B4319 &lt;= DATE(Y$1, Y$2 + 1, 1) - 1
      ),
      0
    )
  ),
  """"
)"),"")</f>
        <v/>
      </c>
      <c r="Y111" s="261" t="str">
        <f ca="1">IFERROR(__xludf.DUMMYFUNCTION("IFERROR(
  INDEX(
    FILTER($E$8:$E4319, 
      $C$8:$C4319 = $M111, 
      $B$8:$B4319 &lt;= DATE(Z$1, Z$2 + 1, 1) - 1
    ),
    MATCH(
      MAX(
        FILTER($B$8:$B4319, 
          $C$8:$C4319 = $M111, 
          $B$8:$B4319 &lt;= DATE(Z$1, Z$2 + 1, 1) "&amp;"- 1
        )
      ),
      FILTER($B$8:$B4319, 
        $C$8:$C4319 = $M111, 
        $B$8:$B4319 &lt;= DATE(Z$1, Z$2 + 1, 1) - 1
      ),
      0
    )
  ),
  """"
)"),"")</f>
        <v/>
      </c>
      <c r="Z111" s="261" t="str">
        <f ca="1">IFERROR(__xludf.DUMMYFUNCTION("IFERROR(
  INDEX(
    FILTER($E$8:$E4319, 
      $C$8:$C4319 = $M111, 
      $B$8:$B4319 &lt;= DATE(AA$1, AA$2 + 1, 1) - 1
    ),
    MATCH(
      MAX(
        FILTER($B$8:$B4319, 
          $C$8:$C4319 = $M111, 
          $B$8:$B4319 &lt;= DATE(AA$1, AA$2 + 1,"&amp;" 1) - 1
        )
      ),
      FILTER($B$8:$B4319, 
        $C$8:$C4319 = $M111, 
        $B$8:$B4319 &lt;= DATE(AA$1, AA$2 + 1, 1) - 1
      ),
      0
    )
  ),
  """"
)"),"")</f>
        <v/>
      </c>
      <c r="AA111" s="261" t="str">
        <f ca="1">IFERROR(__xludf.DUMMYFUNCTION("IFERROR(
  INDEX(
    FILTER($J$8:$J4319, 
      $C$8:$C4319 = $M111, 
      $B$8:$B4319 &lt;= DATE(AA$1, AA$2 + 1, 1) - 1
    ),
    MATCH(
      MAX(
        FILTER($B$8:$B4319, 
          $C$8:$C4319 = $M111, 
          $B$8:$B4319 &lt;= DATE(AA$1, AA$2 + 1,"&amp;" 1) - 1
        )
      ),
      FILTER($B$8:$B4319, 
        $C$8:$C4319 = $M111, 
        $B$8:$B4319 &lt;= DATE(AA$1, AA$2 + 1, 1) - 1
      ),
      0
    )
  ),
  """"
)"),"")</f>
        <v/>
      </c>
      <c r="AB111" s="261" t="str">
        <f ca="1">IFERROR(__xludf.DUMMYFUNCTION("IFERROR(
  INDEX(
    FILTER($J$8:$J4319, 
      $C$8:$C4319 = $M111, 
      $B$8:$B4319 &lt;= DATE(AB$1, AB$2 + 1, 1) - 1
    ),
    MATCH(
      MAX(
        FILTER($B$8:$B4319, 
          $C$8:$C4319 = $M111, 
          $B$8:$B4319 &lt;= DATE(AB$1, AB$2 + 1,"&amp;" 1) - 1
        )
      ),
      FILTER($B$8:$B4319, 
        $C$8:$C4319 = $M111, 
        $B$8:$B4319 &lt;= DATE(AB$1, AB$2 + 1, 1) - 1
      ),
      0
    )
  ),
  """"
)"),"")</f>
        <v/>
      </c>
    </row>
    <row r="112" spans="2:28">
      <c r="B112" s="428"/>
      <c r="C112" s="261"/>
      <c r="D112" s="261"/>
      <c r="E112" s="261"/>
      <c r="F112" s="446"/>
      <c r="G112" s="259"/>
      <c r="H112" s="446"/>
      <c r="I112" s="454"/>
      <c r="J112" s="446"/>
      <c r="K112" s="458"/>
      <c r="M112" s="443"/>
      <c r="O112" s="261" t="str">
        <f ca="1">IFERROR(__xludf.DUMMYFUNCTION("IFERROR(
  INDEX(
    FILTER($E$8:$E4319, 
      $C$8:$C4319 = $M112, 
      $B$8:$B4319 &lt;= DATE(P$1, P$2 + 1, 1) - 1
    ),
    MATCH(
      MAX(
        FILTER($B$8:$B4319, 
          $C$8:$C4319 = $M112, 
          $B$8:$B4319 &lt;= DATE(P$1, P$2 + 1, 1) "&amp;"- 1
        )
      ),
      FILTER($B$8:$B4319, 
        $C$8:$C4319 = $M112, 
        $B$8:$B4319 &lt;= DATE(P$1, P$2 + 1, 1) - 1
      ),
      0
    )
  ),
  """"
)"),"")</f>
        <v/>
      </c>
      <c r="P112" s="261" t="str">
        <f ca="1">IFERROR(__xludf.DUMMYFUNCTION("IFERROR(
  INDEX(
    FILTER($E$8:$E4319, 
      $C$8:$C4319 = $M112, 
      $B$8:$B4319 &lt;= DATE(Q$1, Q$2 + 1, 1) - 1
    ),
    MATCH(
      MAX(
        FILTER($B$8:$B4319, 
          $C$8:$C4319 = $M112, 
          $B$8:$B4319 &lt;= DATE(Q$1, Q$2 + 1, 1) "&amp;"- 1
        )
      ),
      FILTER($B$8:$B4319, 
        $C$8:$C4319 = $M112, 
        $B$8:$B4319 &lt;= DATE(Q$1, Q$2 + 1, 1) - 1
      ),
      0
    )
  ),
  """"
)"),"")</f>
        <v/>
      </c>
      <c r="Q112" s="261" t="str">
        <f ca="1">IFERROR(__xludf.DUMMYFUNCTION("IFERROR(
  INDEX(
    FILTER($E$8:$E4319, 
      $C$8:$C4319 = $M112, 
      $B$8:$B4319 &lt;= DATE(R$1, R$2 + 1, 1) - 1
    ),
    MATCH(
      MAX(
        FILTER($B$8:$B4319, 
          $C$8:$C4319 = $M112, 
          $B$8:$B4319 &lt;= DATE(R$1, R$2 + 1, 1) "&amp;"- 1
        )
      ),
      FILTER($B$8:$B4319, 
        $C$8:$C4319 = $M112, 
        $B$8:$B4319 &lt;= DATE(R$1, R$2 + 1, 1) - 1
      ),
      0
    )
  ),
  """"
)"),"")</f>
        <v/>
      </c>
      <c r="R112" s="261" t="str">
        <f ca="1">IFERROR(__xludf.DUMMYFUNCTION("IFERROR(
  INDEX(
    FILTER($E$8:$E4319, 
      $C$8:$C4319 = $M112, 
      $B$8:$B4319 &lt;= DATE(S$1, S$2 + 1, 1) - 1
    ),
    MATCH(
      MAX(
        FILTER($B$8:$B4319, 
          $C$8:$C4319 = $M112, 
          $B$8:$B4319 &lt;= DATE(S$1, S$2 + 1, 1) "&amp;"- 1
        )
      ),
      FILTER($B$8:$B4319, 
        $C$8:$C4319 = $M112, 
        $B$8:$B4319 &lt;= DATE(S$1, S$2 + 1, 1) - 1
      ),
      0
    )
  ),
  """"
)"),"")</f>
        <v/>
      </c>
      <c r="S112" s="261" t="str">
        <f ca="1">IFERROR(__xludf.DUMMYFUNCTION("IFERROR(
  INDEX(
    FILTER($E$8:$E4319, 
      $C$8:$C4319 = $M112, 
      $B$8:$B4319 &lt;= DATE(T$1, T$2 + 1, 1) - 1
    ),
    MATCH(
      MAX(
        FILTER($B$8:$B4319, 
          $C$8:$C4319 = $M112, 
          $B$8:$B4319 &lt;= DATE(T$1, T$2 + 1, 1) "&amp;"- 1
        )
      ),
      FILTER($B$8:$B4319, 
        $C$8:$C4319 = $M112, 
        $B$8:$B4319 &lt;= DATE(T$1, T$2 + 1, 1) - 1
      ),
      0
    )
  ),
  """"
)"),"")</f>
        <v/>
      </c>
      <c r="T112" s="261" t="str">
        <f ca="1">IFERROR(__xludf.DUMMYFUNCTION("IFERROR(
  INDEX(
    FILTER($E$8:$E4319, 
      $C$8:$C4319 = $M112, 
      $B$8:$B4319 &lt;= DATE(U$1, U$2 + 1, 1) - 1
    ),
    MATCH(
      MAX(
        FILTER($B$8:$B4319, 
          $C$8:$C4319 = $M112, 
          $B$8:$B4319 &lt;= DATE(U$1, U$2 + 1, 1) "&amp;"- 1
        )
      ),
      FILTER($B$8:$B4319, 
        $C$8:$C4319 = $M112, 
        $B$8:$B4319 &lt;= DATE(U$1, U$2 + 1, 1) - 1
      ),
      0
    )
  ),
  """"
)"),"")</f>
        <v/>
      </c>
      <c r="U112" s="261" t="str">
        <f ca="1">IFERROR(__xludf.DUMMYFUNCTION("IFERROR(
  INDEX(
    FILTER($E$8:$E4319, 
      $C$8:$C4319 = $M112, 
      $B$8:$B4319 &lt;= DATE(V$1, V$2 + 1, 1) - 1
    ),
    MATCH(
      MAX(
        FILTER($B$8:$B4319, 
          $C$8:$C4319 = $M112, 
          $B$8:$B4319 &lt;= DATE(V$1, V$2 + 1, 1) "&amp;"- 1
        )
      ),
      FILTER($B$8:$B4319, 
        $C$8:$C4319 = $M112, 
        $B$8:$B4319 &lt;= DATE(V$1, V$2 + 1, 1) - 1
      ),
      0
    )
  ),
  """"
)"),"")</f>
        <v/>
      </c>
      <c r="V112" s="261" t="str">
        <f ca="1">IFERROR(__xludf.DUMMYFUNCTION("IFERROR(
  INDEX(
    FILTER($E$8:$E4319, 
      $C$8:$C4319 = $M112, 
      $B$8:$B4319 &lt;= DATE(W$1, W$2 + 1, 1) - 1
    ),
    MATCH(
      MAX(
        FILTER($B$8:$B4319, 
          $C$8:$C4319 = $M112, 
          $B$8:$B4319 &lt;= DATE(W$1, W$2 + 1, 1) "&amp;"- 1
        )
      ),
      FILTER($B$8:$B4319, 
        $C$8:$C4319 = $M112, 
        $B$8:$B4319 &lt;= DATE(W$1, W$2 + 1, 1) - 1
      ),
      0
    )
  ),
  """"
)"),"")</f>
        <v/>
      </c>
      <c r="W112" s="261" t="str">
        <f ca="1">IFERROR(__xludf.DUMMYFUNCTION("IFERROR(
  INDEX(
    FILTER($E$8:$E4319, 
      $C$8:$C4319 = $M112, 
      $B$8:$B4319 &lt;= DATE(X$1, X$2 + 1, 1) - 1
    ),
    MATCH(
      MAX(
        FILTER($B$8:$B4319, 
          $C$8:$C4319 = $M112, 
          $B$8:$B4319 &lt;= DATE(X$1, X$2 + 1, 1) "&amp;"- 1
        )
      ),
      FILTER($B$8:$B4319, 
        $C$8:$C4319 = $M112, 
        $B$8:$B4319 &lt;= DATE(X$1, X$2 + 1, 1) - 1
      ),
      0
    )
  ),
  """"
)"),"")</f>
        <v/>
      </c>
      <c r="X112" s="261" t="str">
        <f ca="1">IFERROR(__xludf.DUMMYFUNCTION("IFERROR(
  INDEX(
    FILTER($E$8:$E4319, 
      $C$8:$C4319 = $M112, 
      $B$8:$B4319 &lt;= DATE(Y$1, Y$2 + 1, 1) - 1
    ),
    MATCH(
      MAX(
        FILTER($B$8:$B4319, 
          $C$8:$C4319 = $M112, 
          $B$8:$B4319 &lt;= DATE(Y$1, Y$2 + 1, 1) "&amp;"- 1
        )
      ),
      FILTER($B$8:$B4319, 
        $C$8:$C4319 = $M112, 
        $B$8:$B4319 &lt;= DATE(Y$1, Y$2 + 1, 1) - 1
      ),
      0
    )
  ),
  """"
)"),"")</f>
        <v/>
      </c>
      <c r="Y112" s="261" t="str">
        <f ca="1">IFERROR(__xludf.DUMMYFUNCTION("IFERROR(
  INDEX(
    FILTER($E$8:$E4319, 
      $C$8:$C4319 = $M112, 
      $B$8:$B4319 &lt;= DATE(Z$1, Z$2 + 1, 1) - 1
    ),
    MATCH(
      MAX(
        FILTER($B$8:$B4319, 
          $C$8:$C4319 = $M112, 
          $B$8:$B4319 &lt;= DATE(Z$1, Z$2 + 1, 1) "&amp;"- 1
        )
      ),
      FILTER($B$8:$B4319, 
        $C$8:$C4319 = $M112, 
        $B$8:$B4319 &lt;= DATE(Z$1, Z$2 + 1, 1) - 1
      ),
      0
    )
  ),
  """"
)"),"")</f>
        <v/>
      </c>
      <c r="Z112" s="261" t="str">
        <f ca="1">IFERROR(__xludf.DUMMYFUNCTION("IFERROR(
  INDEX(
    FILTER($E$8:$E4319, 
      $C$8:$C4319 = $M112, 
      $B$8:$B4319 &lt;= DATE(AA$1, AA$2 + 1, 1) - 1
    ),
    MATCH(
      MAX(
        FILTER($B$8:$B4319, 
          $C$8:$C4319 = $M112, 
          $B$8:$B4319 &lt;= DATE(AA$1, AA$2 + 1,"&amp;" 1) - 1
        )
      ),
      FILTER($B$8:$B4319, 
        $C$8:$C4319 = $M112, 
        $B$8:$B4319 &lt;= DATE(AA$1, AA$2 + 1, 1) - 1
      ),
      0
    )
  ),
  """"
)"),"")</f>
        <v/>
      </c>
      <c r="AA112" s="261" t="str">
        <f ca="1">IFERROR(__xludf.DUMMYFUNCTION("IFERROR(
  INDEX(
    FILTER($J$8:$J4319, 
      $C$8:$C4319 = $M112, 
      $B$8:$B4319 &lt;= DATE(AA$1, AA$2 + 1, 1) - 1
    ),
    MATCH(
      MAX(
        FILTER($B$8:$B4319, 
          $C$8:$C4319 = $M112, 
          $B$8:$B4319 &lt;= DATE(AA$1, AA$2 + 1,"&amp;" 1) - 1
        )
      ),
      FILTER($B$8:$B4319, 
        $C$8:$C4319 = $M112, 
        $B$8:$B4319 &lt;= DATE(AA$1, AA$2 + 1, 1) - 1
      ),
      0
    )
  ),
  """"
)"),"")</f>
        <v/>
      </c>
      <c r="AB112" s="261" t="str">
        <f ca="1">IFERROR(__xludf.DUMMYFUNCTION("IFERROR(
  INDEX(
    FILTER($J$8:$J4319, 
      $C$8:$C4319 = $M112, 
      $B$8:$B4319 &lt;= DATE(AB$1, AB$2 + 1, 1) - 1
    ),
    MATCH(
      MAX(
        FILTER($B$8:$B4319, 
          $C$8:$C4319 = $M112, 
          $B$8:$B4319 &lt;= DATE(AB$1, AB$2 + 1,"&amp;" 1) - 1
        )
      ),
      FILTER($B$8:$B4319, 
        $C$8:$C4319 = $M112, 
        $B$8:$B4319 &lt;= DATE(AB$1, AB$2 + 1, 1) - 1
      ),
      0
    )
  ),
  """"
)"),"")</f>
        <v/>
      </c>
    </row>
    <row r="113" spans="2:28">
      <c r="B113" s="428"/>
      <c r="C113" s="261"/>
      <c r="D113" s="261"/>
      <c r="E113" s="261"/>
      <c r="F113" s="446"/>
      <c r="G113" s="259"/>
      <c r="H113" s="446"/>
      <c r="I113" s="454"/>
      <c r="J113" s="446"/>
      <c r="M113" s="443"/>
      <c r="O113" s="261" t="str">
        <f ca="1">IFERROR(__xludf.DUMMYFUNCTION("IFERROR(
  INDEX(
    FILTER($E$8:$E4319, 
      $C$8:$C4319 = $M113, 
      $B$8:$B4319 &lt;= DATE(P$1, P$2 + 1, 1) - 1
    ),
    MATCH(
      MAX(
        FILTER($B$8:$B4319, 
          $C$8:$C4319 = $M113, 
          $B$8:$B4319 &lt;= DATE(P$1, P$2 + 1, 1) "&amp;"- 1
        )
      ),
      FILTER($B$8:$B4319, 
        $C$8:$C4319 = $M113, 
        $B$8:$B4319 &lt;= DATE(P$1, P$2 + 1, 1) - 1
      ),
      0
    )
  ),
  """"
)"),"")</f>
        <v/>
      </c>
      <c r="P113" s="261" t="str">
        <f ca="1">IFERROR(__xludf.DUMMYFUNCTION("IFERROR(
  INDEX(
    FILTER($E$8:$E4319, 
      $C$8:$C4319 = $M113, 
      $B$8:$B4319 &lt;= DATE(Q$1, Q$2 + 1, 1) - 1
    ),
    MATCH(
      MAX(
        FILTER($B$8:$B4319, 
          $C$8:$C4319 = $M113, 
          $B$8:$B4319 &lt;= DATE(Q$1, Q$2 + 1, 1) "&amp;"- 1
        )
      ),
      FILTER($B$8:$B4319, 
        $C$8:$C4319 = $M113, 
        $B$8:$B4319 &lt;= DATE(Q$1, Q$2 + 1, 1) - 1
      ),
      0
    )
  ),
  """"
)"),"")</f>
        <v/>
      </c>
      <c r="Q113" s="261" t="str">
        <f ca="1">IFERROR(__xludf.DUMMYFUNCTION("IFERROR(
  INDEX(
    FILTER($E$8:$E4319, 
      $C$8:$C4319 = $M113, 
      $B$8:$B4319 &lt;= DATE(R$1, R$2 + 1, 1) - 1
    ),
    MATCH(
      MAX(
        FILTER($B$8:$B4319, 
          $C$8:$C4319 = $M113, 
          $B$8:$B4319 &lt;= DATE(R$1, R$2 + 1, 1) "&amp;"- 1
        )
      ),
      FILTER($B$8:$B4319, 
        $C$8:$C4319 = $M113, 
        $B$8:$B4319 &lt;= DATE(R$1, R$2 + 1, 1) - 1
      ),
      0
    )
  ),
  """"
)"),"")</f>
        <v/>
      </c>
      <c r="R113" s="261" t="str">
        <f ca="1">IFERROR(__xludf.DUMMYFUNCTION("IFERROR(
  INDEX(
    FILTER($E$8:$E4319, 
      $C$8:$C4319 = $M113, 
      $B$8:$B4319 &lt;= DATE(S$1, S$2 + 1, 1) - 1
    ),
    MATCH(
      MAX(
        FILTER($B$8:$B4319, 
          $C$8:$C4319 = $M113, 
          $B$8:$B4319 &lt;= DATE(S$1, S$2 + 1, 1) "&amp;"- 1
        )
      ),
      FILTER($B$8:$B4319, 
        $C$8:$C4319 = $M113, 
        $B$8:$B4319 &lt;= DATE(S$1, S$2 + 1, 1) - 1
      ),
      0
    )
  ),
  """"
)"),"")</f>
        <v/>
      </c>
      <c r="S113" s="261" t="str">
        <f ca="1">IFERROR(__xludf.DUMMYFUNCTION("IFERROR(
  INDEX(
    FILTER($E$8:$E4319, 
      $C$8:$C4319 = $M113, 
      $B$8:$B4319 &lt;= DATE(T$1, T$2 + 1, 1) - 1
    ),
    MATCH(
      MAX(
        FILTER($B$8:$B4319, 
          $C$8:$C4319 = $M113, 
          $B$8:$B4319 &lt;= DATE(T$1, T$2 + 1, 1) "&amp;"- 1
        )
      ),
      FILTER($B$8:$B4319, 
        $C$8:$C4319 = $M113, 
        $B$8:$B4319 &lt;= DATE(T$1, T$2 + 1, 1) - 1
      ),
      0
    )
  ),
  """"
)"),"")</f>
        <v/>
      </c>
      <c r="T113" s="261" t="str">
        <f ca="1">IFERROR(__xludf.DUMMYFUNCTION("IFERROR(
  INDEX(
    FILTER($E$8:$E4319, 
      $C$8:$C4319 = $M113, 
      $B$8:$B4319 &lt;= DATE(U$1, U$2 + 1, 1) - 1
    ),
    MATCH(
      MAX(
        FILTER($B$8:$B4319, 
          $C$8:$C4319 = $M113, 
          $B$8:$B4319 &lt;= DATE(U$1, U$2 + 1, 1) "&amp;"- 1
        )
      ),
      FILTER($B$8:$B4319, 
        $C$8:$C4319 = $M113, 
        $B$8:$B4319 &lt;= DATE(U$1, U$2 + 1, 1) - 1
      ),
      0
    )
  ),
  """"
)"),"")</f>
        <v/>
      </c>
      <c r="U113" s="261" t="str">
        <f ca="1">IFERROR(__xludf.DUMMYFUNCTION("IFERROR(
  INDEX(
    FILTER($E$8:$E4319, 
      $C$8:$C4319 = $M113, 
      $B$8:$B4319 &lt;= DATE(V$1, V$2 + 1, 1) - 1
    ),
    MATCH(
      MAX(
        FILTER($B$8:$B4319, 
          $C$8:$C4319 = $M113, 
          $B$8:$B4319 &lt;= DATE(V$1, V$2 + 1, 1) "&amp;"- 1
        )
      ),
      FILTER($B$8:$B4319, 
        $C$8:$C4319 = $M113, 
        $B$8:$B4319 &lt;= DATE(V$1, V$2 + 1, 1) - 1
      ),
      0
    )
  ),
  """"
)"),"")</f>
        <v/>
      </c>
      <c r="V113" s="261" t="str">
        <f ca="1">IFERROR(__xludf.DUMMYFUNCTION("IFERROR(
  INDEX(
    FILTER($E$8:$E4319, 
      $C$8:$C4319 = $M113, 
      $B$8:$B4319 &lt;= DATE(W$1, W$2 + 1, 1) - 1
    ),
    MATCH(
      MAX(
        FILTER($B$8:$B4319, 
          $C$8:$C4319 = $M113, 
          $B$8:$B4319 &lt;= DATE(W$1, W$2 + 1, 1) "&amp;"- 1
        )
      ),
      FILTER($B$8:$B4319, 
        $C$8:$C4319 = $M113, 
        $B$8:$B4319 &lt;= DATE(W$1, W$2 + 1, 1) - 1
      ),
      0
    )
  ),
  """"
)"),"")</f>
        <v/>
      </c>
      <c r="W113" s="261" t="str">
        <f ca="1">IFERROR(__xludf.DUMMYFUNCTION("IFERROR(
  INDEX(
    FILTER($E$8:$E4319, 
      $C$8:$C4319 = $M113, 
      $B$8:$B4319 &lt;= DATE(X$1, X$2 + 1, 1) - 1
    ),
    MATCH(
      MAX(
        FILTER($B$8:$B4319, 
          $C$8:$C4319 = $M113, 
          $B$8:$B4319 &lt;= DATE(X$1, X$2 + 1, 1) "&amp;"- 1
        )
      ),
      FILTER($B$8:$B4319, 
        $C$8:$C4319 = $M113, 
        $B$8:$B4319 &lt;= DATE(X$1, X$2 + 1, 1) - 1
      ),
      0
    )
  ),
  """"
)"),"")</f>
        <v/>
      </c>
      <c r="X113" s="261" t="str">
        <f ca="1">IFERROR(__xludf.DUMMYFUNCTION("IFERROR(
  INDEX(
    FILTER($E$8:$E4319, 
      $C$8:$C4319 = $M113, 
      $B$8:$B4319 &lt;= DATE(Y$1, Y$2 + 1, 1) - 1
    ),
    MATCH(
      MAX(
        FILTER($B$8:$B4319, 
          $C$8:$C4319 = $M113, 
          $B$8:$B4319 &lt;= DATE(Y$1, Y$2 + 1, 1) "&amp;"- 1
        )
      ),
      FILTER($B$8:$B4319, 
        $C$8:$C4319 = $M113, 
        $B$8:$B4319 &lt;= DATE(Y$1, Y$2 + 1, 1) - 1
      ),
      0
    )
  ),
  """"
)"),"")</f>
        <v/>
      </c>
      <c r="Y113" s="261" t="str">
        <f ca="1">IFERROR(__xludf.DUMMYFUNCTION("IFERROR(
  INDEX(
    FILTER($E$8:$E4319, 
      $C$8:$C4319 = $M113, 
      $B$8:$B4319 &lt;= DATE(Z$1, Z$2 + 1, 1) - 1
    ),
    MATCH(
      MAX(
        FILTER($B$8:$B4319, 
          $C$8:$C4319 = $M113, 
          $B$8:$B4319 &lt;= DATE(Z$1, Z$2 + 1, 1) "&amp;"- 1
        )
      ),
      FILTER($B$8:$B4319, 
        $C$8:$C4319 = $M113, 
        $B$8:$B4319 &lt;= DATE(Z$1, Z$2 + 1, 1) - 1
      ),
      0
    )
  ),
  """"
)"),"")</f>
        <v/>
      </c>
      <c r="Z113" s="261" t="str">
        <f ca="1">IFERROR(__xludf.DUMMYFUNCTION("IFERROR(
  INDEX(
    FILTER($E$8:$E4319, 
      $C$8:$C4319 = $M113, 
      $B$8:$B4319 &lt;= DATE(AA$1, AA$2 + 1, 1) - 1
    ),
    MATCH(
      MAX(
        FILTER($B$8:$B4319, 
          $C$8:$C4319 = $M113, 
          $B$8:$B4319 &lt;= DATE(AA$1, AA$2 + 1,"&amp;" 1) - 1
        )
      ),
      FILTER($B$8:$B4319, 
        $C$8:$C4319 = $M113, 
        $B$8:$B4319 &lt;= DATE(AA$1, AA$2 + 1, 1) - 1
      ),
      0
    )
  ),
  """"
)"),"")</f>
        <v/>
      </c>
      <c r="AA113" s="261" t="str">
        <f ca="1">IFERROR(__xludf.DUMMYFUNCTION("IFERROR(
  INDEX(
    FILTER($J$8:$J4319, 
      $C$8:$C4319 = $M113, 
      $B$8:$B4319 &lt;= DATE(AA$1, AA$2 + 1, 1) - 1
    ),
    MATCH(
      MAX(
        FILTER($B$8:$B4319, 
          $C$8:$C4319 = $M113, 
          $B$8:$B4319 &lt;= DATE(AA$1, AA$2 + 1,"&amp;" 1) - 1
        )
      ),
      FILTER($B$8:$B4319, 
        $C$8:$C4319 = $M113, 
        $B$8:$B4319 &lt;= DATE(AA$1, AA$2 + 1, 1) - 1
      ),
      0
    )
  ),
  """"
)"),"")</f>
        <v/>
      </c>
      <c r="AB113" s="261" t="str">
        <f ca="1">IFERROR(__xludf.DUMMYFUNCTION("IFERROR(
  INDEX(
    FILTER($J$8:$J4319, 
      $C$8:$C4319 = $M113, 
      $B$8:$B4319 &lt;= DATE(AB$1, AB$2 + 1, 1) - 1
    ),
    MATCH(
      MAX(
        FILTER($B$8:$B4319, 
          $C$8:$C4319 = $M113, 
          $B$8:$B4319 &lt;= DATE(AB$1, AB$2 + 1,"&amp;" 1) - 1
        )
      ),
      FILTER($B$8:$B4319, 
        $C$8:$C4319 = $M113, 
        $B$8:$B4319 &lt;= DATE(AB$1, AB$2 + 1, 1) - 1
      ),
      0
    )
  ),
  """"
)"),"")</f>
        <v/>
      </c>
    </row>
    <row r="114" spans="2:28">
      <c r="B114" s="428"/>
      <c r="C114" s="261"/>
      <c r="D114" s="261"/>
      <c r="E114" s="261"/>
      <c r="F114" s="446"/>
      <c r="G114" s="259"/>
      <c r="H114" s="446"/>
      <c r="I114" s="454"/>
      <c r="J114" s="446"/>
      <c r="M114" s="443"/>
      <c r="O114" s="261" t="str">
        <f ca="1">IFERROR(__xludf.DUMMYFUNCTION("IFERROR(
  INDEX(
    FILTER($E$8:$E4319, 
      $C$8:$C4319 = $M114, 
      $B$8:$B4319 &lt;= DATE(P$1, P$2 + 1, 1) - 1
    ),
    MATCH(
      MAX(
        FILTER($B$8:$B4319, 
          $C$8:$C4319 = $M114, 
          $B$8:$B4319 &lt;= DATE(P$1, P$2 + 1, 1) "&amp;"- 1
        )
      ),
      FILTER($B$8:$B4319, 
        $C$8:$C4319 = $M114, 
        $B$8:$B4319 &lt;= DATE(P$1, P$2 + 1, 1) - 1
      ),
      0
    )
  ),
  """"
)"),"")</f>
        <v/>
      </c>
      <c r="P114" s="261" t="str">
        <f ca="1">IFERROR(__xludf.DUMMYFUNCTION("IFERROR(
  INDEX(
    FILTER($E$8:$E4319, 
      $C$8:$C4319 = $M114, 
      $B$8:$B4319 &lt;= DATE(Q$1, Q$2 + 1, 1) - 1
    ),
    MATCH(
      MAX(
        FILTER($B$8:$B4319, 
          $C$8:$C4319 = $M114, 
          $B$8:$B4319 &lt;= DATE(Q$1, Q$2 + 1, 1) "&amp;"- 1
        )
      ),
      FILTER($B$8:$B4319, 
        $C$8:$C4319 = $M114, 
        $B$8:$B4319 &lt;= DATE(Q$1, Q$2 + 1, 1) - 1
      ),
      0
    )
  ),
  """"
)"),"")</f>
        <v/>
      </c>
      <c r="Q114" s="261" t="str">
        <f ca="1">IFERROR(__xludf.DUMMYFUNCTION("IFERROR(
  INDEX(
    FILTER($E$8:$E4319, 
      $C$8:$C4319 = $M114, 
      $B$8:$B4319 &lt;= DATE(R$1, R$2 + 1, 1) - 1
    ),
    MATCH(
      MAX(
        FILTER($B$8:$B4319, 
          $C$8:$C4319 = $M114, 
          $B$8:$B4319 &lt;= DATE(R$1, R$2 + 1, 1) "&amp;"- 1
        )
      ),
      FILTER($B$8:$B4319, 
        $C$8:$C4319 = $M114, 
        $B$8:$B4319 &lt;= DATE(R$1, R$2 + 1, 1) - 1
      ),
      0
    )
  ),
  """"
)"),"")</f>
        <v/>
      </c>
      <c r="R114" s="261" t="str">
        <f ca="1">IFERROR(__xludf.DUMMYFUNCTION("IFERROR(
  INDEX(
    FILTER($E$8:$E4319, 
      $C$8:$C4319 = $M114, 
      $B$8:$B4319 &lt;= DATE(S$1, S$2 + 1, 1) - 1
    ),
    MATCH(
      MAX(
        FILTER($B$8:$B4319, 
          $C$8:$C4319 = $M114, 
          $B$8:$B4319 &lt;= DATE(S$1, S$2 + 1, 1) "&amp;"- 1
        )
      ),
      FILTER($B$8:$B4319, 
        $C$8:$C4319 = $M114, 
        $B$8:$B4319 &lt;= DATE(S$1, S$2 + 1, 1) - 1
      ),
      0
    )
  ),
  """"
)"),"")</f>
        <v/>
      </c>
      <c r="S114" s="261" t="str">
        <f ca="1">IFERROR(__xludf.DUMMYFUNCTION("IFERROR(
  INDEX(
    FILTER($E$8:$E4319, 
      $C$8:$C4319 = $M114, 
      $B$8:$B4319 &lt;= DATE(T$1, T$2 + 1, 1) - 1
    ),
    MATCH(
      MAX(
        FILTER($B$8:$B4319, 
          $C$8:$C4319 = $M114, 
          $B$8:$B4319 &lt;= DATE(T$1, T$2 + 1, 1) "&amp;"- 1
        )
      ),
      FILTER($B$8:$B4319, 
        $C$8:$C4319 = $M114, 
        $B$8:$B4319 &lt;= DATE(T$1, T$2 + 1, 1) - 1
      ),
      0
    )
  ),
  """"
)"),"")</f>
        <v/>
      </c>
      <c r="T114" s="261" t="str">
        <f ca="1">IFERROR(__xludf.DUMMYFUNCTION("IFERROR(
  INDEX(
    FILTER($E$8:$E4319, 
      $C$8:$C4319 = $M114, 
      $B$8:$B4319 &lt;= DATE(U$1, U$2 + 1, 1) - 1
    ),
    MATCH(
      MAX(
        FILTER($B$8:$B4319, 
          $C$8:$C4319 = $M114, 
          $B$8:$B4319 &lt;= DATE(U$1, U$2 + 1, 1) "&amp;"- 1
        )
      ),
      FILTER($B$8:$B4319, 
        $C$8:$C4319 = $M114, 
        $B$8:$B4319 &lt;= DATE(U$1, U$2 + 1, 1) - 1
      ),
      0
    )
  ),
  """"
)"),"")</f>
        <v/>
      </c>
      <c r="U114" s="261" t="str">
        <f ca="1">IFERROR(__xludf.DUMMYFUNCTION("IFERROR(
  INDEX(
    FILTER($E$8:$E4319, 
      $C$8:$C4319 = $M114, 
      $B$8:$B4319 &lt;= DATE(V$1, V$2 + 1, 1) - 1
    ),
    MATCH(
      MAX(
        FILTER($B$8:$B4319, 
          $C$8:$C4319 = $M114, 
          $B$8:$B4319 &lt;= DATE(V$1, V$2 + 1, 1) "&amp;"- 1
        )
      ),
      FILTER($B$8:$B4319, 
        $C$8:$C4319 = $M114, 
        $B$8:$B4319 &lt;= DATE(V$1, V$2 + 1, 1) - 1
      ),
      0
    )
  ),
  """"
)"),"")</f>
        <v/>
      </c>
      <c r="V114" s="261" t="str">
        <f ca="1">IFERROR(__xludf.DUMMYFUNCTION("IFERROR(
  INDEX(
    FILTER($E$8:$E4319, 
      $C$8:$C4319 = $M114, 
      $B$8:$B4319 &lt;= DATE(W$1, W$2 + 1, 1) - 1
    ),
    MATCH(
      MAX(
        FILTER($B$8:$B4319, 
          $C$8:$C4319 = $M114, 
          $B$8:$B4319 &lt;= DATE(W$1, W$2 + 1, 1) "&amp;"- 1
        )
      ),
      FILTER($B$8:$B4319, 
        $C$8:$C4319 = $M114, 
        $B$8:$B4319 &lt;= DATE(W$1, W$2 + 1, 1) - 1
      ),
      0
    )
  ),
  """"
)"),"")</f>
        <v/>
      </c>
      <c r="W114" s="261" t="str">
        <f ca="1">IFERROR(__xludf.DUMMYFUNCTION("IFERROR(
  INDEX(
    FILTER($E$8:$E4319, 
      $C$8:$C4319 = $M114, 
      $B$8:$B4319 &lt;= DATE(X$1, X$2 + 1, 1) - 1
    ),
    MATCH(
      MAX(
        FILTER($B$8:$B4319, 
          $C$8:$C4319 = $M114, 
          $B$8:$B4319 &lt;= DATE(X$1, X$2 + 1, 1) "&amp;"- 1
        )
      ),
      FILTER($B$8:$B4319, 
        $C$8:$C4319 = $M114, 
        $B$8:$B4319 &lt;= DATE(X$1, X$2 + 1, 1) - 1
      ),
      0
    )
  ),
  """"
)"),"")</f>
        <v/>
      </c>
      <c r="X114" s="261" t="str">
        <f ca="1">IFERROR(__xludf.DUMMYFUNCTION("IFERROR(
  INDEX(
    FILTER($E$8:$E4319, 
      $C$8:$C4319 = $M114, 
      $B$8:$B4319 &lt;= DATE(Y$1, Y$2 + 1, 1) - 1
    ),
    MATCH(
      MAX(
        FILTER($B$8:$B4319, 
          $C$8:$C4319 = $M114, 
          $B$8:$B4319 &lt;= DATE(Y$1, Y$2 + 1, 1) "&amp;"- 1
        )
      ),
      FILTER($B$8:$B4319, 
        $C$8:$C4319 = $M114, 
        $B$8:$B4319 &lt;= DATE(Y$1, Y$2 + 1, 1) - 1
      ),
      0
    )
  ),
  """"
)"),"")</f>
        <v/>
      </c>
      <c r="Y114" s="261" t="str">
        <f ca="1">IFERROR(__xludf.DUMMYFUNCTION("IFERROR(
  INDEX(
    FILTER($E$8:$E4319, 
      $C$8:$C4319 = $M114, 
      $B$8:$B4319 &lt;= DATE(Z$1, Z$2 + 1, 1) - 1
    ),
    MATCH(
      MAX(
        FILTER($B$8:$B4319, 
          $C$8:$C4319 = $M114, 
          $B$8:$B4319 &lt;= DATE(Z$1, Z$2 + 1, 1) "&amp;"- 1
        )
      ),
      FILTER($B$8:$B4319, 
        $C$8:$C4319 = $M114, 
        $B$8:$B4319 &lt;= DATE(Z$1, Z$2 + 1, 1) - 1
      ),
      0
    )
  ),
  """"
)"),"")</f>
        <v/>
      </c>
      <c r="Z114" s="261" t="str">
        <f ca="1">IFERROR(__xludf.DUMMYFUNCTION("IFERROR(
  INDEX(
    FILTER($E$8:$E4319, 
      $C$8:$C4319 = $M114, 
      $B$8:$B4319 &lt;= DATE(AA$1, AA$2 + 1, 1) - 1
    ),
    MATCH(
      MAX(
        FILTER($B$8:$B4319, 
          $C$8:$C4319 = $M114, 
          $B$8:$B4319 &lt;= DATE(AA$1, AA$2 + 1,"&amp;" 1) - 1
        )
      ),
      FILTER($B$8:$B4319, 
        $C$8:$C4319 = $M114, 
        $B$8:$B4319 &lt;= DATE(AA$1, AA$2 + 1, 1) - 1
      ),
      0
    )
  ),
  """"
)"),"")</f>
        <v/>
      </c>
      <c r="AA114" s="261" t="str">
        <f ca="1">IFERROR(__xludf.DUMMYFUNCTION("IFERROR(
  INDEX(
    FILTER($J$8:$J4319, 
      $C$8:$C4319 = $M114, 
      $B$8:$B4319 &lt;= DATE(AA$1, AA$2 + 1, 1) - 1
    ),
    MATCH(
      MAX(
        FILTER($B$8:$B4319, 
          $C$8:$C4319 = $M114, 
          $B$8:$B4319 &lt;= DATE(AA$1, AA$2 + 1,"&amp;" 1) - 1
        )
      ),
      FILTER($B$8:$B4319, 
        $C$8:$C4319 = $M114, 
        $B$8:$B4319 &lt;= DATE(AA$1, AA$2 + 1, 1) - 1
      ),
      0
    )
  ),
  """"
)"),"")</f>
        <v/>
      </c>
      <c r="AB114" s="261" t="str">
        <f ca="1">IFERROR(__xludf.DUMMYFUNCTION("IFERROR(
  INDEX(
    FILTER($J$8:$J4319, 
      $C$8:$C4319 = $M114, 
      $B$8:$B4319 &lt;= DATE(AB$1, AB$2 + 1, 1) - 1
    ),
    MATCH(
      MAX(
        FILTER($B$8:$B4319, 
          $C$8:$C4319 = $M114, 
          $B$8:$B4319 &lt;= DATE(AB$1, AB$2 + 1,"&amp;" 1) - 1
        )
      ),
      FILTER($B$8:$B4319, 
        $C$8:$C4319 = $M114, 
        $B$8:$B4319 &lt;= DATE(AB$1, AB$2 + 1, 1) - 1
      ),
      0
    )
  ),
  """"
)"),"")</f>
        <v/>
      </c>
    </row>
    <row r="115" spans="2:28">
      <c r="B115" s="428"/>
      <c r="C115" s="261"/>
      <c r="D115" s="261"/>
      <c r="E115" s="261"/>
      <c r="F115" s="446"/>
      <c r="G115" s="259"/>
      <c r="H115" s="446"/>
      <c r="I115" s="454"/>
      <c r="J115" s="446"/>
      <c r="M115" s="443"/>
      <c r="O115" s="261" t="str">
        <f ca="1">IFERROR(__xludf.DUMMYFUNCTION("IFERROR(
  INDEX(
    FILTER($E$8:$E4319, 
      $C$8:$C4319 = $M115, 
      $B$8:$B4319 &lt;= DATE(P$1, P$2 + 1, 1) - 1
    ),
    MATCH(
      MAX(
        FILTER($B$8:$B4319, 
          $C$8:$C4319 = $M115, 
          $B$8:$B4319 &lt;= DATE(P$1, P$2 + 1, 1) "&amp;"- 1
        )
      ),
      FILTER($B$8:$B4319, 
        $C$8:$C4319 = $M115, 
        $B$8:$B4319 &lt;= DATE(P$1, P$2 + 1, 1) - 1
      ),
      0
    )
  ),
  """"
)"),"")</f>
        <v/>
      </c>
      <c r="P115" s="261" t="str">
        <f ca="1">IFERROR(__xludf.DUMMYFUNCTION("IFERROR(
  INDEX(
    FILTER($E$8:$E4319, 
      $C$8:$C4319 = $M115, 
      $B$8:$B4319 &lt;= DATE(Q$1, Q$2 + 1, 1) - 1
    ),
    MATCH(
      MAX(
        FILTER($B$8:$B4319, 
          $C$8:$C4319 = $M115, 
          $B$8:$B4319 &lt;= DATE(Q$1, Q$2 + 1, 1) "&amp;"- 1
        )
      ),
      FILTER($B$8:$B4319, 
        $C$8:$C4319 = $M115, 
        $B$8:$B4319 &lt;= DATE(Q$1, Q$2 + 1, 1) - 1
      ),
      0
    )
  ),
  """"
)"),"")</f>
        <v/>
      </c>
      <c r="Q115" s="261" t="str">
        <f ca="1">IFERROR(__xludf.DUMMYFUNCTION("IFERROR(
  INDEX(
    FILTER($E$8:$E4319, 
      $C$8:$C4319 = $M115, 
      $B$8:$B4319 &lt;= DATE(R$1, R$2 + 1, 1) - 1
    ),
    MATCH(
      MAX(
        FILTER($B$8:$B4319, 
          $C$8:$C4319 = $M115, 
          $B$8:$B4319 &lt;= DATE(R$1, R$2 + 1, 1) "&amp;"- 1
        )
      ),
      FILTER($B$8:$B4319, 
        $C$8:$C4319 = $M115, 
        $B$8:$B4319 &lt;= DATE(R$1, R$2 + 1, 1) - 1
      ),
      0
    )
  ),
  """"
)"),"")</f>
        <v/>
      </c>
      <c r="R115" s="261" t="str">
        <f ca="1">IFERROR(__xludf.DUMMYFUNCTION("IFERROR(
  INDEX(
    FILTER($E$8:$E4319, 
      $C$8:$C4319 = $M115, 
      $B$8:$B4319 &lt;= DATE(S$1, S$2 + 1, 1) - 1
    ),
    MATCH(
      MAX(
        FILTER($B$8:$B4319, 
          $C$8:$C4319 = $M115, 
          $B$8:$B4319 &lt;= DATE(S$1, S$2 + 1, 1) "&amp;"- 1
        )
      ),
      FILTER($B$8:$B4319, 
        $C$8:$C4319 = $M115, 
        $B$8:$B4319 &lt;= DATE(S$1, S$2 + 1, 1) - 1
      ),
      0
    )
  ),
  """"
)"),"")</f>
        <v/>
      </c>
      <c r="S115" s="261" t="str">
        <f ca="1">IFERROR(__xludf.DUMMYFUNCTION("IFERROR(
  INDEX(
    FILTER($E$8:$E4319, 
      $C$8:$C4319 = $M115, 
      $B$8:$B4319 &lt;= DATE(T$1, T$2 + 1, 1) - 1
    ),
    MATCH(
      MAX(
        FILTER($B$8:$B4319, 
          $C$8:$C4319 = $M115, 
          $B$8:$B4319 &lt;= DATE(T$1, T$2 + 1, 1) "&amp;"- 1
        )
      ),
      FILTER($B$8:$B4319, 
        $C$8:$C4319 = $M115, 
        $B$8:$B4319 &lt;= DATE(T$1, T$2 + 1, 1) - 1
      ),
      0
    )
  ),
  """"
)"),"")</f>
        <v/>
      </c>
      <c r="T115" s="261" t="str">
        <f ca="1">IFERROR(__xludf.DUMMYFUNCTION("IFERROR(
  INDEX(
    FILTER($E$8:$E4319, 
      $C$8:$C4319 = $M115, 
      $B$8:$B4319 &lt;= DATE(U$1, U$2 + 1, 1) - 1
    ),
    MATCH(
      MAX(
        FILTER($B$8:$B4319, 
          $C$8:$C4319 = $M115, 
          $B$8:$B4319 &lt;= DATE(U$1, U$2 + 1, 1) "&amp;"- 1
        )
      ),
      FILTER($B$8:$B4319, 
        $C$8:$C4319 = $M115, 
        $B$8:$B4319 &lt;= DATE(U$1, U$2 + 1, 1) - 1
      ),
      0
    )
  ),
  """"
)"),"")</f>
        <v/>
      </c>
      <c r="U115" s="261" t="str">
        <f ca="1">IFERROR(__xludf.DUMMYFUNCTION("IFERROR(
  INDEX(
    FILTER($E$8:$E4319, 
      $C$8:$C4319 = $M115, 
      $B$8:$B4319 &lt;= DATE(V$1, V$2 + 1, 1) - 1
    ),
    MATCH(
      MAX(
        FILTER($B$8:$B4319, 
          $C$8:$C4319 = $M115, 
          $B$8:$B4319 &lt;= DATE(V$1, V$2 + 1, 1) "&amp;"- 1
        )
      ),
      FILTER($B$8:$B4319, 
        $C$8:$C4319 = $M115, 
        $B$8:$B4319 &lt;= DATE(V$1, V$2 + 1, 1) - 1
      ),
      0
    )
  ),
  """"
)"),"")</f>
        <v/>
      </c>
      <c r="V115" s="261" t="str">
        <f ca="1">IFERROR(__xludf.DUMMYFUNCTION("IFERROR(
  INDEX(
    FILTER($E$8:$E4319, 
      $C$8:$C4319 = $M115, 
      $B$8:$B4319 &lt;= DATE(W$1, W$2 + 1, 1) - 1
    ),
    MATCH(
      MAX(
        FILTER($B$8:$B4319, 
          $C$8:$C4319 = $M115, 
          $B$8:$B4319 &lt;= DATE(W$1, W$2 + 1, 1) "&amp;"- 1
        )
      ),
      FILTER($B$8:$B4319, 
        $C$8:$C4319 = $M115, 
        $B$8:$B4319 &lt;= DATE(W$1, W$2 + 1, 1) - 1
      ),
      0
    )
  ),
  """"
)"),"")</f>
        <v/>
      </c>
      <c r="W115" s="261" t="str">
        <f ca="1">IFERROR(__xludf.DUMMYFUNCTION("IFERROR(
  INDEX(
    FILTER($E$8:$E4319, 
      $C$8:$C4319 = $M115, 
      $B$8:$B4319 &lt;= DATE(X$1, X$2 + 1, 1) - 1
    ),
    MATCH(
      MAX(
        FILTER($B$8:$B4319, 
          $C$8:$C4319 = $M115, 
          $B$8:$B4319 &lt;= DATE(X$1, X$2 + 1, 1) "&amp;"- 1
        )
      ),
      FILTER($B$8:$B4319, 
        $C$8:$C4319 = $M115, 
        $B$8:$B4319 &lt;= DATE(X$1, X$2 + 1, 1) - 1
      ),
      0
    )
  ),
  """"
)"),"")</f>
        <v/>
      </c>
      <c r="X115" s="261" t="str">
        <f ca="1">IFERROR(__xludf.DUMMYFUNCTION("IFERROR(
  INDEX(
    FILTER($E$8:$E4319, 
      $C$8:$C4319 = $M115, 
      $B$8:$B4319 &lt;= DATE(Y$1, Y$2 + 1, 1) - 1
    ),
    MATCH(
      MAX(
        FILTER($B$8:$B4319, 
          $C$8:$C4319 = $M115, 
          $B$8:$B4319 &lt;= DATE(Y$1, Y$2 + 1, 1) "&amp;"- 1
        )
      ),
      FILTER($B$8:$B4319, 
        $C$8:$C4319 = $M115, 
        $B$8:$B4319 &lt;= DATE(Y$1, Y$2 + 1, 1) - 1
      ),
      0
    )
  ),
  """"
)"),"")</f>
        <v/>
      </c>
      <c r="Y115" s="261" t="str">
        <f ca="1">IFERROR(__xludf.DUMMYFUNCTION("IFERROR(
  INDEX(
    FILTER($E$8:$E4319, 
      $C$8:$C4319 = $M115, 
      $B$8:$B4319 &lt;= DATE(Z$1, Z$2 + 1, 1) - 1
    ),
    MATCH(
      MAX(
        FILTER($B$8:$B4319, 
          $C$8:$C4319 = $M115, 
          $B$8:$B4319 &lt;= DATE(Z$1, Z$2 + 1, 1) "&amp;"- 1
        )
      ),
      FILTER($B$8:$B4319, 
        $C$8:$C4319 = $M115, 
        $B$8:$B4319 &lt;= DATE(Z$1, Z$2 + 1, 1) - 1
      ),
      0
    )
  ),
  """"
)"),"")</f>
        <v/>
      </c>
      <c r="Z115" s="261" t="str">
        <f ca="1">IFERROR(__xludf.DUMMYFUNCTION("IFERROR(
  INDEX(
    FILTER($E$8:$E4319, 
      $C$8:$C4319 = $M115, 
      $B$8:$B4319 &lt;= DATE(AA$1, AA$2 + 1, 1) - 1
    ),
    MATCH(
      MAX(
        FILTER($B$8:$B4319, 
          $C$8:$C4319 = $M115, 
          $B$8:$B4319 &lt;= DATE(AA$1, AA$2 + 1,"&amp;" 1) - 1
        )
      ),
      FILTER($B$8:$B4319, 
        $C$8:$C4319 = $M115, 
        $B$8:$B4319 &lt;= DATE(AA$1, AA$2 + 1, 1) - 1
      ),
      0
    )
  ),
  """"
)"),"")</f>
        <v/>
      </c>
      <c r="AA115" s="261" t="str">
        <f ca="1">IFERROR(__xludf.DUMMYFUNCTION("IFERROR(
  INDEX(
    FILTER($J$8:$J4319, 
      $C$8:$C4319 = $M115, 
      $B$8:$B4319 &lt;= DATE(AA$1, AA$2 + 1, 1) - 1
    ),
    MATCH(
      MAX(
        FILTER($B$8:$B4319, 
          $C$8:$C4319 = $M115, 
          $B$8:$B4319 &lt;= DATE(AA$1, AA$2 + 1,"&amp;" 1) - 1
        )
      ),
      FILTER($B$8:$B4319, 
        $C$8:$C4319 = $M115, 
        $B$8:$B4319 &lt;= DATE(AA$1, AA$2 + 1, 1) - 1
      ),
      0
    )
  ),
  """"
)"),"")</f>
        <v/>
      </c>
      <c r="AB115" s="261" t="str">
        <f ca="1">IFERROR(__xludf.DUMMYFUNCTION("IFERROR(
  INDEX(
    FILTER($J$8:$J4319, 
      $C$8:$C4319 = $M115, 
      $B$8:$B4319 &lt;= DATE(AB$1, AB$2 + 1, 1) - 1
    ),
    MATCH(
      MAX(
        FILTER($B$8:$B4319, 
          $C$8:$C4319 = $M115, 
          $B$8:$B4319 &lt;= DATE(AB$1, AB$2 + 1,"&amp;" 1) - 1
        )
      ),
      FILTER($B$8:$B4319, 
        $C$8:$C4319 = $M115, 
        $B$8:$B4319 &lt;= DATE(AB$1, AB$2 + 1, 1) - 1
      ),
      0
    )
  ),
  """"
)"),"")</f>
        <v/>
      </c>
    </row>
    <row r="116" spans="2:28">
      <c r="B116" s="428"/>
      <c r="C116" s="261"/>
      <c r="D116" s="261"/>
      <c r="E116" s="261"/>
      <c r="F116" s="446"/>
      <c r="G116" s="259"/>
      <c r="H116" s="446"/>
      <c r="I116" s="454"/>
      <c r="J116" s="446"/>
      <c r="M116" s="443"/>
      <c r="O116" s="261" t="str">
        <f ca="1">IFERROR(__xludf.DUMMYFUNCTION("IFERROR(
  INDEX(
    FILTER($E$8:$E4319, 
      $C$8:$C4319 = $M116, 
      $B$8:$B4319 &lt;= DATE(P$1, P$2 + 1, 1) - 1
    ),
    MATCH(
      MAX(
        FILTER($B$8:$B4319, 
          $C$8:$C4319 = $M116, 
          $B$8:$B4319 &lt;= DATE(P$1, P$2 + 1, 1) "&amp;"- 1
        )
      ),
      FILTER($B$8:$B4319, 
        $C$8:$C4319 = $M116, 
        $B$8:$B4319 &lt;= DATE(P$1, P$2 + 1, 1) - 1
      ),
      0
    )
  ),
  """"
)"),"")</f>
        <v/>
      </c>
      <c r="P116" s="261" t="str">
        <f ca="1">IFERROR(__xludf.DUMMYFUNCTION("IFERROR(
  INDEX(
    FILTER($E$8:$E4319, 
      $C$8:$C4319 = $M116, 
      $B$8:$B4319 &lt;= DATE(Q$1, Q$2 + 1, 1) - 1
    ),
    MATCH(
      MAX(
        FILTER($B$8:$B4319, 
          $C$8:$C4319 = $M116, 
          $B$8:$B4319 &lt;= DATE(Q$1, Q$2 + 1, 1) "&amp;"- 1
        )
      ),
      FILTER($B$8:$B4319, 
        $C$8:$C4319 = $M116, 
        $B$8:$B4319 &lt;= DATE(Q$1, Q$2 + 1, 1) - 1
      ),
      0
    )
  ),
  """"
)"),"")</f>
        <v/>
      </c>
      <c r="Q116" s="261" t="str">
        <f ca="1">IFERROR(__xludf.DUMMYFUNCTION("IFERROR(
  INDEX(
    FILTER($E$8:$E4319, 
      $C$8:$C4319 = $M116, 
      $B$8:$B4319 &lt;= DATE(R$1, R$2 + 1, 1) - 1
    ),
    MATCH(
      MAX(
        FILTER($B$8:$B4319, 
          $C$8:$C4319 = $M116, 
          $B$8:$B4319 &lt;= DATE(R$1, R$2 + 1, 1) "&amp;"- 1
        )
      ),
      FILTER($B$8:$B4319, 
        $C$8:$C4319 = $M116, 
        $B$8:$B4319 &lt;= DATE(R$1, R$2 + 1, 1) - 1
      ),
      0
    )
  ),
  """"
)"),"")</f>
        <v/>
      </c>
      <c r="R116" s="261" t="str">
        <f ca="1">IFERROR(__xludf.DUMMYFUNCTION("IFERROR(
  INDEX(
    FILTER($E$8:$E4319, 
      $C$8:$C4319 = $M116, 
      $B$8:$B4319 &lt;= DATE(S$1, S$2 + 1, 1) - 1
    ),
    MATCH(
      MAX(
        FILTER($B$8:$B4319, 
          $C$8:$C4319 = $M116, 
          $B$8:$B4319 &lt;= DATE(S$1, S$2 + 1, 1) "&amp;"- 1
        )
      ),
      FILTER($B$8:$B4319, 
        $C$8:$C4319 = $M116, 
        $B$8:$B4319 &lt;= DATE(S$1, S$2 + 1, 1) - 1
      ),
      0
    )
  ),
  """"
)"),"")</f>
        <v/>
      </c>
      <c r="S116" s="261" t="str">
        <f ca="1">IFERROR(__xludf.DUMMYFUNCTION("IFERROR(
  INDEX(
    FILTER($E$8:$E4319, 
      $C$8:$C4319 = $M116, 
      $B$8:$B4319 &lt;= DATE(T$1, T$2 + 1, 1) - 1
    ),
    MATCH(
      MAX(
        FILTER($B$8:$B4319, 
          $C$8:$C4319 = $M116, 
          $B$8:$B4319 &lt;= DATE(T$1, T$2 + 1, 1) "&amp;"- 1
        )
      ),
      FILTER($B$8:$B4319, 
        $C$8:$C4319 = $M116, 
        $B$8:$B4319 &lt;= DATE(T$1, T$2 + 1, 1) - 1
      ),
      0
    )
  ),
  """"
)"),"")</f>
        <v/>
      </c>
      <c r="T116" s="261" t="str">
        <f ca="1">IFERROR(__xludf.DUMMYFUNCTION("IFERROR(
  INDEX(
    FILTER($E$8:$E4319, 
      $C$8:$C4319 = $M116, 
      $B$8:$B4319 &lt;= DATE(U$1, U$2 + 1, 1) - 1
    ),
    MATCH(
      MAX(
        FILTER($B$8:$B4319, 
          $C$8:$C4319 = $M116, 
          $B$8:$B4319 &lt;= DATE(U$1, U$2 + 1, 1) "&amp;"- 1
        )
      ),
      FILTER($B$8:$B4319, 
        $C$8:$C4319 = $M116, 
        $B$8:$B4319 &lt;= DATE(U$1, U$2 + 1, 1) - 1
      ),
      0
    )
  ),
  """"
)"),"")</f>
        <v/>
      </c>
      <c r="U116" s="261" t="str">
        <f ca="1">IFERROR(__xludf.DUMMYFUNCTION("IFERROR(
  INDEX(
    FILTER($E$8:$E4319, 
      $C$8:$C4319 = $M116, 
      $B$8:$B4319 &lt;= DATE(V$1, V$2 + 1, 1) - 1
    ),
    MATCH(
      MAX(
        FILTER($B$8:$B4319, 
          $C$8:$C4319 = $M116, 
          $B$8:$B4319 &lt;= DATE(V$1, V$2 + 1, 1) "&amp;"- 1
        )
      ),
      FILTER($B$8:$B4319, 
        $C$8:$C4319 = $M116, 
        $B$8:$B4319 &lt;= DATE(V$1, V$2 + 1, 1) - 1
      ),
      0
    )
  ),
  """"
)"),"")</f>
        <v/>
      </c>
      <c r="V116" s="261" t="str">
        <f ca="1">IFERROR(__xludf.DUMMYFUNCTION("IFERROR(
  INDEX(
    FILTER($E$8:$E4319, 
      $C$8:$C4319 = $M116, 
      $B$8:$B4319 &lt;= DATE(W$1, W$2 + 1, 1) - 1
    ),
    MATCH(
      MAX(
        FILTER($B$8:$B4319, 
          $C$8:$C4319 = $M116, 
          $B$8:$B4319 &lt;= DATE(W$1, W$2 + 1, 1) "&amp;"- 1
        )
      ),
      FILTER($B$8:$B4319, 
        $C$8:$C4319 = $M116, 
        $B$8:$B4319 &lt;= DATE(W$1, W$2 + 1, 1) - 1
      ),
      0
    )
  ),
  """"
)"),"")</f>
        <v/>
      </c>
      <c r="W116" s="261" t="str">
        <f ca="1">IFERROR(__xludf.DUMMYFUNCTION("IFERROR(
  INDEX(
    FILTER($E$8:$E4319, 
      $C$8:$C4319 = $M116, 
      $B$8:$B4319 &lt;= DATE(X$1, X$2 + 1, 1) - 1
    ),
    MATCH(
      MAX(
        FILTER($B$8:$B4319, 
          $C$8:$C4319 = $M116, 
          $B$8:$B4319 &lt;= DATE(X$1, X$2 + 1, 1) "&amp;"- 1
        )
      ),
      FILTER($B$8:$B4319, 
        $C$8:$C4319 = $M116, 
        $B$8:$B4319 &lt;= DATE(X$1, X$2 + 1, 1) - 1
      ),
      0
    )
  ),
  """"
)"),"")</f>
        <v/>
      </c>
      <c r="X116" s="261" t="str">
        <f ca="1">IFERROR(__xludf.DUMMYFUNCTION("IFERROR(
  INDEX(
    FILTER($E$8:$E4319, 
      $C$8:$C4319 = $M116, 
      $B$8:$B4319 &lt;= DATE(Y$1, Y$2 + 1, 1) - 1
    ),
    MATCH(
      MAX(
        FILTER($B$8:$B4319, 
          $C$8:$C4319 = $M116, 
          $B$8:$B4319 &lt;= DATE(Y$1, Y$2 + 1, 1) "&amp;"- 1
        )
      ),
      FILTER($B$8:$B4319, 
        $C$8:$C4319 = $M116, 
        $B$8:$B4319 &lt;= DATE(Y$1, Y$2 + 1, 1) - 1
      ),
      0
    )
  ),
  """"
)"),"")</f>
        <v/>
      </c>
      <c r="Y116" s="261" t="str">
        <f ca="1">IFERROR(__xludf.DUMMYFUNCTION("IFERROR(
  INDEX(
    FILTER($E$8:$E4319, 
      $C$8:$C4319 = $M116, 
      $B$8:$B4319 &lt;= DATE(Z$1, Z$2 + 1, 1) - 1
    ),
    MATCH(
      MAX(
        FILTER($B$8:$B4319, 
          $C$8:$C4319 = $M116, 
          $B$8:$B4319 &lt;= DATE(Z$1, Z$2 + 1, 1) "&amp;"- 1
        )
      ),
      FILTER($B$8:$B4319, 
        $C$8:$C4319 = $M116, 
        $B$8:$B4319 &lt;= DATE(Z$1, Z$2 + 1, 1) - 1
      ),
      0
    )
  ),
  """"
)"),"")</f>
        <v/>
      </c>
      <c r="Z116" s="261" t="str">
        <f ca="1">IFERROR(__xludf.DUMMYFUNCTION("IFERROR(
  INDEX(
    FILTER($E$8:$E4319, 
      $C$8:$C4319 = $M116, 
      $B$8:$B4319 &lt;= DATE(AA$1, AA$2 + 1, 1) - 1
    ),
    MATCH(
      MAX(
        FILTER($B$8:$B4319, 
          $C$8:$C4319 = $M116, 
          $B$8:$B4319 &lt;= DATE(AA$1, AA$2 + 1,"&amp;" 1) - 1
        )
      ),
      FILTER($B$8:$B4319, 
        $C$8:$C4319 = $M116, 
        $B$8:$B4319 &lt;= DATE(AA$1, AA$2 + 1, 1) - 1
      ),
      0
    )
  ),
  """"
)"),"")</f>
        <v/>
      </c>
      <c r="AA116" s="261" t="str">
        <f ca="1">IFERROR(__xludf.DUMMYFUNCTION("IFERROR(
  INDEX(
    FILTER($J$8:$J4319, 
      $C$8:$C4319 = $M116, 
      $B$8:$B4319 &lt;= DATE(AA$1, AA$2 + 1, 1) - 1
    ),
    MATCH(
      MAX(
        FILTER($B$8:$B4319, 
          $C$8:$C4319 = $M116, 
          $B$8:$B4319 &lt;= DATE(AA$1, AA$2 + 1,"&amp;" 1) - 1
        )
      ),
      FILTER($B$8:$B4319, 
        $C$8:$C4319 = $M116, 
        $B$8:$B4319 &lt;= DATE(AA$1, AA$2 + 1, 1) - 1
      ),
      0
    )
  ),
  """"
)"),"")</f>
        <v/>
      </c>
      <c r="AB116" s="261" t="str">
        <f ca="1">IFERROR(__xludf.DUMMYFUNCTION("IFERROR(
  INDEX(
    FILTER($J$8:$J4319, 
      $C$8:$C4319 = $M116, 
      $B$8:$B4319 &lt;= DATE(AB$1, AB$2 + 1, 1) - 1
    ),
    MATCH(
      MAX(
        FILTER($B$8:$B4319, 
          $C$8:$C4319 = $M116, 
          $B$8:$B4319 &lt;= DATE(AB$1, AB$2 + 1,"&amp;" 1) - 1
        )
      ),
      FILTER($B$8:$B4319, 
        $C$8:$C4319 = $M116, 
        $B$8:$B4319 &lt;= DATE(AB$1, AB$2 + 1, 1) - 1
      ),
      0
    )
  ),
  """"
)"),"")</f>
        <v/>
      </c>
    </row>
    <row r="117" spans="2:28">
      <c r="B117" s="428"/>
      <c r="C117" s="261"/>
      <c r="D117" s="261"/>
      <c r="E117" s="261"/>
      <c r="F117" s="446"/>
      <c r="G117" s="259"/>
      <c r="H117" s="446"/>
      <c r="I117" s="454"/>
      <c r="J117" s="446"/>
      <c r="M117" s="443"/>
      <c r="O117" s="261" t="str">
        <f ca="1">IFERROR(__xludf.DUMMYFUNCTION("IFERROR(
  INDEX(
    FILTER($E$8:$E4319, 
      $C$8:$C4319 = $M117, 
      $B$8:$B4319 &lt;= DATE(P$1, P$2 + 1, 1) - 1
    ),
    MATCH(
      MAX(
        FILTER($B$8:$B4319, 
          $C$8:$C4319 = $M117, 
          $B$8:$B4319 &lt;= DATE(P$1, P$2 + 1, 1) "&amp;"- 1
        )
      ),
      FILTER($B$8:$B4319, 
        $C$8:$C4319 = $M117, 
        $B$8:$B4319 &lt;= DATE(P$1, P$2 + 1, 1) - 1
      ),
      0
    )
  ),
  """"
)"),"")</f>
        <v/>
      </c>
      <c r="P117" s="261" t="str">
        <f ca="1">IFERROR(__xludf.DUMMYFUNCTION("IFERROR(
  INDEX(
    FILTER($E$8:$E4319, 
      $C$8:$C4319 = $M117, 
      $B$8:$B4319 &lt;= DATE(Q$1, Q$2 + 1, 1) - 1
    ),
    MATCH(
      MAX(
        FILTER($B$8:$B4319, 
          $C$8:$C4319 = $M117, 
          $B$8:$B4319 &lt;= DATE(Q$1, Q$2 + 1, 1) "&amp;"- 1
        )
      ),
      FILTER($B$8:$B4319, 
        $C$8:$C4319 = $M117, 
        $B$8:$B4319 &lt;= DATE(Q$1, Q$2 + 1, 1) - 1
      ),
      0
    )
  ),
  """"
)"),"")</f>
        <v/>
      </c>
      <c r="Q117" s="261" t="str">
        <f ca="1">IFERROR(__xludf.DUMMYFUNCTION("IFERROR(
  INDEX(
    FILTER($E$8:$E4319, 
      $C$8:$C4319 = $M117, 
      $B$8:$B4319 &lt;= DATE(R$1, R$2 + 1, 1) - 1
    ),
    MATCH(
      MAX(
        FILTER($B$8:$B4319, 
          $C$8:$C4319 = $M117, 
          $B$8:$B4319 &lt;= DATE(R$1, R$2 + 1, 1) "&amp;"- 1
        )
      ),
      FILTER($B$8:$B4319, 
        $C$8:$C4319 = $M117, 
        $B$8:$B4319 &lt;= DATE(R$1, R$2 + 1, 1) - 1
      ),
      0
    )
  ),
  """"
)"),"")</f>
        <v/>
      </c>
      <c r="R117" s="261" t="str">
        <f ca="1">IFERROR(__xludf.DUMMYFUNCTION("IFERROR(
  INDEX(
    FILTER($E$8:$E4319, 
      $C$8:$C4319 = $M117, 
      $B$8:$B4319 &lt;= DATE(S$1, S$2 + 1, 1) - 1
    ),
    MATCH(
      MAX(
        FILTER($B$8:$B4319, 
          $C$8:$C4319 = $M117, 
          $B$8:$B4319 &lt;= DATE(S$1, S$2 + 1, 1) "&amp;"- 1
        )
      ),
      FILTER($B$8:$B4319, 
        $C$8:$C4319 = $M117, 
        $B$8:$B4319 &lt;= DATE(S$1, S$2 + 1, 1) - 1
      ),
      0
    )
  ),
  """"
)"),"")</f>
        <v/>
      </c>
      <c r="S117" s="261" t="str">
        <f ca="1">IFERROR(__xludf.DUMMYFUNCTION("IFERROR(
  INDEX(
    FILTER($E$8:$E4319, 
      $C$8:$C4319 = $M117, 
      $B$8:$B4319 &lt;= DATE(T$1, T$2 + 1, 1) - 1
    ),
    MATCH(
      MAX(
        FILTER($B$8:$B4319, 
          $C$8:$C4319 = $M117, 
          $B$8:$B4319 &lt;= DATE(T$1, T$2 + 1, 1) "&amp;"- 1
        )
      ),
      FILTER($B$8:$B4319, 
        $C$8:$C4319 = $M117, 
        $B$8:$B4319 &lt;= DATE(T$1, T$2 + 1, 1) - 1
      ),
      0
    )
  ),
  """"
)"),"")</f>
        <v/>
      </c>
      <c r="T117" s="261" t="str">
        <f ca="1">IFERROR(__xludf.DUMMYFUNCTION("IFERROR(
  INDEX(
    FILTER($E$8:$E4319, 
      $C$8:$C4319 = $M117, 
      $B$8:$B4319 &lt;= DATE(U$1, U$2 + 1, 1) - 1
    ),
    MATCH(
      MAX(
        FILTER($B$8:$B4319, 
          $C$8:$C4319 = $M117, 
          $B$8:$B4319 &lt;= DATE(U$1, U$2 + 1, 1) "&amp;"- 1
        )
      ),
      FILTER($B$8:$B4319, 
        $C$8:$C4319 = $M117, 
        $B$8:$B4319 &lt;= DATE(U$1, U$2 + 1, 1) - 1
      ),
      0
    )
  ),
  """"
)"),"")</f>
        <v/>
      </c>
      <c r="U117" s="261" t="str">
        <f ca="1">IFERROR(__xludf.DUMMYFUNCTION("IFERROR(
  INDEX(
    FILTER($E$8:$E4319, 
      $C$8:$C4319 = $M117, 
      $B$8:$B4319 &lt;= DATE(V$1, V$2 + 1, 1) - 1
    ),
    MATCH(
      MAX(
        FILTER($B$8:$B4319, 
          $C$8:$C4319 = $M117, 
          $B$8:$B4319 &lt;= DATE(V$1, V$2 + 1, 1) "&amp;"- 1
        )
      ),
      FILTER($B$8:$B4319, 
        $C$8:$C4319 = $M117, 
        $B$8:$B4319 &lt;= DATE(V$1, V$2 + 1, 1) - 1
      ),
      0
    )
  ),
  """"
)"),"")</f>
        <v/>
      </c>
      <c r="V117" s="261" t="str">
        <f ca="1">IFERROR(__xludf.DUMMYFUNCTION("IFERROR(
  INDEX(
    FILTER($E$8:$E4319, 
      $C$8:$C4319 = $M117, 
      $B$8:$B4319 &lt;= DATE(W$1, W$2 + 1, 1) - 1
    ),
    MATCH(
      MAX(
        FILTER($B$8:$B4319, 
          $C$8:$C4319 = $M117, 
          $B$8:$B4319 &lt;= DATE(W$1, W$2 + 1, 1) "&amp;"- 1
        )
      ),
      FILTER($B$8:$B4319, 
        $C$8:$C4319 = $M117, 
        $B$8:$B4319 &lt;= DATE(W$1, W$2 + 1, 1) - 1
      ),
      0
    )
  ),
  """"
)"),"")</f>
        <v/>
      </c>
      <c r="W117" s="261" t="str">
        <f ca="1">IFERROR(__xludf.DUMMYFUNCTION("IFERROR(
  INDEX(
    FILTER($E$8:$E4319, 
      $C$8:$C4319 = $M117, 
      $B$8:$B4319 &lt;= DATE(X$1, X$2 + 1, 1) - 1
    ),
    MATCH(
      MAX(
        FILTER($B$8:$B4319, 
          $C$8:$C4319 = $M117, 
          $B$8:$B4319 &lt;= DATE(X$1, X$2 + 1, 1) "&amp;"- 1
        )
      ),
      FILTER($B$8:$B4319, 
        $C$8:$C4319 = $M117, 
        $B$8:$B4319 &lt;= DATE(X$1, X$2 + 1, 1) - 1
      ),
      0
    )
  ),
  """"
)"),"")</f>
        <v/>
      </c>
      <c r="X117" s="261" t="str">
        <f ca="1">IFERROR(__xludf.DUMMYFUNCTION("IFERROR(
  INDEX(
    FILTER($E$8:$E4319, 
      $C$8:$C4319 = $M117, 
      $B$8:$B4319 &lt;= DATE(Y$1, Y$2 + 1, 1) - 1
    ),
    MATCH(
      MAX(
        FILTER($B$8:$B4319, 
          $C$8:$C4319 = $M117, 
          $B$8:$B4319 &lt;= DATE(Y$1, Y$2 + 1, 1) "&amp;"- 1
        )
      ),
      FILTER($B$8:$B4319, 
        $C$8:$C4319 = $M117, 
        $B$8:$B4319 &lt;= DATE(Y$1, Y$2 + 1, 1) - 1
      ),
      0
    )
  ),
  """"
)"),"")</f>
        <v/>
      </c>
      <c r="Y117" s="261" t="str">
        <f ca="1">IFERROR(__xludf.DUMMYFUNCTION("IFERROR(
  INDEX(
    FILTER($E$8:$E4319, 
      $C$8:$C4319 = $M117, 
      $B$8:$B4319 &lt;= DATE(Z$1, Z$2 + 1, 1) - 1
    ),
    MATCH(
      MAX(
        FILTER($B$8:$B4319, 
          $C$8:$C4319 = $M117, 
          $B$8:$B4319 &lt;= DATE(Z$1, Z$2 + 1, 1) "&amp;"- 1
        )
      ),
      FILTER($B$8:$B4319, 
        $C$8:$C4319 = $M117, 
        $B$8:$B4319 &lt;= DATE(Z$1, Z$2 + 1, 1) - 1
      ),
      0
    )
  ),
  """"
)"),"")</f>
        <v/>
      </c>
      <c r="Z117" s="261" t="str">
        <f ca="1">IFERROR(__xludf.DUMMYFUNCTION("IFERROR(
  INDEX(
    FILTER($E$8:$E4319, 
      $C$8:$C4319 = $M117, 
      $B$8:$B4319 &lt;= DATE(AA$1, AA$2 + 1, 1) - 1
    ),
    MATCH(
      MAX(
        FILTER($B$8:$B4319, 
          $C$8:$C4319 = $M117, 
          $B$8:$B4319 &lt;= DATE(AA$1, AA$2 + 1,"&amp;" 1) - 1
        )
      ),
      FILTER($B$8:$B4319, 
        $C$8:$C4319 = $M117, 
        $B$8:$B4319 &lt;= DATE(AA$1, AA$2 + 1, 1) - 1
      ),
      0
    )
  ),
  """"
)"),"")</f>
        <v/>
      </c>
      <c r="AA117" s="261" t="str">
        <f ca="1">IFERROR(__xludf.DUMMYFUNCTION("IFERROR(
  INDEX(
    FILTER($J$8:$J4319, 
      $C$8:$C4319 = $M117, 
      $B$8:$B4319 &lt;= DATE(AA$1, AA$2 + 1, 1) - 1
    ),
    MATCH(
      MAX(
        FILTER($B$8:$B4319, 
          $C$8:$C4319 = $M117, 
          $B$8:$B4319 &lt;= DATE(AA$1, AA$2 + 1,"&amp;" 1) - 1
        )
      ),
      FILTER($B$8:$B4319, 
        $C$8:$C4319 = $M117, 
        $B$8:$B4319 &lt;= DATE(AA$1, AA$2 + 1, 1) - 1
      ),
      0
    )
  ),
  """"
)"),"")</f>
        <v/>
      </c>
      <c r="AB117" s="261" t="str">
        <f ca="1">IFERROR(__xludf.DUMMYFUNCTION("IFERROR(
  INDEX(
    FILTER($J$8:$J4319, 
      $C$8:$C4319 = $M117, 
      $B$8:$B4319 &lt;= DATE(AB$1, AB$2 + 1, 1) - 1
    ),
    MATCH(
      MAX(
        FILTER($B$8:$B4319, 
          $C$8:$C4319 = $M117, 
          $B$8:$B4319 &lt;= DATE(AB$1, AB$2 + 1,"&amp;" 1) - 1
        )
      ),
      FILTER($B$8:$B4319, 
        $C$8:$C4319 = $M117, 
        $B$8:$B4319 &lt;= DATE(AB$1, AB$2 + 1, 1) - 1
      ),
      0
    )
  ),
  """"
)"),"")</f>
        <v/>
      </c>
    </row>
    <row r="118" spans="2:28">
      <c r="B118" s="428"/>
      <c r="C118" s="261"/>
      <c r="D118" s="261"/>
      <c r="E118" s="261"/>
      <c r="F118" s="446"/>
      <c r="G118" s="259"/>
      <c r="H118" s="446"/>
      <c r="I118" s="454"/>
      <c r="J118" s="446"/>
      <c r="M118" s="443"/>
      <c r="O118" s="261" t="str">
        <f ca="1">IFERROR(__xludf.DUMMYFUNCTION("IFERROR(
  INDEX(
    FILTER($E$8:$E4319, 
      $C$8:$C4319 = $M118, 
      $B$8:$B4319 &lt;= DATE(P$1, P$2 + 1, 1) - 1
    ),
    MATCH(
      MAX(
        FILTER($B$8:$B4319, 
          $C$8:$C4319 = $M118, 
          $B$8:$B4319 &lt;= DATE(P$1, P$2 + 1, 1) "&amp;"- 1
        )
      ),
      FILTER($B$8:$B4319, 
        $C$8:$C4319 = $M118, 
        $B$8:$B4319 &lt;= DATE(P$1, P$2 + 1, 1) - 1
      ),
      0
    )
  ),
  """"
)"),"")</f>
        <v/>
      </c>
      <c r="P118" s="261" t="str">
        <f ca="1">IFERROR(__xludf.DUMMYFUNCTION("IFERROR(
  INDEX(
    FILTER($E$8:$E4319, 
      $C$8:$C4319 = $M118, 
      $B$8:$B4319 &lt;= DATE(Q$1, Q$2 + 1, 1) - 1
    ),
    MATCH(
      MAX(
        FILTER($B$8:$B4319, 
          $C$8:$C4319 = $M118, 
          $B$8:$B4319 &lt;= DATE(Q$1, Q$2 + 1, 1) "&amp;"- 1
        )
      ),
      FILTER($B$8:$B4319, 
        $C$8:$C4319 = $M118, 
        $B$8:$B4319 &lt;= DATE(Q$1, Q$2 + 1, 1) - 1
      ),
      0
    )
  ),
  """"
)"),"")</f>
        <v/>
      </c>
      <c r="Q118" s="261" t="str">
        <f ca="1">IFERROR(__xludf.DUMMYFUNCTION("IFERROR(
  INDEX(
    FILTER($E$8:$E4319, 
      $C$8:$C4319 = $M118, 
      $B$8:$B4319 &lt;= DATE(R$1, R$2 + 1, 1) - 1
    ),
    MATCH(
      MAX(
        FILTER($B$8:$B4319, 
          $C$8:$C4319 = $M118, 
          $B$8:$B4319 &lt;= DATE(R$1, R$2 + 1, 1) "&amp;"- 1
        )
      ),
      FILTER($B$8:$B4319, 
        $C$8:$C4319 = $M118, 
        $B$8:$B4319 &lt;= DATE(R$1, R$2 + 1, 1) - 1
      ),
      0
    )
  ),
  """"
)"),"")</f>
        <v/>
      </c>
      <c r="R118" s="261" t="str">
        <f ca="1">IFERROR(__xludf.DUMMYFUNCTION("IFERROR(
  INDEX(
    FILTER($E$8:$E4319, 
      $C$8:$C4319 = $M118, 
      $B$8:$B4319 &lt;= DATE(S$1, S$2 + 1, 1) - 1
    ),
    MATCH(
      MAX(
        FILTER($B$8:$B4319, 
          $C$8:$C4319 = $M118, 
          $B$8:$B4319 &lt;= DATE(S$1, S$2 + 1, 1) "&amp;"- 1
        )
      ),
      FILTER($B$8:$B4319, 
        $C$8:$C4319 = $M118, 
        $B$8:$B4319 &lt;= DATE(S$1, S$2 + 1, 1) - 1
      ),
      0
    )
  ),
  """"
)"),"")</f>
        <v/>
      </c>
      <c r="S118" s="261" t="str">
        <f ca="1">IFERROR(__xludf.DUMMYFUNCTION("IFERROR(
  INDEX(
    FILTER($E$8:$E4319, 
      $C$8:$C4319 = $M118, 
      $B$8:$B4319 &lt;= DATE(T$1, T$2 + 1, 1) - 1
    ),
    MATCH(
      MAX(
        FILTER($B$8:$B4319, 
          $C$8:$C4319 = $M118, 
          $B$8:$B4319 &lt;= DATE(T$1, T$2 + 1, 1) "&amp;"- 1
        )
      ),
      FILTER($B$8:$B4319, 
        $C$8:$C4319 = $M118, 
        $B$8:$B4319 &lt;= DATE(T$1, T$2 + 1, 1) - 1
      ),
      0
    )
  ),
  """"
)"),"")</f>
        <v/>
      </c>
      <c r="T118" s="261" t="str">
        <f ca="1">IFERROR(__xludf.DUMMYFUNCTION("IFERROR(
  INDEX(
    FILTER($E$8:$E4319, 
      $C$8:$C4319 = $M118, 
      $B$8:$B4319 &lt;= DATE(U$1, U$2 + 1, 1) - 1
    ),
    MATCH(
      MAX(
        FILTER($B$8:$B4319, 
          $C$8:$C4319 = $M118, 
          $B$8:$B4319 &lt;= DATE(U$1, U$2 + 1, 1) "&amp;"- 1
        )
      ),
      FILTER($B$8:$B4319, 
        $C$8:$C4319 = $M118, 
        $B$8:$B4319 &lt;= DATE(U$1, U$2 + 1, 1) - 1
      ),
      0
    )
  ),
  """"
)"),"")</f>
        <v/>
      </c>
      <c r="U118" s="261" t="str">
        <f ca="1">IFERROR(__xludf.DUMMYFUNCTION("IFERROR(
  INDEX(
    FILTER($E$8:$E4319, 
      $C$8:$C4319 = $M118, 
      $B$8:$B4319 &lt;= DATE(V$1, V$2 + 1, 1) - 1
    ),
    MATCH(
      MAX(
        FILTER($B$8:$B4319, 
          $C$8:$C4319 = $M118, 
          $B$8:$B4319 &lt;= DATE(V$1, V$2 + 1, 1) "&amp;"- 1
        )
      ),
      FILTER($B$8:$B4319, 
        $C$8:$C4319 = $M118, 
        $B$8:$B4319 &lt;= DATE(V$1, V$2 + 1, 1) - 1
      ),
      0
    )
  ),
  """"
)"),"")</f>
        <v/>
      </c>
      <c r="V118" s="261" t="str">
        <f ca="1">IFERROR(__xludf.DUMMYFUNCTION("IFERROR(
  INDEX(
    FILTER($E$8:$E4319, 
      $C$8:$C4319 = $M118, 
      $B$8:$B4319 &lt;= DATE(W$1, W$2 + 1, 1) - 1
    ),
    MATCH(
      MAX(
        FILTER($B$8:$B4319, 
          $C$8:$C4319 = $M118, 
          $B$8:$B4319 &lt;= DATE(W$1, W$2 + 1, 1) "&amp;"- 1
        )
      ),
      FILTER($B$8:$B4319, 
        $C$8:$C4319 = $M118, 
        $B$8:$B4319 &lt;= DATE(W$1, W$2 + 1, 1) - 1
      ),
      0
    )
  ),
  """"
)"),"")</f>
        <v/>
      </c>
      <c r="W118" s="261" t="str">
        <f ca="1">IFERROR(__xludf.DUMMYFUNCTION("IFERROR(
  INDEX(
    FILTER($E$8:$E4319, 
      $C$8:$C4319 = $M118, 
      $B$8:$B4319 &lt;= DATE(X$1, X$2 + 1, 1) - 1
    ),
    MATCH(
      MAX(
        FILTER($B$8:$B4319, 
          $C$8:$C4319 = $M118, 
          $B$8:$B4319 &lt;= DATE(X$1, X$2 + 1, 1) "&amp;"- 1
        )
      ),
      FILTER($B$8:$B4319, 
        $C$8:$C4319 = $M118, 
        $B$8:$B4319 &lt;= DATE(X$1, X$2 + 1, 1) - 1
      ),
      0
    )
  ),
  """"
)"),"")</f>
        <v/>
      </c>
      <c r="X118" s="261" t="str">
        <f ca="1">IFERROR(__xludf.DUMMYFUNCTION("IFERROR(
  INDEX(
    FILTER($E$8:$E4319, 
      $C$8:$C4319 = $M118, 
      $B$8:$B4319 &lt;= DATE(Y$1, Y$2 + 1, 1) - 1
    ),
    MATCH(
      MAX(
        FILTER($B$8:$B4319, 
          $C$8:$C4319 = $M118, 
          $B$8:$B4319 &lt;= DATE(Y$1, Y$2 + 1, 1) "&amp;"- 1
        )
      ),
      FILTER($B$8:$B4319, 
        $C$8:$C4319 = $M118, 
        $B$8:$B4319 &lt;= DATE(Y$1, Y$2 + 1, 1) - 1
      ),
      0
    )
  ),
  """"
)"),"")</f>
        <v/>
      </c>
      <c r="Y118" s="261" t="str">
        <f ca="1">IFERROR(__xludf.DUMMYFUNCTION("IFERROR(
  INDEX(
    FILTER($E$8:$E4319, 
      $C$8:$C4319 = $M118, 
      $B$8:$B4319 &lt;= DATE(Z$1, Z$2 + 1, 1) - 1
    ),
    MATCH(
      MAX(
        FILTER($B$8:$B4319, 
          $C$8:$C4319 = $M118, 
          $B$8:$B4319 &lt;= DATE(Z$1, Z$2 + 1, 1) "&amp;"- 1
        )
      ),
      FILTER($B$8:$B4319, 
        $C$8:$C4319 = $M118, 
        $B$8:$B4319 &lt;= DATE(Z$1, Z$2 + 1, 1) - 1
      ),
      0
    )
  ),
  """"
)"),"")</f>
        <v/>
      </c>
      <c r="Z118" s="261" t="str">
        <f ca="1">IFERROR(__xludf.DUMMYFUNCTION("IFERROR(
  INDEX(
    FILTER($E$8:$E4319, 
      $C$8:$C4319 = $M118, 
      $B$8:$B4319 &lt;= DATE(AA$1, AA$2 + 1, 1) - 1
    ),
    MATCH(
      MAX(
        FILTER($B$8:$B4319, 
          $C$8:$C4319 = $M118, 
          $B$8:$B4319 &lt;= DATE(AA$1, AA$2 + 1,"&amp;" 1) - 1
        )
      ),
      FILTER($B$8:$B4319, 
        $C$8:$C4319 = $M118, 
        $B$8:$B4319 &lt;= DATE(AA$1, AA$2 + 1, 1) - 1
      ),
      0
    )
  ),
  """"
)"),"")</f>
        <v/>
      </c>
      <c r="AA118" s="261" t="str">
        <f ca="1">IFERROR(__xludf.DUMMYFUNCTION("IFERROR(
  INDEX(
    FILTER($J$8:$J4319, 
      $C$8:$C4319 = $M118, 
      $B$8:$B4319 &lt;= DATE(AA$1, AA$2 + 1, 1) - 1
    ),
    MATCH(
      MAX(
        FILTER($B$8:$B4319, 
          $C$8:$C4319 = $M118, 
          $B$8:$B4319 &lt;= DATE(AA$1, AA$2 + 1,"&amp;" 1) - 1
        )
      ),
      FILTER($B$8:$B4319, 
        $C$8:$C4319 = $M118, 
        $B$8:$B4319 &lt;= DATE(AA$1, AA$2 + 1, 1) - 1
      ),
      0
    )
  ),
  """"
)"),"")</f>
        <v/>
      </c>
      <c r="AB118" s="261" t="str">
        <f ca="1">IFERROR(__xludf.DUMMYFUNCTION("IFERROR(
  INDEX(
    FILTER($J$8:$J4319, 
      $C$8:$C4319 = $M118, 
      $B$8:$B4319 &lt;= DATE(AB$1, AB$2 + 1, 1) - 1
    ),
    MATCH(
      MAX(
        FILTER($B$8:$B4319, 
          $C$8:$C4319 = $M118, 
          $B$8:$B4319 &lt;= DATE(AB$1, AB$2 + 1,"&amp;" 1) - 1
        )
      ),
      FILTER($B$8:$B4319, 
        $C$8:$C4319 = $M118, 
        $B$8:$B4319 &lt;= DATE(AB$1, AB$2 + 1, 1) - 1
      ),
      0
    )
  ),
  """"
)"),"")</f>
        <v/>
      </c>
    </row>
    <row r="119" spans="2:28">
      <c r="B119" s="428"/>
      <c r="C119" s="261"/>
      <c r="D119" s="261"/>
      <c r="E119" s="261"/>
      <c r="F119" s="446"/>
      <c r="G119" s="259"/>
      <c r="H119" s="446"/>
      <c r="I119" s="454"/>
      <c r="J119" s="446"/>
      <c r="M119" s="443"/>
      <c r="O119" s="261" t="str">
        <f ca="1">IFERROR(__xludf.DUMMYFUNCTION("IFERROR(
  INDEX(
    FILTER($E$8:$E4319, 
      $C$8:$C4319 = $M119, 
      $B$8:$B4319 &lt;= DATE(P$1, P$2 + 1, 1) - 1
    ),
    MATCH(
      MAX(
        FILTER($B$8:$B4319, 
          $C$8:$C4319 = $M119, 
          $B$8:$B4319 &lt;= DATE(P$1, P$2 + 1, 1) "&amp;"- 1
        )
      ),
      FILTER($B$8:$B4319, 
        $C$8:$C4319 = $M119, 
        $B$8:$B4319 &lt;= DATE(P$1, P$2 + 1, 1) - 1
      ),
      0
    )
  ),
  """"
)"),"")</f>
        <v/>
      </c>
      <c r="P119" s="261" t="str">
        <f ca="1">IFERROR(__xludf.DUMMYFUNCTION("IFERROR(
  INDEX(
    FILTER($E$8:$E4319, 
      $C$8:$C4319 = $M119, 
      $B$8:$B4319 &lt;= DATE(Q$1, Q$2 + 1, 1) - 1
    ),
    MATCH(
      MAX(
        FILTER($B$8:$B4319, 
          $C$8:$C4319 = $M119, 
          $B$8:$B4319 &lt;= DATE(Q$1, Q$2 + 1, 1) "&amp;"- 1
        )
      ),
      FILTER($B$8:$B4319, 
        $C$8:$C4319 = $M119, 
        $B$8:$B4319 &lt;= DATE(Q$1, Q$2 + 1, 1) - 1
      ),
      0
    )
  ),
  """"
)"),"")</f>
        <v/>
      </c>
      <c r="Q119" s="261" t="str">
        <f ca="1">IFERROR(__xludf.DUMMYFUNCTION("IFERROR(
  INDEX(
    FILTER($E$8:$E4319, 
      $C$8:$C4319 = $M119, 
      $B$8:$B4319 &lt;= DATE(R$1, R$2 + 1, 1) - 1
    ),
    MATCH(
      MAX(
        FILTER($B$8:$B4319, 
          $C$8:$C4319 = $M119, 
          $B$8:$B4319 &lt;= DATE(R$1, R$2 + 1, 1) "&amp;"- 1
        )
      ),
      FILTER($B$8:$B4319, 
        $C$8:$C4319 = $M119, 
        $B$8:$B4319 &lt;= DATE(R$1, R$2 + 1, 1) - 1
      ),
      0
    )
  ),
  """"
)"),"")</f>
        <v/>
      </c>
      <c r="R119" s="261" t="str">
        <f ca="1">IFERROR(__xludf.DUMMYFUNCTION("IFERROR(
  INDEX(
    FILTER($E$8:$E4319, 
      $C$8:$C4319 = $M119, 
      $B$8:$B4319 &lt;= DATE(S$1, S$2 + 1, 1) - 1
    ),
    MATCH(
      MAX(
        FILTER($B$8:$B4319, 
          $C$8:$C4319 = $M119, 
          $B$8:$B4319 &lt;= DATE(S$1, S$2 + 1, 1) "&amp;"- 1
        )
      ),
      FILTER($B$8:$B4319, 
        $C$8:$C4319 = $M119, 
        $B$8:$B4319 &lt;= DATE(S$1, S$2 + 1, 1) - 1
      ),
      0
    )
  ),
  """"
)"),"")</f>
        <v/>
      </c>
      <c r="S119" s="261" t="str">
        <f ca="1">IFERROR(__xludf.DUMMYFUNCTION("IFERROR(
  INDEX(
    FILTER($E$8:$E4319, 
      $C$8:$C4319 = $M119, 
      $B$8:$B4319 &lt;= DATE(T$1, T$2 + 1, 1) - 1
    ),
    MATCH(
      MAX(
        FILTER($B$8:$B4319, 
          $C$8:$C4319 = $M119, 
          $B$8:$B4319 &lt;= DATE(T$1, T$2 + 1, 1) "&amp;"- 1
        )
      ),
      FILTER($B$8:$B4319, 
        $C$8:$C4319 = $M119, 
        $B$8:$B4319 &lt;= DATE(T$1, T$2 + 1, 1) - 1
      ),
      0
    )
  ),
  """"
)"),"")</f>
        <v/>
      </c>
      <c r="T119" s="261" t="str">
        <f ca="1">IFERROR(__xludf.DUMMYFUNCTION("IFERROR(
  INDEX(
    FILTER($E$8:$E4319, 
      $C$8:$C4319 = $M119, 
      $B$8:$B4319 &lt;= DATE(U$1, U$2 + 1, 1) - 1
    ),
    MATCH(
      MAX(
        FILTER($B$8:$B4319, 
          $C$8:$C4319 = $M119, 
          $B$8:$B4319 &lt;= DATE(U$1, U$2 + 1, 1) "&amp;"- 1
        )
      ),
      FILTER($B$8:$B4319, 
        $C$8:$C4319 = $M119, 
        $B$8:$B4319 &lt;= DATE(U$1, U$2 + 1, 1) - 1
      ),
      0
    )
  ),
  """"
)"),"")</f>
        <v/>
      </c>
      <c r="U119" s="261" t="str">
        <f ca="1">IFERROR(__xludf.DUMMYFUNCTION("IFERROR(
  INDEX(
    FILTER($E$8:$E4319, 
      $C$8:$C4319 = $M119, 
      $B$8:$B4319 &lt;= DATE(V$1, V$2 + 1, 1) - 1
    ),
    MATCH(
      MAX(
        FILTER($B$8:$B4319, 
          $C$8:$C4319 = $M119, 
          $B$8:$B4319 &lt;= DATE(V$1, V$2 + 1, 1) "&amp;"- 1
        )
      ),
      FILTER($B$8:$B4319, 
        $C$8:$C4319 = $M119, 
        $B$8:$B4319 &lt;= DATE(V$1, V$2 + 1, 1) - 1
      ),
      0
    )
  ),
  """"
)"),"")</f>
        <v/>
      </c>
      <c r="V119" s="261" t="str">
        <f ca="1">IFERROR(__xludf.DUMMYFUNCTION("IFERROR(
  INDEX(
    FILTER($E$8:$E4319, 
      $C$8:$C4319 = $M119, 
      $B$8:$B4319 &lt;= DATE(W$1, W$2 + 1, 1) - 1
    ),
    MATCH(
      MAX(
        FILTER($B$8:$B4319, 
          $C$8:$C4319 = $M119, 
          $B$8:$B4319 &lt;= DATE(W$1, W$2 + 1, 1) "&amp;"- 1
        )
      ),
      FILTER($B$8:$B4319, 
        $C$8:$C4319 = $M119, 
        $B$8:$B4319 &lt;= DATE(W$1, W$2 + 1, 1) - 1
      ),
      0
    )
  ),
  """"
)"),"")</f>
        <v/>
      </c>
      <c r="W119" s="261" t="str">
        <f ca="1">IFERROR(__xludf.DUMMYFUNCTION("IFERROR(
  INDEX(
    FILTER($E$8:$E4319, 
      $C$8:$C4319 = $M119, 
      $B$8:$B4319 &lt;= DATE(X$1, X$2 + 1, 1) - 1
    ),
    MATCH(
      MAX(
        FILTER($B$8:$B4319, 
          $C$8:$C4319 = $M119, 
          $B$8:$B4319 &lt;= DATE(X$1, X$2 + 1, 1) "&amp;"- 1
        )
      ),
      FILTER($B$8:$B4319, 
        $C$8:$C4319 = $M119, 
        $B$8:$B4319 &lt;= DATE(X$1, X$2 + 1, 1) - 1
      ),
      0
    )
  ),
  """"
)"),"")</f>
        <v/>
      </c>
      <c r="X119" s="261" t="str">
        <f ca="1">IFERROR(__xludf.DUMMYFUNCTION("IFERROR(
  INDEX(
    FILTER($E$8:$E4319, 
      $C$8:$C4319 = $M119, 
      $B$8:$B4319 &lt;= DATE(Y$1, Y$2 + 1, 1) - 1
    ),
    MATCH(
      MAX(
        FILTER($B$8:$B4319, 
          $C$8:$C4319 = $M119, 
          $B$8:$B4319 &lt;= DATE(Y$1, Y$2 + 1, 1) "&amp;"- 1
        )
      ),
      FILTER($B$8:$B4319, 
        $C$8:$C4319 = $M119, 
        $B$8:$B4319 &lt;= DATE(Y$1, Y$2 + 1, 1) - 1
      ),
      0
    )
  ),
  """"
)"),"")</f>
        <v/>
      </c>
      <c r="Y119" s="261" t="str">
        <f ca="1">IFERROR(__xludf.DUMMYFUNCTION("IFERROR(
  INDEX(
    FILTER($E$8:$E4319, 
      $C$8:$C4319 = $M119, 
      $B$8:$B4319 &lt;= DATE(Z$1, Z$2 + 1, 1) - 1
    ),
    MATCH(
      MAX(
        FILTER($B$8:$B4319, 
          $C$8:$C4319 = $M119, 
          $B$8:$B4319 &lt;= DATE(Z$1, Z$2 + 1, 1) "&amp;"- 1
        )
      ),
      FILTER($B$8:$B4319, 
        $C$8:$C4319 = $M119, 
        $B$8:$B4319 &lt;= DATE(Z$1, Z$2 + 1, 1) - 1
      ),
      0
    )
  ),
  """"
)"),"")</f>
        <v/>
      </c>
      <c r="Z119" s="261" t="str">
        <f ca="1">IFERROR(__xludf.DUMMYFUNCTION("IFERROR(
  INDEX(
    FILTER($E$8:$E4319, 
      $C$8:$C4319 = $M119, 
      $B$8:$B4319 &lt;= DATE(AA$1, AA$2 + 1, 1) - 1
    ),
    MATCH(
      MAX(
        FILTER($B$8:$B4319, 
          $C$8:$C4319 = $M119, 
          $B$8:$B4319 &lt;= DATE(AA$1, AA$2 + 1,"&amp;" 1) - 1
        )
      ),
      FILTER($B$8:$B4319, 
        $C$8:$C4319 = $M119, 
        $B$8:$B4319 &lt;= DATE(AA$1, AA$2 + 1, 1) - 1
      ),
      0
    )
  ),
  """"
)"),"")</f>
        <v/>
      </c>
      <c r="AA119" s="261" t="str">
        <f ca="1">IFERROR(__xludf.DUMMYFUNCTION("IFERROR(
  INDEX(
    FILTER($J$8:$J4319, 
      $C$8:$C4319 = $M119, 
      $B$8:$B4319 &lt;= DATE(AA$1, AA$2 + 1, 1) - 1
    ),
    MATCH(
      MAX(
        FILTER($B$8:$B4319, 
          $C$8:$C4319 = $M119, 
          $B$8:$B4319 &lt;= DATE(AA$1, AA$2 + 1,"&amp;" 1) - 1
        )
      ),
      FILTER($B$8:$B4319, 
        $C$8:$C4319 = $M119, 
        $B$8:$B4319 &lt;= DATE(AA$1, AA$2 + 1, 1) - 1
      ),
      0
    )
  ),
  """"
)"),"")</f>
        <v/>
      </c>
      <c r="AB119" s="261" t="str">
        <f ca="1">IFERROR(__xludf.DUMMYFUNCTION("IFERROR(
  INDEX(
    FILTER($J$8:$J4319, 
      $C$8:$C4319 = $M119, 
      $B$8:$B4319 &lt;= DATE(AB$1, AB$2 + 1, 1) - 1
    ),
    MATCH(
      MAX(
        FILTER($B$8:$B4319, 
          $C$8:$C4319 = $M119, 
          $B$8:$B4319 &lt;= DATE(AB$1, AB$2 + 1,"&amp;" 1) - 1
        )
      ),
      FILTER($B$8:$B4319, 
        $C$8:$C4319 = $M119, 
        $B$8:$B4319 &lt;= DATE(AB$1, AB$2 + 1, 1) - 1
      ),
      0
    )
  ),
  """"
)"),"")</f>
        <v/>
      </c>
    </row>
    <row r="120" spans="2:28">
      <c r="B120" s="428"/>
      <c r="C120" s="261"/>
      <c r="D120" s="261"/>
      <c r="E120" s="261"/>
      <c r="F120" s="446"/>
      <c r="G120" s="259"/>
      <c r="H120" s="446"/>
      <c r="I120" s="454"/>
      <c r="J120" s="446"/>
      <c r="M120" s="443"/>
      <c r="O120" s="261" t="str">
        <f ca="1">IFERROR(__xludf.DUMMYFUNCTION("IFERROR(
  INDEX(
    FILTER($E$8:$E4319, 
      $C$8:$C4319 = $M120, 
      $B$8:$B4319 &lt;= DATE(P$1, P$2 + 1, 1) - 1
    ),
    MATCH(
      MAX(
        FILTER($B$8:$B4319, 
          $C$8:$C4319 = $M120, 
          $B$8:$B4319 &lt;= DATE(P$1, P$2 + 1, 1) "&amp;"- 1
        )
      ),
      FILTER($B$8:$B4319, 
        $C$8:$C4319 = $M120, 
        $B$8:$B4319 &lt;= DATE(P$1, P$2 + 1, 1) - 1
      ),
      0
    )
  ),
  """"
)"),"")</f>
        <v/>
      </c>
      <c r="P120" s="261" t="str">
        <f ca="1">IFERROR(__xludf.DUMMYFUNCTION("IFERROR(
  INDEX(
    FILTER($E$8:$E4319, 
      $C$8:$C4319 = $M120, 
      $B$8:$B4319 &lt;= DATE(Q$1, Q$2 + 1, 1) - 1
    ),
    MATCH(
      MAX(
        FILTER($B$8:$B4319, 
          $C$8:$C4319 = $M120, 
          $B$8:$B4319 &lt;= DATE(Q$1, Q$2 + 1, 1) "&amp;"- 1
        )
      ),
      FILTER($B$8:$B4319, 
        $C$8:$C4319 = $M120, 
        $B$8:$B4319 &lt;= DATE(Q$1, Q$2 + 1, 1) - 1
      ),
      0
    )
  ),
  """"
)"),"")</f>
        <v/>
      </c>
      <c r="Q120" s="261" t="str">
        <f ca="1">IFERROR(__xludf.DUMMYFUNCTION("IFERROR(
  INDEX(
    FILTER($E$8:$E4319, 
      $C$8:$C4319 = $M120, 
      $B$8:$B4319 &lt;= DATE(R$1, R$2 + 1, 1) - 1
    ),
    MATCH(
      MAX(
        FILTER($B$8:$B4319, 
          $C$8:$C4319 = $M120, 
          $B$8:$B4319 &lt;= DATE(R$1, R$2 + 1, 1) "&amp;"- 1
        )
      ),
      FILTER($B$8:$B4319, 
        $C$8:$C4319 = $M120, 
        $B$8:$B4319 &lt;= DATE(R$1, R$2 + 1, 1) - 1
      ),
      0
    )
  ),
  """"
)"),"")</f>
        <v/>
      </c>
      <c r="R120" s="261" t="str">
        <f ca="1">IFERROR(__xludf.DUMMYFUNCTION("IFERROR(
  INDEX(
    FILTER($E$8:$E4319, 
      $C$8:$C4319 = $M120, 
      $B$8:$B4319 &lt;= DATE(S$1, S$2 + 1, 1) - 1
    ),
    MATCH(
      MAX(
        FILTER($B$8:$B4319, 
          $C$8:$C4319 = $M120, 
          $B$8:$B4319 &lt;= DATE(S$1, S$2 + 1, 1) "&amp;"- 1
        )
      ),
      FILTER($B$8:$B4319, 
        $C$8:$C4319 = $M120, 
        $B$8:$B4319 &lt;= DATE(S$1, S$2 + 1, 1) - 1
      ),
      0
    )
  ),
  """"
)"),"")</f>
        <v/>
      </c>
      <c r="S120" s="261" t="str">
        <f ca="1">IFERROR(__xludf.DUMMYFUNCTION("IFERROR(
  INDEX(
    FILTER($E$8:$E4319, 
      $C$8:$C4319 = $M120, 
      $B$8:$B4319 &lt;= DATE(T$1, T$2 + 1, 1) - 1
    ),
    MATCH(
      MAX(
        FILTER($B$8:$B4319, 
          $C$8:$C4319 = $M120, 
          $B$8:$B4319 &lt;= DATE(T$1, T$2 + 1, 1) "&amp;"- 1
        )
      ),
      FILTER($B$8:$B4319, 
        $C$8:$C4319 = $M120, 
        $B$8:$B4319 &lt;= DATE(T$1, T$2 + 1, 1) - 1
      ),
      0
    )
  ),
  """"
)"),"")</f>
        <v/>
      </c>
      <c r="T120" s="261" t="str">
        <f ca="1">IFERROR(__xludf.DUMMYFUNCTION("IFERROR(
  INDEX(
    FILTER($E$8:$E4319, 
      $C$8:$C4319 = $M120, 
      $B$8:$B4319 &lt;= DATE(U$1, U$2 + 1, 1) - 1
    ),
    MATCH(
      MAX(
        FILTER($B$8:$B4319, 
          $C$8:$C4319 = $M120, 
          $B$8:$B4319 &lt;= DATE(U$1, U$2 + 1, 1) "&amp;"- 1
        )
      ),
      FILTER($B$8:$B4319, 
        $C$8:$C4319 = $M120, 
        $B$8:$B4319 &lt;= DATE(U$1, U$2 + 1, 1) - 1
      ),
      0
    )
  ),
  """"
)"),"")</f>
        <v/>
      </c>
      <c r="U120" s="261" t="str">
        <f ca="1">IFERROR(__xludf.DUMMYFUNCTION("IFERROR(
  INDEX(
    FILTER($E$8:$E4319, 
      $C$8:$C4319 = $M120, 
      $B$8:$B4319 &lt;= DATE(V$1, V$2 + 1, 1) - 1
    ),
    MATCH(
      MAX(
        FILTER($B$8:$B4319, 
          $C$8:$C4319 = $M120, 
          $B$8:$B4319 &lt;= DATE(V$1, V$2 + 1, 1) "&amp;"- 1
        )
      ),
      FILTER($B$8:$B4319, 
        $C$8:$C4319 = $M120, 
        $B$8:$B4319 &lt;= DATE(V$1, V$2 + 1, 1) - 1
      ),
      0
    )
  ),
  """"
)"),"")</f>
        <v/>
      </c>
      <c r="V120" s="261" t="str">
        <f ca="1">IFERROR(__xludf.DUMMYFUNCTION("IFERROR(
  INDEX(
    FILTER($E$8:$E4319, 
      $C$8:$C4319 = $M120, 
      $B$8:$B4319 &lt;= DATE(W$1, W$2 + 1, 1) - 1
    ),
    MATCH(
      MAX(
        FILTER($B$8:$B4319, 
          $C$8:$C4319 = $M120, 
          $B$8:$B4319 &lt;= DATE(W$1, W$2 + 1, 1) "&amp;"- 1
        )
      ),
      FILTER($B$8:$B4319, 
        $C$8:$C4319 = $M120, 
        $B$8:$B4319 &lt;= DATE(W$1, W$2 + 1, 1) - 1
      ),
      0
    )
  ),
  """"
)"),"")</f>
        <v/>
      </c>
      <c r="W120" s="261" t="str">
        <f ca="1">IFERROR(__xludf.DUMMYFUNCTION("IFERROR(
  INDEX(
    FILTER($E$8:$E4319, 
      $C$8:$C4319 = $M120, 
      $B$8:$B4319 &lt;= DATE(X$1, X$2 + 1, 1) - 1
    ),
    MATCH(
      MAX(
        FILTER($B$8:$B4319, 
          $C$8:$C4319 = $M120, 
          $B$8:$B4319 &lt;= DATE(X$1, X$2 + 1, 1) "&amp;"- 1
        )
      ),
      FILTER($B$8:$B4319, 
        $C$8:$C4319 = $M120, 
        $B$8:$B4319 &lt;= DATE(X$1, X$2 + 1, 1) - 1
      ),
      0
    )
  ),
  """"
)"),"")</f>
        <v/>
      </c>
      <c r="X120" s="261" t="str">
        <f ca="1">IFERROR(__xludf.DUMMYFUNCTION("IFERROR(
  INDEX(
    FILTER($E$8:$E4319, 
      $C$8:$C4319 = $M120, 
      $B$8:$B4319 &lt;= DATE(Y$1, Y$2 + 1, 1) - 1
    ),
    MATCH(
      MAX(
        FILTER($B$8:$B4319, 
          $C$8:$C4319 = $M120, 
          $B$8:$B4319 &lt;= DATE(Y$1, Y$2 + 1, 1) "&amp;"- 1
        )
      ),
      FILTER($B$8:$B4319, 
        $C$8:$C4319 = $M120, 
        $B$8:$B4319 &lt;= DATE(Y$1, Y$2 + 1, 1) - 1
      ),
      0
    )
  ),
  """"
)"),"")</f>
        <v/>
      </c>
      <c r="Y120" s="261" t="str">
        <f ca="1">IFERROR(__xludf.DUMMYFUNCTION("IFERROR(
  INDEX(
    FILTER($E$8:$E4319, 
      $C$8:$C4319 = $M120, 
      $B$8:$B4319 &lt;= DATE(Z$1, Z$2 + 1, 1) - 1
    ),
    MATCH(
      MAX(
        FILTER($B$8:$B4319, 
          $C$8:$C4319 = $M120, 
          $B$8:$B4319 &lt;= DATE(Z$1, Z$2 + 1, 1) "&amp;"- 1
        )
      ),
      FILTER($B$8:$B4319, 
        $C$8:$C4319 = $M120, 
        $B$8:$B4319 &lt;= DATE(Z$1, Z$2 + 1, 1) - 1
      ),
      0
    )
  ),
  """"
)"),"")</f>
        <v/>
      </c>
      <c r="Z120" s="261" t="str">
        <f ca="1">IFERROR(__xludf.DUMMYFUNCTION("IFERROR(
  INDEX(
    FILTER($E$8:$E4319, 
      $C$8:$C4319 = $M120, 
      $B$8:$B4319 &lt;= DATE(AA$1, AA$2 + 1, 1) - 1
    ),
    MATCH(
      MAX(
        FILTER($B$8:$B4319, 
          $C$8:$C4319 = $M120, 
          $B$8:$B4319 &lt;= DATE(AA$1, AA$2 + 1,"&amp;" 1) - 1
        )
      ),
      FILTER($B$8:$B4319, 
        $C$8:$C4319 = $M120, 
        $B$8:$B4319 &lt;= DATE(AA$1, AA$2 + 1, 1) - 1
      ),
      0
    )
  ),
  """"
)"),"")</f>
        <v/>
      </c>
      <c r="AA120" s="261" t="str">
        <f ca="1">IFERROR(__xludf.DUMMYFUNCTION("IFERROR(
  INDEX(
    FILTER($J$8:$J4319, 
      $C$8:$C4319 = $M120, 
      $B$8:$B4319 &lt;= DATE(AA$1, AA$2 + 1, 1) - 1
    ),
    MATCH(
      MAX(
        FILTER($B$8:$B4319, 
          $C$8:$C4319 = $M120, 
          $B$8:$B4319 &lt;= DATE(AA$1, AA$2 + 1,"&amp;" 1) - 1
        )
      ),
      FILTER($B$8:$B4319, 
        $C$8:$C4319 = $M120, 
        $B$8:$B4319 &lt;= DATE(AA$1, AA$2 + 1, 1) - 1
      ),
      0
    )
  ),
  """"
)"),"")</f>
        <v/>
      </c>
      <c r="AB120" s="261" t="str">
        <f ca="1">IFERROR(__xludf.DUMMYFUNCTION("IFERROR(
  INDEX(
    FILTER($J$8:$J4319, 
      $C$8:$C4319 = $M120, 
      $B$8:$B4319 &lt;= DATE(AB$1, AB$2 + 1, 1) - 1
    ),
    MATCH(
      MAX(
        FILTER($B$8:$B4319, 
          $C$8:$C4319 = $M120, 
          $B$8:$B4319 &lt;= DATE(AB$1, AB$2 + 1,"&amp;" 1) - 1
        )
      ),
      FILTER($B$8:$B4319, 
        $C$8:$C4319 = $M120, 
        $B$8:$B4319 &lt;= DATE(AB$1, AB$2 + 1, 1) - 1
      ),
      0
    )
  ),
  """"
)"),"")</f>
        <v/>
      </c>
    </row>
    <row r="121" spans="2:28">
      <c r="B121" s="428"/>
      <c r="C121" s="261"/>
      <c r="D121" s="261"/>
      <c r="E121" s="261"/>
      <c r="F121" s="446"/>
      <c r="G121" s="259"/>
      <c r="H121" s="446"/>
      <c r="I121" s="454"/>
      <c r="J121" s="446"/>
      <c r="M121" s="443"/>
      <c r="O121" s="261" t="str">
        <f ca="1">IFERROR(__xludf.DUMMYFUNCTION("IFERROR(
  INDEX(
    FILTER($E$8:$E4319, 
      $C$8:$C4319 = $M121, 
      $B$8:$B4319 &lt;= DATE(P$1, P$2 + 1, 1) - 1
    ),
    MATCH(
      MAX(
        FILTER($B$8:$B4319, 
          $C$8:$C4319 = $M121, 
          $B$8:$B4319 &lt;= DATE(P$1, P$2 + 1, 1) "&amp;"- 1
        )
      ),
      FILTER($B$8:$B4319, 
        $C$8:$C4319 = $M121, 
        $B$8:$B4319 &lt;= DATE(P$1, P$2 + 1, 1) - 1
      ),
      0
    )
  ),
  """"
)"),"")</f>
        <v/>
      </c>
      <c r="P121" s="261" t="str">
        <f ca="1">IFERROR(__xludf.DUMMYFUNCTION("IFERROR(
  INDEX(
    FILTER($E$8:$E4319, 
      $C$8:$C4319 = $M121, 
      $B$8:$B4319 &lt;= DATE(Q$1, Q$2 + 1, 1) - 1
    ),
    MATCH(
      MAX(
        FILTER($B$8:$B4319, 
          $C$8:$C4319 = $M121, 
          $B$8:$B4319 &lt;= DATE(Q$1, Q$2 + 1, 1) "&amp;"- 1
        )
      ),
      FILTER($B$8:$B4319, 
        $C$8:$C4319 = $M121, 
        $B$8:$B4319 &lt;= DATE(Q$1, Q$2 + 1, 1) - 1
      ),
      0
    )
  ),
  """"
)"),"")</f>
        <v/>
      </c>
      <c r="Q121" s="261" t="str">
        <f ca="1">IFERROR(__xludf.DUMMYFUNCTION("IFERROR(
  INDEX(
    FILTER($E$8:$E4319, 
      $C$8:$C4319 = $M121, 
      $B$8:$B4319 &lt;= DATE(R$1, R$2 + 1, 1) - 1
    ),
    MATCH(
      MAX(
        FILTER($B$8:$B4319, 
          $C$8:$C4319 = $M121, 
          $B$8:$B4319 &lt;= DATE(R$1, R$2 + 1, 1) "&amp;"- 1
        )
      ),
      FILTER($B$8:$B4319, 
        $C$8:$C4319 = $M121, 
        $B$8:$B4319 &lt;= DATE(R$1, R$2 + 1, 1) - 1
      ),
      0
    )
  ),
  """"
)"),"")</f>
        <v/>
      </c>
      <c r="R121" s="261" t="str">
        <f ca="1">IFERROR(__xludf.DUMMYFUNCTION("IFERROR(
  INDEX(
    FILTER($E$8:$E4319, 
      $C$8:$C4319 = $M121, 
      $B$8:$B4319 &lt;= DATE(S$1, S$2 + 1, 1) - 1
    ),
    MATCH(
      MAX(
        FILTER($B$8:$B4319, 
          $C$8:$C4319 = $M121, 
          $B$8:$B4319 &lt;= DATE(S$1, S$2 + 1, 1) "&amp;"- 1
        )
      ),
      FILTER($B$8:$B4319, 
        $C$8:$C4319 = $M121, 
        $B$8:$B4319 &lt;= DATE(S$1, S$2 + 1, 1) - 1
      ),
      0
    )
  ),
  """"
)"),"")</f>
        <v/>
      </c>
      <c r="S121" s="261" t="str">
        <f ca="1">IFERROR(__xludf.DUMMYFUNCTION("IFERROR(
  INDEX(
    FILTER($E$8:$E4319, 
      $C$8:$C4319 = $M121, 
      $B$8:$B4319 &lt;= DATE(T$1, T$2 + 1, 1) - 1
    ),
    MATCH(
      MAX(
        FILTER($B$8:$B4319, 
          $C$8:$C4319 = $M121, 
          $B$8:$B4319 &lt;= DATE(T$1, T$2 + 1, 1) "&amp;"- 1
        )
      ),
      FILTER($B$8:$B4319, 
        $C$8:$C4319 = $M121, 
        $B$8:$B4319 &lt;= DATE(T$1, T$2 + 1, 1) - 1
      ),
      0
    )
  ),
  """"
)"),"")</f>
        <v/>
      </c>
      <c r="T121" s="261" t="str">
        <f ca="1">IFERROR(__xludf.DUMMYFUNCTION("IFERROR(
  INDEX(
    FILTER($E$8:$E4319, 
      $C$8:$C4319 = $M121, 
      $B$8:$B4319 &lt;= DATE(U$1, U$2 + 1, 1) - 1
    ),
    MATCH(
      MAX(
        FILTER($B$8:$B4319, 
          $C$8:$C4319 = $M121, 
          $B$8:$B4319 &lt;= DATE(U$1, U$2 + 1, 1) "&amp;"- 1
        )
      ),
      FILTER($B$8:$B4319, 
        $C$8:$C4319 = $M121, 
        $B$8:$B4319 &lt;= DATE(U$1, U$2 + 1, 1) - 1
      ),
      0
    )
  ),
  """"
)"),"")</f>
        <v/>
      </c>
      <c r="U121" s="261" t="str">
        <f ca="1">IFERROR(__xludf.DUMMYFUNCTION("IFERROR(
  INDEX(
    FILTER($E$8:$E4319, 
      $C$8:$C4319 = $M121, 
      $B$8:$B4319 &lt;= DATE(V$1, V$2 + 1, 1) - 1
    ),
    MATCH(
      MAX(
        FILTER($B$8:$B4319, 
          $C$8:$C4319 = $M121, 
          $B$8:$B4319 &lt;= DATE(V$1, V$2 + 1, 1) "&amp;"- 1
        )
      ),
      FILTER($B$8:$B4319, 
        $C$8:$C4319 = $M121, 
        $B$8:$B4319 &lt;= DATE(V$1, V$2 + 1, 1) - 1
      ),
      0
    )
  ),
  """"
)"),"")</f>
        <v/>
      </c>
      <c r="V121" s="261" t="str">
        <f ca="1">IFERROR(__xludf.DUMMYFUNCTION("IFERROR(
  INDEX(
    FILTER($E$8:$E4319, 
      $C$8:$C4319 = $M121, 
      $B$8:$B4319 &lt;= DATE(W$1, W$2 + 1, 1) - 1
    ),
    MATCH(
      MAX(
        FILTER($B$8:$B4319, 
          $C$8:$C4319 = $M121, 
          $B$8:$B4319 &lt;= DATE(W$1, W$2 + 1, 1) "&amp;"- 1
        )
      ),
      FILTER($B$8:$B4319, 
        $C$8:$C4319 = $M121, 
        $B$8:$B4319 &lt;= DATE(W$1, W$2 + 1, 1) - 1
      ),
      0
    )
  ),
  """"
)"),"")</f>
        <v/>
      </c>
      <c r="W121" s="261" t="str">
        <f ca="1">IFERROR(__xludf.DUMMYFUNCTION("IFERROR(
  INDEX(
    FILTER($E$8:$E4319, 
      $C$8:$C4319 = $M121, 
      $B$8:$B4319 &lt;= DATE(X$1, X$2 + 1, 1) - 1
    ),
    MATCH(
      MAX(
        FILTER($B$8:$B4319, 
          $C$8:$C4319 = $M121, 
          $B$8:$B4319 &lt;= DATE(X$1, X$2 + 1, 1) "&amp;"- 1
        )
      ),
      FILTER($B$8:$B4319, 
        $C$8:$C4319 = $M121, 
        $B$8:$B4319 &lt;= DATE(X$1, X$2 + 1, 1) - 1
      ),
      0
    )
  ),
  """"
)"),"")</f>
        <v/>
      </c>
      <c r="X121" s="261" t="str">
        <f ca="1">IFERROR(__xludf.DUMMYFUNCTION("IFERROR(
  INDEX(
    FILTER($E$8:$E4319, 
      $C$8:$C4319 = $M121, 
      $B$8:$B4319 &lt;= DATE(Y$1, Y$2 + 1, 1) - 1
    ),
    MATCH(
      MAX(
        FILTER($B$8:$B4319, 
          $C$8:$C4319 = $M121, 
          $B$8:$B4319 &lt;= DATE(Y$1, Y$2 + 1, 1) "&amp;"- 1
        )
      ),
      FILTER($B$8:$B4319, 
        $C$8:$C4319 = $M121, 
        $B$8:$B4319 &lt;= DATE(Y$1, Y$2 + 1, 1) - 1
      ),
      0
    )
  ),
  """"
)"),"")</f>
        <v/>
      </c>
      <c r="Y121" s="261" t="str">
        <f ca="1">IFERROR(__xludf.DUMMYFUNCTION("IFERROR(
  INDEX(
    FILTER($E$8:$E4319, 
      $C$8:$C4319 = $M121, 
      $B$8:$B4319 &lt;= DATE(Z$1, Z$2 + 1, 1) - 1
    ),
    MATCH(
      MAX(
        FILTER($B$8:$B4319, 
          $C$8:$C4319 = $M121, 
          $B$8:$B4319 &lt;= DATE(Z$1, Z$2 + 1, 1) "&amp;"- 1
        )
      ),
      FILTER($B$8:$B4319, 
        $C$8:$C4319 = $M121, 
        $B$8:$B4319 &lt;= DATE(Z$1, Z$2 + 1, 1) - 1
      ),
      0
    )
  ),
  """"
)"),"")</f>
        <v/>
      </c>
      <c r="Z121" s="261" t="str">
        <f ca="1">IFERROR(__xludf.DUMMYFUNCTION("IFERROR(
  INDEX(
    FILTER($E$8:$E4319, 
      $C$8:$C4319 = $M121, 
      $B$8:$B4319 &lt;= DATE(AA$1, AA$2 + 1, 1) - 1
    ),
    MATCH(
      MAX(
        FILTER($B$8:$B4319, 
          $C$8:$C4319 = $M121, 
          $B$8:$B4319 &lt;= DATE(AA$1, AA$2 + 1,"&amp;" 1) - 1
        )
      ),
      FILTER($B$8:$B4319, 
        $C$8:$C4319 = $M121, 
        $B$8:$B4319 &lt;= DATE(AA$1, AA$2 + 1, 1) - 1
      ),
      0
    )
  ),
  """"
)"),"")</f>
        <v/>
      </c>
      <c r="AA121" s="261" t="str">
        <f ca="1">IFERROR(__xludf.DUMMYFUNCTION("IFERROR(
  INDEX(
    FILTER($J$8:$J4319, 
      $C$8:$C4319 = $M121, 
      $B$8:$B4319 &lt;= DATE(AA$1, AA$2 + 1, 1) - 1
    ),
    MATCH(
      MAX(
        FILTER($B$8:$B4319, 
          $C$8:$C4319 = $M121, 
          $B$8:$B4319 &lt;= DATE(AA$1, AA$2 + 1,"&amp;" 1) - 1
        )
      ),
      FILTER($B$8:$B4319, 
        $C$8:$C4319 = $M121, 
        $B$8:$B4319 &lt;= DATE(AA$1, AA$2 + 1, 1) - 1
      ),
      0
    )
  ),
  """"
)"),"")</f>
        <v/>
      </c>
      <c r="AB121" s="261" t="str">
        <f ca="1">IFERROR(__xludf.DUMMYFUNCTION("IFERROR(
  INDEX(
    FILTER($J$8:$J4319, 
      $C$8:$C4319 = $M121, 
      $B$8:$B4319 &lt;= DATE(AB$1, AB$2 + 1, 1) - 1
    ),
    MATCH(
      MAX(
        FILTER($B$8:$B4319, 
          $C$8:$C4319 = $M121, 
          $B$8:$B4319 &lt;= DATE(AB$1, AB$2 + 1,"&amp;" 1) - 1
        )
      ),
      FILTER($B$8:$B4319, 
        $C$8:$C4319 = $M121, 
        $B$8:$B4319 &lt;= DATE(AB$1, AB$2 + 1, 1) - 1
      ),
      0
    )
  ),
  """"
)"),"")</f>
        <v/>
      </c>
    </row>
    <row r="122" spans="2:28">
      <c r="B122" s="428"/>
      <c r="C122" s="261"/>
      <c r="D122" s="261"/>
      <c r="E122" s="261"/>
      <c r="F122" s="446"/>
      <c r="G122" s="259"/>
      <c r="H122" s="446"/>
      <c r="I122" s="454"/>
      <c r="J122" s="446"/>
      <c r="M122" s="443"/>
      <c r="O122" s="261" t="str">
        <f ca="1">IFERROR(__xludf.DUMMYFUNCTION("IFERROR(
  INDEX(
    FILTER($E$8:$E4319, 
      $C$8:$C4319 = $M122, 
      $B$8:$B4319 &lt;= DATE(P$1, P$2 + 1, 1) - 1
    ),
    MATCH(
      MAX(
        FILTER($B$8:$B4319, 
          $C$8:$C4319 = $M122, 
          $B$8:$B4319 &lt;= DATE(P$1, P$2 + 1, 1) "&amp;"- 1
        )
      ),
      FILTER($B$8:$B4319, 
        $C$8:$C4319 = $M122, 
        $B$8:$B4319 &lt;= DATE(P$1, P$2 + 1, 1) - 1
      ),
      0
    )
  ),
  """"
)"),"")</f>
        <v/>
      </c>
      <c r="P122" s="261" t="str">
        <f ca="1">IFERROR(__xludf.DUMMYFUNCTION("IFERROR(
  INDEX(
    FILTER($E$8:$E4319, 
      $C$8:$C4319 = $M122, 
      $B$8:$B4319 &lt;= DATE(Q$1, Q$2 + 1, 1) - 1
    ),
    MATCH(
      MAX(
        FILTER($B$8:$B4319, 
          $C$8:$C4319 = $M122, 
          $B$8:$B4319 &lt;= DATE(Q$1, Q$2 + 1, 1) "&amp;"- 1
        )
      ),
      FILTER($B$8:$B4319, 
        $C$8:$C4319 = $M122, 
        $B$8:$B4319 &lt;= DATE(Q$1, Q$2 + 1, 1) - 1
      ),
      0
    )
  ),
  """"
)"),"")</f>
        <v/>
      </c>
      <c r="Q122" s="261" t="str">
        <f ca="1">IFERROR(__xludf.DUMMYFUNCTION("IFERROR(
  INDEX(
    FILTER($E$8:$E4319, 
      $C$8:$C4319 = $M122, 
      $B$8:$B4319 &lt;= DATE(R$1, R$2 + 1, 1) - 1
    ),
    MATCH(
      MAX(
        FILTER($B$8:$B4319, 
          $C$8:$C4319 = $M122, 
          $B$8:$B4319 &lt;= DATE(R$1, R$2 + 1, 1) "&amp;"- 1
        )
      ),
      FILTER($B$8:$B4319, 
        $C$8:$C4319 = $M122, 
        $B$8:$B4319 &lt;= DATE(R$1, R$2 + 1, 1) - 1
      ),
      0
    )
  ),
  """"
)"),"")</f>
        <v/>
      </c>
      <c r="R122" s="261" t="str">
        <f ca="1">IFERROR(__xludf.DUMMYFUNCTION("IFERROR(
  INDEX(
    FILTER($E$8:$E4319, 
      $C$8:$C4319 = $M122, 
      $B$8:$B4319 &lt;= DATE(S$1, S$2 + 1, 1) - 1
    ),
    MATCH(
      MAX(
        FILTER($B$8:$B4319, 
          $C$8:$C4319 = $M122, 
          $B$8:$B4319 &lt;= DATE(S$1, S$2 + 1, 1) "&amp;"- 1
        )
      ),
      FILTER($B$8:$B4319, 
        $C$8:$C4319 = $M122, 
        $B$8:$B4319 &lt;= DATE(S$1, S$2 + 1, 1) - 1
      ),
      0
    )
  ),
  """"
)"),"")</f>
        <v/>
      </c>
      <c r="S122" s="261" t="str">
        <f ca="1">IFERROR(__xludf.DUMMYFUNCTION("IFERROR(
  INDEX(
    FILTER($E$8:$E4319, 
      $C$8:$C4319 = $M122, 
      $B$8:$B4319 &lt;= DATE(T$1, T$2 + 1, 1) - 1
    ),
    MATCH(
      MAX(
        FILTER($B$8:$B4319, 
          $C$8:$C4319 = $M122, 
          $B$8:$B4319 &lt;= DATE(T$1, T$2 + 1, 1) "&amp;"- 1
        )
      ),
      FILTER($B$8:$B4319, 
        $C$8:$C4319 = $M122, 
        $B$8:$B4319 &lt;= DATE(T$1, T$2 + 1, 1) - 1
      ),
      0
    )
  ),
  """"
)"),"")</f>
        <v/>
      </c>
      <c r="T122" s="261" t="str">
        <f ca="1">IFERROR(__xludf.DUMMYFUNCTION("IFERROR(
  INDEX(
    FILTER($E$8:$E4319, 
      $C$8:$C4319 = $M122, 
      $B$8:$B4319 &lt;= DATE(U$1, U$2 + 1, 1) - 1
    ),
    MATCH(
      MAX(
        FILTER($B$8:$B4319, 
          $C$8:$C4319 = $M122, 
          $B$8:$B4319 &lt;= DATE(U$1, U$2 + 1, 1) "&amp;"- 1
        )
      ),
      FILTER($B$8:$B4319, 
        $C$8:$C4319 = $M122, 
        $B$8:$B4319 &lt;= DATE(U$1, U$2 + 1, 1) - 1
      ),
      0
    )
  ),
  """"
)"),"")</f>
        <v/>
      </c>
      <c r="U122" s="261" t="str">
        <f ca="1">IFERROR(__xludf.DUMMYFUNCTION("IFERROR(
  INDEX(
    FILTER($E$8:$E4319, 
      $C$8:$C4319 = $M122, 
      $B$8:$B4319 &lt;= DATE(V$1, V$2 + 1, 1) - 1
    ),
    MATCH(
      MAX(
        FILTER($B$8:$B4319, 
          $C$8:$C4319 = $M122, 
          $B$8:$B4319 &lt;= DATE(V$1, V$2 + 1, 1) "&amp;"- 1
        )
      ),
      FILTER($B$8:$B4319, 
        $C$8:$C4319 = $M122, 
        $B$8:$B4319 &lt;= DATE(V$1, V$2 + 1, 1) - 1
      ),
      0
    )
  ),
  """"
)"),"")</f>
        <v/>
      </c>
      <c r="V122" s="261" t="str">
        <f ca="1">IFERROR(__xludf.DUMMYFUNCTION("IFERROR(
  INDEX(
    FILTER($E$8:$E4319, 
      $C$8:$C4319 = $M122, 
      $B$8:$B4319 &lt;= DATE(W$1, W$2 + 1, 1) - 1
    ),
    MATCH(
      MAX(
        FILTER($B$8:$B4319, 
          $C$8:$C4319 = $M122, 
          $B$8:$B4319 &lt;= DATE(W$1, W$2 + 1, 1) "&amp;"- 1
        )
      ),
      FILTER($B$8:$B4319, 
        $C$8:$C4319 = $M122, 
        $B$8:$B4319 &lt;= DATE(W$1, W$2 + 1, 1) - 1
      ),
      0
    )
  ),
  """"
)"),"")</f>
        <v/>
      </c>
      <c r="W122" s="261" t="str">
        <f ca="1">IFERROR(__xludf.DUMMYFUNCTION("IFERROR(
  INDEX(
    FILTER($E$8:$E4319, 
      $C$8:$C4319 = $M122, 
      $B$8:$B4319 &lt;= DATE(X$1, X$2 + 1, 1) - 1
    ),
    MATCH(
      MAX(
        FILTER($B$8:$B4319, 
          $C$8:$C4319 = $M122, 
          $B$8:$B4319 &lt;= DATE(X$1, X$2 + 1, 1) "&amp;"- 1
        )
      ),
      FILTER($B$8:$B4319, 
        $C$8:$C4319 = $M122, 
        $B$8:$B4319 &lt;= DATE(X$1, X$2 + 1, 1) - 1
      ),
      0
    )
  ),
  """"
)"),"")</f>
        <v/>
      </c>
      <c r="X122" s="261" t="str">
        <f ca="1">IFERROR(__xludf.DUMMYFUNCTION("IFERROR(
  INDEX(
    FILTER($E$8:$E4319, 
      $C$8:$C4319 = $M122, 
      $B$8:$B4319 &lt;= DATE(Y$1, Y$2 + 1, 1) - 1
    ),
    MATCH(
      MAX(
        FILTER($B$8:$B4319, 
          $C$8:$C4319 = $M122, 
          $B$8:$B4319 &lt;= DATE(Y$1, Y$2 + 1, 1) "&amp;"- 1
        )
      ),
      FILTER($B$8:$B4319, 
        $C$8:$C4319 = $M122, 
        $B$8:$B4319 &lt;= DATE(Y$1, Y$2 + 1, 1) - 1
      ),
      0
    )
  ),
  """"
)"),"")</f>
        <v/>
      </c>
      <c r="Y122" s="261" t="str">
        <f ca="1">IFERROR(__xludf.DUMMYFUNCTION("IFERROR(
  INDEX(
    FILTER($E$8:$E4319, 
      $C$8:$C4319 = $M122, 
      $B$8:$B4319 &lt;= DATE(Z$1, Z$2 + 1, 1) - 1
    ),
    MATCH(
      MAX(
        FILTER($B$8:$B4319, 
          $C$8:$C4319 = $M122, 
          $B$8:$B4319 &lt;= DATE(Z$1, Z$2 + 1, 1) "&amp;"- 1
        )
      ),
      FILTER($B$8:$B4319, 
        $C$8:$C4319 = $M122, 
        $B$8:$B4319 &lt;= DATE(Z$1, Z$2 + 1, 1) - 1
      ),
      0
    )
  ),
  """"
)"),"")</f>
        <v/>
      </c>
      <c r="Z122" s="261" t="str">
        <f ca="1">IFERROR(__xludf.DUMMYFUNCTION("IFERROR(
  INDEX(
    FILTER($E$8:$E4319, 
      $C$8:$C4319 = $M122, 
      $B$8:$B4319 &lt;= DATE(AA$1, AA$2 + 1, 1) - 1
    ),
    MATCH(
      MAX(
        FILTER($B$8:$B4319, 
          $C$8:$C4319 = $M122, 
          $B$8:$B4319 &lt;= DATE(AA$1, AA$2 + 1,"&amp;" 1) - 1
        )
      ),
      FILTER($B$8:$B4319, 
        $C$8:$C4319 = $M122, 
        $B$8:$B4319 &lt;= DATE(AA$1, AA$2 + 1, 1) - 1
      ),
      0
    )
  ),
  """"
)"),"")</f>
        <v/>
      </c>
      <c r="AA122" s="261" t="str">
        <f ca="1">IFERROR(__xludf.DUMMYFUNCTION("IFERROR(
  INDEX(
    FILTER($J$8:$J4319, 
      $C$8:$C4319 = $M122, 
      $B$8:$B4319 &lt;= DATE(AA$1, AA$2 + 1, 1) - 1
    ),
    MATCH(
      MAX(
        FILTER($B$8:$B4319, 
          $C$8:$C4319 = $M122, 
          $B$8:$B4319 &lt;= DATE(AA$1, AA$2 + 1,"&amp;" 1) - 1
        )
      ),
      FILTER($B$8:$B4319, 
        $C$8:$C4319 = $M122, 
        $B$8:$B4319 &lt;= DATE(AA$1, AA$2 + 1, 1) - 1
      ),
      0
    )
  ),
  """"
)"),"")</f>
        <v/>
      </c>
      <c r="AB122" s="261" t="str">
        <f ca="1">IFERROR(__xludf.DUMMYFUNCTION("IFERROR(
  INDEX(
    FILTER($J$8:$J4319, 
      $C$8:$C4319 = $M122, 
      $B$8:$B4319 &lt;= DATE(AB$1, AB$2 + 1, 1) - 1
    ),
    MATCH(
      MAX(
        FILTER($B$8:$B4319, 
          $C$8:$C4319 = $M122, 
          $B$8:$B4319 &lt;= DATE(AB$1, AB$2 + 1,"&amp;" 1) - 1
        )
      ),
      FILTER($B$8:$B4319, 
        $C$8:$C4319 = $M122, 
        $B$8:$B4319 &lt;= DATE(AB$1, AB$2 + 1, 1) - 1
      ),
      0
    )
  ),
  """"
)"),"")</f>
        <v/>
      </c>
    </row>
    <row r="123" spans="2:28">
      <c r="B123" s="428"/>
      <c r="C123" s="261"/>
      <c r="D123" s="261"/>
      <c r="E123" s="261"/>
      <c r="F123" s="446"/>
      <c r="G123" s="259"/>
      <c r="H123" s="446"/>
      <c r="I123" s="454"/>
      <c r="J123" s="446"/>
      <c r="M123" s="443"/>
      <c r="O123" s="261" t="str">
        <f ca="1">IFERROR(__xludf.DUMMYFUNCTION("IFERROR(
  INDEX(
    FILTER($E$8:$E4319, 
      $C$8:$C4319 = $M123, 
      $B$8:$B4319 &lt;= DATE(P$1, P$2 + 1, 1) - 1
    ),
    MATCH(
      MAX(
        FILTER($B$8:$B4319, 
          $C$8:$C4319 = $M123, 
          $B$8:$B4319 &lt;= DATE(P$1, P$2 + 1, 1) "&amp;"- 1
        )
      ),
      FILTER($B$8:$B4319, 
        $C$8:$C4319 = $M123, 
        $B$8:$B4319 &lt;= DATE(P$1, P$2 + 1, 1) - 1
      ),
      0
    )
  ),
  """"
)"),"")</f>
        <v/>
      </c>
      <c r="P123" s="261" t="str">
        <f ca="1">IFERROR(__xludf.DUMMYFUNCTION("IFERROR(
  INDEX(
    FILTER($E$8:$E4319, 
      $C$8:$C4319 = $M123, 
      $B$8:$B4319 &lt;= DATE(Q$1, Q$2 + 1, 1) - 1
    ),
    MATCH(
      MAX(
        FILTER($B$8:$B4319, 
          $C$8:$C4319 = $M123, 
          $B$8:$B4319 &lt;= DATE(Q$1, Q$2 + 1, 1) "&amp;"- 1
        )
      ),
      FILTER($B$8:$B4319, 
        $C$8:$C4319 = $M123, 
        $B$8:$B4319 &lt;= DATE(Q$1, Q$2 + 1, 1) - 1
      ),
      0
    )
  ),
  """"
)"),"")</f>
        <v/>
      </c>
      <c r="Q123" s="261" t="str">
        <f ca="1">IFERROR(__xludf.DUMMYFUNCTION("IFERROR(
  INDEX(
    FILTER($E$8:$E4319, 
      $C$8:$C4319 = $M123, 
      $B$8:$B4319 &lt;= DATE(R$1, R$2 + 1, 1) - 1
    ),
    MATCH(
      MAX(
        FILTER($B$8:$B4319, 
          $C$8:$C4319 = $M123, 
          $B$8:$B4319 &lt;= DATE(R$1, R$2 + 1, 1) "&amp;"- 1
        )
      ),
      FILTER($B$8:$B4319, 
        $C$8:$C4319 = $M123, 
        $B$8:$B4319 &lt;= DATE(R$1, R$2 + 1, 1) - 1
      ),
      0
    )
  ),
  """"
)"),"")</f>
        <v/>
      </c>
      <c r="R123" s="261" t="str">
        <f ca="1">IFERROR(__xludf.DUMMYFUNCTION("IFERROR(
  INDEX(
    FILTER($E$8:$E4319, 
      $C$8:$C4319 = $M123, 
      $B$8:$B4319 &lt;= DATE(S$1, S$2 + 1, 1) - 1
    ),
    MATCH(
      MAX(
        FILTER($B$8:$B4319, 
          $C$8:$C4319 = $M123, 
          $B$8:$B4319 &lt;= DATE(S$1, S$2 + 1, 1) "&amp;"- 1
        )
      ),
      FILTER($B$8:$B4319, 
        $C$8:$C4319 = $M123, 
        $B$8:$B4319 &lt;= DATE(S$1, S$2 + 1, 1) - 1
      ),
      0
    )
  ),
  """"
)"),"")</f>
        <v/>
      </c>
      <c r="S123" s="261" t="str">
        <f ca="1">IFERROR(__xludf.DUMMYFUNCTION("IFERROR(
  INDEX(
    FILTER($E$8:$E4319, 
      $C$8:$C4319 = $M123, 
      $B$8:$B4319 &lt;= DATE(T$1, T$2 + 1, 1) - 1
    ),
    MATCH(
      MAX(
        FILTER($B$8:$B4319, 
          $C$8:$C4319 = $M123, 
          $B$8:$B4319 &lt;= DATE(T$1, T$2 + 1, 1) "&amp;"- 1
        )
      ),
      FILTER($B$8:$B4319, 
        $C$8:$C4319 = $M123, 
        $B$8:$B4319 &lt;= DATE(T$1, T$2 + 1, 1) - 1
      ),
      0
    )
  ),
  """"
)"),"")</f>
        <v/>
      </c>
      <c r="T123" s="261" t="str">
        <f ca="1">IFERROR(__xludf.DUMMYFUNCTION("IFERROR(
  INDEX(
    FILTER($E$8:$E4319, 
      $C$8:$C4319 = $M123, 
      $B$8:$B4319 &lt;= DATE(U$1, U$2 + 1, 1) - 1
    ),
    MATCH(
      MAX(
        FILTER($B$8:$B4319, 
          $C$8:$C4319 = $M123, 
          $B$8:$B4319 &lt;= DATE(U$1, U$2 + 1, 1) "&amp;"- 1
        )
      ),
      FILTER($B$8:$B4319, 
        $C$8:$C4319 = $M123, 
        $B$8:$B4319 &lt;= DATE(U$1, U$2 + 1, 1) - 1
      ),
      0
    )
  ),
  """"
)"),"")</f>
        <v/>
      </c>
      <c r="U123" s="261" t="str">
        <f ca="1">IFERROR(__xludf.DUMMYFUNCTION("IFERROR(
  INDEX(
    FILTER($E$8:$E4319, 
      $C$8:$C4319 = $M123, 
      $B$8:$B4319 &lt;= DATE(V$1, V$2 + 1, 1) - 1
    ),
    MATCH(
      MAX(
        FILTER($B$8:$B4319, 
          $C$8:$C4319 = $M123, 
          $B$8:$B4319 &lt;= DATE(V$1, V$2 + 1, 1) "&amp;"- 1
        )
      ),
      FILTER($B$8:$B4319, 
        $C$8:$C4319 = $M123, 
        $B$8:$B4319 &lt;= DATE(V$1, V$2 + 1, 1) - 1
      ),
      0
    )
  ),
  """"
)"),"")</f>
        <v/>
      </c>
      <c r="V123" s="261" t="str">
        <f ca="1">IFERROR(__xludf.DUMMYFUNCTION("IFERROR(
  INDEX(
    FILTER($E$8:$E4319, 
      $C$8:$C4319 = $M123, 
      $B$8:$B4319 &lt;= DATE(W$1, W$2 + 1, 1) - 1
    ),
    MATCH(
      MAX(
        FILTER($B$8:$B4319, 
          $C$8:$C4319 = $M123, 
          $B$8:$B4319 &lt;= DATE(W$1, W$2 + 1, 1) "&amp;"- 1
        )
      ),
      FILTER($B$8:$B4319, 
        $C$8:$C4319 = $M123, 
        $B$8:$B4319 &lt;= DATE(W$1, W$2 + 1, 1) - 1
      ),
      0
    )
  ),
  """"
)"),"")</f>
        <v/>
      </c>
      <c r="W123" s="261" t="str">
        <f ca="1">IFERROR(__xludf.DUMMYFUNCTION("IFERROR(
  INDEX(
    FILTER($E$8:$E4319, 
      $C$8:$C4319 = $M123, 
      $B$8:$B4319 &lt;= DATE(X$1, X$2 + 1, 1) - 1
    ),
    MATCH(
      MAX(
        FILTER($B$8:$B4319, 
          $C$8:$C4319 = $M123, 
          $B$8:$B4319 &lt;= DATE(X$1, X$2 + 1, 1) "&amp;"- 1
        )
      ),
      FILTER($B$8:$B4319, 
        $C$8:$C4319 = $M123, 
        $B$8:$B4319 &lt;= DATE(X$1, X$2 + 1, 1) - 1
      ),
      0
    )
  ),
  """"
)"),"")</f>
        <v/>
      </c>
      <c r="X123" s="261" t="str">
        <f ca="1">IFERROR(__xludf.DUMMYFUNCTION("IFERROR(
  INDEX(
    FILTER($E$8:$E4319, 
      $C$8:$C4319 = $M123, 
      $B$8:$B4319 &lt;= DATE(Y$1, Y$2 + 1, 1) - 1
    ),
    MATCH(
      MAX(
        FILTER($B$8:$B4319, 
          $C$8:$C4319 = $M123, 
          $B$8:$B4319 &lt;= DATE(Y$1, Y$2 + 1, 1) "&amp;"- 1
        )
      ),
      FILTER($B$8:$B4319, 
        $C$8:$C4319 = $M123, 
        $B$8:$B4319 &lt;= DATE(Y$1, Y$2 + 1, 1) - 1
      ),
      0
    )
  ),
  """"
)"),"")</f>
        <v/>
      </c>
      <c r="Y123" s="261" t="str">
        <f ca="1">IFERROR(__xludf.DUMMYFUNCTION("IFERROR(
  INDEX(
    FILTER($E$8:$E4319, 
      $C$8:$C4319 = $M123, 
      $B$8:$B4319 &lt;= DATE(Z$1, Z$2 + 1, 1) - 1
    ),
    MATCH(
      MAX(
        FILTER($B$8:$B4319, 
          $C$8:$C4319 = $M123, 
          $B$8:$B4319 &lt;= DATE(Z$1, Z$2 + 1, 1) "&amp;"- 1
        )
      ),
      FILTER($B$8:$B4319, 
        $C$8:$C4319 = $M123, 
        $B$8:$B4319 &lt;= DATE(Z$1, Z$2 + 1, 1) - 1
      ),
      0
    )
  ),
  """"
)"),"")</f>
        <v/>
      </c>
      <c r="Z123" s="261" t="str">
        <f ca="1">IFERROR(__xludf.DUMMYFUNCTION("IFERROR(
  INDEX(
    FILTER($E$8:$E4319, 
      $C$8:$C4319 = $M123, 
      $B$8:$B4319 &lt;= DATE(AA$1, AA$2 + 1, 1) - 1
    ),
    MATCH(
      MAX(
        FILTER($B$8:$B4319, 
          $C$8:$C4319 = $M123, 
          $B$8:$B4319 &lt;= DATE(AA$1, AA$2 + 1,"&amp;" 1) - 1
        )
      ),
      FILTER($B$8:$B4319, 
        $C$8:$C4319 = $M123, 
        $B$8:$B4319 &lt;= DATE(AA$1, AA$2 + 1, 1) - 1
      ),
      0
    )
  ),
  """"
)"),"")</f>
        <v/>
      </c>
      <c r="AA123" s="261" t="str">
        <f ca="1">IFERROR(__xludf.DUMMYFUNCTION("IFERROR(
  INDEX(
    FILTER($J$8:$J4319, 
      $C$8:$C4319 = $M123, 
      $B$8:$B4319 &lt;= DATE(AA$1, AA$2 + 1, 1) - 1
    ),
    MATCH(
      MAX(
        FILTER($B$8:$B4319, 
          $C$8:$C4319 = $M123, 
          $B$8:$B4319 &lt;= DATE(AA$1, AA$2 + 1,"&amp;" 1) - 1
        )
      ),
      FILTER($B$8:$B4319, 
        $C$8:$C4319 = $M123, 
        $B$8:$B4319 &lt;= DATE(AA$1, AA$2 + 1, 1) - 1
      ),
      0
    )
  ),
  """"
)"),"")</f>
        <v/>
      </c>
      <c r="AB123" s="261" t="str">
        <f ca="1">IFERROR(__xludf.DUMMYFUNCTION("IFERROR(
  INDEX(
    FILTER($J$8:$J4319, 
      $C$8:$C4319 = $M123, 
      $B$8:$B4319 &lt;= DATE(AB$1, AB$2 + 1, 1) - 1
    ),
    MATCH(
      MAX(
        FILTER($B$8:$B4319, 
          $C$8:$C4319 = $M123, 
          $B$8:$B4319 &lt;= DATE(AB$1, AB$2 + 1,"&amp;" 1) - 1
        )
      ),
      FILTER($B$8:$B4319, 
        $C$8:$C4319 = $M123, 
        $B$8:$B4319 &lt;= DATE(AB$1, AB$2 + 1, 1) - 1
      ),
      0
    )
  ),
  """"
)"),"")</f>
        <v/>
      </c>
    </row>
    <row r="124" spans="2:28">
      <c r="B124" s="428"/>
      <c r="C124" s="261"/>
      <c r="D124" s="261"/>
      <c r="E124" s="261"/>
      <c r="F124" s="446"/>
      <c r="G124" s="259"/>
      <c r="H124" s="446"/>
      <c r="I124" s="454"/>
      <c r="J124" s="446"/>
      <c r="M124" s="443"/>
      <c r="O124" s="261" t="str">
        <f ca="1">IFERROR(__xludf.DUMMYFUNCTION("IFERROR(
  INDEX(
    FILTER($E$8:$E4319, 
      $C$8:$C4319 = $M124, 
      $B$8:$B4319 &lt;= DATE(P$1, P$2 + 1, 1) - 1
    ),
    MATCH(
      MAX(
        FILTER($B$8:$B4319, 
          $C$8:$C4319 = $M124, 
          $B$8:$B4319 &lt;= DATE(P$1, P$2 + 1, 1) "&amp;"- 1
        )
      ),
      FILTER($B$8:$B4319, 
        $C$8:$C4319 = $M124, 
        $B$8:$B4319 &lt;= DATE(P$1, P$2 + 1, 1) - 1
      ),
      0
    )
  ),
  """"
)"),"")</f>
        <v/>
      </c>
      <c r="P124" s="261" t="str">
        <f ca="1">IFERROR(__xludf.DUMMYFUNCTION("IFERROR(
  INDEX(
    FILTER($E$8:$E4319, 
      $C$8:$C4319 = $M124, 
      $B$8:$B4319 &lt;= DATE(Q$1, Q$2 + 1, 1) - 1
    ),
    MATCH(
      MAX(
        FILTER($B$8:$B4319, 
          $C$8:$C4319 = $M124, 
          $B$8:$B4319 &lt;= DATE(Q$1, Q$2 + 1, 1) "&amp;"- 1
        )
      ),
      FILTER($B$8:$B4319, 
        $C$8:$C4319 = $M124, 
        $B$8:$B4319 &lt;= DATE(Q$1, Q$2 + 1, 1) - 1
      ),
      0
    )
  ),
  """"
)"),"")</f>
        <v/>
      </c>
      <c r="Q124" s="261" t="str">
        <f ca="1">IFERROR(__xludf.DUMMYFUNCTION("IFERROR(
  INDEX(
    FILTER($E$8:$E4319, 
      $C$8:$C4319 = $M124, 
      $B$8:$B4319 &lt;= DATE(R$1, R$2 + 1, 1) - 1
    ),
    MATCH(
      MAX(
        FILTER($B$8:$B4319, 
          $C$8:$C4319 = $M124, 
          $B$8:$B4319 &lt;= DATE(R$1, R$2 + 1, 1) "&amp;"- 1
        )
      ),
      FILTER($B$8:$B4319, 
        $C$8:$C4319 = $M124, 
        $B$8:$B4319 &lt;= DATE(R$1, R$2 + 1, 1) - 1
      ),
      0
    )
  ),
  """"
)"),"")</f>
        <v/>
      </c>
      <c r="R124" s="261" t="str">
        <f ca="1">IFERROR(__xludf.DUMMYFUNCTION("IFERROR(
  INDEX(
    FILTER($E$8:$E4319, 
      $C$8:$C4319 = $M124, 
      $B$8:$B4319 &lt;= DATE(S$1, S$2 + 1, 1) - 1
    ),
    MATCH(
      MAX(
        FILTER($B$8:$B4319, 
          $C$8:$C4319 = $M124, 
          $B$8:$B4319 &lt;= DATE(S$1, S$2 + 1, 1) "&amp;"- 1
        )
      ),
      FILTER($B$8:$B4319, 
        $C$8:$C4319 = $M124, 
        $B$8:$B4319 &lt;= DATE(S$1, S$2 + 1, 1) - 1
      ),
      0
    )
  ),
  """"
)"),"")</f>
        <v/>
      </c>
      <c r="S124" s="261" t="str">
        <f ca="1">IFERROR(__xludf.DUMMYFUNCTION("IFERROR(
  INDEX(
    FILTER($E$8:$E4319, 
      $C$8:$C4319 = $M124, 
      $B$8:$B4319 &lt;= DATE(T$1, T$2 + 1, 1) - 1
    ),
    MATCH(
      MAX(
        FILTER($B$8:$B4319, 
          $C$8:$C4319 = $M124, 
          $B$8:$B4319 &lt;= DATE(T$1, T$2 + 1, 1) "&amp;"- 1
        )
      ),
      FILTER($B$8:$B4319, 
        $C$8:$C4319 = $M124, 
        $B$8:$B4319 &lt;= DATE(T$1, T$2 + 1, 1) - 1
      ),
      0
    )
  ),
  """"
)"),"")</f>
        <v/>
      </c>
      <c r="T124" s="261" t="str">
        <f ca="1">IFERROR(__xludf.DUMMYFUNCTION("IFERROR(
  INDEX(
    FILTER($E$8:$E4319, 
      $C$8:$C4319 = $M124, 
      $B$8:$B4319 &lt;= DATE(U$1, U$2 + 1, 1) - 1
    ),
    MATCH(
      MAX(
        FILTER($B$8:$B4319, 
          $C$8:$C4319 = $M124, 
          $B$8:$B4319 &lt;= DATE(U$1, U$2 + 1, 1) "&amp;"- 1
        )
      ),
      FILTER($B$8:$B4319, 
        $C$8:$C4319 = $M124, 
        $B$8:$B4319 &lt;= DATE(U$1, U$2 + 1, 1) - 1
      ),
      0
    )
  ),
  """"
)"),"")</f>
        <v/>
      </c>
      <c r="U124" s="261" t="str">
        <f ca="1">IFERROR(__xludf.DUMMYFUNCTION("IFERROR(
  INDEX(
    FILTER($E$8:$E4319, 
      $C$8:$C4319 = $M124, 
      $B$8:$B4319 &lt;= DATE(V$1, V$2 + 1, 1) - 1
    ),
    MATCH(
      MAX(
        FILTER($B$8:$B4319, 
          $C$8:$C4319 = $M124, 
          $B$8:$B4319 &lt;= DATE(V$1, V$2 + 1, 1) "&amp;"- 1
        )
      ),
      FILTER($B$8:$B4319, 
        $C$8:$C4319 = $M124, 
        $B$8:$B4319 &lt;= DATE(V$1, V$2 + 1, 1) - 1
      ),
      0
    )
  ),
  """"
)"),"")</f>
        <v/>
      </c>
      <c r="V124" s="261" t="str">
        <f ca="1">IFERROR(__xludf.DUMMYFUNCTION("IFERROR(
  INDEX(
    FILTER($E$8:$E4319, 
      $C$8:$C4319 = $M124, 
      $B$8:$B4319 &lt;= DATE(W$1, W$2 + 1, 1) - 1
    ),
    MATCH(
      MAX(
        FILTER($B$8:$B4319, 
          $C$8:$C4319 = $M124, 
          $B$8:$B4319 &lt;= DATE(W$1, W$2 + 1, 1) "&amp;"- 1
        )
      ),
      FILTER($B$8:$B4319, 
        $C$8:$C4319 = $M124, 
        $B$8:$B4319 &lt;= DATE(W$1, W$2 + 1, 1) - 1
      ),
      0
    )
  ),
  """"
)"),"")</f>
        <v/>
      </c>
      <c r="W124" s="261" t="str">
        <f ca="1">IFERROR(__xludf.DUMMYFUNCTION("IFERROR(
  INDEX(
    FILTER($E$8:$E4319, 
      $C$8:$C4319 = $M124, 
      $B$8:$B4319 &lt;= DATE(X$1, X$2 + 1, 1) - 1
    ),
    MATCH(
      MAX(
        FILTER($B$8:$B4319, 
          $C$8:$C4319 = $M124, 
          $B$8:$B4319 &lt;= DATE(X$1, X$2 + 1, 1) "&amp;"- 1
        )
      ),
      FILTER($B$8:$B4319, 
        $C$8:$C4319 = $M124, 
        $B$8:$B4319 &lt;= DATE(X$1, X$2 + 1, 1) - 1
      ),
      0
    )
  ),
  """"
)"),"")</f>
        <v/>
      </c>
      <c r="X124" s="261" t="str">
        <f ca="1">IFERROR(__xludf.DUMMYFUNCTION("IFERROR(
  INDEX(
    FILTER($E$8:$E4319, 
      $C$8:$C4319 = $M124, 
      $B$8:$B4319 &lt;= DATE(Y$1, Y$2 + 1, 1) - 1
    ),
    MATCH(
      MAX(
        FILTER($B$8:$B4319, 
          $C$8:$C4319 = $M124, 
          $B$8:$B4319 &lt;= DATE(Y$1, Y$2 + 1, 1) "&amp;"- 1
        )
      ),
      FILTER($B$8:$B4319, 
        $C$8:$C4319 = $M124, 
        $B$8:$B4319 &lt;= DATE(Y$1, Y$2 + 1, 1) - 1
      ),
      0
    )
  ),
  """"
)"),"")</f>
        <v/>
      </c>
      <c r="Y124" s="261" t="str">
        <f ca="1">IFERROR(__xludf.DUMMYFUNCTION("IFERROR(
  INDEX(
    FILTER($E$8:$E4319, 
      $C$8:$C4319 = $M124, 
      $B$8:$B4319 &lt;= DATE(Z$1, Z$2 + 1, 1) - 1
    ),
    MATCH(
      MAX(
        FILTER($B$8:$B4319, 
          $C$8:$C4319 = $M124, 
          $B$8:$B4319 &lt;= DATE(Z$1, Z$2 + 1, 1) "&amp;"- 1
        )
      ),
      FILTER($B$8:$B4319, 
        $C$8:$C4319 = $M124, 
        $B$8:$B4319 &lt;= DATE(Z$1, Z$2 + 1, 1) - 1
      ),
      0
    )
  ),
  """"
)"),"")</f>
        <v/>
      </c>
      <c r="Z124" s="261" t="str">
        <f ca="1">IFERROR(__xludf.DUMMYFUNCTION("IFERROR(
  INDEX(
    FILTER($E$8:$E4319, 
      $C$8:$C4319 = $M124, 
      $B$8:$B4319 &lt;= DATE(AA$1, AA$2 + 1, 1) - 1
    ),
    MATCH(
      MAX(
        FILTER($B$8:$B4319, 
          $C$8:$C4319 = $M124, 
          $B$8:$B4319 &lt;= DATE(AA$1, AA$2 + 1,"&amp;" 1) - 1
        )
      ),
      FILTER($B$8:$B4319, 
        $C$8:$C4319 = $M124, 
        $B$8:$B4319 &lt;= DATE(AA$1, AA$2 + 1, 1) - 1
      ),
      0
    )
  ),
  """"
)"),"")</f>
        <v/>
      </c>
      <c r="AA124" s="261" t="str">
        <f ca="1">IFERROR(__xludf.DUMMYFUNCTION("IFERROR(
  INDEX(
    FILTER($J$8:$J4319, 
      $C$8:$C4319 = $M124, 
      $B$8:$B4319 &lt;= DATE(AA$1, AA$2 + 1, 1) - 1
    ),
    MATCH(
      MAX(
        FILTER($B$8:$B4319, 
          $C$8:$C4319 = $M124, 
          $B$8:$B4319 &lt;= DATE(AA$1, AA$2 + 1,"&amp;" 1) - 1
        )
      ),
      FILTER($B$8:$B4319, 
        $C$8:$C4319 = $M124, 
        $B$8:$B4319 &lt;= DATE(AA$1, AA$2 + 1, 1) - 1
      ),
      0
    )
  ),
  """"
)"),"")</f>
        <v/>
      </c>
      <c r="AB124" s="261" t="str">
        <f ca="1">IFERROR(__xludf.DUMMYFUNCTION("IFERROR(
  INDEX(
    FILTER($J$8:$J4319, 
      $C$8:$C4319 = $M124, 
      $B$8:$B4319 &lt;= DATE(AB$1, AB$2 + 1, 1) - 1
    ),
    MATCH(
      MAX(
        FILTER($B$8:$B4319, 
          $C$8:$C4319 = $M124, 
          $B$8:$B4319 &lt;= DATE(AB$1, AB$2 + 1,"&amp;" 1) - 1
        )
      ),
      FILTER($B$8:$B4319, 
        $C$8:$C4319 = $M124, 
        $B$8:$B4319 &lt;= DATE(AB$1, AB$2 + 1, 1) - 1
      ),
      0
    )
  ),
  """"
)"),"")</f>
        <v/>
      </c>
    </row>
    <row r="125" spans="2:28">
      <c r="B125" s="428"/>
      <c r="C125" s="261"/>
      <c r="D125" s="261"/>
      <c r="E125" s="261"/>
      <c r="F125" s="446"/>
      <c r="G125" s="259"/>
      <c r="H125" s="446"/>
      <c r="I125" s="454"/>
      <c r="J125" s="446"/>
      <c r="M125" s="443"/>
      <c r="O125" s="261" t="str">
        <f ca="1">IFERROR(__xludf.DUMMYFUNCTION("IFERROR(
  INDEX(
    FILTER($E$8:$E4319, 
      $C$8:$C4319 = $M125, 
      $B$8:$B4319 &lt;= DATE(P$1, P$2 + 1, 1) - 1
    ),
    MATCH(
      MAX(
        FILTER($B$8:$B4319, 
          $C$8:$C4319 = $M125, 
          $B$8:$B4319 &lt;= DATE(P$1, P$2 + 1, 1) "&amp;"- 1
        )
      ),
      FILTER($B$8:$B4319, 
        $C$8:$C4319 = $M125, 
        $B$8:$B4319 &lt;= DATE(P$1, P$2 + 1, 1) - 1
      ),
      0
    )
  ),
  """"
)"),"")</f>
        <v/>
      </c>
      <c r="P125" s="261" t="str">
        <f ca="1">IFERROR(__xludf.DUMMYFUNCTION("IFERROR(
  INDEX(
    FILTER($E$8:$E4319, 
      $C$8:$C4319 = $M125, 
      $B$8:$B4319 &lt;= DATE(Q$1, Q$2 + 1, 1) - 1
    ),
    MATCH(
      MAX(
        FILTER($B$8:$B4319, 
          $C$8:$C4319 = $M125, 
          $B$8:$B4319 &lt;= DATE(Q$1, Q$2 + 1, 1) "&amp;"- 1
        )
      ),
      FILTER($B$8:$B4319, 
        $C$8:$C4319 = $M125, 
        $B$8:$B4319 &lt;= DATE(Q$1, Q$2 + 1, 1) - 1
      ),
      0
    )
  ),
  """"
)"),"")</f>
        <v/>
      </c>
      <c r="Q125" s="261" t="str">
        <f ca="1">IFERROR(__xludf.DUMMYFUNCTION("IFERROR(
  INDEX(
    FILTER($E$8:$E4319, 
      $C$8:$C4319 = $M125, 
      $B$8:$B4319 &lt;= DATE(R$1, R$2 + 1, 1) - 1
    ),
    MATCH(
      MAX(
        FILTER($B$8:$B4319, 
          $C$8:$C4319 = $M125, 
          $B$8:$B4319 &lt;= DATE(R$1, R$2 + 1, 1) "&amp;"- 1
        )
      ),
      FILTER($B$8:$B4319, 
        $C$8:$C4319 = $M125, 
        $B$8:$B4319 &lt;= DATE(R$1, R$2 + 1, 1) - 1
      ),
      0
    )
  ),
  """"
)"),"")</f>
        <v/>
      </c>
      <c r="R125" s="261" t="str">
        <f ca="1">IFERROR(__xludf.DUMMYFUNCTION("IFERROR(
  INDEX(
    FILTER($E$8:$E4319, 
      $C$8:$C4319 = $M125, 
      $B$8:$B4319 &lt;= DATE(S$1, S$2 + 1, 1) - 1
    ),
    MATCH(
      MAX(
        FILTER($B$8:$B4319, 
          $C$8:$C4319 = $M125, 
          $B$8:$B4319 &lt;= DATE(S$1, S$2 + 1, 1) "&amp;"- 1
        )
      ),
      FILTER($B$8:$B4319, 
        $C$8:$C4319 = $M125, 
        $B$8:$B4319 &lt;= DATE(S$1, S$2 + 1, 1) - 1
      ),
      0
    )
  ),
  """"
)"),"")</f>
        <v/>
      </c>
      <c r="S125" s="261" t="str">
        <f ca="1">IFERROR(__xludf.DUMMYFUNCTION("IFERROR(
  INDEX(
    FILTER($E$8:$E4319, 
      $C$8:$C4319 = $M125, 
      $B$8:$B4319 &lt;= DATE(T$1, T$2 + 1, 1) - 1
    ),
    MATCH(
      MAX(
        FILTER($B$8:$B4319, 
          $C$8:$C4319 = $M125, 
          $B$8:$B4319 &lt;= DATE(T$1, T$2 + 1, 1) "&amp;"- 1
        )
      ),
      FILTER($B$8:$B4319, 
        $C$8:$C4319 = $M125, 
        $B$8:$B4319 &lt;= DATE(T$1, T$2 + 1, 1) - 1
      ),
      0
    )
  ),
  """"
)"),"")</f>
        <v/>
      </c>
      <c r="T125" s="261" t="str">
        <f ca="1">IFERROR(__xludf.DUMMYFUNCTION("IFERROR(
  INDEX(
    FILTER($E$8:$E4319, 
      $C$8:$C4319 = $M125, 
      $B$8:$B4319 &lt;= DATE(U$1, U$2 + 1, 1) - 1
    ),
    MATCH(
      MAX(
        FILTER($B$8:$B4319, 
          $C$8:$C4319 = $M125, 
          $B$8:$B4319 &lt;= DATE(U$1, U$2 + 1, 1) "&amp;"- 1
        )
      ),
      FILTER($B$8:$B4319, 
        $C$8:$C4319 = $M125, 
        $B$8:$B4319 &lt;= DATE(U$1, U$2 + 1, 1) - 1
      ),
      0
    )
  ),
  """"
)"),"")</f>
        <v/>
      </c>
      <c r="U125" s="261" t="str">
        <f ca="1">IFERROR(__xludf.DUMMYFUNCTION("IFERROR(
  INDEX(
    FILTER($E$8:$E4319, 
      $C$8:$C4319 = $M125, 
      $B$8:$B4319 &lt;= DATE(V$1, V$2 + 1, 1) - 1
    ),
    MATCH(
      MAX(
        FILTER($B$8:$B4319, 
          $C$8:$C4319 = $M125, 
          $B$8:$B4319 &lt;= DATE(V$1, V$2 + 1, 1) "&amp;"- 1
        )
      ),
      FILTER($B$8:$B4319, 
        $C$8:$C4319 = $M125, 
        $B$8:$B4319 &lt;= DATE(V$1, V$2 + 1, 1) - 1
      ),
      0
    )
  ),
  """"
)"),"")</f>
        <v/>
      </c>
      <c r="V125" s="261" t="str">
        <f ca="1">IFERROR(__xludf.DUMMYFUNCTION("IFERROR(
  INDEX(
    FILTER($E$8:$E4319, 
      $C$8:$C4319 = $M125, 
      $B$8:$B4319 &lt;= DATE(W$1, W$2 + 1, 1) - 1
    ),
    MATCH(
      MAX(
        FILTER($B$8:$B4319, 
          $C$8:$C4319 = $M125, 
          $B$8:$B4319 &lt;= DATE(W$1, W$2 + 1, 1) "&amp;"- 1
        )
      ),
      FILTER($B$8:$B4319, 
        $C$8:$C4319 = $M125, 
        $B$8:$B4319 &lt;= DATE(W$1, W$2 + 1, 1) - 1
      ),
      0
    )
  ),
  """"
)"),"")</f>
        <v/>
      </c>
      <c r="W125" s="261" t="str">
        <f ca="1">IFERROR(__xludf.DUMMYFUNCTION("IFERROR(
  INDEX(
    FILTER($E$8:$E4319, 
      $C$8:$C4319 = $M125, 
      $B$8:$B4319 &lt;= DATE(X$1, X$2 + 1, 1) - 1
    ),
    MATCH(
      MAX(
        FILTER($B$8:$B4319, 
          $C$8:$C4319 = $M125, 
          $B$8:$B4319 &lt;= DATE(X$1, X$2 + 1, 1) "&amp;"- 1
        )
      ),
      FILTER($B$8:$B4319, 
        $C$8:$C4319 = $M125, 
        $B$8:$B4319 &lt;= DATE(X$1, X$2 + 1, 1) - 1
      ),
      0
    )
  ),
  """"
)"),"")</f>
        <v/>
      </c>
      <c r="X125" s="261" t="str">
        <f ca="1">IFERROR(__xludf.DUMMYFUNCTION("IFERROR(
  INDEX(
    FILTER($E$8:$E4319, 
      $C$8:$C4319 = $M125, 
      $B$8:$B4319 &lt;= DATE(Y$1, Y$2 + 1, 1) - 1
    ),
    MATCH(
      MAX(
        FILTER($B$8:$B4319, 
          $C$8:$C4319 = $M125, 
          $B$8:$B4319 &lt;= DATE(Y$1, Y$2 + 1, 1) "&amp;"- 1
        )
      ),
      FILTER($B$8:$B4319, 
        $C$8:$C4319 = $M125, 
        $B$8:$B4319 &lt;= DATE(Y$1, Y$2 + 1, 1) - 1
      ),
      0
    )
  ),
  """"
)"),"")</f>
        <v/>
      </c>
      <c r="Y125" s="261" t="str">
        <f ca="1">IFERROR(__xludf.DUMMYFUNCTION("IFERROR(
  INDEX(
    FILTER($E$8:$E4319, 
      $C$8:$C4319 = $M125, 
      $B$8:$B4319 &lt;= DATE(Z$1, Z$2 + 1, 1) - 1
    ),
    MATCH(
      MAX(
        FILTER($B$8:$B4319, 
          $C$8:$C4319 = $M125, 
          $B$8:$B4319 &lt;= DATE(Z$1, Z$2 + 1, 1) "&amp;"- 1
        )
      ),
      FILTER($B$8:$B4319, 
        $C$8:$C4319 = $M125, 
        $B$8:$B4319 &lt;= DATE(Z$1, Z$2 + 1, 1) - 1
      ),
      0
    )
  ),
  """"
)"),"")</f>
        <v/>
      </c>
      <c r="Z125" s="261" t="str">
        <f ca="1">IFERROR(__xludf.DUMMYFUNCTION("IFERROR(
  INDEX(
    FILTER($E$8:$E4319, 
      $C$8:$C4319 = $M125, 
      $B$8:$B4319 &lt;= DATE(AA$1, AA$2 + 1, 1) - 1
    ),
    MATCH(
      MAX(
        FILTER($B$8:$B4319, 
          $C$8:$C4319 = $M125, 
          $B$8:$B4319 &lt;= DATE(AA$1, AA$2 + 1,"&amp;" 1) - 1
        )
      ),
      FILTER($B$8:$B4319, 
        $C$8:$C4319 = $M125, 
        $B$8:$B4319 &lt;= DATE(AA$1, AA$2 + 1, 1) - 1
      ),
      0
    )
  ),
  """"
)"),"")</f>
        <v/>
      </c>
      <c r="AA125" s="261" t="str">
        <f ca="1">IFERROR(__xludf.DUMMYFUNCTION("IFERROR(
  INDEX(
    FILTER($J$8:$J4319, 
      $C$8:$C4319 = $M125, 
      $B$8:$B4319 &lt;= DATE(AA$1, AA$2 + 1, 1) - 1
    ),
    MATCH(
      MAX(
        FILTER($B$8:$B4319, 
          $C$8:$C4319 = $M125, 
          $B$8:$B4319 &lt;= DATE(AA$1, AA$2 + 1,"&amp;" 1) - 1
        )
      ),
      FILTER($B$8:$B4319, 
        $C$8:$C4319 = $M125, 
        $B$8:$B4319 &lt;= DATE(AA$1, AA$2 + 1, 1) - 1
      ),
      0
    )
  ),
  """"
)"),"")</f>
        <v/>
      </c>
      <c r="AB125" s="261" t="str">
        <f ca="1">IFERROR(__xludf.DUMMYFUNCTION("IFERROR(
  INDEX(
    FILTER($J$8:$J4319, 
      $C$8:$C4319 = $M125, 
      $B$8:$B4319 &lt;= DATE(AB$1, AB$2 + 1, 1) - 1
    ),
    MATCH(
      MAX(
        FILTER($B$8:$B4319, 
          $C$8:$C4319 = $M125, 
          $B$8:$B4319 &lt;= DATE(AB$1, AB$2 + 1,"&amp;" 1) - 1
        )
      ),
      FILTER($B$8:$B4319, 
        $C$8:$C4319 = $M125, 
        $B$8:$B4319 &lt;= DATE(AB$1, AB$2 + 1, 1) - 1
      ),
      0
    )
  ),
  """"
)"),"")</f>
        <v/>
      </c>
    </row>
    <row r="126" spans="2:28">
      <c r="B126" s="428"/>
      <c r="C126" s="261"/>
      <c r="D126" s="261"/>
      <c r="E126" s="261"/>
      <c r="F126" s="446"/>
      <c r="G126" s="259"/>
      <c r="H126" s="446"/>
      <c r="I126" s="454"/>
      <c r="J126" s="446"/>
      <c r="M126" s="443"/>
      <c r="O126" s="261" t="str">
        <f ca="1">IFERROR(__xludf.DUMMYFUNCTION("IFERROR(
  INDEX(
    FILTER($E$8:$E4319, 
      $C$8:$C4319 = $M126, 
      $B$8:$B4319 &lt;= DATE(P$1, P$2 + 1, 1) - 1
    ),
    MATCH(
      MAX(
        FILTER($B$8:$B4319, 
          $C$8:$C4319 = $M126, 
          $B$8:$B4319 &lt;= DATE(P$1, P$2 + 1, 1) "&amp;"- 1
        )
      ),
      FILTER($B$8:$B4319, 
        $C$8:$C4319 = $M126, 
        $B$8:$B4319 &lt;= DATE(P$1, P$2 + 1, 1) - 1
      ),
      0
    )
  ),
  """"
)"),"")</f>
        <v/>
      </c>
      <c r="P126" s="261" t="str">
        <f ca="1">IFERROR(__xludf.DUMMYFUNCTION("IFERROR(
  INDEX(
    FILTER($E$8:$E4319, 
      $C$8:$C4319 = $M126, 
      $B$8:$B4319 &lt;= DATE(Q$1, Q$2 + 1, 1) - 1
    ),
    MATCH(
      MAX(
        FILTER($B$8:$B4319, 
          $C$8:$C4319 = $M126, 
          $B$8:$B4319 &lt;= DATE(Q$1, Q$2 + 1, 1) "&amp;"- 1
        )
      ),
      FILTER($B$8:$B4319, 
        $C$8:$C4319 = $M126, 
        $B$8:$B4319 &lt;= DATE(Q$1, Q$2 + 1, 1) - 1
      ),
      0
    )
  ),
  """"
)"),"")</f>
        <v/>
      </c>
      <c r="Q126" s="261" t="str">
        <f ca="1">IFERROR(__xludf.DUMMYFUNCTION("IFERROR(
  INDEX(
    FILTER($E$8:$E4319, 
      $C$8:$C4319 = $M126, 
      $B$8:$B4319 &lt;= DATE(R$1, R$2 + 1, 1) - 1
    ),
    MATCH(
      MAX(
        FILTER($B$8:$B4319, 
          $C$8:$C4319 = $M126, 
          $B$8:$B4319 &lt;= DATE(R$1, R$2 + 1, 1) "&amp;"- 1
        )
      ),
      FILTER($B$8:$B4319, 
        $C$8:$C4319 = $M126, 
        $B$8:$B4319 &lt;= DATE(R$1, R$2 + 1, 1) - 1
      ),
      0
    )
  ),
  """"
)"),"")</f>
        <v/>
      </c>
      <c r="R126" s="261" t="str">
        <f ca="1">IFERROR(__xludf.DUMMYFUNCTION("IFERROR(
  INDEX(
    FILTER($E$8:$E4319, 
      $C$8:$C4319 = $M126, 
      $B$8:$B4319 &lt;= DATE(S$1, S$2 + 1, 1) - 1
    ),
    MATCH(
      MAX(
        FILTER($B$8:$B4319, 
          $C$8:$C4319 = $M126, 
          $B$8:$B4319 &lt;= DATE(S$1, S$2 + 1, 1) "&amp;"- 1
        )
      ),
      FILTER($B$8:$B4319, 
        $C$8:$C4319 = $M126, 
        $B$8:$B4319 &lt;= DATE(S$1, S$2 + 1, 1) - 1
      ),
      0
    )
  ),
  """"
)"),"")</f>
        <v/>
      </c>
      <c r="S126" s="261" t="str">
        <f ca="1">IFERROR(__xludf.DUMMYFUNCTION("IFERROR(
  INDEX(
    FILTER($E$8:$E4319, 
      $C$8:$C4319 = $M126, 
      $B$8:$B4319 &lt;= DATE(T$1, T$2 + 1, 1) - 1
    ),
    MATCH(
      MAX(
        FILTER($B$8:$B4319, 
          $C$8:$C4319 = $M126, 
          $B$8:$B4319 &lt;= DATE(T$1, T$2 + 1, 1) "&amp;"- 1
        )
      ),
      FILTER($B$8:$B4319, 
        $C$8:$C4319 = $M126, 
        $B$8:$B4319 &lt;= DATE(T$1, T$2 + 1, 1) - 1
      ),
      0
    )
  ),
  """"
)"),"")</f>
        <v/>
      </c>
      <c r="T126" s="261" t="str">
        <f ca="1">IFERROR(__xludf.DUMMYFUNCTION("IFERROR(
  INDEX(
    FILTER($E$8:$E4319, 
      $C$8:$C4319 = $M126, 
      $B$8:$B4319 &lt;= DATE(U$1, U$2 + 1, 1) - 1
    ),
    MATCH(
      MAX(
        FILTER($B$8:$B4319, 
          $C$8:$C4319 = $M126, 
          $B$8:$B4319 &lt;= DATE(U$1, U$2 + 1, 1) "&amp;"- 1
        )
      ),
      FILTER($B$8:$B4319, 
        $C$8:$C4319 = $M126, 
        $B$8:$B4319 &lt;= DATE(U$1, U$2 + 1, 1) - 1
      ),
      0
    )
  ),
  """"
)"),"")</f>
        <v/>
      </c>
      <c r="U126" s="261" t="str">
        <f ca="1">IFERROR(__xludf.DUMMYFUNCTION("IFERROR(
  INDEX(
    FILTER($E$8:$E4319, 
      $C$8:$C4319 = $M126, 
      $B$8:$B4319 &lt;= DATE(V$1, V$2 + 1, 1) - 1
    ),
    MATCH(
      MAX(
        FILTER($B$8:$B4319, 
          $C$8:$C4319 = $M126, 
          $B$8:$B4319 &lt;= DATE(V$1, V$2 + 1, 1) "&amp;"- 1
        )
      ),
      FILTER($B$8:$B4319, 
        $C$8:$C4319 = $M126, 
        $B$8:$B4319 &lt;= DATE(V$1, V$2 + 1, 1) - 1
      ),
      0
    )
  ),
  """"
)"),"")</f>
        <v/>
      </c>
      <c r="V126" s="261" t="str">
        <f ca="1">IFERROR(__xludf.DUMMYFUNCTION("IFERROR(
  INDEX(
    FILTER($E$8:$E4319, 
      $C$8:$C4319 = $M126, 
      $B$8:$B4319 &lt;= DATE(W$1, W$2 + 1, 1) - 1
    ),
    MATCH(
      MAX(
        FILTER($B$8:$B4319, 
          $C$8:$C4319 = $M126, 
          $B$8:$B4319 &lt;= DATE(W$1, W$2 + 1, 1) "&amp;"- 1
        )
      ),
      FILTER($B$8:$B4319, 
        $C$8:$C4319 = $M126, 
        $B$8:$B4319 &lt;= DATE(W$1, W$2 + 1, 1) - 1
      ),
      0
    )
  ),
  """"
)"),"")</f>
        <v/>
      </c>
      <c r="W126" s="261" t="str">
        <f ca="1">IFERROR(__xludf.DUMMYFUNCTION("IFERROR(
  INDEX(
    FILTER($E$8:$E4319, 
      $C$8:$C4319 = $M126, 
      $B$8:$B4319 &lt;= DATE(X$1, X$2 + 1, 1) - 1
    ),
    MATCH(
      MAX(
        FILTER($B$8:$B4319, 
          $C$8:$C4319 = $M126, 
          $B$8:$B4319 &lt;= DATE(X$1, X$2 + 1, 1) "&amp;"- 1
        )
      ),
      FILTER($B$8:$B4319, 
        $C$8:$C4319 = $M126, 
        $B$8:$B4319 &lt;= DATE(X$1, X$2 + 1, 1) - 1
      ),
      0
    )
  ),
  """"
)"),"")</f>
        <v/>
      </c>
      <c r="X126" s="261" t="str">
        <f ca="1">IFERROR(__xludf.DUMMYFUNCTION("IFERROR(
  INDEX(
    FILTER($E$8:$E4319, 
      $C$8:$C4319 = $M126, 
      $B$8:$B4319 &lt;= DATE(Y$1, Y$2 + 1, 1) - 1
    ),
    MATCH(
      MAX(
        FILTER($B$8:$B4319, 
          $C$8:$C4319 = $M126, 
          $B$8:$B4319 &lt;= DATE(Y$1, Y$2 + 1, 1) "&amp;"- 1
        )
      ),
      FILTER($B$8:$B4319, 
        $C$8:$C4319 = $M126, 
        $B$8:$B4319 &lt;= DATE(Y$1, Y$2 + 1, 1) - 1
      ),
      0
    )
  ),
  """"
)"),"")</f>
        <v/>
      </c>
      <c r="Y126" s="261" t="str">
        <f ca="1">IFERROR(__xludf.DUMMYFUNCTION("IFERROR(
  INDEX(
    FILTER($E$8:$E4319, 
      $C$8:$C4319 = $M126, 
      $B$8:$B4319 &lt;= DATE(Z$1, Z$2 + 1, 1) - 1
    ),
    MATCH(
      MAX(
        FILTER($B$8:$B4319, 
          $C$8:$C4319 = $M126, 
          $B$8:$B4319 &lt;= DATE(Z$1, Z$2 + 1, 1) "&amp;"- 1
        )
      ),
      FILTER($B$8:$B4319, 
        $C$8:$C4319 = $M126, 
        $B$8:$B4319 &lt;= DATE(Z$1, Z$2 + 1, 1) - 1
      ),
      0
    )
  ),
  """"
)"),"")</f>
        <v/>
      </c>
      <c r="Z126" s="261" t="str">
        <f ca="1">IFERROR(__xludf.DUMMYFUNCTION("IFERROR(
  INDEX(
    FILTER($E$8:$E4319, 
      $C$8:$C4319 = $M126, 
      $B$8:$B4319 &lt;= DATE(AA$1, AA$2 + 1, 1) - 1
    ),
    MATCH(
      MAX(
        FILTER($B$8:$B4319, 
          $C$8:$C4319 = $M126, 
          $B$8:$B4319 &lt;= DATE(AA$1, AA$2 + 1,"&amp;" 1) - 1
        )
      ),
      FILTER($B$8:$B4319, 
        $C$8:$C4319 = $M126, 
        $B$8:$B4319 &lt;= DATE(AA$1, AA$2 + 1, 1) - 1
      ),
      0
    )
  ),
  """"
)"),"")</f>
        <v/>
      </c>
      <c r="AA126" s="261" t="str">
        <f ca="1">IFERROR(__xludf.DUMMYFUNCTION("IFERROR(
  INDEX(
    FILTER($E$8:$E4319, 
      $C$8:$C4319 = $M126, 
      $B$8:$B4319 &lt;= DATE(AB$1, AB$2 + 1, 1) - 1
    ),
    MATCH(
      MAX(
        FILTER($B$8:$B4319, 
          $C$8:$C4319 = $M126, 
          $B$8:$B4319 &lt;= DATE(AB$1, AB$2 + 1,"&amp;" 1) - 1
        )
      ),
      FILTER($B$8:$B4319, 
        $C$8:$C4319 = $M126, 
        $B$8:$B4319 &lt;= DATE(AB$1, AB$2 + 1, 1) - 1
      ),
      0
    )
  ),
  """"
)"),"")</f>
        <v/>
      </c>
      <c r="AB126" s="261" t="str">
        <f ca="1">IFERROR(__xludf.DUMMYFUNCTION("IFERROR(
  INDEX(
    FILTER($E$8:$E4319, 
      $C$8:$C4319 = $M126, 
      $B$8:$B4319 &lt;= DATE(AC$1, AC$2 + 1, 1) - 1
    ),
    MATCH(
      MAX(
        FILTER($B$8:$B4319, 
          $C$8:$C4319 = $M126, 
          $B$8:$B4319 &lt;= DATE(AC$1, AC$2 + 1,"&amp;" 1) - 1
        )
      ),
      FILTER($B$8:$B4319, 
        $C$8:$C4319 = $M126, 
        $B$8:$B4319 &lt;= DATE(AC$1, AC$2 + 1, 1) - 1
      ),
      0
    )
  ),
  """"
)"),"")</f>
        <v/>
      </c>
    </row>
    <row r="127" spans="2:28">
      <c r="B127" s="428"/>
      <c r="C127" s="261"/>
      <c r="D127" s="261"/>
      <c r="E127" s="261"/>
      <c r="F127" s="446"/>
      <c r="G127" s="259"/>
      <c r="H127" s="446"/>
      <c r="I127" s="454"/>
      <c r="J127" s="446"/>
      <c r="M127" s="443"/>
      <c r="O127" s="261" t="str">
        <f ca="1">IFERROR(__xludf.DUMMYFUNCTION("IFERROR(
  INDEX(
    FILTER($E$8:$E4319, 
      $C$8:$C4319 = $M127, 
      $B$8:$B4319 &lt;= DATE(P$1, P$2 + 1, 1) - 1
    ),
    MATCH(
      MAX(
        FILTER($B$8:$B4319, 
          $C$8:$C4319 = $M127, 
          $B$8:$B4319 &lt;= DATE(P$1, P$2 + 1, 1) "&amp;"- 1
        )
      ),
      FILTER($B$8:$B4319, 
        $C$8:$C4319 = $M127, 
        $B$8:$B4319 &lt;= DATE(P$1, P$2 + 1, 1) - 1
      ),
      0
    )
  ),
  """"
)"),"")</f>
        <v/>
      </c>
      <c r="P127" s="261" t="str">
        <f ca="1">IFERROR(__xludf.DUMMYFUNCTION("IFERROR(
  INDEX(
    FILTER($E$8:$E4319, 
      $C$8:$C4319 = $M127, 
      $B$8:$B4319 &lt;= DATE(Q$1, Q$2 + 1, 1) - 1
    ),
    MATCH(
      MAX(
        FILTER($B$8:$B4319, 
          $C$8:$C4319 = $M127, 
          $B$8:$B4319 &lt;= DATE(Q$1, Q$2 + 1, 1) "&amp;"- 1
        )
      ),
      FILTER($B$8:$B4319, 
        $C$8:$C4319 = $M127, 
        $B$8:$B4319 &lt;= DATE(Q$1, Q$2 + 1, 1) - 1
      ),
      0
    )
  ),
  """"
)"),"")</f>
        <v/>
      </c>
      <c r="Q127" s="261" t="str">
        <f ca="1">IFERROR(__xludf.DUMMYFUNCTION("IFERROR(
  INDEX(
    FILTER($E$8:$E4319, 
      $C$8:$C4319 = $M127, 
      $B$8:$B4319 &lt;= DATE(R$1, R$2 + 1, 1) - 1
    ),
    MATCH(
      MAX(
        FILTER($B$8:$B4319, 
          $C$8:$C4319 = $M127, 
          $B$8:$B4319 &lt;= DATE(R$1, R$2 + 1, 1) "&amp;"- 1
        )
      ),
      FILTER($B$8:$B4319, 
        $C$8:$C4319 = $M127, 
        $B$8:$B4319 &lt;= DATE(R$1, R$2 + 1, 1) - 1
      ),
      0
    )
  ),
  """"
)"),"")</f>
        <v/>
      </c>
      <c r="R127" s="261" t="str">
        <f ca="1">IFERROR(__xludf.DUMMYFUNCTION("IFERROR(
  INDEX(
    FILTER($E$8:$E4319, 
      $C$8:$C4319 = $M127, 
      $B$8:$B4319 &lt;= DATE(S$1, S$2 + 1, 1) - 1
    ),
    MATCH(
      MAX(
        FILTER($B$8:$B4319, 
          $C$8:$C4319 = $M127, 
          $B$8:$B4319 &lt;= DATE(S$1, S$2 + 1, 1) "&amp;"- 1
        )
      ),
      FILTER($B$8:$B4319, 
        $C$8:$C4319 = $M127, 
        $B$8:$B4319 &lt;= DATE(S$1, S$2 + 1, 1) - 1
      ),
      0
    )
  ),
  """"
)"),"")</f>
        <v/>
      </c>
      <c r="S127" s="261" t="str">
        <f ca="1">IFERROR(__xludf.DUMMYFUNCTION("IFERROR(
  INDEX(
    FILTER($E$8:$E4319, 
      $C$8:$C4319 = $M127, 
      $B$8:$B4319 &lt;= DATE(T$1, T$2 + 1, 1) - 1
    ),
    MATCH(
      MAX(
        FILTER($B$8:$B4319, 
          $C$8:$C4319 = $M127, 
          $B$8:$B4319 &lt;= DATE(T$1, T$2 + 1, 1) "&amp;"- 1
        )
      ),
      FILTER($B$8:$B4319, 
        $C$8:$C4319 = $M127, 
        $B$8:$B4319 &lt;= DATE(T$1, T$2 + 1, 1) - 1
      ),
      0
    )
  ),
  """"
)"),"")</f>
        <v/>
      </c>
      <c r="T127" s="261" t="str">
        <f ca="1">IFERROR(__xludf.DUMMYFUNCTION("IFERROR(
  INDEX(
    FILTER($E$8:$E4319, 
      $C$8:$C4319 = $M127, 
      $B$8:$B4319 &lt;= DATE(U$1, U$2 + 1, 1) - 1
    ),
    MATCH(
      MAX(
        FILTER($B$8:$B4319, 
          $C$8:$C4319 = $M127, 
          $B$8:$B4319 &lt;= DATE(U$1, U$2 + 1, 1) "&amp;"- 1
        )
      ),
      FILTER($B$8:$B4319, 
        $C$8:$C4319 = $M127, 
        $B$8:$B4319 &lt;= DATE(U$1, U$2 + 1, 1) - 1
      ),
      0
    )
  ),
  """"
)"),"")</f>
        <v/>
      </c>
      <c r="U127" s="261" t="str">
        <f ca="1">IFERROR(__xludf.DUMMYFUNCTION("IFERROR(
  INDEX(
    FILTER($E$8:$E4319, 
      $C$8:$C4319 = $M127, 
      $B$8:$B4319 &lt;= DATE(V$1, V$2 + 1, 1) - 1
    ),
    MATCH(
      MAX(
        FILTER($B$8:$B4319, 
          $C$8:$C4319 = $M127, 
          $B$8:$B4319 &lt;= DATE(V$1, V$2 + 1, 1) "&amp;"- 1
        )
      ),
      FILTER($B$8:$B4319, 
        $C$8:$C4319 = $M127, 
        $B$8:$B4319 &lt;= DATE(V$1, V$2 + 1, 1) - 1
      ),
      0
    )
  ),
  """"
)"),"")</f>
        <v/>
      </c>
      <c r="V127" s="261" t="str">
        <f ca="1">IFERROR(__xludf.DUMMYFUNCTION("IFERROR(
  INDEX(
    FILTER($E$8:$E4319, 
      $C$8:$C4319 = $M127, 
      $B$8:$B4319 &lt;= DATE(W$1, W$2 + 1, 1) - 1
    ),
    MATCH(
      MAX(
        FILTER($B$8:$B4319, 
          $C$8:$C4319 = $M127, 
          $B$8:$B4319 &lt;= DATE(W$1, W$2 + 1, 1) "&amp;"- 1
        )
      ),
      FILTER($B$8:$B4319, 
        $C$8:$C4319 = $M127, 
        $B$8:$B4319 &lt;= DATE(W$1, W$2 + 1, 1) - 1
      ),
      0
    )
  ),
  """"
)"),"")</f>
        <v/>
      </c>
      <c r="W127" s="261" t="str">
        <f ca="1">IFERROR(__xludf.DUMMYFUNCTION("IFERROR(
  INDEX(
    FILTER($E$8:$E4319, 
      $C$8:$C4319 = $M127, 
      $B$8:$B4319 &lt;= DATE(X$1, X$2 + 1, 1) - 1
    ),
    MATCH(
      MAX(
        FILTER($B$8:$B4319, 
          $C$8:$C4319 = $M127, 
          $B$8:$B4319 &lt;= DATE(X$1, X$2 + 1, 1) "&amp;"- 1
        )
      ),
      FILTER($B$8:$B4319, 
        $C$8:$C4319 = $M127, 
        $B$8:$B4319 &lt;= DATE(X$1, X$2 + 1, 1) - 1
      ),
      0
    )
  ),
  """"
)"),"")</f>
        <v/>
      </c>
      <c r="X127" s="261" t="str">
        <f ca="1">IFERROR(__xludf.DUMMYFUNCTION("IFERROR(
  INDEX(
    FILTER($E$8:$E4319, 
      $C$8:$C4319 = $M127, 
      $B$8:$B4319 &lt;= DATE(Y$1, Y$2 + 1, 1) - 1
    ),
    MATCH(
      MAX(
        FILTER($B$8:$B4319, 
          $C$8:$C4319 = $M127, 
          $B$8:$B4319 &lt;= DATE(Y$1, Y$2 + 1, 1) "&amp;"- 1
        )
      ),
      FILTER($B$8:$B4319, 
        $C$8:$C4319 = $M127, 
        $B$8:$B4319 &lt;= DATE(Y$1, Y$2 + 1, 1) - 1
      ),
      0
    )
  ),
  """"
)"),"")</f>
        <v/>
      </c>
      <c r="Y127" s="261" t="str">
        <f ca="1">IFERROR(__xludf.DUMMYFUNCTION("IFERROR(
  INDEX(
    FILTER($E$8:$E4319, 
      $C$8:$C4319 = $M127, 
      $B$8:$B4319 &lt;= DATE(Z$1, Z$2 + 1, 1) - 1
    ),
    MATCH(
      MAX(
        FILTER($B$8:$B4319, 
          $C$8:$C4319 = $M127, 
          $B$8:$B4319 &lt;= DATE(Z$1, Z$2 + 1, 1) "&amp;"- 1
        )
      ),
      FILTER($B$8:$B4319, 
        $C$8:$C4319 = $M127, 
        $B$8:$B4319 &lt;= DATE(Z$1, Z$2 + 1, 1) - 1
      ),
      0
    )
  ),
  """"
)"),"")</f>
        <v/>
      </c>
      <c r="Z127" s="261" t="str">
        <f ca="1">IFERROR(__xludf.DUMMYFUNCTION("IFERROR(
  INDEX(
    FILTER($E$8:$E4319, 
      $C$8:$C4319 = $M127, 
      $B$8:$B4319 &lt;= DATE(AA$1, AA$2 + 1, 1) - 1
    ),
    MATCH(
      MAX(
        FILTER($B$8:$B4319, 
          $C$8:$C4319 = $M127, 
          $B$8:$B4319 &lt;= DATE(AA$1, AA$2 + 1,"&amp;" 1) - 1
        )
      ),
      FILTER($B$8:$B4319, 
        $C$8:$C4319 = $M127, 
        $B$8:$B4319 &lt;= DATE(AA$1, AA$2 + 1, 1) - 1
      ),
      0
    )
  ),
  """"
)"),"")</f>
        <v/>
      </c>
      <c r="AA127" s="261" t="str">
        <f ca="1">IFERROR(__xludf.DUMMYFUNCTION("IFERROR(
  INDEX(
    FILTER($E$8:$E4319, 
      $C$8:$C4319 = $M127, 
      $B$8:$B4319 &lt;= DATE(AB$1, AB$2 + 1, 1) - 1
    ),
    MATCH(
      MAX(
        FILTER($B$8:$B4319, 
          $C$8:$C4319 = $M127, 
          $B$8:$B4319 &lt;= DATE(AB$1, AB$2 + 1,"&amp;" 1) - 1
        )
      ),
      FILTER($B$8:$B4319, 
        $C$8:$C4319 = $M127, 
        $B$8:$B4319 &lt;= DATE(AB$1, AB$2 + 1, 1) - 1
      ),
      0
    )
  ),
  """"
)"),"")</f>
        <v/>
      </c>
      <c r="AB127" s="261" t="str">
        <f ca="1">IFERROR(__xludf.DUMMYFUNCTION("IFERROR(
  INDEX(
    FILTER($E$8:$E4319, 
      $C$8:$C4319 = $M127, 
      $B$8:$B4319 &lt;= DATE(AC$1, AC$2 + 1, 1) - 1
    ),
    MATCH(
      MAX(
        FILTER($B$8:$B4319, 
          $C$8:$C4319 = $M127, 
          $B$8:$B4319 &lt;= DATE(AC$1, AC$2 + 1,"&amp;" 1) - 1
        )
      ),
      FILTER($B$8:$B4319, 
        $C$8:$C4319 = $M127, 
        $B$8:$B4319 &lt;= DATE(AC$1, AC$2 + 1, 1) - 1
      ),
      0
    )
  ),
  """"
)"),"")</f>
        <v/>
      </c>
    </row>
    <row r="128" spans="2:28">
      <c r="B128" s="428"/>
      <c r="C128" s="261"/>
      <c r="D128" s="261"/>
      <c r="E128" s="261"/>
      <c r="F128" s="446"/>
      <c r="G128" s="259"/>
      <c r="H128" s="446"/>
      <c r="I128" s="454"/>
      <c r="J128" s="446"/>
      <c r="M128" s="443"/>
    </row>
    <row r="129" spans="2:13">
      <c r="B129" s="428"/>
      <c r="C129" s="261"/>
      <c r="D129" s="261"/>
      <c r="E129" s="261"/>
      <c r="F129" s="446"/>
      <c r="G129" s="259"/>
      <c r="H129" s="446"/>
      <c r="I129" s="454"/>
      <c r="J129" s="446"/>
      <c r="M129" s="443"/>
    </row>
    <row r="130" spans="2:13">
      <c r="B130" s="428"/>
      <c r="C130" s="261"/>
      <c r="D130" s="261"/>
      <c r="E130" s="261"/>
      <c r="F130" s="446"/>
      <c r="G130" s="259"/>
      <c r="H130" s="446"/>
      <c r="I130" s="454"/>
      <c r="J130" s="446"/>
      <c r="M130" s="443"/>
    </row>
    <row r="131" spans="2:13">
      <c r="B131" s="428"/>
      <c r="C131" s="261"/>
      <c r="D131" s="261"/>
      <c r="E131" s="261"/>
      <c r="F131" s="446"/>
      <c r="G131" s="259"/>
      <c r="H131" s="446"/>
      <c r="I131" s="454"/>
      <c r="J131" s="446"/>
      <c r="M131" s="443"/>
    </row>
    <row r="132" spans="2:13">
      <c r="B132" s="428"/>
      <c r="C132" s="261"/>
      <c r="D132" s="261"/>
      <c r="E132" s="261"/>
      <c r="F132" s="446"/>
      <c r="G132" s="259"/>
      <c r="H132" s="446"/>
      <c r="I132" s="454"/>
      <c r="J132" s="446"/>
      <c r="M132" s="443"/>
    </row>
    <row r="133" spans="2:13">
      <c r="B133" s="428"/>
      <c r="C133" s="261"/>
      <c r="D133" s="261"/>
      <c r="E133" s="261"/>
      <c r="F133" s="446"/>
      <c r="G133" s="259"/>
      <c r="H133" s="446"/>
      <c r="I133" s="454"/>
      <c r="J133" s="446"/>
      <c r="M133" s="443"/>
    </row>
    <row r="134" spans="2:13">
      <c r="B134" s="428"/>
      <c r="C134" s="261"/>
      <c r="D134" s="261"/>
      <c r="E134" s="261"/>
      <c r="F134" s="446"/>
      <c r="G134" s="259"/>
      <c r="H134" s="446"/>
      <c r="I134" s="454"/>
      <c r="J134" s="446"/>
      <c r="M134" s="443"/>
    </row>
    <row r="135" spans="2:13">
      <c r="B135" s="428"/>
      <c r="C135" s="261"/>
      <c r="D135" s="261"/>
      <c r="E135" s="261"/>
      <c r="F135" s="446"/>
      <c r="G135" s="259"/>
      <c r="H135" s="446"/>
      <c r="I135" s="454"/>
      <c r="J135" s="446"/>
      <c r="M135" s="443"/>
    </row>
    <row r="136" spans="2:13">
      <c r="B136" s="428"/>
      <c r="C136" s="261"/>
      <c r="D136" s="261"/>
      <c r="E136" s="261"/>
      <c r="F136" s="446"/>
      <c r="G136" s="259"/>
      <c r="H136" s="446"/>
      <c r="I136" s="454"/>
      <c r="J136" s="446"/>
      <c r="M136" s="443"/>
    </row>
    <row r="137" spans="2:13">
      <c r="B137" s="428"/>
      <c r="C137" s="261"/>
      <c r="D137" s="261"/>
      <c r="E137" s="261"/>
      <c r="F137" s="446"/>
      <c r="G137" s="259"/>
      <c r="H137" s="446"/>
      <c r="I137" s="454"/>
      <c r="J137" s="446"/>
      <c r="M137" s="443"/>
    </row>
    <row r="138" spans="2:13">
      <c r="B138" s="428"/>
      <c r="C138" s="261"/>
      <c r="D138" s="261"/>
      <c r="E138" s="261"/>
      <c r="F138" s="446"/>
      <c r="G138" s="259"/>
      <c r="H138" s="446"/>
      <c r="I138" s="454"/>
      <c r="J138" s="446"/>
      <c r="M138" s="443"/>
    </row>
    <row r="139" spans="2:13">
      <c r="B139" s="428"/>
      <c r="C139" s="261"/>
      <c r="D139" s="261"/>
      <c r="E139" s="261"/>
      <c r="F139" s="446"/>
      <c r="G139" s="259"/>
      <c r="H139" s="446"/>
      <c r="I139" s="454"/>
      <c r="J139" s="446"/>
      <c r="M139" s="124"/>
    </row>
    <row r="140" spans="2:13">
      <c r="B140" s="428"/>
      <c r="C140" s="261"/>
      <c r="D140" s="261"/>
      <c r="E140" s="261"/>
      <c r="F140" s="446"/>
      <c r="G140" s="259"/>
      <c r="H140" s="446"/>
      <c r="I140" s="454"/>
      <c r="J140" s="446"/>
      <c r="M140" s="124"/>
    </row>
    <row r="141" spans="2:13">
      <c r="B141" s="428"/>
      <c r="C141" s="261"/>
      <c r="D141" s="261"/>
      <c r="E141" s="261"/>
      <c r="F141" s="446"/>
      <c r="G141" s="259"/>
      <c r="H141" s="446"/>
      <c r="I141" s="454"/>
      <c r="J141" s="446"/>
      <c r="M141" s="124"/>
    </row>
    <row r="142" spans="2:13">
      <c r="B142" s="428"/>
      <c r="C142" s="261"/>
      <c r="D142" s="261"/>
      <c r="E142" s="261"/>
      <c r="F142" s="446"/>
      <c r="G142" s="259"/>
      <c r="H142" s="446"/>
      <c r="I142" s="454"/>
      <c r="J142" s="446"/>
      <c r="M142" s="124"/>
    </row>
    <row r="143" spans="2:13">
      <c r="B143" s="428"/>
      <c r="C143" s="261"/>
      <c r="D143" s="261"/>
      <c r="E143" s="261"/>
      <c r="F143" s="446"/>
      <c r="G143" s="259"/>
      <c r="H143" s="446"/>
      <c r="I143" s="454"/>
      <c r="J143" s="446"/>
      <c r="M143" s="124"/>
    </row>
    <row r="144" spans="2:13">
      <c r="B144" s="431"/>
      <c r="F144" s="446"/>
      <c r="G144" s="259"/>
      <c r="H144" s="446"/>
      <c r="I144" s="454"/>
      <c r="J144" s="446"/>
      <c r="M144" s="124"/>
    </row>
    <row r="145" spans="2:13">
      <c r="B145" s="431"/>
      <c r="F145" s="446"/>
      <c r="G145" s="259"/>
      <c r="H145" s="446"/>
      <c r="I145" s="454"/>
      <c r="J145" s="446"/>
      <c r="M145" s="124"/>
    </row>
    <row r="146" spans="2:13">
      <c r="B146" s="431"/>
      <c r="F146" s="446"/>
      <c r="G146" s="259"/>
      <c r="H146" s="446"/>
      <c r="I146" s="454"/>
      <c r="J146" s="446"/>
      <c r="M146" s="124"/>
    </row>
    <row r="147" spans="2:13">
      <c r="B147" s="431"/>
      <c r="F147" s="446"/>
      <c r="G147" s="259"/>
      <c r="H147" s="446"/>
      <c r="I147" s="454"/>
      <c r="J147" s="446"/>
      <c r="M147" s="124"/>
    </row>
    <row r="148" spans="2:13">
      <c r="B148" s="431"/>
      <c r="F148" s="446"/>
      <c r="G148" s="259"/>
      <c r="H148" s="446"/>
      <c r="I148" s="454"/>
      <c r="J148" s="446"/>
      <c r="M148" s="124"/>
    </row>
    <row r="149" spans="2:13">
      <c r="B149" s="431"/>
      <c r="F149" s="446"/>
      <c r="G149" s="259"/>
      <c r="H149" s="446"/>
      <c r="I149" s="454"/>
      <c r="J149" s="446"/>
      <c r="M149" s="124"/>
    </row>
    <row r="150" spans="2:13">
      <c r="B150" s="431"/>
      <c r="F150" s="446"/>
      <c r="G150" s="259"/>
      <c r="H150" s="446"/>
      <c r="I150" s="454"/>
      <c r="J150" s="446"/>
      <c r="M150" s="124"/>
    </row>
    <row r="151" spans="2:13">
      <c r="B151" s="431"/>
      <c r="F151" s="446"/>
      <c r="G151" s="259"/>
      <c r="H151" s="446"/>
      <c r="I151" s="454"/>
      <c r="J151" s="446"/>
      <c r="M151" s="124"/>
    </row>
    <row r="152" spans="2:13">
      <c r="B152" s="431"/>
      <c r="F152" s="446"/>
      <c r="G152" s="259"/>
      <c r="H152" s="446"/>
      <c r="I152" s="454"/>
      <c r="J152" s="446"/>
      <c r="M152" s="124"/>
    </row>
    <row r="153" spans="2:13">
      <c r="B153" s="431"/>
      <c r="F153" s="446"/>
      <c r="G153" s="259"/>
      <c r="H153" s="446"/>
      <c r="I153" s="454"/>
      <c r="J153" s="446"/>
      <c r="M153" s="124"/>
    </row>
    <row r="154" spans="2:13">
      <c r="B154" s="431"/>
      <c r="F154" s="446"/>
      <c r="G154" s="259"/>
      <c r="H154" s="446"/>
      <c r="I154" s="454"/>
      <c r="J154" s="446"/>
      <c r="M154" s="124"/>
    </row>
    <row r="155" spans="2:13">
      <c r="B155" s="431"/>
      <c r="F155" s="446"/>
      <c r="G155" s="259"/>
      <c r="H155" s="446"/>
      <c r="I155" s="454"/>
      <c r="J155" s="446"/>
      <c r="M155" s="124"/>
    </row>
    <row r="156" spans="2:13">
      <c r="B156" s="431"/>
      <c r="F156" s="446"/>
      <c r="G156" s="259"/>
      <c r="H156" s="446"/>
      <c r="I156" s="454"/>
      <c r="J156" s="446"/>
      <c r="M156" s="124"/>
    </row>
    <row r="157" spans="2:13">
      <c r="B157" s="431"/>
      <c r="F157" s="446"/>
      <c r="G157" s="259"/>
      <c r="H157" s="446"/>
      <c r="I157" s="454"/>
      <c r="J157" s="446"/>
      <c r="M157" s="124"/>
    </row>
    <row r="158" spans="2:13">
      <c r="B158" s="431"/>
      <c r="F158" s="446"/>
      <c r="G158" s="259"/>
      <c r="H158" s="446"/>
      <c r="I158" s="454"/>
      <c r="J158" s="446"/>
      <c r="M158" s="124"/>
    </row>
    <row r="159" spans="2:13">
      <c r="B159" s="431"/>
      <c r="F159" s="446"/>
      <c r="G159" s="259"/>
      <c r="H159" s="446"/>
      <c r="I159" s="454"/>
      <c r="J159" s="446"/>
      <c r="M159" s="124"/>
    </row>
    <row r="160" spans="2:13">
      <c r="B160" s="431"/>
      <c r="F160" s="446"/>
      <c r="G160" s="259"/>
      <c r="H160" s="446"/>
      <c r="I160" s="454"/>
      <c r="J160" s="446"/>
      <c r="M160" s="124"/>
    </row>
    <row r="161" spans="2:13">
      <c r="B161" s="431"/>
      <c r="M161" s="124"/>
    </row>
    <row r="162" spans="2:13">
      <c r="B162" s="431"/>
      <c r="M162" s="124"/>
    </row>
    <row r="163" spans="2:13">
      <c r="B163" s="431"/>
      <c r="M163" s="124"/>
    </row>
    <row r="164" spans="2:13">
      <c r="B164" s="431"/>
      <c r="M164" s="124"/>
    </row>
    <row r="165" spans="2:13">
      <c r="B165" s="431"/>
      <c r="M165" s="124"/>
    </row>
    <row r="166" spans="2:13">
      <c r="B166" s="431"/>
      <c r="M166" s="124"/>
    </row>
    <row r="167" spans="2:13">
      <c r="B167" s="431"/>
      <c r="M167" s="124"/>
    </row>
    <row r="168" spans="2:13">
      <c r="B168" s="431"/>
      <c r="M168" s="124"/>
    </row>
    <row r="169" spans="2:13">
      <c r="B169" s="431"/>
      <c r="M169" s="124"/>
    </row>
    <row r="170" spans="2:13">
      <c r="B170" s="431"/>
      <c r="M170" s="124"/>
    </row>
    <row r="171" spans="2:13">
      <c r="B171" s="431"/>
      <c r="M171" s="124"/>
    </row>
    <row r="172" spans="2:13">
      <c r="B172" s="431"/>
      <c r="M172" s="124"/>
    </row>
    <row r="173" spans="2:13">
      <c r="B173" s="431"/>
      <c r="M173" s="124"/>
    </row>
    <row r="174" spans="2:13">
      <c r="B174" s="431"/>
      <c r="M174" s="124"/>
    </row>
    <row r="175" spans="2:13">
      <c r="B175" s="431"/>
      <c r="M175" s="124"/>
    </row>
    <row r="176" spans="2:13">
      <c r="B176" s="431"/>
      <c r="M176" s="124"/>
    </row>
    <row r="177" spans="2:13">
      <c r="B177" s="431"/>
      <c r="M177" s="124"/>
    </row>
    <row r="178" spans="2:13">
      <c r="B178" s="431"/>
      <c r="M178" s="124"/>
    </row>
    <row r="179" spans="2:13">
      <c r="B179" s="431"/>
      <c r="M179" s="124"/>
    </row>
    <row r="180" spans="2:13">
      <c r="B180" s="431"/>
      <c r="M180" s="124"/>
    </row>
    <row r="181" spans="2:13">
      <c r="B181" s="431"/>
      <c r="M181" s="124"/>
    </row>
    <row r="182" spans="2:13">
      <c r="B182" s="431"/>
      <c r="M182" s="124"/>
    </row>
    <row r="183" spans="2:13">
      <c r="B183" s="431"/>
      <c r="M183" s="124"/>
    </row>
    <row r="184" spans="2:13">
      <c r="B184" s="431"/>
      <c r="M184" s="124"/>
    </row>
    <row r="185" spans="2:13">
      <c r="B185" s="431"/>
      <c r="M185" s="124"/>
    </row>
    <row r="186" spans="2:13">
      <c r="B186" s="431"/>
      <c r="M186" s="124"/>
    </row>
    <row r="187" spans="2:13">
      <c r="B187" s="431"/>
      <c r="M187" s="124"/>
    </row>
    <row r="188" spans="2:13">
      <c r="B188" s="431"/>
      <c r="M188" s="124"/>
    </row>
    <row r="189" spans="2:13">
      <c r="B189" s="431"/>
      <c r="M189" s="124"/>
    </row>
    <row r="190" spans="2:13">
      <c r="B190" s="431"/>
      <c r="M190" s="124"/>
    </row>
    <row r="191" spans="2:13">
      <c r="B191" s="431"/>
      <c r="M191" s="124"/>
    </row>
    <row r="192" spans="2:13">
      <c r="B192" s="431"/>
      <c r="M192" s="124"/>
    </row>
    <row r="193" spans="2:13">
      <c r="B193" s="431"/>
      <c r="M193" s="124"/>
    </row>
    <row r="194" spans="2:13">
      <c r="B194" s="431"/>
      <c r="M194" s="124"/>
    </row>
    <row r="195" spans="2:13">
      <c r="B195" s="431"/>
      <c r="M195" s="124"/>
    </row>
    <row r="196" spans="2:13">
      <c r="B196" s="431"/>
      <c r="M196" s="124"/>
    </row>
    <row r="197" spans="2:13">
      <c r="B197" s="431"/>
      <c r="M197" s="124"/>
    </row>
    <row r="198" spans="2:13">
      <c r="B198" s="431"/>
      <c r="M198" s="124"/>
    </row>
    <row r="199" spans="2:13">
      <c r="B199" s="431"/>
      <c r="M199" s="124"/>
    </row>
    <row r="200" spans="2:13">
      <c r="B200" s="431"/>
      <c r="M200" s="124"/>
    </row>
    <row r="201" spans="2:13">
      <c r="B201" s="431"/>
      <c r="M201" s="124"/>
    </row>
    <row r="202" spans="2:13">
      <c r="B202" s="431"/>
      <c r="M202" s="124"/>
    </row>
    <row r="203" spans="2:13">
      <c r="B203" s="431"/>
      <c r="M203" s="124"/>
    </row>
    <row r="204" spans="2:13">
      <c r="B204" s="431"/>
      <c r="M204" s="124"/>
    </row>
    <row r="205" spans="2:13">
      <c r="B205" s="431"/>
      <c r="M205" s="124"/>
    </row>
    <row r="206" spans="2:13">
      <c r="B206" s="431"/>
      <c r="M206" s="124"/>
    </row>
    <row r="207" spans="2:13">
      <c r="B207" s="431"/>
      <c r="M207" s="124"/>
    </row>
    <row r="208" spans="2:13">
      <c r="B208" s="431"/>
      <c r="M208" s="124"/>
    </row>
    <row r="209" spans="2:13">
      <c r="B209" s="431"/>
      <c r="M209" s="124"/>
    </row>
    <row r="210" spans="2:13">
      <c r="B210" s="431"/>
      <c r="M210" s="124"/>
    </row>
    <row r="211" spans="2:13">
      <c r="B211" s="431"/>
      <c r="M211" s="124"/>
    </row>
    <row r="212" spans="2:13">
      <c r="B212" s="431"/>
      <c r="M212" s="124"/>
    </row>
    <row r="213" spans="2:13">
      <c r="B213" s="431"/>
      <c r="M213" s="124"/>
    </row>
    <row r="214" spans="2:13">
      <c r="B214" s="431"/>
      <c r="M214" s="124"/>
    </row>
    <row r="215" spans="2:13">
      <c r="B215" s="431"/>
      <c r="M215" s="124"/>
    </row>
    <row r="216" spans="2:13">
      <c r="B216" s="431"/>
      <c r="M216" s="124"/>
    </row>
    <row r="217" spans="2:13">
      <c r="B217" s="431"/>
      <c r="M217" s="124"/>
    </row>
    <row r="218" spans="2:13">
      <c r="B218" s="431"/>
      <c r="M218" s="124"/>
    </row>
    <row r="219" spans="2:13">
      <c r="B219" s="431"/>
      <c r="M219" s="124"/>
    </row>
    <row r="220" spans="2:13">
      <c r="B220" s="431"/>
      <c r="M220" s="124"/>
    </row>
    <row r="221" spans="2:13">
      <c r="B221" s="431"/>
      <c r="M221" s="124"/>
    </row>
    <row r="222" spans="2:13">
      <c r="B222" s="431"/>
      <c r="M222" s="124"/>
    </row>
    <row r="223" spans="2:13">
      <c r="B223" s="431"/>
      <c r="M223" s="124"/>
    </row>
    <row r="224" spans="2:13">
      <c r="B224" s="431"/>
      <c r="M224" s="124"/>
    </row>
    <row r="225" spans="2:13">
      <c r="B225" s="431"/>
      <c r="M225" s="124"/>
    </row>
    <row r="226" spans="2:13">
      <c r="B226" s="431"/>
      <c r="M226" s="124"/>
    </row>
    <row r="227" spans="2:13">
      <c r="B227" s="431"/>
      <c r="M227" s="124"/>
    </row>
    <row r="228" spans="2:13">
      <c r="B228" s="431"/>
      <c r="M228" s="124"/>
    </row>
    <row r="229" spans="2:13">
      <c r="B229" s="431"/>
      <c r="M229" s="124"/>
    </row>
    <row r="230" spans="2:13">
      <c r="B230" s="431"/>
      <c r="M230" s="124"/>
    </row>
    <row r="231" spans="2:13">
      <c r="B231" s="431"/>
      <c r="M231" s="124"/>
    </row>
    <row r="232" spans="2:13">
      <c r="B232" s="431"/>
      <c r="M232" s="124"/>
    </row>
    <row r="233" spans="2:13">
      <c r="B233" s="431"/>
      <c r="M233" s="124"/>
    </row>
    <row r="234" spans="2:13">
      <c r="B234" s="431"/>
      <c r="M234" s="124"/>
    </row>
    <row r="235" spans="2:13">
      <c r="B235" s="431"/>
      <c r="M235" s="124"/>
    </row>
    <row r="236" spans="2:13">
      <c r="B236" s="431"/>
      <c r="M236" s="124"/>
    </row>
    <row r="237" spans="2:13">
      <c r="B237" s="431"/>
      <c r="M237" s="124"/>
    </row>
    <row r="238" spans="2:13">
      <c r="B238" s="431"/>
      <c r="M238" s="124"/>
    </row>
    <row r="239" spans="2:13">
      <c r="B239" s="431"/>
      <c r="M239" s="124"/>
    </row>
    <row r="240" spans="2:13">
      <c r="B240" s="431"/>
      <c r="M240" s="124"/>
    </row>
    <row r="241" spans="2:13">
      <c r="B241" s="431"/>
      <c r="M241" s="124"/>
    </row>
    <row r="242" spans="2:13">
      <c r="B242" s="431"/>
      <c r="M242" s="124"/>
    </row>
    <row r="243" spans="2:13">
      <c r="B243" s="431"/>
      <c r="M243" s="124"/>
    </row>
    <row r="244" spans="2:13">
      <c r="B244" s="431"/>
      <c r="M244" s="124"/>
    </row>
    <row r="245" spans="2:13">
      <c r="B245" s="431"/>
      <c r="M245" s="124"/>
    </row>
    <row r="246" spans="2:13">
      <c r="B246" s="431"/>
      <c r="M246" s="124"/>
    </row>
    <row r="247" spans="2:13">
      <c r="B247" s="431"/>
      <c r="M247" s="124"/>
    </row>
    <row r="248" spans="2:13">
      <c r="B248" s="431"/>
      <c r="M248" s="124"/>
    </row>
    <row r="249" spans="2:13">
      <c r="B249" s="431"/>
      <c r="M249" s="124"/>
    </row>
    <row r="250" spans="2:13">
      <c r="B250" s="431"/>
      <c r="M250" s="124"/>
    </row>
    <row r="251" spans="2:13">
      <c r="B251" s="431"/>
      <c r="M251" s="124"/>
    </row>
    <row r="252" spans="2:13">
      <c r="B252" s="431"/>
      <c r="M252" s="124"/>
    </row>
    <row r="253" spans="2:13">
      <c r="B253" s="431"/>
      <c r="M253" s="124"/>
    </row>
    <row r="254" spans="2:13">
      <c r="B254" s="431"/>
      <c r="M254" s="124"/>
    </row>
    <row r="255" spans="2:13">
      <c r="B255" s="431"/>
      <c r="M255" s="124"/>
    </row>
    <row r="256" spans="2:13">
      <c r="B256" s="431"/>
      <c r="M256" s="124"/>
    </row>
    <row r="257" spans="2:13">
      <c r="B257" s="431"/>
      <c r="M257" s="124"/>
    </row>
    <row r="258" spans="2:13">
      <c r="B258" s="431"/>
      <c r="M258" s="124"/>
    </row>
    <row r="259" spans="2:13">
      <c r="B259" s="431"/>
      <c r="M259" s="124"/>
    </row>
    <row r="260" spans="2:13">
      <c r="B260" s="431"/>
      <c r="M260" s="124"/>
    </row>
    <row r="261" spans="2:13">
      <c r="B261" s="431"/>
      <c r="M261" s="124"/>
    </row>
    <row r="262" spans="2:13">
      <c r="B262" s="431"/>
      <c r="M262" s="124"/>
    </row>
    <row r="263" spans="2:13">
      <c r="B263" s="431"/>
      <c r="M263" s="124"/>
    </row>
    <row r="264" spans="2:13">
      <c r="B264" s="431"/>
      <c r="M264" s="124"/>
    </row>
    <row r="265" spans="2:13">
      <c r="B265" s="431"/>
      <c r="M265" s="124"/>
    </row>
    <row r="266" spans="2:13">
      <c r="B266" s="431"/>
      <c r="M266" s="124"/>
    </row>
    <row r="267" spans="2:13">
      <c r="B267" s="431"/>
      <c r="M267" s="124"/>
    </row>
    <row r="268" spans="2:13">
      <c r="B268" s="431"/>
      <c r="M268" s="124"/>
    </row>
    <row r="269" spans="2:13">
      <c r="B269" s="431"/>
      <c r="M269" s="124"/>
    </row>
    <row r="270" spans="2:13">
      <c r="B270" s="431"/>
      <c r="M270" s="124"/>
    </row>
    <row r="271" spans="2:13">
      <c r="B271" s="431"/>
      <c r="M271" s="124"/>
    </row>
    <row r="272" spans="2:13">
      <c r="B272" s="431"/>
      <c r="M272" s="124"/>
    </row>
    <row r="273" spans="2:13">
      <c r="B273" s="431"/>
      <c r="M273" s="124"/>
    </row>
    <row r="274" spans="2:13">
      <c r="B274" s="431"/>
      <c r="M274" s="124"/>
    </row>
    <row r="275" spans="2:13">
      <c r="B275" s="431"/>
      <c r="M275" s="124"/>
    </row>
    <row r="276" spans="2:13">
      <c r="B276" s="431"/>
      <c r="M276" s="124"/>
    </row>
    <row r="277" spans="2:13">
      <c r="B277" s="431"/>
      <c r="M277" s="124"/>
    </row>
    <row r="278" spans="2:13">
      <c r="B278" s="431"/>
      <c r="M278" s="124"/>
    </row>
    <row r="279" spans="2:13">
      <c r="B279" s="431"/>
      <c r="M279" s="124"/>
    </row>
    <row r="280" spans="2:13">
      <c r="B280" s="431"/>
      <c r="M280" s="124"/>
    </row>
    <row r="281" spans="2:13">
      <c r="B281" s="431"/>
      <c r="M281" s="124"/>
    </row>
    <row r="282" spans="2:13">
      <c r="B282" s="431"/>
      <c r="M282" s="124"/>
    </row>
    <row r="283" spans="2:13">
      <c r="B283" s="431"/>
      <c r="M283" s="124"/>
    </row>
    <row r="284" spans="2:13">
      <c r="B284" s="431"/>
      <c r="M284" s="124"/>
    </row>
    <row r="285" spans="2:13">
      <c r="B285" s="431"/>
      <c r="M285" s="124"/>
    </row>
    <row r="286" spans="2:13">
      <c r="B286" s="431"/>
      <c r="M286" s="124"/>
    </row>
    <row r="287" spans="2:13">
      <c r="B287" s="431"/>
      <c r="M287" s="124"/>
    </row>
    <row r="288" spans="2:13">
      <c r="B288" s="431"/>
      <c r="M288" s="124"/>
    </row>
    <row r="289" spans="2:13">
      <c r="B289" s="431"/>
      <c r="M289" s="124"/>
    </row>
    <row r="290" spans="2:13">
      <c r="B290" s="431"/>
      <c r="M290" s="124"/>
    </row>
    <row r="291" spans="2:13">
      <c r="B291" s="431"/>
      <c r="M291" s="124"/>
    </row>
    <row r="292" spans="2:13">
      <c r="B292" s="431"/>
      <c r="M292" s="124"/>
    </row>
    <row r="293" spans="2:13">
      <c r="B293" s="431"/>
      <c r="M293" s="124"/>
    </row>
    <row r="294" spans="2:13">
      <c r="B294" s="431"/>
      <c r="M294" s="124"/>
    </row>
    <row r="295" spans="2:13">
      <c r="B295" s="431"/>
      <c r="M295" s="124"/>
    </row>
    <row r="296" spans="2:13">
      <c r="B296" s="431"/>
      <c r="M296" s="124"/>
    </row>
    <row r="297" spans="2:13">
      <c r="B297" s="431"/>
      <c r="M297" s="124"/>
    </row>
    <row r="298" spans="2:13">
      <c r="B298" s="431"/>
      <c r="M298" s="124"/>
    </row>
    <row r="299" spans="2:13">
      <c r="B299" s="431"/>
      <c r="M299" s="124"/>
    </row>
    <row r="300" spans="2:13">
      <c r="B300" s="431"/>
      <c r="M300" s="124"/>
    </row>
    <row r="301" spans="2:13">
      <c r="B301" s="431"/>
      <c r="M301" s="124"/>
    </row>
    <row r="302" spans="2:13">
      <c r="B302" s="431"/>
      <c r="M302" s="124"/>
    </row>
    <row r="303" spans="2:13">
      <c r="B303" s="431"/>
      <c r="M303" s="124"/>
    </row>
    <row r="304" spans="2:13">
      <c r="B304" s="431"/>
      <c r="M304" s="124"/>
    </row>
    <row r="305" spans="2:13">
      <c r="B305" s="431"/>
      <c r="M305" s="124"/>
    </row>
    <row r="306" spans="2:13">
      <c r="B306" s="431"/>
      <c r="M306" s="124"/>
    </row>
    <row r="307" spans="2:13">
      <c r="B307" s="431"/>
      <c r="M307" s="124"/>
    </row>
    <row r="308" spans="2:13">
      <c r="B308" s="431"/>
      <c r="M308" s="124"/>
    </row>
    <row r="309" spans="2:13">
      <c r="B309" s="431"/>
      <c r="M309" s="124"/>
    </row>
    <row r="310" spans="2:13">
      <c r="B310" s="431"/>
      <c r="M310" s="124"/>
    </row>
    <row r="311" spans="2:13">
      <c r="B311" s="431"/>
      <c r="M311" s="124"/>
    </row>
    <row r="312" spans="2:13">
      <c r="B312" s="431"/>
      <c r="M312" s="124"/>
    </row>
    <row r="313" spans="2:13">
      <c r="B313" s="431"/>
      <c r="M313" s="124"/>
    </row>
    <row r="314" spans="2:13">
      <c r="B314" s="431"/>
      <c r="M314" s="124"/>
    </row>
    <row r="315" spans="2:13">
      <c r="B315" s="431"/>
      <c r="M315" s="124"/>
    </row>
    <row r="316" spans="2:13">
      <c r="B316" s="431"/>
      <c r="M316" s="124"/>
    </row>
    <row r="317" spans="2:13">
      <c r="B317" s="431"/>
      <c r="M317" s="124"/>
    </row>
    <row r="318" spans="2:13">
      <c r="B318" s="431"/>
      <c r="M318" s="124"/>
    </row>
    <row r="319" spans="2:13">
      <c r="B319" s="431"/>
      <c r="M319" s="124"/>
    </row>
    <row r="320" spans="2:13">
      <c r="B320" s="431"/>
      <c r="M320" s="124"/>
    </row>
    <row r="321" spans="2:13">
      <c r="B321" s="431"/>
      <c r="M321" s="124"/>
    </row>
    <row r="322" spans="2:13">
      <c r="B322" s="431"/>
      <c r="M322" s="124"/>
    </row>
    <row r="323" spans="2:13">
      <c r="B323" s="431"/>
      <c r="M323" s="124"/>
    </row>
    <row r="324" spans="2:13">
      <c r="B324" s="431"/>
      <c r="M324" s="124"/>
    </row>
    <row r="325" spans="2:13">
      <c r="B325" s="431"/>
      <c r="M325" s="124"/>
    </row>
    <row r="326" spans="2:13">
      <c r="B326" s="431"/>
      <c r="M326" s="124"/>
    </row>
    <row r="327" spans="2:13">
      <c r="B327" s="431"/>
      <c r="M327" s="124"/>
    </row>
    <row r="328" spans="2:13">
      <c r="B328" s="431"/>
      <c r="M328" s="124"/>
    </row>
    <row r="329" spans="2:13">
      <c r="B329" s="431"/>
      <c r="M329" s="124"/>
    </row>
    <row r="330" spans="2:13">
      <c r="B330" s="431"/>
      <c r="M330" s="124"/>
    </row>
    <row r="331" spans="2:13">
      <c r="B331" s="431"/>
      <c r="M331" s="124"/>
    </row>
    <row r="332" spans="2:13">
      <c r="B332" s="431"/>
      <c r="M332" s="124"/>
    </row>
    <row r="333" spans="2:13">
      <c r="B333" s="431"/>
      <c r="M333" s="124"/>
    </row>
    <row r="334" spans="2:13">
      <c r="B334" s="431"/>
      <c r="M334" s="124"/>
    </row>
    <row r="335" spans="2:13">
      <c r="B335" s="431"/>
      <c r="M335" s="124"/>
    </row>
    <row r="336" spans="2:13">
      <c r="B336" s="431"/>
      <c r="M336" s="124"/>
    </row>
    <row r="337" spans="2:13">
      <c r="B337" s="431"/>
      <c r="M337" s="124"/>
    </row>
    <row r="338" spans="2:13">
      <c r="B338" s="431"/>
      <c r="M338" s="124"/>
    </row>
    <row r="339" spans="2:13">
      <c r="B339" s="431"/>
      <c r="M339" s="124"/>
    </row>
    <row r="340" spans="2:13">
      <c r="B340" s="431"/>
      <c r="M340" s="124"/>
    </row>
    <row r="341" spans="2:13">
      <c r="B341" s="431"/>
      <c r="M341" s="124"/>
    </row>
    <row r="342" spans="2:13">
      <c r="B342" s="431"/>
      <c r="M342" s="124"/>
    </row>
    <row r="343" spans="2:13">
      <c r="B343" s="431"/>
      <c r="M343" s="124"/>
    </row>
    <row r="344" spans="2:13">
      <c r="B344" s="431"/>
      <c r="M344" s="124"/>
    </row>
    <row r="345" spans="2:13">
      <c r="B345" s="431"/>
      <c r="M345" s="124"/>
    </row>
    <row r="346" spans="2:13">
      <c r="B346" s="431"/>
      <c r="M346" s="124"/>
    </row>
    <row r="347" spans="2:13">
      <c r="B347" s="431"/>
      <c r="M347" s="124"/>
    </row>
    <row r="348" spans="2:13">
      <c r="B348" s="431"/>
      <c r="M348" s="124"/>
    </row>
    <row r="349" spans="2:13">
      <c r="B349" s="431"/>
      <c r="M349" s="124"/>
    </row>
    <row r="350" spans="2:13">
      <c r="B350" s="431"/>
      <c r="M350" s="124"/>
    </row>
    <row r="351" spans="2:13">
      <c r="B351" s="431"/>
      <c r="M351" s="124"/>
    </row>
    <row r="352" spans="2:13">
      <c r="B352" s="431"/>
      <c r="M352" s="124"/>
    </row>
    <row r="353" spans="2:13">
      <c r="B353" s="431"/>
      <c r="M353" s="124"/>
    </row>
    <row r="354" spans="2:13">
      <c r="B354" s="431"/>
      <c r="M354" s="124"/>
    </row>
    <row r="355" spans="2:13">
      <c r="B355" s="431"/>
      <c r="M355" s="124"/>
    </row>
    <row r="356" spans="2:13">
      <c r="B356" s="431"/>
      <c r="M356" s="124"/>
    </row>
    <row r="357" spans="2:13">
      <c r="B357" s="431"/>
      <c r="M357" s="124"/>
    </row>
    <row r="358" spans="2:13">
      <c r="B358" s="431"/>
      <c r="M358" s="124"/>
    </row>
    <row r="359" spans="2:13">
      <c r="B359" s="431"/>
      <c r="M359" s="124"/>
    </row>
    <row r="360" spans="2:13">
      <c r="B360" s="431"/>
      <c r="M360" s="124"/>
    </row>
    <row r="361" spans="2:13">
      <c r="B361" s="431"/>
      <c r="M361" s="124"/>
    </row>
    <row r="362" spans="2:13">
      <c r="B362" s="431"/>
      <c r="M362" s="124"/>
    </row>
    <row r="363" spans="2:13">
      <c r="B363" s="431"/>
      <c r="M363" s="124"/>
    </row>
    <row r="364" spans="2:13">
      <c r="B364" s="431"/>
      <c r="M364" s="124"/>
    </row>
    <row r="365" spans="2:13">
      <c r="B365" s="431"/>
      <c r="M365" s="124"/>
    </row>
    <row r="366" spans="2:13">
      <c r="B366" s="431"/>
      <c r="M366" s="124"/>
    </row>
    <row r="367" spans="2:13">
      <c r="B367" s="431"/>
      <c r="M367" s="124"/>
    </row>
    <row r="368" spans="2:13">
      <c r="B368" s="431"/>
      <c r="M368" s="124"/>
    </row>
    <row r="369" spans="2:13">
      <c r="B369" s="431"/>
      <c r="M369" s="124"/>
    </row>
    <row r="370" spans="2:13">
      <c r="B370" s="431"/>
      <c r="M370" s="124"/>
    </row>
    <row r="371" spans="2:13">
      <c r="B371" s="431"/>
      <c r="M371" s="124"/>
    </row>
    <row r="372" spans="2:13">
      <c r="B372" s="431"/>
      <c r="M372" s="124"/>
    </row>
    <row r="373" spans="2:13">
      <c r="B373" s="431"/>
      <c r="M373" s="124"/>
    </row>
    <row r="374" spans="2:13">
      <c r="B374" s="431"/>
      <c r="M374" s="124"/>
    </row>
    <row r="375" spans="2:13">
      <c r="B375" s="431"/>
      <c r="M375" s="124"/>
    </row>
    <row r="376" spans="2:13">
      <c r="B376" s="431"/>
      <c r="M376" s="124"/>
    </row>
    <row r="377" spans="2:13">
      <c r="B377" s="431"/>
      <c r="M377" s="124"/>
    </row>
    <row r="378" spans="2:13">
      <c r="B378" s="431"/>
      <c r="M378" s="124"/>
    </row>
    <row r="379" spans="2:13">
      <c r="B379" s="431"/>
      <c r="M379" s="124"/>
    </row>
    <row r="380" spans="2:13">
      <c r="B380" s="431"/>
      <c r="M380" s="124"/>
    </row>
    <row r="381" spans="2:13">
      <c r="B381" s="431"/>
      <c r="M381" s="124"/>
    </row>
    <row r="382" spans="2:13">
      <c r="B382" s="431"/>
      <c r="M382" s="124"/>
    </row>
    <row r="383" spans="2:13">
      <c r="B383" s="431"/>
      <c r="M383" s="124"/>
    </row>
    <row r="384" spans="2:13">
      <c r="B384" s="431"/>
      <c r="M384" s="124"/>
    </row>
    <row r="385" spans="2:13">
      <c r="B385" s="431"/>
      <c r="M385" s="124"/>
    </row>
    <row r="386" spans="2:13">
      <c r="B386" s="431"/>
      <c r="M386" s="124"/>
    </row>
    <row r="387" spans="2:13">
      <c r="B387" s="431"/>
      <c r="M387" s="124"/>
    </row>
    <row r="388" spans="2:13">
      <c r="B388" s="431"/>
      <c r="M388" s="124"/>
    </row>
    <row r="389" spans="2:13">
      <c r="B389" s="431"/>
      <c r="M389" s="124"/>
    </row>
    <row r="390" spans="2:13">
      <c r="B390" s="431"/>
      <c r="M390" s="124"/>
    </row>
    <row r="391" spans="2:13">
      <c r="B391" s="431"/>
      <c r="M391" s="124"/>
    </row>
    <row r="392" spans="2:13">
      <c r="B392" s="431"/>
      <c r="M392" s="124"/>
    </row>
    <row r="393" spans="2:13">
      <c r="B393" s="431"/>
      <c r="M393" s="124"/>
    </row>
    <row r="394" spans="2:13">
      <c r="B394" s="431"/>
      <c r="M394" s="124"/>
    </row>
    <row r="395" spans="2:13">
      <c r="B395" s="431"/>
      <c r="M395" s="124"/>
    </row>
    <row r="396" spans="2:13">
      <c r="B396" s="431"/>
      <c r="M396" s="124"/>
    </row>
    <row r="397" spans="2:13">
      <c r="B397" s="431"/>
      <c r="M397" s="124"/>
    </row>
    <row r="398" spans="2:13">
      <c r="B398" s="431"/>
      <c r="M398" s="124"/>
    </row>
    <row r="399" spans="2:13">
      <c r="B399" s="431"/>
      <c r="M399" s="124"/>
    </row>
    <row r="400" spans="2:13">
      <c r="B400" s="431"/>
      <c r="M400" s="124"/>
    </row>
    <row r="401" spans="2:13">
      <c r="B401" s="431"/>
      <c r="M401" s="124"/>
    </row>
    <row r="402" spans="2:13">
      <c r="B402" s="431"/>
      <c r="M402" s="124"/>
    </row>
    <row r="403" spans="2:13">
      <c r="B403" s="431"/>
      <c r="M403" s="124"/>
    </row>
    <row r="404" spans="2:13">
      <c r="B404" s="431"/>
      <c r="M404" s="124"/>
    </row>
    <row r="405" spans="2:13">
      <c r="B405" s="431"/>
      <c r="M405" s="124"/>
    </row>
    <row r="406" spans="2:13">
      <c r="B406" s="431"/>
      <c r="M406" s="124"/>
    </row>
    <row r="407" spans="2:13">
      <c r="B407" s="431"/>
      <c r="M407" s="124"/>
    </row>
    <row r="408" spans="2:13">
      <c r="B408" s="431"/>
      <c r="M408" s="124"/>
    </row>
    <row r="409" spans="2:13">
      <c r="B409" s="431"/>
      <c r="M409" s="124"/>
    </row>
    <row r="410" spans="2:13">
      <c r="B410" s="431"/>
      <c r="M410" s="124"/>
    </row>
    <row r="411" spans="2:13">
      <c r="B411" s="431"/>
      <c r="M411" s="124"/>
    </row>
    <row r="412" spans="2:13">
      <c r="B412" s="431"/>
      <c r="M412" s="124"/>
    </row>
    <row r="413" spans="2:13">
      <c r="B413" s="431"/>
      <c r="M413" s="124"/>
    </row>
    <row r="414" spans="2:13">
      <c r="B414" s="431"/>
      <c r="M414" s="124"/>
    </row>
    <row r="415" spans="2:13">
      <c r="B415" s="431"/>
      <c r="M415" s="124"/>
    </row>
    <row r="416" spans="2:13">
      <c r="B416" s="431"/>
      <c r="M416" s="124"/>
    </row>
    <row r="417" spans="2:13">
      <c r="B417" s="431"/>
      <c r="M417" s="124"/>
    </row>
    <row r="418" spans="2:13">
      <c r="B418" s="431"/>
      <c r="M418" s="124"/>
    </row>
    <row r="419" spans="2:13">
      <c r="B419" s="431"/>
      <c r="M419" s="124"/>
    </row>
    <row r="420" spans="2:13">
      <c r="B420" s="431"/>
      <c r="M420" s="124"/>
    </row>
    <row r="421" spans="2:13">
      <c r="B421" s="431"/>
      <c r="M421" s="124"/>
    </row>
    <row r="422" spans="2:13">
      <c r="B422" s="431"/>
      <c r="M422" s="124"/>
    </row>
    <row r="423" spans="2:13">
      <c r="B423" s="431"/>
      <c r="M423" s="124"/>
    </row>
    <row r="424" spans="2:13">
      <c r="B424" s="431"/>
      <c r="M424" s="124"/>
    </row>
    <row r="425" spans="2:13">
      <c r="B425" s="431"/>
      <c r="M425" s="124"/>
    </row>
    <row r="426" spans="2:13">
      <c r="B426" s="431"/>
      <c r="M426" s="124"/>
    </row>
    <row r="427" spans="2:13">
      <c r="B427" s="431"/>
      <c r="M427" s="124"/>
    </row>
    <row r="428" spans="2:13">
      <c r="B428" s="431"/>
      <c r="M428" s="124"/>
    </row>
    <row r="429" spans="2:13">
      <c r="B429" s="431"/>
      <c r="M429" s="124"/>
    </row>
    <row r="430" spans="2:13">
      <c r="B430" s="431"/>
      <c r="M430" s="124"/>
    </row>
    <row r="431" spans="2:13">
      <c r="B431" s="431"/>
      <c r="M431" s="124"/>
    </row>
    <row r="432" spans="2:13">
      <c r="B432" s="431"/>
      <c r="M432" s="124"/>
    </row>
    <row r="433" spans="2:13">
      <c r="B433" s="431"/>
      <c r="M433" s="124"/>
    </row>
    <row r="434" spans="2:13">
      <c r="B434" s="431"/>
      <c r="M434" s="124"/>
    </row>
    <row r="435" spans="2:13">
      <c r="B435" s="431"/>
      <c r="M435" s="124"/>
    </row>
    <row r="436" spans="2:13">
      <c r="B436" s="431"/>
      <c r="M436" s="124"/>
    </row>
    <row r="437" spans="2:13">
      <c r="B437" s="431"/>
      <c r="M437" s="124"/>
    </row>
    <row r="438" spans="2:13">
      <c r="B438" s="431"/>
      <c r="M438" s="124"/>
    </row>
    <row r="439" spans="2:13">
      <c r="B439" s="431"/>
      <c r="M439" s="124"/>
    </row>
    <row r="440" spans="2:13">
      <c r="B440" s="431"/>
      <c r="M440" s="124"/>
    </row>
    <row r="441" spans="2:13">
      <c r="B441" s="431"/>
      <c r="M441" s="124"/>
    </row>
    <row r="442" spans="2:13">
      <c r="B442" s="431"/>
      <c r="M442" s="124"/>
    </row>
    <row r="443" spans="2:13">
      <c r="B443" s="431"/>
      <c r="M443" s="124"/>
    </row>
    <row r="444" spans="2:13">
      <c r="B444" s="431"/>
      <c r="M444" s="124"/>
    </row>
    <row r="445" spans="2:13">
      <c r="B445" s="431"/>
      <c r="M445" s="124"/>
    </row>
    <row r="446" spans="2:13">
      <c r="B446" s="431"/>
      <c r="M446" s="124"/>
    </row>
    <row r="447" spans="2:13">
      <c r="B447" s="431"/>
      <c r="M447" s="124"/>
    </row>
    <row r="448" spans="2:13">
      <c r="B448" s="431"/>
      <c r="M448" s="124"/>
    </row>
    <row r="449" spans="2:13">
      <c r="B449" s="431"/>
      <c r="M449" s="124"/>
    </row>
    <row r="450" spans="2:13">
      <c r="B450" s="431"/>
      <c r="M450" s="124"/>
    </row>
    <row r="451" spans="2:13">
      <c r="B451" s="431"/>
      <c r="M451" s="124"/>
    </row>
    <row r="452" spans="2:13">
      <c r="B452" s="431"/>
      <c r="M452" s="124"/>
    </row>
    <row r="453" spans="2:13">
      <c r="B453" s="431"/>
      <c r="M453" s="124"/>
    </row>
    <row r="454" spans="2:13">
      <c r="B454" s="431"/>
      <c r="M454" s="124"/>
    </row>
    <row r="455" spans="2:13">
      <c r="B455" s="431"/>
      <c r="M455" s="124"/>
    </row>
    <row r="456" spans="2:13">
      <c r="B456" s="431"/>
      <c r="M456" s="124"/>
    </row>
    <row r="457" spans="2:13">
      <c r="B457" s="431"/>
      <c r="M457" s="124"/>
    </row>
    <row r="458" spans="2:13">
      <c r="B458" s="431"/>
      <c r="M458" s="124"/>
    </row>
    <row r="459" spans="2:13">
      <c r="B459" s="431"/>
      <c r="M459" s="124"/>
    </row>
    <row r="460" spans="2:13">
      <c r="B460" s="431"/>
      <c r="M460" s="124"/>
    </row>
    <row r="461" spans="2:13">
      <c r="B461" s="431"/>
      <c r="M461" s="124"/>
    </row>
    <row r="462" spans="2:13">
      <c r="B462" s="431"/>
      <c r="M462" s="124"/>
    </row>
    <row r="463" spans="2:13">
      <c r="B463" s="431"/>
      <c r="M463" s="124"/>
    </row>
    <row r="464" spans="2:13">
      <c r="B464" s="431"/>
      <c r="M464" s="124"/>
    </row>
    <row r="465" spans="2:13">
      <c r="B465" s="431"/>
      <c r="M465" s="124"/>
    </row>
    <row r="466" spans="2:13">
      <c r="B466" s="431"/>
      <c r="M466" s="124"/>
    </row>
    <row r="467" spans="2:13">
      <c r="B467" s="431"/>
      <c r="M467" s="124"/>
    </row>
    <row r="468" spans="2:13">
      <c r="B468" s="431"/>
      <c r="M468" s="124"/>
    </row>
    <row r="469" spans="2:13">
      <c r="B469" s="431"/>
      <c r="M469" s="124"/>
    </row>
    <row r="470" spans="2:13">
      <c r="B470" s="431"/>
      <c r="M470" s="124"/>
    </row>
    <row r="471" spans="2:13">
      <c r="B471" s="431"/>
      <c r="M471" s="124"/>
    </row>
    <row r="472" spans="2:13">
      <c r="B472" s="431"/>
      <c r="M472" s="124"/>
    </row>
    <row r="473" spans="2:13">
      <c r="B473" s="431"/>
      <c r="M473" s="124"/>
    </row>
    <row r="474" spans="2:13">
      <c r="B474" s="431"/>
      <c r="M474" s="124"/>
    </row>
    <row r="475" spans="2:13">
      <c r="B475" s="431"/>
      <c r="M475" s="124"/>
    </row>
    <row r="476" spans="2:13">
      <c r="B476" s="431"/>
      <c r="M476" s="124"/>
    </row>
    <row r="477" spans="2:13">
      <c r="B477" s="431"/>
      <c r="M477" s="124"/>
    </row>
    <row r="478" spans="2:13">
      <c r="B478" s="431"/>
      <c r="M478" s="124"/>
    </row>
    <row r="479" spans="2:13">
      <c r="B479" s="431"/>
      <c r="M479" s="124"/>
    </row>
    <row r="480" spans="2:13">
      <c r="B480" s="431"/>
      <c r="M480" s="124"/>
    </row>
    <row r="481" spans="2:13">
      <c r="B481" s="431"/>
      <c r="M481" s="124"/>
    </row>
    <row r="482" spans="2:13">
      <c r="B482" s="431"/>
      <c r="M482" s="124"/>
    </row>
    <row r="483" spans="2:13">
      <c r="B483" s="431"/>
      <c r="M483" s="124"/>
    </row>
    <row r="484" spans="2:13">
      <c r="B484" s="431"/>
      <c r="M484" s="124"/>
    </row>
    <row r="485" spans="2:13">
      <c r="B485" s="431"/>
      <c r="M485" s="124"/>
    </row>
    <row r="486" spans="2:13">
      <c r="B486" s="431"/>
      <c r="M486" s="124"/>
    </row>
    <row r="487" spans="2:13">
      <c r="B487" s="431"/>
      <c r="M487" s="124"/>
    </row>
    <row r="488" spans="2:13">
      <c r="B488" s="431"/>
      <c r="M488" s="124"/>
    </row>
    <row r="489" spans="2:13">
      <c r="B489" s="431"/>
      <c r="M489" s="124"/>
    </row>
    <row r="490" spans="2:13">
      <c r="B490" s="431"/>
      <c r="M490" s="124"/>
    </row>
    <row r="491" spans="2:13">
      <c r="B491" s="431"/>
      <c r="M491" s="124"/>
    </row>
    <row r="492" spans="2:13">
      <c r="B492" s="431"/>
      <c r="M492" s="124"/>
    </row>
    <row r="493" spans="2:13">
      <c r="B493" s="431"/>
      <c r="M493" s="124"/>
    </row>
    <row r="494" spans="2:13">
      <c r="B494" s="431"/>
      <c r="M494" s="124"/>
    </row>
    <row r="495" spans="2:13">
      <c r="B495" s="431"/>
      <c r="M495" s="124"/>
    </row>
    <row r="496" spans="2:13">
      <c r="B496" s="431"/>
      <c r="M496" s="124"/>
    </row>
    <row r="497" spans="2:13">
      <c r="B497" s="431"/>
      <c r="M497" s="124"/>
    </row>
    <row r="498" spans="2:13">
      <c r="B498" s="431"/>
      <c r="M498" s="124"/>
    </row>
    <row r="499" spans="2:13">
      <c r="B499" s="431"/>
      <c r="M499" s="124"/>
    </row>
    <row r="500" spans="2:13">
      <c r="B500" s="431"/>
      <c r="M500" s="124"/>
    </row>
    <row r="501" spans="2:13">
      <c r="B501" s="431"/>
      <c r="M501" s="124"/>
    </row>
    <row r="502" spans="2:13">
      <c r="B502" s="431"/>
      <c r="M502" s="124"/>
    </row>
    <row r="503" spans="2:13">
      <c r="B503" s="431"/>
      <c r="M503" s="124"/>
    </row>
    <row r="504" spans="2:13">
      <c r="B504" s="431"/>
      <c r="M504" s="124"/>
    </row>
    <row r="505" spans="2:13">
      <c r="B505" s="431"/>
      <c r="M505" s="124"/>
    </row>
    <row r="506" spans="2:13">
      <c r="B506" s="431"/>
      <c r="M506" s="124"/>
    </row>
    <row r="507" spans="2:13">
      <c r="B507" s="431"/>
      <c r="M507" s="124"/>
    </row>
    <row r="508" spans="2:13">
      <c r="B508" s="431"/>
      <c r="M508" s="124"/>
    </row>
    <row r="509" spans="2:13">
      <c r="B509" s="431"/>
      <c r="M509" s="124"/>
    </row>
    <row r="510" spans="2:13">
      <c r="B510" s="431"/>
      <c r="M510" s="124"/>
    </row>
    <row r="511" spans="2:13">
      <c r="B511" s="431"/>
      <c r="M511" s="124"/>
    </row>
    <row r="512" spans="2:13">
      <c r="B512" s="431"/>
      <c r="M512" s="124"/>
    </row>
    <row r="513" spans="2:13">
      <c r="B513" s="431"/>
      <c r="M513" s="124"/>
    </row>
    <row r="514" spans="2:13">
      <c r="B514" s="431"/>
      <c r="M514" s="124"/>
    </row>
    <row r="515" spans="2:13">
      <c r="B515" s="431"/>
      <c r="M515" s="124"/>
    </row>
    <row r="516" spans="2:13">
      <c r="B516" s="431"/>
      <c r="M516" s="124"/>
    </row>
    <row r="517" spans="2:13">
      <c r="B517" s="431"/>
      <c r="M517" s="124"/>
    </row>
    <row r="518" spans="2:13">
      <c r="B518" s="431"/>
      <c r="M518" s="124"/>
    </row>
    <row r="519" spans="2:13">
      <c r="B519" s="431"/>
      <c r="M519" s="124"/>
    </row>
    <row r="520" spans="2:13">
      <c r="B520" s="431"/>
      <c r="M520" s="124"/>
    </row>
    <row r="521" spans="2:13">
      <c r="B521" s="431"/>
      <c r="M521" s="124"/>
    </row>
    <row r="522" spans="2:13">
      <c r="B522" s="431"/>
      <c r="M522" s="124"/>
    </row>
    <row r="523" spans="2:13">
      <c r="B523" s="431"/>
      <c r="M523" s="124"/>
    </row>
    <row r="524" spans="2:13">
      <c r="B524" s="431"/>
      <c r="M524" s="124"/>
    </row>
    <row r="525" spans="2:13">
      <c r="B525" s="431"/>
      <c r="M525" s="124"/>
    </row>
    <row r="526" spans="2:13">
      <c r="B526" s="431"/>
      <c r="M526" s="124"/>
    </row>
    <row r="527" spans="2:13">
      <c r="B527" s="431"/>
      <c r="M527" s="124"/>
    </row>
    <row r="528" spans="2:13">
      <c r="B528" s="431"/>
      <c r="M528" s="124"/>
    </row>
    <row r="529" spans="2:13">
      <c r="B529" s="431"/>
      <c r="M529" s="124"/>
    </row>
    <row r="530" spans="2:13">
      <c r="B530" s="431"/>
      <c r="M530" s="124"/>
    </row>
    <row r="531" spans="2:13">
      <c r="B531" s="431"/>
      <c r="M531" s="124"/>
    </row>
    <row r="532" spans="2:13">
      <c r="B532" s="431"/>
      <c r="M532" s="124"/>
    </row>
    <row r="533" spans="2:13">
      <c r="B533" s="431"/>
      <c r="M533" s="124"/>
    </row>
    <row r="534" spans="2:13">
      <c r="B534" s="431"/>
      <c r="M534" s="124"/>
    </row>
    <row r="535" spans="2:13">
      <c r="B535" s="431"/>
      <c r="M535" s="124"/>
    </row>
    <row r="536" spans="2:13">
      <c r="B536" s="431"/>
      <c r="M536" s="124"/>
    </row>
    <row r="537" spans="2:13">
      <c r="B537" s="431"/>
      <c r="M537" s="124"/>
    </row>
    <row r="538" spans="2:13">
      <c r="B538" s="431"/>
      <c r="M538" s="124"/>
    </row>
    <row r="539" spans="2:13">
      <c r="B539" s="431"/>
      <c r="M539" s="124"/>
    </row>
    <row r="540" spans="2:13">
      <c r="B540" s="431"/>
      <c r="M540" s="124"/>
    </row>
    <row r="541" spans="2:13">
      <c r="B541" s="431"/>
      <c r="M541" s="124"/>
    </row>
    <row r="542" spans="2:13">
      <c r="B542" s="431"/>
      <c r="M542" s="124"/>
    </row>
    <row r="543" spans="2:13">
      <c r="B543" s="431"/>
      <c r="M543" s="124"/>
    </row>
    <row r="544" spans="2:13">
      <c r="B544" s="431"/>
      <c r="M544" s="124"/>
    </row>
    <row r="545" spans="2:13">
      <c r="B545" s="431"/>
      <c r="M545" s="124"/>
    </row>
    <row r="546" spans="2:13">
      <c r="B546" s="431"/>
      <c r="M546" s="124"/>
    </row>
    <row r="547" spans="2:13">
      <c r="B547" s="431"/>
      <c r="M547" s="124"/>
    </row>
    <row r="548" spans="2:13">
      <c r="B548" s="431"/>
      <c r="M548" s="124"/>
    </row>
    <row r="549" spans="2:13">
      <c r="B549" s="431"/>
      <c r="M549" s="124"/>
    </row>
    <row r="550" spans="2:13">
      <c r="B550" s="431"/>
      <c r="M550" s="124"/>
    </row>
    <row r="551" spans="2:13">
      <c r="B551" s="431"/>
      <c r="M551" s="124"/>
    </row>
    <row r="552" spans="2:13">
      <c r="B552" s="431"/>
      <c r="M552" s="124"/>
    </row>
    <row r="553" spans="2:13">
      <c r="B553" s="431"/>
      <c r="M553" s="124"/>
    </row>
    <row r="554" spans="2:13">
      <c r="B554" s="431"/>
      <c r="M554" s="124"/>
    </row>
    <row r="555" spans="2:13">
      <c r="B555" s="431"/>
      <c r="M555" s="124"/>
    </row>
    <row r="556" spans="2:13">
      <c r="B556" s="431"/>
      <c r="M556" s="124"/>
    </row>
    <row r="557" spans="2:13">
      <c r="B557" s="431"/>
      <c r="M557" s="124"/>
    </row>
    <row r="558" spans="2:13">
      <c r="B558" s="431"/>
      <c r="M558" s="124"/>
    </row>
    <row r="559" spans="2:13">
      <c r="B559" s="431"/>
      <c r="M559" s="124"/>
    </row>
    <row r="560" spans="2:13">
      <c r="B560" s="431"/>
      <c r="M560" s="124"/>
    </row>
    <row r="561" spans="2:13">
      <c r="B561" s="431"/>
      <c r="M561" s="124"/>
    </row>
    <row r="562" spans="2:13">
      <c r="B562" s="431"/>
      <c r="M562" s="124"/>
    </row>
    <row r="563" spans="2:13">
      <c r="B563" s="431"/>
      <c r="M563" s="124"/>
    </row>
    <row r="564" spans="2:13">
      <c r="B564" s="431"/>
      <c r="M564" s="124"/>
    </row>
    <row r="565" spans="2:13">
      <c r="B565" s="431"/>
      <c r="M565" s="124"/>
    </row>
    <row r="566" spans="2:13">
      <c r="B566" s="431"/>
      <c r="M566" s="124"/>
    </row>
    <row r="567" spans="2:13">
      <c r="B567" s="431"/>
      <c r="M567" s="124"/>
    </row>
    <row r="568" spans="2:13">
      <c r="B568" s="431"/>
      <c r="M568" s="124"/>
    </row>
    <row r="569" spans="2:13">
      <c r="B569" s="431"/>
      <c r="M569" s="124"/>
    </row>
    <row r="570" spans="2:13">
      <c r="B570" s="431"/>
      <c r="M570" s="124"/>
    </row>
    <row r="571" spans="2:13">
      <c r="B571" s="431"/>
      <c r="M571" s="124"/>
    </row>
    <row r="572" spans="2:13">
      <c r="B572" s="431"/>
      <c r="M572" s="124"/>
    </row>
    <row r="573" spans="2:13">
      <c r="B573" s="431"/>
      <c r="M573" s="124"/>
    </row>
    <row r="574" spans="2:13">
      <c r="B574" s="431"/>
      <c r="M574" s="124"/>
    </row>
    <row r="575" spans="2:13">
      <c r="B575" s="431"/>
      <c r="M575" s="124"/>
    </row>
    <row r="576" spans="2:13">
      <c r="B576" s="431"/>
      <c r="M576" s="124"/>
    </row>
    <row r="577" spans="2:13">
      <c r="B577" s="431"/>
      <c r="M577" s="124"/>
    </row>
    <row r="578" spans="2:13">
      <c r="B578" s="431"/>
      <c r="M578" s="124"/>
    </row>
    <row r="579" spans="2:13">
      <c r="B579" s="431"/>
      <c r="M579" s="124"/>
    </row>
    <row r="580" spans="2:13">
      <c r="B580" s="431"/>
      <c r="M580" s="124"/>
    </row>
    <row r="581" spans="2:13">
      <c r="B581" s="431"/>
      <c r="M581" s="124"/>
    </row>
    <row r="582" spans="2:13">
      <c r="B582" s="431"/>
      <c r="M582" s="124"/>
    </row>
    <row r="583" spans="2:13">
      <c r="B583" s="431"/>
      <c r="M583" s="124"/>
    </row>
    <row r="584" spans="2:13">
      <c r="B584" s="431"/>
      <c r="M584" s="124"/>
    </row>
    <row r="585" spans="2:13">
      <c r="B585" s="431"/>
      <c r="M585" s="124"/>
    </row>
    <row r="586" spans="2:13">
      <c r="B586" s="431"/>
      <c r="M586" s="124"/>
    </row>
    <row r="587" spans="2:13">
      <c r="B587" s="431"/>
      <c r="M587" s="124"/>
    </row>
    <row r="588" spans="2:13">
      <c r="B588" s="431"/>
      <c r="M588" s="124"/>
    </row>
    <row r="589" spans="2:13">
      <c r="B589" s="431"/>
      <c r="M589" s="124"/>
    </row>
    <row r="590" spans="2:13">
      <c r="B590" s="431"/>
      <c r="M590" s="124"/>
    </row>
    <row r="591" spans="2:13">
      <c r="B591" s="431"/>
      <c r="M591" s="124"/>
    </row>
    <row r="592" spans="2:13">
      <c r="B592" s="431"/>
      <c r="M592" s="124"/>
    </row>
    <row r="593" spans="2:13">
      <c r="B593" s="431"/>
      <c r="M593" s="124"/>
    </row>
    <row r="594" spans="2:13">
      <c r="B594" s="431"/>
      <c r="M594" s="124"/>
    </row>
    <row r="595" spans="2:13">
      <c r="B595" s="431"/>
      <c r="M595" s="124"/>
    </row>
    <row r="596" spans="2:13">
      <c r="B596" s="431"/>
      <c r="M596" s="124"/>
    </row>
    <row r="597" spans="2:13">
      <c r="B597" s="431"/>
      <c r="M597" s="124"/>
    </row>
    <row r="598" spans="2:13">
      <c r="B598" s="431"/>
      <c r="M598" s="124"/>
    </row>
    <row r="599" spans="2:13">
      <c r="B599" s="431"/>
      <c r="M599" s="124"/>
    </row>
    <row r="600" spans="2:13">
      <c r="B600" s="431"/>
      <c r="M600" s="124"/>
    </row>
    <row r="601" spans="2:13">
      <c r="B601" s="431"/>
      <c r="M601" s="124"/>
    </row>
    <row r="602" spans="2:13">
      <c r="B602" s="431"/>
      <c r="M602" s="124"/>
    </row>
    <row r="603" spans="2:13">
      <c r="B603" s="431"/>
      <c r="M603" s="124"/>
    </row>
    <row r="604" spans="2:13">
      <c r="B604" s="431"/>
      <c r="M604" s="124"/>
    </row>
    <row r="605" spans="2:13">
      <c r="B605" s="431"/>
      <c r="M605" s="124"/>
    </row>
    <row r="606" spans="2:13">
      <c r="B606" s="431"/>
      <c r="M606" s="124"/>
    </row>
    <row r="607" spans="2:13">
      <c r="B607" s="431"/>
      <c r="M607" s="124"/>
    </row>
    <row r="608" spans="2:13">
      <c r="B608" s="431"/>
      <c r="M608" s="124"/>
    </row>
    <row r="609" spans="2:13">
      <c r="B609" s="431"/>
      <c r="M609" s="124"/>
    </row>
    <row r="610" spans="2:13">
      <c r="B610" s="431"/>
      <c r="M610" s="124"/>
    </row>
    <row r="611" spans="2:13">
      <c r="B611" s="431"/>
      <c r="M611" s="124"/>
    </row>
    <row r="612" spans="2:13">
      <c r="B612" s="431"/>
      <c r="M612" s="124"/>
    </row>
    <row r="613" spans="2:13">
      <c r="B613" s="431"/>
      <c r="M613" s="124"/>
    </row>
    <row r="614" spans="2:13">
      <c r="B614" s="431"/>
      <c r="M614" s="124"/>
    </row>
    <row r="615" spans="2:13">
      <c r="B615" s="431"/>
      <c r="M615" s="124"/>
    </row>
    <row r="616" spans="2:13">
      <c r="B616" s="431"/>
      <c r="M616" s="124"/>
    </row>
    <row r="617" spans="2:13">
      <c r="B617" s="431"/>
      <c r="M617" s="124"/>
    </row>
    <row r="618" spans="2:13">
      <c r="B618" s="431"/>
      <c r="M618" s="124"/>
    </row>
    <row r="619" spans="2:13">
      <c r="B619" s="431"/>
      <c r="M619" s="124"/>
    </row>
    <row r="620" spans="2:13">
      <c r="B620" s="431"/>
      <c r="M620" s="124"/>
    </row>
    <row r="621" spans="2:13">
      <c r="B621" s="431"/>
      <c r="M621" s="124"/>
    </row>
    <row r="622" spans="2:13">
      <c r="B622" s="431"/>
      <c r="M622" s="124"/>
    </row>
    <row r="623" spans="2:13">
      <c r="B623" s="431"/>
      <c r="M623" s="124"/>
    </row>
    <row r="624" spans="2:13">
      <c r="B624" s="431"/>
      <c r="M624" s="124"/>
    </row>
    <row r="625" spans="2:13">
      <c r="B625" s="431"/>
      <c r="M625" s="124"/>
    </row>
    <row r="626" spans="2:13">
      <c r="B626" s="431"/>
      <c r="M626" s="124"/>
    </row>
    <row r="627" spans="2:13">
      <c r="B627" s="431"/>
      <c r="M627" s="124"/>
    </row>
    <row r="628" spans="2:13">
      <c r="B628" s="431"/>
      <c r="M628" s="124"/>
    </row>
    <row r="629" spans="2:13">
      <c r="B629" s="431"/>
      <c r="M629" s="124"/>
    </row>
    <row r="630" spans="2:13">
      <c r="B630" s="431"/>
      <c r="M630" s="124"/>
    </row>
    <row r="631" spans="2:13">
      <c r="B631" s="431"/>
      <c r="M631" s="124"/>
    </row>
    <row r="632" spans="2:13">
      <c r="B632" s="431"/>
      <c r="M632" s="124"/>
    </row>
    <row r="633" spans="2:13">
      <c r="B633" s="431"/>
      <c r="M633" s="124"/>
    </row>
    <row r="634" spans="2:13">
      <c r="B634" s="431"/>
      <c r="M634" s="124"/>
    </row>
    <row r="635" spans="2:13">
      <c r="B635" s="431"/>
      <c r="M635" s="124"/>
    </row>
    <row r="636" spans="2:13">
      <c r="B636" s="431"/>
      <c r="M636" s="124"/>
    </row>
    <row r="637" spans="2:13">
      <c r="B637" s="431"/>
      <c r="M637" s="124"/>
    </row>
    <row r="638" spans="2:13">
      <c r="B638" s="431"/>
      <c r="M638" s="124"/>
    </row>
    <row r="639" spans="2:13">
      <c r="B639" s="431"/>
      <c r="M639" s="124"/>
    </row>
    <row r="640" spans="2:13">
      <c r="B640" s="431"/>
      <c r="M640" s="124"/>
    </row>
    <row r="641" spans="2:13">
      <c r="B641" s="431"/>
      <c r="M641" s="124"/>
    </row>
    <row r="642" spans="2:13">
      <c r="B642" s="431"/>
      <c r="M642" s="124"/>
    </row>
    <row r="643" spans="2:13">
      <c r="B643" s="431"/>
      <c r="M643" s="124"/>
    </row>
    <row r="644" spans="2:13">
      <c r="B644" s="431"/>
      <c r="M644" s="124"/>
    </row>
    <row r="645" spans="2:13">
      <c r="B645" s="431"/>
      <c r="M645" s="124"/>
    </row>
    <row r="646" spans="2:13">
      <c r="B646" s="431"/>
      <c r="M646" s="124"/>
    </row>
    <row r="647" spans="2:13">
      <c r="B647" s="431"/>
      <c r="M647" s="124"/>
    </row>
    <row r="648" spans="2:13">
      <c r="B648" s="431"/>
      <c r="M648" s="124"/>
    </row>
    <row r="649" spans="2:13">
      <c r="B649" s="431"/>
      <c r="M649" s="124"/>
    </row>
    <row r="650" spans="2:13">
      <c r="B650" s="431"/>
      <c r="M650" s="124"/>
    </row>
    <row r="651" spans="2:13">
      <c r="B651" s="431"/>
      <c r="M651" s="124"/>
    </row>
    <row r="652" spans="2:13">
      <c r="B652" s="431"/>
      <c r="M652" s="124"/>
    </row>
    <row r="653" spans="2:13">
      <c r="B653" s="431"/>
      <c r="M653" s="124"/>
    </row>
    <row r="654" spans="2:13">
      <c r="B654" s="431"/>
      <c r="M654" s="124"/>
    </row>
    <row r="655" spans="2:13">
      <c r="B655" s="431"/>
      <c r="M655" s="124"/>
    </row>
    <row r="656" spans="2:13">
      <c r="B656" s="431"/>
      <c r="M656" s="124"/>
    </row>
    <row r="657" spans="2:13">
      <c r="B657" s="431"/>
      <c r="M657" s="124"/>
    </row>
    <row r="658" spans="2:13">
      <c r="B658" s="431"/>
      <c r="M658" s="124"/>
    </row>
    <row r="659" spans="2:13">
      <c r="B659" s="431"/>
      <c r="M659" s="124"/>
    </row>
    <row r="660" spans="2:13">
      <c r="B660" s="431"/>
      <c r="M660" s="124"/>
    </row>
    <row r="661" spans="2:13">
      <c r="B661" s="431"/>
      <c r="M661" s="124"/>
    </row>
    <row r="662" spans="2:13">
      <c r="B662" s="431"/>
      <c r="M662" s="124"/>
    </row>
    <row r="663" spans="2:13">
      <c r="B663" s="431"/>
      <c r="M663" s="124"/>
    </row>
    <row r="664" spans="2:13">
      <c r="B664" s="431"/>
      <c r="M664" s="124"/>
    </row>
    <row r="665" spans="2:13">
      <c r="B665" s="431"/>
      <c r="M665" s="124"/>
    </row>
    <row r="666" spans="2:13">
      <c r="B666" s="431"/>
      <c r="M666" s="124"/>
    </row>
    <row r="667" spans="2:13">
      <c r="B667" s="431"/>
      <c r="M667" s="124"/>
    </row>
    <row r="668" spans="2:13">
      <c r="B668" s="431"/>
      <c r="M668" s="124"/>
    </row>
    <row r="669" spans="2:13">
      <c r="B669" s="431"/>
      <c r="M669" s="124"/>
    </row>
    <row r="670" spans="2:13">
      <c r="B670" s="431"/>
      <c r="M670" s="124"/>
    </row>
    <row r="671" spans="2:13">
      <c r="B671" s="431"/>
      <c r="M671" s="124"/>
    </row>
    <row r="672" spans="2:13">
      <c r="B672" s="431"/>
      <c r="M672" s="124"/>
    </row>
    <row r="673" spans="2:13">
      <c r="B673" s="431"/>
      <c r="M673" s="124"/>
    </row>
    <row r="674" spans="2:13">
      <c r="B674" s="431"/>
      <c r="M674" s="124"/>
    </row>
    <row r="675" spans="2:13">
      <c r="B675" s="431"/>
      <c r="M675" s="124"/>
    </row>
    <row r="676" spans="2:13">
      <c r="B676" s="431"/>
      <c r="M676" s="124"/>
    </row>
    <row r="677" spans="2:13">
      <c r="B677" s="431"/>
      <c r="M677" s="124"/>
    </row>
    <row r="678" spans="2:13">
      <c r="B678" s="431"/>
      <c r="M678" s="124"/>
    </row>
    <row r="679" spans="2:13">
      <c r="B679" s="431"/>
      <c r="M679" s="124"/>
    </row>
    <row r="680" spans="2:13">
      <c r="B680" s="431"/>
      <c r="M680" s="124"/>
    </row>
    <row r="681" spans="2:13">
      <c r="B681" s="431"/>
      <c r="M681" s="124"/>
    </row>
    <row r="682" spans="2:13">
      <c r="B682" s="431"/>
      <c r="M682" s="124"/>
    </row>
    <row r="683" spans="2:13">
      <c r="B683" s="431"/>
      <c r="M683" s="124"/>
    </row>
    <row r="684" spans="2:13">
      <c r="B684" s="431"/>
      <c r="M684" s="124"/>
    </row>
    <row r="685" spans="2:13">
      <c r="B685" s="431"/>
      <c r="M685" s="124"/>
    </row>
    <row r="686" spans="2:13">
      <c r="B686" s="431"/>
      <c r="M686" s="124"/>
    </row>
    <row r="687" spans="2:13">
      <c r="B687" s="431"/>
      <c r="M687" s="124"/>
    </row>
    <row r="688" spans="2:13">
      <c r="B688" s="431"/>
      <c r="M688" s="124"/>
    </row>
    <row r="689" spans="2:13">
      <c r="B689" s="431"/>
      <c r="M689" s="124"/>
    </row>
    <row r="690" spans="2:13">
      <c r="B690" s="431"/>
      <c r="M690" s="124"/>
    </row>
    <row r="691" spans="2:13">
      <c r="B691" s="431"/>
      <c r="M691" s="124"/>
    </row>
    <row r="692" spans="2:13">
      <c r="B692" s="431"/>
      <c r="M692" s="124"/>
    </row>
    <row r="693" spans="2:13">
      <c r="B693" s="431"/>
      <c r="M693" s="124"/>
    </row>
    <row r="694" spans="2:13">
      <c r="B694" s="431"/>
      <c r="M694" s="124"/>
    </row>
    <row r="695" spans="2:13">
      <c r="B695" s="431"/>
      <c r="M695" s="124"/>
    </row>
    <row r="696" spans="2:13">
      <c r="B696" s="431"/>
      <c r="M696" s="124"/>
    </row>
    <row r="697" spans="2:13">
      <c r="B697" s="431"/>
      <c r="M697" s="124"/>
    </row>
    <row r="698" spans="2:13">
      <c r="B698" s="431"/>
      <c r="M698" s="124"/>
    </row>
    <row r="699" spans="2:13">
      <c r="B699" s="431"/>
      <c r="M699" s="124"/>
    </row>
    <row r="700" spans="2:13">
      <c r="B700" s="431"/>
      <c r="M700" s="124"/>
    </row>
    <row r="701" spans="2:13">
      <c r="B701" s="431"/>
      <c r="M701" s="124"/>
    </row>
    <row r="702" spans="2:13">
      <c r="B702" s="431"/>
      <c r="M702" s="124"/>
    </row>
    <row r="703" spans="2:13">
      <c r="B703" s="431"/>
      <c r="M703" s="124"/>
    </row>
    <row r="704" spans="2:13">
      <c r="B704" s="431"/>
      <c r="M704" s="124"/>
    </row>
    <row r="705" spans="2:13">
      <c r="B705" s="431"/>
      <c r="M705" s="124"/>
    </row>
    <row r="706" spans="2:13">
      <c r="B706" s="431"/>
      <c r="M706" s="124"/>
    </row>
    <row r="707" spans="2:13">
      <c r="B707" s="431"/>
      <c r="M707" s="124"/>
    </row>
    <row r="708" spans="2:13">
      <c r="B708" s="431"/>
      <c r="M708" s="124"/>
    </row>
    <row r="709" spans="2:13">
      <c r="B709" s="431"/>
      <c r="M709" s="124"/>
    </row>
    <row r="710" spans="2:13">
      <c r="B710" s="431"/>
      <c r="M710" s="124"/>
    </row>
    <row r="711" spans="2:13">
      <c r="B711" s="431"/>
      <c r="M711" s="124"/>
    </row>
    <row r="712" spans="2:13">
      <c r="B712" s="431"/>
      <c r="M712" s="124"/>
    </row>
    <row r="713" spans="2:13">
      <c r="B713" s="431"/>
      <c r="M713" s="124"/>
    </row>
    <row r="714" spans="2:13">
      <c r="B714" s="431"/>
      <c r="M714" s="124"/>
    </row>
    <row r="715" spans="2:13">
      <c r="B715" s="431"/>
      <c r="M715" s="124"/>
    </row>
    <row r="716" spans="2:13">
      <c r="B716" s="431"/>
      <c r="M716" s="124"/>
    </row>
    <row r="717" spans="2:13">
      <c r="B717" s="431"/>
      <c r="M717" s="124"/>
    </row>
    <row r="718" spans="2:13">
      <c r="B718" s="431"/>
      <c r="M718" s="124"/>
    </row>
    <row r="719" spans="2:13">
      <c r="B719" s="431"/>
      <c r="M719" s="124"/>
    </row>
    <row r="720" spans="2:13">
      <c r="B720" s="431"/>
      <c r="M720" s="124"/>
    </row>
    <row r="721" spans="2:13">
      <c r="B721" s="431"/>
      <c r="M721" s="124"/>
    </row>
    <row r="722" spans="2:13">
      <c r="B722" s="431"/>
      <c r="M722" s="124"/>
    </row>
    <row r="723" spans="2:13">
      <c r="B723" s="431"/>
      <c r="M723" s="124"/>
    </row>
    <row r="724" spans="2:13">
      <c r="B724" s="431"/>
      <c r="M724" s="124"/>
    </row>
    <row r="725" spans="2:13">
      <c r="B725" s="431"/>
      <c r="M725" s="124"/>
    </row>
    <row r="726" spans="2:13">
      <c r="B726" s="431"/>
      <c r="M726" s="124"/>
    </row>
    <row r="727" spans="2:13">
      <c r="B727" s="431"/>
      <c r="M727" s="124"/>
    </row>
    <row r="728" spans="2:13">
      <c r="B728" s="431"/>
      <c r="M728" s="124"/>
    </row>
    <row r="729" spans="2:13">
      <c r="B729" s="431"/>
      <c r="M729" s="124"/>
    </row>
    <row r="730" spans="2:13">
      <c r="B730" s="431"/>
      <c r="M730" s="124"/>
    </row>
    <row r="731" spans="2:13">
      <c r="B731" s="431"/>
      <c r="M731" s="124"/>
    </row>
    <row r="732" spans="2:13">
      <c r="B732" s="431"/>
      <c r="M732" s="124"/>
    </row>
    <row r="733" spans="2:13">
      <c r="B733" s="431"/>
      <c r="M733" s="124"/>
    </row>
    <row r="734" spans="2:13">
      <c r="B734" s="431"/>
      <c r="M734" s="124"/>
    </row>
    <row r="735" spans="2:13">
      <c r="B735" s="431"/>
      <c r="M735" s="124"/>
    </row>
    <row r="736" spans="2:13">
      <c r="B736" s="431"/>
      <c r="M736" s="124"/>
    </row>
    <row r="737" spans="2:13">
      <c r="B737" s="431"/>
      <c r="M737" s="124"/>
    </row>
    <row r="738" spans="2:13">
      <c r="B738" s="431"/>
      <c r="M738" s="124"/>
    </row>
    <row r="739" spans="2:13">
      <c r="B739" s="431"/>
      <c r="M739" s="124"/>
    </row>
    <row r="740" spans="2:13">
      <c r="B740" s="431"/>
      <c r="M740" s="124"/>
    </row>
    <row r="741" spans="2:13">
      <c r="B741" s="431"/>
      <c r="M741" s="124"/>
    </row>
    <row r="742" spans="2:13">
      <c r="B742" s="431"/>
      <c r="M742" s="124"/>
    </row>
    <row r="743" spans="2:13">
      <c r="B743" s="431"/>
      <c r="M743" s="124"/>
    </row>
    <row r="744" spans="2:13">
      <c r="B744" s="431"/>
      <c r="M744" s="124"/>
    </row>
    <row r="745" spans="2:13">
      <c r="B745" s="431"/>
      <c r="M745" s="124"/>
    </row>
    <row r="746" spans="2:13">
      <c r="B746" s="431"/>
      <c r="M746" s="124"/>
    </row>
    <row r="747" spans="2:13">
      <c r="B747" s="431"/>
      <c r="M747" s="124"/>
    </row>
    <row r="748" spans="2:13">
      <c r="B748" s="431"/>
      <c r="M748" s="124"/>
    </row>
    <row r="749" spans="2:13">
      <c r="B749" s="431"/>
      <c r="M749" s="124"/>
    </row>
    <row r="750" spans="2:13">
      <c r="B750" s="431"/>
      <c r="M750" s="124"/>
    </row>
    <row r="751" spans="2:13">
      <c r="B751" s="431"/>
      <c r="M751" s="124"/>
    </row>
    <row r="752" spans="2:13">
      <c r="B752" s="431"/>
      <c r="M752" s="124"/>
    </row>
    <row r="753" spans="2:13">
      <c r="B753" s="431"/>
      <c r="M753" s="124"/>
    </row>
    <row r="754" spans="2:13">
      <c r="B754" s="431"/>
      <c r="M754" s="124"/>
    </row>
    <row r="755" spans="2:13">
      <c r="B755" s="431"/>
      <c r="M755" s="124"/>
    </row>
    <row r="756" spans="2:13">
      <c r="B756" s="431"/>
      <c r="M756" s="124"/>
    </row>
    <row r="757" spans="2:13">
      <c r="B757" s="431"/>
      <c r="M757" s="124"/>
    </row>
    <row r="758" spans="2:13">
      <c r="B758" s="431"/>
      <c r="M758" s="124"/>
    </row>
    <row r="759" spans="2:13">
      <c r="B759" s="431"/>
      <c r="M759" s="124"/>
    </row>
    <row r="760" spans="2:13">
      <c r="B760" s="431"/>
      <c r="M760" s="124"/>
    </row>
    <row r="761" spans="2:13">
      <c r="B761" s="431"/>
      <c r="M761" s="124"/>
    </row>
    <row r="762" spans="2:13">
      <c r="B762" s="431"/>
      <c r="M762" s="124"/>
    </row>
    <row r="763" spans="2:13">
      <c r="B763" s="431"/>
      <c r="M763" s="124"/>
    </row>
    <row r="764" spans="2:13">
      <c r="B764" s="431"/>
      <c r="M764" s="124"/>
    </row>
    <row r="765" spans="2:13">
      <c r="B765" s="431"/>
      <c r="M765" s="124"/>
    </row>
    <row r="766" spans="2:13">
      <c r="B766" s="431"/>
      <c r="M766" s="124"/>
    </row>
    <row r="767" spans="2:13">
      <c r="B767" s="431"/>
      <c r="M767" s="124"/>
    </row>
    <row r="768" spans="2:13">
      <c r="B768" s="431"/>
      <c r="M768" s="124"/>
    </row>
    <row r="769" spans="2:13">
      <c r="B769" s="431"/>
      <c r="M769" s="124"/>
    </row>
    <row r="770" spans="2:13">
      <c r="B770" s="431"/>
      <c r="M770" s="124"/>
    </row>
    <row r="771" spans="2:13">
      <c r="B771" s="431"/>
      <c r="M771" s="124"/>
    </row>
    <row r="772" spans="2:13">
      <c r="B772" s="431"/>
      <c r="M772" s="124"/>
    </row>
    <row r="773" spans="2:13">
      <c r="B773" s="431"/>
      <c r="M773" s="124"/>
    </row>
    <row r="774" spans="2:13">
      <c r="B774" s="431"/>
      <c r="M774" s="124"/>
    </row>
    <row r="775" spans="2:13">
      <c r="B775" s="431"/>
      <c r="M775" s="124"/>
    </row>
    <row r="776" spans="2:13">
      <c r="B776" s="431"/>
      <c r="M776" s="124"/>
    </row>
    <row r="777" spans="2:13">
      <c r="B777" s="431"/>
      <c r="M777" s="124"/>
    </row>
    <row r="778" spans="2:13">
      <c r="B778" s="431"/>
      <c r="M778" s="124"/>
    </row>
    <row r="779" spans="2:13">
      <c r="B779" s="431"/>
      <c r="M779" s="124"/>
    </row>
    <row r="780" spans="2:13">
      <c r="B780" s="431"/>
      <c r="M780" s="124"/>
    </row>
    <row r="781" spans="2:13">
      <c r="B781" s="431"/>
      <c r="M781" s="124"/>
    </row>
    <row r="782" spans="2:13">
      <c r="B782" s="431"/>
      <c r="M782" s="124"/>
    </row>
    <row r="783" spans="2:13">
      <c r="B783" s="431"/>
      <c r="M783" s="124"/>
    </row>
    <row r="784" spans="2:13">
      <c r="B784" s="431"/>
      <c r="M784" s="124"/>
    </row>
    <row r="785" spans="2:13">
      <c r="B785" s="431"/>
      <c r="M785" s="124"/>
    </row>
    <row r="786" spans="2:13">
      <c r="B786" s="431"/>
      <c r="M786" s="124"/>
    </row>
    <row r="787" spans="2:13">
      <c r="B787" s="431"/>
      <c r="M787" s="124"/>
    </row>
    <row r="788" spans="2:13">
      <c r="B788" s="431"/>
      <c r="M788" s="124"/>
    </row>
    <row r="789" spans="2:13">
      <c r="B789" s="431"/>
      <c r="M789" s="124"/>
    </row>
    <row r="790" spans="2:13">
      <c r="B790" s="431"/>
      <c r="M790" s="124"/>
    </row>
    <row r="791" spans="2:13">
      <c r="B791" s="431"/>
      <c r="M791" s="124"/>
    </row>
    <row r="792" spans="2:13">
      <c r="B792" s="431"/>
      <c r="M792" s="124"/>
    </row>
    <row r="793" spans="2:13">
      <c r="B793" s="431"/>
      <c r="M793" s="124"/>
    </row>
    <row r="794" spans="2:13">
      <c r="B794" s="431"/>
      <c r="M794" s="124"/>
    </row>
    <row r="795" spans="2:13">
      <c r="B795" s="431"/>
      <c r="M795" s="124"/>
    </row>
    <row r="796" spans="2:13">
      <c r="B796" s="431"/>
      <c r="M796" s="124"/>
    </row>
    <row r="797" spans="2:13">
      <c r="B797" s="431"/>
      <c r="M797" s="124"/>
    </row>
    <row r="798" spans="2:13">
      <c r="B798" s="431"/>
      <c r="M798" s="124"/>
    </row>
    <row r="799" spans="2:13">
      <c r="B799" s="431"/>
      <c r="M799" s="124"/>
    </row>
    <row r="800" spans="2:13">
      <c r="B800" s="431"/>
      <c r="M800" s="124"/>
    </row>
    <row r="801" spans="2:13">
      <c r="B801" s="431"/>
      <c r="M801" s="124"/>
    </row>
    <row r="802" spans="2:13">
      <c r="B802" s="431"/>
      <c r="M802" s="124"/>
    </row>
    <row r="803" spans="2:13">
      <c r="B803" s="431"/>
      <c r="M803" s="124"/>
    </row>
    <row r="804" spans="2:13">
      <c r="B804" s="431"/>
      <c r="M804" s="124"/>
    </row>
    <row r="805" spans="2:13">
      <c r="B805" s="431"/>
      <c r="M805" s="124"/>
    </row>
    <row r="806" spans="2:13">
      <c r="B806" s="431"/>
      <c r="M806" s="124"/>
    </row>
    <row r="807" spans="2:13">
      <c r="B807" s="431"/>
      <c r="M807" s="124"/>
    </row>
    <row r="808" spans="2:13">
      <c r="B808" s="431"/>
      <c r="M808" s="124"/>
    </row>
    <row r="809" spans="2:13">
      <c r="B809" s="431"/>
      <c r="M809" s="124"/>
    </row>
    <row r="810" spans="2:13">
      <c r="B810" s="431"/>
      <c r="M810" s="124"/>
    </row>
    <row r="811" spans="2:13">
      <c r="B811" s="431"/>
      <c r="M811" s="124"/>
    </row>
    <row r="812" spans="2:13">
      <c r="B812" s="431"/>
      <c r="M812" s="124"/>
    </row>
    <row r="813" spans="2:13">
      <c r="B813" s="431"/>
      <c r="M813" s="124"/>
    </row>
    <row r="814" spans="2:13">
      <c r="B814" s="431"/>
      <c r="M814" s="124"/>
    </row>
    <row r="815" spans="2:13">
      <c r="B815" s="431"/>
      <c r="M815" s="124"/>
    </row>
    <row r="816" spans="2:13">
      <c r="B816" s="431"/>
      <c r="M816" s="124"/>
    </row>
    <row r="817" spans="2:13">
      <c r="B817" s="431"/>
      <c r="M817" s="124"/>
    </row>
    <row r="818" spans="2:13">
      <c r="B818" s="431"/>
      <c r="M818" s="124"/>
    </row>
    <row r="819" spans="2:13">
      <c r="B819" s="431"/>
      <c r="M819" s="124"/>
    </row>
    <row r="820" spans="2:13">
      <c r="B820" s="431"/>
      <c r="M820" s="124"/>
    </row>
    <row r="821" spans="2:13">
      <c r="B821" s="431"/>
      <c r="M821" s="124"/>
    </row>
    <row r="822" spans="2:13">
      <c r="B822" s="431"/>
      <c r="M822" s="124"/>
    </row>
    <row r="823" spans="2:13">
      <c r="B823" s="431"/>
      <c r="M823" s="124"/>
    </row>
    <row r="824" spans="2:13">
      <c r="B824" s="431"/>
      <c r="M824" s="124"/>
    </row>
    <row r="825" spans="2:13">
      <c r="B825" s="431"/>
      <c r="M825" s="124"/>
    </row>
    <row r="826" spans="2:13">
      <c r="B826" s="431"/>
      <c r="M826" s="124"/>
    </row>
    <row r="827" spans="2:13">
      <c r="B827" s="431"/>
      <c r="M827" s="124"/>
    </row>
    <row r="828" spans="2:13">
      <c r="B828" s="431"/>
      <c r="M828" s="124"/>
    </row>
    <row r="829" spans="2:13">
      <c r="B829" s="431"/>
      <c r="M829" s="124"/>
    </row>
    <row r="830" spans="2:13">
      <c r="B830" s="431"/>
      <c r="M830" s="124"/>
    </row>
    <row r="831" spans="2:13">
      <c r="B831" s="431"/>
      <c r="M831" s="124"/>
    </row>
    <row r="832" spans="2:13">
      <c r="B832" s="431"/>
      <c r="M832" s="124"/>
    </row>
    <row r="833" spans="2:13">
      <c r="B833" s="431"/>
      <c r="M833" s="124"/>
    </row>
    <row r="834" spans="2:13">
      <c r="B834" s="431"/>
      <c r="M834" s="124"/>
    </row>
    <row r="835" spans="2:13">
      <c r="B835" s="431"/>
      <c r="M835" s="124"/>
    </row>
    <row r="836" spans="2:13">
      <c r="B836" s="431"/>
      <c r="M836" s="124"/>
    </row>
    <row r="837" spans="2:13">
      <c r="B837" s="431"/>
      <c r="M837" s="124"/>
    </row>
    <row r="838" spans="2:13">
      <c r="B838" s="431"/>
      <c r="M838" s="124"/>
    </row>
    <row r="839" spans="2:13">
      <c r="B839" s="431"/>
      <c r="M839" s="124"/>
    </row>
    <row r="840" spans="2:13">
      <c r="B840" s="431"/>
      <c r="M840" s="124"/>
    </row>
    <row r="841" spans="2:13">
      <c r="B841" s="431"/>
      <c r="M841" s="124"/>
    </row>
    <row r="842" spans="2:13">
      <c r="B842" s="431"/>
      <c r="M842" s="124"/>
    </row>
    <row r="843" spans="2:13">
      <c r="B843" s="431"/>
      <c r="M843" s="124"/>
    </row>
    <row r="844" spans="2:13">
      <c r="B844" s="431"/>
      <c r="M844" s="124"/>
    </row>
    <row r="845" spans="2:13">
      <c r="B845" s="431"/>
      <c r="M845" s="124"/>
    </row>
    <row r="846" spans="2:13">
      <c r="B846" s="431"/>
      <c r="M846" s="124"/>
    </row>
    <row r="847" spans="2:13">
      <c r="B847" s="431"/>
      <c r="M847" s="124"/>
    </row>
    <row r="848" spans="2:13">
      <c r="B848" s="431"/>
      <c r="M848" s="124"/>
    </row>
    <row r="849" spans="2:13">
      <c r="B849" s="431"/>
      <c r="M849" s="124"/>
    </row>
    <row r="850" spans="2:13">
      <c r="B850" s="431"/>
      <c r="M850" s="124"/>
    </row>
    <row r="851" spans="2:13">
      <c r="B851" s="431"/>
      <c r="M851" s="124"/>
    </row>
    <row r="852" spans="2:13">
      <c r="B852" s="431"/>
      <c r="M852" s="124"/>
    </row>
    <row r="853" spans="2:13">
      <c r="B853" s="431"/>
      <c r="M853" s="124"/>
    </row>
    <row r="854" spans="2:13">
      <c r="B854" s="431"/>
      <c r="M854" s="124"/>
    </row>
    <row r="855" spans="2:13">
      <c r="B855" s="431"/>
      <c r="M855" s="124"/>
    </row>
    <row r="856" spans="2:13">
      <c r="B856" s="431"/>
      <c r="M856" s="124"/>
    </row>
    <row r="857" spans="2:13">
      <c r="B857" s="431"/>
      <c r="M857" s="124"/>
    </row>
    <row r="858" spans="2:13">
      <c r="B858" s="431"/>
      <c r="M858" s="124"/>
    </row>
    <row r="859" spans="2:13">
      <c r="B859" s="431"/>
      <c r="M859" s="124"/>
    </row>
    <row r="860" spans="2:13">
      <c r="B860" s="431"/>
      <c r="M860" s="124"/>
    </row>
    <row r="861" spans="2:13">
      <c r="B861" s="431"/>
      <c r="M861" s="124"/>
    </row>
    <row r="862" spans="2:13">
      <c r="B862" s="431"/>
      <c r="M862" s="124"/>
    </row>
    <row r="863" spans="2:13">
      <c r="B863" s="431"/>
      <c r="M863" s="124"/>
    </row>
    <row r="864" spans="2:13">
      <c r="B864" s="431"/>
      <c r="M864" s="124"/>
    </row>
    <row r="865" spans="2:13">
      <c r="B865" s="431"/>
      <c r="M865" s="124"/>
    </row>
    <row r="866" spans="2:13">
      <c r="B866" s="431"/>
      <c r="M866" s="124"/>
    </row>
    <row r="867" spans="2:13">
      <c r="B867" s="431"/>
      <c r="M867" s="124"/>
    </row>
    <row r="868" spans="2:13">
      <c r="B868" s="431"/>
      <c r="M868" s="124"/>
    </row>
    <row r="869" spans="2:13">
      <c r="B869" s="431"/>
      <c r="M869" s="124"/>
    </row>
    <row r="870" spans="2:13">
      <c r="B870" s="431"/>
      <c r="M870" s="124"/>
    </row>
    <row r="871" spans="2:13">
      <c r="B871" s="431"/>
      <c r="M871" s="124"/>
    </row>
    <row r="872" spans="2:13">
      <c r="B872" s="431"/>
      <c r="M872" s="124"/>
    </row>
    <row r="873" spans="2:13">
      <c r="B873" s="431"/>
      <c r="M873" s="124"/>
    </row>
    <row r="874" spans="2:13">
      <c r="B874" s="431"/>
      <c r="M874" s="124"/>
    </row>
    <row r="875" spans="2:13">
      <c r="B875" s="431"/>
      <c r="M875" s="124"/>
    </row>
    <row r="876" spans="2:13">
      <c r="B876" s="431"/>
      <c r="M876" s="124"/>
    </row>
    <row r="877" spans="2:13">
      <c r="B877" s="431"/>
      <c r="M877" s="124"/>
    </row>
    <row r="878" spans="2:13">
      <c r="B878" s="431"/>
      <c r="M878" s="124"/>
    </row>
    <row r="879" spans="2:13">
      <c r="B879" s="431"/>
      <c r="M879" s="124"/>
    </row>
    <row r="880" spans="2:13">
      <c r="B880" s="431"/>
      <c r="M880" s="124"/>
    </row>
    <row r="881" spans="2:13">
      <c r="B881" s="431"/>
      <c r="M881" s="124"/>
    </row>
    <row r="882" spans="2:13">
      <c r="B882" s="431"/>
      <c r="M882" s="124"/>
    </row>
    <row r="883" spans="2:13">
      <c r="B883" s="431"/>
      <c r="M883" s="124"/>
    </row>
    <row r="884" spans="2:13">
      <c r="B884" s="431"/>
      <c r="M884" s="124"/>
    </row>
    <row r="885" spans="2:13">
      <c r="B885" s="431"/>
      <c r="M885" s="124"/>
    </row>
    <row r="886" spans="2:13">
      <c r="B886" s="431"/>
      <c r="M886" s="124"/>
    </row>
    <row r="887" spans="2:13">
      <c r="B887" s="431"/>
      <c r="M887" s="124"/>
    </row>
    <row r="888" spans="2:13">
      <c r="B888" s="431"/>
      <c r="M888" s="124"/>
    </row>
    <row r="889" spans="2:13">
      <c r="B889" s="431"/>
      <c r="M889" s="124"/>
    </row>
    <row r="890" spans="2:13">
      <c r="B890" s="431"/>
      <c r="M890" s="124"/>
    </row>
    <row r="891" spans="2:13">
      <c r="B891" s="431"/>
      <c r="M891" s="124"/>
    </row>
    <row r="892" spans="2:13">
      <c r="B892" s="431"/>
      <c r="M892" s="124"/>
    </row>
    <row r="893" spans="2:13">
      <c r="B893" s="431"/>
      <c r="M893" s="124"/>
    </row>
    <row r="894" spans="2:13">
      <c r="B894" s="431"/>
      <c r="M894" s="124"/>
    </row>
    <row r="895" spans="2:13">
      <c r="B895" s="431"/>
      <c r="M895" s="124"/>
    </row>
    <row r="896" spans="2:13">
      <c r="B896" s="431"/>
      <c r="M896" s="124"/>
    </row>
    <row r="897" spans="2:13">
      <c r="B897" s="431"/>
      <c r="M897" s="124"/>
    </row>
    <row r="898" spans="2:13">
      <c r="B898" s="431"/>
      <c r="M898" s="124"/>
    </row>
    <row r="899" spans="2:13">
      <c r="B899" s="431"/>
      <c r="M899" s="124"/>
    </row>
    <row r="900" spans="2:13">
      <c r="B900" s="431"/>
      <c r="M900" s="124"/>
    </row>
    <row r="901" spans="2:13">
      <c r="B901" s="431"/>
      <c r="M901" s="124"/>
    </row>
    <row r="902" spans="2:13">
      <c r="B902" s="431"/>
      <c r="M902" s="124"/>
    </row>
    <row r="903" spans="2:13">
      <c r="B903" s="431"/>
      <c r="M903" s="124"/>
    </row>
    <row r="904" spans="2:13">
      <c r="B904" s="431"/>
      <c r="M904" s="124"/>
    </row>
    <row r="905" spans="2:13">
      <c r="B905" s="431"/>
      <c r="M905" s="124"/>
    </row>
    <row r="906" spans="2:13">
      <c r="B906" s="431"/>
      <c r="M906" s="124"/>
    </row>
    <row r="907" spans="2:13">
      <c r="B907" s="431"/>
      <c r="M907" s="124"/>
    </row>
    <row r="908" spans="2:13">
      <c r="B908" s="431"/>
      <c r="M908" s="124"/>
    </row>
    <row r="909" spans="2:13">
      <c r="B909" s="431"/>
      <c r="M909" s="124"/>
    </row>
    <row r="910" spans="2:13">
      <c r="B910" s="431"/>
      <c r="M910" s="124"/>
    </row>
    <row r="911" spans="2:13">
      <c r="B911" s="431"/>
      <c r="M911" s="124"/>
    </row>
    <row r="912" spans="2:13">
      <c r="B912" s="431"/>
      <c r="M912" s="124"/>
    </row>
    <row r="913" spans="2:13">
      <c r="B913" s="431"/>
      <c r="M913" s="124"/>
    </row>
    <row r="914" spans="2:13">
      <c r="B914" s="431"/>
      <c r="M914" s="124"/>
    </row>
    <row r="915" spans="2:13">
      <c r="B915" s="431"/>
      <c r="M915" s="124"/>
    </row>
    <row r="916" spans="2:13">
      <c r="B916" s="431"/>
      <c r="M916" s="124"/>
    </row>
    <row r="917" spans="2:13">
      <c r="B917" s="431"/>
      <c r="M917" s="124"/>
    </row>
    <row r="918" spans="2:13">
      <c r="B918" s="431"/>
      <c r="M918" s="124"/>
    </row>
    <row r="919" spans="2:13">
      <c r="B919" s="431"/>
      <c r="M919" s="124"/>
    </row>
    <row r="920" spans="2:13">
      <c r="B920" s="431"/>
      <c r="M920" s="124"/>
    </row>
    <row r="921" spans="2:13">
      <c r="B921" s="431"/>
      <c r="M921" s="124"/>
    </row>
    <row r="922" spans="2:13">
      <c r="B922" s="431"/>
      <c r="M922" s="124"/>
    </row>
    <row r="923" spans="2:13">
      <c r="B923" s="431"/>
      <c r="M923" s="124"/>
    </row>
    <row r="924" spans="2:13">
      <c r="B924" s="431"/>
      <c r="M924" s="124"/>
    </row>
    <row r="925" spans="2:13">
      <c r="B925" s="431"/>
      <c r="M925" s="124"/>
    </row>
    <row r="926" spans="2:13">
      <c r="B926" s="431"/>
      <c r="M926" s="124"/>
    </row>
    <row r="927" spans="2:13">
      <c r="B927" s="431"/>
      <c r="M927" s="124"/>
    </row>
    <row r="928" spans="2:13">
      <c r="B928" s="431"/>
      <c r="M928" s="124"/>
    </row>
    <row r="929" spans="2:13">
      <c r="B929" s="431"/>
      <c r="M929" s="124"/>
    </row>
    <row r="930" spans="2:13">
      <c r="B930" s="431"/>
      <c r="M930" s="124"/>
    </row>
    <row r="931" spans="2:13">
      <c r="B931" s="431"/>
      <c r="M931" s="124"/>
    </row>
    <row r="932" spans="2:13">
      <c r="B932" s="431"/>
      <c r="M932" s="124"/>
    </row>
    <row r="933" spans="2:13">
      <c r="B933" s="431"/>
      <c r="M933" s="124"/>
    </row>
    <row r="934" spans="2:13">
      <c r="B934" s="431"/>
      <c r="M934" s="124"/>
    </row>
    <row r="935" spans="2:13">
      <c r="B935" s="431"/>
      <c r="M935" s="124"/>
    </row>
    <row r="936" spans="2:13">
      <c r="B936" s="431"/>
      <c r="M936" s="124"/>
    </row>
    <row r="937" spans="2:13">
      <c r="B937" s="431"/>
      <c r="M937" s="124"/>
    </row>
    <row r="938" spans="2:13">
      <c r="B938" s="431"/>
      <c r="M938" s="124"/>
    </row>
    <row r="939" spans="2:13">
      <c r="B939" s="431"/>
      <c r="M939" s="124"/>
    </row>
    <row r="940" spans="2:13">
      <c r="B940" s="431"/>
      <c r="M940" s="124"/>
    </row>
    <row r="941" spans="2:13">
      <c r="B941" s="431"/>
      <c r="M941" s="124"/>
    </row>
    <row r="942" spans="2:13">
      <c r="B942" s="431"/>
      <c r="M942" s="124"/>
    </row>
    <row r="943" spans="2:13">
      <c r="B943" s="431"/>
      <c r="M943" s="124"/>
    </row>
    <row r="944" spans="2:13">
      <c r="B944" s="431"/>
      <c r="M944" s="124"/>
    </row>
    <row r="945" spans="2:13">
      <c r="B945" s="431"/>
      <c r="M945" s="124"/>
    </row>
    <row r="946" spans="2:13">
      <c r="B946" s="431"/>
      <c r="M946" s="124"/>
    </row>
    <row r="947" spans="2:13">
      <c r="B947" s="431"/>
      <c r="M947" s="124"/>
    </row>
    <row r="948" spans="2:13">
      <c r="B948" s="431"/>
      <c r="M948" s="124"/>
    </row>
    <row r="949" spans="2:13">
      <c r="B949" s="431"/>
      <c r="M949" s="124"/>
    </row>
    <row r="950" spans="2:13">
      <c r="B950" s="431"/>
      <c r="M950" s="124"/>
    </row>
    <row r="951" spans="2:13">
      <c r="B951" s="431"/>
      <c r="M951" s="124"/>
    </row>
    <row r="952" spans="2:13">
      <c r="B952" s="431"/>
      <c r="M952" s="124"/>
    </row>
    <row r="953" spans="2:13">
      <c r="B953" s="431"/>
      <c r="M953" s="124"/>
    </row>
    <row r="954" spans="2:13">
      <c r="B954" s="431"/>
      <c r="M954" s="124"/>
    </row>
    <row r="955" spans="2:13">
      <c r="B955" s="431"/>
      <c r="M955" s="124"/>
    </row>
    <row r="956" spans="2:13">
      <c r="B956" s="431"/>
      <c r="M956" s="124"/>
    </row>
    <row r="957" spans="2:13">
      <c r="B957" s="431"/>
      <c r="M957" s="124"/>
    </row>
    <row r="958" spans="2:13">
      <c r="B958" s="431"/>
      <c r="M958" s="124"/>
    </row>
    <row r="959" spans="2:13">
      <c r="B959" s="431"/>
      <c r="M959" s="124"/>
    </row>
    <row r="960" spans="2:13">
      <c r="B960" s="431"/>
      <c r="M960" s="124"/>
    </row>
    <row r="961" spans="2:13">
      <c r="B961" s="431"/>
      <c r="M961" s="124"/>
    </row>
    <row r="962" spans="2:13">
      <c r="B962" s="431"/>
      <c r="M962" s="124"/>
    </row>
    <row r="963" spans="2:13">
      <c r="B963" s="431"/>
      <c r="M963" s="124"/>
    </row>
    <row r="964" spans="2:13">
      <c r="B964" s="431"/>
      <c r="M964" s="124"/>
    </row>
    <row r="965" spans="2:13">
      <c r="B965" s="431"/>
      <c r="M965" s="124"/>
    </row>
    <row r="966" spans="2:13">
      <c r="B966" s="431"/>
      <c r="M966" s="124"/>
    </row>
    <row r="967" spans="2:13">
      <c r="B967" s="431"/>
      <c r="M967" s="124"/>
    </row>
    <row r="968" spans="2:13">
      <c r="B968" s="431"/>
      <c r="M968" s="124"/>
    </row>
    <row r="969" spans="2:13">
      <c r="B969" s="431"/>
      <c r="M969" s="124"/>
    </row>
    <row r="970" spans="2:13">
      <c r="B970" s="431"/>
      <c r="M970" s="124"/>
    </row>
    <row r="971" spans="2:13">
      <c r="B971" s="431"/>
      <c r="M971" s="124"/>
    </row>
    <row r="972" spans="2:13">
      <c r="B972" s="431"/>
      <c r="M972" s="124"/>
    </row>
    <row r="973" spans="2:13">
      <c r="B973" s="431"/>
      <c r="M973" s="124"/>
    </row>
    <row r="974" spans="2:13">
      <c r="B974" s="431"/>
      <c r="M974" s="124"/>
    </row>
    <row r="975" spans="2:13">
      <c r="B975" s="431"/>
      <c r="M975" s="124"/>
    </row>
    <row r="976" spans="2:13">
      <c r="B976" s="431"/>
      <c r="M976" s="124"/>
    </row>
    <row r="977" spans="2:13">
      <c r="B977" s="431"/>
      <c r="M977" s="124"/>
    </row>
    <row r="978" spans="2:13">
      <c r="B978" s="431"/>
      <c r="M978" s="124"/>
    </row>
    <row r="979" spans="2:13">
      <c r="B979" s="431"/>
      <c r="M979" s="124"/>
    </row>
    <row r="980" spans="2:13">
      <c r="B980" s="431"/>
      <c r="M980" s="124"/>
    </row>
    <row r="981" spans="2:13">
      <c r="B981" s="431"/>
      <c r="M981" s="124"/>
    </row>
    <row r="982" spans="2:13">
      <c r="B982" s="431"/>
      <c r="M982" s="124"/>
    </row>
    <row r="983" spans="2:13">
      <c r="B983" s="431"/>
      <c r="M983" s="124"/>
    </row>
    <row r="984" spans="2:13">
      <c r="B984" s="431"/>
      <c r="M984" s="124"/>
    </row>
    <row r="985" spans="2:13">
      <c r="B985" s="431"/>
      <c r="M985" s="124"/>
    </row>
    <row r="986" spans="2:13">
      <c r="B986" s="431"/>
      <c r="M986" s="124"/>
    </row>
    <row r="987" spans="2:13">
      <c r="B987" s="431"/>
      <c r="M987" s="124"/>
    </row>
    <row r="988" spans="2:13">
      <c r="B988" s="431"/>
      <c r="M988" s="124"/>
    </row>
    <row r="989" spans="2:13">
      <c r="B989" s="431"/>
      <c r="M989" s="124"/>
    </row>
    <row r="990" spans="2:13">
      <c r="B990" s="431"/>
      <c r="M990" s="124"/>
    </row>
    <row r="991" spans="2:13">
      <c r="B991" s="431"/>
      <c r="M991" s="124"/>
    </row>
    <row r="992" spans="2:13">
      <c r="B992" s="431"/>
      <c r="M992" s="124"/>
    </row>
    <row r="993" spans="2:13">
      <c r="B993" s="431"/>
      <c r="M993" s="124"/>
    </row>
    <row r="994" spans="2:13">
      <c r="B994" s="431"/>
      <c r="M994" s="124"/>
    </row>
    <row r="995" spans="2:13">
      <c r="B995" s="431"/>
      <c r="M995" s="124"/>
    </row>
    <row r="996" spans="2:13">
      <c r="B996" s="431"/>
      <c r="M996" s="124"/>
    </row>
    <row r="997" spans="2:13">
      <c r="B997" s="431"/>
      <c r="M997" s="124"/>
    </row>
    <row r="998" spans="2:13">
      <c r="B998" s="431"/>
      <c r="M998" s="124"/>
    </row>
    <row r="999" spans="2:13">
      <c r="B999" s="431"/>
      <c r="M999" s="124"/>
    </row>
    <row r="1000" spans="2:13">
      <c r="B1000" s="431"/>
      <c r="M1000" s="124"/>
    </row>
    <row r="1001" spans="2:13">
      <c r="B1001" s="431"/>
      <c r="M1001" s="124"/>
    </row>
    <row r="1002" spans="2:13">
      <c r="B1002" s="431"/>
      <c r="M1002" s="124"/>
    </row>
    <row r="1003" spans="2:13">
      <c r="B1003" s="431"/>
      <c r="M1003" s="124"/>
    </row>
    <row r="1004" spans="2:13">
      <c r="B1004" s="431"/>
      <c r="M1004" s="124"/>
    </row>
    <row r="1005" spans="2:13">
      <c r="B1005" s="431"/>
      <c r="M1005" s="124"/>
    </row>
    <row r="1006" spans="2:13">
      <c r="B1006" s="431"/>
      <c r="M1006" s="124"/>
    </row>
    <row r="1007" spans="2:13">
      <c r="B1007" s="431"/>
      <c r="M1007" s="124"/>
    </row>
    <row r="1008" spans="2:13">
      <c r="B1008" s="431"/>
      <c r="M1008" s="124"/>
    </row>
    <row r="1009" spans="2:13">
      <c r="B1009" s="431"/>
      <c r="M1009" s="124"/>
    </row>
    <row r="1010" spans="2:13">
      <c r="B1010" s="431"/>
      <c r="M1010" s="124"/>
    </row>
    <row r="1011" spans="2:13">
      <c r="B1011" s="431"/>
      <c r="M1011" s="124"/>
    </row>
    <row r="1012" spans="2:13">
      <c r="B1012" s="431"/>
      <c r="M1012" s="124"/>
    </row>
    <row r="1013" spans="2:13">
      <c r="B1013" s="431"/>
      <c r="M1013" s="124"/>
    </row>
    <row r="1014" spans="2:13">
      <c r="B1014" s="431"/>
      <c r="M1014" s="124"/>
    </row>
    <row r="1015" spans="2:13">
      <c r="B1015" s="431"/>
      <c r="M1015" s="124"/>
    </row>
    <row r="1016" spans="2:13">
      <c r="B1016" s="431"/>
      <c r="M1016" s="124"/>
    </row>
    <row r="1017" spans="2:13">
      <c r="B1017" s="431"/>
      <c r="M1017" s="124"/>
    </row>
    <row r="1018" spans="2:13">
      <c r="B1018" s="431"/>
      <c r="M1018" s="124"/>
    </row>
    <row r="1019" spans="2:13">
      <c r="B1019" s="431"/>
      <c r="M1019" s="124"/>
    </row>
    <row r="1020" spans="2:13">
      <c r="B1020" s="431"/>
      <c r="M1020" s="124"/>
    </row>
    <row r="1021" spans="2:13">
      <c r="B1021" s="431"/>
      <c r="M1021" s="124"/>
    </row>
    <row r="1022" spans="2:13">
      <c r="B1022" s="431"/>
      <c r="M1022" s="124"/>
    </row>
    <row r="1023" spans="2:13">
      <c r="B1023" s="431"/>
      <c r="M1023" s="124"/>
    </row>
    <row r="1024" spans="2:13">
      <c r="B1024" s="431"/>
      <c r="M1024" s="124"/>
    </row>
    <row r="1025" spans="2:13">
      <c r="B1025" s="431"/>
      <c r="M1025" s="124"/>
    </row>
    <row r="1026" spans="2:13">
      <c r="B1026" s="431"/>
      <c r="M1026" s="124"/>
    </row>
    <row r="1027" spans="2:13">
      <c r="B1027" s="431"/>
      <c r="M1027" s="124"/>
    </row>
    <row r="1028" spans="2:13">
      <c r="B1028" s="431"/>
      <c r="M1028" s="124"/>
    </row>
    <row r="1029" spans="2:13">
      <c r="B1029" s="431"/>
      <c r="M1029" s="124"/>
    </row>
    <row r="1030" spans="2:13">
      <c r="B1030" s="431"/>
      <c r="M1030" s="124"/>
    </row>
    <row r="1031" spans="2:13">
      <c r="B1031" s="431"/>
      <c r="M1031" s="124"/>
    </row>
    <row r="1032" spans="2:13">
      <c r="B1032" s="431"/>
      <c r="M1032" s="124"/>
    </row>
    <row r="1033" spans="2:13">
      <c r="B1033" s="431"/>
      <c r="M1033" s="124"/>
    </row>
    <row r="1034" spans="2:13">
      <c r="B1034" s="431"/>
      <c r="M1034" s="124"/>
    </row>
    <row r="1035" spans="2:13">
      <c r="B1035" s="431"/>
      <c r="M1035" s="124"/>
    </row>
    <row r="1036" spans="2:13">
      <c r="B1036" s="431"/>
      <c r="M1036" s="124"/>
    </row>
    <row r="1037" spans="2:13">
      <c r="B1037" s="431"/>
      <c r="M1037" s="124"/>
    </row>
    <row r="1038" spans="2:13">
      <c r="B1038" s="431"/>
      <c r="M1038" s="124"/>
    </row>
    <row r="1039" spans="2:13">
      <c r="B1039" s="431"/>
      <c r="M1039" s="124"/>
    </row>
    <row r="1040" spans="2:13">
      <c r="B1040" s="431"/>
      <c r="M1040" s="124"/>
    </row>
    <row r="1041" spans="2:13">
      <c r="B1041" s="431"/>
      <c r="M1041" s="124"/>
    </row>
    <row r="1042" spans="2:13">
      <c r="B1042" s="431"/>
      <c r="M1042" s="124"/>
    </row>
    <row r="1043" spans="2:13">
      <c r="B1043" s="431"/>
      <c r="M1043" s="124"/>
    </row>
    <row r="1044" spans="2:13">
      <c r="B1044" s="431"/>
      <c r="M1044" s="124"/>
    </row>
    <row r="1045" spans="2:13">
      <c r="B1045" s="431"/>
      <c r="M1045" s="124"/>
    </row>
    <row r="1046" spans="2:13">
      <c r="B1046" s="431"/>
      <c r="M1046" s="124"/>
    </row>
    <row r="1047" spans="2:13">
      <c r="B1047" s="431"/>
      <c r="M1047" s="124"/>
    </row>
    <row r="1048" spans="2:13">
      <c r="B1048" s="431"/>
      <c r="M1048" s="124"/>
    </row>
    <row r="1049" spans="2:13">
      <c r="B1049" s="431"/>
      <c r="M1049" s="124"/>
    </row>
    <row r="1050" spans="2:13">
      <c r="B1050" s="431"/>
      <c r="M1050" s="124"/>
    </row>
    <row r="1051" spans="2:13">
      <c r="B1051" s="431"/>
      <c r="M1051" s="124"/>
    </row>
    <row r="1052" spans="2:13">
      <c r="B1052" s="431"/>
      <c r="M1052" s="124"/>
    </row>
    <row r="1053" spans="2:13">
      <c r="B1053" s="431"/>
      <c r="M1053" s="124"/>
    </row>
    <row r="1054" spans="2:13">
      <c r="B1054" s="431"/>
      <c r="M1054" s="124"/>
    </row>
    <row r="1055" spans="2:13">
      <c r="B1055" s="431"/>
      <c r="M1055" s="124"/>
    </row>
    <row r="1056" spans="2:13">
      <c r="B1056" s="431"/>
      <c r="M1056" s="124"/>
    </row>
    <row r="1057" spans="2:13">
      <c r="B1057" s="431"/>
      <c r="M1057" s="124"/>
    </row>
    <row r="1058" spans="2:13">
      <c r="B1058" s="431"/>
      <c r="M1058" s="124"/>
    </row>
    <row r="1059" spans="2:13">
      <c r="B1059" s="431"/>
      <c r="M1059" s="124"/>
    </row>
    <row r="1060" spans="2:13">
      <c r="B1060" s="431"/>
      <c r="M1060" s="124"/>
    </row>
    <row r="1061" spans="2:13">
      <c r="B1061" s="431"/>
      <c r="M1061" s="124"/>
    </row>
    <row r="1062" spans="2:13">
      <c r="B1062" s="431"/>
      <c r="M1062" s="124"/>
    </row>
    <row r="1063" spans="2:13">
      <c r="B1063" s="431"/>
      <c r="M1063" s="124"/>
    </row>
    <row r="1064" spans="2:13">
      <c r="B1064" s="431"/>
      <c r="M1064" s="124"/>
    </row>
    <row r="1065" spans="2:13">
      <c r="B1065" s="431"/>
      <c r="M1065" s="124"/>
    </row>
    <row r="1066" spans="2:13">
      <c r="B1066" s="431"/>
      <c r="M1066" s="124"/>
    </row>
    <row r="1067" spans="2:13">
      <c r="B1067" s="431"/>
      <c r="M1067" s="124"/>
    </row>
    <row r="1068" spans="2:13">
      <c r="B1068" s="431"/>
      <c r="M1068" s="124"/>
    </row>
    <row r="1069" spans="2:13">
      <c r="B1069" s="431"/>
      <c r="M1069" s="124"/>
    </row>
    <row r="1070" spans="2:13">
      <c r="B1070" s="431"/>
      <c r="M1070" s="124"/>
    </row>
    <row r="1071" spans="2:13">
      <c r="B1071" s="431"/>
      <c r="M1071" s="124"/>
    </row>
    <row r="1072" spans="2:13">
      <c r="B1072" s="431"/>
      <c r="M1072" s="124"/>
    </row>
    <row r="1073" spans="2:13">
      <c r="B1073" s="431"/>
      <c r="M1073" s="124"/>
    </row>
    <row r="1074" spans="2:13">
      <c r="B1074" s="431"/>
      <c r="M1074" s="124"/>
    </row>
    <row r="1075" spans="2:13">
      <c r="B1075" s="431"/>
      <c r="M1075" s="124"/>
    </row>
    <row r="1076" spans="2:13">
      <c r="B1076" s="431"/>
      <c r="M1076" s="124"/>
    </row>
    <row r="1077" spans="2:13">
      <c r="B1077" s="431"/>
      <c r="M1077" s="124"/>
    </row>
    <row r="1078" spans="2:13">
      <c r="B1078" s="431"/>
      <c r="M1078" s="124"/>
    </row>
    <row r="1079" spans="2:13">
      <c r="B1079" s="431"/>
      <c r="M1079" s="124"/>
    </row>
    <row r="1080" spans="2:13">
      <c r="B1080" s="431"/>
      <c r="M1080" s="124"/>
    </row>
    <row r="1081" spans="2:13">
      <c r="B1081" s="431"/>
      <c r="M1081" s="124"/>
    </row>
    <row r="1082" spans="2:13">
      <c r="B1082" s="431"/>
      <c r="M1082" s="124"/>
    </row>
    <row r="1083" spans="2:13">
      <c r="B1083" s="431"/>
      <c r="M1083" s="124"/>
    </row>
    <row r="1084" spans="2:13">
      <c r="B1084" s="431"/>
      <c r="M1084" s="124"/>
    </row>
    <row r="1085" spans="2:13">
      <c r="B1085" s="431"/>
      <c r="M1085" s="124"/>
    </row>
    <row r="1086" spans="2:13">
      <c r="B1086" s="431"/>
      <c r="M1086" s="124"/>
    </row>
    <row r="1087" spans="2:13">
      <c r="B1087" s="431"/>
      <c r="M1087" s="124"/>
    </row>
    <row r="1088" spans="2:13">
      <c r="B1088" s="431"/>
      <c r="M1088" s="124"/>
    </row>
    <row r="1089" spans="2:13">
      <c r="B1089" s="431"/>
      <c r="M1089" s="124"/>
    </row>
    <row r="1090" spans="2:13">
      <c r="B1090" s="431"/>
      <c r="M1090" s="124"/>
    </row>
    <row r="1091" spans="2:13">
      <c r="B1091" s="431"/>
      <c r="M1091" s="124"/>
    </row>
    <row r="1092" spans="2:13">
      <c r="B1092" s="431"/>
      <c r="M1092" s="124"/>
    </row>
    <row r="1093" spans="2:13">
      <c r="B1093" s="431"/>
      <c r="M1093" s="124"/>
    </row>
    <row r="1094" spans="2:13">
      <c r="B1094" s="431"/>
      <c r="M1094" s="124"/>
    </row>
    <row r="1095" spans="2:13">
      <c r="B1095" s="431"/>
      <c r="M1095" s="124"/>
    </row>
    <row r="1096" spans="2:13">
      <c r="B1096" s="431"/>
      <c r="M1096" s="124"/>
    </row>
    <row r="1097" spans="2:13">
      <c r="B1097" s="431"/>
      <c r="M1097" s="124"/>
    </row>
    <row r="1098" spans="2:13">
      <c r="B1098" s="431"/>
      <c r="M1098" s="124"/>
    </row>
    <row r="1099" spans="2:13">
      <c r="B1099" s="431"/>
      <c r="M1099" s="124"/>
    </row>
    <row r="1100" spans="2:13">
      <c r="B1100" s="431"/>
      <c r="M1100" s="124"/>
    </row>
    <row r="1101" spans="2:13">
      <c r="B1101" s="431"/>
      <c r="M1101" s="124"/>
    </row>
    <row r="1102" spans="2:13">
      <c r="B1102" s="431"/>
      <c r="M1102" s="124"/>
    </row>
    <row r="1103" spans="2:13">
      <c r="B1103" s="431"/>
      <c r="M1103" s="124"/>
    </row>
    <row r="1104" spans="2:13">
      <c r="B1104" s="431"/>
      <c r="M1104" s="124"/>
    </row>
    <row r="1105" spans="2:13">
      <c r="B1105" s="431"/>
      <c r="M1105" s="124"/>
    </row>
    <row r="1106" spans="2:13">
      <c r="B1106" s="431"/>
      <c r="M1106" s="124"/>
    </row>
    <row r="1107" spans="2:13">
      <c r="B1107" s="431"/>
      <c r="M1107" s="124"/>
    </row>
    <row r="1108" spans="2:13">
      <c r="B1108" s="431"/>
      <c r="M1108" s="124"/>
    </row>
    <row r="1109" spans="2:13">
      <c r="B1109" s="431"/>
      <c r="M1109" s="124"/>
    </row>
    <row r="1110" spans="2:13">
      <c r="B1110" s="431"/>
      <c r="M1110" s="124"/>
    </row>
    <row r="1111" spans="2:13">
      <c r="B1111" s="431"/>
      <c r="M1111" s="124"/>
    </row>
    <row r="1112" spans="2:13">
      <c r="B1112" s="431"/>
      <c r="M1112" s="124"/>
    </row>
    <row r="1113" spans="2:13">
      <c r="B1113" s="431"/>
      <c r="M1113" s="124"/>
    </row>
    <row r="1114" spans="2:13">
      <c r="B1114" s="431"/>
      <c r="M1114" s="124"/>
    </row>
    <row r="1115" spans="2:13">
      <c r="B1115" s="431"/>
      <c r="M1115" s="124"/>
    </row>
    <row r="1116" spans="2:13">
      <c r="B1116" s="431"/>
      <c r="M1116" s="124"/>
    </row>
    <row r="1117" spans="2:13">
      <c r="B1117" s="431"/>
      <c r="M1117" s="124"/>
    </row>
    <row r="1118" spans="2:13">
      <c r="B1118" s="431"/>
      <c r="M1118" s="124"/>
    </row>
    <row r="1119" spans="2:13">
      <c r="B1119" s="431"/>
      <c r="M1119" s="124"/>
    </row>
    <row r="1120" spans="2:13">
      <c r="B1120" s="431"/>
      <c r="M1120" s="124"/>
    </row>
    <row r="1121" spans="2:13">
      <c r="B1121" s="431"/>
      <c r="M1121" s="124"/>
    </row>
    <row r="1122" spans="2:13">
      <c r="B1122" s="431"/>
      <c r="M1122" s="124"/>
    </row>
    <row r="1123" spans="2:13">
      <c r="B1123" s="431"/>
      <c r="M1123" s="124"/>
    </row>
    <row r="1124" spans="2:13">
      <c r="B1124" s="431"/>
      <c r="M1124" s="124"/>
    </row>
    <row r="1125" spans="2:13">
      <c r="B1125" s="431"/>
      <c r="M1125" s="124"/>
    </row>
    <row r="1126" spans="2:13">
      <c r="B1126" s="431"/>
      <c r="M1126" s="124"/>
    </row>
    <row r="1127" spans="2:13">
      <c r="B1127" s="431"/>
      <c r="M1127" s="124"/>
    </row>
    <row r="1128" spans="2:13">
      <c r="B1128" s="431"/>
      <c r="M1128" s="124"/>
    </row>
    <row r="1129" spans="2:13">
      <c r="B1129" s="431"/>
      <c r="M1129" s="124"/>
    </row>
    <row r="1130" spans="2:13">
      <c r="B1130" s="431"/>
      <c r="M1130" s="124"/>
    </row>
    <row r="1131" spans="2:13">
      <c r="B1131" s="431"/>
      <c r="M1131" s="124"/>
    </row>
    <row r="1132" spans="2:13">
      <c r="B1132" s="431"/>
      <c r="M1132" s="124"/>
    </row>
    <row r="1133" spans="2:13">
      <c r="B1133" s="431"/>
      <c r="M1133" s="124"/>
    </row>
    <row r="1134" spans="2:13">
      <c r="B1134" s="431"/>
      <c r="M1134" s="124"/>
    </row>
    <row r="1135" spans="2:13">
      <c r="B1135" s="431"/>
      <c r="M1135" s="124"/>
    </row>
    <row r="1136" spans="2:13">
      <c r="B1136" s="431"/>
      <c r="M1136" s="124"/>
    </row>
    <row r="1137" spans="2:13">
      <c r="B1137" s="431"/>
      <c r="M1137" s="124"/>
    </row>
    <row r="1138" spans="2:13">
      <c r="B1138" s="431"/>
      <c r="M1138" s="124"/>
    </row>
    <row r="1139" spans="2:13">
      <c r="B1139" s="431"/>
      <c r="M1139" s="124"/>
    </row>
    <row r="1140" spans="2:13">
      <c r="B1140" s="431"/>
      <c r="M1140" s="124"/>
    </row>
    <row r="1141" spans="2:13">
      <c r="B1141" s="431"/>
      <c r="M1141" s="124"/>
    </row>
    <row r="1142" spans="2:13">
      <c r="B1142" s="431"/>
      <c r="M1142" s="124"/>
    </row>
    <row r="1143" spans="2:13">
      <c r="B1143" s="431"/>
      <c r="M1143" s="124"/>
    </row>
    <row r="1144" spans="2:13">
      <c r="B1144" s="431"/>
      <c r="M1144" s="124"/>
    </row>
    <row r="1145" spans="2:13">
      <c r="B1145" s="431"/>
      <c r="M1145" s="124"/>
    </row>
    <row r="1146" spans="2:13">
      <c r="B1146" s="431"/>
      <c r="M1146" s="124"/>
    </row>
    <row r="1147" spans="2:13">
      <c r="B1147" s="431"/>
      <c r="M1147" s="124"/>
    </row>
    <row r="1148" spans="2:13">
      <c r="B1148" s="431"/>
      <c r="M1148" s="124"/>
    </row>
    <row r="1149" spans="2:13">
      <c r="B1149" s="431"/>
      <c r="M1149" s="124"/>
    </row>
    <row r="1150" spans="2:13">
      <c r="B1150" s="431"/>
      <c r="M1150" s="124"/>
    </row>
    <row r="1151" spans="2:13">
      <c r="B1151" s="431"/>
      <c r="M1151" s="124"/>
    </row>
    <row r="1152" spans="2:13">
      <c r="B1152" s="431"/>
      <c r="M1152" s="124"/>
    </row>
    <row r="1153" spans="2:13">
      <c r="B1153" s="431"/>
      <c r="M1153" s="124"/>
    </row>
    <row r="1154" spans="2:13">
      <c r="B1154" s="431"/>
      <c r="M1154" s="124"/>
    </row>
    <row r="1155" spans="2:13">
      <c r="B1155" s="431"/>
      <c r="M1155" s="124"/>
    </row>
    <row r="1156" spans="2:13">
      <c r="B1156" s="431"/>
      <c r="M1156" s="124"/>
    </row>
    <row r="1157" spans="2:13">
      <c r="B1157" s="431"/>
      <c r="M1157" s="124"/>
    </row>
    <row r="1158" spans="2:13">
      <c r="B1158" s="431"/>
      <c r="M1158" s="124"/>
    </row>
    <row r="1159" spans="2:13">
      <c r="B1159" s="431"/>
      <c r="M1159" s="124"/>
    </row>
    <row r="1160" spans="2:13">
      <c r="B1160" s="431"/>
      <c r="M1160" s="124"/>
    </row>
    <row r="1161" spans="2:13">
      <c r="B1161" s="431"/>
      <c r="M1161" s="124"/>
    </row>
    <row r="1162" spans="2:13">
      <c r="B1162" s="431"/>
      <c r="M1162" s="124"/>
    </row>
    <row r="1163" spans="2:13">
      <c r="B1163" s="431"/>
      <c r="M1163" s="124"/>
    </row>
    <row r="1164" spans="2:13">
      <c r="B1164" s="431"/>
      <c r="M1164" s="124"/>
    </row>
    <row r="1165" spans="2:13">
      <c r="B1165" s="431"/>
      <c r="M1165" s="124"/>
    </row>
    <row r="1166" spans="2:13">
      <c r="B1166" s="431"/>
      <c r="M1166" s="124"/>
    </row>
    <row r="1167" spans="2:13">
      <c r="B1167" s="431"/>
      <c r="M1167" s="124"/>
    </row>
    <row r="1168" spans="2:13">
      <c r="B1168" s="431"/>
      <c r="M1168" s="124"/>
    </row>
    <row r="1169" spans="2:13">
      <c r="B1169" s="431"/>
      <c r="M1169" s="124"/>
    </row>
    <row r="1170" spans="2:13">
      <c r="B1170" s="431"/>
      <c r="M1170" s="124"/>
    </row>
    <row r="1171" spans="2:13">
      <c r="B1171" s="431"/>
      <c r="M1171" s="124"/>
    </row>
    <row r="1172" spans="2:13">
      <c r="B1172" s="431"/>
      <c r="M1172" s="124"/>
    </row>
    <row r="1173" spans="2:13">
      <c r="B1173" s="431"/>
      <c r="M1173" s="124"/>
    </row>
    <row r="1174" spans="2:13">
      <c r="B1174" s="431"/>
      <c r="M1174" s="124"/>
    </row>
    <row r="1175" spans="2:13">
      <c r="B1175" s="431"/>
      <c r="M1175" s="124"/>
    </row>
    <row r="1176" spans="2:13">
      <c r="B1176" s="431"/>
      <c r="M1176" s="124"/>
    </row>
    <row r="1177" spans="2:13">
      <c r="B1177" s="431"/>
      <c r="M1177" s="124"/>
    </row>
    <row r="1178" spans="2:13">
      <c r="B1178" s="431"/>
      <c r="M1178" s="124"/>
    </row>
    <row r="1179" spans="2:13">
      <c r="B1179" s="431"/>
      <c r="M1179" s="124"/>
    </row>
    <row r="1180" spans="2:13">
      <c r="B1180" s="431"/>
      <c r="M1180" s="124"/>
    </row>
    <row r="1181" spans="2:13">
      <c r="B1181" s="431"/>
      <c r="M1181" s="124"/>
    </row>
    <row r="1182" spans="2:13">
      <c r="B1182" s="431"/>
      <c r="M1182" s="124"/>
    </row>
    <row r="1183" spans="2:13">
      <c r="B1183" s="431"/>
      <c r="M1183" s="124"/>
    </row>
    <row r="1184" spans="2:13">
      <c r="B1184" s="431"/>
      <c r="M1184" s="124"/>
    </row>
    <row r="1185" spans="2:13">
      <c r="B1185" s="431"/>
      <c r="M1185" s="124"/>
    </row>
    <row r="1186" spans="2:13">
      <c r="B1186" s="431"/>
      <c r="M1186" s="124"/>
    </row>
    <row r="1187" spans="2:13">
      <c r="B1187" s="431"/>
      <c r="M1187" s="124"/>
    </row>
    <row r="1188" spans="2:13">
      <c r="B1188" s="431"/>
      <c r="M1188" s="124"/>
    </row>
    <row r="1189" spans="2:13">
      <c r="B1189" s="431"/>
      <c r="M1189" s="124"/>
    </row>
    <row r="1190" spans="2:13">
      <c r="B1190" s="431"/>
      <c r="M1190" s="124"/>
    </row>
    <row r="1191" spans="2:13">
      <c r="B1191" s="431"/>
      <c r="M1191" s="124"/>
    </row>
    <row r="1192" spans="2:13">
      <c r="B1192" s="431"/>
      <c r="M1192" s="124"/>
    </row>
    <row r="1193" spans="2:13">
      <c r="B1193" s="431"/>
      <c r="M1193" s="124"/>
    </row>
    <row r="1194" spans="2:13">
      <c r="B1194" s="431"/>
      <c r="M1194" s="124"/>
    </row>
    <row r="1195" spans="2:13">
      <c r="B1195" s="431"/>
      <c r="M1195" s="124"/>
    </row>
    <row r="1196" spans="2:13">
      <c r="B1196" s="431"/>
      <c r="M1196" s="124"/>
    </row>
    <row r="1197" spans="2:13">
      <c r="B1197" s="431"/>
      <c r="M1197" s="124"/>
    </row>
    <row r="1198" spans="2:13">
      <c r="B1198" s="431"/>
      <c r="M1198" s="124"/>
    </row>
    <row r="1199" spans="2:13">
      <c r="B1199" s="431"/>
      <c r="M1199" s="124"/>
    </row>
    <row r="1200" spans="2:13">
      <c r="B1200" s="431"/>
      <c r="M1200" s="124"/>
    </row>
    <row r="1201" spans="2:13">
      <c r="B1201" s="431"/>
      <c r="M1201" s="124"/>
    </row>
    <row r="1202" spans="2:13">
      <c r="B1202" s="431"/>
      <c r="M1202" s="124"/>
    </row>
    <row r="1203" spans="2:13">
      <c r="B1203" s="431"/>
      <c r="M1203" s="124"/>
    </row>
    <row r="1204" spans="2:13">
      <c r="B1204" s="431"/>
      <c r="M1204" s="124"/>
    </row>
    <row r="1205" spans="2:13">
      <c r="B1205" s="431"/>
      <c r="M1205" s="124"/>
    </row>
    <row r="1206" spans="2:13">
      <c r="B1206" s="431"/>
      <c r="M1206" s="124"/>
    </row>
    <row r="1207" spans="2:13">
      <c r="B1207" s="431"/>
      <c r="M1207" s="124"/>
    </row>
    <row r="1208" spans="2:13">
      <c r="B1208" s="431"/>
      <c r="M1208" s="124"/>
    </row>
    <row r="1209" spans="2:13">
      <c r="B1209" s="431"/>
      <c r="M1209" s="124"/>
    </row>
    <row r="1210" spans="2:13">
      <c r="B1210" s="431"/>
      <c r="M1210" s="124"/>
    </row>
    <row r="1211" spans="2:13">
      <c r="B1211" s="431"/>
      <c r="M1211" s="124"/>
    </row>
    <row r="1212" spans="2:13">
      <c r="B1212" s="431"/>
      <c r="M1212" s="124"/>
    </row>
    <row r="1213" spans="2:13">
      <c r="B1213" s="431"/>
      <c r="M1213" s="124"/>
    </row>
    <row r="1214" spans="2:13">
      <c r="B1214" s="431"/>
      <c r="M1214" s="124"/>
    </row>
    <row r="1215" spans="2:13">
      <c r="B1215" s="431"/>
      <c r="M1215" s="124"/>
    </row>
    <row r="1216" spans="2:13">
      <c r="B1216" s="431"/>
      <c r="M1216" s="124"/>
    </row>
    <row r="1217" spans="2:13">
      <c r="B1217" s="431"/>
      <c r="M1217" s="124"/>
    </row>
    <row r="1218" spans="2:13">
      <c r="B1218" s="431"/>
      <c r="M1218" s="124"/>
    </row>
    <row r="1219" spans="2:13">
      <c r="B1219" s="431"/>
      <c r="M1219" s="124"/>
    </row>
    <row r="1220" spans="2:13">
      <c r="B1220" s="431"/>
      <c r="M1220" s="124"/>
    </row>
    <row r="1221" spans="2:13">
      <c r="B1221" s="431"/>
      <c r="M1221" s="124"/>
    </row>
    <row r="1222" spans="2:13">
      <c r="B1222" s="431"/>
      <c r="M1222" s="124"/>
    </row>
    <row r="1223" spans="2:13">
      <c r="B1223" s="431"/>
      <c r="M1223" s="124"/>
    </row>
    <row r="1224" spans="2:13">
      <c r="B1224" s="431"/>
      <c r="M1224" s="124"/>
    </row>
    <row r="1225" spans="2:13">
      <c r="B1225" s="431"/>
      <c r="M1225" s="124"/>
    </row>
    <row r="1226" spans="2:13">
      <c r="B1226" s="431"/>
      <c r="M1226" s="124"/>
    </row>
    <row r="1227" spans="2:13">
      <c r="B1227" s="431"/>
      <c r="M1227" s="124"/>
    </row>
    <row r="1228" spans="2:13">
      <c r="B1228" s="431"/>
      <c r="M1228" s="124"/>
    </row>
    <row r="1229" spans="2:13">
      <c r="B1229" s="431"/>
      <c r="M1229" s="124"/>
    </row>
    <row r="1230" spans="2:13">
      <c r="B1230" s="431"/>
      <c r="M1230" s="124"/>
    </row>
    <row r="1231" spans="2:13">
      <c r="B1231" s="431"/>
      <c r="M1231" s="124"/>
    </row>
    <row r="1232" spans="2:13">
      <c r="B1232" s="431"/>
      <c r="M1232" s="124"/>
    </row>
    <row r="1233" spans="2:13">
      <c r="B1233" s="431"/>
      <c r="M1233" s="124"/>
    </row>
    <row r="1234" spans="2:13">
      <c r="B1234" s="431"/>
      <c r="M1234" s="124"/>
    </row>
    <row r="1235" spans="2:13">
      <c r="B1235" s="431"/>
      <c r="M1235" s="124"/>
    </row>
    <row r="1236" spans="2:13">
      <c r="B1236" s="431"/>
      <c r="M1236" s="124"/>
    </row>
    <row r="1237" spans="2:13">
      <c r="B1237" s="431"/>
      <c r="M1237" s="124"/>
    </row>
    <row r="1238" spans="2:13">
      <c r="B1238" s="431"/>
      <c r="M1238" s="124"/>
    </row>
    <row r="1239" spans="2:13">
      <c r="B1239" s="431"/>
      <c r="M1239" s="124"/>
    </row>
    <row r="1240" spans="2:13">
      <c r="B1240" s="431"/>
      <c r="M1240" s="124"/>
    </row>
    <row r="1241" spans="2:13">
      <c r="B1241" s="431"/>
      <c r="M1241" s="124"/>
    </row>
    <row r="1242" spans="2:13">
      <c r="B1242" s="431"/>
      <c r="M1242" s="124"/>
    </row>
    <row r="1243" spans="2:13">
      <c r="B1243" s="431"/>
      <c r="M1243" s="124"/>
    </row>
    <row r="1244" spans="2:13">
      <c r="B1244" s="431"/>
      <c r="M1244" s="124"/>
    </row>
    <row r="1245" spans="2:13">
      <c r="B1245" s="431"/>
      <c r="M1245" s="124"/>
    </row>
    <row r="1246" spans="2:13">
      <c r="B1246" s="431"/>
      <c r="M1246" s="124"/>
    </row>
    <row r="1247" spans="2:13">
      <c r="B1247" s="431"/>
      <c r="M1247" s="124"/>
    </row>
    <row r="1248" spans="2:13">
      <c r="B1248" s="431"/>
      <c r="M1248" s="124"/>
    </row>
    <row r="1249" spans="2:13">
      <c r="B1249" s="431"/>
      <c r="M1249" s="124"/>
    </row>
    <row r="1250" spans="2:13">
      <c r="B1250" s="431"/>
      <c r="M1250" s="124"/>
    </row>
    <row r="1251" spans="2:13">
      <c r="B1251" s="431"/>
      <c r="M1251" s="124"/>
    </row>
    <row r="1252" spans="2:13">
      <c r="B1252" s="431"/>
      <c r="M1252" s="124"/>
    </row>
    <row r="1253" spans="2:13">
      <c r="B1253" s="431"/>
      <c r="M1253" s="124"/>
    </row>
    <row r="1254" spans="2:13">
      <c r="B1254" s="431"/>
      <c r="M1254" s="124"/>
    </row>
    <row r="1255" spans="2:13">
      <c r="B1255" s="431"/>
      <c r="M1255" s="124"/>
    </row>
    <row r="1256" spans="2:13">
      <c r="B1256" s="431"/>
      <c r="M1256" s="124"/>
    </row>
    <row r="1257" spans="2:13">
      <c r="B1257" s="431"/>
      <c r="M1257" s="124"/>
    </row>
    <row r="1258" spans="2:13">
      <c r="B1258" s="431"/>
      <c r="M1258" s="124"/>
    </row>
    <row r="1259" spans="2:13">
      <c r="B1259" s="431"/>
      <c r="M1259" s="124"/>
    </row>
    <row r="1260" spans="2:13">
      <c r="B1260" s="431"/>
      <c r="M1260" s="124"/>
    </row>
    <row r="1261" spans="2:13">
      <c r="B1261" s="431"/>
      <c r="M1261" s="124"/>
    </row>
    <row r="1262" spans="2:13">
      <c r="B1262" s="431"/>
      <c r="M1262" s="124"/>
    </row>
    <row r="1263" spans="2:13">
      <c r="B1263" s="431"/>
      <c r="M1263" s="124"/>
    </row>
    <row r="1264" spans="2:13">
      <c r="B1264" s="431"/>
      <c r="M1264" s="124"/>
    </row>
    <row r="1265" spans="2:13">
      <c r="B1265" s="431"/>
      <c r="M1265" s="124"/>
    </row>
    <row r="1266" spans="2:13">
      <c r="B1266" s="431"/>
      <c r="M1266" s="124"/>
    </row>
    <row r="1267" spans="2:13">
      <c r="B1267" s="431"/>
      <c r="M1267" s="124"/>
    </row>
    <row r="1268" spans="2:13">
      <c r="B1268" s="431"/>
      <c r="M1268" s="124"/>
    </row>
    <row r="1269" spans="2:13">
      <c r="B1269" s="431"/>
      <c r="M1269" s="124"/>
    </row>
    <row r="1270" spans="2:13">
      <c r="B1270" s="431"/>
      <c r="M1270" s="124"/>
    </row>
    <row r="1271" spans="2:13">
      <c r="B1271" s="431"/>
      <c r="M1271" s="124"/>
    </row>
    <row r="1272" spans="2:13">
      <c r="B1272" s="431"/>
      <c r="M1272" s="124"/>
    </row>
    <row r="1273" spans="2:13">
      <c r="B1273" s="431"/>
      <c r="M1273" s="124"/>
    </row>
    <row r="1274" spans="2:13">
      <c r="B1274" s="431"/>
      <c r="M1274" s="124"/>
    </row>
    <row r="1275" spans="2:13">
      <c r="B1275" s="431"/>
      <c r="M1275" s="124"/>
    </row>
    <row r="1276" spans="2:13">
      <c r="B1276" s="431"/>
      <c r="M1276" s="124"/>
    </row>
    <row r="1277" spans="2:13">
      <c r="B1277" s="431"/>
      <c r="M1277" s="124"/>
    </row>
    <row r="1278" spans="2:13">
      <c r="B1278" s="431"/>
      <c r="M1278" s="124"/>
    </row>
    <row r="1279" spans="2:13">
      <c r="B1279" s="431"/>
      <c r="M1279" s="124"/>
    </row>
    <row r="1280" spans="2:13">
      <c r="B1280" s="431"/>
      <c r="M1280" s="124"/>
    </row>
    <row r="1281" spans="2:13">
      <c r="B1281" s="431"/>
      <c r="M1281" s="124"/>
    </row>
    <row r="1282" spans="2:13">
      <c r="B1282" s="431"/>
      <c r="M1282" s="124"/>
    </row>
    <row r="1283" spans="2:13">
      <c r="B1283" s="431"/>
      <c r="M1283" s="124"/>
    </row>
    <row r="1284" spans="2:13">
      <c r="B1284" s="431"/>
      <c r="M1284" s="124"/>
    </row>
    <row r="1285" spans="2:13">
      <c r="B1285" s="431"/>
      <c r="M1285" s="124"/>
    </row>
    <row r="1286" spans="2:13">
      <c r="B1286" s="431"/>
      <c r="M1286" s="124"/>
    </row>
    <row r="1287" spans="2:13">
      <c r="B1287" s="431"/>
      <c r="M1287" s="124"/>
    </row>
    <row r="1288" spans="2:13">
      <c r="B1288" s="431"/>
      <c r="M1288" s="124"/>
    </row>
    <row r="1289" spans="2:13">
      <c r="B1289" s="431"/>
      <c r="M1289" s="124"/>
    </row>
    <row r="1290" spans="2:13">
      <c r="B1290" s="431"/>
      <c r="M1290" s="124"/>
    </row>
    <row r="1291" spans="2:13">
      <c r="B1291" s="431"/>
      <c r="M1291" s="124"/>
    </row>
    <row r="1292" spans="2:13">
      <c r="B1292" s="431"/>
      <c r="M1292" s="124"/>
    </row>
    <row r="1293" spans="2:13">
      <c r="B1293" s="431"/>
      <c r="M1293" s="124"/>
    </row>
    <row r="1294" spans="2:13">
      <c r="B1294" s="431"/>
      <c r="M1294" s="124"/>
    </row>
    <row r="1295" spans="2:13">
      <c r="B1295" s="431"/>
      <c r="M1295" s="124"/>
    </row>
    <row r="1296" spans="2:13">
      <c r="B1296" s="431"/>
      <c r="M1296" s="124"/>
    </row>
    <row r="1297" spans="2:13">
      <c r="B1297" s="431"/>
      <c r="M1297" s="124"/>
    </row>
    <row r="1298" spans="2:13">
      <c r="B1298" s="431"/>
      <c r="M1298" s="124"/>
    </row>
    <row r="1299" spans="2:13">
      <c r="B1299" s="431"/>
      <c r="M1299" s="124"/>
    </row>
    <row r="1300" spans="2:13">
      <c r="B1300" s="431"/>
      <c r="M1300" s="124"/>
    </row>
    <row r="1301" spans="2:13">
      <c r="B1301" s="431"/>
      <c r="M1301" s="124"/>
    </row>
    <row r="1302" spans="2:13">
      <c r="B1302" s="431"/>
      <c r="M1302" s="124"/>
    </row>
    <row r="1303" spans="2:13">
      <c r="B1303" s="431"/>
      <c r="M1303" s="124"/>
    </row>
    <row r="1304" spans="2:13">
      <c r="B1304" s="431"/>
      <c r="M1304" s="124"/>
    </row>
    <row r="1305" spans="2:13">
      <c r="B1305" s="431"/>
      <c r="M1305" s="124"/>
    </row>
    <row r="1306" spans="2:13">
      <c r="B1306" s="431"/>
      <c r="M1306" s="124"/>
    </row>
    <row r="1307" spans="2:13">
      <c r="B1307" s="431"/>
      <c r="M1307" s="124"/>
    </row>
    <row r="1308" spans="2:13">
      <c r="B1308" s="431"/>
      <c r="M1308" s="124"/>
    </row>
    <row r="1309" spans="2:13">
      <c r="B1309" s="431"/>
      <c r="M1309" s="124"/>
    </row>
    <row r="1310" spans="2:13">
      <c r="B1310" s="431"/>
      <c r="M1310" s="124"/>
    </row>
    <row r="1311" spans="2:13">
      <c r="B1311" s="431"/>
      <c r="M1311" s="124"/>
    </row>
    <row r="1312" spans="2:13">
      <c r="B1312" s="431"/>
      <c r="M1312" s="124"/>
    </row>
    <row r="1313" spans="2:13">
      <c r="B1313" s="431"/>
      <c r="M1313" s="124"/>
    </row>
    <row r="1314" spans="2:13">
      <c r="B1314" s="431"/>
      <c r="M1314" s="124"/>
    </row>
    <row r="1315" spans="2:13">
      <c r="B1315" s="431"/>
      <c r="M1315" s="124"/>
    </row>
    <row r="1316" spans="2:13">
      <c r="B1316" s="431"/>
      <c r="M1316" s="124"/>
    </row>
    <row r="1317" spans="2:13">
      <c r="B1317" s="431"/>
      <c r="M1317" s="124"/>
    </row>
    <row r="1318" spans="2:13">
      <c r="B1318" s="431"/>
      <c r="M1318" s="124"/>
    </row>
    <row r="1319" spans="2:13">
      <c r="B1319" s="431"/>
      <c r="M1319" s="124"/>
    </row>
    <row r="1320" spans="2:13">
      <c r="B1320" s="431"/>
      <c r="M1320" s="124"/>
    </row>
    <row r="1321" spans="2:13">
      <c r="B1321" s="431"/>
      <c r="M1321" s="124"/>
    </row>
    <row r="1322" spans="2:13">
      <c r="B1322" s="431"/>
      <c r="M1322" s="124"/>
    </row>
    <row r="1323" spans="2:13">
      <c r="B1323" s="431"/>
      <c r="M1323" s="124"/>
    </row>
    <row r="1324" spans="2:13">
      <c r="B1324" s="431"/>
      <c r="M1324" s="124"/>
    </row>
    <row r="1325" spans="2:13">
      <c r="B1325" s="431"/>
      <c r="M1325" s="124"/>
    </row>
    <row r="1326" spans="2:13">
      <c r="B1326" s="431"/>
      <c r="M1326" s="124"/>
    </row>
    <row r="1327" spans="2:13">
      <c r="B1327" s="431"/>
      <c r="M1327" s="124"/>
    </row>
    <row r="1328" spans="2:13">
      <c r="B1328" s="431"/>
      <c r="M1328" s="124"/>
    </row>
    <row r="1329" spans="2:13">
      <c r="B1329" s="431"/>
      <c r="M1329" s="124"/>
    </row>
    <row r="1330" spans="2:13">
      <c r="B1330" s="431"/>
      <c r="M1330" s="124"/>
    </row>
    <row r="1331" spans="2:13">
      <c r="B1331" s="431"/>
      <c r="M1331" s="124"/>
    </row>
    <row r="1332" spans="2:13">
      <c r="B1332" s="431"/>
      <c r="M1332" s="124"/>
    </row>
    <row r="1333" spans="2:13">
      <c r="B1333" s="431"/>
      <c r="M1333" s="124"/>
    </row>
    <row r="1334" spans="2:13">
      <c r="B1334" s="431"/>
      <c r="M1334" s="124"/>
    </row>
    <row r="1335" spans="2:13">
      <c r="B1335" s="431"/>
      <c r="M1335" s="124"/>
    </row>
    <row r="1336" spans="2:13">
      <c r="B1336" s="431"/>
      <c r="M1336" s="124"/>
    </row>
    <row r="1337" spans="2:13">
      <c r="B1337" s="431"/>
      <c r="M1337" s="124"/>
    </row>
    <row r="1338" spans="2:13">
      <c r="B1338" s="431"/>
      <c r="M1338" s="124"/>
    </row>
    <row r="1339" spans="2:13">
      <c r="B1339" s="431"/>
      <c r="M1339" s="124"/>
    </row>
    <row r="1340" spans="2:13">
      <c r="B1340" s="431"/>
      <c r="M1340" s="124"/>
    </row>
    <row r="1341" spans="2:13">
      <c r="B1341" s="431"/>
      <c r="M1341" s="124"/>
    </row>
    <row r="1342" spans="2:13">
      <c r="B1342" s="431"/>
      <c r="M1342" s="124"/>
    </row>
    <row r="1343" spans="2:13">
      <c r="B1343" s="431"/>
      <c r="M1343" s="124"/>
    </row>
    <row r="1344" spans="2:13">
      <c r="B1344" s="431"/>
      <c r="M1344" s="124"/>
    </row>
    <row r="1345" spans="2:13">
      <c r="B1345" s="431"/>
      <c r="M1345" s="124"/>
    </row>
    <row r="1346" spans="2:13">
      <c r="B1346" s="431"/>
      <c r="M1346" s="124"/>
    </row>
    <row r="1347" spans="2:13">
      <c r="B1347" s="431"/>
      <c r="M1347" s="124"/>
    </row>
    <row r="1348" spans="2:13">
      <c r="B1348" s="431"/>
      <c r="M1348" s="124"/>
    </row>
    <row r="1349" spans="2:13">
      <c r="B1349" s="431"/>
      <c r="M1349" s="124"/>
    </row>
    <row r="1350" spans="2:13">
      <c r="B1350" s="431"/>
      <c r="M1350" s="124"/>
    </row>
    <row r="1351" spans="2:13">
      <c r="B1351" s="431"/>
      <c r="M1351" s="124"/>
    </row>
    <row r="1352" spans="2:13">
      <c r="B1352" s="431"/>
      <c r="M1352" s="124"/>
    </row>
    <row r="1353" spans="2:13">
      <c r="B1353" s="431"/>
      <c r="M1353" s="124"/>
    </row>
    <row r="1354" spans="2:13">
      <c r="B1354" s="431"/>
      <c r="M1354" s="124"/>
    </row>
    <row r="1355" spans="2:13">
      <c r="B1355" s="431"/>
      <c r="M1355" s="124"/>
    </row>
    <row r="1356" spans="2:13">
      <c r="B1356" s="431"/>
      <c r="M1356" s="124"/>
    </row>
    <row r="1357" spans="2:13">
      <c r="B1357" s="431"/>
      <c r="M1357" s="124"/>
    </row>
    <row r="1358" spans="2:13">
      <c r="B1358" s="431"/>
      <c r="M1358" s="124"/>
    </row>
    <row r="1359" spans="2:13">
      <c r="B1359" s="431"/>
      <c r="M1359" s="124"/>
    </row>
    <row r="1360" spans="2:13">
      <c r="B1360" s="431"/>
      <c r="M1360" s="124"/>
    </row>
    <row r="1361" spans="2:13">
      <c r="B1361" s="431"/>
      <c r="M1361" s="124"/>
    </row>
    <row r="1362" spans="2:13">
      <c r="B1362" s="431"/>
      <c r="M1362" s="124"/>
    </row>
    <row r="1363" spans="2:13">
      <c r="B1363" s="431"/>
      <c r="M1363" s="124"/>
    </row>
    <row r="1364" spans="2:13">
      <c r="B1364" s="431"/>
      <c r="M1364" s="124"/>
    </row>
    <row r="1365" spans="2:13">
      <c r="B1365" s="431"/>
      <c r="M1365" s="124"/>
    </row>
    <row r="1366" spans="2:13">
      <c r="B1366" s="431"/>
      <c r="M1366" s="124"/>
    </row>
    <row r="1367" spans="2:13">
      <c r="B1367" s="431"/>
      <c r="M1367" s="124"/>
    </row>
    <row r="1368" spans="2:13">
      <c r="B1368" s="431"/>
      <c r="M1368" s="124"/>
    </row>
    <row r="1369" spans="2:13">
      <c r="B1369" s="431"/>
      <c r="M1369" s="124"/>
    </row>
    <row r="1370" spans="2:13">
      <c r="B1370" s="431"/>
      <c r="M1370" s="124"/>
    </row>
    <row r="1371" spans="2:13">
      <c r="B1371" s="431"/>
      <c r="M1371" s="124"/>
    </row>
    <row r="1372" spans="2:13">
      <c r="B1372" s="431"/>
      <c r="M1372" s="124"/>
    </row>
    <row r="1373" spans="2:13">
      <c r="B1373" s="431"/>
      <c r="M1373" s="124"/>
    </row>
    <row r="1374" spans="2:13">
      <c r="B1374" s="431"/>
      <c r="M1374" s="124"/>
    </row>
    <row r="1375" spans="2:13">
      <c r="B1375" s="431"/>
      <c r="M1375" s="124"/>
    </row>
    <row r="1376" spans="2:13">
      <c r="B1376" s="431"/>
      <c r="M1376" s="124"/>
    </row>
    <row r="1377" spans="2:13">
      <c r="B1377" s="431"/>
      <c r="M1377" s="124"/>
    </row>
    <row r="1378" spans="2:13">
      <c r="B1378" s="431"/>
      <c r="M1378" s="124"/>
    </row>
    <row r="1379" spans="2:13">
      <c r="B1379" s="431"/>
      <c r="M1379" s="124"/>
    </row>
    <row r="1380" spans="2:13">
      <c r="B1380" s="431"/>
      <c r="M1380" s="124"/>
    </row>
    <row r="1381" spans="2:13">
      <c r="B1381" s="431"/>
      <c r="M1381" s="124"/>
    </row>
    <row r="1382" spans="2:13">
      <c r="B1382" s="431"/>
      <c r="M1382" s="124"/>
    </row>
    <row r="1383" spans="2:13">
      <c r="B1383" s="431"/>
      <c r="M1383" s="124"/>
    </row>
    <row r="1384" spans="2:13">
      <c r="B1384" s="431"/>
      <c r="M1384" s="124"/>
    </row>
    <row r="1385" spans="2:13">
      <c r="B1385" s="431"/>
      <c r="M1385" s="124"/>
    </row>
    <row r="1386" spans="2:13">
      <c r="B1386" s="431"/>
      <c r="M1386" s="124"/>
    </row>
    <row r="1387" spans="2:13">
      <c r="B1387" s="431"/>
      <c r="M1387" s="124"/>
    </row>
    <row r="1388" spans="2:13">
      <c r="B1388" s="431"/>
      <c r="M1388" s="124"/>
    </row>
    <row r="1389" spans="2:13">
      <c r="B1389" s="431"/>
      <c r="M1389" s="124"/>
    </row>
    <row r="1390" spans="2:13">
      <c r="B1390" s="431"/>
      <c r="M1390" s="124"/>
    </row>
    <row r="1391" spans="2:13">
      <c r="B1391" s="431"/>
      <c r="M1391" s="124"/>
    </row>
    <row r="1392" spans="2:13">
      <c r="B1392" s="431"/>
      <c r="M1392" s="124"/>
    </row>
    <row r="1393" spans="2:13">
      <c r="B1393" s="431"/>
      <c r="M1393" s="124"/>
    </row>
    <row r="1394" spans="2:13">
      <c r="B1394" s="431"/>
      <c r="M1394" s="124"/>
    </row>
    <row r="1395" spans="2:13">
      <c r="B1395" s="431"/>
      <c r="M1395" s="124"/>
    </row>
    <row r="1396" spans="2:13">
      <c r="B1396" s="431"/>
      <c r="M1396" s="124"/>
    </row>
    <row r="1397" spans="2:13">
      <c r="B1397" s="431"/>
      <c r="M1397" s="124"/>
    </row>
    <row r="1398" spans="2:13">
      <c r="B1398" s="431"/>
      <c r="M1398" s="124"/>
    </row>
    <row r="1399" spans="2:13">
      <c r="B1399" s="431"/>
      <c r="M1399" s="124"/>
    </row>
    <row r="1400" spans="2:13">
      <c r="B1400" s="431"/>
      <c r="M1400" s="124"/>
    </row>
    <row r="1401" spans="2:13">
      <c r="B1401" s="431"/>
      <c r="M1401" s="124"/>
    </row>
    <row r="1402" spans="2:13">
      <c r="B1402" s="431"/>
      <c r="M1402" s="124"/>
    </row>
    <row r="1403" spans="2:13">
      <c r="B1403" s="431"/>
      <c r="M1403" s="124"/>
    </row>
    <row r="1404" spans="2:13">
      <c r="B1404" s="431"/>
      <c r="M1404" s="124"/>
    </row>
    <row r="1405" spans="2:13">
      <c r="B1405" s="431"/>
      <c r="M1405" s="124"/>
    </row>
    <row r="1406" spans="2:13">
      <c r="B1406" s="431"/>
      <c r="M1406" s="124"/>
    </row>
    <row r="1407" spans="2:13">
      <c r="B1407" s="431"/>
      <c r="M1407" s="124"/>
    </row>
    <row r="1408" spans="2:13">
      <c r="B1408" s="431"/>
      <c r="M1408" s="124"/>
    </row>
    <row r="1409" spans="2:13">
      <c r="B1409" s="431"/>
      <c r="M1409" s="124"/>
    </row>
    <row r="1410" spans="2:13">
      <c r="B1410" s="431"/>
      <c r="M1410" s="124"/>
    </row>
    <row r="1411" spans="2:13">
      <c r="B1411" s="431"/>
      <c r="M1411" s="124"/>
    </row>
    <row r="1412" spans="2:13">
      <c r="B1412" s="431"/>
      <c r="M1412" s="124"/>
    </row>
    <row r="1413" spans="2:13">
      <c r="B1413" s="431"/>
      <c r="M1413" s="124"/>
    </row>
    <row r="1414" spans="2:13">
      <c r="B1414" s="431"/>
      <c r="M1414" s="124"/>
    </row>
    <row r="1415" spans="2:13">
      <c r="B1415" s="431"/>
      <c r="M1415" s="124"/>
    </row>
    <row r="1416" spans="2:13">
      <c r="B1416" s="431"/>
      <c r="M1416" s="124"/>
    </row>
    <row r="1417" spans="2:13">
      <c r="B1417" s="431"/>
      <c r="M1417" s="124"/>
    </row>
    <row r="1418" spans="2:13">
      <c r="B1418" s="431"/>
      <c r="M1418" s="124"/>
    </row>
    <row r="1419" spans="2:13">
      <c r="B1419" s="431"/>
      <c r="M1419" s="124"/>
    </row>
    <row r="1420" spans="2:13">
      <c r="B1420" s="431"/>
      <c r="M1420" s="124"/>
    </row>
    <row r="1421" spans="2:13">
      <c r="B1421" s="431"/>
      <c r="M1421" s="124"/>
    </row>
    <row r="1422" spans="2:13">
      <c r="B1422" s="431"/>
      <c r="M1422" s="124"/>
    </row>
    <row r="1423" spans="2:13">
      <c r="B1423" s="431"/>
      <c r="M1423" s="124"/>
    </row>
    <row r="1424" spans="2:13">
      <c r="B1424" s="431"/>
      <c r="M1424" s="124"/>
    </row>
    <row r="1425" spans="2:13">
      <c r="B1425" s="431"/>
      <c r="M1425" s="124"/>
    </row>
    <row r="1426" spans="2:13">
      <c r="B1426" s="431"/>
      <c r="M1426" s="124"/>
    </row>
    <row r="1427" spans="2:13">
      <c r="B1427" s="431"/>
      <c r="M1427" s="124"/>
    </row>
    <row r="1428" spans="2:13">
      <c r="B1428" s="431"/>
      <c r="M1428" s="124"/>
    </row>
    <row r="1429" spans="2:13">
      <c r="B1429" s="431"/>
      <c r="M1429" s="124"/>
    </row>
    <row r="1430" spans="2:13">
      <c r="B1430" s="431"/>
      <c r="M1430" s="124"/>
    </row>
    <row r="1431" spans="2:13">
      <c r="B1431" s="431"/>
      <c r="M1431" s="124"/>
    </row>
    <row r="1432" spans="2:13">
      <c r="B1432" s="431"/>
      <c r="M1432" s="124"/>
    </row>
    <row r="1433" spans="2:13">
      <c r="B1433" s="431"/>
      <c r="M1433" s="124"/>
    </row>
    <row r="1434" spans="2:13">
      <c r="B1434" s="431"/>
      <c r="M1434" s="124"/>
    </row>
    <row r="1435" spans="2:13">
      <c r="B1435" s="431"/>
      <c r="M1435" s="124"/>
    </row>
    <row r="1436" spans="2:13">
      <c r="B1436" s="431"/>
      <c r="M1436" s="124"/>
    </row>
    <row r="1437" spans="2:13">
      <c r="B1437" s="431"/>
      <c r="M1437" s="124"/>
    </row>
    <row r="1438" spans="2:13">
      <c r="B1438" s="431"/>
      <c r="M1438" s="124"/>
    </row>
    <row r="1439" spans="2:13">
      <c r="B1439" s="431"/>
      <c r="M1439" s="124"/>
    </row>
    <row r="1440" spans="2:13">
      <c r="B1440" s="431"/>
      <c r="M1440" s="124"/>
    </row>
    <row r="1441" spans="2:13">
      <c r="B1441" s="431"/>
      <c r="M1441" s="124"/>
    </row>
    <row r="1442" spans="2:13">
      <c r="B1442" s="431"/>
      <c r="M1442" s="124"/>
    </row>
    <row r="1443" spans="2:13">
      <c r="B1443" s="431"/>
      <c r="M1443" s="124"/>
    </row>
    <row r="1444" spans="2:13">
      <c r="B1444" s="431"/>
      <c r="M1444" s="124"/>
    </row>
    <row r="1445" spans="2:13">
      <c r="B1445" s="431"/>
      <c r="M1445" s="124"/>
    </row>
    <row r="1446" spans="2:13">
      <c r="B1446" s="431"/>
      <c r="M1446" s="124"/>
    </row>
    <row r="1447" spans="2:13">
      <c r="B1447" s="431"/>
      <c r="M1447" s="124"/>
    </row>
    <row r="1448" spans="2:13">
      <c r="B1448" s="431"/>
      <c r="M1448" s="124"/>
    </row>
    <row r="1449" spans="2:13">
      <c r="B1449" s="431"/>
      <c r="M1449" s="124"/>
    </row>
    <row r="1450" spans="2:13">
      <c r="B1450" s="431"/>
      <c r="M1450" s="124"/>
    </row>
    <row r="1451" spans="2:13">
      <c r="B1451" s="431"/>
      <c r="M1451" s="124"/>
    </row>
    <row r="1452" spans="2:13">
      <c r="B1452" s="431"/>
      <c r="M1452" s="124"/>
    </row>
    <row r="1453" spans="2:13">
      <c r="B1453" s="431"/>
      <c r="M1453" s="124"/>
    </row>
    <row r="1454" spans="2:13">
      <c r="B1454" s="431"/>
      <c r="M1454" s="124"/>
    </row>
    <row r="1455" spans="2:13">
      <c r="B1455" s="431"/>
      <c r="M1455" s="124"/>
    </row>
    <row r="1456" spans="2:13">
      <c r="B1456" s="431"/>
      <c r="M1456" s="124"/>
    </row>
    <row r="1457" spans="2:13">
      <c r="B1457" s="431"/>
      <c r="M1457" s="124"/>
    </row>
    <row r="1458" spans="2:13">
      <c r="B1458" s="431"/>
      <c r="M1458" s="124"/>
    </row>
    <row r="1459" spans="2:13">
      <c r="B1459" s="431"/>
      <c r="M1459" s="124"/>
    </row>
    <row r="1460" spans="2:13">
      <c r="B1460" s="431"/>
      <c r="M1460" s="124"/>
    </row>
    <row r="1461" spans="2:13">
      <c r="B1461" s="431"/>
      <c r="M1461" s="124"/>
    </row>
    <row r="1462" spans="2:13">
      <c r="B1462" s="431"/>
      <c r="M1462" s="124"/>
    </row>
    <row r="1463" spans="2:13">
      <c r="B1463" s="431"/>
      <c r="M1463" s="124"/>
    </row>
    <row r="1464" spans="2:13">
      <c r="B1464" s="431"/>
      <c r="M1464" s="124"/>
    </row>
    <row r="1465" spans="2:13">
      <c r="B1465" s="431"/>
      <c r="M1465" s="124"/>
    </row>
    <row r="1466" spans="2:13">
      <c r="B1466" s="431"/>
      <c r="M1466" s="124"/>
    </row>
    <row r="1467" spans="2:13">
      <c r="B1467" s="431"/>
      <c r="M1467" s="124"/>
    </row>
    <row r="1468" spans="2:13">
      <c r="B1468" s="431"/>
      <c r="M1468" s="124"/>
    </row>
    <row r="1469" spans="2:13">
      <c r="B1469" s="431"/>
      <c r="M1469" s="124"/>
    </row>
    <row r="1470" spans="2:13">
      <c r="B1470" s="431"/>
      <c r="M1470" s="124"/>
    </row>
    <row r="1471" spans="2:13">
      <c r="B1471" s="431"/>
      <c r="M1471" s="124"/>
    </row>
    <row r="1472" spans="2:13">
      <c r="B1472" s="431"/>
      <c r="M1472" s="124"/>
    </row>
    <row r="1473" spans="2:13">
      <c r="B1473" s="431"/>
      <c r="M1473" s="124"/>
    </row>
    <row r="1474" spans="2:13">
      <c r="B1474" s="431"/>
      <c r="M1474" s="124"/>
    </row>
    <row r="1475" spans="2:13">
      <c r="B1475" s="431"/>
      <c r="M1475" s="124"/>
    </row>
    <row r="1476" spans="2:13">
      <c r="B1476" s="431"/>
      <c r="M1476" s="124"/>
    </row>
    <row r="1477" spans="2:13">
      <c r="B1477" s="431"/>
      <c r="M1477" s="124"/>
    </row>
    <row r="1478" spans="2:13">
      <c r="B1478" s="431"/>
      <c r="M1478" s="124"/>
    </row>
    <row r="1479" spans="2:13">
      <c r="B1479" s="431"/>
      <c r="M1479" s="124"/>
    </row>
    <row r="1480" spans="2:13">
      <c r="B1480" s="431"/>
      <c r="M1480" s="124"/>
    </row>
    <row r="1481" spans="2:13">
      <c r="B1481" s="431"/>
      <c r="M1481" s="124"/>
    </row>
    <row r="1482" spans="2:13">
      <c r="B1482" s="431"/>
      <c r="M1482" s="124"/>
    </row>
    <row r="1483" spans="2:13">
      <c r="B1483" s="431"/>
      <c r="M1483" s="124"/>
    </row>
    <row r="1484" spans="2:13">
      <c r="B1484" s="431"/>
      <c r="M1484" s="124"/>
    </row>
    <row r="1485" spans="2:13">
      <c r="B1485" s="431"/>
      <c r="M1485" s="124"/>
    </row>
    <row r="1486" spans="2:13">
      <c r="B1486" s="431"/>
      <c r="M1486" s="124"/>
    </row>
    <row r="1487" spans="2:13">
      <c r="B1487" s="431"/>
      <c r="M1487" s="124"/>
    </row>
    <row r="1488" spans="2:13">
      <c r="B1488" s="431"/>
      <c r="M1488" s="124"/>
    </row>
    <row r="1489" spans="2:13">
      <c r="B1489" s="431"/>
      <c r="M1489" s="124"/>
    </row>
    <row r="1490" spans="2:13">
      <c r="B1490" s="431"/>
      <c r="M1490" s="124"/>
    </row>
    <row r="1491" spans="2:13">
      <c r="B1491" s="431"/>
      <c r="M1491" s="124"/>
    </row>
    <row r="1492" spans="2:13">
      <c r="B1492" s="431"/>
      <c r="M1492" s="124"/>
    </row>
    <row r="1493" spans="2:13">
      <c r="B1493" s="431"/>
      <c r="M1493" s="124"/>
    </row>
    <row r="1494" spans="2:13">
      <c r="B1494" s="431"/>
      <c r="M1494" s="124"/>
    </row>
    <row r="1495" spans="2:13">
      <c r="B1495" s="431"/>
      <c r="M1495" s="124"/>
    </row>
    <row r="1496" spans="2:13">
      <c r="B1496" s="431"/>
      <c r="M1496" s="124"/>
    </row>
    <row r="1497" spans="2:13">
      <c r="B1497" s="431"/>
      <c r="M1497" s="124"/>
    </row>
    <row r="1498" spans="2:13">
      <c r="B1498" s="431"/>
      <c r="M1498" s="124"/>
    </row>
    <row r="1499" spans="2:13">
      <c r="B1499" s="431"/>
      <c r="M1499" s="124"/>
    </row>
    <row r="1500" spans="2:13">
      <c r="B1500" s="431"/>
      <c r="M1500" s="124"/>
    </row>
    <row r="1501" spans="2:13">
      <c r="B1501" s="431"/>
      <c r="M1501" s="124"/>
    </row>
    <row r="1502" spans="2:13">
      <c r="B1502" s="431"/>
      <c r="M1502" s="124"/>
    </row>
    <row r="1503" spans="2:13">
      <c r="B1503" s="431"/>
      <c r="M1503" s="124"/>
    </row>
    <row r="1504" spans="2:13">
      <c r="B1504" s="431"/>
      <c r="M1504" s="124"/>
    </row>
    <row r="1505" spans="2:13">
      <c r="B1505" s="431"/>
      <c r="M1505" s="124"/>
    </row>
    <row r="1506" spans="2:13">
      <c r="B1506" s="431"/>
      <c r="M1506" s="124"/>
    </row>
    <row r="1507" spans="2:13">
      <c r="B1507" s="431"/>
      <c r="M1507" s="124"/>
    </row>
    <row r="1508" spans="2:13">
      <c r="B1508" s="431"/>
      <c r="M1508" s="124"/>
    </row>
    <row r="1509" spans="2:13">
      <c r="B1509" s="431"/>
      <c r="M1509" s="124"/>
    </row>
    <row r="1510" spans="2:13">
      <c r="B1510" s="431"/>
      <c r="M1510" s="124"/>
    </row>
    <row r="1511" spans="2:13">
      <c r="B1511" s="431"/>
      <c r="M1511" s="124"/>
    </row>
    <row r="1512" spans="2:13">
      <c r="B1512" s="431"/>
      <c r="M1512" s="124"/>
    </row>
    <row r="1513" spans="2:13">
      <c r="B1513" s="431"/>
      <c r="M1513" s="124"/>
    </row>
    <row r="1514" spans="2:13">
      <c r="B1514" s="431"/>
      <c r="M1514" s="124"/>
    </row>
    <row r="1515" spans="2:13">
      <c r="B1515" s="431"/>
      <c r="M1515" s="124"/>
    </row>
    <row r="1516" spans="2:13">
      <c r="B1516" s="431"/>
      <c r="M1516" s="124"/>
    </row>
    <row r="1517" spans="2:13">
      <c r="B1517" s="431"/>
      <c r="M1517" s="124"/>
    </row>
    <row r="1518" spans="2:13">
      <c r="B1518" s="431"/>
      <c r="M1518" s="124"/>
    </row>
    <row r="1519" spans="2:13">
      <c r="B1519" s="431"/>
      <c r="M1519" s="124"/>
    </row>
    <row r="1520" spans="2:13">
      <c r="B1520" s="431"/>
      <c r="M1520" s="124"/>
    </row>
    <row r="1521" spans="2:13">
      <c r="B1521" s="431"/>
      <c r="M1521" s="124"/>
    </row>
    <row r="1522" spans="2:13">
      <c r="B1522" s="431"/>
      <c r="M1522" s="124"/>
    </row>
    <row r="1523" spans="2:13">
      <c r="B1523" s="431"/>
      <c r="M1523" s="124"/>
    </row>
    <row r="1524" spans="2:13">
      <c r="B1524" s="431"/>
      <c r="M1524" s="124"/>
    </row>
    <row r="1525" spans="2:13">
      <c r="B1525" s="431"/>
      <c r="M1525" s="124"/>
    </row>
    <row r="1526" spans="2:13">
      <c r="B1526" s="431"/>
      <c r="M1526" s="124"/>
    </row>
    <row r="1527" spans="2:13">
      <c r="B1527" s="431"/>
      <c r="M1527" s="124"/>
    </row>
    <row r="1528" spans="2:13">
      <c r="B1528" s="431"/>
      <c r="M1528" s="124"/>
    </row>
    <row r="1529" spans="2:13">
      <c r="B1529" s="431"/>
      <c r="M1529" s="124"/>
    </row>
    <row r="1530" spans="2:13">
      <c r="B1530" s="431"/>
      <c r="M1530" s="124"/>
    </row>
    <row r="1531" spans="2:13">
      <c r="B1531" s="431"/>
      <c r="M1531" s="124"/>
    </row>
    <row r="1532" spans="2:13">
      <c r="B1532" s="431"/>
      <c r="M1532" s="124"/>
    </row>
    <row r="1533" spans="2:13">
      <c r="B1533" s="431"/>
      <c r="M1533" s="124"/>
    </row>
    <row r="1534" spans="2:13">
      <c r="B1534" s="431"/>
      <c r="M1534" s="124"/>
    </row>
    <row r="1535" spans="2:13">
      <c r="B1535" s="431"/>
      <c r="M1535" s="124"/>
    </row>
    <row r="1536" spans="2:13">
      <c r="B1536" s="431"/>
      <c r="M1536" s="124"/>
    </row>
    <row r="1537" spans="2:13">
      <c r="B1537" s="431"/>
      <c r="M1537" s="124"/>
    </row>
    <row r="1538" spans="2:13">
      <c r="B1538" s="431"/>
      <c r="M1538" s="124"/>
    </row>
    <row r="1539" spans="2:13">
      <c r="B1539" s="431"/>
      <c r="M1539" s="124"/>
    </row>
    <row r="1540" spans="2:13">
      <c r="B1540" s="431"/>
      <c r="M1540" s="124"/>
    </row>
    <row r="1541" spans="2:13">
      <c r="B1541" s="431"/>
      <c r="M1541" s="124"/>
    </row>
    <row r="1542" spans="2:13">
      <c r="B1542" s="431"/>
      <c r="M1542" s="124"/>
    </row>
    <row r="1543" spans="2:13">
      <c r="B1543" s="431"/>
      <c r="M1543" s="124"/>
    </row>
    <row r="1544" spans="2:13">
      <c r="B1544" s="431"/>
      <c r="M1544" s="124"/>
    </row>
    <row r="1545" spans="2:13">
      <c r="B1545" s="431"/>
      <c r="M1545" s="124"/>
    </row>
    <row r="1546" spans="2:13">
      <c r="B1546" s="431"/>
      <c r="M1546" s="124"/>
    </row>
    <row r="1547" spans="2:13">
      <c r="B1547" s="431"/>
      <c r="M1547" s="124"/>
    </row>
    <row r="1548" spans="2:13">
      <c r="B1548" s="431"/>
      <c r="M1548" s="124"/>
    </row>
    <row r="1549" spans="2:13">
      <c r="B1549" s="431"/>
      <c r="M1549" s="124"/>
    </row>
    <row r="1550" spans="2:13">
      <c r="B1550" s="431"/>
      <c r="M1550" s="124"/>
    </row>
    <row r="1551" spans="2:13">
      <c r="B1551" s="431"/>
      <c r="M1551" s="124"/>
    </row>
    <row r="1552" spans="2:13">
      <c r="B1552" s="431"/>
      <c r="M1552" s="124"/>
    </row>
    <row r="1553" spans="2:13">
      <c r="B1553" s="431"/>
      <c r="M1553" s="124"/>
    </row>
    <row r="1554" spans="2:13">
      <c r="B1554" s="431"/>
      <c r="M1554" s="124"/>
    </row>
    <row r="1555" spans="2:13">
      <c r="B1555" s="431"/>
      <c r="M1555" s="124"/>
    </row>
    <row r="1556" spans="2:13">
      <c r="B1556" s="431"/>
      <c r="M1556" s="124"/>
    </row>
    <row r="1557" spans="2:13">
      <c r="B1557" s="431"/>
      <c r="M1557" s="124"/>
    </row>
    <row r="1558" spans="2:13">
      <c r="B1558" s="431"/>
      <c r="M1558" s="124"/>
    </row>
    <row r="1559" spans="2:13">
      <c r="B1559" s="431"/>
      <c r="M1559" s="124"/>
    </row>
    <row r="1560" spans="2:13">
      <c r="B1560" s="431"/>
      <c r="M1560" s="124"/>
    </row>
    <row r="1561" spans="2:13">
      <c r="B1561" s="431"/>
      <c r="M1561" s="124"/>
    </row>
    <row r="1562" spans="2:13">
      <c r="B1562" s="431"/>
      <c r="M1562" s="124"/>
    </row>
    <row r="1563" spans="2:13">
      <c r="B1563" s="431"/>
      <c r="M1563" s="124"/>
    </row>
    <row r="1564" spans="2:13">
      <c r="B1564" s="431"/>
      <c r="M1564" s="124"/>
    </row>
    <row r="1565" spans="2:13">
      <c r="B1565" s="431"/>
      <c r="M1565" s="124"/>
    </row>
    <row r="1566" spans="2:13">
      <c r="B1566" s="431"/>
      <c r="M1566" s="124"/>
    </row>
    <row r="1567" spans="2:13">
      <c r="B1567" s="431"/>
      <c r="M1567" s="124"/>
    </row>
    <row r="1568" spans="2:13">
      <c r="B1568" s="431"/>
      <c r="M1568" s="124"/>
    </row>
    <row r="1569" spans="2:13">
      <c r="B1569" s="431"/>
      <c r="M1569" s="124"/>
    </row>
    <row r="1570" spans="2:13">
      <c r="B1570" s="431"/>
      <c r="M1570" s="124"/>
    </row>
    <row r="1571" spans="2:13">
      <c r="B1571" s="431"/>
      <c r="M1571" s="124"/>
    </row>
    <row r="1572" spans="2:13">
      <c r="B1572" s="431"/>
      <c r="M1572" s="124"/>
    </row>
    <row r="1573" spans="2:13">
      <c r="B1573" s="431"/>
      <c r="M1573" s="124"/>
    </row>
    <row r="1574" spans="2:13">
      <c r="B1574" s="431"/>
      <c r="M1574" s="124"/>
    </row>
    <row r="1575" spans="2:13">
      <c r="B1575" s="431"/>
      <c r="M1575" s="124"/>
    </row>
    <row r="1576" spans="2:13">
      <c r="B1576" s="431"/>
      <c r="M1576" s="124"/>
    </row>
    <row r="1577" spans="2:13">
      <c r="B1577" s="431"/>
      <c r="M1577" s="124"/>
    </row>
    <row r="1578" spans="2:13">
      <c r="B1578" s="431"/>
      <c r="M1578" s="124"/>
    </row>
    <row r="1579" spans="2:13">
      <c r="B1579" s="431"/>
      <c r="M1579" s="124"/>
    </row>
    <row r="1580" spans="2:13">
      <c r="B1580" s="431"/>
      <c r="M1580" s="124"/>
    </row>
    <row r="1581" spans="2:13">
      <c r="B1581" s="431"/>
      <c r="M1581" s="124"/>
    </row>
    <row r="1582" spans="2:13">
      <c r="B1582" s="431"/>
      <c r="M1582" s="124"/>
    </row>
    <row r="1583" spans="2:13">
      <c r="B1583" s="431"/>
      <c r="M1583" s="124"/>
    </row>
    <row r="1584" spans="2:13">
      <c r="B1584" s="431"/>
      <c r="M1584" s="124"/>
    </row>
    <row r="1585" spans="2:13">
      <c r="B1585" s="431"/>
      <c r="M1585" s="124"/>
    </row>
    <row r="1586" spans="2:13">
      <c r="B1586" s="431"/>
      <c r="M1586" s="124"/>
    </row>
    <row r="1587" spans="2:13">
      <c r="B1587" s="431"/>
      <c r="M1587" s="124"/>
    </row>
    <row r="1588" spans="2:13">
      <c r="B1588" s="431"/>
      <c r="M1588" s="124"/>
    </row>
    <row r="1589" spans="2:13">
      <c r="B1589" s="431"/>
      <c r="M1589" s="124"/>
    </row>
    <row r="1590" spans="2:13">
      <c r="B1590" s="431"/>
      <c r="M1590" s="124"/>
    </row>
    <row r="1591" spans="2:13">
      <c r="B1591" s="431"/>
      <c r="M1591" s="124"/>
    </row>
    <row r="1592" spans="2:13">
      <c r="B1592" s="431"/>
      <c r="M1592" s="124"/>
    </row>
    <row r="1593" spans="2:13">
      <c r="B1593" s="431"/>
      <c r="M1593" s="124"/>
    </row>
    <row r="1594" spans="2:13">
      <c r="B1594" s="431"/>
      <c r="M1594" s="124"/>
    </row>
    <row r="1595" spans="2:13">
      <c r="B1595" s="431"/>
      <c r="M1595" s="124"/>
    </row>
    <row r="1596" spans="2:13">
      <c r="B1596" s="431"/>
      <c r="M1596" s="124"/>
    </row>
    <row r="1597" spans="2:13">
      <c r="B1597" s="431"/>
      <c r="M1597" s="124"/>
    </row>
    <row r="1598" spans="2:13">
      <c r="B1598" s="431"/>
      <c r="M1598" s="124"/>
    </row>
    <row r="1599" spans="2:13">
      <c r="B1599" s="431"/>
      <c r="M1599" s="124"/>
    </row>
    <row r="1600" spans="2:13">
      <c r="B1600" s="431"/>
      <c r="M1600" s="124"/>
    </row>
    <row r="1601" spans="2:13">
      <c r="B1601" s="431"/>
      <c r="M1601" s="124"/>
    </row>
    <row r="1602" spans="2:13">
      <c r="B1602" s="431"/>
      <c r="M1602" s="124"/>
    </row>
    <row r="1603" spans="2:13">
      <c r="B1603" s="431"/>
      <c r="M1603" s="124"/>
    </row>
    <row r="1604" spans="2:13">
      <c r="B1604" s="431"/>
      <c r="M1604" s="124"/>
    </row>
    <row r="1605" spans="2:13">
      <c r="B1605" s="431"/>
      <c r="M1605" s="124"/>
    </row>
    <row r="1606" spans="2:13">
      <c r="B1606" s="431"/>
      <c r="M1606" s="124"/>
    </row>
    <row r="1607" spans="2:13">
      <c r="B1607" s="431"/>
      <c r="M1607" s="124"/>
    </row>
    <row r="1608" spans="2:13">
      <c r="B1608" s="431"/>
      <c r="M1608" s="124"/>
    </row>
    <row r="1609" spans="2:13">
      <c r="B1609" s="431"/>
      <c r="M1609" s="124"/>
    </row>
    <row r="1610" spans="2:13">
      <c r="B1610" s="431"/>
      <c r="M1610" s="124"/>
    </row>
    <row r="1611" spans="2:13">
      <c r="B1611" s="431"/>
      <c r="M1611" s="124"/>
    </row>
    <row r="1612" spans="2:13">
      <c r="B1612" s="431"/>
      <c r="M1612" s="124"/>
    </row>
    <row r="1613" spans="2:13">
      <c r="B1613" s="431"/>
      <c r="M1613" s="124"/>
    </row>
    <row r="1614" spans="2:13">
      <c r="B1614" s="431"/>
      <c r="M1614" s="124"/>
    </row>
    <row r="1615" spans="2:13">
      <c r="B1615" s="431"/>
      <c r="M1615" s="124"/>
    </row>
    <row r="1616" spans="2:13">
      <c r="B1616" s="431"/>
      <c r="M1616" s="124"/>
    </row>
    <row r="1617" spans="2:13">
      <c r="B1617" s="431"/>
      <c r="M1617" s="124"/>
    </row>
    <row r="1618" spans="2:13">
      <c r="B1618" s="431"/>
      <c r="M1618" s="124"/>
    </row>
    <row r="1619" spans="2:13">
      <c r="B1619" s="431"/>
      <c r="M1619" s="124"/>
    </row>
    <row r="1620" spans="2:13">
      <c r="B1620" s="431"/>
      <c r="M1620" s="124"/>
    </row>
    <row r="1621" spans="2:13">
      <c r="B1621" s="431"/>
      <c r="M1621" s="124"/>
    </row>
    <row r="1622" spans="2:13">
      <c r="B1622" s="431"/>
      <c r="M1622" s="124"/>
    </row>
    <row r="1623" spans="2:13">
      <c r="B1623" s="431"/>
      <c r="M1623" s="124"/>
    </row>
    <row r="1624" spans="2:13">
      <c r="B1624" s="431"/>
      <c r="M1624" s="124"/>
    </row>
    <row r="1625" spans="2:13">
      <c r="B1625" s="431"/>
      <c r="M1625" s="124"/>
    </row>
    <row r="1626" spans="2:13">
      <c r="B1626" s="431"/>
      <c r="M1626" s="124"/>
    </row>
    <row r="1627" spans="2:13">
      <c r="B1627" s="431"/>
      <c r="M1627" s="124"/>
    </row>
    <row r="1628" spans="2:13">
      <c r="B1628" s="431"/>
      <c r="M1628" s="124"/>
    </row>
    <row r="1629" spans="2:13">
      <c r="B1629" s="431"/>
      <c r="M1629" s="124"/>
    </row>
    <row r="1630" spans="2:13">
      <c r="B1630" s="431"/>
      <c r="M1630" s="124"/>
    </row>
    <row r="1631" spans="2:13">
      <c r="B1631" s="431"/>
      <c r="M1631" s="124"/>
    </row>
    <row r="1632" spans="2:13">
      <c r="B1632" s="431"/>
      <c r="M1632" s="124"/>
    </row>
    <row r="1633" spans="2:13">
      <c r="B1633" s="431"/>
      <c r="M1633" s="124"/>
    </row>
    <row r="1634" spans="2:13">
      <c r="B1634" s="431"/>
      <c r="M1634" s="124"/>
    </row>
    <row r="1635" spans="2:13">
      <c r="B1635" s="431"/>
      <c r="M1635" s="124"/>
    </row>
    <row r="1636" spans="2:13">
      <c r="B1636" s="431"/>
      <c r="M1636" s="124"/>
    </row>
    <row r="1637" spans="2:13">
      <c r="B1637" s="431"/>
      <c r="M1637" s="124"/>
    </row>
    <row r="1638" spans="2:13">
      <c r="B1638" s="431"/>
      <c r="M1638" s="124"/>
    </row>
    <row r="1639" spans="2:13">
      <c r="B1639" s="431"/>
      <c r="M1639" s="124"/>
    </row>
    <row r="1640" spans="2:13">
      <c r="B1640" s="431"/>
      <c r="M1640" s="124"/>
    </row>
    <row r="1641" spans="2:13">
      <c r="B1641" s="431"/>
      <c r="M1641" s="124"/>
    </row>
    <row r="1642" spans="2:13">
      <c r="B1642" s="431"/>
      <c r="M1642" s="124"/>
    </row>
    <row r="1643" spans="2:13">
      <c r="B1643" s="431"/>
      <c r="M1643" s="124"/>
    </row>
    <row r="1644" spans="2:13">
      <c r="B1644" s="431"/>
      <c r="M1644" s="124"/>
    </row>
    <row r="1645" spans="2:13">
      <c r="B1645" s="431"/>
      <c r="M1645" s="124"/>
    </row>
    <row r="1646" spans="2:13">
      <c r="B1646" s="431"/>
      <c r="M1646" s="124"/>
    </row>
    <row r="1647" spans="2:13">
      <c r="B1647" s="431"/>
      <c r="M1647" s="124"/>
    </row>
    <row r="1648" spans="2:13">
      <c r="B1648" s="431"/>
      <c r="M1648" s="124"/>
    </row>
    <row r="1649" spans="2:13">
      <c r="B1649" s="431"/>
      <c r="M1649" s="124"/>
    </row>
    <row r="1650" spans="2:13">
      <c r="B1650" s="431"/>
      <c r="M1650" s="124"/>
    </row>
    <row r="1651" spans="2:13">
      <c r="B1651" s="431"/>
      <c r="M1651" s="124"/>
    </row>
    <row r="1652" spans="2:13">
      <c r="B1652" s="431"/>
      <c r="M1652" s="124"/>
    </row>
    <row r="1653" spans="2:13">
      <c r="B1653" s="431"/>
      <c r="M1653" s="124"/>
    </row>
    <row r="1654" spans="2:13">
      <c r="B1654" s="431"/>
      <c r="M1654" s="124"/>
    </row>
    <row r="1655" spans="2:13">
      <c r="B1655" s="431"/>
      <c r="M1655" s="124"/>
    </row>
    <row r="1656" spans="2:13">
      <c r="B1656" s="431"/>
      <c r="M1656" s="124"/>
    </row>
    <row r="1657" spans="2:13">
      <c r="B1657" s="431"/>
      <c r="M1657" s="124"/>
    </row>
    <row r="1658" spans="2:13">
      <c r="B1658" s="431"/>
      <c r="M1658" s="124"/>
    </row>
    <row r="1659" spans="2:13">
      <c r="B1659" s="431"/>
      <c r="M1659" s="124"/>
    </row>
    <row r="1660" spans="2:13">
      <c r="B1660" s="431"/>
      <c r="M1660" s="124"/>
    </row>
    <row r="1661" spans="2:13">
      <c r="B1661" s="431"/>
      <c r="M1661" s="124"/>
    </row>
    <row r="1662" spans="2:13">
      <c r="B1662" s="431"/>
      <c r="M1662" s="124"/>
    </row>
    <row r="1663" spans="2:13">
      <c r="B1663" s="431"/>
      <c r="M1663" s="124"/>
    </row>
    <row r="1664" spans="2:13">
      <c r="B1664" s="431"/>
      <c r="M1664" s="124"/>
    </row>
    <row r="1665" spans="2:13">
      <c r="B1665" s="431"/>
      <c r="M1665" s="124"/>
    </row>
    <row r="1666" spans="2:13">
      <c r="B1666" s="431"/>
      <c r="M1666" s="124"/>
    </row>
    <row r="1667" spans="2:13">
      <c r="B1667" s="431"/>
      <c r="M1667" s="124"/>
    </row>
    <row r="1668" spans="2:13">
      <c r="B1668" s="431"/>
      <c r="M1668" s="124"/>
    </row>
    <row r="1669" spans="2:13">
      <c r="B1669" s="431"/>
      <c r="M1669" s="124"/>
    </row>
    <row r="1670" spans="2:13">
      <c r="B1670" s="431"/>
      <c r="M1670" s="124"/>
    </row>
    <row r="1671" spans="2:13">
      <c r="B1671" s="431"/>
      <c r="M1671" s="124"/>
    </row>
    <row r="1672" spans="2:13">
      <c r="B1672" s="431"/>
      <c r="M1672" s="124"/>
    </row>
    <row r="1673" spans="2:13">
      <c r="B1673" s="431"/>
      <c r="M1673" s="124"/>
    </row>
    <row r="1674" spans="2:13">
      <c r="B1674" s="431"/>
      <c r="M1674" s="124"/>
    </row>
    <row r="1675" spans="2:13">
      <c r="B1675" s="431"/>
      <c r="M1675" s="124"/>
    </row>
    <row r="1676" spans="2:13">
      <c r="B1676" s="431"/>
      <c r="M1676" s="124"/>
    </row>
    <row r="1677" spans="2:13">
      <c r="B1677" s="431"/>
      <c r="M1677" s="124"/>
    </row>
    <row r="1678" spans="2:13">
      <c r="B1678" s="431"/>
      <c r="M1678" s="124"/>
    </row>
    <row r="1679" spans="2:13">
      <c r="B1679" s="431"/>
      <c r="M1679" s="124"/>
    </row>
    <row r="1680" spans="2:13">
      <c r="B1680" s="431"/>
      <c r="M1680" s="124"/>
    </row>
    <row r="1681" spans="2:13">
      <c r="B1681" s="431"/>
      <c r="M1681" s="124"/>
    </row>
    <row r="1682" spans="2:13">
      <c r="B1682" s="431"/>
      <c r="M1682" s="124"/>
    </row>
    <row r="1683" spans="2:13">
      <c r="B1683" s="431"/>
      <c r="M1683" s="124"/>
    </row>
    <row r="1684" spans="2:13">
      <c r="B1684" s="431"/>
      <c r="M1684" s="124"/>
    </row>
    <row r="1685" spans="2:13">
      <c r="B1685" s="431"/>
      <c r="M1685" s="124"/>
    </row>
    <row r="1686" spans="2:13">
      <c r="B1686" s="431"/>
      <c r="M1686" s="124"/>
    </row>
    <row r="1687" spans="2:13">
      <c r="B1687" s="431"/>
      <c r="M1687" s="124"/>
    </row>
    <row r="1688" spans="2:13">
      <c r="B1688" s="431"/>
      <c r="M1688" s="124"/>
    </row>
    <row r="1689" spans="2:13">
      <c r="B1689" s="431"/>
      <c r="M1689" s="124"/>
    </row>
    <row r="1690" spans="2:13">
      <c r="B1690" s="431"/>
      <c r="M1690" s="124"/>
    </row>
    <row r="1691" spans="2:13">
      <c r="B1691" s="431"/>
      <c r="M1691" s="124"/>
    </row>
    <row r="1692" spans="2:13">
      <c r="B1692" s="431"/>
      <c r="M1692" s="124"/>
    </row>
    <row r="1693" spans="2:13">
      <c r="B1693" s="431"/>
      <c r="M1693" s="124"/>
    </row>
    <row r="1694" spans="2:13">
      <c r="B1694" s="431"/>
      <c r="M1694" s="124"/>
    </row>
    <row r="1695" spans="2:13">
      <c r="B1695" s="431"/>
      <c r="M1695" s="124"/>
    </row>
    <row r="1696" spans="2:13">
      <c r="B1696" s="431"/>
      <c r="M1696" s="124"/>
    </row>
    <row r="1697" spans="2:13">
      <c r="B1697" s="431"/>
      <c r="M1697" s="124"/>
    </row>
    <row r="1698" spans="2:13">
      <c r="B1698" s="431"/>
      <c r="M1698" s="124"/>
    </row>
    <row r="1699" spans="2:13">
      <c r="B1699" s="431"/>
      <c r="M1699" s="124"/>
    </row>
    <row r="1700" spans="2:13">
      <c r="B1700" s="431"/>
      <c r="M1700" s="124"/>
    </row>
    <row r="1701" spans="2:13">
      <c r="B1701" s="431"/>
      <c r="M1701" s="124"/>
    </row>
    <row r="1702" spans="2:13">
      <c r="B1702" s="431"/>
      <c r="M1702" s="124"/>
    </row>
    <row r="1703" spans="2:13">
      <c r="B1703" s="431"/>
      <c r="M1703" s="124"/>
    </row>
    <row r="1704" spans="2:13">
      <c r="B1704" s="431"/>
      <c r="M1704" s="124"/>
    </row>
    <row r="1705" spans="2:13">
      <c r="B1705" s="431"/>
      <c r="M1705" s="124"/>
    </row>
    <row r="1706" spans="2:13">
      <c r="B1706" s="431"/>
      <c r="M1706" s="124"/>
    </row>
    <row r="1707" spans="2:13">
      <c r="B1707" s="431"/>
      <c r="M1707" s="124"/>
    </row>
    <row r="1708" spans="2:13">
      <c r="B1708" s="431"/>
      <c r="M1708" s="124"/>
    </row>
    <row r="1709" spans="2:13">
      <c r="B1709" s="431"/>
      <c r="M1709" s="124"/>
    </row>
    <row r="1710" spans="2:13">
      <c r="B1710" s="431"/>
      <c r="M1710" s="124"/>
    </row>
    <row r="1711" spans="2:13">
      <c r="B1711" s="431"/>
      <c r="M1711" s="124"/>
    </row>
    <row r="1712" spans="2:13">
      <c r="B1712" s="431"/>
      <c r="M1712" s="124"/>
    </row>
    <row r="1713" spans="2:13">
      <c r="B1713" s="431"/>
      <c r="M1713" s="124"/>
    </row>
    <row r="1714" spans="2:13">
      <c r="B1714" s="431"/>
      <c r="M1714" s="124"/>
    </row>
    <row r="1715" spans="2:13">
      <c r="B1715" s="431"/>
      <c r="M1715" s="124"/>
    </row>
    <row r="1716" spans="2:13">
      <c r="B1716" s="431"/>
      <c r="M1716" s="124"/>
    </row>
    <row r="1717" spans="2:13">
      <c r="B1717" s="431"/>
      <c r="M1717" s="124"/>
    </row>
    <row r="1718" spans="2:13">
      <c r="B1718" s="431"/>
      <c r="M1718" s="124"/>
    </row>
    <row r="1719" spans="2:13">
      <c r="B1719" s="431"/>
      <c r="M1719" s="124"/>
    </row>
    <row r="1720" spans="2:13">
      <c r="B1720" s="431"/>
      <c r="M1720" s="124"/>
    </row>
    <row r="1721" spans="2:13">
      <c r="B1721" s="431"/>
      <c r="M1721" s="124"/>
    </row>
    <row r="1722" spans="2:13">
      <c r="B1722" s="431"/>
      <c r="M1722" s="124"/>
    </row>
    <row r="1723" spans="2:13">
      <c r="B1723" s="431"/>
      <c r="M1723" s="124"/>
    </row>
    <row r="1724" spans="2:13">
      <c r="B1724" s="431"/>
      <c r="M1724" s="124"/>
    </row>
    <row r="1725" spans="2:13">
      <c r="B1725" s="431"/>
      <c r="M1725" s="124"/>
    </row>
    <row r="1726" spans="2:13">
      <c r="B1726" s="431"/>
      <c r="M1726" s="124"/>
    </row>
    <row r="1727" spans="2:13">
      <c r="B1727" s="431"/>
      <c r="M1727" s="124"/>
    </row>
    <row r="1728" spans="2:13">
      <c r="B1728" s="431"/>
      <c r="M1728" s="124"/>
    </row>
    <row r="1729" spans="2:13">
      <c r="B1729" s="431"/>
      <c r="M1729" s="124"/>
    </row>
    <row r="1730" spans="2:13">
      <c r="B1730" s="431"/>
      <c r="M1730" s="124"/>
    </row>
    <row r="1731" spans="2:13">
      <c r="B1731" s="431"/>
      <c r="M1731" s="124"/>
    </row>
    <row r="1732" spans="2:13">
      <c r="B1732" s="431"/>
      <c r="M1732" s="124"/>
    </row>
    <row r="1733" spans="2:13">
      <c r="B1733" s="431"/>
      <c r="M1733" s="124"/>
    </row>
    <row r="1734" spans="2:13">
      <c r="B1734" s="431"/>
      <c r="M1734" s="124"/>
    </row>
    <row r="1735" spans="2:13">
      <c r="B1735" s="431"/>
      <c r="M1735" s="124"/>
    </row>
    <row r="1736" spans="2:13">
      <c r="B1736" s="431"/>
      <c r="M1736" s="124"/>
    </row>
    <row r="1737" spans="2:13">
      <c r="B1737" s="431"/>
      <c r="M1737" s="124"/>
    </row>
    <row r="1738" spans="2:13">
      <c r="B1738" s="431"/>
      <c r="M1738" s="124"/>
    </row>
    <row r="1739" spans="2:13">
      <c r="B1739" s="431"/>
      <c r="M1739" s="124"/>
    </row>
    <row r="1740" spans="2:13">
      <c r="B1740" s="431"/>
      <c r="M1740" s="124"/>
    </row>
    <row r="1741" spans="2:13">
      <c r="B1741" s="431"/>
      <c r="M1741" s="124"/>
    </row>
    <row r="1742" spans="2:13">
      <c r="B1742" s="431"/>
      <c r="M1742" s="124"/>
    </row>
    <row r="1743" spans="2:13">
      <c r="B1743" s="431"/>
      <c r="M1743" s="124"/>
    </row>
    <row r="1744" spans="2:13">
      <c r="B1744" s="431"/>
      <c r="M1744" s="124"/>
    </row>
    <row r="1745" spans="2:13">
      <c r="B1745" s="431"/>
      <c r="M1745" s="124"/>
    </row>
    <row r="1746" spans="2:13">
      <c r="B1746" s="431"/>
      <c r="M1746" s="124"/>
    </row>
    <row r="1747" spans="2:13">
      <c r="B1747" s="431"/>
      <c r="M1747" s="124"/>
    </row>
    <row r="1748" spans="2:13">
      <c r="B1748" s="431"/>
      <c r="M1748" s="124"/>
    </row>
    <row r="1749" spans="2:13">
      <c r="B1749" s="431"/>
      <c r="M1749" s="124"/>
    </row>
    <row r="1750" spans="2:13">
      <c r="B1750" s="431"/>
      <c r="M1750" s="124"/>
    </row>
    <row r="1751" spans="2:13">
      <c r="B1751" s="431"/>
      <c r="M1751" s="124"/>
    </row>
    <row r="1752" spans="2:13">
      <c r="B1752" s="431"/>
      <c r="M1752" s="124"/>
    </row>
    <row r="1753" spans="2:13">
      <c r="B1753" s="431"/>
      <c r="M1753" s="124"/>
    </row>
    <row r="1754" spans="2:13">
      <c r="B1754" s="431"/>
      <c r="M1754" s="124"/>
    </row>
    <row r="1755" spans="2:13">
      <c r="B1755" s="431"/>
      <c r="M1755" s="124"/>
    </row>
    <row r="1756" spans="2:13">
      <c r="B1756" s="431"/>
      <c r="M1756" s="124"/>
    </row>
    <row r="1757" spans="2:13">
      <c r="B1757" s="431"/>
      <c r="M1757" s="124"/>
    </row>
    <row r="1758" spans="2:13">
      <c r="B1758" s="431"/>
      <c r="M1758" s="124"/>
    </row>
    <row r="1759" spans="2:13">
      <c r="B1759" s="431"/>
      <c r="M1759" s="124"/>
    </row>
    <row r="1760" spans="2:13">
      <c r="B1760" s="431"/>
      <c r="M1760" s="124"/>
    </row>
    <row r="1761" spans="2:13">
      <c r="B1761" s="431"/>
      <c r="M1761" s="124"/>
    </row>
    <row r="1762" spans="2:13">
      <c r="B1762" s="431"/>
      <c r="M1762" s="124"/>
    </row>
    <row r="1763" spans="2:13">
      <c r="B1763" s="431"/>
      <c r="M1763" s="124"/>
    </row>
    <row r="1764" spans="2:13">
      <c r="B1764" s="431"/>
      <c r="M1764" s="124"/>
    </row>
    <row r="1765" spans="2:13">
      <c r="B1765" s="431"/>
      <c r="M1765" s="124"/>
    </row>
    <row r="1766" spans="2:13">
      <c r="B1766" s="431"/>
      <c r="M1766" s="124"/>
    </row>
    <row r="1767" spans="2:13">
      <c r="B1767" s="431"/>
      <c r="M1767" s="124"/>
    </row>
    <row r="1768" spans="2:13">
      <c r="B1768" s="431"/>
      <c r="M1768" s="124"/>
    </row>
    <row r="1769" spans="2:13">
      <c r="B1769" s="431"/>
      <c r="M1769" s="124"/>
    </row>
    <row r="1770" spans="2:13">
      <c r="B1770" s="431"/>
      <c r="M1770" s="124"/>
    </row>
    <row r="1771" spans="2:13">
      <c r="B1771" s="431"/>
      <c r="M1771" s="124"/>
    </row>
    <row r="1772" spans="2:13">
      <c r="B1772" s="431"/>
      <c r="M1772" s="124"/>
    </row>
    <row r="1773" spans="2:13">
      <c r="B1773" s="431"/>
      <c r="M1773" s="124"/>
    </row>
    <row r="1774" spans="2:13">
      <c r="B1774" s="431"/>
      <c r="M1774" s="124"/>
    </row>
    <row r="1775" spans="2:13">
      <c r="B1775" s="431"/>
      <c r="M1775" s="124"/>
    </row>
    <row r="1776" spans="2:13">
      <c r="B1776" s="431"/>
      <c r="M1776" s="124"/>
    </row>
    <row r="1777" spans="2:13">
      <c r="B1777" s="431"/>
      <c r="M1777" s="124"/>
    </row>
    <row r="1778" spans="2:13">
      <c r="B1778" s="431"/>
      <c r="M1778" s="124"/>
    </row>
    <row r="1779" spans="2:13">
      <c r="B1779" s="431"/>
      <c r="M1779" s="124"/>
    </row>
    <row r="1780" spans="2:13">
      <c r="B1780" s="431"/>
      <c r="M1780" s="124"/>
    </row>
    <row r="1781" spans="2:13">
      <c r="B1781" s="431"/>
      <c r="M1781" s="124"/>
    </row>
    <row r="1782" spans="2:13">
      <c r="B1782" s="431"/>
      <c r="M1782" s="124"/>
    </row>
    <row r="1783" spans="2:13">
      <c r="B1783" s="431"/>
      <c r="M1783" s="124"/>
    </row>
    <row r="1784" spans="2:13">
      <c r="B1784" s="431"/>
      <c r="M1784" s="124"/>
    </row>
    <row r="1785" spans="2:13">
      <c r="B1785" s="431"/>
      <c r="M1785" s="124"/>
    </row>
    <row r="1786" spans="2:13">
      <c r="B1786" s="431"/>
      <c r="M1786" s="124"/>
    </row>
    <row r="1787" spans="2:13">
      <c r="B1787" s="431"/>
      <c r="M1787" s="124"/>
    </row>
    <row r="1788" spans="2:13">
      <c r="B1788" s="431"/>
      <c r="M1788" s="124"/>
    </row>
    <row r="1789" spans="2:13">
      <c r="B1789" s="431"/>
      <c r="M1789" s="124"/>
    </row>
    <row r="1790" spans="2:13">
      <c r="B1790" s="431"/>
      <c r="M1790" s="124"/>
    </row>
    <row r="1791" spans="2:13">
      <c r="B1791" s="431"/>
      <c r="M1791" s="124"/>
    </row>
    <row r="1792" spans="2:13">
      <c r="B1792" s="431"/>
      <c r="M1792" s="124"/>
    </row>
    <row r="1793" spans="2:13">
      <c r="B1793" s="431"/>
      <c r="M1793" s="124"/>
    </row>
    <row r="1794" spans="2:13">
      <c r="B1794" s="431"/>
      <c r="M1794" s="124"/>
    </row>
    <row r="1795" spans="2:13">
      <c r="B1795" s="431"/>
      <c r="M1795" s="124"/>
    </row>
    <row r="1796" spans="2:13">
      <c r="B1796" s="431"/>
      <c r="M1796" s="124"/>
    </row>
    <row r="1797" spans="2:13">
      <c r="B1797" s="431"/>
      <c r="M1797" s="124"/>
    </row>
    <row r="1798" spans="2:13">
      <c r="B1798" s="431"/>
      <c r="M1798" s="124"/>
    </row>
    <row r="1799" spans="2:13">
      <c r="B1799" s="431"/>
      <c r="M1799" s="124"/>
    </row>
    <row r="1800" spans="2:13">
      <c r="B1800" s="431"/>
      <c r="M1800" s="124"/>
    </row>
    <row r="1801" spans="2:13">
      <c r="B1801" s="431"/>
      <c r="M1801" s="124"/>
    </row>
    <row r="1802" spans="2:13">
      <c r="B1802" s="431"/>
      <c r="M1802" s="124"/>
    </row>
    <row r="1803" spans="2:13">
      <c r="B1803" s="431"/>
      <c r="M1803" s="124"/>
    </row>
    <row r="1804" spans="2:13">
      <c r="B1804" s="431"/>
      <c r="M1804" s="124"/>
    </row>
    <row r="1805" spans="2:13">
      <c r="B1805" s="431"/>
      <c r="M1805" s="124"/>
    </row>
    <row r="1806" spans="2:13">
      <c r="B1806" s="431"/>
      <c r="M1806" s="124"/>
    </row>
    <row r="1807" spans="2:13">
      <c r="B1807" s="431"/>
      <c r="M1807" s="124"/>
    </row>
    <row r="1808" spans="2:13">
      <c r="B1808" s="431"/>
      <c r="M1808" s="124"/>
    </row>
    <row r="1809" spans="2:13">
      <c r="B1809" s="431"/>
      <c r="M1809" s="124"/>
    </row>
    <row r="1810" spans="2:13">
      <c r="B1810" s="431"/>
      <c r="M1810" s="124"/>
    </row>
    <row r="1811" spans="2:13">
      <c r="B1811" s="431"/>
      <c r="M1811" s="124"/>
    </row>
    <row r="1812" spans="2:13">
      <c r="B1812" s="431"/>
      <c r="M1812" s="124"/>
    </row>
    <row r="1813" spans="2:13">
      <c r="B1813" s="431"/>
      <c r="M1813" s="124"/>
    </row>
    <row r="1814" spans="2:13">
      <c r="B1814" s="431"/>
      <c r="M1814" s="124"/>
    </row>
    <row r="1815" spans="2:13">
      <c r="B1815" s="431"/>
      <c r="M1815" s="124"/>
    </row>
    <row r="1816" spans="2:13">
      <c r="B1816" s="431"/>
      <c r="M1816" s="124"/>
    </row>
    <row r="1817" spans="2:13">
      <c r="B1817" s="431"/>
      <c r="M1817" s="124"/>
    </row>
    <row r="1818" spans="2:13">
      <c r="B1818" s="431"/>
      <c r="M1818" s="124"/>
    </row>
    <row r="1819" spans="2:13">
      <c r="B1819" s="431"/>
      <c r="M1819" s="124"/>
    </row>
    <row r="1820" spans="2:13">
      <c r="B1820" s="431"/>
      <c r="M1820" s="124"/>
    </row>
    <row r="1821" spans="2:13">
      <c r="B1821" s="431"/>
      <c r="M1821" s="124"/>
    </row>
    <row r="1822" spans="2:13">
      <c r="B1822" s="431"/>
      <c r="M1822" s="124"/>
    </row>
    <row r="1823" spans="2:13">
      <c r="B1823" s="431"/>
      <c r="M1823" s="124"/>
    </row>
    <row r="1824" spans="2:13">
      <c r="B1824" s="431"/>
      <c r="M1824" s="124"/>
    </row>
    <row r="1825" spans="2:13">
      <c r="B1825" s="431"/>
      <c r="M1825" s="124"/>
    </row>
    <row r="1826" spans="2:13">
      <c r="B1826" s="431"/>
      <c r="M1826" s="124"/>
    </row>
    <row r="1827" spans="2:13">
      <c r="B1827" s="431"/>
      <c r="M1827" s="124"/>
    </row>
    <row r="1828" spans="2:13">
      <c r="B1828" s="431"/>
      <c r="M1828" s="124"/>
    </row>
    <row r="1829" spans="2:13">
      <c r="B1829" s="431"/>
      <c r="M1829" s="124"/>
    </row>
    <row r="1830" spans="2:13">
      <c r="B1830" s="431"/>
      <c r="M1830" s="124"/>
    </row>
    <row r="1831" spans="2:13">
      <c r="B1831" s="431"/>
      <c r="M1831" s="124"/>
    </row>
    <row r="1832" spans="2:13">
      <c r="B1832" s="431"/>
      <c r="M1832" s="124"/>
    </row>
    <row r="1833" spans="2:13">
      <c r="B1833" s="431"/>
      <c r="M1833" s="124"/>
    </row>
    <row r="1834" spans="2:13">
      <c r="B1834" s="431"/>
      <c r="M1834" s="124"/>
    </row>
    <row r="1835" spans="2:13">
      <c r="B1835" s="431"/>
      <c r="M1835" s="124"/>
    </row>
    <row r="1836" spans="2:13">
      <c r="B1836" s="431"/>
      <c r="M1836" s="124"/>
    </row>
    <row r="1837" spans="2:13">
      <c r="B1837" s="431"/>
      <c r="M1837" s="124"/>
    </row>
    <row r="1838" spans="2:13">
      <c r="B1838" s="431"/>
      <c r="M1838" s="124"/>
    </row>
    <row r="1839" spans="2:13">
      <c r="B1839" s="431"/>
      <c r="M1839" s="124"/>
    </row>
    <row r="1840" spans="2:13">
      <c r="B1840" s="431"/>
      <c r="M1840" s="124"/>
    </row>
    <row r="1841" spans="2:13">
      <c r="B1841" s="431"/>
      <c r="M1841" s="124"/>
    </row>
    <row r="1842" spans="2:13">
      <c r="B1842" s="431"/>
      <c r="M1842" s="124"/>
    </row>
    <row r="1843" spans="2:13">
      <c r="B1843" s="431"/>
      <c r="M1843" s="124"/>
    </row>
    <row r="1844" spans="2:13">
      <c r="B1844" s="431"/>
      <c r="M1844" s="124"/>
    </row>
    <row r="1845" spans="2:13">
      <c r="B1845" s="431"/>
      <c r="M1845" s="124"/>
    </row>
    <row r="1846" spans="2:13">
      <c r="B1846" s="431"/>
      <c r="M1846" s="124"/>
    </row>
    <row r="1847" spans="2:13">
      <c r="B1847" s="431"/>
      <c r="M1847" s="124"/>
    </row>
    <row r="1848" spans="2:13">
      <c r="B1848" s="431"/>
      <c r="M1848" s="124"/>
    </row>
    <row r="1849" spans="2:13">
      <c r="B1849" s="431"/>
      <c r="M1849" s="124"/>
    </row>
    <row r="1850" spans="2:13">
      <c r="B1850" s="431"/>
      <c r="M1850" s="124"/>
    </row>
    <row r="1851" spans="2:13">
      <c r="B1851" s="431"/>
      <c r="M1851" s="124"/>
    </row>
    <row r="1852" spans="2:13">
      <c r="B1852" s="431"/>
      <c r="M1852" s="124"/>
    </row>
    <row r="1853" spans="2:13">
      <c r="B1853" s="431"/>
      <c r="M1853" s="124"/>
    </row>
    <row r="1854" spans="2:13">
      <c r="B1854" s="431"/>
      <c r="M1854" s="124"/>
    </row>
    <row r="1855" spans="2:13">
      <c r="B1855" s="431"/>
      <c r="M1855" s="124"/>
    </row>
    <row r="1856" spans="2:13">
      <c r="B1856" s="431"/>
      <c r="M1856" s="124"/>
    </row>
    <row r="1857" spans="2:13">
      <c r="B1857" s="431"/>
      <c r="M1857" s="124"/>
    </row>
    <row r="1858" spans="2:13">
      <c r="B1858" s="431"/>
      <c r="M1858" s="124"/>
    </row>
    <row r="1859" spans="2:13">
      <c r="B1859" s="431"/>
      <c r="M1859" s="124"/>
    </row>
    <row r="1860" spans="2:13">
      <c r="B1860" s="431"/>
      <c r="M1860" s="124"/>
    </row>
    <row r="1861" spans="2:13">
      <c r="B1861" s="431"/>
      <c r="M1861" s="124"/>
    </row>
    <row r="1862" spans="2:13">
      <c r="B1862" s="431"/>
      <c r="M1862" s="124"/>
    </row>
    <row r="1863" spans="2:13">
      <c r="B1863" s="431"/>
      <c r="M1863" s="124"/>
    </row>
    <row r="1864" spans="2:13">
      <c r="B1864" s="431"/>
      <c r="M1864" s="124"/>
    </row>
    <row r="1865" spans="2:13">
      <c r="B1865" s="431"/>
      <c r="M1865" s="124"/>
    </row>
    <row r="1866" spans="2:13">
      <c r="B1866" s="431"/>
      <c r="M1866" s="124"/>
    </row>
    <row r="1867" spans="2:13">
      <c r="B1867" s="431"/>
      <c r="M1867" s="124"/>
    </row>
    <row r="1868" spans="2:13">
      <c r="B1868" s="431"/>
      <c r="M1868" s="124"/>
    </row>
    <row r="1869" spans="2:13">
      <c r="B1869" s="431"/>
      <c r="M1869" s="124"/>
    </row>
    <row r="1870" spans="2:13">
      <c r="B1870" s="431"/>
      <c r="M1870" s="124"/>
    </row>
    <row r="1871" spans="2:13">
      <c r="B1871" s="431"/>
      <c r="M1871" s="124"/>
    </row>
    <row r="1872" spans="2:13">
      <c r="B1872" s="431"/>
      <c r="M1872" s="124"/>
    </row>
    <row r="1873" spans="2:13">
      <c r="B1873" s="431"/>
      <c r="M1873" s="124"/>
    </row>
    <row r="1874" spans="2:13">
      <c r="B1874" s="431"/>
      <c r="M1874" s="124"/>
    </row>
    <row r="1875" spans="2:13">
      <c r="B1875" s="431"/>
      <c r="M1875" s="124"/>
    </row>
    <row r="1876" spans="2:13">
      <c r="B1876" s="431"/>
      <c r="M1876" s="124"/>
    </row>
    <row r="1877" spans="2:13">
      <c r="B1877" s="431"/>
      <c r="M1877" s="124"/>
    </row>
    <row r="1878" spans="2:13">
      <c r="B1878" s="431"/>
      <c r="M1878" s="124"/>
    </row>
    <row r="1879" spans="2:13">
      <c r="B1879" s="431"/>
      <c r="M1879" s="124"/>
    </row>
    <row r="1880" spans="2:13">
      <c r="B1880" s="431"/>
      <c r="M1880" s="124"/>
    </row>
    <row r="1881" spans="2:13">
      <c r="B1881" s="431"/>
      <c r="M1881" s="124"/>
    </row>
    <row r="1882" spans="2:13">
      <c r="B1882" s="431"/>
      <c r="M1882" s="124"/>
    </row>
    <row r="1883" spans="2:13">
      <c r="B1883" s="431"/>
      <c r="M1883" s="124"/>
    </row>
    <row r="1884" spans="2:13">
      <c r="B1884" s="431"/>
      <c r="M1884" s="124"/>
    </row>
    <row r="1885" spans="2:13">
      <c r="B1885" s="431"/>
      <c r="M1885" s="124"/>
    </row>
    <row r="1886" spans="2:13">
      <c r="B1886" s="431"/>
      <c r="M1886" s="124"/>
    </row>
    <row r="1887" spans="2:13">
      <c r="B1887" s="431"/>
      <c r="M1887" s="124"/>
    </row>
    <row r="1888" spans="2:13">
      <c r="B1888" s="431"/>
      <c r="M1888" s="124"/>
    </row>
    <row r="1889" spans="2:13">
      <c r="B1889" s="431"/>
      <c r="M1889" s="124"/>
    </row>
    <row r="1890" spans="2:13">
      <c r="B1890" s="431"/>
      <c r="M1890" s="124"/>
    </row>
    <row r="1891" spans="2:13">
      <c r="B1891" s="431"/>
      <c r="M1891" s="124"/>
    </row>
    <row r="1892" spans="2:13">
      <c r="B1892" s="431"/>
      <c r="M1892" s="124"/>
    </row>
    <row r="1893" spans="2:13">
      <c r="B1893" s="431"/>
      <c r="M1893" s="124"/>
    </row>
    <row r="1894" spans="2:13">
      <c r="B1894" s="431"/>
      <c r="M1894" s="124"/>
    </row>
    <row r="1895" spans="2:13">
      <c r="B1895" s="431"/>
      <c r="M1895" s="124"/>
    </row>
    <row r="1896" spans="2:13">
      <c r="B1896" s="431"/>
      <c r="M1896" s="124"/>
    </row>
    <row r="1897" spans="2:13">
      <c r="B1897" s="431"/>
      <c r="M1897" s="124"/>
    </row>
    <row r="1898" spans="2:13">
      <c r="B1898" s="431"/>
      <c r="M1898" s="124"/>
    </row>
    <row r="1899" spans="2:13">
      <c r="B1899" s="431"/>
      <c r="M1899" s="124"/>
    </row>
    <row r="1900" spans="2:13">
      <c r="B1900" s="431"/>
      <c r="M1900" s="124"/>
    </row>
    <row r="1901" spans="2:13">
      <c r="B1901" s="431"/>
      <c r="M1901" s="124"/>
    </row>
    <row r="1902" spans="2:13">
      <c r="B1902" s="431"/>
      <c r="M1902" s="124"/>
    </row>
    <row r="1903" spans="2:13">
      <c r="B1903" s="431"/>
      <c r="M1903" s="124"/>
    </row>
    <row r="1904" spans="2:13">
      <c r="B1904" s="431"/>
      <c r="M1904" s="124"/>
    </row>
    <row r="1905" spans="2:13">
      <c r="B1905" s="431"/>
      <c r="M1905" s="124"/>
    </row>
    <row r="1906" spans="2:13">
      <c r="B1906" s="431"/>
      <c r="M1906" s="124"/>
    </row>
    <row r="1907" spans="2:13">
      <c r="B1907" s="431"/>
      <c r="M1907" s="124"/>
    </row>
    <row r="1908" spans="2:13">
      <c r="B1908" s="431"/>
      <c r="M1908" s="124"/>
    </row>
    <row r="1909" spans="2:13">
      <c r="B1909" s="431"/>
      <c r="M1909" s="124"/>
    </row>
    <row r="1910" spans="2:13">
      <c r="B1910" s="431"/>
      <c r="M1910" s="124"/>
    </row>
    <row r="1911" spans="2:13">
      <c r="B1911" s="431"/>
      <c r="M1911" s="124"/>
    </row>
    <row r="1912" spans="2:13">
      <c r="B1912" s="431"/>
      <c r="M1912" s="124"/>
    </row>
    <row r="1913" spans="2:13">
      <c r="B1913" s="431"/>
      <c r="M1913" s="124"/>
    </row>
    <row r="1914" spans="2:13">
      <c r="B1914" s="431"/>
      <c r="M1914" s="124"/>
    </row>
    <row r="1915" spans="2:13">
      <c r="B1915" s="431"/>
      <c r="M1915" s="124"/>
    </row>
    <row r="1916" spans="2:13">
      <c r="B1916" s="431"/>
      <c r="M1916" s="124"/>
    </row>
    <row r="1917" spans="2:13">
      <c r="B1917" s="431"/>
      <c r="M1917" s="124"/>
    </row>
    <row r="1918" spans="2:13">
      <c r="B1918" s="431"/>
      <c r="M1918" s="124"/>
    </row>
    <row r="1919" spans="2:13">
      <c r="B1919" s="431"/>
      <c r="M1919" s="124"/>
    </row>
    <row r="1920" spans="2:13">
      <c r="B1920" s="431"/>
      <c r="M1920" s="124"/>
    </row>
    <row r="1921" spans="2:13">
      <c r="B1921" s="431"/>
      <c r="M1921" s="124"/>
    </row>
    <row r="1922" spans="2:13">
      <c r="B1922" s="431"/>
      <c r="M1922" s="124"/>
    </row>
    <row r="1923" spans="2:13">
      <c r="B1923" s="431"/>
      <c r="M1923" s="124"/>
    </row>
    <row r="1924" spans="2:13">
      <c r="B1924" s="431"/>
      <c r="M1924" s="124"/>
    </row>
    <row r="1925" spans="2:13">
      <c r="B1925" s="431"/>
      <c r="M1925" s="124"/>
    </row>
    <row r="1926" spans="2:13">
      <c r="B1926" s="431"/>
      <c r="M1926" s="124"/>
    </row>
    <row r="1927" spans="2:13">
      <c r="B1927" s="431"/>
      <c r="M1927" s="124"/>
    </row>
    <row r="1928" spans="2:13">
      <c r="B1928" s="431"/>
      <c r="M1928" s="124"/>
    </row>
    <row r="1929" spans="2:13">
      <c r="B1929" s="431"/>
      <c r="M1929" s="124"/>
    </row>
    <row r="1930" spans="2:13">
      <c r="B1930" s="431"/>
      <c r="M1930" s="124"/>
    </row>
    <row r="1931" spans="2:13">
      <c r="B1931" s="431"/>
      <c r="M1931" s="124"/>
    </row>
    <row r="1932" spans="2:13">
      <c r="B1932" s="431"/>
      <c r="M1932" s="124"/>
    </row>
    <row r="1933" spans="2:13">
      <c r="B1933" s="431"/>
      <c r="M1933" s="124"/>
    </row>
    <row r="1934" spans="2:13">
      <c r="B1934" s="431"/>
      <c r="M1934" s="124"/>
    </row>
    <row r="1935" spans="2:13">
      <c r="B1935" s="431"/>
      <c r="M1935" s="124"/>
    </row>
    <row r="1936" spans="2:13">
      <c r="B1936" s="431"/>
      <c r="M1936" s="124"/>
    </row>
    <row r="1937" spans="2:13">
      <c r="B1937" s="431"/>
      <c r="M1937" s="124"/>
    </row>
    <row r="1938" spans="2:13">
      <c r="B1938" s="431"/>
      <c r="M1938" s="124"/>
    </row>
    <row r="1939" spans="2:13">
      <c r="B1939" s="431"/>
      <c r="M1939" s="124"/>
    </row>
    <row r="1940" spans="2:13">
      <c r="B1940" s="431"/>
      <c r="M1940" s="124"/>
    </row>
    <row r="1941" spans="2:13">
      <c r="B1941" s="431"/>
      <c r="M1941" s="124"/>
    </row>
    <row r="1942" spans="2:13">
      <c r="B1942" s="431"/>
      <c r="M1942" s="124"/>
    </row>
    <row r="1943" spans="2:13">
      <c r="B1943" s="431"/>
      <c r="M1943" s="124"/>
    </row>
    <row r="1944" spans="2:13">
      <c r="B1944" s="431"/>
      <c r="M1944" s="124"/>
    </row>
    <row r="1945" spans="2:13">
      <c r="B1945" s="431"/>
      <c r="M1945" s="124"/>
    </row>
    <row r="1946" spans="2:13">
      <c r="B1946" s="431"/>
      <c r="M1946" s="124"/>
    </row>
    <row r="1947" spans="2:13">
      <c r="B1947" s="431"/>
      <c r="M1947" s="124"/>
    </row>
    <row r="1948" spans="2:13">
      <c r="B1948" s="431"/>
      <c r="M1948" s="124"/>
    </row>
    <row r="1949" spans="2:13">
      <c r="B1949" s="431"/>
      <c r="M1949" s="124"/>
    </row>
    <row r="1950" spans="2:13">
      <c r="B1950" s="431"/>
      <c r="M1950" s="124"/>
    </row>
    <row r="1951" spans="2:13">
      <c r="B1951" s="431"/>
      <c r="M1951" s="124"/>
    </row>
    <row r="1952" spans="2:13">
      <c r="B1952" s="431"/>
      <c r="M1952" s="124"/>
    </row>
    <row r="1953" spans="2:13">
      <c r="B1953" s="431"/>
      <c r="M1953" s="124"/>
    </row>
    <row r="1954" spans="2:13">
      <c r="B1954" s="431"/>
      <c r="M1954" s="124"/>
    </row>
    <row r="1955" spans="2:13">
      <c r="B1955" s="431"/>
      <c r="M1955" s="124"/>
    </row>
    <row r="1956" spans="2:13">
      <c r="B1956" s="431"/>
      <c r="M1956" s="124"/>
    </row>
    <row r="1957" spans="2:13">
      <c r="B1957" s="431"/>
      <c r="M1957" s="124"/>
    </row>
    <row r="1958" spans="2:13">
      <c r="B1958" s="431"/>
      <c r="M1958" s="124"/>
    </row>
    <row r="1959" spans="2:13">
      <c r="B1959" s="431"/>
      <c r="M1959" s="124"/>
    </row>
    <row r="1960" spans="2:13">
      <c r="B1960" s="431"/>
      <c r="M1960" s="124"/>
    </row>
    <row r="1961" spans="2:13">
      <c r="B1961" s="431"/>
      <c r="M1961" s="124"/>
    </row>
    <row r="1962" spans="2:13">
      <c r="B1962" s="431"/>
      <c r="M1962" s="124"/>
    </row>
    <row r="1963" spans="2:13">
      <c r="B1963" s="431"/>
      <c r="M1963" s="124"/>
    </row>
    <row r="1964" spans="2:13">
      <c r="B1964" s="431"/>
      <c r="M1964" s="124"/>
    </row>
    <row r="1965" spans="2:13">
      <c r="B1965" s="431"/>
      <c r="M1965" s="124"/>
    </row>
    <row r="1966" spans="2:13">
      <c r="B1966" s="431"/>
      <c r="M1966" s="124"/>
    </row>
    <row r="1967" spans="2:13">
      <c r="B1967" s="431"/>
      <c r="M1967" s="124"/>
    </row>
    <row r="1968" spans="2:13">
      <c r="B1968" s="431"/>
      <c r="M1968" s="124"/>
    </row>
    <row r="1969" spans="2:13">
      <c r="B1969" s="431"/>
      <c r="M1969" s="124"/>
    </row>
    <row r="1970" spans="2:13">
      <c r="B1970" s="431"/>
      <c r="M1970" s="124"/>
    </row>
    <row r="1971" spans="2:13">
      <c r="B1971" s="431"/>
      <c r="M1971" s="124"/>
    </row>
    <row r="1972" spans="2:13">
      <c r="B1972" s="431"/>
      <c r="M1972" s="124"/>
    </row>
    <row r="1973" spans="2:13">
      <c r="B1973" s="431"/>
      <c r="M1973" s="124"/>
    </row>
    <row r="1974" spans="2:13">
      <c r="B1974" s="431"/>
      <c r="M1974" s="124"/>
    </row>
    <row r="1975" spans="2:13">
      <c r="B1975" s="431"/>
      <c r="M1975" s="124"/>
    </row>
    <row r="1976" spans="2:13">
      <c r="B1976" s="431"/>
      <c r="M1976" s="124"/>
    </row>
    <row r="1977" spans="2:13">
      <c r="B1977" s="431"/>
      <c r="M1977" s="124"/>
    </row>
    <row r="1978" spans="2:13">
      <c r="B1978" s="431"/>
      <c r="M1978" s="124"/>
    </row>
    <row r="1979" spans="2:13">
      <c r="B1979" s="431"/>
      <c r="M1979" s="124"/>
    </row>
    <row r="1980" spans="2:13">
      <c r="B1980" s="431"/>
      <c r="M1980" s="124"/>
    </row>
    <row r="1981" spans="2:13">
      <c r="B1981" s="431"/>
      <c r="M1981" s="124"/>
    </row>
    <row r="1982" spans="2:13">
      <c r="B1982" s="431"/>
      <c r="M1982" s="124"/>
    </row>
    <row r="1983" spans="2:13">
      <c r="B1983" s="431"/>
      <c r="M1983" s="124"/>
    </row>
    <row r="1984" spans="2:13">
      <c r="B1984" s="431"/>
      <c r="M1984" s="124"/>
    </row>
    <row r="1985" spans="2:13">
      <c r="B1985" s="431"/>
      <c r="M1985" s="124"/>
    </row>
    <row r="1986" spans="2:13">
      <c r="B1986" s="431"/>
      <c r="M1986" s="124"/>
    </row>
    <row r="1987" spans="2:13">
      <c r="B1987" s="431"/>
      <c r="M1987" s="124"/>
    </row>
    <row r="1988" spans="2:13">
      <c r="B1988" s="431"/>
      <c r="M1988" s="124"/>
    </row>
    <row r="1989" spans="2:13">
      <c r="B1989" s="431"/>
      <c r="M1989" s="124"/>
    </row>
    <row r="1990" spans="2:13">
      <c r="B1990" s="431"/>
      <c r="M1990" s="124"/>
    </row>
    <row r="1991" spans="2:13">
      <c r="B1991" s="431"/>
      <c r="M1991" s="124"/>
    </row>
    <row r="1992" spans="2:13">
      <c r="B1992" s="431"/>
      <c r="M1992" s="124"/>
    </row>
    <row r="1993" spans="2:13">
      <c r="B1993" s="431"/>
      <c r="M1993" s="124"/>
    </row>
    <row r="1994" spans="2:13">
      <c r="B1994" s="431"/>
      <c r="M1994" s="124"/>
    </row>
    <row r="1995" spans="2:13">
      <c r="B1995" s="431"/>
      <c r="M1995" s="124"/>
    </row>
    <row r="1996" spans="2:13">
      <c r="B1996" s="431"/>
      <c r="M1996" s="124"/>
    </row>
    <row r="1997" spans="2:13">
      <c r="B1997" s="431"/>
      <c r="M1997" s="124"/>
    </row>
    <row r="1998" spans="2:13">
      <c r="B1998" s="431"/>
      <c r="M1998" s="124"/>
    </row>
    <row r="1999" spans="2:13">
      <c r="B1999" s="431"/>
      <c r="M1999" s="124"/>
    </row>
    <row r="2000" spans="2:13">
      <c r="B2000" s="431"/>
      <c r="M2000" s="124"/>
    </row>
    <row r="2001" spans="2:13">
      <c r="B2001" s="431"/>
      <c r="M2001" s="124"/>
    </row>
    <row r="2002" spans="2:13">
      <c r="B2002" s="431"/>
      <c r="M2002" s="124"/>
    </row>
    <row r="2003" spans="2:13">
      <c r="B2003" s="431"/>
      <c r="M2003" s="124"/>
    </row>
    <row r="2004" spans="2:13">
      <c r="B2004" s="431"/>
      <c r="M2004" s="124"/>
    </row>
    <row r="2005" spans="2:13">
      <c r="B2005" s="431"/>
      <c r="M2005" s="124"/>
    </row>
    <row r="2006" spans="2:13">
      <c r="B2006" s="431"/>
      <c r="M2006" s="124"/>
    </row>
    <row r="2007" spans="2:13">
      <c r="B2007" s="431"/>
      <c r="M2007" s="124"/>
    </row>
    <row r="2008" spans="2:13">
      <c r="B2008" s="431"/>
      <c r="M2008" s="124"/>
    </row>
    <row r="2009" spans="2:13">
      <c r="B2009" s="431"/>
      <c r="M2009" s="124"/>
    </row>
    <row r="2010" spans="2:13">
      <c r="B2010" s="431"/>
      <c r="M2010" s="124"/>
    </row>
    <row r="2011" spans="2:13">
      <c r="B2011" s="431"/>
      <c r="M2011" s="124"/>
    </row>
    <row r="2012" spans="2:13">
      <c r="B2012" s="431"/>
      <c r="M2012" s="124"/>
    </row>
    <row r="2013" spans="2:13">
      <c r="B2013" s="431"/>
      <c r="M2013" s="124"/>
    </row>
    <row r="2014" spans="2:13">
      <c r="B2014" s="431"/>
      <c r="M2014" s="124"/>
    </row>
    <row r="2015" spans="2:13">
      <c r="B2015" s="431"/>
      <c r="M2015" s="124"/>
    </row>
    <row r="2016" spans="2:13">
      <c r="B2016" s="431"/>
      <c r="M2016" s="124"/>
    </row>
    <row r="2017" spans="2:13">
      <c r="B2017" s="431"/>
      <c r="M2017" s="124"/>
    </row>
    <row r="2018" spans="2:13">
      <c r="B2018" s="431"/>
      <c r="M2018" s="124"/>
    </row>
    <row r="2019" spans="2:13">
      <c r="B2019" s="431"/>
      <c r="M2019" s="124"/>
    </row>
    <row r="2020" spans="2:13">
      <c r="B2020" s="431"/>
      <c r="M2020" s="124"/>
    </row>
    <row r="2021" spans="2:13">
      <c r="B2021" s="431"/>
      <c r="M2021" s="124"/>
    </row>
    <row r="2022" spans="2:13">
      <c r="B2022" s="431"/>
      <c r="M2022" s="124"/>
    </row>
    <row r="2023" spans="2:13">
      <c r="B2023" s="431"/>
      <c r="M2023" s="124"/>
    </row>
    <row r="2024" spans="2:13">
      <c r="B2024" s="431"/>
      <c r="M2024" s="124"/>
    </row>
    <row r="2025" spans="2:13">
      <c r="B2025" s="431"/>
      <c r="M2025" s="124"/>
    </row>
    <row r="2026" spans="2:13">
      <c r="B2026" s="431"/>
      <c r="M2026" s="124"/>
    </row>
    <row r="2027" spans="2:13">
      <c r="B2027" s="431"/>
      <c r="M2027" s="124"/>
    </row>
    <row r="2028" spans="2:13">
      <c r="B2028" s="431"/>
      <c r="M2028" s="124"/>
    </row>
    <row r="2029" spans="2:13">
      <c r="B2029" s="431"/>
      <c r="M2029" s="124"/>
    </row>
    <row r="2030" spans="2:13">
      <c r="B2030" s="431"/>
      <c r="M2030" s="124"/>
    </row>
    <row r="2031" spans="2:13">
      <c r="B2031" s="431"/>
      <c r="M2031" s="124"/>
    </row>
    <row r="2032" spans="2:13">
      <c r="B2032" s="431"/>
      <c r="M2032" s="124"/>
    </row>
    <row r="2033" spans="2:13">
      <c r="B2033" s="431"/>
      <c r="M2033" s="124"/>
    </row>
    <row r="2034" spans="2:13">
      <c r="B2034" s="431"/>
      <c r="M2034" s="124"/>
    </row>
    <row r="2035" spans="2:13">
      <c r="B2035" s="431"/>
      <c r="M2035" s="124"/>
    </row>
    <row r="2036" spans="2:13">
      <c r="B2036" s="431"/>
      <c r="M2036" s="124"/>
    </row>
    <row r="2037" spans="2:13">
      <c r="B2037" s="431"/>
      <c r="M2037" s="124"/>
    </row>
    <row r="2038" spans="2:13">
      <c r="B2038" s="431"/>
      <c r="M2038" s="124"/>
    </row>
    <row r="2039" spans="2:13">
      <c r="B2039" s="431"/>
      <c r="M2039" s="124"/>
    </row>
    <row r="2040" spans="2:13">
      <c r="B2040" s="431"/>
      <c r="M2040" s="124"/>
    </row>
    <row r="2041" spans="2:13">
      <c r="B2041" s="431"/>
      <c r="M2041" s="124"/>
    </row>
    <row r="2042" spans="2:13">
      <c r="B2042" s="431"/>
      <c r="M2042" s="124"/>
    </row>
    <row r="2043" spans="2:13">
      <c r="B2043" s="431"/>
      <c r="M2043" s="124"/>
    </row>
    <row r="2044" spans="2:13">
      <c r="B2044" s="431"/>
      <c r="M2044" s="124"/>
    </row>
    <row r="2045" spans="2:13">
      <c r="B2045" s="431"/>
      <c r="M2045" s="124"/>
    </row>
    <row r="2046" spans="2:13">
      <c r="B2046" s="431"/>
      <c r="M2046" s="124"/>
    </row>
    <row r="2047" spans="2:13">
      <c r="B2047" s="431"/>
      <c r="M2047" s="124"/>
    </row>
    <row r="2048" spans="2:13">
      <c r="B2048" s="431"/>
      <c r="M2048" s="124"/>
    </row>
    <row r="2049" spans="2:13">
      <c r="B2049" s="431"/>
      <c r="M2049" s="124"/>
    </row>
    <row r="2050" spans="2:13">
      <c r="B2050" s="431"/>
      <c r="M2050" s="124"/>
    </row>
    <row r="2051" spans="2:13">
      <c r="B2051" s="431"/>
      <c r="M2051" s="124"/>
    </row>
    <row r="2052" spans="2:13">
      <c r="B2052" s="431"/>
      <c r="M2052" s="124"/>
    </row>
    <row r="2053" spans="2:13">
      <c r="B2053" s="431"/>
      <c r="M2053" s="124"/>
    </row>
    <row r="2054" spans="2:13">
      <c r="B2054" s="431"/>
      <c r="M2054" s="124"/>
    </row>
    <row r="2055" spans="2:13">
      <c r="B2055" s="431"/>
      <c r="M2055" s="124"/>
    </row>
    <row r="2056" spans="2:13">
      <c r="B2056" s="431"/>
      <c r="M2056" s="124"/>
    </row>
    <row r="2057" spans="2:13">
      <c r="B2057" s="431"/>
      <c r="M2057" s="124"/>
    </row>
    <row r="2058" spans="2:13">
      <c r="B2058" s="431"/>
      <c r="M2058" s="124"/>
    </row>
    <row r="2059" spans="2:13">
      <c r="B2059" s="431"/>
      <c r="M2059" s="124"/>
    </row>
    <row r="2060" spans="2:13">
      <c r="B2060" s="431"/>
      <c r="M2060" s="124"/>
    </row>
    <row r="2061" spans="2:13">
      <c r="B2061" s="431"/>
      <c r="M2061" s="124"/>
    </row>
    <row r="2062" spans="2:13">
      <c r="B2062" s="431"/>
      <c r="M2062" s="124"/>
    </row>
    <row r="2063" spans="2:13">
      <c r="B2063" s="431"/>
      <c r="M2063" s="124"/>
    </row>
    <row r="2064" spans="2:13">
      <c r="B2064" s="431"/>
      <c r="M2064" s="124"/>
    </row>
    <row r="2065" spans="2:13">
      <c r="B2065" s="431"/>
      <c r="M2065" s="124"/>
    </row>
    <row r="2066" spans="2:13">
      <c r="B2066" s="431"/>
      <c r="M2066" s="124"/>
    </row>
    <row r="2067" spans="2:13">
      <c r="B2067" s="431"/>
      <c r="M2067" s="124"/>
    </row>
    <row r="2068" spans="2:13">
      <c r="B2068" s="431"/>
      <c r="M2068" s="124"/>
    </row>
    <row r="2069" spans="2:13">
      <c r="B2069" s="431"/>
      <c r="M2069" s="124"/>
    </row>
    <row r="2070" spans="2:13">
      <c r="B2070" s="431"/>
      <c r="M2070" s="124"/>
    </row>
    <row r="2071" spans="2:13">
      <c r="B2071" s="431"/>
      <c r="M2071" s="124"/>
    </row>
    <row r="2072" spans="2:13">
      <c r="B2072" s="431"/>
      <c r="M2072" s="124"/>
    </row>
    <row r="2073" spans="2:13">
      <c r="B2073" s="431"/>
      <c r="M2073" s="124"/>
    </row>
    <row r="2074" spans="2:13">
      <c r="B2074" s="431"/>
      <c r="M2074" s="124"/>
    </row>
    <row r="2075" spans="2:13">
      <c r="B2075" s="431"/>
      <c r="M2075" s="124"/>
    </row>
    <row r="2076" spans="2:13">
      <c r="B2076" s="431"/>
      <c r="M2076" s="124"/>
    </row>
    <row r="2077" spans="2:13">
      <c r="B2077" s="431"/>
      <c r="M2077" s="124"/>
    </row>
    <row r="2078" spans="2:13">
      <c r="B2078" s="431"/>
      <c r="M2078" s="124"/>
    </row>
    <row r="2079" spans="2:13">
      <c r="B2079" s="431"/>
      <c r="M2079" s="124"/>
    </row>
    <row r="2080" spans="2:13">
      <c r="B2080" s="431"/>
      <c r="M2080" s="124"/>
    </row>
    <row r="2081" spans="2:13">
      <c r="B2081" s="431"/>
      <c r="M2081" s="124"/>
    </row>
    <row r="2082" spans="2:13">
      <c r="B2082" s="431"/>
      <c r="M2082" s="124"/>
    </row>
    <row r="2083" spans="2:13">
      <c r="B2083" s="431"/>
      <c r="M2083" s="124"/>
    </row>
    <row r="2084" spans="2:13">
      <c r="B2084" s="431"/>
      <c r="M2084" s="124"/>
    </row>
    <row r="2085" spans="2:13">
      <c r="B2085" s="431"/>
      <c r="M2085" s="124"/>
    </row>
    <row r="2086" spans="2:13">
      <c r="B2086" s="431"/>
      <c r="M2086" s="124"/>
    </row>
    <row r="2087" spans="2:13">
      <c r="B2087" s="431"/>
      <c r="M2087" s="124"/>
    </row>
    <row r="2088" spans="2:13">
      <c r="B2088" s="431"/>
      <c r="M2088" s="124"/>
    </row>
    <row r="2089" spans="2:13">
      <c r="B2089" s="431"/>
      <c r="M2089" s="124"/>
    </row>
    <row r="2090" spans="2:13">
      <c r="B2090" s="431"/>
      <c r="M2090" s="124"/>
    </row>
    <row r="2091" spans="2:13">
      <c r="B2091" s="431"/>
      <c r="M2091" s="124"/>
    </row>
    <row r="2092" spans="2:13">
      <c r="B2092" s="431"/>
      <c r="M2092" s="124"/>
    </row>
    <row r="2093" spans="2:13">
      <c r="B2093" s="431"/>
      <c r="M2093" s="124"/>
    </row>
    <row r="2094" spans="2:13">
      <c r="B2094" s="431"/>
      <c r="M2094" s="124"/>
    </row>
    <row r="2095" spans="2:13">
      <c r="B2095" s="431"/>
      <c r="M2095" s="124"/>
    </row>
    <row r="2096" spans="2:13">
      <c r="B2096" s="431"/>
      <c r="M2096" s="124"/>
    </row>
    <row r="2097" spans="2:13">
      <c r="B2097" s="431"/>
      <c r="M2097" s="124"/>
    </row>
    <row r="2098" spans="2:13">
      <c r="B2098" s="431"/>
      <c r="M2098" s="124"/>
    </row>
    <row r="2099" spans="2:13">
      <c r="B2099" s="431"/>
      <c r="M2099" s="124"/>
    </row>
    <row r="2100" spans="2:13">
      <c r="B2100" s="431"/>
      <c r="M2100" s="124"/>
    </row>
    <row r="2101" spans="2:13">
      <c r="B2101" s="431"/>
      <c r="M2101" s="124"/>
    </row>
    <row r="2102" spans="2:13">
      <c r="B2102" s="431"/>
      <c r="M2102" s="124"/>
    </row>
    <row r="2103" spans="2:13">
      <c r="B2103" s="431"/>
      <c r="M2103" s="124"/>
    </row>
    <row r="2104" spans="2:13">
      <c r="B2104" s="431"/>
      <c r="M2104" s="124"/>
    </row>
    <row r="2105" spans="2:13">
      <c r="B2105" s="431"/>
      <c r="M2105" s="124"/>
    </row>
    <row r="2106" spans="2:13">
      <c r="B2106" s="431"/>
      <c r="M2106" s="124"/>
    </row>
    <row r="2107" spans="2:13">
      <c r="B2107" s="431"/>
      <c r="M2107" s="124"/>
    </row>
    <row r="2108" spans="2:13">
      <c r="B2108" s="431"/>
      <c r="M2108" s="124"/>
    </row>
    <row r="2109" spans="2:13">
      <c r="B2109" s="431"/>
      <c r="M2109" s="124"/>
    </row>
    <row r="2110" spans="2:13">
      <c r="B2110" s="431"/>
      <c r="M2110" s="124"/>
    </row>
    <row r="2111" spans="2:13">
      <c r="B2111" s="431"/>
      <c r="M2111" s="124"/>
    </row>
    <row r="2112" spans="2:13">
      <c r="B2112" s="431"/>
      <c r="M2112" s="124"/>
    </row>
    <row r="2113" spans="2:13">
      <c r="B2113" s="431"/>
      <c r="M2113" s="124"/>
    </row>
    <row r="2114" spans="2:13">
      <c r="B2114" s="431"/>
      <c r="M2114" s="124"/>
    </row>
    <row r="2115" spans="2:13">
      <c r="B2115" s="431"/>
      <c r="M2115" s="124"/>
    </row>
    <row r="2116" spans="2:13">
      <c r="B2116" s="431"/>
      <c r="M2116" s="124"/>
    </row>
    <row r="2117" spans="2:13">
      <c r="B2117" s="431"/>
      <c r="M2117" s="124"/>
    </row>
    <row r="2118" spans="2:13">
      <c r="B2118" s="431"/>
      <c r="M2118" s="124"/>
    </row>
    <row r="2119" spans="2:13">
      <c r="B2119" s="431"/>
      <c r="M2119" s="124"/>
    </row>
    <row r="2120" spans="2:13">
      <c r="B2120" s="431"/>
      <c r="M2120" s="124"/>
    </row>
    <row r="2121" spans="2:13">
      <c r="B2121" s="431"/>
      <c r="M2121" s="124"/>
    </row>
    <row r="2122" spans="2:13">
      <c r="B2122" s="431"/>
      <c r="M2122" s="124"/>
    </row>
    <row r="2123" spans="2:13">
      <c r="B2123" s="431"/>
      <c r="M2123" s="124"/>
    </row>
    <row r="2124" spans="2:13">
      <c r="B2124" s="431"/>
      <c r="M2124" s="124"/>
    </row>
    <row r="2125" spans="2:13">
      <c r="B2125" s="431"/>
      <c r="M2125" s="124"/>
    </row>
    <row r="2126" spans="2:13">
      <c r="B2126" s="431"/>
      <c r="M2126" s="124"/>
    </row>
    <row r="2127" spans="2:13">
      <c r="B2127" s="431"/>
      <c r="M2127" s="124"/>
    </row>
    <row r="2128" spans="2:13">
      <c r="B2128" s="431"/>
      <c r="M2128" s="124"/>
    </row>
    <row r="2129" spans="2:13">
      <c r="B2129" s="431"/>
      <c r="M2129" s="124"/>
    </row>
    <row r="2130" spans="2:13">
      <c r="B2130" s="431"/>
      <c r="M2130" s="124"/>
    </row>
    <row r="2131" spans="2:13">
      <c r="B2131" s="431"/>
      <c r="M2131" s="124"/>
    </row>
    <row r="2132" spans="2:13">
      <c r="B2132" s="431"/>
      <c r="M2132" s="124"/>
    </row>
    <row r="2133" spans="2:13">
      <c r="B2133" s="431"/>
      <c r="M2133" s="124"/>
    </row>
    <row r="2134" spans="2:13">
      <c r="B2134" s="431"/>
      <c r="M2134" s="124"/>
    </row>
    <row r="2135" spans="2:13">
      <c r="B2135" s="431"/>
      <c r="M2135" s="124"/>
    </row>
    <row r="2136" spans="2:13">
      <c r="B2136" s="431"/>
      <c r="M2136" s="124"/>
    </row>
    <row r="2137" spans="2:13">
      <c r="B2137" s="431"/>
      <c r="M2137" s="124"/>
    </row>
    <row r="2138" spans="2:13">
      <c r="B2138" s="431"/>
      <c r="M2138" s="124"/>
    </row>
    <row r="2139" spans="2:13">
      <c r="B2139" s="431"/>
      <c r="M2139" s="124"/>
    </row>
    <row r="2140" spans="2:13">
      <c r="B2140" s="431"/>
      <c r="M2140" s="124"/>
    </row>
    <row r="2141" spans="2:13">
      <c r="B2141" s="431"/>
      <c r="M2141" s="124"/>
    </row>
    <row r="2142" spans="2:13">
      <c r="B2142" s="431"/>
      <c r="M2142" s="124"/>
    </row>
    <row r="2143" spans="2:13">
      <c r="B2143" s="431"/>
      <c r="M2143" s="124"/>
    </row>
    <row r="2144" spans="2:13">
      <c r="B2144" s="431"/>
      <c r="M2144" s="124"/>
    </row>
    <row r="2145" spans="2:13">
      <c r="B2145" s="431"/>
      <c r="M2145" s="124"/>
    </row>
    <row r="2146" spans="2:13">
      <c r="B2146" s="431"/>
      <c r="M2146" s="124"/>
    </row>
    <row r="2147" spans="2:13">
      <c r="B2147" s="431"/>
      <c r="M2147" s="124"/>
    </row>
    <row r="2148" spans="2:13">
      <c r="B2148" s="431"/>
      <c r="M2148" s="124"/>
    </row>
    <row r="2149" spans="2:13">
      <c r="B2149" s="431"/>
      <c r="M2149" s="124"/>
    </row>
    <row r="2150" spans="2:13">
      <c r="B2150" s="431"/>
      <c r="M2150" s="124"/>
    </row>
    <row r="2151" spans="2:13">
      <c r="B2151" s="431"/>
      <c r="M2151" s="124"/>
    </row>
    <row r="2152" spans="2:13">
      <c r="B2152" s="431"/>
      <c r="M2152" s="124"/>
    </row>
    <row r="2153" spans="2:13">
      <c r="B2153" s="431"/>
      <c r="M2153" s="124"/>
    </row>
    <row r="2154" spans="2:13">
      <c r="B2154" s="431"/>
      <c r="M2154" s="124"/>
    </row>
    <row r="2155" spans="2:13">
      <c r="B2155" s="431"/>
      <c r="M2155" s="124"/>
    </row>
    <row r="2156" spans="2:13">
      <c r="B2156" s="431"/>
      <c r="M2156" s="124"/>
    </row>
    <row r="2157" spans="2:13">
      <c r="B2157" s="431"/>
      <c r="M2157" s="124"/>
    </row>
    <row r="2158" spans="2:13">
      <c r="B2158" s="431"/>
      <c r="M2158" s="124"/>
    </row>
    <row r="2159" spans="2:13">
      <c r="B2159" s="431"/>
      <c r="M2159" s="124"/>
    </row>
    <row r="2160" spans="2:13">
      <c r="B2160" s="431"/>
      <c r="M2160" s="124"/>
    </row>
    <row r="2161" spans="2:13">
      <c r="B2161" s="431"/>
      <c r="M2161" s="124"/>
    </row>
    <row r="2162" spans="2:13">
      <c r="B2162" s="431"/>
      <c r="M2162" s="124"/>
    </row>
    <row r="2163" spans="2:13">
      <c r="B2163" s="431"/>
      <c r="M2163" s="124"/>
    </row>
    <row r="2164" spans="2:13">
      <c r="B2164" s="431"/>
      <c r="M2164" s="124"/>
    </row>
    <row r="2165" spans="2:13">
      <c r="B2165" s="431"/>
      <c r="M2165" s="124"/>
    </row>
    <row r="2166" spans="2:13">
      <c r="B2166" s="431"/>
      <c r="M2166" s="124"/>
    </row>
    <row r="2167" spans="2:13">
      <c r="B2167" s="431"/>
      <c r="M2167" s="124"/>
    </row>
    <row r="2168" spans="2:13">
      <c r="B2168" s="431"/>
      <c r="M2168" s="124"/>
    </row>
    <row r="2169" spans="2:13">
      <c r="B2169" s="431"/>
      <c r="M2169" s="124"/>
    </row>
    <row r="2170" spans="2:13">
      <c r="B2170" s="431"/>
      <c r="M2170" s="124"/>
    </row>
    <row r="2171" spans="2:13">
      <c r="B2171" s="431"/>
      <c r="M2171" s="124"/>
    </row>
    <row r="2172" spans="2:13">
      <c r="B2172" s="431"/>
      <c r="M2172" s="124"/>
    </row>
    <row r="2173" spans="2:13">
      <c r="B2173" s="431"/>
      <c r="M2173" s="124"/>
    </row>
    <row r="2174" spans="2:13">
      <c r="B2174" s="431"/>
      <c r="M2174" s="124"/>
    </row>
    <row r="2175" spans="2:13">
      <c r="B2175" s="431"/>
      <c r="M2175" s="124"/>
    </row>
    <row r="2176" spans="2:13">
      <c r="B2176" s="431"/>
      <c r="M2176" s="124"/>
    </row>
    <row r="2177" spans="2:13">
      <c r="B2177" s="431"/>
      <c r="M2177" s="124"/>
    </row>
    <row r="2178" spans="2:13">
      <c r="B2178" s="431"/>
      <c r="M2178" s="124"/>
    </row>
    <row r="2179" spans="2:13">
      <c r="B2179" s="431"/>
      <c r="M2179" s="124"/>
    </row>
    <row r="2180" spans="2:13">
      <c r="B2180" s="431"/>
      <c r="M2180" s="124"/>
    </row>
    <row r="2181" spans="2:13">
      <c r="B2181" s="431"/>
      <c r="M2181" s="124"/>
    </row>
    <row r="2182" spans="2:13">
      <c r="B2182" s="431"/>
      <c r="M2182" s="124"/>
    </row>
    <row r="2183" spans="2:13">
      <c r="B2183" s="431"/>
      <c r="M2183" s="124"/>
    </row>
    <row r="2184" spans="2:13">
      <c r="B2184" s="431"/>
      <c r="M2184" s="124"/>
    </row>
    <row r="2185" spans="2:13">
      <c r="B2185" s="431"/>
      <c r="M2185" s="124"/>
    </row>
    <row r="2186" spans="2:13">
      <c r="B2186" s="431"/>
      <c r="M2186" s="124"/>
    </row>
    <row r="2187" spans="2:13">
      <c r="B2187" s="431"/>
      <c r="M2187" s="124"/>
    </row>
    <row r="2188" spans="2:13">
      <c r="B2188" s="431"/>
      <c r="M2188" s="124"/>
    </row>
    <row r="2189" spans="2:13">
      <c r="B2189" s="431"/>
      <c r="M2189" s="124"/>
    </row>
    <row r="2190" spans="2:13">
      <c r="B2190" s="431"/>
      <c r="M2190" s="124"/>
    </row>
    <row r="2191" spans="2:13">
      <c r="B2191" s="431"/>
      <c r="M2191" s="124"/>
    </row>
    <row r="2192" spans="2:13">
      <c r="B2192" s="431"/>
      <c r="M2192" s="124"/>
    </row>
    <row r="2193" spans="2:13">
      <c r="B2193" s="431"/>
      <c r="M2193" s="124"/>
    </row>
    <row r="2194" spans="2:13">
      <c r="B2194" s="431"/>
      <c r="M2194" s="124"/>
    </row>
    <row r="2195" spans="2:13">
      <c r="B2195" s="431"/>
      <c r="M2195" s="124"/>
    </row>
    <row r="2196" spans="2:13">
      <c r="B2196" s="431"/>
      <c r="M2196" s="124"/>
    </row>
    <row r="2197" spans="2:13">
      <c r="B2197" s="431"/>
      <c r="M2197" s="124"/>
    </row>
    <row r="2198" spans="2:13">
      <c r="B2198" s="431"/>
      <c r="M2198" s="124"/>
    </row>
    <row r="2199" spans="2:13">
      <c r="B2199" s="431"/>
      <c r="M2199" s="124"/>
    </row>
    <row r="2200" spans="2:13">
      <c r="B2200" s="431"/>
      <c r="M2200" s="124"/>
    </row>
    <row r="2201" spans="2:13">
      <c r="B2201" s="431"/>
      <c r="M2201" s="124"/>
    </row>
    <row r="2202" spans="2:13">
      <c r="B2202" s="431"/>
      <c r="M2202" s="124"/>
    </row>
    <row r="2203" spans="2:13">
      <c r="B2203" s="431"/>
      <c r="M2203" s="124"/>
    </row>
    <row r="2204" spans="2:13">
      <c r="B2204" s="431"/>
      <c r="M2204" s="124"/>
    </row>
    <row r="2205" spans="2:13">
      <c r="B2205" s="431"/>
      <c r="M2205" s="124"/>
    </row>
    <row r="2206" spans="2:13">
      <c r="B2206" s="431"/>
      <c r="M2206" s="124"/>
    </row>
    <row r="2207" spans="2:13">
      <c r="B2207" s="431"/>
      <c r="M2207" s="124"/>
    </row>
    <row r="2208" spans="2:13">
      <c r="B2208" s="431"/>
      <c r="M2208" s="124"/>
    </row>
    <row r="2209" spans="2:13">
      <c r="B2209" s="431"/>
      <c r="M2209" s="124"/>
    </row>
    <row r="2210" spans="2:13">
      <c r="B2210" s="431"/>
      <c r="M2210" s="124"/>
    </row>
    <row r="2211" spans="2:13">
      <c r="B2211" s="431"/>
      <c r="M2211" s="124"/>
    </row>
    <row r="2212" spans="2:13">
      <c r="B2212" s="431"/>
      <c r="M2212" s="124"/>
    </row>
    <row r="2213" spans="2:13">
      <c r="B2213" s="431"/>
      <c r="M2213" s="124"/>
    </row>
    <row r="2214" spans="2:13">
      <c r="B2214" s="431"/>
      <c r="M2214" s="124"/>
    </row>
    <row r="2215" spans="2:13">
      <c r="B2215" s="431"/>
      <c r="M2215" s="124"/>
    </row>
    <row r="2216" spans="2:13">
      <c r="B2216" s="431"/>
      <c r="M2216" s="124"/>
    </row>
    <row r="2217" spans="2:13">
      <c r="B2217" s="431"/>
      <c r="M2217" s="124"/>
    </row>
    <row r="2218" spans="2:13">
      <c r="B2218" s="431"/>
      <c r="M2218" s="124"/>
    </row>
    <row r="2219" spans="2:13">
      <c r="B2219" s="431"/>
      <c r="M2219" s="124"/>
    </row>
    <row r="2220" spans="2:13">
      <c r="B2220" s="431"/>
      <c r="M2220" s="124"/>
    </row>
    <row r="2221" spans="2:13">
      <c r="B2221" s="431"/>
      <c r="M2221" s="124"/>
    </row>
    <row r="2222" spans="2:13">
      <c r="B2222" s="431"/>
      <c r="M2222" s="124"/>
    </row>
    <row r="2223" spans="2:13">
      <c r="B2223" s="431"/>
      <c r="M2223" s="124"/>
    </row>
    <row r="2224" spans="2:13">
      <c r="B2224" s="431"/>
      <c r="M2224" s="124"/>
    </row>
    <row r="2225" spans="2:13">
      <c r="B2225" s="431"/>
      <c r="M2225" s="124"/>
    </row>
    <row r="2226" spans="2:13">
      <c r="B2226" s="431"/>
      <c r="M2226" s="124"/>
    </row>
    <row r="2227" spans="2:13">
      <c r="B2227" s="431"/>
      <c r="M2227" s="124"/>
    </row>
    <row r="2228" spans="2:13">
      <c r="B2228" s="431"/>
      <c r="M2228" s="124"/>
    </row>
    <row r="2229" spans="2:13">
      <c r="B2229" s="431"/>
      <c r="M2229" s="124"/>
    </row>
    <row r="2230" spans="2:13">
      <c r="B2230" s="431"/>
      <c r="M2230" s="124"/>
    </row>
    <row r="2231" spans="2:13">
      <c r="B2231" s="431"/>
      <c r="M2231" s="124"/>
    </row>
    <row r="2232" spans="2:13">
      <c r="B2232" s="431"/>
      <c r="M2232" s="124"/>
    </row>
    <row r="2233" spans="2:13">
      <c r="B2233" s="431"/>
      <c r="M2233" s="124"/>
    </row>
    <row r="2234" spans="2:13">
      <c r="B2234" s="431"/>
      <c r="M2234" s="124"/>
    </row>
    <row r="2235" spans="2:13">
      <c r="B2235" s="431"/>
      <c r="M2235" s="124"/>
    </row>
    <row r="2236" spans="2:13">
      <c r="B2236" s="431"/>
      <c r="M2236" s="124"/>
    </row>
    <row r="2237" spans="2:13">
      <c r="B2237" s="431"/>
      <c r="M2237" s="124"/>
    </row>
    <row r="2238" spans="2:13">
      <c r="B2238" s="431"/>
      <c r="M2238" s="124"/>
    </row>
    <row r="2239" spans="2:13">
      <c r="B2239" s="431"/>
      <c r="M2239" s="124"/>
    </row>
    <row r="2240" spans="2:13">
      <c r="B2240" s="431"/>
      <c r="M2240" s="124"/>
    </row>
    <row r="2241" spans="2:13">
      <c r="B2241" s="431"/>
      <c r="M2241" s="124"/>
    </row>
    <row r="2242" spans="2:13">
      <c r="B2242" s="431"/>
      <c r="M2242" s="124"/>
    </row>
    <row r="2243" spans="2:13">
      <c r="B2243" s="431"/>
      <c r="M2243" s="124"/>
    </row>
    <row r="2244" spans="2:13">
      <c r="B2244" s="431"/>
      <c r="M2244" s="124"/>
    </row>
    <row r="2245" spans="2:13">
      <c r="B2245" s="431"/>
      <c r="M2245" s="124"/>
    </row>
    <row r="2246" spans="2:13">
      <c r="B2246" s="431"/>
      <c r="M2246" s="124"/>
    </row>
    <row r="2247" spans="2:13">
      <c r="B2247" s="431"/>
      <c r="M2247" s="124"/>
    </row>
    <row r="2248" spans="2:13">
      <c r="B2248" s="431"/>
      <c r="M2248" s="124"/>
    </row>
    <row r="2249" spans="2:13">
      <c r="B2249" s="431"/>
      <c r="M2249" s="124"/>
    </row>
    <row r="2250" spans="2:13">
      <c r="B2250" s="431"/>
      <c r="M2250" s="124"/>
    </row>
    <row r="2251" spans="2:13">
      <c r="B2251" s="431"/>
      <c r="M2251" s="124"/>
    </row>
    <row r="2252" spans="2:13">
      <c r="B2252" s="431"/>
      <c r="M2252" s="124"/>
    </row>
    <row r="2253" spans="2:13">
      <c r="B2253" s="431"/>
      <c r="M2253" s="124"/>
    </row>
    <row r="2254" spans="2:13">
      <c r="B2254" s="431"/>
      <c r="M2254" s="124"/>
    </row>
    <row r="2255" spans="2:13">
      <c r="B2255" s="431"/>
      <c r="M2255" s="124"/>
    </row>
    <row r="2256" spans="2:13">
      <c r="B2256" s="431"/>
      <c r="M2256" s="124"/>
    </row>
    <row r="2257" spans="2:13">
      <c r="B2257" s="431"/>
      <c r="M2257" s="124"/>
    </row>
    <row r="2258" spans="2:13">
      <c r="B2258" s="431"/>
      <c r="M2258" s="124"/>
    </row>
    <row r="2259" spans="2:13">
      <c r="B2259" s="431"/>
      <c r="M2259" s="124"/>
    </row>
    <row r="2260" spans="2:13">
      <c r="B2260" s="431"/>
      <c r="M2260" s="124"/>
    </row>
    <row r="2261" spans="2:13">
      <c r="B2261" s="431"/>
      <c r="M2261" s="124"/>
    </row>
    <row r="2262" spans="2:13">
      <c r="B2262" s="431"/>
      <c r="M2262" s="124"/>
    </row>
    <row r="2263" spans="2:13">
      <c r="B2263" s="431"/>
      <c r="M2263" s="124"/>
    </row>
    <row r="2264" spans="2:13">
      <c r="B2264" s="431"/>
      <c r="M2264" s="124"/>
    </row>
    <row r="2265" spans="2:13">
      <c r="B2265" s="431"/>
      <c r="M2265" s="124"/>
    </row>
    <row r="2266" spans="2:13">
      <c r="B2266" s="431"/>
      <c r="M2266" s="124"/>
    </row>
    <row r="2267" spans="2:13">
      <c r="B2267" s="431"/>
      <c r="M2267" s="124"/>
    </row>
    <row r="2268" spans="2:13">
      <c r="B2268" s="431"/>
      <c r="M2268" s="124"/>
    </row>
    <row r="2269" spans="2:13">
      <c r="B2269" s="431"/>
      <c r="M2269" s="124"/>
    </row>
    <row r="2270" spans="2:13">
      <c r="B2270" s="431"/>
      <c r="M2270" s="124"/>
    </row>
    <row r="2271" spans="2:13">
      <c r="B2271" s="431"/>
      <c r="M2271" s="124"/>
    </row>
    <row r="2272" spans="2:13">
      <c r="B2272" s="431"/>
      <c r="M2272" s="124"/>
    </row>
    <row r="2273" spans="2:13">
      <c r="B2273" s="431"/>
      <c r="M2273" s="124"/>
    </row>
    <row r="2274" spans="2:13">
      <c r="B2274" s="431"/>
      <c r="M2274" s="124"/>
    </row>
    <row r="2275" spans="2:13">
      <c r="B2275" s="431"/>
      <c r="M2275" s="124"/>
    </row>
    <row r="2276" spans="2:13">
      <c r="B2276" s="431"/>
      <c r="M2276" s="124"/>
    </row>
    <row r="2277" spans="2:13">
      <c r="B2277" s="431"/>
      <c r="M2277" s="124"/>
    </row>
    <row r="2278" spans="2:13">
      <c r="B2278" s="431"/>
      <c r="M2278" s="124"/>
    </row>
    <row r="2279" spans="2:13">
      <c r="B2279" s="431"/>
      <c r="M2279" s="124"/>
    </row>
    <row r="2280" spans="2:13">
      <c r="B2280" s="431"/>
      <c r="M2280" s="124"/>
    </row>
    <row r="2281" spans="2:13">
      <c r="B2281" s="431"/>
      <c r="M2281" s="124"/>
    </row>
    <row r="2282" spans="2:13">
      <c r="B2282" s="431"/>
      <c r="M2282" s="124"/>
    </row>
    <row r="2283" spans="2:13">
      <c r="B2283" s="431"/>
      <c r="M2283" s="124"/>
    </row>
    <row r="2284" spans="2:13">
      <c r="B2284" s="431"/>
      <c r="M2284" s="124"/>
    </row>
    <row r="2285" spans="2:13">
      <c r="B2285" s="431"/>
      <c r="M2285" s="124"/>
    </row>
    <row r="2286" spans="2:13">
      <c r="B2286" s="431"/>
      <c r="M2286" s="124"/>
    </row>
    <row r="2287" spans="2:13">
      <c r="B2287" s="431"/>
      <c r="M2287" s="124"/>
    </row>
    <row r="2288" spans="2:13">
      <c r="B2288" s="431"/>
      <c r="M2288" s="124"/>
    </row>
    <row r="2289" spans="2:13">
      <c r="B2289" s="431"/>
      <c r="M2289" s="124"/>
    </row>
    <row r="2290" spans="2:13">
      <c r="B2290" s="431"/>
      <c r="M2290" s="124"/>
    </row>
    <row r="2291" spans="2:13">
      <c r="B2291" s="431"/>
      <c r="M2291" s="124"/>
    </row>
    <row r="2292" spans="2:13">
      <c r="B2292" s="431"/>
      <c r="M2292" s="124"/>
    </row>
    <row r="2293" spans="2:13">
      <c r="B2293" s="431"/>
      <c r="M2293" s="124"/>
    </row>
    <row r="2294" spans="2:13">
      <c r="B2294" s="431"/>
      <c r="M2294" s="124"/>
    </row>
    <row r="2295" spans="2:13">
      <c r="B2295" s="431"/>
      <c r="M2295" s="124"/>
    </row>
    <row r="2296" spans="2:13">
      <c r="B2296" s="431"/>
      <c r="M2296" s="124"/>
    </row>
    <row r="2297" spans="2:13">
      <c r="B2297" s="431"/>
      <c r="M2297" s="124"/>
    </row>
    <row r="2298" spans="2:13">
      <c r="B2298" s="431"/>
      <c r="M2298" s="124"/>
    </row>
    <row r="2299" spans="2:13">
      <c r="B2299" s="431"/>
      <c r="M2299" s="124"/>
    </row>
    <row r="2300" spans="2:13">
      <c r="B2300" s="431"/>
      <c r="M2300" s="124"/>
    </row>
    <row r="2301" spans="2:13">
      <c r="B2301" s="431"/>
      <c r="M2301" s="124"/>
    </row>
    <row r="2302" spans="2:13">
      <c r="B2302" s="431"/>
      <c r="M2302" s="124"/>
    </row>
    <row r="2303" spans="2:13">
      <c r="B2303" s="431"/>
      <c r="M2303" s="124"/>
    </row>
    <row r="2304" spans="2:13">
      <c r="B2304" s="431"/>
      <c r="M2304" s="124"/>
    </row>
    <row r="2305" spans="2:13">
      <c r="B2305" s="431"/>
      <c r="M2305" s="124"/>
    </row>
    <row r="2306" spans="2:13">
      <c r="B2306" s="431"/>
      <c r="M2306" s="124"/>
    </row>
    <row r="2307" spans="2:13">
      <c r="B2307" s="431"/>
      <c r="M2307" s="124"/>
    </row>
    <row r="2308" spans="2:13">
      <c r="B2308" s="431"/>
      <c r="M2308" s="124"/>
    </row>
    <row r="2309" spans="2:13">
      <c r="B2309" s="431"/>
      <c r="M2309" s="124"/>
    </row>
    <row r="2310" spans="2:13">
      <c r="B2310" s="431"/>
      <c r="M2310" s="124"/>
    </row>
    <row r="2311" spans="2:13">
      <c r="B2311" s="431"/>
      <c r="M2311" s="124"/>
    </row>
    <row r="2312" spans="2:13">
      <c r="B2312" s="431"/>
      <c r="M2312" s="124"/>
    </row>
    <row r="2313" spans="2:13">
      <c r="B2313" s="431"/>
      <c r="M2313" s="124"/>
    </row>
    <row r="2314" spans="2:13">
      <c r="B2314" s="431"/>
      <c r="M2314" s="124"/>
    </row>
    <row r="2315" spans="2:13">
      <c r="B2315" s="431"/>
      <c r="M2315" s="124"/>
    </row>
    <row r="2316" spans="2:13">
      <c r="B2316" s="431"/>
      <c r="M2316" s="124"/>
    </row>
    <row r="2317" spans="2:13">
      <c r="B2317" s="431"/>
      <c r="M2317" s="124"/>
    </row>
    <row r="2318" spans="2:13">
      <c r="B2318" s="431"/>
      <c r="M2318" s="124"/>
    </row>
    <row r="2319" spans="2:13">
      <c r="B2319" s="431"/>
      <c r="M2319" s="124"/>
    </row>
    <row r="2320" spans="2:13">
      <c r="B2320" s="431"/>
      <c r="M2320" s="124"/>
    </row>
    <row r="2321" spans="2:13">
      <c r="B2321" s="431"/>
      <c r="M2321" s="124"/>
    </row>
    <row r="2322" spans="2:13">
      <c r="B2322" s="431"/>
      <c r="M2322" s="124"/>
    </row>
    <row r="2323" spans="2:13">
      <c r="B2323" s="431"/>
      <c r="M2323" s="124"/>
    </row>
    <row r="2324" spans="2:13">
      <c r="B2324" s="431"/>
      <c r="M2324" s="124"/>
    </row>
    <row r="2325" spans="2:13">
      <c r="B2325" s="431"/>
      <c r="M2325" s="124"/>
    </row>
    <row r="2326" spans="2:13">
      <c r="B2326" s="431"/>
      <c r="M2326" s="124"/>
    </row>
    <row r="2327" spans="2:13">
      <c r="B2327" s="431"/>
      <c r="M2327" s="124"/>
    </row>
    <row r="2328" spans="2:13">
      <c r="B2328" s="431"/>
      <c r="M2328" s="124"/>
    </row>
    <row r="2329" spans="2:13">
      <c r="B2329" s="431"/>
      <c r="M2329" s="124"/>
    </row>
    <row r="2330" spans="2:13">
      <c r="B2330" s="431"/>
      <c r="M2330" s="124"/>
    </row>
    <row r="2331" spans="2:13">
      <c r="B2331" s="431"/>
      <c r="M2331" s="124"/>
    </row>
    <row r="2332" spans="2:13">
      <c r="B2332" s="431"/>
      <c r="M2332" s="124"/>
    </row>
    <row r="2333" spans="2:13">
      <c r="B2333" s="431"/>
      <c r="M2333" s="124"/>
    </row>
    <row r="2334" spans="2:13">
      <c r="B2334" s="431"/>
      <c r="M2334" s="124"/>
    </row>
    <row r="2335" spans="2:13">
      <c r="B2335" s="431"/>
      <c r="M2335" s="124"/>
    </row>
    <row r="2336" spans="2:13">
      <c r="B2336" s="431"/>
      <c r="M2336" s="124"/>
    </row>
    <row r="2337" spans="2:13">
      <c r="B2337" s="431"/>
      <c r="M2337" s="124"/>
    </row>
    <row r="2338" spans="2:13">
      <c r="B2338" s="431"/>
      <c r="M2338" s="124"/>
    </row>
    <row r="2339" spans="2:13">
      <c r="B2339" s="431"/>
      <c r="M2339" s="124"/>
    </row>
    <row r="2340" spans="2:13">
      <c r="B2340" s="431"/>
      <c r="M2340" s="124"/>
    </row>
    <row r="2341" spans="2:13">
      <c r="B2341" s="431"/>
      <c r="M2341" s="124"/>
    </row>
    <row r="2342" spans="2:13">
      <c r="B2342" s="431"/>
      <c r="M2342" s="124"/>
    </row>
    <row r="2343" spans="2:13">
      <c r="B2343" s="431"/>
      <c r="M2343" s="124"/>
    </row>
    <row r="2344" spans="2:13">
      <c r="B2344" s="431"/>
      <c r="M2344" s="124"/>
    </row>
    <row r="2345" spans="2:13">
      <c r="B2345" s="431"/>
      <c r="M2345" s="124"/>
    </row>
    <row r="2346" spans="2:13">
      <c r="B2346" s="431"/>
      <c r="M2346" s="124"/>
    </row>
    <row r="2347" spans="2:13">
      <c r="B2347" s="431"/>
      <c r="M2347" s="124"/>
    </row>
    <row r="2348" spans="2:13">
      <c r="B2348" s="431"/>
      <c r="M2348" s="124"/>
    </row>
    <row r="2349" spans="2:13">
      <c r="B2349" s="431"/>
      <c r="M2349" s="124"/>
    </row>
    <row r="2350" spans="2:13">
      <c r="B2350" s="431"/>
      <c r="M2350" s="124"/>
    </row>
    <row r="2351" spans="2:13">
      <c r="B2351" s="431"/>
      <c r="M2351" s="124"/>
    </row>
    <row r="2352" spans="2:13">
      <c r="B2352" s="431"/>
      <c r="M2352" s="124"/>
    </row>
    <row r="2353" spans="2:13">
      <c r="B2353" s="431"/>
      <c r="M2353" s="124"/>
    </row>
    <row r="2354" spans="2:13">
      <c r="B2354" s="431"/>
      <c r="M2354" s="124"/>
    </row>
    <row r="2355" spans="2:13">
      <c r="B2355" s="431"/>
      <c r="M2355" s="124"/>
    </row>
    <row r="2356" spans="2:13">
      <c r="B2356" s="431"/>
      <c r="M2356" s="124"/>
    </row>
    <row r="2357" spans="2:13">
      <c r="B2357" s="431"/>
      <c r="M2357" s="124"/>
    </row>
    <row r="2358" spans="2:13">
      <c r="B2358" s="431"/>
      <c r="M2358" s="124"/>
    </row>
    <row r="2359" spans="2:13">
      <c r="B2359" s="431"/>
      <c r="M2359" s="124"/>
    </row>
    <row r="2360" spans="2:13">
      <c r="B2360" s="431"/>
      <c r="M2360" s="124"/>
    </row>
    <row r="2361" spans="2:13">
      <c r="B2361" s="431"/>
      <c r="M2361" s="124"/>
    </row>
    <row r="2362" spans="2:13">
      <c r="B2362" s="431"/>
      <c r="M2362" s="124"/>
    </row>
    <row r="2363" spans="2:13">
      <c r="B2363" s="431"/>
      <c r="M2363" s="124"/>
    </row>
    <row r="2364" spans="2:13">
      <c r="B2364" s="431"/>
      <c r="M2364" s="124"/>
    </row>
    <row r="2365" spans="2:13">
      <c r="B2365" s="431"/>
      <c r="M2365" s="124"/>
    </row>
    <row r="2366" spans="2:13">
      <c r="B2366" s="431"/>
      <c r="M2366" s="124"/>
    </row>
    <row r="2367" spans="2:13">
      <c r="B2367" s="431"/>
      <c r="M2367" s="124"/>
    </row>
    <row r="2368" spans="2:13">
      <c r="B2368" s="431"/>
      <c r="M2368" s="124"/>
    </row>
    <row r="2369" spans="2:13">
      <c r="B2369" s="431"/>
      <c r="M2369" s="124"/>
    </row>
    <row r="2370" spans="2:13">
      <c r="B2370" s="431"/>
      <c r="M2370" s="124"/>
    </row>
    <row r="2371" spans="2:13">
      <c r="B2371" s="431"/>
      <c r="M2371" s="124"/>
    </row>
    <row r="2372" spans="2:13">
      <c r="B2372" s="431"/>
      <c r="M2372" s="124"/>
    </row>
    <row r="2373" spans="2:13">
      <c r="B2373" s="431"/>
      <c r="M2373" s="124"/>
    </row>
    <row r="2374" spans="2:13">
      <c r="B2374" s="431"/>
      <c r="M2374" s="124"/>
    </row>
    <row r="2375" spans="2:13">
      <c r="B2375" s="431"/>
      <c r="M2375" s="124"/>
    </row>
    <row r="2376" spans="2:13">
      <c r="B2376" s="431"/>
      <c r="M2376" s="124"/>
    </row>
    <row r="2377" spans="2:13">
      <c r="B2377" s="431"/>
      <c r="M2377" s="124"/>
    </row>
    <row r="2378" spans="2:13">
      <c r="B2378" s="431"/>
      <c r="M2378" s="124"/>
    </row>
    <row r="2379" spans="2:13">
      <c r="B2379" s="431"/>
      <c r="M2379" s="124"/>
    </row>
    <row r="2380" spans="2:13">
      <c r="B2380" s="431"/>
      <c r="M2380" s="124"/>
    </row>
    <row r="2381" spans="2:13">
      <c r="B2381" s="431"/>
      <c r="M2381" s="124"/>
    </row>
    <row r="2382" spans="2:13">
      <c r="B2382" s="431"/>
      <c r="M2382" s="124"/>
    </row>
    <row r="2383" spans="2:13">
      <c r="B2383" s="431"/>
      <c r="M2383" s="124"/>
    </row>
    <row r="2384" spans="2:13">
      <c r="B2384" s="431"/>
      <c r="M2384" s="124"/>
    </row>
    <row r="2385" spans="2:13">
      <c r="B2385" s="431"/>
      <c r="M2385" s="124"/>
    </row>
    <row r="2386" spans="2:13">
      <c r="B2386" s="431"/>
      <c r="M2386" s="124"/>
    </row>
    <row r="2387" spans="2:13">
      <c r="B2387" s="431"/>
      <c r="M2387" s="124"/>
    </row>
    <row r="2388" spans="2:13">
      <c r="B2388" s="431"/>
      <c r="M2388" s="124"/>
    </row>
    <row r="2389" spans="2:13">
      <c r="B2389" s="431"/>
      <c r="M2389" s="124"/>
    </row>
    <row r="2390" spans="2:13">
      <c r="B2390" s="431"/>
      <c r="M2390" s="124"/>
    </row>
    <row r="2391" spans="2:13">
      <c r="B2391" s="431"/>
      <c r="M2391" s="124"/>
    </row>
    <row r="2392" spans="2:13">
      <c r="B2392" s="431"/>
      <c r="M2392" s="124"/>
    </row>
    <row r="2393" spans="2:13">
      <c r="B2393" s="431"/>
      <c r="M2393" s="124"/>
    </row>
    <row r="2394" spans="2:13">
      <c r="B2394" s="431"/>
      <c r="M2394" s="124"/>
    </row>
    <row r="2395" spans="2:13">
      <c r="B2395" s="431"/>
      <c r="M2395" s="124"/>
    </row>
    <row r="2396" spans="2:13">
      <c r="B2396" s="431"/>
      <c r="M2396" s="124"/>
    </row>
    <row r="2397" spans="2:13">
      <c r="B2397" s="431"/>
      <c r="M2397" s="124"/>
    </row>
    <row r="2398" spans="2:13">
      <c r="B2398" s="431"/>
      <c r="M2398" s="124"/>
    </row>
    <row r="2399" spans="2:13">
      <c r="B2399" s="431"/>
      <c r="M2399" s="124"/>
    </row>
    <row r="2400" spans="2:13">
      <c r="B2400" s="431"/>
      <c r="M2400" s="124"/>
    </row>
    <row r="2401" spans="2:13">
      <c r="B2401" s="431"/>
      <c r="M2401" s="124"/>
    </row>
    <row r="2402" spans="2:13">
      <c r="B2402" s="431"/>
      <c r="M2402" s="124"/>
    </row>
    <row r="2403" spans="2:13">
      <c r="B2403" s="431"/>
      <c r="M2403" s="124"/>
    </row>
    <row r="2404" spans="2:13">
      <c r="B2404" s="431"/>
      <c r="M2404" s="124"/>
    </row>
    <row r="2405" spans="2:13">
      <c r="B2405" s="431"/>
      <c r="M2405" s="124"/>
    </row>
    <row r="2406" spans="2:13">
      <c r="B2406" s="431"/>
      <c r="M2406" s="124"/>
    </row>
    <row r="2407" spans="2:13">
      <c r="B2407" s="431"/>
      <c r="M2407" s="124"/>
    </row>
    <row r="2408" spans="2:13">
      <c r="B2408" s="431"/>
      <c r="M2408" s="124"/>
    </row>
    <row r="2409" spans="2:13">
      <c r="B2409" s="431"/>
      <c r="M2409" s="124"/>
    </row>
    <row r="2410" spans="2:13">
      <c r="B2410" s="431"/>
      <c r="M2410" s="124"/>
    </row>
    <row r="2411" spans="2:13">
      <c r="B2411" s="431"/>
      <c r="M2411" s="124"/>
    </row>
    <row r="2412" spans="2:13">
      <c r="B2412" s="431"/>
      <c r="M2412" s="124"/>
    </row>
    <row r="2413" spans="2:13">
      <c r="B2413" s="431"/>
      <c r="M2413" s="124"/>
    </row>
    <row r="2414" spans="2:13">
      <c r="B2414" s="431"/>
      <c r="M2414" s="124"/>
    </row>
    <row r="2415" spans="2:13">
      <c r="B2415" s="431"/>
      <c r="M2415" s="124"/>
    </row>
    <row r="2416" spans="2:13">
      <c r="B2416" s="431"/>
      <c r="M2416" s="124"/>
    </row>
    <row r="2417" spans="2:13">
      <c r="B2417" s="431"/>
      <c r="M2417" s="124"/>
    </row>
    <row r="2418" spans="2:13">
      <c r="B2418" s="431"/>
      <c r="M2418" s="124"/>
    </row>
    <row r="2419" spans="2:13">
      <c r="B2419" s="431"/>
      <c r="M2419" s="124"/>
    </row>
    <row r="2420" spans="2:13">
      <c r="B2420" s="431"/>
      <c r="M2420" s="124"/>
    </row>
    <row r="2421" spans="2:13">
      <c r="B2421" s="431"/>
      <c r="M2421" s="124"/>
    </row>
    <row r="2422" spans="2:13">
      <c r="B2422" s="431"/>
      <c r="M2422" s="124"/>
    </row>
    <row r="2423" spans="2:13">
      <c r="B2423" s="431"/>
      <c r="M2423" s="124"/>
    </row>
    <row r="2424" spans="2:13">
      <c r="B2424" s="431"/>
      <c r="M2424" s="124"/>
    </row>
    <row r="2425" spans="2:13">
      <c r="B2425" s="431"/>
      <c r="M2425" s="124"/>
    </row>
    <row r="2426" spans="2:13">
      <c r="B2426" s="431"/>
      <c r="M2426" s="124"/>
    </row>
    <row r="2427" spans="2:13">
      <c r="B2427" s="431"/>
      <c r="M2427" s="124"/>
    </row>
    <row r="2428" spans="2:13">
      <c r="B2428" s="431"/>
      <c r="M2428" s="124"/>
    </row>
    <row r="2429" spans="2:13">
      <c r="B2429" s="431"/>
      <c r="M2429" s="124"/>
    </row>
    <row r="2430" spans="2:13">
      <c r="B2430" s="431"/>
      <c r="M2430" s="124"/>
    </row>
    <row r="2431" spans="2:13">
      <c r="B2431" s="431"/>
      <c r="M2431" s="124"/>
    </row>
    <row r="2432" spans="2:13">
      <c r="B2432" s="431"/>
      <c r="M2432" s="124"/>
    </row>
    <row r="2433" spans="2:13">
      <c r="B2433" s="431"/>
      <c r="M2433" s="124"/>
    </row>
    <row r="2434" spans="2:13">
      <c r="B2434" s="431"/>
      <c r="M2434" s="124"/>
    </row>
    <row r="2435" spans="2:13">
      <c r="B2435" s="431"/>
      <c r="M2435" s="124"/>
    </row>
    <row r="2436" spans="2:13">
      <c r="B2436" s="431"/>
      <c r="M2436" s="124"/>
    </row>
    <row r="2437" spans="2:13">
      <c r="B2437" s="431"/>
      <c r="M2437" s="124"/>
    </row>
    <row r="2438" spans="2:13">
      <c r="B2438" s="431"/>
      <c r="M2438" s="124"/>
    </row>
    <row r="2439" spans="2:13">
      <c r="B2439" s="431"/>
      <c r="M2439" s="124"/>
    </row>
    <row r="2440" spans="2:13">
      <c r="B2440" s="431"/>
      <c r="M2440" s="124"/>
    </row>
    <row r="2441" spans="2:13">
      <c r="B2441" s="431"/>
      <c r="M2441" s="124"/>
    </row>
    <row r="2442" spans="2:13">
      <c r="B2442" s="431"/>
      <c r="M2442" s="124"/>
    </row>
    <row r="2443" spans="2:13">
      <c r="B2443" s="431"/>
      <c r="M2443" s="124"/>
    </row>
    <row r="2444" spans="2:13">
      <c r="B2444" s="431"/>
      <c r="M2444" s="124"/>
    </row>
    <row r="2445" spans="2:13">
      <c r="B2445" s="431"/>
      <c r="M2445" s="124"/>
    </row>
    <row r="2446" spans="2:13">
      <c r="B2446" s="431"/>
      <c r="M2446" s="124"/>
    </row>
    <row r="2447" spans="2:13">
      <c r="B2447" s="431"/>
      <c r="M2447" s="124"/>
    </row>
    <row r="2448" spans="2:13">
      <c r="B2448" s="431"/>
      <c r="M2448" s="124"/>
    </row>
    <row r="2449" spans="2:13">
      <c r="B2449" s="431"/>
      <c r="M2449" s="124"/>
    </row>
    <row r="2450" spans="2:13">
      <c r="B2450" s="431"/>
      <c r="M2450" s="124"/>
    </row>
    <row r="2451" spans="2:13">
      <c r="B2451" s="431"/>
      <c r="M2451" s="124"/>
    </row>
    <row r="2452" spans="2:13">
      <c r="B2452" s="431"/>
      <c r="M2452" s="124"/>
    </row>
    <row r="2453" spans="2:13">
      <c r="B2453" s="431"/>
      <c r="M2453" s="124"/>
    </row>
    <row r="2454" spans="2:13">
      <c r="B2454" s="431"/>
      <c r="M2454" s="124"/>
    </row>
    <row r="2455" spans="2:13">
      <c r="B2455" s="431"/>
      <c r="M2455" s="124"/>
    </row>
    <row r="2456" spans="2:13">
      <c r="B2456" s="431"/>
      <c r="M2456" s="124"/>
    </row>
    <row r="2457" spans="2:13">
      <c r="B2457" s="431"/>
      <c r="M2457" s="124"/>
    </row>
    <row r="2458" spans="2:13">
      <c r="B2458" s="431"/>
      <c r="M2458" s="124"/>
    </row>
    <row r="2459" spans="2:13">
      <c r="B2459" s="431"/>
      <c r="M2459" s="124"/>
    </row>
    <row r="2460" spans="2:13">
      <c r="B2460" s="431"/>
      <c r="M2460" s="124"/>
    </row>
    <row r="2461" spans="2:13">
      <c r="B2461" s="431"/>
      <c r="M2461" s="124"/>
    </row>
    <row r="2462" spans="2:13">
      <c r="B2462" s="431"/>
      <c r="M2462" s="124"/>
    </row>
    <row r="2463" spans="2:13">
      <c r="B2463" s="431"/>
      <c r="M2463" s="124"/>
    </row>
    <row r="2464" spans="2:13">
      <c r="B2464" s="431"/>
      <c r="M2464" s="124"/>
    </row>
    <row r="2465" spans="2:13">
      <c r="B2465" s="431"/>
      <c r="M2465" s="124"/>
    </row>
    <row r="2466" spans="2:13">
      <c r="B2466" s="431"/>
      <c r="M2466" s="124"/>
    </row>
    <row r="2467" spans="2:13">
      <c r="B2467" s="431"/>
      <c r="M2467" s="124"/>
    </row>
    <row r="2468" spans="2:13">
      <c r="B2468" s="431"/>
      <c r="M2468" s="124"/>
    </row>
    <row r="2469" spans="2:13">
      <c r="B2469" s="431"/>
      <c r="M2469" s="124"/>
    </row>
    <row r="2470" spans="2:13">
      <c r="B2470" s="431"/>
      <c r="M2470" s="124"/>
    </row>
    <row r="2471" spans="2:13">
      <c r="B2471" s="431"/>
      <c r="M2471" s="124"/>
    </row>
    <row r="2472" spans="2:13">
      <c r="B2472" s="431"/>
      <c r="M2472" s="124"/>
    </row>
    <row r="2473" spans="2:13">
      <c r="B2473" s="431"/>
      <c r="M2473" s="124"/>
    </row>
    <row r="2474" spans="2:13">
      <c r="B2474" s="431"/>
      <c r="M2474" s="124"/>
    </row>
    <row r="2475" spans="2:13">
      <c r="B2475" s="431"/>
      <c r="M2475" s="124"/>
    </row>
    <row r="2476" spans="2:13">
      <c r="B2476" s="431"/>
      <c r="M2476" s="124"/>
    </row>
    <row r="2477" spans="2:13">
      <c r="B2477" s="431"/>
      <c r="M2477" s="124"/>
    </row>
    <row r="2478" spans="2:13">
      <c r="B2478" s="431"/>
      <c r="M2478" s="124"/>
    </row>
    <row r="2479" spans="2:13">
      <c r="B2479" s="431"/>
      <c r="M2479" s="124"/>
    </row>
    <row r="2480" spans="2:13">
      <c r="B2480" s="431"/>
      <c r="M2480" s="124"/>
    </row>
    <row r="2481" spans="2:13">
      <c r="B2481" s="431"/>
      <c r="M2481" s="124"/>
    </row>
    <row r="2482" spans="2:13">
      <c r="B2482" s="431"/>
      <c r="M2482" s="124"/>
    </row>
    <row r="2483" spans="2:13">
      <c r="B2483" s="431"/>
      <c r="M2483" s="124"/>
    </row>
    <row r="2484" spans="2:13">
      <c r="B2484" s="431"/>
      <c r="M2484" s="124"/>
    </row>
    <row r="2485" spans="2:13">
      <c r="B2485" s="431"/>
      <c r="M2485" s="124"/>
    </row>
    <row r="2486" spans="2:13">
      <c r="B2486" s="431"/>
      <c r="M2486" s="124"/>
    </row>
    <row r="2487" spans="2:13">
      <c r="B2487" s="431"/>
      <c r="M2487" s="124"/>
    </row>
    <row r="2488" spans="2:13">
      <c r="B2488" s="431"/>
      <c r="M2488" s="124"/>
    </row>
    <row r="2489" spans="2:13">
      <c r="B2489" s="431"/>
      <c r="M2489" s="124"/>
    </row>
    <row r="2490" spans="2:13">
      <c r="B2490" s="431"/>
      <c r="M2490" s="124"/>
    </row>
    <row r="2491" spans="2:13">
      <c r="B2491" s="431"/>
      <c r="M2491" s="124"/>
    </row>
    <row r="2492" spans="2:13">
      <c r="B2492" s="431"/>
      <c r="M2492" s="124"/>
    </row>
    <row r="2493" spans="2:13">
      <c r="B2493" s="431"/>
      <c r="M2493" s="124"/>
    </row>
    <row r="2494" spans="2:13">
      <c r="B2494" s="431"/>
      <c r="M2494" s="124"/>
    </row>
    <row r="2495" spans="2:13">
      <c r="B2495" s="431"/>
      <c r="M2495" s="124"/>
    </row>
    <row r="2496" spans="2:13">
      <c r="B2496" s="431"/>
      <c r="M2496" s="124"/>
    </row>
    <row r="2497" spans="2:13">
      <c r="B2497" s="431"/>
      <c r="M2497" s="124"/>
    </row>
    <row r="2498" spans="2:13">
      <c r="B2498" s="431"/>
      <c r="M2498" s="124"/>
    </row>
    <row r="2499" spans="2:13">
      <c r="B2499" s="431"/>
      <c r="M2499" s="124"/>
    </row>
    <row r="2500" spans="2:13">
      <c r="B2500" s="431"/>
      <c r="M2500" s="124"/>
    </row>
    <row r="2501" spans="2:13">
      <c r="B2501" s="431"/>
      <c r="M2501" s="124"/>
    </row>
    <row r="2502" spans="2:13">
      <c r="B2502" s="431"/>
      <c r="M2502" s="124"/>
    </row>
    <row r="2503" spans="2:13">
      <c r="B2503" s="431"/>
      <c r="M2503" s="124"/>
    </row>
    <row r="2504" spans="2:13">
      <c r="B2504" s="431"/>
      <c r="M2504" s="124"/>
    </row>
    <row r="2505" spans="2:13">
      <c r="B2505" s="431"/>
      <c r="M2505" s="124"/>
    </row>
    <row r="2506" spans="2:13">
      <c r="B2506" s="431"/>
      <c r="M2506" s="124"/>
    </row>
    <row r="2507" spans="2:13">
      <c r="B2507" s="431"/>
      <c r="M2507" s="124"/>
    </row>
    <row r="2508" spans="2:13">
      <c r="B2508" s="431"/>
      <c r="M2508" s="124"/>
    </row>
    <row r="2509" spans="2:13">
      <c r="B2509" s="431"/>
      <c r="M2509" s="124"/>
    </row>
    <row r="2510" spans="2:13">
      <c r="B2510" s="431"/>
      <c r="M2510" s="124"/>
    </row>
    <row r="2511" spans="2:13">
      <c r="B2511" s="431"/>
      <c r="M2511" s="124"/>
    </row>
    <row r="2512" spans="2:13">
      <c r="B2512" s="431"/>
      <c r="M2512" s="124"/>
    </row>
    <row r="2513" spans="2:13">
      <c r="B2513" s="431"/>
      <c r="M2513" s="124"/>
    </row>
    <row r="2514" spans="2:13">
      <c r="B2514" s="431"/>
      <c r="M2514" s="124"/>
    </row>
    <row r="2515" spans="2:13">
      <c r="B2515" s="431"/>
      <c r="M2515" s="124"/>
    </row>
    <row r="2516" spans="2:13">
      <c r="B2516" s="431"/>
      <c r="M2516" s="124"/>
    </row>
    <row r="2517" spans="2:13">
      <c r="B2517" s="431"/>
      <c r="M2517" s="124"/>
    </row>
    <row r="2518" spans="2:13">
      <c r="B2518" s="431"/>
      <c r="M2518" s="124"/>
    </row>
    <row r="2519" spans="2:13">
      <c r="B2519" s="431"/>
      <c r="M2519" s="124"/>
    </row>
    <row r="2520" spans="2:13">
      <c r="B2520" s="431"/>
      <c r="M2520" s="124"/>
    </row>
    <row r="2521" spans="2:13">
      <c r="B2521" s="431"/>
      <c r="M2521" s="124"/>
    </row>
    <row r="2522" spans="2:13">
      <c r="B2522" s="431"/>
      <c r="M2522" s="124"/>
    </row>
    <row r="2523" spans="2:13">
      <c r="B2523" s="431"/>
      <c r="M2523" s="124"/>
    </row>
    <row r="2524" spans="2:13">
      <c r="B2524" s="431"/>
      <c r="M2524" s="124"/>
    </row>
    <row r="2525" spans="2:13">
      <c r="B2525" s="431"/>
      <c r="M2525" s="124"/>
    </row>
    <row r="2526" spans="2:13">
      <c r="B2526" s="431"/>
      <c r="M2526" s="124"/>
    </row>
    <row r="2527" spans="2:13">
      <c r="B2527" s="431"/>
      <c r="M2527" s="124"/>
    </row>
    <row r="2528" spans="2:13">
      <c r="B2528" s="431"/>
      <c r="M2528" s="124"/>
    </row>
    <row r="2529" spans="2:13">
      <c r="B2529" s="431"/>
      <c r="M2529" s="124"/>
    </row>
    <row r="2530" spans="2:13">
      <c r="B2530" s="431"/>
      <c r="M2530" s="124"/>
    </row>
    <row r="2531" spans="2:13">
      <c r="B2531" s="431"/>
      <c r="M2531" s="124"/>
    </row>
    <row r="2532" spans="2:13">
      <c r="B2532" s="431"/>
      <c r="M2532" s="124"/>
    </row>
    <row r="2533" spans="2:13">
      <c r="B2533" s="431"/>
      <c r="M2533" s="124"/>
    </row>
    <row r="2534" spans="2:13">
      <c r="B2534" s="431"/>
      <c r="M2534" s="124"/>
    </row>
    <row r="2535" spans="2:13">
      <c r="B2535" s="431"/>
      <c r="M2535" s="124"/>
    </row>
    <row r="2536" spans="2:13">
      <c r="B2536" s="431"/>
      <c r="M2536" s="124"/>
    </row>
    <row r="2537" spans="2:13">
      <c r="B2537" s="431"/>
      <c r="M2537" s="124"/>
    </row>
    <row r="2538" spans="2:13">
      <c r="B2538" s="431"/>
      <c r="M2538" s="124"/>
    </row>
    <row r="2539" spans="2:13">
      <c r="B2539" s="431"/>
      <c r="M2539" s="124"/>
    </row>
    <row r="2540" spans="2:13">
      <c r="B2540" s="431"/>
      <c r="M2540" s="124"/>
    </row>
    <row r="2541" spans="2:13">
      <c r="B2541" s="431"/>
      <c r="M2541" s="124"/>
    </row>
    <row r="2542" spans="2:13">
      <c r="B2542" s="431"/>
      <c r="M2542" s="124"/>
    </row>
    <row r="2543" spans="2:13">
      <c r="B2543" s="431"/>
      <c r="M2543" s="124"/>
    </row>
    <row r="2544" spans="2:13">
      <c r="B2544" s="431"/>
      <c r="M2544" s="124"/>
    </row>
    <row r="2545" spans="2:13">
      <c r="B2545" s="431"/>
      <c r="M2545" s="124"/>
    </row>
    <row r="2546" spans="2:13">
      <c r="B2546" s="431"/>
      <c r="M2546" s="124"/>
    </row>
    <row r="2547" spans="2:13">
      <c r="B2547" s="431"/>
      <c r="M2547" s="124"/>
    </row>
    <row r="2548" spans="2:13">
      <c r="B2548" s="431"/>
      <c r="M2548" s="124"/>
    </row>
    <row r="2549" spans="2:13">
      <c r="B2549" s="431"/>
      <c r="M2549" s="124"/>
    </row>
    <row r="2550" spans="2:13">
      <c r="B2550" s="431"/>
      <c r="M2550" s="124"/>
    </row>
    <row r="2551" spans="2:13">
      <c r="B2551" s="431"/>
      <c r="M2551" s="124"/>
    </row>
    <row r="2552" spans="2:13">
      <c r="B2552" s="431"/>
      <c r="M2552" s="124"/>
    </row>
    <row r="2553" spans="2:13">
      <c r="B2553" s="431"/>
      <c r="M2553" s="124"/>
    </row>
    <row r="2554" spans="2:13">
      <c r="B2554" s="431"/>
      <c r="M2554" s="124"/>
    </row>
    <row r="2555" spans="2:13">
      <c r="B2555" s="431"/>
      <c r="M2555" s="124"/>
    </row>
    <row r="2556" spans="2:13">
      <c r="B2556" s="431"/>
      <c r="M2556" s="124"/>
    </row>
    <row r="2557" spans="2:13">
      <c r="B2557" s="431"/>
      <c r="M2557" s="124"/>
    </row>
    <row r="2558" spans="2:13">
      <c r="B2558" s="431"/>
      <c r="M2558" s="124"/>
    </row>
    <row r="2559" spans="2:13">
      <c r="B2559" s="431"/>
      <c r="M2559" s="124"/>
    </row>
    <row r="2560" spans="2:13">
      <c r="B2560" s="431"/>
      <c r="M2560" s="124"/>
    </row>
    <row r="2561" spans="2:13">
      <c r="B2561" s="431"/>
      <c r="M2561" s="124"/>
    </row>
    <row r="2562" spans="2:13">
      <c r="B2562" s="431"/>
      <c r="M2562" s="124"/>
    </row>
    <row r="2563" spans="2:13">
      <c r="B2563" s="431"/>
      <c r="M2563" s="124"/>
    </row>
    <row r="2564" spans="2:13">
      <c r="B2564" s="431"/>
      <c r="M2564" s="124"/>
    </row>
    <row r="2565" spans="2:13">
      <c r="B2565" s="431"/>
      <c r="M2565" s="124"/>
    </row>
    <row r="2566" spans="2:13">
      <c r="B2566" s="431"/>
      <c r="M2566" s="124"/>
    </row>
    <row r="2567" spans="2:13">
      <c r="B2567" s="431"/>
      <c r="M2567" s="124"/>
    </row>
    <row r="2568" spans="2:13">
      <c r="B2568" s="431"/>
      <c r="M2568" s="124"/>
    </row>
    <row r="2569" spans="2:13">
      <c r="B2569" s="431"/>
      <c r="M2569" s="124"/>
    </row>
    <row r="2570" spans="2:13">
      <c r="B2570" s="431"/>
      <c r="M2570" s="124"/>
    </row>
    <row r="2571" spans="2:13">
      <c r="B2571" s="431"/>
      <c r="M2571" s="124"/>
    </row>
    <row r="2572" spans="2:13">
      <c r="B2572" s="431"/>
      <c r="M2572" s="124"/>
    </row>
    <row r="2573" spans="2:13">
      <c r="B2573" s="431"/>
      <c r="M2573" s="124"/>
    </row>
    <row r="2574" spans="2:13">
      <c r="B2574" s="431"/>
      <c r="M2574" s="124"/>
    </row>
    <row r="2575" spans="2:13">
      <c r="B2575" s="431"/>
      <c r="M2575" s="124"/>
    </row>
    <row r="2576" spans="2:13">
      <c r="B2576" s="431"/>
      <c r="M2576" s="124"/>
    </row>
    <row r="2577" spans="2:13">
      <c r="B2577" s="431"/>
      <c r="M2577" s="124"/>
    </row>
    <row r="2578" spans="2:13">
      <c r="B2578" s="431"/>
      <c r="M2578" s="124"/>
    </row>
    <row r="2579" spans="2:13">
      <c r="B2579" s="431"/>
      <c r="M2579" s="124"/>
    </row>
    <row r="2580" spans="2:13">
      <c r="B2580" s="431"/>
      <c r="M2580" s="124"/>
    </row>
    <row r="2581" spans="2:13">
      <c r="B2581" s="431"/>
      <c r="M2581" s="124"/>
    </row>
    <row r="2582" spans="2:13">
      <c r="B2582" s="431"/>
      <c r="M2582" s="124"/>
    </row>
    <row r="2583" spans="2:13">
      <c r="B2583" s="431"/>
      <c r="M2583" s="124"/>
    </row>
    <row r="2584" spans="2:13">
      <c r="B2584" s="431"/>
      <c r="M2584" s="124"/>
    </row>
    <row r="2585" spans="2:13">
      <c r="B2585" s="431"/>
      <c r="M2585" s="124"/>
    </row>
    <row r="2586" spans="2:13">
      <c r="B2586" s="431"/>
      <c r="M2586" s="124"/>
    </row>
    <row r="2587" spans="2:13">
      <c r="B2587" s="431"/>
      <c r="M2587" s="124"/>
    </row>
    <row r="2588" spans="2:13">
      <c r="B2588" s="431"/>
      <c r="M2588" s="124"/>
    </row>
    <row r="2589" spans="2:13">
      <c r="B2589" s="431"/>
      <c r="M2589" s="124"/>
    </row>
    <row r="2590" spans="2:13">
      <c r="B2590" s="431"/>
      <c r="M2590" s="124"/>
    </row>
    <row r="2591" spans="2:13">
      <c r="B2591" s="431"/>
      <c r="M2591" s="124"/>
    </row>
    <row r="2592" spans="2:13">
      <c r="B2592" s="431"/>
      <c r="M2592" s="124"/>
    </row>
    <row r="2593" spans="2:13">
      <c r="B2593" s="431"/>
      <c r="M2593" s="124"/>
    </row>
    <row r="2594" spans="2:13">
      <c r="B2594" s="431"/>
      <c r="M2594" s="124"/>
    </row>
    <row r="2595" spans="2:13">
      <c r="B2595" s="431"/>
      <c r="M2595" s="124"/>
    </row>
    <row r="2596" spans="2:13">
      <c r="B2596" s="431"/>
      <c r="M2596" s="124"/>
    </row>
    <row r="2597" spans="2:13">
      <c r="B2597" s="431"/>
      <c r="M2597" s="124"/>
    </row>
    <row r="2598" spans="2:13">
      <c r="B2598" s="431"/>
      <c r="M2598" s="124"/>
    </row>
    <row r="2599" spans="2:13">
      <c r="B2599" s="431"/>
      <c r="M2599" s="124"/>
    </row>
    <row r="2600" spans="2:13">
      <c r="B2600" s="431"/>
      <c r="M2600" s="124"/>
    </row>
    <row r="2601" spans="2:13">
      <c r="B2601" s="431"/>
      <c r="M2601" s="124"/>
    </row>
    <row r="2602" spans="2:13">
      <c r="B2602" s="431"/>
      <c r="M2602" s="124"/>
    </row>
    <row r="2603" spans="2:13">
      <c r="B2603" s="431"/>
      <c r="M2603" s="124"/>
    </row>
    <row r="2604" spans="2:13">
      <c r="B2604" s="431"/>
      <c r="M2604" s="124"/>
    </row>
    <row r="2605" spans="2:13">
      <c r="B2605" s="431"/>
      <c r="M2605" s="124"/>
    </row>
    <row r="2606" spans="2:13">
      <c r="B2606" s="431"/>
      <c r="M2606" s="124"/>
    </row>
    <row r="2607" spans="2:13">
      <c r="B2607" s="431"/>
      <c r="M2607" s="124"/>
    </row>
    <row r="2608" spans="2:13">
      <c r="B2608" s="431"/>
      <c r="M2608" s="124"/>
    </row>
    <row r="2609" spans="2:13">
      <c r="B2609" s="431"/>
      <c r="M2609" s="124"/>
    </row>
    <row r="2610" spans="2:13">
      <c r="B2610" s="431"/>
      <c r="M2610" s="124"/>
    </row>
    <row r="2611" spans="2:13">
      <c r="B2611" s="431"/>
      <c r="M2611" s="124"/>
    </row>
    <row r="2612" spans="2:13">
      <c r="B2612" s="431"/>
      <c r="M2612" s="124"/>
    </row>
    <row r="2613" spans="2:13">
      <c r="B2613" s="431"/>
      <c r="M2613" s="124"/>
    </row>
    <row r="2614" spans="2:13">
      <c r="B2614" s="431"/>
      <c r="M2614" s="124"/>
    </row>
    <row r="2615" spans="2:13">
      <c r="B2615" s="431"/>
      <c r="M2615" s="124"/>
    </row>
    <row r="2616" spans="2:13">
      <c r="B2616" s="431"/>
      <c r="M2616" s="124"/>
    </row>
    <row r="2617" spans="2:13">
      <c r="B2617" s="431"/>
      <c r="M2617" s="124"/>
    </row>
    <row r="2618" spans="2:13">
      <c r="B2618" s="431"/>
      <c r="M2618" s="124"/>
    </row>
    <row r="2619" spans="2:13">
      <c r="B2619" s="431"/>
      <c r="M2619" s="124"/>
    </row>
    <row r="2620" spans="2:13">
      <c r="B2620" s="431"/>
      <c r="M2620" s="124"/>
    </row>
    <row r="2621" spans="2:13">
      <c r="B2621" s="431"/>
      <c r="M2621" s="124"/>
    </row>
    <row r="2622" spans="2:13">
      <c r="B2622" s="431"/>
      <c r="M2622" s="124"/>
    </row>
    <row r="2623" spans="2:13">
      <c r="B2623" s="431"/>
      <c r="M2623" s="124"/>
    </row>
    <row r="2624" spans="2:13">
      <c r="B2624" s="431"/>
      <c r="M2624" s="124"/>
    </row>
    <row r="2625" spans="2:13">
      <c r="B2625" s="431"/>
      <c r="M2625" s="124"/>
    </row>
    <row r="2626" spans="2:13">
      <c r="B2626" s="431"/>
      <c r="M2626" s="124"/>
    </row>
    <row r="2627" spans="2:13">
      <c r="B2627" s="431"/>
      <c r="M2627" s="124"/>
    </row>
    <row r="2628" spans="2:13">
      <c r="B2628" s="431"/>
      <c r="M2628" s="124"/>
    </row>
    <row r="2629" spans="2:13">
      <c r="B2629" s="431"/>
      <c r="M2629" s="124"/>
    </row>
    <row r="2630" spans="2:13">
      <c r="B2630" s="431"/>
      <c r="M2630" s="124"/>
    </row>
    <row r="2631" spans="2:13">
      <c r="B2631" s="431"/>
      <c r="M2631" s="124"/>
    </row>
    <row r="2632" spans="2:13">
      <c r="B2632" s="431"/>
      <c r="M2632" s="124"/>
    </row>
    <row r="2633" spans="2:13">
      <c r="B2633" s="431"/>
      <c r="M2633" s="124"/>
    </row>
    <row r="2634" spans="2:13">
      <c r="B2634" s="431"/>
      <c r="M2634" s="124"/>
    </row>
    <row r="2635" spans="2:13">
      <c r="B2635" s="431"/>
      <c r="M2635" s="124"/>
    </row>
    <row r="2636" spans="2:13">
      <c r="B2636" s="431"/>
      <c r="M2636" s="124"/>
    </row>
    <row r="2637" spans="2:13">
      <c r="B2637" s="431"/>
      <c r="M2637" s="124"/>
    </row>
    <row r="2638" spans="2:13">
      <c r="B2638" s="431"/>
      <c r="M2638" s="124"/>
    </row>
    <row r="2639" spans="2:13">
      <c r="B2639" s="431"/>
      <c r="M2639" s="124"/>
    </row>
    <row r="2640" spans="2:13">
      <c r="B2640" s="431"/>
      <c r="M2640" s="124"/>
    </row>
    <row r="2641" spans="2:13">
      <c r="B2641" s="431"/>
      <c r="M2641" s="124"/>
    </row>
    <row r="2642" spans="2:13">
      <c r="B2642" s="431"/>
      <c r="M2642" s="124"/>
    </row>
    <row r="2643" spans="2:13">
      <c r="B2643" s="431"/>
      <c r="M2643" s="124"/>
    </row>
    <row r="2644" spans="2:13">
      <c r="B2644" s="431"/>
      <c r="M2644" s="124"/>
    </row>
    <row r="2645" spans="2:13">
      <c r="B2645" s="431"/>
      <c r="M2645" s="124"/>
    </row>
    <row r="2646" spans="2:13">
      <c r="B2646" s="431"/>
      <c r="M2646" s="124"/>
    </row>
    <row r="2647" spans="2:13">
      <c r="B2647" s="431"/>
      <c r="M2647" s="124"/>
    </row>
    <row r="2648" spans="2:13">
      <c r="B2648" s="431"/>
      <c r="M2648" s="124"/>
    </row>
    <row r="2649" spans="2:13">
      <c r="B2649" s="431"/>
      <c r="M2649" s="124"/>
    </row>
    <row r="2650" spans="2:13">
      <c r="B2650" s="431"/>
      <c r="M2650" s="124"/>
    </row>
    <row r="2651" spans="2:13">
      <c r="B2651" s="431"/>
      <c r="M2651" s="124"/>
    </row>
    <row r="2652" spans="2:13">
      <c r="B2652" s="431"/>
      <c r="M2652" s="124"/>
    </row>
    <row r="2653" spans="2:13">
      <c r="B2653" s="431"/>
      <c r="M2653" s="124"/>
    </row>
    <row r="2654" spans="2:13">
      <c r="B2654" s="431"/>
      <c r="M2654" s="124"/>
    </row>
    <row r="2655" spans="2:13">
      <c r="B2655" s="431"/>
      <c r="M2655" s="124"/>
    </row>
    <row r="2656" spans="2:13">
      <c r="B2656" s="431"/>
      <c r="M2656" s="124"/>
    </row>
    <row r="2657" spans="2:13">
      <c r="B2657" s="431"/>
      <c r="M2657" s="124"/>
    </row>
    <row r="2658" spans="2:13">
      <c r="B2658" s="431"/>
      <c r="M2658" s="124"/>
    </row>
    <row r="2659" spans="2:13">
      <c r="B2659" s="431"/>
      <c r="M2659" s="124"/>
    </row>
    <row r="2660" spans="2:13">
      <c r="B2660" s="431"/>
      <c r="M2660" s="124"/>
    </row>
    <row r="2661" spans="2:13">
      <c r="B2661" s="431"/>
      <c r="M2661" s="124"/>
    </row>
    <row r="2662" spans="2:13">
      <c r="B2662" s="431"/>
      <c r="M2662" s="124"/>
    </row>
    <row r="2663" spans="2:13">
      <c r="B2663" s="431"/>
      <c r="M2663" s="124"/>
    </row>
    <row r="2664" spans="2:13">
      <c r="B2664" s="431"/>
      <c r="M2664" s="124"/>
    </row>
    <row r="2665" spans="2:13">
      <c r="B2665" s="431"/>
      <c r="M2665" s="124"/>
    </row>
    <row r="2666" spans="2:13">
      <c r="B2666" s="431"/>
      <c r="M2666" s="124"/>
    </row>
    <row r="2667" spans="2:13">
      <c r="B2667" s="431"/>
      <c r="M2667" s="124"/>
    </row>
    <row r="2668" spans="2:13">
      <c r="B2668" s="431"/>
      <c r="M2668" s="124"/>
    </row>
    <row r="2669" spans="2:13">
      <c r="B2669" s="431"/>
      <c r="M2669" s="124"/>
    </row>
    <row r="2670" spans="2:13">
      <c r="B2670" s="431"/>
      <c r="M2670" s="124"/>
    </row>
    <row r="2671" spans="2:13">
      <c r="B2671" s="431"/>
      <c r="M2671" s="124"/>
    </row>
    <row r="2672" spans="2:13">
      <c r="B2672" s="431"/>
      <c r="M2672" s="124"/>
    </row>
    <row r="2673" spans="2:13">
      <c r="B2673" s="431"/>
      <c r="M2673" s="124"/>
    </row>
    <row r="2674" spans="2:13">
      <c r="B2674" s="431"/>
      <c r="M2674" s="124"/>
    </row>
    <row r="2675" spans="2:13">
      <c r="B2675" s="431"/>
      <c r="M2675" s="124"/>
    </row>
    <row r="2676" spans="2:13">
      <c r="B2676" s="431"/>
      <c r="M2676" s="124"/>
    </row>
    <row r="2677" spans="2:13">
      <c r="B2677" s="431"/>
      <c r="M2677" s="124"/>
    </row>
    <row r="2678" spans="2:13">
      <c r="B2678" s="431"/>
      <c r="M2678" s="124"/>
    </row>
    <row r="2679" spans="2:13">
      <c r="B2679" s="431"/>
      <c r="M2679" s="124"/>
    </row>
    <row r="2680" spans="2:13">
      <c r="B2680" s="431"/>
      <c r="M2680" s="124"/>
    </row>
    <row r="2681" spans="2:13">
      <c r="B2681" s="431"/>
      <c r="M2681" s="124"/>
    </row>
    <row r="2682" spans="2:13">
      <c r="B2682" s="431"/>
      <c r="M2682" s="124"/>
    </row>
    <row r="2683" spans="2:13">
      <c r="B2683" s="431"/>
      <c r="M2683" s="124"/>
    </row>
    <row r="2684" spans="2:13">
      <c r="B2684" s="431"/>
      <c r="M2684" s="124"/>
    </row>
    <row r="2685" spans="2:13">
      <c r="B2685" s="431"/>
      <c r="M2685" s="124"/>
    </row>
    <row r="2686" spans="2:13">
      <c r="B2686" s="431"/>
      <c r="M2686" s="124"/>
    </row>
    <row r="2687" spans="2:13">
      <c r="B2687" s="431"/>
      <c r="M2687" s="124"/>
    </row>
    <row r="2688" spans="2:13">
      <c r="B2688" s="431"/>
      <c r="M2688" s="124"/>
    </row>
    <row r="2689" spans="2:13">
      <c r="B2689" s="431"/>
      <c r="M2689" s="124"/>
    </row>
    <row r="2690" spans="2:13">
      <c r="B2690" s="431"/>
      <c r="M2690" s="124"/>
    </row>
    <row r="2691" spans="2:13">
      <c r="B2691" s="431"/>
      <c r="M2691" s="124"/>
    </row>
    <row r="2692" spans="2:13">
      <c r="B2692" s="431"/>
      <c r="M2692" s="124"/>
    </row>
    <row r="2693" spans="2:13">
      <c r="B2693" s="431"/>
      <c r="M2693" s="124"/>
    </row>
    <row r="2694" spans="2:13">
      <c r="B2694" s="431"/>
      <c r="M2694" s="124"/>
    </row>
    <row r="2695" spans="2:13">
      <c r="B2695" s="431"/>
      <c r="M2695" s="124"/>
    </row>
    <row r="2696" spans="2:13">
      <c r="B2696" s="431"/>
      <c r="M2696" s="124"/>
    </row>
    <row r="2697" spans="2:13">
      <c r="B2697" s="431"/>
      <c r="M2697" s="124"/>
    </row>
    <row r="2698" spans="2:13">
      <c r="B2698" s="431"/>
      <c r="M2698" s="124"/>
    </row>
    <row r="2699" spans="2:13">
      <c r="B2699" s="431"/>
      <c r="M2699" s="124"/>
    </row>
    <row r="2700" spans="2:13">
      <c r="B2700" s="431"/>
      <c r="M2700" s="124"/>
    </row>
    <row r="2701" spans="2:13">
      <c r="B2701" s="431"/>
      <c r="M2701" s="124"/>
    </row>
    <row r="2702" spans="2:13">
      <c r="B2702" s="431"/>
      <c r="M2702" s="124"/>
    </row>
    <row r="2703" spans="2:13">
      <c r="B2703" s="431"/>
      <c r="M2703" s="124"/>
    </row>
    <row r="2704" spans="2:13">
      <c r="B2704" s="431"/>
      <c r="M2704" s="124"/>
    </row>
    <row r="2705" spans="2:13">
      <c r="B2705" s="431"/>
      <c r="M2705" s="124"/>
    </row>
    <row r="2706" spans="2:13">
      <c r="B2706" s="431"/>
      <c r="M2706" s="124"/>
    </row>
    <row r="2707" spans="2:13">
      <c r="B2707" s="431"/>
      <c r="M2707" s="124"/>
    </row>
    <row r="2708" spans="2:13">
      <c r="B2708" s="431"/>
      <c r="M2708" s="124"/>
    </row>
    <row r="2709" spans="2:13">
      <c r="B2709" s="431"/>
      <c r="M2709" s="124"/>
    </row>
    <row r="2710" spans="2:13">
      <c r="B2710" s="431"/>
      <c r="M2710" s="124"/>
    </row>
    <row r="2711" spans="2:13">
      <c r="B2711" s="431"/>
      <c r="M2711" s="124"/>
    </row>
    <row r="2712" spans="2:13">
      <c r="B2712" s="431"/>
      <c r="M2712" s="124"/>
    </row>
    <row r="2713" spans="2:13">
      <c r="B2713" s="431"/>
      <c r="M2713" s="124"/>
    </row>
    <row r="2714" spans="2:13">
      <c r="B2714" s="431"/>
      <c r="M2714" s="124"/>
    </row>
    <row r="2715" spans="2:13">
      <c r="B2715" s="431"/>
      <c r="M2715" s="124"/>
    </row>
    <row r="2716" spans="2:13">
      <c r="B2716" s="431"/>
      <c r="M2716" s="124"/>
    </row>
    <row r="2717" spans="2:13">
      <c r="B2717" s="431"/>
      <c r="M2717" s="124"/>
    </row>
    <row r="2718" spans="2:13">
      <c r="B2718" s="431"/>
      <c r="M2718" s="124"/>
    </row>
    <row r="2719" spans="2:13">
      <c r="B2719" s="431"/>
      <c r="M2719" s="124"/>
    </row>
    <row r="2720" spans="2:13">
      <c r="B2720" s="431"/>
      <c r="M2720" s="124"/>
    </row>
    <row r="2721" spans="2:13">
      <c r="B2721" s="431"/>
      <c r="M2721" s="124"/>
    </row>
    <row r="2722" spans="2:13">
      <c r="B2722" s="431"/>
      <c r="M2722" s="124"/>
    </row>
    <row r="2723" spans="2:13">
      <c r="B2723" s="431"/>
      <c r="M2723" s="124"/>
    </row>
    <row r="2724" spans="2:13">
      <c r="B2724" s="431"/>
      <c r="M2724" s="124"/>
    </row>
    <row r="2725" spans="2:13">
      <c r="B2725" s="431"/>
      <c r="M2725" s="124"/>
    </row>
    <row r="2726" spans="2:13">
      <c r="B2726" s="431"/>
      <c r="M2726" s="124"/>
    </row>
    <row r="2727" spans="2:13">
      <c r="B2727" s="431"/>
      <c r="M2727" s="124"/>
    </row>
    <row r="2728" spans="2:13">
      <c r="B2728" s="431"/>
      <c r="M2728" s="124"/>
    </row>
    <row r="2729" spans="2:13">
      <c r="B2729" s="431"/>
      <c r="M2729" s="124"/>
    </row>
    <row r="2730" spans="2:13">
      <c r="B2730" s="431"/>
      <c r="M2730" s="124"/>
    </row>
    <row r="2731" spans="2:13">
      <c r="B2731" s="431"/>
      <c r="M2731" s="124"/>
    </row>
    <row r="2732" spans="2:13">
      <c r="B2732" s="431"/>
      <c r="M2732" s="124"/>
    </row>
    <row r="2733" spans="2:13">
      <c r="B2733" s="431"/>
      <c r="M2733" s="124"/>
    </row>
    <row r="2734" spans="2:13">
      <c r="B2734" s="431"/>
      <c r="M2734" s="124"/>
    </row>
    <row r="2735" spans="2:13">
      <c r="B2735" s="431"/>
      <c r="M2735" s="124"/>
    </row>
    <row r="2736" spans="2:13">
      <c r="B2736" s="431"/>
      <c r="M2736" s="124"/>
    </row>
    <row r="2737" spans="2:13">
      <c r="B2737" s="431"/>
      <c r="M2737" s="124"/>
    </row>
    <row r="2738" spans="2:13">
      <c r="B2738" s="431"/>
      <c r="M2738" s="124"/>
    </row>
    <row r="2739" spans="2:13">
      <c r="B2739" s="431"/>
      <c r="M2739" s="124"/>
    </row>
    <row r="2740" spans="2:13">
      <c r="B2740" s="431"/>
      <c r="M2740" s="124"/>
    </row>
    <row r="2741" spans="2:13">
      <c r="B2741" s="431"/>
      <c r="M2741" s="124"/>
    </row>
    <row r="2742" spans="2:13">
      <c r="B2742" s="431"/>
      <c r="M2742" s="124"/>
    </row>
    <row r="2743" spans="2:13">
      <c r="B2743" s="431"/>
      <c r="M2743" s="124"/>
    </row>
    <row r="2744" spans="2:13">
      <c r="B2744" s="431"/>
      <c r="M2744" s="124"/>
    </row>
    <row r="2745" spans="2:13">
      <c r="B2745" s="431"/>
      <c r="M2745" s="124"/>
    </row>
    <row r="2746" spans="2:13">
      <c r="B2746" s="431"/>
      <c r="M2746" s="124"/>
    </row>
    <row r="2747" spans="2:13">
      <c r="B2747" s="431"/>
      <c r="M2747" s="124"/>
    </row>
    <row r="2748" spans="2:13">
      <c r="B2748" s="431"/>
      <c r="M2748" s="124"/>
    </row>
    <row r="2749" spans="2:13">
      <c r="B2749" s="431"/>
      <c r="M2749" s="124"/>
    </row>
    <row r="2750" spans="2:13">
      <c r="B2750" s="431"/>
      <c r="M2750" s="124"/>
    </row>
    <row r="2751" spans="2:13">
      <c r="B2751" s="431"/>
      <c r="M2751" s="124"/>
    </row>
    <row r="2752" spans="2:13">
      <c r="B2752" s="431"/>
      <c r="M2752" s="124"/>
    </row>
    <row r="2753" spans="2:13">
      <c r="B2753" s="431"/>
      <c r="M2753" s="124"/>
    </row>
    <row r="2754" spans="2:13">
      <c r="B2754" s="431"/>
      <c r="M2754" s="124"/>
    </row>
    <row r="2755" spans="2:13">
      <c r="B2755" s="431"/>
      <c r="M2755" s="124"/>
    </row>
    <row r="2756" spans="2:13">
      <c r="B2756" s="431"/>
      <c r="M2756" s="124"/>
    </row>
    <row r="2757" spans="2:13">
      <c r="B2757" s="431"/>
      <c r="M2757" s="124"/>
    </row>
    <row r="2758" spans="2:13">
      <c r="B2758" s="431"/>
      <c r="M2758" s="124"/>
    </row>
    <row r="2759" spans="2:13">
      <c r="B2759" s="431"/>
      <c r="M2759" s="124"/>
    </row>
    <row r="2760" spans="2:13">
      <c r="B2760" s="431"/>
      <c r="M2760" s="124"/>
    </row>
    <row r="2761" spans="2:13">
      <c r="B2761" s="431"/>
      <c r="M2761" s="124"/>
    </row>
    <row r="2762" spans="2:13">
      <c r="B2762" s="431"/>
      <c r="M2762" s="124"/>
    </row>
    <row r="2763" spans="2:13">
      <c r="B2763" s="431"/>
      <c r="M2763" s="124"/>
    </row>
    <row r="2764" spans="2:13">
      <c r="B2764" s="431"/>
      <c r="M2764" s="124"/>
    </row>
    <row r="2765" spans="2:13">
      <c r="B2765" s="431"/>
      <c r="M2765" s="124"/>
    </row>
    <row r="2766" spans="2:13">
      <c r="B2766" s="431"/>
      <c r="M2766" s="124"/>
    </row>
    <row r="2767" spans="2:13">
      <c r="B2767" s="431"/>
      <c r="M2767" s="124"/>
    </row>
    <row r="2768" spans="2:13">
      <c r="B2768" s="431"/>
      <c r="M2768" s="124"/>
    </row>
    <row r="2769" spans="2:13">
      <c r="B2769" s="431"/>
      <c r="M2769" s="124"/>
    </row>
    <row r="2770" spans="2:13">
      <c r="B2770" s="431"/>
      <c r="M2770" s="124"/>
    </row>
    <row r="2771" spans="2:13">
      <c r="B2771" s="431"/>
      <c r="M2771" s="124"/>
    </row>
    <row r="2772" spans="2:13">
      <c r="B2772" s="431"/>
      <c r="M2772" s="124"/>
    </row>
    <row r="2773" spans="2:13">
      <c r="B2773" s="431"/>
      <c r="M2773" s="124"/>
    </row>
    <row r="2774" spans="2:13">
      <c r="B2774" s="431"/>
      <c r="M2774" s="124"/>
    </row>
    <row r="2775" spans="2:13">
      <c r="B2775" s="431"/>
      <c r="M2775" s="124"/>
    </row>
    <row r="2776" spans="2:13">
      <c r="B2776" s="431"/>
      <c r="M2776" s="124"/>
    </row>
    <row r="2777" spans="2:13">
      <c r="B2777" s="431"/>
      <c r="M2777" s="124"/>
    </row>
    <row r="2778" spans="2:13">
      <c r="B2778" s="431"/>
      <c r="M2778" s="124"/>
    </row>
    <row r="2779" spans="2:13">
      <c r="B2779" s="431"/>
      <c r="M2779" s="124"/>
    </row>
    <row r="2780" spans="2:13">
      <c r="B2780" s="431"/>
      <c r="M2780" s="124"/>
    </row>
    <row r="2781" spans="2:13">
      <c r="B2781" s="431"/>
      <c r="M2781" s="124"/>
    </row>
    <row r="2782" spans="2:13">
      <c r="B2782" s="431"/>
      <c r="M2782" s="124"/>
    </row>
    <row r="2783" spans="2:13">
      <c r="B2783" s="431"/>
      <c r="M2783" s="124"/>
    </row>
    <row r="2784" spans="2:13">
      <c r="B2784" s="431"/>
      <c r="M2784" s="124"/>
    </row>
    <row r="2785" spans="2:13">
      <c r="B2785" s="431"/>
      <c r="M2785" s="124"/>
    </row>
    <row r="2786" spans="2:13">
      <c r="B2786" s="431"/>
      <c r="M2786" s="124"/>
    </row>
    <row r="2787" spans="2:13">
      <c r="B2787" s="431"/>
      <c r="M2787" s="124"/>
    </row>
    <row r="2788" spans="2:13">
      <c r="B2788" s="431"/>
      <c r="M2788" s="124"/>
    </row>
    <row r="2789" spans="2:13">
      <c r="B2789" s="431"/>
      <c r="M2789" s="124"/>
    </row>
    <row r="2790" spans="2:13">
      <c r="B2790" s="431"/>
      <c r="M2790" s="124"/>
    </row>
    <row r="2791" spans="2:13">
      <c r="B2791" s="431"/>
      <c r="M2791" s="124"/>
    </row>
    <row r="2792" spans="2:13">
      <c r="B2792" s="431"/>
      <c r="M2792" s="124"/>
    </row>
    <row r="2793" spans="2:13">
      <c r="B2793" s="431"/>
      <c r="M2793" s="124"/>
    </row>
    <row r="2794" spans="2:13">
      <c r="B2794" s="431"/>
      <c r="M2794" s="124"/>
    </row>
    <row r="2795" spans="2:13">
      <c r="B2795" s="431"/>
      <c r="M2795" s="124"/>
    </row>
    <row r="2796" spans="2:13">
      <c r="B2796" s="431"/>
      <c r="M2796" s="124"/>
    </row>
    <row r="2797" spans="2:13">
      <c r="B2797" s="431"/>
      <c r="M2797" s="124"/>
    </row>
    <row r="2798" spans="2:13">
      <c r="B2798" s="431"/>
      <c r="M2798" s="124"/>
    </row>
    <row r="2799" spans="2:13">
      <c r="B2799" s="431"/>
      <c r="M2799" s="124"/>
    </row>
    <row r="2800" spans="2:13">
      <c r="B2800" s="431"/>
      <c r="M2800" s="124"/>
    </row>
    <row r="2801" spans="2:13">
      <c r="B2801" s="431"/>
      <c r="M2801" s="124"/>
    </row>
    <row r="2802" spans="2:13">
      <c r="B2802" s="431"/>
      <c r="M2802" s="124"/>
    </row>
    <row r="2803" spans="2:13">
      <c r="B2803" s="431"/>
      <c r="M2803" s="124"/>
    </row>
    <row r="2804" spans="2:13">
      <c r="B2804" s="431"/>
      <c r="M2804" s="124"/>
    </row>
    <row r="2805" spans="2:13">
      <c r="B2805" s="431"/>
      <c r="M2805" s="124"/>
    </row>
    <row r="2806" spans="2:13">
      <c r="B2806" s="431"/>
      <c r="M2806" s="124"/>
    </row>
    <row r="2807" spans="2:13">
      <c r="B2807" s="431"/>
      <c r="M2807" s="124"/>
    </row>
    <row r="2808" spans="2:13">
      <c r="B2808" s="431"/>
      <c r="M2808" s="124"/>
    </row>
    <row r="2809" spans="2:13">
      <c r="B2809" s="431"/>
      <c r="M2809" s="124"/>
    </row>
    <row r="2810" spans="2:13">
      <c r="B2810" s="431"/>
      <c r="M2810" s="124"/>
    </row>
    <row r="2811" spans="2:13">
      <c r="B2811" s="431"/>
      <c r="M2811" s="124"/>
    </row>
    <row r="2812" spans="2:13">
      <c r="B2812" s="431"/>
      <c r="M2812" s="124"/>
    </row>
    <row r="2813" spans="2:13">
      <c r="B2813" s="431"/>
      <c r="M2813" s="124"/>
    </row>
    <row r="2814" spans="2:13">
      <c r="B2814" s="431"/>
      <c r="M2814" s="124"/>
    </row>
    <row r="2815" spans="2:13">
      <c r="B2815" s="431"/>
      <c r="M2815" s="124"/>
    </row>
    <row r="2816" spans="2:13">
      <c r="B2816" s="431"/>
      <c r="M2816" s="124"/>
    </row>
    <row r="2817" spans="2:13">
      <c r="B2817" s="431"/>
      <c r="M2817" s="124"/>
    </row>
    <row r="2818" spans="2:13">
      <c r="B2818" s="431"/>
      <c r="M2818" s="124"/>
    </row>
    <row r="2819" spans="2:13">
      <c r="B2819" s="431"/>
      <c r="M2819" s="124"/>
    </row>
    <row r="2820" spans="2:13">
      <c r="B2820" s="431"/>
      <c r="M2820" s="124"/>
    </row>
    <row r="2821" spans="2:13">
      <c r="B2821" s="431"/>
      <c r="M2821" s="124"/>
    </row>
    <row r="2822" spans="2:13">
      <c r="B2822" s="431"/>
      <c r="M2822" s="124"/>
    </row>
    <row r="2823" spans="2:13">
      <c r="B2823" s="431"/>
      <c r="M2823" s="124"/>
    </row>
    <row r="2824" spans="2:13">
      <c r="B2824" s="431"/>
      <c r="M2824" s="124"/>
    </row>
    <row r="2825" spans="2:13">
      <c r="B2825" s="431"/>
      <c r="M2825" s="124"/>
    </row>
    <row r="2826" spans="2:13">
      <c r="B2826" s="431"/>
      <c r="M2826" s="124"/>
    </row>
    <row r="2827" spans="2:13">
      <c r="B2827" s="431"/>
      <c r="M2827" s="124"/>
    </row>
    <row r="2828" spans="2:13">
      <c r="B2828" s="431"/>
      <c r="M2828" s="124"/>
    </row>
    <row r="2829" spans="2:13">
      <c r="B2829" s="431"/>
      <c r="M2829" s="124"/>
    </row>
    <row r="2830" spans="2:13">
      <c r="B2830" s="431"/>
      <c r="M2830" s="124"/>
    </row>
    <row r="2831" spans="2:13">
      <c r="B2831" s="431"/>
      <c r="M2831" s="124"/>
    </row>
    <row r="2832" spans="2:13">
      <c r="B2832" s="431"/>
      <c r="M2832" s="124"/>
    </row>
    <row r="2833" spans="2:13">
      <c r="B2833" s="431"/>
      <c r="M2833" s="124"/>
    </row>
    <row r="2834" spans="2:13">
      <c r="B2834" s="431"/>
      <c r="M2834" s="124"/>
    </row>
    <row r="2835" spans="2:13">
      <c r="B2835" s="431"/>
      <c r="M2835" s="124"/>
    </row>
    <row r="2836" spans="2:13">
      <c r="B2836" s="431"/>
      <c r="M2836" s="124"/>
    </row>
    <row r="2837" spans="2:13">
      <c r="B2837" s="431"/>
      <c r="M2837" s="124"/>
    </row>
    <row r="2838" spans="2:13">
      <c r="B2838" s="431"/>
      <c r="M2838" s="124"/>
    </row>
    <row r="2839" spans="2:13">
      <c r="B2839" s="431"/>
      <c r="M2839" s="124"/>
    </row>
    <row r="2840" spans="2:13">
      <c r="B2840" s="431"/>
      <c r="M2840" s="124"/>
    </row>
    <row r="2841" spans="2:13">
      <c r="B2841" s="431"/>
      <c r="M2841" s="124"/>
    </row>
    <row r="2842" spans="2:13">
      <c r="B2842" s="431"/>
      <c r="M2842" s="124"/>
    </row>
    <row r="2843" spans="2:13">
      <c r="B2843" s="431"/>
      <c r="M2843" s="124"/>
    </row>
    <row r="2844" spans="2:13">
      <c r="B2844" s="431"/>
      <c r="M2844" s="124"/>
    </row>
    <row r="2845" spans="2:13">
      <c r="B2845" s="431"/>
      <c r="M2845" s="124"/>
    </row>
    <row r="2846" spans="2:13">
      <c r="B2846" s="431"/>
      <c r="M2846" s="124"/>
    </row>
    <row r="2847" spans="2:13">
      <c r="B2847" s="431"/>
      <c r="M2847" s="124"/>
    </row>
    <row r="2848" spans="2:13">
      <c r="B2848" s="431"/>
      <c r="M2848" s="124"/>
    </row>
    <row r="2849" spans="2:13">
      <c r="B2849" s="431"/>
      <c r="M2849" s="124"/>
    </row>
    <row r="2850" spans="2:13">
      <c r="B2850" s="431"/>
      <c r="M2850" s="124"/>
    </row>
    <row r="2851" spans="2:13">
      <c r="B2851" s="431"/>
      <c r="M2851" s="124"/>
    </row>
    <row r="2852" spans="2:13">
      <c r="B2852" s="431"/>
      <c r="M2852" s="124"/>
    </row>
    <row r="2853" spans="2:13">
      <c r="B2853" s="431"/>
      <c r="M2853" s="124"/>
    </row>
    <row r="2854" spans="2:13">
      <c r="B2854" s="431"/>
      <c r="M2854" s="124"/>
    </row>
    <row r="2855" spans="2:13">
      <c r="B2855" s="431"/>
      <c r="M2855" s="124"/>
    </row>
    <row r="2856" spans="2:13">
      <c r="B2856" s="431"/>
      <c r="M2856" s="124"/>
    </row>
    <row r="2857" spans="2:13">
      <c r="B2857" s="431"/>
      <c r="M2857" s="124"/>
    </row>
    <row r="2858" spans="2:13">
      <c r="B2858" s="431"/>
      <c r="M2858" s="124"/>
    </row>
    <row r="2859" spans="2:13">
      <c r="B2859" s="431"/>
      <c r="M2859" s="124"/>
    </row>
    <row r="2860" spans="2:13">
      <c r="B2860" s="431"/>
      <c r="M2860" s="124"/>
    </row>
    <row r="2861" spans="2:13">
      <c r="B2861" s="431"/>
      <c r="M2861" s="124"/>
    </row>
    <row r="2862" spans="2:13">
      <c r="B2862" s="431"/>
      <c r="M2862" s="124"/>
    </row>
    <row r="2863" spans="2:13">
      <c r="B2863" s="431"/>
      <c r="M2863" s="124"/>
    </row>
    <row r="2864" spans="2:13">
      <c r="B2864" s="431"/>
      <c r="M2864" s="124"/>
    </row>
    <row r="2865" spans="2:13">
      <c r="B2865" s="431"/>
      <c r="M2865" s="124"/>
    </row>
    <row r="2866" spans="2:13">
      <c r="B2866" s="431"/>
      <c r="M2866" s="124"/>
    </row>
    <row r="2867" spans="2:13">
      <c r="B2867" s="431"/>
      <c r="M2867" s="124"/>
    </row>
    <row r="2868" spans="2:13">
      <c r="B2868" s="431"/>
      <c r="M2868" s="124"/>
    </row>
    <row r="2869" spans="2:13">
      <c r="B2869" s="431"/>
      <c r="M2869" s="124"/>
    </row>
    <row r="2870" spans="2:13">
      <c r="B2870" s="431"/>
      <c r="M2870" s="124"/>
    </row>
    <row r="2871" spans="2:13">
      <c r="B2871" s="431"/>
      <c r="M2871" s="124"/>
    </row>
    <row r="2872" spans="2:13">
      <c r="B2872" s="431"/>
      <c r="M2872" s="124"/>
    </row>
    <row r="2873" spans="2:13">
      <c r="B2873" s="431"/>
      <c r="M2873" s="124"/>
    </row>
    <row r="2874" spans="2:13">
      <c r="B2874" s="431"/>
      <c r="M2874" s="124"/>
    </row>
    <row r="2875" spans="2:13">
      <c r="B2875" s="431"/>
      <c r="M2875" s="124"/>
    </row>
    <row r="2876" spans="2:13">
      <c r="B2876" s="431"/>
      <c r="M2876" s="124"/>
    </row>
    <row r="2877" spans="2:13">
      <c r="B2877" s="431"/>
      <c r="M2877" s="124"/>
    </row>
    <row r="2878" spans="2:13">
      <c r="B2878" s="431"/>
      <c r="M2878" s="124"/>
    </row>
    <row r="2879" spans="2:13">
      <c r="B2879" s="431"/>
      <c r="M2879" s="124"/>
    </row>
    <row r="2880" spans="2:13">
      <c r="B2880" s="431"/>
      <c r="M2880" s="124"/>
    </row>
    <row r="2881" spans="2:13">
      <c r="B2881" s="431"/>
      <c r="M2881" s="124"/>
    </row>
    <row r="2882" spans="2:13">
      <c r="B2882" s="431"/>
      <c r="M2882" s="124"/>
    </row>
    <row r="2883" spans="2:13">
      <c r="B2883" s="431"/>
      <c r="M2883" s="124"/>
    </row>
    <row r="2884" spans="2:13">
      <c r="B2884" s="431"/>
      <c r="M2884" s="124"/>
    </row>
    <row r="2885" spans="2:13">
      <c r="B2885" s="431"/>
      <c r="M2885" s="124"/>
    </row>
    <row r="2886" spans="2:13">
      <c r="B2886" s="431"/>
      <c r="M2886" s="124"/>
    </row>
    <row r="2887" spans="2:13">
      <c r="B2887" s="431"/>
      <c r="M2887" s="124"/>
    </row>
    <row r="2888" spans="2:13">
      <c r="B2888" s="431"/>
      <c r="M2888" s="124"/>
    </row>
    <row r="2889" spans="2:13">
      <c r="B2889" s="431"/>
      <c r="M2889" s="124"/>
    </row>
    <row r="2890" spans="2:13">
      <c r="B2890" s="431"/>
      <c r="M2890" s="124"/>
    </row>
    <row r="2891" spans="2:13">
      <c r="B2891" s="431"/>
      <c r="M2891" s="124"/>
    </row>
    <row r="2892" spans="2:13">
      <c r="B2892" s="431"/>
      <c r="M2892" s="124"/>
    </row>
    <row r="2893" spans="2:13">
      <c r="B2893" s="431"/>
      <c r="M2893" s="124"/>
    </row>
    <row r="2894" spans="2:13">
      <c r="B2894" s="431"/>
      <c r="M2894" s="124"/>
    </row>
    <row r="2895" spans="2:13">
      <c r="B2895" s="431"/>
      <c r="M2895" s="124"/>
    </row>
    <row r="2896" spans="2:13">
      <c r="B2896" s="431"/>
      <c r="M2896" s="124"/>
    </row>
    <row r="2897" spans="2:13">
      <c r="B2897" s="431"/>
      <c r="M2897" s="124"/>
    </row>
    <row r="2898" spans="2:13">
      <c r="B2898" s="431"/>
      <c r="M2898" s="124"/>
    </row>
    <row r="2899" spans="2:13">
      <c r="B2899" s="431"/>
      <c r="M2899" s="124"/>
    </row>
    <row r="2900" spans="2:13">
      <c r="B2900" s="431"/>
      <c r="M2900" s="124"/>
    </row>
    <row r="2901" spans="2:13">
      <c r="B2901" s="431"/>
      <c r="M2901" s="124"/>
    </row>
    <row r="2902" spans="2:13">
      <c r="B2902" s="431"/>
      <c r="M2902" s="124"/>
    </row>
    <row r="2903" spans="2:13">
      <c r="B2903" s="431"/>
      <c r="M2903" s="124"/>
    </row>
    <row r="2904" spans="2:13">
      <c r="B2904" s="431"/>
      <c r="M2904" s="124"/>
    </row>
    <row r="2905" spans="2:13">
      <c r="B2905" s="431"/>
      <c r="M2905" s="124"/>
    </row>
    <row r="2906" spans="2:13">
      <c r="B2906" s="431"/>
      <c r="M2906" s="124"/>
    </row>
    <row r="2907" spans="2:13">
      <c r="B2907" s="431"/>
      <c r="M2907" s="124"/>
    </row>
    <row r="2908" spans="2:13">
      <c r="B2908" s="431"/>
      <c r="M2908" s="124"/>
    </row>
    <row r="2909" spans="2:13">
      <c r="B2909" s="431"/>
      <c r="M2909" s="124"/>
    </row>
    <row r="2910" spans="2:13">
      <c r="B2910" s="431"/>
      <c r="M2910" s="124"/>
    </row>
    <row r="2911" spans="2:13">
      <c r="B2911" s="431"/>
      <c r="M2911" s="124"/>
    </row>
    <row r="2912" spans="2:13">
      <c r="B2912" s="431"/>
      <c r="M2912" s="124"/>
    </row>
    <row r="2913" spans="2:13">
      <c r="B2913" s="431"/>
      <c r="M2913" s="124"/>
    </row>
    <row r="2914" spans="2:13">
      <c r="B2914" s="431"/>
      <c r="M2914" s="124"/>
    </row>
    <row r="2915" spans="2:13">
      <c r="B2915" s="431"/>
      <c r="M2915" s="124"/>
    </row>
    <row r="2916" spans="2:13">
      <c r="B2916" s="431"/>
      <c r="M2916" s="124"/>
    </row>
    <row r="2917" spans="2:13">
      <c r="B2917" s="431"/>
      <c r="M2917" s="124"/>
    </row>
    <row r="2918" spans="2:13">
      <c r="B2918" s="431"/>
      <c r="M2918" s="124"/>
    </row>
    <row r="2919" spans="2:13">
      <c r="B2919" s="431"/>
      <c r="M2919" s="124"/>
    </row>
    <row r="2920" spans="2:13">
      <c r="B2920" s="431"/>
      <c r="M2920" s="124"/>
    </row>
    <row r="2921" spans="2:13">
      <c r="B2921" s="431"/>
      <c r="M2921" s="124"/>
    </row>
    <row r="2922" spans="2:13">
      <c r="B2922" s="431"/>
      <c r="M2922" s="124"/>
    </row>
    <row r="2923" spans="2:13">
      <c r="B2923" s="431"/>
      <c r="M2923" s="124"/>
    </row>
    <row r="2924" spans="2:13">
      <c r="B2924" s="431"/>
      <c r="M2924" s="124"/>
    </row>
    <row r="2925" spans="2:13">
      <c r="B2925" s="431"/>
      <c r="M2925" s="124"/>
    </row>
    <row r="2926" spans="2:13">
      <c r="B2926" s="431"/>
      <c r="M2926" s="124"/>
    </row>
    <row r="2927" spans="2:13">
      <c r="B2927" s="431"/>
      <c r="M2927" s="124"/>
    </row>
    <row r="2928" spans="2:13">
      <c r="B2928" s="431"/>
      <c r="M2928" s="124"/>
    </row>
    <row r="2929" spans="2:13">
      <c r="B2929" s="431"/>
      <c r="M2929" s="124"/>
    </row>
    <row r="2930" spans="2:13">
      <c r="B2930" s="431"/>
      <c r="M2930" s="124"/>
    </row>
    <row r="2931" spans="2:13">
      <c r="B2931" s="431"/>
      <c r="M2931" s="124"/>
    </row>
    <row r="2932" spans="2:13">
      <c r="B2932" s="431"/>
      <c r="M2932" s="124"/>
    </row>
    <row r="2933" spans="2:13">
      <c r="B2933" s="431"/>
      <c r="M2933" s="124"/>
    </row>
    <row r="2934" spans="2:13">
      <c r="B2934" s="431"/>
      <c r="M2934" s="124"/>
    </row>
    <row r="2935" spans="2:13">
      <c r="B2935" s="431"/>
      <c r="M2935" s="124"/>
    </row>
    <row r="2936" spans="2:13">
      <c r="B2936" s="431"/>
      <c r="M2936" s="124"/>
    </row>
    <row r="2937" spans="2:13">
      <c r="B2937" s="431"/>
      <c r="M2937" s="124"/>
    </row>
    <row r="2938" spans="2:13">
      <c r="B2938" s="431"/>
      <c r="M2938" s="124"/>
    </row>
    <row r="2939" spans="2:13">
      <c r="B2939" s="431"/>
      <c r="M2939" s="124"/>
    </row>
    <row r="2940" spans="2:13">
      <c r="B2940" s="431"/>
      <c r="M2940" s="124"/>
    </row>
    <row r="2941" spans="2:13">
      <c r="B2941" s="431"/>
      <c r="M2941" s="124"/>
    </row>
    <row r="2942" spans="2:13">
      <c r="B2942" s="431"/>
      <c r="M2942" s="124"/>
    </row>
    <row r="2943" spans="2:13">
      <c r="B2943" s="431"/>
      <c r="M2943" s="124"/>
    </row>
    <row r="2944" spans="2:13">
      <c r="B2944" s="431"/>
      <c r="M2944" s="124"/>
    </row>
    <row r="2945" spans="2:13">
      <c r="B2945" s="431"/>
      <c r="M2945" s="124"/>
    </row>
    <row r="2946" spans="2:13">
      <c r="B2946" s="431"/>
      <c r="M2946" s="124"/>
    </row>
    <row r="2947" spans="2:13">
      <c r="B2947" s="431"/>
      <c r="M2947" s="124"/>
    </row>
    <row r="2948" spans="2:13">
      <c r="B2948" s="431"/>
      <c r="M2948" s="124"/>
    </row>
    <row r="2949" spans="2:13">
      <c r="B2949" s="431"/>
      <c r="M2949" s="124"/>
    </row>
    <row r="2950" spans="2:13">
      <c r="B2950" s="431"/>
      <c r="M2950" s="124"/>
    </row>
    <row r="2951" spans="2:13">
      <c r="B2951" s="431"/>
      <c r="M2951" s="124"/>
    </row>
    <row r="2952" spans="2:13">
      <c r="B2952" s="431"/>
      <c r="M2952" s="124"/>
    </row>
    <row r="2953" spans="2:13">
      <c r="B2953" s="431"/>
      <c r="M2953" s="124"/>
    </row>
    <row r="2954" spans="2:13">
      <c r="B2954" s="431"/>
      <c r="M2954" s="124"/>
    </row>
    <row r="2955" spans="2:13">
      <c r="B2955" s="431"/>
      <c r="M2955" s="124"/>
    </row>
    <row r="2956" spans="2:13">
      <c r="B2956" s="431"/>
      <c r="M2956" s="124"/>
    </row>
    <row r="2957" spans="2:13">
      <c r="B2957" s="431"/>
      <c r="M2957" s="124"/>
    </row>
    <row r="2958" spans="2:13">
      <c r="B2958" s="431"/>
      <c r="M2958" s="124"/>
    </row>
    <row r="2959" spans="2:13">
      <c r="B2959" s="431"/>
      <c r="M2959" s="124"/>
    </row>
    <row r="2960" spans="2:13">
      <c r="B2960" s="431"/>
      <c r="M2960" s="124"/>
    </row>
    <row r="2961" spans="2:13">
      <c r="B2961" s="431"/>
      <c r="M2961" s="124"/>
    </row>
    <row r="2962" spans="2:13">
      <c r="B2962" s="431"/>
      <c r="M2962" s="124"/>
    </row>
    <row r="2963" spans="2:13">
      <c r="B2963" s="431"/>
      <c r="M2963" s="124"/>
    </row>
    <row r="2964" spans="2:13">
      <c r="B2964" s="431"/>
      <c r="M2964" s="124"/>
    </row>
    <row r="2965" spans="2:13">
      <c r="B2965" s="431"/>
      <c r="M2965" s="124"/>
    </row>
    <row r="2966" spans="2:13">
      <c r="B2966" s="431"/>
      <c r="M2966" s="124"/>
    </row>
    <row r="2967" spans="2:13">
      <c r="B2967" s="431"/>
      <c r="M2967" s="124"/>
    </row>
    <row r="2968" spans="2:13">
      <c r="B2968" s="431"/>
      <c r="M2968" s="124"/>
    </row>
    <row r="2969" spans="2:13">
      <c r="B2969" s="431"/>
      <c r="M2969" s="124"/>
    </row>
    <row r="2970" spans="2:13">
      <c r="B2970" s="431"/>
      <c r="M2970" s="124"/>
    </row>
    <row r="2971" spans="2:13">
      <c r="B2971" s="431"/>
      <c r="M2971" s="124"/>
    </row>
    <row r="2972" spans="2:13">
      <c r="B2972" s="431"/>
      <c r="M2972" s="124"/>
    </row>
    <row r="2973" spans="2:13">
      <c r="B2973" s="431"/>
      <c r="M2973" s="124"/>
    </row>
    <row r="2974" spans="2:13">
      <c r="B2974" s="431"/>
      <c r="M2974" s="124"/>
    </row>
    <row r="2975" spans="2:13">
      <c r="B2975" s="431"/>
      <c r="M2975" s="124"/>
    </row>
    <row r="2976" spans="2:13">
      <c r="B2976" s="431"/>
      <c r="M2976" s="124"/>
    </row>
    <row r="2977" spans="2:13">
      <c r="B2977" s="431"/>
      <c r="M2977" s="124"/>
    </row>
    <row r="2978" spans="2:13">
      <c r="B2978" s="431"/>
      <c r="M2978" s="124"/>
    </row>
    <row r="2979" spans="2:13">
      <c r="B2979" s="431"/>
      <c r="M2979" s="124"/>
    </row>
    <row r="2980" spans="2:13">
      <c r="B2980" s="431"/>
      <c r="M2980" s="124"/>
    </row>
    <row r="2981" spans="2:13">
      <c r="B2981" s="431"/>
      <c r="M2981" s="124"/>
    </row>
    <row r="2982" spans="2:13">
      <c r="B2982" s="431"/>
      <c r="M2982" s="124"/>
    </row>
    <row r="2983" spans="2:13">
      <c r="B2983" s="431"/>
      <c r="M2983" s="124"/>
    </row>
    <row r="2984" spans="2:13">
      <c r="B2984" s="431"/>
      <c r="M2984" s="124"/>
    </row>
    <row r="2985" spans="2:13">
      <c r="B2985" s="431"/>
      <c r="M2985" s="124"/>
    </row>
    <row r="2986" spans="2:13">
      <c r="B2986" s="431"/>
      <c r="M2986" s="124"/>
    </row>
    <row r="2987" spans="2:13">
      <c r="B2987" s="431"/>
      <c r="M2987" s="124"/>
    </row>
    <row r="2988" spans="2:13">
      <c r="B2988" s="431"/>
      <c r="M2988" s="124"/>
    </row>
    <row r="2989" spans="2:13">
      <c r="B2989" s="431"/>
      <c r="M2989" s="124"/>
    </row>
    <row r="2990" spans="2:13">
      <c r="B2990" s="431"/>
      <c r="M2990" s="124"/>
    </row>
    <row r="2991" spans="2:13">
      <c r="B2991" s="431"/>
      <c r="M2991" s="124"/>
    </row>
    <row r="2992" spans="2:13">
      <c r="B2992" s="431"/>
      <c r="M2992" s="124"/>
    </row>
    <row r="2993" spans="2:13">
      <c r="B2993" s="431"/>
      <c r="M2993" s="124"/>
    </row>
    <row r="2994" spans="2:13">
      <c r="B2994" s="431"/>
      <c r="M2994" s="124"/>
    </row>
    <row r="2995" spans="2:13">
      <c r="B2995" s="431"/>
      <c r="M2995" s="124"/>
    </row>
    <row r="2996" spans="2:13">
      <c r="B2996" s="431"/>
      <c r="M2996" s="124"/>
    </row>
    <row r="2997" spans="2:13">
      <c r="B2997" s="431"/>
      <c r="M2997" s="124"/>
    </row>
    <row r="2998" spans="2:13">
      <c r="B2998" s="431"/>
      <c r="M2998" s="124"/>
    </row>
    <row r="2999" spans="2:13">
      <c r="B2999" s="431"/>
      <c r="M2999" s="124"/>
    </row>
    <row r="3000" spans="2:13">
      <c r="B3000" s="431"/>
      <c r="M3000" s="124"/>
    </row>
    <row r="3001" spans="2:13">
      <c r="B3001" s="431"/>
      <c r="M3001" s="124"/>
    </row>
    <row r="3002" spans="2:13">
      <c r="B3002" s="431"/>
      <c r="M3002" s="124"/>
    </row>
    <row r="3003" spans="2:13">
      <c r="B3003" s="431"/>
      <c r="M3003" s="124"/>
    </row>
    <row r="3004" spans="2:13">
      <c r="B3004" s="431"/>
      <c r="M3004" s="124"/>
    </row>
    <row r="3005" spans="2:13">
      <c r="B3005" s="431"/>
      <c r="M3005" s="124"/>
    </row>
    <row r="3006" spans="2:13">
      <c r="B3006" s="431"/>
      <c r="M3006" s="124"/>
    </row>
    <row r="3007" spans="2:13">
      <c r="B3007" s="431"/>
      <c r="M3007" s="124"/>
    </row>
    <row r="3008" spans="2:13">
      <c r="B3008" s="431"/>
      <c r="M3008" s="124"/>
    </row>
    <row r="3009" spans="2:13">
      <c r="B3009" s="431"/>
      <c r="M3009" s="124"/>
    </row>
    <row r="3010" spans="2:13">
      <c r="B3010" s="431"/>
      <c r="M3010" s="124"/>
    </row>
    <row r="3011" spans="2:13">
      <c r="B3011" s="431"/>
      <c r="M3011" s="124"/>
    </row>
    <row r="3012" spans="2:13">
      <c r="B3012" s="431"/>
      <c r="M3012" s="124"/>
    </row>
    <row r="3013" spans="2:13">
      <c r="B3013" s="431"/>
      <c r="M3013" s="124"/>
    </row>
    <row r="3014" spans="2:13">
      <c r="B3014" s="431"/>
      <c r="M3014" s="124"/>
    </row>
    <row r="3015" spans="2:13">
      <c r="B3015" s="431"/>
      <c r="M3015" s="124"/>
    </row>
    <row r="3016" spans="2:13">
      <c r="B3016" s="431"/>
      <c r="M3016" s="124"/>
    </row>
    <row r="3017" spans="2:13">
      <c r="B3017" s="431"/>
      <c r="M3017" s="124"/>
    </row>
    <row r="3018" spans="2:13">
      <c r="B3018" s="431"/>
      <c r="M3018" s="124"/>
    </row>
    <row r="3019" spans="2:13">
      <c r="B3019" s="431"/>
      <c r="M3019" s="124"/>
    </row>
    <row r="3020" spans="2:13">
      <c r="B3020" s="431"/>
      <c r="M3020" s="124"/>
    </row>
    <row r="3021" spans="2:13">
      <c r="B3021" s="431"/>
      <c r="M3021" s="124"/>
    </row>
    <row r="3022" spans="2:13">
      <c r="B3022" s="431"/>
      <c r="M3022" s="124"/>
    </row>
    <row r="3023" spans="2:13">
      <c r="B3023" s="431"/>
      <c r="M3023" s="124"/>
    </row>
    <row r="3024" spans="2:13">
      <c r="B3024" s="431"/>
      <c r="M3024" s="124"/>
    </row>
    <row r="3025" spans="2:13">
      <c r="B3025" s="431"/>
      <c r="M3025" s="124"/>
    </row>
    <row r="3026" spans="2:13">
      <c r="B3026" s="431"/>
      <c r="M3026" s="124"/>
    </row>
    <row r="3027" spans="2:13">
      <c r="B3027" s="431"/>
      <c r="M3027" s="124"/>
    </row>
    <row r="3028" spans="2:13">
      <c r="B3028" s="431"/>
      <c r="M3028" s="124"/>
    </row>
    <row r="3029" spans="2:13">
      <c r="B3029" s="431"/>
      <c r="M3029" s="124"/>
    </row>
    <row r="3030" spans="2:13">
      <c r="B3030" s="431"/>
      <c r="M3030" s="124"/>
    </row>
    <row r="3031" spans="2:13">
      <c r="B3031" s="431"/>
      <c r="M3031" s="124"/>
    </row>
    <row r="3032" spans="2:13">
      <c r="B3032" s="431"/>
      <c r="M3032" s="124"/>
    </row>
    <row r="3033" spans="2:13">
      <c r="B3033" s="431"/>
      <c r="M3033" s="124"/>
    </row>
    <row r="3034" spans="2:13">
      <c r="B3034" s="431"/>
      <c r="M3034" s="124"/>
    </row>
    <row r="3035" spans="2:13">
      <c r="B3035" s="431"/>
      <c r="M3035" s="124"/>
    </row>
    <row r="3036" spans="2:13">
      <c r="B3036" s="431"/>
      <c r="M3036" s="124"/>
    </row>
    <row r="3037" spans="2:13">
      <c r="B3037" s="431"/>
      <c r="M3037" s="124"/>
    </row>
    <row r="3038" spans="2:13">
      <c r="B3038" s="431"/>
      <c r="M3038" s="124"/>
    </row>
    <row r="3039" spans="2:13">
      <c r="B3039" s="431"/>
      <c r="M3039" s="124"/>
    </row>
    <row r="3040" spans="2:13">
      <c r="B3040" s="431"/>
      <c r="M3040" s="124"/>
    </row>
    <row r="3041" spans="2:13">
      <c r="B3041" s="431"/>
      <c r="M3041" s="124"/>
    </row>
    <row r="3042" spans="2:13">
      <c r="B3042" s="431"/>
      <c r="M3042" s="124"/>
    </row>
    <row r="3043" spans="2:13">
      <c r="B3043" s="431"/>
      <c r="M3043" s="124"/>
    </row>
    <row r="3044" spans="2:13">
      <c r="B3044" s="431"/>
      <c r="M3044" s="124"/>
    </row>
    <row r="3045" spans="2:13">
      <c r="B3045" s="431"/>
      <c r="M3045" s="124"/>
    </row>
    <row r="3046" spans="2:13">
      <c r="B3046" s="431"/>
      <c r="M3046" s="124"/>
    </row>
    <row r="3047" spans="2:13">
      <c r="B3047" s="431"/>
      <c r="M3047" s="124"/>
    </row>
    <row r="3048" spans="2:13">
      <c r="B3048" s="431"/>
      <c r="M3048" s="124"/>
    </row>
    <row r="3049" spans="2:13">
      <c r="B3049" s="431"/>
      <c r="M3049" s="124"/>
    </row>
    <row r="3050" spans="2:13">
      <c r="B3050" s="431"/>
      <c r="M3050" s="124"/>
    </row>
    <row r="3051" spans="2:13">
      <c r="B3051" s="431"/>
      <c r="M3051" s="124"/>
    </row>
    <row r="3052" spans="2:13">
      <c r="B3052" s="431"/>
      <c r="M3052" s="124"/>
    </row>
    <row r="3053" spans="2:13">
      <c r="B3053" s="431"/>
      <c r="M3053" s="124"/>
    </row>
    <row r="3054" spans="2:13">
      <c r="B3054" s="431"/>
      <c r="M3054" s="124"/>
    </row>
    <row r="3055" spans="2:13">
      <c r="B3055" s="431"/>
      <c r="M3055" s="124"/>
    </row>
    <row r="3056" spans="2:13">
      <c r="B3056" s="431"/>
      <c r="M3056" s="124"/>
    </row>
    <row r="3057" spans="2:13">
      <c r="B3057" s="431"/>
      <c r="M3057" s="124"/>
    </row>
    <row r="3058" spans="2:13">
      <c r="B3058" s="431"/>
      <c r="M3058" s="124"/>
    </row>
    <row r="3059" spans="2:13">
      <c r="B3059" s="431"/>
      <c r="M3059" s="124"/>
    </row>
    <row r="3060" spans="2:13">
      <c r="B3060" s="431"/>
      <c r="M3060" s="124"/>
    </row>
    <row r="3061" spans="2:13">
      <c r="B3061" s="431"/>
      <c r="M3061" s="124"/>
    </row>
    <row r="3062" spans="2:13">
      <c r="B3062" s="431"/>
      <c r="M3062" s="124"/>
    </row>
    <row r="3063" spans="2:13">
      <c r="B3063" s="431"/>
      <c r="M3063" s="124"/>
    </row>
    <row r="3064" spans="2:13">
      <c r="B3064" s="431"/>
      <c r="M3064" s="124"/>
    </row>
    <row r="3065" spans="2:13">
      <c r="B3065" s="431"/>
      <c r="M3065" s="124"/>
    </row>
    <row r="3066" spans="2:13">
      <c r="B3066" s="431"/>
      <c r="M3066" s="124"/>
    </row>
    <row r="3067" spans="2:13">
      <c r="B3067" s="431"/>
      <c r="M3067" s="124"/>
    </row>
    <row r="3068" spans="2:13">
      <c r="B3068" s="431"/>
      <c r="M3068" s="124"/>
    </row>
    <row r="3069" spans="2:13">
      <c r="B3069" s="431"/>
      <c r="M3069" s="124"/>
    </row>
    <row r="3070" spans="2:13">
      <c r="B3070" s="431"/>
      <c r="M3070" s="124"/>
    </row>
    <row r="3071" spans="2:13">
      <c r="B3071" s="431"/>
      <c r="M3071" s="124"/>
    </row>
    <row r="3072" spans="2:13">
      <c r="B3072" s="431"/>
      <c r="M3072" s="124"/>
    </row>
    <row r="3073" spans="2:13">
      <c r="B3073" s="431"/>
      <c r="M3073" s="124"/>
    </row>
    <row r="3074" spans="2:13">
      <c r="B3074" s="431"/>
      <c r="M3074" s="124"/>
    </row>
    <row r="3075" spans="2:13">
      <c r="B3075" s="431"/>
      <c r="M3075" s="124"/>
    </row>
    <row r="3076" spans="2:13">
      <c r="B3076" s="431"/>
      <c r="M3076" s="124"/>
    </row>
    <row r="3077" spans="2:13">
      <c r="B3077" s="431"/>
      <c r="M3077" s="124"/>
    </row>
    <row r="3078" spans="2:13">
      <c r="B3078" s="431"/>
      <c r="M3078" s="124"/>
    </row>
    <row r="3079" spans="2:13">
      <c r="B3079" s="431"/>
      <c r="M3079" s="124"/>
    </row>
    <row r="3080" spans="2:13">
      <c r="B3080" s="431"/>
      <c r="M3080" s="124"/>
    </row>
    <row r="3081" spans="2:13">
      <c r="B3081" s="431"/>
      <c r="M3081" s="124"/>
    </row>
    <row r="3082" spans="2:13">
      <c r="B3082" s="431"/>
      <c r="M3082" s="124"/>
    </row>
    <row r="3083" spans="2:13">
      <c r="B3083" s="431"/>
      <c r="M3083" s="124"/>
    </row>
    <row r="3084" spans="2:13">
      <c r="B3084" s="431"/>
      <c r="M3084" s="124"/>
    </row>
    <row r="3085" spans="2:13">
      <c r="B3085" s="431"/>
      <c r="M3085" s="124"/>
    </row>
    <row r="3086" spans="2:13">
      <c r="B3086" s="431"/>
      <c r="M3086" s="124"/>
    </row>
    <row r="3087" spans="2:13">
      <c r="B3087" s="431"/>
      <c r="M3087" s="124"/>
    </row>
    <row r="3088" spans="2:13">
      <c r="B3088" s="431"/>
      <c r="M3088" s="124"/>
    </row>
    <row r="3089" spans="2:13">
      <c r="B3089" s="431"/>
      <c r="M3089" s="124"/>
    </row>
    <row r="3090" spans="2:13">
      <c r="B3090" s="431"/>
      <c r="M3090" s="124"/>
    </row>
    <row r="3091" spans="2:13">
      <c r="B3091" s="431"/>
      <c r="M3091" s="124"/>
    </row>
    <row r="3092" spans="2:13">
      <c r="B3092" s="431"/>
      <c r="M3092" s="124"/>
    </row>
    <row r="3093" spans="2:13">
      <c r="B3093" s="431"/>
      <c r="M3093" s="124"/>
    </row>
    <row r="3094" spans="2:13">
      <c r="B3094" s="431"/>
      <c r="M3094" s="124"/>
    </row>
    <row r="3095" spans="2:13">
      <c r="B3095" s="431"/>
      <c r="M3095" s="124"/>
    </row>
    <row r="3096" spans="2:13">
      <c r="B3096" s="431"/>
      <c r="M3096" s="124"/>
    </row>
    <row r="3097" spans="2:13">
      <c r="B3097" s="431"/>
      <c r="M3097" s="124"/>
    </row>
    <row r="3098" spans="2:13">
      <c r="B3098" s="431"/>
      <c r="M3098" s="124"/>
    </row>
    <row r="3099" spans="2:13">
      <c r="B3099" s="431"/>
      <c r="M3099" s="124"/>
    </row>
    <row r="3100" spans="2:13">
      <c r="B3100" s="431"/>
      <c r="M3100" s="124"/>
    </row>
    <row r="3101" spans="2:13">
      <c r="B3101" s="431"/>
      <c r="M3101" s="124"/>
    </row>
    <row r="3102" spans="2:13">
      <c r="B3102" s="431"/>
      <c r="M3102" s="124"/>
    </row>
    <row r="3103" spans="2:13">
      <c r="B3103" s="431"/>
      <c r="M3103" s="124"/>
    </row>
    <row r="3104" spans="2:13">
      <c r="B3104" s="431"/>
      <c r="M3104" s="124"/>
    </row>
    <row r="3105" spans="2:13">
      <c r="B3105" s="431"/>
      <c r="M3105" s="124"/>
    </row>
    <row r="3106" spans="2:13">
      <c r="B3106" s="431"/>
      <c r="M3106" s="124"/>
    </row>
    <row r="3107" spans="2:13">
      <c r="B3107" s="431"/>
      <c r="M3107" s="124"/>
    </row>
    <row r="3108" spans="2:13">
      <c r="B3108" s="431"/>
      <c r="M3108" s="124"/>
    </row>
    <row r="3109" spans="2:13">
      <c r="B3109" s="431"/>
      <c r="M3109" s="124"/>
    </row>
    <row r="3110" spans="2:13">
      <c r="B3110" s="431"/>
      <c r="M3110" s="124"/>
    </row>
    <row r="3111" spans="2:13">
      <c r="B3111" s="431"/>
      <c r="M3111" s="124"/>
    </row>
    <row r="3112" spans="2:13">
      <c r="B3112" s="431"/>
      <c r="M3112" s="124"/>
    </row>
    <row r="3113" spans="2:13">
      <c r="B3113" s="431"/>
      <c r="M3113" s="124"/>
    </row>
    <row r="3114" spans="2:13">
      <c r="B3114" s="431"/>
      <c r="M3114" s="124"/>
    </row>
    <row r="3115" spans="2:13">
      <c r="B3115" s="431"/>
      <c r="M3115" s="124"/>
    </row>
    <row r="3116" spans="2:13">
      <c r="B3116" s="431"/>
      <c r="M3116" s="124"/>
    </row>
    <row r="3117" spans="2:13">
      <c r="B3117" s="431"/>
      <c r="M3117" s="124"/>
    </row>
    <row r="3118" spans="2:13">
      <c r="B3118" s="431"/>
      <c r="M3118" s="124"/>
    </row>
    <row r="3119" spans="2:13">
      <c r="B3119" s="431"/>
      <c r="M3119" s="124"/>
    </row>
    <row r="3120" spans="2:13">
      <c r="B3120" s="431"/>
      <c r="M3120" s="124"/>
    </row>
    <row r="3121" spans="2:13">
      <c r="B3121" s="431"/>
      <c r="M3121" s="124"/>
    </row>
    <row r="3122" spans="2:13">
      <c r="B3122" s="431"/>
      <c r="M3122" s="124"/>
    </row>
    <row r="3123" spans="2:13">
      <c r="B3123" s="431"/>
      <c r="M3123" s="124"/>
    </row>
    <row r="3124" spans="2:13">
      <c r="B3124" s="431"/>
      <c r="M3124" s="124"/>
    </row>
    <row r="3125" spans="2:13">
      <c r="B3125" s="431"/>
      <c r="M3125" s="124"/>
    </row>
    <row r="3126" spans="2:13">
      <c r="B3126" s="431"/>
      <c r="M3126" s="124"/>
    </row>
    <row r="3127" spans="2:13">
      <c r="B3127" s="431"/>
      <c r="M3127" s="124"/>
    </row>
    <row r="3128" spans="2:13">
      <c r="B3128" s="431"/>
      <c r="M3128" s="124"/>
    </row>
    <row r="3129" spans="2:13">
      <c r="B3129" s="431"/>
      <c r="M3129" s="124"/>
    </row>
    <row r="3130" spans="2:13">
      <c r="B3130" s="431"/>
      <c r="M3130" s="124"/>
    </row>
    <row r="3131" spans="2:13">
      <c r="B3131" s="431"/>
      <c r="M3131" s="124"/>
    </row>
    <row r="3132" spans="2:13">
      <c r="B3132" s="431"/>
      <c r="M3132" s="124"/>
    </row>
    <row r="3133" spans="2:13">
      <c r="B3133" s="431"/>
      <c r="M3133" s="124"/>
    </row>
    <row r="3134" spans="2:13">
      <c r="B3134" s="431"/>
      <c r="M3134" s="124"/>
    </row>
    <row r="3135" spans="2:13">
      <c r="B3135" s="431"/>
      <c r="M3135" s="124"/>
    </row>
    <row r="3136" spans="2:13">
      <c r="B3136" s="431"/>
      <c r="M3136" s="124"/>
    </row>
    <row r="3137" spans="2:13">
      <c r="B3137" s="431"/>
      <c r="M3137" s="124"/>
    </row>
    <row r="3138" spans="2:13">
      <c r="B3138" s="431"/>
      <c r="M3138" s="124"/>
    </row>
    <row r="3139" spans="2:13">
      <c r="B3139" s="431"/>
      <c r="M3139" s="124"/>
    </row>
    <row r="3140" spans="2:13">
      <c r="B3140" s="431"/>
      <c r="M3140" s="124"/>
    </row>
    <row r="3141" spans="2:13">
      <c r="B3141" s="431"/>
      <c r="M3141" s="124"/>
    </row>
    <row r="3142" spans="2:13">
      <c r="B3142" s="431"/>
      <c r="M3142" s="124"/>
    </row>
    <row r="3143" spans="2:13">
      <c r="B3143" s="431"/>
      <c r="M3143" s="124"/>
    </row>
    <row r="3144" spans="2:13">
      <c r="B3144" s="431"/>
      <c r="M3144" s="124"/>
    </row>
    <row r="3145" spans="2:13">
      <c r="B3145" s="431"/>
      <c r="M3145" s="124"/>
    </row>
    <row r="3146" spans="2:13">
      <c r="B3146" s="431"/>
      <c r="M3146" s="124"/>
    </row>
    <row r="3147" spans="2:13">
      <c r="B3147" s="431"/>
      <c r="M3147" s="124"/>
    </row>
    <row r="3148" spans="2:13">
      <c r="B3148" s="431"/>
      <c r="M3148" s="124"/>
    </row>
    <row r="3149" spans="2:13">
      <c r="B3149" s="431"/>
      <c r="M3149" s="124"/>
    </row>
    <row r="3150" spans="2:13">
      <c r="B3150" s="431"/>
      <c r="M3150" s="124"/>
    </row>
    <row r="3151" spans="2:13">
      <c r="B3151" s="431"/>
      <c r="M3151" s="124"/>
    </row>
    <row r="3152" spans="2:13">
      <c r="B3152" s="431"/>
      <c r="M3152" s="124"/>
    </row>
    <row r="3153" spans="2:13">
      <c r="B3153" s="431"/>
      <c r="M3153" s="124"/>
    </row>
    <row r="3154" spans="2:13">
      <c r="B3154" s="431"/>
      <c r="M3154" s="124"/>
    </row>
    <row r="3155" spans="2:13">
      <c r="B3155" s="431"/>
      <c r="M3155" s="124"/>
    </row>
    <row r="3156" spans="2:13">
      <c r="B3156" s="431"/>
      <c r="M3156" s="124"/>
    </row>
    <row r="3157" spans="2:13">
      <c r="B3157" s="431"/>
      <c r="M3157" s="124"/>
    </row>
    <row r="3158" spans="2:13">
      <c r="B3158" s="431"/>
      <c r="M3158" s="124"/>
    </row>
    <row r="3159" spans="2:13">
      <c r="B3159" s="431"/>
      <c r="M3159" s="124"/>
    </row>
    <row r="3160" spans="2:13">
      <c r="B3160" s="431"/>
      <c r="M3160" s="124"/>
    </row>
    <row r="3161" spans="2:13">
      <c r="B3161" s="431"/>
      <c r="M3161" s="124"/>
    </row>
    <row r="3162" spans="2:13">
      <c r="B3162" s="431"/>
      <c r="M3162" s="124"/>
    </row>
    <row r="3163" spans="2:13">
      <c r="B3163" s="431"/>
      <c r="M3163" s="124"/>
    </row>
    <row r="3164" spans="2:13">
      <c r="B3164" s="431"/>
      <c r="M3164" s="124"/>
    </row>
    <row r="3165" spans="2:13">
      <c r="B3165" s="431"/>
      <c r="M3165" s="124"/>
    </row>
    <row r="3166" spans="2:13">
      <c r="B3166" s="431"/>
      <c r="M3166" s="124"/>
    </row>
    <row r="3167" spans="2:13">
      <c r="B3167" s="431"/>
      <c r="M3167" s="124"/>
    </row>
    <row r="3168" spans="2:13">
      <c r="B3168" s="431"/>
      <c r="M3168" s="124"/>
    </row>
    <row r="3169" spans="2:13">
      <c r="B3169" s="431"/>
      <c r="M3169" s="124"/>
    </row>
    <row r="3170" spans="2:13">
      <c r="B3170" s="431"/>
      <c r="M3170" s="124"/>
    </row>
    <row r="3171" spans="2:13">
      <c r="B3171" s="431"/>
      <c r="M3171" s="124"/>
    </row>
    <row r="3172" spans="2:13">
      <c r="B3172" s="431"/>
      <c r="M3172" s="124"/>
    </row>
    <row r="3173" spans="2:13">
      <c r="B3173" s="431"/>
      <c r="M3173" s="124"/>
    </row>
    <row r="3174" spans="2:13">
      <c r="B3174" s="431"/>
      <c r="M3174" s="124"/>
    </row>
    <row r="3175" spans="2:13">
      <c r="B3175" s="431"/>
      <c r="M3175" s="124"/>
    </row>
    <row r="3176" spans="2:13">
      <c r="B3176" s="431"/>
      <c r="M3176" s="124"/>
    </row>
    <row r="3177" spans="2:13">
      <c r="B3177" s="431"/>
      <c r="M3177" s="124"/>
    </row>
    <row r="3178" spans="2:13">
      <c r="B3178" s="431"/>
      <c r="M3178" s="124"/>
    </row>
    <row r="3179" spans="2:13">
      <c r="B3179" s="431"/>
      <c r="M3179" s="124"/>
    </row>
    <row r="3180" spans="2:13">
      <c r="B3180" s="431"/>
      <c r="M3180" s="124"/>
    </row>
    <row r="3181" spans="2:13">
      <c r="B3181" s="431"/>
      <c r="M3181" s="124"/>
    </row>
    <row r="3182" spans="2:13">
      <c r="B3182" s="431"/>
      <c r="M3182" s="124"/>
    </row>
    <row r="3183" spans="2:13">
      <c r="B3183" s="431"/>
      <c r="M3183" s="124"/>
    </row>
    <row r="3184" spans="2:13">
      <c r="B3184" s="431"/>
      <c r="M3184" s="124"/>
    </row>
    <row r="3185" spans="2:13">
      <c r="B3185" s="431"/>
      <c r="M3185" s="124"/>
    </row>
    <row r="3186" spans="2:13">
      <c r="B3186" s="431"/>
      <c r="M3186" s="124"/>
    </row>
    <row r="3187" spans="2:13">
      <c r="B3187" s="431"/>
      <c r="M3187" s="124"/>
    </row>
    <row r="3188" spans="2:13">
      <c r="B3188" s="431"/>
      <c r="M3188" s="124"/>
    </row>
    <row r="3189" spans="2:13">
      <c r="B3189" s="431"/>
      <c r="M3189" s="124"/>
    </row>
    <row r="3190" spans="2:13">
      <c r="B3190" s="431"/>
      <c r="M3190" s="124"/>
    </row>
    <row r="3191" spans="2:13">
      <c r="B3191" s="431"/>
      <c r="M3191" s="124"/>
    </row>
    <row r="3192" spans="2:13">
      <c r="B3192" s="431"/>
      <c r="M3192" s="124"/>
    </row>
    <row r="3193" spans="2:13">
      <c r="B3193" s="431"/>
      <c r="M3193" s="124"/>
    </row>
    <row r="3194" spans="2:13">
      <c r="B3194" s="431"/>
      <c r="M3194" s="124"/>
    </row>
    <row r="3195" spans="2:13">
      <c r="B3195" s="431"/>
      <c r="M3195" s="124"/>
    </row>
    <row r="3196" spans="2:13">
      <c r="B3196" s="431"/>
      <c r="M3196" s="124"/>
    </row>
    <row r="3197" spans="2:13">
      <c r="B3197" s="431"/>
      <c r="M3197" s="124"/>
    </row>
    <row r="3198" spans="2:13">
      <c r="B3198" s="431"/>
      <c r="M3198" s="124"/>
    </row>
    <row r="3199" spans="2:13">
      <c r="B3199" s="431"/>
      <c r="M3199" s="124"/>
    </row>
    <row r="3200" spans="2:13">
      <c r="B3200" s="431"/>
      <c r="M3200" s="124"/>
    </row>
    <row r="3201" spans="2:13">
      <c r="B3201" s="431"/>
      <c r="M3201" s="124"/>
    </row>
    <row r="3202" spans="2:13">
      <c r="B3202" s="431"/>
      <c r="M3202" s="124"/>
    </row>
    <row r="3203" spans="2:13">
      <c r="B3203" s="431"/>
      <c r="M3203" s="124"/>
    </row>
    <row r="3204" spans="2:13">
      <c r="B3204" s="431"/>
      <c r="M3204" s="124"/>
    </row>
    <row r="3205" spans="2:13">
      <c r="B3205" s="431"/>
      <c r="M3205" s="124"/>
    </row>
    <row r="3206" spans="2:13">
      <c r="B3206" s="431"/>
      <c r="M3206" s="124"/>
    </row>
    <row r="3207" spans="2:13">
      <c r="B3207" s="431"/>
      <c r="M3207" s="124"/>
    </row>
    <row r="3208" spans="2:13">
      <c r="B3208" s="431"/>
      <c r="M3208" s="124"/>
    </row>
    <row r="3209" spans="2:13">
      <c r="B3209" s="431"/>
      <c r="M3209" s="124"/>
    </row>
    <row r="3210" spans="2:13">
      <c r="B3210" s="431"/>
      <c r="M3210" s="124"/>
    </row>
    <row r="3211" spans="2:13">
      <c r="B3211" s="431"/>
      <c r="M3211" s="124"/>
    </row>
    <row r="3212" spans="2:13">
      <c r="B3212" s="431"/>
      <c r="M3212" s="124"/>
    </row>
    <row r="3213" spans="2:13">
      <c r="B3213" s="431"/>
      <c r="M3213" s="124"/>
    </row>
    <row r="3214" spans="2:13">
      <c r="B3214" s="431"/>
      <c r="M3214" s="124"/>
    </row>
    <row r="3215" spans="2:13">
      <c r="B3215" s="431"/>
      <c r="M3215" s="124"/>
    </row>
    <row r="3216" spans="2:13">
      <c r="B3216" s="431"/>
      <c r="M3216" s="124"/>
    </row>
    <row r="3217" spans="2:13">
      <c r="B3217" s="431"/>
      <c r="M3217" s="124"/>
    </row>
    <row r="3218" spans="2:13">
      <c r="B3218" s="431"/>
      <c r="M3218" s="124"/>
    </row>
    <row r="3219" spans="2:13">
      <c r="B3219" s="431"/>
      <c r="M3219" s="124"/>
    </row>
    <row r="3220" spans="2:13">
      <c r="B3220" s="431"/>
      <c r="M3220" s="124"/>
    </row>
    <row r="3221" spans="2:13">
      <c r="B3221" s="431"/>
      <c r="M3221" s="124"/>
    </row>
    <row r="3222" spans="2:13">
      <c r="B3222" s="431"/>
      <c r="M3222" s="124"/>
    </row>
    <row r="3223" spans="2:13">
      <c r="B3223" s="431"/>
      <c r="M3223" s="124"/>
    </row>
    <row r="3224" spans="2:13">
      <c r="B3224" s="431"/>
      <c r="M3224" s="124"/>
    </row>
    <row r="3225" spans="2:13">
      <c r="B3225" s="431"/>
      <c r="M3225" s="124"/>
    </row>
    <row r="3226" spans="2:13">
      <c r="B3226" s="431"/>
      <c r="M3226" s="124"/>
    </row>
    <row r="3227" spans="2:13">
      <c r="B3227" s="431"/>
      <c r="M3227" s="124"/>
    </row>
    <row r="3228" spans="2:13">
      <c r="B3228" s="431"/>
      <c r="M3228" s="124"/>
    </row>
    <row r="3229" spans="2:13">
      <c r="B3229" s="431"/>
      <c r="M3229" s="124"/>
    </row>
    <row r="3230" spans="2:13">
      <c r="B3230" s="431"/>
      <c r="M3230" s="124"/>
    </row>
    <row r="3231" spans="2:13">
      <c r="B3231" s="431"/>
      <c r="M3231" s="124"/>
    </row>
    <row r="3232" spans="2:13">
      <c r="B3232" s="431"/>
      <c r="M3232" s="124"/>
    </row>
    <row r="3233" spans="2:13">
      <c r="B3233" s="431"/>
      <c r="M3233" s="124"/>
    </row>
    <row r="3234" spans="2:13">
      <c r="B3234" s="431"/>
      <c r="M3234" s="124"/>
    </row>
    <row r="3235" spans="2:13">
      <c r="B3235" s="431"/>
      <c r="M3235" s="124"/>
    </row>
    <row r="3236" spans="2:13">
      <c r="B3236" s="431"/>
      <c r="M3236" s="124"/>
    </row>
    <row r="3237" spans="2:13">
      <c r="B3237" s="431"/>
      <c r="M3237" s="124"/>
    </row>
    <row r="3238" spans="2:13">
      <c r="B3238" s="431"/>
      <c r="M3238" s="124"/>
    </row>
    <row r="3239" spans="2:13">
      <c r="B3239" s="431"/>
      <c r="M3239" s="124"/>
    </row>
    <row r="3240" spans="2:13">
      <c r="B3240" s="431"/>
      <c r="M3240" s="124"/>
    </row>
    <row r="3241" spans="2:13">
      <c r="B3241" s="431"/>
      <c r="M3241" s="124"/>
    </row>
    <row r="3242" spans="2:13">
      <c r="B3242" s="431"/>
      <c r="M3242" s="124"/>
    </row>
    <row r="3243" spans="2:13">
      <c r="B3243" s="431"/>
      <c r="M3243" s="124"/>
    </row>
    <row r="3244" spans="2:13">
      <c r="B3244" s="431"/>
      <c r="M3244" s="124"/>
    </row>
    <row r="3245" spans="2:13">
      <c r="B3245" s="431"/>
      <c r="M3245" s="124"/>
    </row>
    <row r="3246" spans="2:13">
      <c r="B3246" s="431"/>
      <c r="M3246" s="124"/>
    </row>
    <row r="3247" spans="2:13">
      <c r="B3247" s="431"/>
      <c r="M3247" s="124"/>
    </row>
    <row r="3248" spans="2:13">
      <c r="B3248" s="431"/>
      <c r="M3248" s="124"/>
    </row>
    <row r="3249" spans="2:13">
      <c r="B3249" s="431"/>
      <c r="M3249" s="124"/>
    </row>
    <row r="3250" spans="2:13">
      <c r="B3250" s="431"/>
      <c r="M3250" s="124"/>
    </row>
    <row r="3251" spans="2:13">
      <c r="B3251" s="431"/>
      <c r="M3251" s="124"/>
    </row>
    <row r="3252" spans="2:13">
      <c r="B3252" s="431"/>
      <c r="M3252" s="124"/>
    </row>
    <row r="3253" spans="2:13">
      <c r="B3253" s="431"/>
      <c r="M3253" s="124"/>
    </row>
    <row r="3254" spans="2:13">
      <c r="B3254" s="431"/>
      <c r="M3254" s="124"/>
    </row>
    <row r="3255" spans="2:13">
      <c r="B3255" s="431"/>
      <c r="M3255" s="124"/>
    </row>
    <row r="3256" spans="2:13">
      <c r="B3256" s="431"/>
      <c r="M3256" s="124"/>
    </row>
    <row r="3257" spans="2:13">
      <c r="B3257" s="431"/>
      <c r="M3257" s="124"/>
    </row>
    <row r="3258" spans="2:13">
      <c r="B3258" s="431"/>
      <c r="M3258" s="124"/>
    </row>
    <row r="3259" spans="2:13">
      <c r="B3259" s="431"/>
      <c r="M3259" s="124"/>
    </row>
    <row r="3260" spans="2:13">
      <c r="B3260" s="431"/>
      <c r="M3260" s="124"/>
    </row>
    <row r="3261" spans="2:13">
      <c r="B3261" s="431"/>
      <c r="M3261" s="124"/>
    </row>
    <row r="3262" spans="2:13">
      <c r="B3262" s="431"/>
      <c r="M3262" s="124"/>
    </row>
    <row r="3263" spans="2:13">
      <c r="B3263" s="431"/>
      <c r="M3263" s="124"/>
    </row>
    <row r="3264" spans="2:13">
      <c r="B3264" s="431"/>
      <c r="M3264" s="124"/>
    </row>
    <row r="3265" spans="2:13">
      <c r="B3265" s="431"/>
      <c r="M3265" s="124"/>
    </row>
    <row r="3266" spans="2:13">
      <c r="B3266" s="431"/>
      <c r="M3266" s="124"/>
    </row>
    <row r="3267" spans="2:13">
      <c r="B3267" s="431"/>
      <c r="M3267" s="124"/>
    </row>
    <row r="3268" spans="2:13">
      <c r="B3268" s="431"/>
      <c r="M3268" s="124"/>
    </row>
    <row r="3269" spans="2:13">
      <c r="B3269" s="431"/>
      <c r="M3269" s="124"/>
    </row>
    <row r="3270" spans="2:13">
      <c r="B3270" s="431"/>
      <c r="M3270" s="124"/>
    </row>
    <row r="3271" spans="2:13">
      <c r="B3271" s="431"/>
      <c r="M3271" s="124"/>
    </row>
    <row r="3272" spans="2:13">
      <c r="B3272" s="431"/>
      <c r="M3272" s="124"/>
    </row>
    <row r="3273" spans="2:13">
      <c r="B3273" s="431"/>
      <c r="M3273" s="124"/>
    </row>
    <row r="3274" spans="2:13">
      <c r="B3274" s="431"/>
      <c r="M3274" s="124"/>
    </row>
    <row r="3275" spans="2:13">
      <c r="B3275" s="431"/>
      <c r="M3275" s="124"/>
    </row>
    <row r="3276" spans="2:13">
      <c r="B3276" s="431"/>
      <c r="M3276" s="124"/>
    </row>
    <row r="3277" spans="2:13">
      <c r="B3277" s="431"/>
      <c r="M3277" s="124"/>
    </row>
    <row r="3278" spans="2:13">
      <c r="B3278" s="431"/>
      <c r="M3278" s="124"/>
    </row>
    <row r="3279" spans="2:13">
      <c r="B3279" s="431"/>
      <c r="M3279" s="124"/>
    </row>
    <row r="3280" spans="2:13">
      <c r="B3280" s="431"/>
      <c r="M3280" s="124"/>
    </row>
    <row r="3281" spans="2:13">
      <c r="B3281" s="431"/>
      <c r="M3281" s="124"/>
    </row>
    <row r="3282" spans="2:13">
      <c r="B3282" s="431"/>
      <c r="M3282" s="124"/>
    </row>
    <row r="3283" spans="2:13">
      <c r="B3283" s="431"/>
      <c r="M3283" s="124"/>
    </row>
    <row r="3284" spans="2:13">
      <c r="B3284" s="431"/>
      <c r="M3284" s="124"/>
    </row>
    <row r="3285" spans="2:13">
      <c r="B3285" s="431"/>
      <c r="M3285" s="124"/>
    </row>
    <row r="3286" spans="2:13">
      <c r="B3286" s="431"/>
      <c r="M3286" s="124"/>
    </row>
    <row r="3287" spans="2:13">
      <c r="B3287" s="431"/>
      <c r="M3287" s="124"/>
    </row>
    <row r="3288" spans="2:13">
      <c r="B3288" s="431"/>
      <c r="M3288" s="124"/>
    </row>
    <row r="3289" spans="2:13">
      <c r="B3289" s="431"/>
      <c r="M3289" s="124"/>
    </row>
    <row r="3290" spans="2:13">
      <c r="B3290" s="431"/>
      <c r="M3290" s="124"/>
    </row>
    <row r="3291" spans="2:13">
      <c r="B3291" s="431"/>
      <c r="M3291" s="124"/>
    </row>
    <row r="3292" spans="2:13">
      <c r="B3292" s="431"/>
      <c r="M3292" s="124"/>
    </row>
    <row r="3293" spans="2:13">
      <c r="B3293" s="431"/>
      <c r="M3293" s="124"/>
    </row>
    <row r="3294" spans="2:13">
      <c r="B3294" s="431"/>
      <c r="M3294" s="124"/>
    </row>
    <row r="3295" spans="2:13">
      <c r="B3295" s="431"/>
      <c r="M3295" s="124"/>
    </row>
    <row r="3296" spans="2:13">
      <c r="B3296" s="431"/>
      <c r="M3296" s="124"/>
    </row>
    <row r="3297" spans="2:13">
      <c r="B3297" s="431"/>
      <c r="M3297" s="124"/>
    </row>
    <row r="3298" spans="2:13">
      <c r="B3298" s="431"/>
      <c r="M3298" s="124"/>
    </row>
    <row r="3299" spans="2:13">
      <c r="B3299" s="431"/>
      <c r="M3299" s="124"/>
    </row>
    <row r="3300" spans="2:13">
      <c r="B3300" s="431"/>
      <c r="M3300" s="124"/>
    </row>
    <row r="3301" spans="2:13">
      <c r="B3301" s="431"/>
      <c r="M3301" s="124"/>
    </row>
    <row r="3302" spans="2:13">
      <c r="B3302" s="431"/>
      <c r="M3302" s="124"/>
    </row>
    <row r="3303" spans="2:13">
      <c r="B3303" s="431"/>
      <c r="M3303" s="124"/>
    </row>
    <row r="3304" spans="2:13">
      <c r="B3304" s="431"/>
      <c r="M3304" s="124"/>
    </row>
    <row r="3305" spans="2:13">
      <c r="B3305" s="431"/>
      <c r="M3305" s="124"/>
    </row>
    <row r="3306" spans="2:13">
      <c r="B3306" s="431"/>
      <c r="M3306" s="124"/>
    </row>
    <row r="3307" spans="2:13">
      <c r="B3307" s="431"/>
      <c r="M3307" s="124"/>
    </row>
    <row r="3308" spans="2:13">
      <c r="B3308" s="431"/>
      <c r="M3308" s="124"/>
    </row>
    <row r="3309" spans="2:13">
      <c r="B3309" s="431"/>
      <c r="M3309" s="124"/>
    </row>
    <row r="3310" spans="2:13">
      <c r="B3310" s="431"/>
      <c r="M3310" s="124"/>
    </row>
    <row r="3311" spans="2:13">
      <c r="B3311" s="431"/>
      <c r="M3311" s="124"/>
    </row>
    <row r="3312" spans="2:13">
      <c r="B3312" s="431"/>
      <c r="M3312" s="124"/>
    </row>
    <row r="3313" spans="2:13">
      <c r="B3313" s="431"/>
      <c r="M3313" s="124"/>
    </row>
    <row r="3314" spans="2:13">
      <c r="B3314" s="431"/>
      <c r="M3314" s="124"/>
    </row>
    <row r="3315" spans="2:13">
      <c r="B3315" s="431"/>
      <c r="M3315" s="124"/>
    </row>
    <row r="3316" spans="2:13">
      <c r="B3316" s="431"/>
      <c r="M3316" s="124"/>
    </row>
    <row r="3317" spans="2:13">
      <c r="B3317" s="431"/>
      <c r="M3317" s="124"/>
    </row>
    <row r="3318" spans="2:13">
      <c r="B3318" s="431"/>
      <c r="M3318" s="124"/>
    </row>
    <row r="3319" spans="2:13">
      <c r="B3319" s="431"/>
      <c r="M3319" s="124"/>
    </row>
    <row r="3320" spans="2:13">
      <c r="B3320" s="431"/>
      <c r="M3320" s="124"/>
    </row>
    <row r="3321" spans="2:13">
      <c r="B3321" s="431"/>
      <c r="M3321" s="124"/>
    </row>
    <row r="3322" spans="2:13">
      <c r="B3322" s="431"/>
      <c r="M3322" s="124"/>
    </row>
    <row r="3323" spans="2:13">
      <c r="B3323" s="431"/>
      <c r="M3323" s="124"/>
    </row>
    <row r="3324" spans="2:13">
      <c r="B3324" s="431"/>
      <c r="M3324" s="124"/>
    </row>
    <row r="3325" spans="2:13">
      <c r="B3325" s="431"/>
      <c r="M3325" s="124"/>
    </row>
    <row r="3326" spans="2:13">
      <c r="B3326" s="431"/>
      <c r="M3326" s="124"/>
    </row>
    <row r="3327" spans="2:13">
      <c r="B3327" s="431"/>
      <c r="M3327" s="124"/>
    </row>
    <row r="3328" spans="2:13">
      <c r="B3328" s="431"/>
      <c r="M3328" s="124"/>
    </row>
    <row r="3329" spans="2:13">
      <c r="B3329" s="431"/>
      <c r="M3329" s="124"/>
    </row>
    <row r="3330" spans="2:13">
      <c r="B3330" s="431"/>
      <c r="M3330" s="124"/>
    </row>
    <row r="3331" spans="2:13">
      <c r="B3331" s="431"/>
      <c r="M3331" s="124"/>
    </row>
    <row r="3332" spans="2:13">
      <c r="B3332" s="431"/>
      <c r="M3332" s="124"/>
    </row>
    <row r="3333" spans="2:13">
      <c r="B3333" s="431"/>
      <c r="M3333" s="124"/>
    </row>
    <row r="3334" spans="2:13">
      <c r="B3334" s="431"/>
      <c r="M3334" s="124"/>
    </row>
    <row r="3335" spans="2:13">
      <c r="B3335" s="431"/>
      <c r="M3335" s="124"/>
    </row>
    <row r="3336" spans="2:13">
      <c r="B3336" s="431"/>
      <c r="M3336" s="124"/>
    </row>
    <row r="3337" spans="2:13">
      <c r="B3337" s="431"/>
      <c r="M3337" s="124"/>
    </row>
    <row r="3338" spans="2:13">
      <c r="B3338" s="431"/>
      <c r="M3338" s="124"/>
    </row>
    <row r="3339" spans="2:13">
      <c r="B3339" s="431"/>
      <c r="M3339" s="124"/>
    </row>
    <row r="3340" spans="2:13">
      <c r="B3340" s="431"/>
      <c r="M3340" s="124"/>
    </row>
    <row r="3341" spans="2:13">
      <c r="B3341" s="431"/>
      <c r="M3341" s="124"/>
    </row>
    <row r="3342" spans="2:13">
      <c r="B3342" s="431"/>
      <c r="M3342" s="124"/>
    </row>
    <row r="3343" spans="2:13">
      <c r="B3343" s="431"/>
      <c r="M3343" s="124"/>
    </row>
    <row r="3344" spans="2:13">
      <c r="B3344" s="431"/>
      <c r="M3344" s="124"/>
    </row>
    <row r="3345" spans="2:13">
      <c r="B3345" s="431"/>
      <c r="M3345" s="124"/>
    </row>
    <row r="3346" spans="2:13">
      <c r="B3346" s="431"/>
      <c r="M3346" s="124"/>
    </row>
    <row r="3347" spans="2:13">
      <c r="B3347" s="431"/>
      <c r="M3347" s="124"/>
    </row>
    <row r="3348" spans="2:13">
      <c r="B3348" s="431"/>
      <c r="M3348" s="124"/>
    </row>
    <row r="3349" spans="2:13">
      <c r="B3349" s="431"/>
      <c r="M3349" s="124"/>
    </row>
    <row r="3350" spans="2:13">
      <c r="B3350" s="431"/>
      <c r="M3350" s="124"/>
    </row>
    <row r="3351" spans="2:13">
      <c r="B3351" s="431"/>
      <c r="M3351" s="124"/>
    </row>
    <row r="3352" spans="2:13">
      <c r="B3352" s="431"/>
      <c r="M3352" s="124"/>
    </row>
    <row r="3353" spans="2:13">
      <c r="B3353" s="431"/>
      <c r="M3353" s="124"/>
    </row>
    <row r="3354" spans="2:13">
      <c r="B3354" s="431"/>
      <c r="M3354" s="124"/>
    </row>
    <row r="3355" spans="2:13">
      <c r="B3355" s="431"/>
      <c r="M3355" s="124"/>
    </row>
    <row r="3356" spans="2:13">
      <c r="B3356" s="431"/>
      <c r="M3356" s="124"/>
    </row>
    <row r="3357" spans="2:13">
      <c r="B3357" s="431"/>
      <c r="M3357" s="124"/>
    </row>
    <row r="3358" spans="2:13">
      <c r="B3358" s="431"/>
      <c r="M3358" s="124"/>
    </row>
    <row r="3359" spans="2:13">
      <c r="B3359" s="431"/>
      <c r="M3359" s="124"/>
    </row>
    <row r="3360" spans="2:13">
      <c r="B3360" s="431"/>
      <c r="M3360" s="124"/>
    </row>
    <row r="3361" spans="2:13">
      <c r="B3361" s="431"/>
      <c r="M3361" s="124"/>
    </row>
    <row r="3362" spans="2:13">
      <c r="B3362" s="431"/>
      <c r="M3362" s="124"/>
    </row>
    <row r="3363" spans="2:13">
      <c r="B3363" s="431"/>
      <c r="M3363" s="124"/>
    </row>
    <row r="3364" spans="2:13">
      <c r="B3364" s="431"/>
      <c r="M3364" s="124"/>
    </row>
    <row r="3365" spans="2:13">
      <c r="B3365" s="431"/>
      <c r="M3365" s="124"/>
    </row>
    <row r="3366" spans="2:13">
      <c r="B3366" s="431"/>
      <c r="M3366" s="124"/>
    </row>
    <row r="3367" spans="2:13">
      <c r="B3367" s="431"/>
      <c r="M3367" s="124"/>
    </row>
    <row r="3368" spans="2:13">
      <c r="B3368" s="431"/>
      <c r="M3368" s="124"/>
    </row>
    <row r="3369" spans="2:13">
      <c r="B3369" s="431"/>
      <c r="M3369" s="124"/>
    </row>
    <row r="3370" spans="2:13">
      <c r="B3370" s="431"/>
      <c r="M3370" s="124"/>
    </row>
    <row r="3371" spans="2:13">
      <c r="B3371" s="431"/>
      <c r="M3371" s="124"/>
    </row>
    <row r="3372" spans="2:13">
      <c r="B3372" s="431"/>
      <c r="M3372" s="124"/>
    </row>
    <row r="3373" spans="2:13">
      <c r="B3373" s="431"/>
      <c r="M3373" s="124"/>
    </row>
    <row r="3374" spans="2:13">
      <c r="B3374" s="431"/>
      <c r="M3374" s="124"/>
    </row>
    <row r="3375" spans="2:13">
      <c r="B3375" s="431"/>
      <c r="M3375" s="124"/>
    </row>
    <row r="3376" spans="2:13">
      <c r="B3376" s="431"/>
      <c r="M3376" s="124"/>
    </row>
    <row r="3377" spans="2:13">
      <c r="B3377" s="431"/>
      <c r="M3377" s="124"/>
    </row>
    <row r="3378" spans="2:13">
      <c r="B3378" s="431"/>
      <c r="M3378" s="124"/>
    </row>
    <row r="3379" spans="2:13">
      <c r="B3379" s="431"/>
      <c r="M3379" s="124"/>
    </row>
    <row r="3380" spans="2:13">
      <c r="B3380" s="431"/>
      <c r="M3380" s="124"/>
    </row>
    <row r="3381" spans="2:13">
      <c r="B3381" s="431"/>
      <c r="M3381" s="124"/>
    </row>
    <row r="3382" spans="2:13">
      <c r="B3382" s="431"/>
      <c r="M3382" s="124"/>
    </row>
    <row r="3383" spans="2:13">
      <c r="B3383" s="431"/>
      <c r="M3383" s="124"/>
    </row>
    <row r="3384" spans="2:13">
      <c r="B3384" s="431"/>
      <c r="M3384" s="124"/>
    </row>
    <row r="3385" spans="2:13">
      <c r="B3385" s="431"/>
      <c r="M3385" s="124"/>
    </row>
    <row r="3386" spans="2:13">
      <c r="B3386" s="431"/>
      <c r="M3386" s="124"/>
    </row>
    <row r="3387" spans="2:13">
      <c r="B3387" s="431"/>
      <c r="M3387" s="124"/>
    </row>
    <row r="3388" spans="2:13">
      <c r="B3388" s="431"/>
      <c r="M3388" s="124"/>
    </row>
    <row r="3389" spans="2:13">
      <c r="B3389" s="431"/>
      <c r="M3389" s="124"/>
    </row>
    <row r="3390" spans="2:13">
      <c r="B3390" s="431"/>
      <c r="M3390" s="124"/>
    </row>
    <row r="3391" spans="2:13">
      <c r="B3391" s="431"/>
      <c r="M3391" s="124"/>
    </row>
    <row r="3392" spans="2:13">
      <c r="B3392" s="431"/>
      <c r="M3392" s="124"/>
    </row>
    <row r="3393" spans="2:13">
      <c r="B3393" s="431"/>
      <c r="M3393" s="124"/>
    </row>
    <row r="3394" spans="2:13">
      <c r="B3394" s="431"/>
      <c r="M3394" s="124"/>
    </row>
    <row r="3395" spans="2:13">
      <c r="B3395" s="431"/>
      <c r="M3395" s="124"/>
    </row>
    <row r="3396" spans="2:13">
      <c r="B3396" s="431"/>
      <c r="M3396" s="124"/>
    </row>
    <row r="3397" spans="2:13">
      <c r="B3397" s="431"/>
      <c r="M3397" s="124"/>
    </row>
    <row r="3398" spans="2:13">
      <c r="B3398" s="431"/>
      <c r="M3398" s="124"/>
    </row>
    <row r="3399" spans="2:13">
      <c r="B3399" s="431"/>
      <c r="M3399" s="124"/>
    </row>
    <row r="3400" spans="2:13">
      <c r="B3400" s="431"/>
      <c r="M3400" s="124"/>
    </row>
    <row r="3401" spans="2:13">
      <c r="B3401" s="431"/>
      <c r="M3401" s="124"/>
    </row>
    <row r="3402" spans="2:13">
      <c r="B3402" s="431"/>
      <c r="M3402" s="124"/>
    </row>
    <row r="3403" spans="2:13">
      <c r="B3403" s="431"/>
      <c r="M3403" s="124"/>
    </row>
    <row r="3404" spans="2:13">
      <c r="B3404" s="431"/>
      <c r="M3404" s="124"/>
    </row>
    <row r="3405" spans="2:13">
      <c r="B3405" s="431"/>
      <c r="M3405" s="124"/>
    </row>
    <row r="3406" spans="2:13">
      <c r="B3406" s="431"/>
      <c r="M3406" s="124"/>
    </row>
    <row r="3407" spans="2:13">
      <c r="B3407" s="431"/>
      <c r="M3407" s="124"/>
    </row>
    <row r="3408" spans="2:13">
      <c r="B3408" s="431"/>
      <c r="M3408" s="124"/>
    </row>
    <row r="3409" spans="2:13">
      <c r="B3409" s="431"/>
      <c r="M3409" s="124"/>
    </row>
    <row r="3410" spans="2:13">
      <c r="B3410" s="431"/>
      <c r="M3410" s="124"/>
    </row>
    <row r="3411" spans="2:13">
      <c r="B3411" s="431"/>
      <c r="M3411" s="124"/>
    </row>
    <row r="3412" spans="2:13">
      <c r="B3412" s="431"/>
      <c r="M3412" s="124"/>
    </row>
    <row r="3413" spans="2:13">
      <c r="B3413" s="431"/>
      <c r="M3413" s="124"/>
    </row>
    <row r="3414" spans="2:13">
      <c r="B3414" s="431"/>
      <c r="M3414" s="124"/>
    </row>
    <row r="3415" spans="2:13">
      <c r="B3415" s="431"/>
      <c r="M3415" s="124"/>
    </row>
    <row r="3416" spans="2:13">
      <c r="B3416" s="431"/>
      <c r="M3416" s="124"/>
    </row>
    <row r="3417" spans="2:13">
      <c r="B3417" s="431"/>
      <c r="M3417" s="124"/>
    </row>
    <row r="3418" spans="2:13">
      <c r="B3418" s="431"/>
      <c r="M3418" s="124"/>
    </row>
    <row r="3419" spans="2:13">
      <c r="B3419" s="431"/>
      <c r="M3419" s="124"/>
    </row>
    <row r="3420" spans="2:13">
      <c r="B3420" s="431"/>
      <c r="M3420" s="124"/>
    </row>
    <row r="3421" spans="2:13">
      <c r="B3421" s="431"/>
      <c r="M3421" s="124"/>
    </row>
    <row r="3422" spans="2:13">
      <c r="B3422" s="431"/>
      <c r="M3422" s="124"/>
    </row>
    <row r="3423" spans="2:13">
      <c r="B3423" s="431"/>
      <c r="M3423" s="124"/>
    </row>
    <row r="3424" spans="2:13">
      <c r="B3424" s="431"/>
      <c r="M3424" s="124"/>
    </row>
    <row r="3425" spans="2:13">
      <c r="B3425" s="431"/>
      <c r="M3425" s="124"/>
    </row>
    <row r="3426" spans="2:13">
      <c r="B3426" s="431"/>
      <c r="M3426" s="124"/>
    </row>
    <row r="3427" spans="2:13">
      <c r="B3427" s="431"/>
      <c r="M3427" s="124"/>
    </row>
    <row r="3428" spans="2:13">
      <c r="B3428" s="431"/>
      <c r="M3428" s="124"/>
    </row>
    <row r="3429" spans="2:13">
      <c r="B3429" s="431"/>
      <c r="M3429" s="124"/>
    </row>
    <row r="3430" spans="2:13">
      <c r="B3430" s="431"/>
      <c r="M3430" s="124"/>
    </row>
    <row r="3431" spans="2:13">
      <c r="B3431" s="431"/>
      <c r="M3431" s="124"/>
    </row>
    <row r="3432" spans="2:13">
      <c r="B3432" s="431"/>
      <c r="M3432" s="124"/>
    </row>
    <row r="3433" spans="2:13">
      <c r="B3433" s="431"/>
      <c r="M3433" s="124"/>
    </row>
    <row r="3434" spans="2:13">
      <c r="B3434" s="431"/>
      <c r="M3434" s="124"/>
    </row>
    <row r="3435" spans="2:13">
      <c r="B3435" s="431"/>
      <c r="M3435" s="124"/>
    </row>
    <row r="3436" spans="2:13">
      <c r="B3436" s="431"/>
      <c r="M3436" s="124"/>
    </row>
    <row r="3437" spans="2:13">
      <c r="B3437" s="431"/>
      <c r="M3437" s="124"/>
    </row>
    <row r="3438" spans="2:13">
      <c r="B3438" s="431"/>
      <c r="M3438" s="124"/>
    </row>
    <row r="3439" spans="2:13">
      <c r="B3439" s="431"/>
      <c r="M3439" s="124"/>
    </row>
    <row r="3440" spans="2:13">
      <c r="B3440" s="431"/>
      <c r="M3440" s="124"/>
    </row>
    <row r="3441" spans="2:13">
      <c r="B3441" s="431"/>
      <c r="M3441" s="124"/>
    </row>
    <row r="3442" spans="2:13">
      <c r="B3442" s="431"/>
      <c r="M3442" s="124"/>
    </row>
    <row r="3443" spans="2:13">
      <c r="B3443" s="431"/>
      <c r="M3443" s="124"/>
    </row>
    <row r="3444" spans="2:13">
      <c r="B3444" s="431"/>
      <c r="M3444" s="124"/>
    </row>
    <row r="3445" spans="2:13">
      <c r="B3445" s="431"/>
      <c r="M3445" s="124"/>
    </row>
    <row r="3446" spans="2:13">
      <c r="B3446" s="431"/>
      <c r="M3446" s="124"/>
    </row>
    <row r="3447" spans="2:13">
      <c r="B3447" s="431"/>
      <c r="M3447" s="124"/>
    </row>
    <row r="3448" spans="2:13">
      <c r="B3448" s="431"/>
      <c r="M3448" s="124"/>
    </row>
    <row r="3449" spans="2:13">
      <c r="B3449" s="431"/>
      <c r="M3449" s="124"/>
    </row>
    <row r="3450" spans="2:13">
      <c r="B3450" s="431"/>
      <c r="M3450" s="124"/>
    </row>
    <row r="3451" spans="2:13">
      <c r="B3451" s="431"/>
      <c r="M3451" s="124"/>
    </row>
    <row r="3452" spans="2:13">
      <c r="B3452" s="431"/>
      <c r="M3452" s="124"/>
    </row>
    <row r="3453" spans="2:13">
      <c r="B3453" s="431"/>
      <c r="M3453" s="124"/>
    </row>
    <row r="3454" spans="2:13">
      <c r="B3454" s="431"/>
      <c r="M3454" s="124"/>
    </row>
    <row r="3455" spans="2:13">
      <c r="B3455" s="431"/>
      <c r="M3455" s="124"/>
    </row>
    <row r="3456" spans="2:13">
      <c r="B3456" s="431"/>
      <c r="M3456" s="124"/>
    </row>
    <row r="3457" spans="2:13">
      <c r="B3457" s="431"/>
      <c r="M3457" s="124"/>
    </row>
    <row r="3458" spans="2:13">
      <c r="B3458" s="431"/>
      <c r="M3458" s="124"/>
    </row>
    <row r="3459" spans="2:13">
      <c r="B3459" s="431"/>
      <c r="M3459" s="124"/>
    </row>
    <row r="3460" spans="2:13">
      <c r="B3460" s="431"/>
      <c r="M3460" s="124"/>
    </row>
    <row r="3461" spans="2:13">
      <c r="B3461" s="431"/>
      <c r="M3461" s="124"/>
    </row>
    <row r="3462" spans="2:13">
      <c r="B3462" s="431"/>
      <c r="M3462" s="124"/>
    </row>
    <row r="3463" spans="2:13">
      <c r="B3463" s="431"/>
      <c r="M3463" s="124"/>
    </row>
    <row r="3464" spans="2:13">
      <c r="B3464" s="431"/>
      <c r="M3464" s="124"/>
    </row>
    <row r="3465" spans="2:13">
      <c r="B3465" s="431"/>
      <c r="M3465" s="124"/>
    </row>
    <row r="3466" spans="2:13">
      <c r="B3466" s="431"/>
      <c r="M3466" s="124"/>
    </row>
    <row r="3467" spans="2:13">
      <c r="B3467" s="431"/>
      <c r="M3467" s="124"/>
    </row>
    <row r="3468" spans="2:13">
      <c r="B3468" s="431"/>
      <c r="M3468" s="124"/>
    </row>
    <row r="3469" spans="2:13">
      <c r="B3469" s="431"/>
      <c r="M3469" s="124"/>
    </row>
    <row r="3470" spans="2:13">
      <c r="B3470" s="431"/>
      <c r="M3470" s="124"/>
    </row>
    <row r="3471" spans="2:13">
      <c r="B3471" s="431"/>
      <c r="M3471" s="124"/>
    </row>
    <row r="3472" spans="2:13">
      <c r="B3472" s="431"/>
      <c r="M3472" s="124"/>
    </row>
    <row r="3473" spans="2:13">
      <c r="B3473" s="431"/>
      <c r="M3473" s="124"/>
    </row>
    <row r="3474" spans="2:13">
      <c r="B3474" s="431"/>
      <c r="M3474" s="124"/>
    </row>
    <row r="3475" spans="2:13">
      <c r="B3475" s="431"/>
      <c r="M3475" s="124"/>
    </row>
    <row r="3476" spans="2:13">
      <c r="B3476" s="431"/>
      <c r="M3476" s="124"/>
    </row>
    <row r="3477" spans="2:13">
      <c r="B3477" s="431"/>
      <c r="M3477" s="124"/>
    </row>
    <row r="3478" spans="2:13">
      <c r="B3478" s="431"/>
      <c r="M3478" s="124"/>
    </row>
    <row r="3479" spans="2:13">
      <c r="B3479" s="431"/>
      <c r="M3479" s="124"/>
    </row>
    <row r="3480" spans="2:13">
      <c r="B3480" s="431"/>
      <c r="M3480" s="124"/>
    </row>
    <row r="3481" spans="2:13">
      <c r="B3481" s="431"/>
      <c r="M3481" s="124"/>
    </row>
    <row r="3482" spans="2:13">
      <c r="B3482" s="431"/>
      <c r="M3482" s="124"/>
    </row>
    <row r="3483" spans="2:13">
      <c r="B3483" s="431"/>
      <c r="M3483" s="124"/>
    </row>
    <row r="3484" spans="2:13">
      <c r="B3484" s="431"/>
      <c r="M3484" s="124"/>
    </row>
    <row r="3485" spans="2:13">
      <c r="B3485" s="431"/>
      <c r="M3485" s="124"/>
    </row>
    <row r="3486" spans="2:13">
      <c r="B3486" s="431"/>
      <c r="M3486" s="124"/>
    </row>
    <row r="3487" spans="2:13">
      <c r="B3487" s="431"/>
      <c r="M3487" s="124"/>
    </row>
    <row r="3488" spans="2:13">
      <c r="B3488" s="431"/>
      <c r="M3488" s="124"/>
    </row>
    <row r="3489" spans="2:13">
      <c r="B3489" s="431"/>
      <c r="M3489" s="124"/>
    </row>
    <row r="3490" spans="2:13">
      <c r="B3490" s="431"/>
      <c r="M3490" s="124"/>
    </row>
    <row r="3491" spans="2:13">
      <c r="B3491" s="431"/>
      <c r="M3491" s="124"/>
    </row>
    <row r="3492" spans="2:13">
      <c r="B3492" s="431"/>
      <c r="M3492" s="124"/>
    </row>
    <row r="3493" spans="2:13">
      <c r="B3493" s="431"/>
      <c r="M3493" s="124"/>
    </row>
    <row r="3494" spans="2:13">
      <c r="B3494" s="431"/>
      <c r="M3494" s="124"/>
    </row>
    <row r="3495" spans="2:13">
      <c r="B3495" s="431"/>
      <c r="M3495" s="124"/>
    </row>
    <row r="3496" spans="2:13">
      <c r="B3496" s="431"/>
      <c r="M3496" s="124"/>
    </row>
    <row r="3497" spans="2:13">
      <c r="B3497" s="431"/>
      <c r="M3497" s="124"/>
    </row>
    <row r="3498" spans="2:13">
      <c r="B3498" s="431"/>
      <c r="M3498" s="124"/>
    </row>
    <row r="3499" spans="2:13">
      <c r="B3499" s="431"/>
      <c r="M3499" s="124"/>
    </row>
    <row r="3500" spans="2:13">
      <c r="B3500" s="431"/>
      <c r="M3500" s="124"/>
    </row>
    <row r="3501" spans="2:13">
      <c r="B3501" s="431"/>
      <c r="M3501" s="124"/>
    </row>
    <row r="3502" spans="2:13">
      <c r="B3502" s="431"/>
      <c r="M3502" s="124"/>
    </row>
    <row r="3503" spans="2:13">
      <c r="B3503" s="431"/>
      <c r="M3503" s="124"/>
    </row>
    <row r="3504" spans="2:13">
      <c r="B3504" s="431"/>
      <c r="M3504" s="124"/>
    </row>
    <row r="3505" spans="2:13">
      <c r="B3505" s="431"/>
      <c r="M3505" s="124"/>
    </row>
    <row r="3506" spans="2:13">
      <c r="B3506" s="431"/>
      <c r="M3506" s="124"/>
    </row>
    <row r="3507" spans="2:13">
      <c r="B3507" s="431"/>
      <c r="M3507" s="124"/>
    </row>
    <row r="3508" spans="2:13">
      <c r="B3508" s="431"/>
      <c r="M3508" s="124"/>
    </row>
    <row r="3509" spans="2:13">
      <c r="B3509" s="431"/>
      <c r="M3509" s="124"/>
    </row>
    <row r="3510" spans="2:13">
      <c r="B3510" s="431"/>
      <c r="M3510" s="124"/>
    </row>
    <row r="3511" spans="2:13">
      <c r="B3511" s="431"/>
      <c r="M3511" s="124"/>
    </row>
    <row r="3512" spans="2:13">
      <c r="B3512" s="431"/>
      <c r="M3512" s="124"/>
    </row>
    <row r="3513" spans="2:13">
      <c r="B3513" s="431"/>
      <c r="M3513" s="124"/>
    </row>
    <row r="3514" spans="2:13">
      <c r="B3514" s="431"/>
      <c r="M3514" s="124"/>
    </row>
    <row r="3515" spans="2:13">
      <c r="B3515" s="431"/>
      <c r="M3515" s="124"/>
    </row>
    <row r="3516" spans="2:13">
      <c r="B3516" s="431"/>
      <c r="M3516" s="124"/>
    </row>
    <row r="3517" spans="2:13">
      <c r="B3517" s="431"/>
      <c r="M3517" s="124"/>
    </row>
    <row r="3518" spans="2:13">
      <c r="B3518" s="431"/>
      <c r="M3518" s="124"/>
    </row>
    <row r="3519" spans="2:13">
      <c r="B3519" s="431"/>
      <c r="M3519" s="124"/>
    </row>
    <row r="3520" spans="2:13">
      <c r="B3520" s="431"/>
      <c r="M3520" s="124"/>
    </row>
    <row r="3521" spans="2:13">
      <c r="B3521" s="431"/>
      <c r="M3521" s="124"/>
    </row>
    <row r="3522" spans="2:13">
      <c r="B3522" s="431"/>
      <c r="M3522" s="124"/>
    </row>
    <row r="3523" spans="2:13">
      <c r="B3523" s="431"/>
      <c r="M3523" s="124"/>
    </row>
    <row r="3524" spans="2:13">
      <c r="B3524" s="431"/>
      <c r="M3524" s="124"/>
    </row>
    <row r="3525" spans="2:13">
      <c r="B3525" s="431"/>
      <c r="M3525" s="124"/>
    </row>
    <row r="3526" spans="2:13">
      <c r="B3526" s="431"/>
      <c r="M3526" s="124"/>
    </row>
    <row r="3527" spans="2:13">
      <c r="B3527" s="431"/>
      <c r="M3527" s="124"/>
    </row>
    <row r="3528" spans="2:13">
      <c r="B3528" s="431"/>
      <c r="M3528" s="124"/>
    </row>
    <row r="3529" spans="2:13">
      <c r="B3529" s="431"/>
      <c r="M3529" s="124"/>
    </row>
    <row r="3530" spans="2:13">
      <c r="B3530" s="431"/>
      <c r="M3530" s="124"/>
    </row>
    <row r="3531" spans="2:13">
      <c r="B3531" s="431"/>
      <c r="M3531" s="124"/>
    </row>
    <row r="3532" spans="2:13">
      <c r="B3532" s="431"/>
      <c r="M3532" s="124"/>
    </row>
    <row r="3533" spans="2:13">
      <c r="B3533" s="431"/>
      <c r="M3533" s="124"/>
    </row>
    <row r="3534" spans="2:13">
      <c r="B3534" s="431"/>
      <c r="M3534" s="124"/>
    </row>
    <row r="3535" spans="2:13">
      <c r="B3535" s="431"/>
      <c r="M3535" s="124"/>
    </row>
    <row r="3536" spans="2:13">
      <c r="B3536" s="431"/>
      <c r="M3536" s="124"/>
    </row>
    <row r="3537" spans="2:13">
      <c r="B3537" s="431"/>
      <c r="M3537" s="124"/>
    </row>
    <row r="3538" spans="2:13">
      <c r="B3538" s="431"/>
      <c r="M3538" s="124"/>
    </row>
    <row r="3539" spans="2:13">
      <c r="B3539" s="431"/>
      <c r="M3539" s="124"/>
    </row>
    <row r="3540" spans="2:13">
      <c r="B3540" s="431"/>
      <c r="M3540" s="124"/>
    </row>
    <row r="3541" spans="2:13">
      <c r="B3541" s="431"/>
      <c r="M3541" s="124"/>
    </row>
    <row r="3542" spans="2:13">
      <c r="B3542" s="431"/>
      <c r="M3542" s="124"/>
    </row>
    <row r="3543" spans="2:13">
      <c r="B3543" s="431"/>
      <c r="M3543" s="124"/>
    </row>
    <row r="3544" spans="2:13">
      <c r="B3544" s="431"/>
      <c r="M3544" s="124"/>
    </row>
    <row r="3545" spans="2:13">
      <c r="B3545" s="431"/>
      <c r="M3545" s="124"/>
    </row>
    <row r="3546" spans="2:13">
      <c r="B3546" s="431"/>
      <c r="M3546" s="124"/>
    </row>
    <row r="3547" spans="2:13">
      <c r="B3547" s="431"/>
      <c r="M3547" s="124"/>
    </row>
    <row r="3548" spans="2:13">
      <c r="B3548" s="431"/>
      <c r="M3548" s="124"/>
    </row>
    <row r="3549" spans="2:13">
      <c r="B3549" s="431"/>
      <c r="M3549" s="124"/>
    </row>
    <row r="3550" spans="2:13">
      <c r="B3550" s="431"/>
      <c r="M3550" s="124"/>
    </row>
    <row r="3551" spans="2:13">
      <c r="B3551" s="431"/>
      <c r="M3551" s="124"/>
    </row>
    <row r="3552" spans="2:13">
      <c r="B3552" s="431"/>
      <c r="M3552" s="124"/>
    </row>
    <row r="3553" spans="2:13">
      <c r="B3553" s="431"/>
      <c r="M3553" s="124"/>
    </row>
    <row r="3554" spans="2:13">
      <c r="B3554" s="431"/>
      <c r="M3554" s="124"/>
    </row>
    <row r="3555" spans="2:13">
      <c r="B3555" s="431"/>
      <c r="M3555" s="124"/>
    </row>
    <row r="3556" spans="2:13">
      <c r="B3556" s="431"/>
      <c r="M3556" s="124"/>
    </row>
    <row r="3557" spans="2:13">
      <c r="B3557" s="431"/>
      <c r="M3557" s="124"/>
    </row>
    <row r="3558" spans="2:13">
      <c r="B3558" s="431"/>
      <c r="M3558" s="124"/>
    </row>
    <row r="3559" spans="2:13">
      <c r="B3559" s="431"/>
      <c r="M3559" s="124"/>
    </row>
    <row r="3560" spans="2:13">
      <c r="B3560" s="431"/>
      <c r="M3560" s="124"/>
    </row>
    <row r="3561" spans="2:13">
      <c r="B3561" s="431"/>
      <c r="M3561" s="124"/>
    </row>
    <row r="3562" spans="2:13">
      <c r="B3562" s="431"/>
      <c r="M3562" s="124"/>
    </row>
    <row r="3563" spans="2:13">
      <c r="B3563" s="431"/>
      <c r="M3563" s="124"/>
    </row>
    <row r="3564" spans="2:13">
      <c r="B3564" s="431"/>
      <c r="M3564" s="124"/>
    </row>
    <row r="3565" spans="2:13">
      <c r="B3565" s="431"/>
      <c r="M3565" s="124"/>
    </row>
    <row r="3566" spans="2:13">
      <c r="B3566" s="431"/>
      <c r="M3566" s="124"/>
    </row>
    <row r="3567" spans="2:13">
      <c r="B3567" s="431"/>
      <c r="M3567" s="124"/>
    </row>
    <row r="3568" spans="2:13">
      <c r="B3568" s="431"/>
      <c r="M3568" s="124"/>
    </row>
    <row r="3569" spans="2:13">
      <c r="B3569" s="431"/>
      <c r="M3569" s="124"/>
    </row>
    <row r="3570" spans="2:13">
      <c r="B3570" s="431"/>
      <c r="M3570" s="124"/>
    </row>
    <row r="3571" spans="2:13">
      <c r="B3571" s="431"/>
      <c r="M3571" s="124"/>
    </row>
    <row r="3572" spans="2:13">
      <c r="B3572" s="431"/>
      <c r="M3572" s="124"/>
    </row>
    <row r="3573" spans="2:13">
      <c r="B3573" s="431"/>
      <c r="M3573" s="124"/>
    </row>
    <row r="3574" spans="2:13">
      <c r="B3574" s="431"/>
      <c r="M3574" s="124"/>
    </row>
    <row r="3575" spans="2:13">
      <c r="B3575" s="431"/>
      <c r="M3575" s="124"/>
    </row>
    <row r="3576" spans="2:13">
      <c r="B3576" s="431"/>
      <c r="M3576" s="124"/>
    </row>
    <row r="3577" spans="2:13">
      <c r="B3577" s="431"/>
      <c r="M3577" s="124"/>
    </row>
    <row r="3578" spans="2:13">
      <c r="B3578" s="431"/>
      <c r="M3578" s="124"/>
    </row>
    <row r="3579" spans="2:13">
      <c r="B3579" s="431"/>
      <c r="M3579" s="124"/>
    </row>
    <row r="3580" spans="2:13">
      <c r="B3580" s="431"/>
      <c r="M3580" s="124"/>
    </row>
    <row r="3581" spans="2:13">
      <c r="B3581" s="431"/>
      <c r="M3581" s="124"/>
    </row>
    <row r="3582" spans="2:13">
      <c r="B3582" s="431"/>
      <c r="M3582" s="124"/>
    </row>
    <row r="3583" spans="2:13">
      <c r="B3583" s="431"/>
      <c r="M3583" s="124"/>
    </row>
    <row r="3584" spans="2:13">
      <c r="B3584" s="431"/>
      <c r="M3584" s="124"/>
    </row>
    <row r="3585" spans="2:13">
      <c r="B3585" s="431"/>
      <c r="M3585" s="124"/>
    </row>
    <row r="3586" spans="2:13">
      <c r="B3586" s="431"/>
      <c r="M3586" s="124"/>
    </row>
    <row r="3587" spans="2:13">
      <c r="B3587" s="431"/>
      <c r="M3587" s="124"/>
    </row>
    <row r="3588" spans="2:13">
      <c r="B3588" s="431"/>
      <c r="M3588" s="124"/>
    </row>
    <row r="3589" spans="2:13">
      <c r="B3589" s="431"/>
      <c r="M3589" s="124"/>
    </row>
    <row r="3590" spans="2:13">
      <c r="B3590" s="431"/>
      <c r="M3590" s="124"/>
    </row>
    <row r="3591" spans="2:13">
      <c r="B3591" s="431"/>
      <c r="M3591" s="124"/>
    </row>
    <row r="3592" spans="2:13">
      <c r="B3592" s="431"/>
      <c r="M3592" s="124"/>
    </row>
    <row r="3593" spans="2:13">
      <c r="B3593" s="431"/>
      <c r="M3593" s="124"/>
    </row>
    <row r="3594" spans="2:13">
      <c r="B3594" s="431"/>
      <c r="M3594" s="124"/>
    </row>
    <row r="3595" spans="2:13">
      <c r="B3595" s="431"/>
      <c r="M3595" s="124"/>
    </row>
    <row r="3596" spans="2:13">
      <c r="B3596" s="431"/>
      <c r="M3596" s="124"/>
    </row>
    <row r="3597" spans="2:13">
      <c r="B3597" s="431"/>
      <c r="M3597" s="124"/>
    </row>
    <row r="3598" spans="2:13">
      <c r="B3598" s="431"/>
      <c r="M3598" s="124"/>
    </row>
    <row r="3599" spans="2:13">
      <c r="B3599" s="431"/>
      <c r="M3599" s="124"/>
    </row>
    <row r="3600" spans="2:13">
      <c r="B3600" s="431"/>
      <c r="M3600" s="124"/>
    </row>
    <row r="3601" spans="2:13">
      <c r="B3601" s="431"/>
      <c r="M3601" s="124"/>
    </row>
    <row r="3602" spans="2:13">
      <c r="B3602" s="431"/>
      <c r="M3602" s="124"/>
    </row>
    <row r="3603" spans="2:13">
      <c r="B3603" s="431"/>
      <c r="M3603" s="124"/>
    </row>
    <row r="3604" spans="2:13">
      <c r="B3604" s="431"/>
      <c r="M3604" s="124"/>
    </row>
    <row r="3605" spans="2:13">
      <c r="B3605" s="431"/>
      <c r="M3605" s="124"/>
    </row>
    <row r="3606" spans="2:13">
      <c r="B3606" s="431"/>
      <c r="M3606" s="124"/>
    </row>
    <row r="3607" spans="2:13">
      <c r="B3607" s="431"/>
      <c r="M3607" s="124"/>
    </row>
    <row r="3608" spans="2:13">
      <c r="B3608" s="431"/>
      <c r="M3608" s="124"/>
    </row>
    <row r="3609" spans="2:13">
      <c r="B3609" s="431"/>
      <c r="M3609" s="124"/>
    </row>
    <row r="3610" spans="2:13">
      <c r="B3610" s="431"/>
      <c r="M3610" s="124"/>
    </row>
    <row r="3611" spans="2:13">
      <c r="B3611" s="431"/>
      <c r="M3611" s="124"/>
    </row>
    <row r="3612" spans="2:13">
      <c r="B3612" s="431"/>
      <c r="M3612" s="124"/>
    </row>
    <row r="3613" spans="2:13">
      <c r="B3613" s="431"/>
      <c r="M3613" s="124"/>
    </row>
    <row r="3614" spans="2:13">
      <c r="B3614" s="431"/>
      <c r="M3614" s="124"/>
    </row>
    <row r="3615" spans="2:13">
      <c r="B3615" s="431"/>
      <c r="M3615" s="124"/>
    </row>
    <row r="3616" spans="2:13">
      <c r="B3616" s="431"/>
      <c r="M3616" s="124"/>
    </row>
    <row r="3617" spans="2:13">
      <c r="B3617" s="431"/>
      <c r="M3617" s="124"/>
    </row>
    <row r="3618" spans="2:13">
      <c r="B3618" s="431"/>
      <c r="M3618" s="124"/>
    </row>
    <row r="3619" spans="2:13">
      <c r="B3619" s="431"/>
      <c r="M3619" s="124"/>
    </row>
    <row r="3620" spans="2:13">
      <c r="B3620" s="431"/>
      <c r="M3620" s="124"/>
    </row>
    <row r="3621" spans="2:13">
      <c r="B3621" s="431"/>
      <c r="M3621" s="124"/>
    </row>
    <row r="3622" spans="2:13">
      <c r="B3622" s="431"/>
      <c r="M3622" s="124"/>
    </row>
    <row r="3623" spans="2:13">
      <c r="B3623" s="431"/>
      <c r="M3623" s="124"/>
    </row>
    <row r="3624" spans="2:13">
      <c r="B3624" s="431"/>
      <c r="M3624" s="124"/>
    </row>
    <row r="3625" spans="2:13">
      <c r="B3625" s="431"/>
      <c r="M3625" s="124"/>
    </row>
    <row r="3626" spans="2:13">
      <c r="B3626" s="431"/>
      <c r="M3626" s="124"/>
    </row>
    <row r="3627" spans="2:13">
      <c r="B3627" s="431"/>
      <c r="M3627" s="124"/>
    </row>
    <row r="3628" spans="2:13">
      <c r="B3628" s="431"/>
      <c r="M3628" s="124"/>
    </row>
    <row r="3629" spans="2:13">
      <c r="B3629" s="431"/>
      <c r="M3629" s="124"/>
    </row>
    <row r="3630" spans="2:13">
      <c r="B3630" s="431"/>
      <c r="M3630" s="124"/>
    </row>
    <row r="3631" spans="2:13">
      <c r="B3631" s="431"/>
      <c r="M3631" s="124"/>
    </row>
    <row r="3632" spans="2:13">
      <c r="B3632" s="431"/>
      <c r="M3632" s="124"/>
    </row>
    <row r="3633" spans="2:13">
      <c r="B3633" s="431"/>
      <c r="M3633" s="124"/>
    </row>
    <row r="3634" spans="2:13">
      <c r="B3634" s="431"/>
      <c r="M3634" s="124"/>
    </row>
    <row r="3635" spans="2:13">
      <c r="B3635" s="431"/>
      <c r="M3635" s="124"/>
    </row>
    <row r="3636" spans="2:13">
      <c r="B3636" s="431"/>
      <c r="M3636" s="124"/>
    </row>
    <row r="3637" spans="2:13">
      <c r="B3637" s="431"/>
      <c r="M3637" s="124"/>
    </row>
    <row r="3638" spans="2:13">
      <c r="B3638" s="431"/>
      <c r="M3638" s="124"/>
    </row>
    <row r="3639" spans="2:13">
      <c r="B3639" s="431"/>
      <c r="M3639" s="124"/>
    </row>
    <row r="3640" spans="2:13">
      <c r="B3640" s="431"/>
      <c r="M3640" s="124"/>
    </row>
    <row r="3641" spans="2:13">
      <c r="B3641" s="431"/>
      <c r="M3641" s="124"/>
    </row>
    <row r="3642" spans="2:13">
      <c r="B3642" s="431"/>
      <c r="M3642" s="124"/>
    </row>
    <row r="3643" spans="2:13">
      <c r="B3643" s="431"/>
      <c r="M3643" s="124"/>
    </row>
    <row r="3644" spans="2:13">
      <c r="B3644" s="431"/>
      <c r="M3644" s="124"/>
    </row>
    <row r="3645" spans="2:13">
      <c r="B3645" s="431"/>
      <c r="M3645" s="124"/>
    </row>
    <row r="3646" spans="2:13">
      <c r="B3646" s="431"/>
      <c r="M3646" s="124"/>
    </row>
    <row r="3647" spans="2:13">
      <c r="B3647" s="431"/>
      <c r="M3647" s="124"/>
    </row>
    <row r="3648" spans="2:13">
      <c r="B3648" s="431"/>
      <c r="M3648" s="124"/>
    </row>
    <row r="3649" spans="2:13">
      <c r="B3649" s="431"/>
      <c r="M3649" s="124"/>
    </row>
    <row r="3650" spans="2:13">
      <c r="B3650" s="431"/>
      <c r="M3650" s="124"/>
    </row>
    <row r="3651" spans="2:13">
      <c r="B3651" s="431"/>
      <c r="M3651" s="124"/>
    </row>
    <row r="3652" spans="2:13">
      <c r="B3652" s="431"/>
      <c r="M3652" s="124"/>
    </row>
    <row r="3653" spans="2:13">
      <c r="B3653" s="431"/>
      <c r="M3653" s="124"/>
    </row>
    <row r="3654" spans="2:13">
      <c r="B3654" s="431"/>
      <c r="M3654" s="124"/>
    </row>
    <row r="3655" spans="2:13">
      <c r="B3655" s="431"/>
      <c r="M3655" s="124"/>
    </row>
    <row r="3656" spans="2:13">
      <c r="B3656" s="431"/>
      <c r="M3656" s="124"/>
    </row>
    <row r="3657" spans="2:13">
      <c r="B3657" s="431"/>
      <c r="M3657" s="124"/>
    </row>
    <row r="3658" spans="2:13">
      <c r="B3658" s="431"/>
      <c r="M3658" s="124"/>
    </row>
    <row r="3659" spans="2:13">
      <c r="B3659" s="431"/>
      <c r="M3659" s="124"/>
    </row>
    <row r="3660" spans="2:13">
      <c r="B3660" s="431"/>
      <c r="M3660" s="124"/>
    </row>
    <row r="3661" spans="2:13">
      <c r="B3661" s="431"/>
      <c r="M3661" s="124"/>
    </row>
    <row r="3662" spans="2:13">
      <c r="B3662" s="431"/>
      <c r="M3662" s="124"/>
    </row>
    <row r="3663" spans="2:13">
      <c r="B3663" s="431"/>
      <c r="M3663" s="124"/>
    </row>
    <row r="3664" spans="2:13">
      <c r="B3664" s="431"/>
      <c r="M3664" s="124"/>
    </row>
    <row r="3665" spans="2:13">
      <c r="B3665" s="431"/>
      <c r="M3665" s="124"/>
    </row>
    <row r="3666" spans="2:13">
      <c r="B3666" s="431"/>
      <c r="M3666" s="124"/>
    </row>
    <row r="3667" spans="2:13">
      <c r="B3667" s="431"/>
      <c r="M3667" s="124"/>
    </row>
    <row r="3668" spans="2:13">
      <c r="B3668" s="431"/>
      <c r="M3668" s="124"/>
    </row>
    <row r="3669" spans="2:13">
      <c r="B3669" s="431"/>
      <c r="M3669" s="124"/>
    </row>
    <row r="3670" spans="2:13">
      <c r="B3670" s="431"/>
      <c r="M3670" s="124"/>
    </row>
    <row r="3671" spans="2:13">
      <c r="B3671" s="431"/>
      <c r="M3671" s="124"/>
    </row>
    <row r="3672" spans="2:13">
      <c r="B3672" s="431"/>
      <c r="M3672" s="124"/>
    </row>
    <row r="3673" spans="2:13">
      <c r="B3673" s="431"/>
      <c r="M3673" s="124"/>
    </row>
    <row r="3674" spans="2:13">
      <c r="B3674" s="431"/>
      <c r="M3674" s="124"/>
    </row>
    <row r="3675" spans="2:13">
      <c r="B3675" s="431"/>
      <c r="M3675" s="124"/>
    </row>
    <row r="3676" spans="2:13">
      <c r="B3676" s="431"/>
      <c r="M3676" s="124"/>
    </row>
    <row r="3677" spans="2:13">
      <c r="B3677" s="431"/>
      <c r="M3677" s="124"/>
    </row>
    <row r="3678" spans="2:13">
      <c r="B3678" s="431"/>
      <c r="M3678" s="124"/>
    </row>
    <row r="3679" spans="2:13">
      <c r="B3679" s="431"/>
      <c r="M3679" s="124"/>
    </row>
    <row r="3680" spans="2:13">
      <c r="B3680" s="431"/>
      <c r="M3680" s="124"/>
    </row>
    <row r="3681" spans="2:13">
      <c r="B3681" s="431"/>
      <c r="M3681" s="124"/>
    </row>
    <row r="3682" spans="2:13">
      <c r="B3682" s="431"/>
      <c r="M3682" s="124"/>
    </row>
    <row r="3683" spans="2:13">
      <c r="B3683" s="431"/>
      <c r="M3683" s="124"/>
    </row>
    <row r="3684" spans="2:13">
      <c r="B3684" s="431"/>
      <c r="M3684" s="124"/>
    </row>
    <row r="3685" spans="2:13">
      <c r="B3685" s="431"/>
      <c r="M3685" s="124"/>
    </row>
    <row r="3686" spans="2:13">
      <c r="B3686" s="431"/>
      <c r="M3686" s="124"/>
    </row>
    <row r="3687" spans="2:13">
      <c r="B3687" s="431"/>
      <c r="M3687" s="124"/>
    </row>
    <row r="3688" spans="2:13">
      <c r="B3688" s="431"/>
      <c r="M3688" s="124"/>
    </row>
    <row r="3689" spans="2:13">
      <c r="B3689" s="431"/>
      <c r="M3689" s="124"/>
    </row>
    <row r="3690" spans="2:13">
      <c r="B3690" s="431"/>
      <c r="M3690" s="124"/>
    </row>
    <row r="3691" spans="2:13">
      <c r="B3691" s="431"/>
      <c r="M3691" s="124"/>
    </row>
    <row r="3692" spans="2:13">
      <c r="B3692" s="431"/>
      <c r="M3692" s="124"/>
    </row>
    <row r="3693" spans="2:13">
      <c r="B3693" s="431"/>
      <c r="M3693" s="124"/>
    </row>
    <row r="3694" spans="2:13">
      <c r="B3694" s="431"/>
      <c r="M3694" s="124"/>
    </row>
    <row r="3695" spans="2:13">
      <c r="B3695" s="431"/>
      <c r="M3695" s="124"/>
    </row>
    <row r="3696" spans="2:13">
      <c r="B3696" s="431"/>
      <c r="M3696" s="124"/>
    </row>
    <row r="3697" spans="2:13">
      <c r="B3697" s="431"/>
      <c r="M3697" s="124"/>
    </row>
    <row r="3698" spans="2:13">
      <c r="B3698" s="431"/>
      <c r="M3698" s="124"/>
    </row>
    <row r="3699" spans="2:13">
      <c r="B3699" s="431"/>
      <c r="M3699" s="124"/>
    </row>
    <row r="3700" spans="2:13">
      <c r="B3700" s="431"/>
      <c r="M3700" s="124"/>
    </row>
    <row r="3701" spans="2:13">
      <c r="B3701" s="431"/>
      <c r="M3701" s="124"/>
    </row>
    <row r="3702" spans="2:13">
      <c r="B3702" s="431"/>
      <c r="M3702" s="124"/>
    </row>
    <row r="3703" spans="2:13">
      <c r="B3703" s="431"/>
      <c r="M3703" s="124"/>
    </row>
    <row r="3704" spans="2:13">
      <c r="B3704" s="431"/>
      <c r="M3704" s="124"/>
    </row>
    <row r="3705" spans="2:13">
      <c r="B3705" s="431"/>
      <c r="M3705" s="124"/>
    </row>
    <row r="3706" spans="2:13">
      <c r="B3706" s="431"/>
      <c r="M3706" s="124"/>
    </row>
    <row r="3707" spans="2:13">
      <c r="B3707" s="431"/>
      <c r="M3707" s="124"/>
    </row>
    <row r="3708" spans="2:13">
      <c r="B3708" s="431"/>
      <c r="M3708" s="124"/>
    </row>
    <row r="3709" spans="2:13">
      <c r="B3709" s="431"/>
      <c r="M3709" s="124"/>
    </row>
    <row r="3710" spans="2:13">
      <c r="B3710" s="431"/>
      <c r="M3710" s="124"/>
    </row>
    <row r="3711" spans="2:13">
      <c r="B3711" s="431"/>
      <c r="M3711" s="124"/>
    </row>
    <row r="3712" spans="2:13">
      <c r="B3712" s="431"/>
      <c r="M3712" s="124"/>
    </row>
    <row r="3713" spans="2:13">
      <c r="B3713" s="431"/>
      <c r="M3713" s="124"/>
    </row>
    <row r="3714" spans="2:13">
      <c r="B3714" s="431"/>
      <c r="M3714" s="124"/>
    </row>
    <row r="3715" spans="2:13">
      <c r="B3715" s="431"/>
      <c r="M3715" s="124"/>
    </row>
    <row r="3716" spans="2:13">
      <c r="B3716" s="431"/>
      <c r="M3716" s="124"/>
    </row>
    <row r="3717" spans="2:13">
      <c r="B3717" s="431"/>
      <c r="M3717" s="124"/>
    </row>
    <row r="3718" spans="2:13">
      <c r="B3718" s="431"/>
      <c r="M3718" s="124"/>
    </row>
    <row r="3719" spans="2:13">
      <c r="B3719" s="431"/>
      <c r="M3719" s="124"/>
    </row>
    <row r="3720" spans="2:13">
      <c r="B3720" s="431"/>
      <c r="M3720" s="124"/>
    </row>
    <row r="3721" spans="2:13">
      <c r="B3721" s="431"/>
      <c r="M3721" s="124"/>
    </row>
    <row r="3722" spans="2:13">
      <c r="B3722" s="431"/>
      <c r="M3722" s="124"/>
    </row>
    <row r="3723" spans="2:13">
      <c r="B3723" s="431"/>
      <c r="M3723" s="124"/>
    </row>
    <row r="3724" spans="2:13">
      <c r="B3724" s="431"/>
      <c r="M3724" s="124"/>
    </row>
    <row r="3725" spans="2:13">
      <c r="B3725" s="431"/>
      <c r="M3725" s="124"/>
    </row>
    <row r="3726" spans="2:13">
      <c r="B3726" s="431"/>
      <c r="M3726" s="124"/>
    </row>
    <row r="3727" spans="2:13">
      <c r="B3727" s="431"/>
      <c r="M3727" s="124"/>
    </row>
    <row r="3728" spans="2:13">
      <c r="B3728" s="431"/>
      <c r="M3728" s="124"/>
    </row>
    <row r="3729" spans="2:13">
      <c r="B3729" s="431"/>
      <c r="M3729" s="124"/>
    </row>
    <row r="3730" spans="2:13">
      <c r="B3730" s="431"/>
      <c r="M3730" s="124"/>
    </row>
    <row r="3731" spans="2:13">
      <c r="B3731" s="431"/>
      <c r="M3731" s="124"/>
    </row>
    <row r="3732" spans="2:13">
      <c r="B3732" s="431"/>
      <c r="M3732" s="124"/>
    </row>
    <row r="3733" spans="2:13">
      <c r="B3733" s="431"/>
      <c r="M3733" s="124"/>
    </row>
    <row r="3734" spans="2:13">
      <c r="B3734" s="431"/>
      <c r="M3734" s="124"/>
    </row>
    <row r="3735" spans="2:13">
      <c r="B3735" s="431"/>
      <c r="M3735" s="124"/>
    </row>
    <row r="3736" spans="2:13">
      <c r="B3736" s="431"/>
      <c r="M3736" s="124"/>
    </row>
    <row r="3737" spans="2:13">
      <c r="B3737" s="431"/>
      <c r="M3737" s="124"/>
    </row>
    <row r="3738" spans="2:13">
      <c r="B3738" s="431"/>
      <c r="M3738" s="124"/>
    </row>
    <row r="3739" spans="2:13">
      <c r="B3739" s="431"/>
      <c r="M3739" s="124"/>
    </row>
    <row r="3740" spans="2:13">
      <c r="B3740" s="431"/>
      <c r="M3740" s="124"/>
    </row>
    <row r="3741" spans="2:13">
      <c r="B3741" s="431"/>
      <c r="M3741" s="124"/>
    </row>
    <row r="3742" spans="2:13">
      <c r="B3742" s="431"/>
      <c r="M3742" s="124"/>
    </row>
    <row r="3743" spans="2:13">
      <c r="B3743" s="431"/>
      <c r="M3743" s="124"/>
    </row>
    <row r="3744" spans="2:13">
      <c r="B3744" s="431"/>
      <c r="M3744" s="124"/>
    </row>
    <row r="3745" spans="2:13">
      <c r="B3745" s="431"/>
      <c r="M3745" s="124"/>
    </row>
    <row r="3746" spans="2:13">
      <c r="B3746" s="431"/>
      <c r="M3746" s="124"/>
    </row>
    <row r="3747" spans="2:13">
      <c r="B3747" s="431"/>
      <c r="M3747" s="124"/>
    </row>
    <row r="3748" spans="2:13">
      <c r="B3748" s="431"/>
      <c r="M3748" s="124"/>
    </row>
    <row r="3749" spans="2:13">
      <c r="B3749" s="431"/>
      <c r="M3749" s="124"/>
    </row>
    <row r="3750" spans="2:13">
      <c r="B3750" s="431"/>
      <c r="M3750" s="124"/>
    </row>
    <row r="3751" spans="2:13">
      <c r="B3751" s="431"/>
      <c r="M3751" s="124"/>
    </row>
    <row r="3752" spans="2:13">
      <c r="B3752" s="431"/>
      <c r="M3752" s="124"/>
    </row>
    <row r="3753" spans="2:13">
      <c r="B3753" s="431"/>
      <c r="M3753" s="124"/>
    </row>
    <row r="3754" spans="2:13">
      <c r="B3754" s="431"/>
      <c r="M3754" s="124"/>
    </row>
    <row r="3755" spans="2:13">
      <c r="B3755" s="431"/>
      <c r="M3755" s="124"/>
    </row>
    <row r="3756" spans="2:13">
      <c r="B3756" s="431"/>
      <c r="M3756" s="124"/>
    </row>
    <row r="3757" spans="2:13">
      <c r="B3757" s="431"/>
      <c r="M3757" s="124"/>
    </row>
    <row r="3758" spans="2:13">
      <c r="B3758" s="431"/>
      <c r="M3758" s="124"/>
    </row>
    <row r="3759" spans="2:13">
      <c r="B3759" s="431"/>
      <c r="M3759" s="124"/>
    </row>
    <row r="3760" spans="2:13">
      <c r="B3760" s="431"/>
      <c r="M3760" s="124"/>
    </row>
    <row r="3761" spans="2:13">
      <c r="B3761" s="431"/>
      <c r="M3761" s="124"/>
    </row>
    <row r="3762" spans="2:13">
      <c r="B3762" s="431"/>
      <c r="M3762" s="124"/>
    </row>
    <row r="3763" spans="2:13">
      <c r="B3763" s="431"/>
      <c r="M3763" s="124"/>
    </row>
    <row r="3764" spans="2:13">
      <c r="B3764" s="431"/>
      <c r="M3764" s="124"/>
    </row>
    <row r="3765" spans="2:13">
      <c r="B3765" s="431"/>
      <c r="M3765" s="124"/>
    </row>
    <row r="3766" spans="2:13">
      <c r="B3766" s="431"/>
      <c r="M3766" s="124"/>
    </row>
    <row r="3767" spans="2:13">
      <c r="B3767" s="431"/>
      <c r="M3767" s="124"/>
    </row>
    <row r="3768" spans="2:13">
      <c r="B3768" s="431"/>
      <c r="M3768" s="124"/>
    </row>
    <row r="3769" spans="2:13">
      <c r="B3769" s="431"/>
      <c r="M3769" s="124"/>
    </row>
    <row r="3770" spans="2:13">
      <c r="B3770" s="431"/>
      <c r="M3770" s="124"/>
    </row>
    <row r="3771" spans="2:13">
      <c r="B3771" s="431"/>
      <c r="M3771" s="124"/>
    </row>
    <row r="3772" spans="2:13">
      <c r="B3772" s="431"/>
      <c r="M3772" s="124"/>
    </row>
    <row r="3773" spans="2:13">
      <c r="B3773" s="431"/>
      <c r="M3773" s="124"/>
    </row>
    <row r="3774" spans="2:13">
      <c r="B3774" s="431"/>
      <c r="M3774" s="124"/>
    </row>
    <row r="3775" spans="2:13">
      <c r="B3775" s="431"/>
      <c r="M3775" s="124"/>
    </row>
    <row r="3776" spans="2:13">
      <c r="B3776" s="431"/>
      <c r="M3776" s="124"/>
    </row>
    <row r="3777" spans="2:13">
      <c r="B3777" s="431"/>
      <c r="M3777" s="124"/>
    </row>
    <row r="3778" spans="2:13">
      <c r="B3778" s="431"/>
      <c r="M3778" s="124"/>
    </row>
    <row r="3779" spans="2:13">
      <c r="B3779" s="431"/>
      <c r="M3779" s="124"/>
    </row>
    <row r="3780" spans="2:13">
      <c r="B3780" s="431"/>
      <c r="M3780" s="124"/>
    </row>
    <row r="3781" spans="2:13">
      <c r="B3781" s="431"/>
      <c r="M3781" s="124"/>
    </row>
    <row r="3782" spans="2:13">
      <c r="B3782" s="431"/>
      <c r="M3782" s="124"/>
    </row>
    <row r="3783" spans="2:13">
      <c r="B3783" s="431"/>
      <c r="M3783" s="124"/>
    </row>
    <row r="3784" spans="2:13">
      <c r="B3784" s="431"/>
      <c r="M3784" s="124"/>
    </row>
    <row r="3785" spans="2:13">
      <c r="B3785" s="431"/>
      <c r="M3785" s="124"/>
    </row>
    <row r="3786" spans="2:13">
      <c r="B3786" s="431"/>
      <c r="M3786" s="124"/>
    </row>
    <row r="3787" spans="2:13">
      <c r="B3787" s="431"/>
      <c r="M3787" s="124"/>
    </row>
    <row r="3788" spans="2:13">
      <c r="B3788" s="431"/>
      <c r="M3788" s="124"/>
    </row>
    <row r="3789" spans="2:13">
      <c r="B3789" s="431"/>
      <c r="M3789" s="124"/>
    </row>
    <row r="3790" spans="2:13">
      <c r="B3790" s="431"/>
      <c r="M3790" s="124"/>
    </row>
    <row r="3791" spans="2:13">
      <c r="B3791" s="431"/>
      <c r="M3791" s="124"/>
    </row>
    <row r="3792" spans="2:13">
      <c r="B3792" s="431"/>
      <c r="M3792" s="124"/>
    </row>
    <row r="3793" spans="2:13">
      <c r="B3793" s="431"/>
      <c r="M3793" s="124"/>
    </row>
    <row r="3794" spans="2:13">
      <c r="B3794" s="431"/>
      <c r="M3794" s="124"/>
    </row>
    <row r="3795" spans="2:13">
      <c r="B3795" s="431"/>
      <c r="M3795" s="124"/>
    </row>
    <row r="3796" spans="2:13">
      <c r="B3796" s="431"/>
      <c r="M3796" s="124"/>
    </row>
    <row r="3797" spans="2:13">
      <c r="B3797" s="431"/>
      <c r="M3797" s="124"/>
    </row>
    <row r="3798" spans="2:13">
      <c r="B3798" s="431"/>
      <c r="M3798" s="124"/>
    </row>
    <row r="3799" spans="2:13">
      <c r="B3799" s="431"/>
      <c r="M3799" s="124"/>
    </row>
    <row r="3800" spans="2:13">
      <c r="B3800" s="431"/>
      <c r="M3800" s="124"/>
    </row>
    <row r="3801" spans="2:13">
      <c r="B3801" s="431"/>
      <c r="M3801" s="124"/>
    </row>
    <row r="3802" spans="2:13">
      <c r="B3802" s="431"/>
      <c r="M3802" s="124"/>
    </row>
    <row r="3803" spans="2:13">
      <c r="B3803" s="431"/>
      <c r="M3803" s="124"/>
    </row>
    <row r="3804" spans="2:13">
      <c r="B3804" s="431"/>
      <c r="M3804" s="124"/>
    </row>
    <row r="3805" spans="2:13">
      <c r="B3805" s="431"/>
      <c r="M3805" s="124"/>
    </row>
    <row r="3806" spans="2:13">
      <c r="B3806" s="431"/>
      <c r="M3806" s="124"/>
    </row>
    <row r="3807" spans="2:13">
      <c r="B3807" s="431"/>
      <c r="M3807" s="124"/>
    </row>
    <row r="3808" spans="2:13">
      <c r="B3808" s="431"/>
      <c r="M3808" s="124"/>
    </row>
    <row r="3809" spans="2:13">
      <c r="B3809" s="431"/>
      <c r="M3809" s="124"/>
    </row>
    <row r="3810" spans="2:13">
      <c r="B3810" s="431"/>
      <c r="M3810" s="124"/>
    </row>
    <row r="3811" spans="2:13">
      <c r="B3811" s="431"/>
      <c r="M3811" s="124"/>
    </row>
    <row r="3812" spans="2:13">
      <c r="B3812" s="431"/>
      <c r="M3812" s="124"/>
    </row>
    <row r="3813" spans="2:13">
      <c r="B3813" s="431"/>
      <c r="M3813" s="124"/>
    </row>
    <row r="3814" spans="2:13">
      <c r="B3814" s="431"/>
      <c r="M3814" s="124"/>
    </row>
    <row r="3815" spans="2:13">
      <c r="B3815" s="431"/>
      <c r="M3815" s="124"/>
    </row>
    <row r="3816" spans="2:13">
      <c r="B3816" s="431"/>
      <c r="M3816" s="124"/>
    </row>
    <row r="3817" spans="2:13">
      <c r="B3817" s="431"/>
      <c r="M3817" s="124"/>
    </row>
    <row r="3818" spans="2:13">
      <c r="B3818" s="431"/>
      <c r="M3818" s="124"/>
    </row>
    <row r="3819" spans="2:13">
      <c r="B3819" s="431"/>
      <c r="M3819" s="124"/>
    </row>
    <row r="3820" spans="2:13">
      <c r="B3820" s="431"/>
      <c r="M3820" s="124"/>
    </row>
    <row r="3821" spans="2:13">
      <c r="B3821" s="431"/>
      <c r="M3821" s="124"/>
    </row>
    <row r="3822" spans="2:13">
      <c r="B3822" s="431"/>
      <c r="M3822" s="124"/>
    </row>
    <row r="3823" spans="2:13">
      <c r="B3823" s="431"/>
      <c r="M3823" s="124"/>
    </row>
    <row r="3824" spans="2:13">
      <c r="B3824" s="431"/>
      <c r="M3824" s="124"/>
    </row>
    <row r="3825" spans="2:13">
      <c r="B3825" s="431"/>
      <c r="M3825" s="124"/>
    </row>
    <row r="3826" spans="2:13">
      <c r="B3826" s="431"/>
      <c r="M3826" s="124"/>
    </row>
    <row r="3827" spans="2:13">
      <c r="B3827" s="431"/>
      <c r="M3827" s="124"/>
    </row>
    <row r="3828" spans="2:13">
      <c r="B3828" s="431"/>
      <c r="M3828" s="124"/>
    </row>
    <row r="3829" spans="2:13">
      <c r="B3829" s="431"/>
      <c r="M3829" s="124"/>
    </row>
    <row r="3830" spans="2:13">
      <c r="B3830" s="431"/>
      <c r="M3830" s="124"/>
    </row>
    <row r="3831" spans="2:13">
      <c r="B3831" s="431"/>
      <c r="M3831" s="124"/>
    </row>
    <row r="3832" spans="2:13">
      <c r="B3832" s="431"/>
      <c r="M3832" s="124"/>
    </row>
    <row r="3833" spans="2:13">
      <c r="B3833" s="431"/>
      <c r="M3833" s="124"/>
    </row>
    <row r="3834" spans="2:13">
      <c r="B3834" s="431"/>
      <c r="M3834" s="124"/>
    </row>
    <row r="3835" spans="2:13">
      <c r="B3835" s="431"/>
      <c r="M3835" s="124"/>
    </row>
    <row r="3836" spans="2:13">
      <c r="B3836" s="431"/>
      <c r="M3836" s="124"/>
    </row>
    <row r="3837" spans="2:13">
      <c r="B3837" s="431"/>
      <c r="M3837" s="124"/>
    </row>
    <row r="3838" spans="2:13">
      <c r="B3838" s="431"/>
      <c r="M3838" s="124"/>
    </row>
    <row r="3839" spans="2:13">
      <c r="B3839" s="431"/>
      <c r="M3839" s="124"/>
    </row>
    <row r="3840" spans="2:13">
      <c r="B3840" s="431"/>
      <c r="M3840" s="124"/>
    </row>
    <row r="3841" spans="2:13">
      <c r="B3841" s="431"/>
      <c r="M3841" s="124"/>
    </row>
    <row r="3842" spans="2:13">
      <c r="B3842" s="431"/>
      <c r="M3842" s="124"/>
    </row>
    <row r="3843" spans="2:13">
      <c r="B3843" s="431"/>
      <c r="M3843" s="124"/>
    </row>
    <row r="3844" spans="2:13">
      <c r="B3844" s="431"/>
      <c r="M3844" s="124"/>
    </row>
    <row r="3845" spans="2:13">
      <c r="B3845" s="431"/>
      <c r="M3845" s="124"/>
    </row>
    <row r="3846" spans="2:13">
      <c r="B3846" s="431"/>
      <c r="M3846" s="124"/>
    </row>
    <row r="3847" spans="2:13">
      <c r="B3847" s="431"/>
      <c r="M3847" s="124"/>
    </row>
    <row r="3848" spans="2:13">
      <c r="B3848" s="431"/>
      <c r="M3848" s="124"/>
    </row>
    <row r="3849" spans="2:13">
      <c r="B3849" s="431"/>
      <c r="M3849" s="124"/>
    </row>
    <row r="3850" spans="2:13">
      <c r="B3850" s="431"/>
      <c r="M3850" s="124"/>
    </row>
    <row r="3851" spans="2:13">
      <c r="B3851" s="431"/>
      <c r="M3851" s="124"/>
    </row>
    <row r="3852" spans="2:13">
      <c r="B3852" s="431"/>
      <c r="M3852" s="124"/>
    </row>
    <row r="3853" spans="2:13">
      <c r="B3853" s="431"/>
      <c r="M3853" s="124"/>
    </row>
    <row r="3854" spans="2:13">
      <c r="B3854" s="431"/>
      <c r="M3854" s="124"/>
    </row>
    <row r="3855" spans="2:13">
      <c r="B3855" s="431"/>
      <c r="M3855" s="124"/>
    </row>
    <row r="3856" spans="2:13">
      <c r="B3856" s="431"/>
      <c r="M3856" s="124"/>
    </row>
    <row r="3857" spans="2:13">
      <c r="B3857" s="431"/>
      <c r="M3857" s="124"/>
    </row>
    <row r="3858" spans="2:13">
      <c r="B3858" s="431"/>
      <c r="M3858" s="124"/>
    </row>
    <row r="3859" spans="2:13">
      <c r="B3859" s="431"/>
      <c r="M3859" s="124"/>
    </row>
    <row r="3860" spans="2:13">
      <c r="B3860" s="431"/>
      <c r="M3860" s="124"/>
    </row>
    <row r="3861" spans="2:13">
      <c r="B3861" s="431"/>
      <c r="M3861" s="124"/>
    </row>
    <row r="3862" spans="2:13">
      <c r="B3862" s="431"/>
      <c r="M3862" s="124"/>
    </row>
    <row r="3863" spans="2:13">
      <c r="B3863" s="431"/>
      <c r="M3863" s="124"/>
    </row>
    <row r="3864" spans="2:13">
      <c r="B3864" s="431"/>
      <c r="M3864" s="124"/>
    </row>
    <row r="3865" spans="2:13">
      <c r="B3865" s="431"/>
      <c r="M3865" s="124"/>
    </row>
    <row r="3866" spans="2:13">
      <c r="B3866" s="431"/>
      <c r="M3866" s="124"/>
    </row>
    <row r="3867" spans="2:13">
      <c r="B3867" s="431"/>
      <c r="M3867" s="124"/>
    </row>
    <row r="3868" spans="2:13">
      <c r="B3868" s="431"/>
      <c r="M3868" s="124"/>
    </row>
    <row r="3869" spans="2:13">
      <c r="B3869" s="431"/>
      <c r="M3869" s="124"/>
    </row>
    <row r="3870" spans="2:13">
      <c r="B3870" s="431"/>
      <c r="M3870" s="124"/>
    </row>
    <row r="3871" spans="2:13">
      <c r="B3871" s="431"/>
      <c r="M3871" s="124"/>
    </row>
    <row r="3872" spans="2:13">
      <c r="B3872" s="431"/>
      <c r="M3872" s="124"/>
    </row>
    <row r="3873" spans="2:13">
      <c r="B3873" s="431"/>
      <c r="M3873" s="124"/>
    </row>
    <row r="3874" spans="2:13">
      <c r="B3874" s="431"/>
      <c r="M3874" s="124"/>
    </row>
    <row r="3875" spans="2:13">
      <c r="B3875" s="431"/>
      <c r="M3875" s="124"/>
    </row>
    <row r="3876" spans="2:13">
      <c r="B3876" s="431"/>
      <c r="M3876" s="124"/>
    </row>
    <row r="3877" spans="2:13">
      <c r="B3877" s="431"/>
      <c r="M3877" s="124"/>
    </row>
    <row r="3878" spans="2:13">
      <c r="B3878" s="431"/>
      <c r="M3878" s="124"/>
    </row>
    <row r="3879" spans="2:13">
      <c r="B3879" s="431"/>
      <c r="M3879" s="124"/>
    </row>
    <row r="3880" spans="2:13">
      <c r="B3880" s="431"/>
      <c r="M3880" s="124"/>
    </row>
    <row r="3881" spans="2:13">
      <c r="B3881" s="431"/>
      <c r="M3881" s="124"/>
    </row>
    <row r="3882" spans="2:13">
      <c r="B3882" s="431"/>
      <c r="M3882" s="124"/>
    </row>
    <row r="3883" spans="2:13">
      <c r="B3883" s="431"/>
      <c r="M3883" s="124"/>
    </row>
    <row r="3884" spans="2:13">
      <c r="B3884" s="431"/>
      <c r="M3884" s="124"/>
    </row>
    <row r="3885" spans="2:13">
      <c r="B3885" s="431"/>
      <c r="M3885" s="124"/>
    </row>
    <row r="3886" spans="2:13">
      <c r="B3886" s="431"/>
      <c r="M3886" s="124"/>
    </row>
    <row r="3887" spans="2:13">
      <c r="B3887" s="431"/>
      <c r="M3887" s="124"/>
    </row>
    <row r="3888" spans="2:13">
      <c r="B3888" s="431"/>
      <c r="M3888" s="124"/>
    </row>
    <row r="3889" spans="2:13">
      <c r="B3889" s="431"/>
      <c r="M3889" s="124"/>
    </row>
    <row r="3890" spans="2:13">
      <c r="B3890" s="431"/>
      <c r="M3890" s="124"/>
    </row>
    <row r="3891" spans="2:13">
      <c r="B3891" s="431"/>
      <c r="M3891" s="124"/>
    </row>
    <row r="3892" spans="2:13">
      <c r="B3892" s="431"/>
      <c r="M3892" s="124"/>
    </row>
    <row r="3893" spans="2:13">
      <c r="B3893" s="431"/>
      <c r="M3893" s="124"/>
    </row>
    <row r="3894" spans="2:13">
      <c r="B3894" s="431"/>
      <c r="M3894" s="124"/>
    </row>
    <row r="3895" spans="2:13">
      <c r="B3895" s="431"/>
      <c r="M3895" s="124"/>
    </row>
    <row r="3896" spans="2:13">
      <c r="B3896" s="431"/>
      <c r="M3896" s="124"/>
    </row>
    <row r="3897" spans="2:13">
      <c r="B3897" s="431"/>
      <c r="M3897" s="124"/>
    </row>
    <row r="3898" spans="2:13">
      <c r="B3898" s="431"/>
      <c r="M3898" s="124"/>
    </row>
    <row r="3899" spans="2:13">
      <c r="B3899" s="431"/>
      <c r="M3899" s="124"/>
    </row>
    <row r="3900" spans="2:13">
      <c r="B3900" s="431"/>
      <c r="M3900" s="124"/>
    </row>
    <row r="3901" spans="2:13">
      <c r="B3901" s="431"/>
      <c r="M3901" s="124"/>
    </row>
    <row r="3902" spans="2:13">
      <c r="B3902" s="431"/>
      <c r="M3902" s="124"/>
    </row>
    <row r="3903" spans="2:13">
      <c r="B3903" s="431"/>
      <c r="M3903" s="124"/>
    </row>
    <row r="3904" spans="2:13">
      <c r="B3904" s="431"/>
      <c r="M3904" s="124"/>
    </row>
    <row r="3905" spans="2:13">
      <c r="B3905" s="431"/>
      <c r="M3905" s="124"/>
    </row>
    <row r="3906" spans="2:13">
      <c r="B3906" s="431"/>
      <c r="M3906" s="124"/>
    </row>
    <row r="3907" spans="2:13">
      <c r="B3907" s="431"/>
      <c r="M3907" s="124"/>
    </row>
    <row r="3908" spans="2:13">
      <c r="B3908" s="431"/>
      <c r="M3908" s="124"/>
    </row>
    <row r="3909" spans="2:13">
      <c r="B3909" s="431"/>
      <c r="M3909" s="124"/>
    </row>
    <row r="3910" spans="2:13">
      <c r="B3910" s="431"/>
      <c r="M3910" s="124"/>
    </row>
    <row r="3911" spans="2:13">
      <c r="B3911" s="431"/>
      <c r="M3911" s="124"/>
    </row>
    <row r="3912" spans="2:13">
      <c r="B3912" s="431"/>
      <c r="M3912" s="124"/>
    </row>
    <row r="3913" spans="2:13">
      <c r="B3913" s="431"/>
      <c r="M3913" s="124"/>
    </row>
    <row r="3914" spans="2:13">
      <c r="B3914" s="431"/>
      <c r="M3914" s="124"/>
    </row>
    <row r="3915" spans="2:13">
      <c r="B3915" s="431"/>
      <c r="M3915" s="124"/>
    </row>
    <row r="3916" spans="2:13">
      <c r="B3916" s="431"/>
      <c r="M3916" s="124"/>
    </row>
    <row r="3917" spans="2:13">
      <c r="B3917" s="431"/>
      <c r="M3917" s="124"/>
    </row>
    <row r="3918" spans="2:13">
      <c r="B3918" s="431"/>
      <c r="M3918" s="124"/>
    </row>
    <row r="3919" spans="2:13">
      <c r="B3919" s="431"/>
      <c r="M3919" s="124"/>
    </row>
    <row r="3920" spans="2:13">
      <c r="B3920" s="431"/>
      <c r="M3920" s="124"/>
    </row>
    <row r="3921" spans="2:13">
      <c r="B3921" s="431"/>
      <c r="M3921" s="124"/>
    </row>
    <row r="3922" spans="2:13">
      <c r="B3922" s="431"/>
      <c r="M3922" s="124"/>
    </row>
    <row r="3923" spans="2:13">
      <c r="B3923" s="431"/>
      <c r="M3923" s="124"/>
    </row>
    <row r="3924" spans="2:13">
      <c r="B3924" s="431"/>
      <c r="M3924" s="124"/>
    </row>
    <row r="3925" spans="2:13">
      <c r="B3925" s="431"/>
      <c r="M3925" s="124"/>
    </row>
    <row r="3926" spans="2:13">
      <c r="B3926" s="431"/>
      <c r="M3926" s="124"/>
    </row>
    <row r="3927" spans="2:13">
      <c r="B3927" s="431"/>
      <c r="M3927" s="124"/>
    </row>
    <row r="3928" spans="2:13">
      <c r="B3928" s="431"/>
      <c r="M3928" s="124"/>
    </row>
    <row r="3929" spans="2:13">
      <c r="B3929" s="431"/>
      <c r="M3929" s="124"/>
    </row>
    <row r="3930" spans="2:13">
      <c r="B3930" s="431"/>
      <c r="M3930" s="124"/>
    </row>
    <row r="3931" spans="2:13">
      <c r="B3931" s="431"/>
      <c r="M3931" s="124"/>
    </row>
    <row r="3932" spans="2:13">
      <c r="B3932" s="431"/>
      <c r="M3932" s="124"/>
    </row>
    <row r="3933" spans="2:13">
      <c r="B3933" s="431"/>
      <c r="M3933" s="124"/>
    </row>
    <row r="3934" spans="2:13">
      <c r="B3934" s="431"/>
      <c r="M3934" s="124"/>
    </row>
    <row r="3935" spans="2:13">
      <c r="B3935" s="431"/>
      <c r="M3935" s="124"/>
    </row>
    <row r="3936" spans="2:13">
      <c r="B3936" s="431"/>
      <c r="M3936" s="124"/>
    </row>
    <row r="3937" spans="2:13">
      <c r="B3937" s="431"/>
      <c r="M3937" s="124"/>
    </row>
    <row r="3938" spans="2:13">
      <c r="B3938" s="431"/>
      <c r="M3938" s="124"/>
    </row>
    <row r="3939" spans="2:13">
      <c r="B3939" s="431"/>
      <c r="M3939" s="124"/>
    </row>
    <row r="3940" spans="2:13">
      <c r="B3940" s="431"/>
      <c r="M3940" s="124"/>
    </row>
    <row r="3941" spans="2:13">
      <c r="B3941" s="431"/>
      <c r="M3941" s="124"/>
    </row>
    <row r="3942" spans="2:13">
      <c r="B3942" s="431"/>
      <c r="M3942" s="124"/>
    </row>
    <row r="3943" spans="2:13">
      <c r="B3943" s="431"/>
      <c r="M3943" s="124"/>
    </row>
    <row r="3944" spans="2:13">
      <c r="B3944" s="431"/>
      <c r="M3944" s="124"/>
    </row>
    <row r="3945" spans="2:13">
      <c r="B3945" s="431"/>
      <c r="M3945" s="124"/>
    </row>
    <row r="3946" spans="2:13">
      <c r="B3946" s="431"/>
      <c r="M3946" s="124"/>
    </row>
    <row r="3947" spans="2:13">
      <c r="B3947" s="431"/>
      <c r="M3947" s="124"/>
    </row>
    <row r="3948" spans="2:13">
      <c r="B3948" s="431"/>
      <c r="M3948" s="124"/>
    </row>
    <row r="3949" spans="2:13">
      <c r="B3949" s="431"/>
      <c r="M3949" s="124"/>
    </row>
    <row r="3950" spans="2:13">
      <c r="B3950" s="431"/>
      <c r="M3950" s="124"/>
    </row>
    <row r="3951" spans="2:13">
      <c r="B3951" s="431"/>
      <c r="M3951" s="124"/>
    </row>
    <row r="3952" spans="2:13">
      <c r="B3952" s="431"/>
      <c r="M3952" s="124"/>
    </row>
    <row r="3953" spans="2:13">
      <c r="B3953" s="431"/>
      <c r="M3953" s="124"/>
    </row>
    <row r="3954" spans="2:13">
      <c r="B3954" s="431"/>
      <c r="M3954" s="124"/>
    </row>
    <row r="3955" spans="2:13">
      <c r="B3955" s="431"/>
      <c r="M3955" s="124"/>
    </row>
    <row r="3956" spans="2:13">
      <c r="B3956" s="431"/>
      <c r="M3956" s="124"/>
    </row>
    <row r="3957" spans="2:13">
      <c r="B3957" s="431"/>
      <c r="M3957" s="124"/>
    </row>
    <row r="3958" spans="2:13">
      <c r="B3958" s="431"/>
      <c r="M3958" s="124"/>
    </row>
    <row r="3959" spans="2:13">
      <c r="B3959" s="431"/>
      <c r="M3959" s="124"/>
    </row>
    <row r="3960" spans="2:13">
      <c r="B3960" s="431"/>
      <c r="M3960" s="124"/>
    </row>
    <row r="3961" spans="2:13">
      <c r="B3961" s="431"/>
      <c r="M3961" s="124"/>
    </row>
    <row r="3962" spans="2:13">
      <c r="B3962" s="431"/>
      <c r="M3962" s="124"/>
    </row>
    <row r="3963" spans="2:13">
      <c r="B3963" s="431"/>
      <c r="M3963" s="124"/>
    </row>
    <row r="3964" spans="2:13">
      <c r="B3964" s="431"/>
      <c r="M3964" s="124"/>
    </row>
    <row r="3965" spans="2:13">
      <c r="B3965" s="431"/>
      <c r="M3965" s="124"/>
    </row>
    <row r="3966" spans="2:13">
      <c r="B3966" s="431"/>
      <c r="M3966" s="124"/>
    </row>
    <row r="3967" spans="2:13">
      <c r="B3967" s="431"/>
      <c r="M3967" s="124"/>
    </row>
    <row r="3968" spans="2:13">
      <c r="B3968" s="431"/>
      <c r="M3968" s="124"/>
    </row>
    <row r="3969" spans="2:13">
      <c r="B3969" s="431"/>
      <c r="M3969" s="124"/>
    </row>
    <row r="3970" spans="2:13">
      <c r="B3970" s="431"/>
      <c r="M3970" s="124"/>
    </row>
    <row r="3971" spans="2:13">
      <c r="B3971" s="431"/>
      <c r="M3971" s="124"/>
    </row>
    <row r="3972" spans="2:13">
      <c r="B3972" s="431"/>
      <c r="M3972" s="124"/>
    </row>
    <row r="3973" spans="2:13">
      <c r="B3973" s="431"/>
      <c r="M3973" s="124"/>
    </row>
    <row r="3974" spans="2:13">
      <c r="B3974" s="431"/>
      <c r="M3974" s="124"/>
    </row>
    <row r="3975" spans="2:13">
      <c r="B3975" s="431"/>
      <c r="M3975" s="124"/>
    </row>
    <row r="3976" spans="2:13">
      <c r="B3976" s="431"/>
      <c r="M3976" s="124"/>
    </row>
    <row r="3977" spans="2:13">
      <c r="B3977" s="431"/>
      <c r="M3977" s="124"/>
    </row>
    <row r="3978" spans="2:13">
      <c r="B3978" s="431"/>
      <c r="M3978" s="124"/>
    </row>
    <row r="3979" spans="2:13">
      <c r="B3979" s="431"/>
      <c r="M3979" s="124"/>
    </row>
    <row r="3980" spans="2:13">
      <c r="B3980" s="431"/>
      <c r="M3980" s="124"/>
    </row>
    <row r="3981" spans="2:13">
      <c r="B3981" s="431"/>
      <c r="M3981" s="124"/>
    </row>
    <row r="3982" spans="2:13">
      <c r="B3982" s="431"/>
      <c r="M3982" s="124"/>
    </row>
    <row r="3983" spans="2:13">
      <c r="B3983" s="431"/>
      <c r="M3983" s="124"/>
    </row>
    <row r="3984" spans="2:13">
      <c r="B3984" s="431"/>
      <c r="M3984" s="124"/>
    </row>
    <row r="3985" spans="2:13">
      <c r="B3985" s="431"/>
      <c r="M3985" s="124"/>
    </row>
    <row r="3986" spans="2:13">
      <c r="B3986" s="431"/>
      <c r="M3986" s="124"/>
    </row>
    <row r="3987" spans="2:13">
      <c r="B3987" s="431"/>
      <c r="M3987" s="124"/>
    </row>
    <row r="3988" spans="2:13">
      <c r="B3988" s="431"/>
      <c r="M3988" s="124"/>
    </row>
    <row r="3989" spans="2:13">
      <c r="B3989" s="431"/>
      <c r="M3989" s="124"/>
    </row>
    <row r="3990" spans="2:13">
      <c r="B3990" s="431"/>
      <c r="M3990" s="124"/>
    </row>
    <row r="3991" spans="2:13">
      <c r="B3991" s="431"/>
      <c r="M3991" s="124"/>
    </row>
    <row r="3992" spans="2:13">
      <c r="B3992" s="431"/>
      <c r="M3992" s="124"/>
    </row>
    <row r="3993" spans="2:13">
      <c r="B3993" s="431"/>
      <c r="M3993" s="124"/>
    </row>
    <row r="3994" spans="2:13">
      <c r="B3994" s="431"/>
      <c r="M3994" s="124"/>
    </row>
    <row r="3995" spans="2:13">
      <c r="B3995" s="431"/>
      <c r="M3995" s="124"/>
    </row>
    <row r="3996" spans="2:13">
      <c r="B3996" s="431"/>
      <c r="M3996" s="124"/>
    </row>
    <row r="3997" spans="2:13">
      <c r="B3997" s="431"/>
      <c r="M3997" s="124"/>
    </row>
    <row r="3998" spans="2:13">
      <c r="B3998" s="431"/>
      <c r="M3998" s="124"/>
    </row>
    <row r="3999" spans="2:13">
      <c r="B3999" s="431"/>
      <c r="M3999" s="124"/>
    </row>
    <row r="4000" spans="2:13">
      <c r="B4000" s="431"/>
      <c r="M4000" s="124"/>
    </row>
    <row r="4001" spans="2:13">
      <c r="B4001" s="431"/>
      <c r="M4001" s="124"/>
    </row>
    <row r="4002" spans="2:13">
      <c r="B4002" s="431"/>
      <c r="M4002" s="124"/>
    </row>
    <row r="4003" spans="2:13">
      <c r="B4003" s="431"/>
      <c r="M4003" s="124"/>
    </row>
    <row r="4004" spans="2:13">
      <c r="B4004" s="431"/>
      <c r="M4004" s="124"/>
    </row>
    <row r="4005" spans="2:13">
      <c r="B4005" s="431"/>
      <c r="M4005" s="124"/>
    </row>
    <row r="4006" spans="2:13">
      <c r="B4006" s="431"/>
      <c r="M4006" s="124"/>
    </row>
    <row r="4007" spans="2:13">
      <c r="B4007" s="431"/>
      <c r="M4007" s="124"/>
    </row>
    <row r="4008" spans="2:13">
      <c r="B4008" s="431"/>
      <c r="M4008" s="124"/>
    </row>
    <row r="4009" spans="2:13">
      <c r="B4009" s="431"/>
      <c r="M4009" s="124"/>
    </row>
    <row r="4010" spans="2:13">
      <c r="B4010" s="431"/>
      <c r="M4010" s="124"/>
    </row>
    <row r="4011" spans="2:13">
      <c r="B4011" s="431"/>
      <c r="M4011" s="124"/>
    </row>
    <row r="4012" spans="2:13">
      <c r="B4012" s="431"/>
      <c r="M4012" s="124"/>
    </row>
    <row r="4013" spans="2:13">
      <c r="B4013" s="431"/>
      <c r="M4013" s="124"/>
    </row>
    <row r="4014" spans="2:13">
      <c r="B4014" s="431"/>
      <c r="M4014" s="124"/>
    </row>
    <row r="4015" spans="2:13">
      <c r="B4015" s="431"/>
      <c r="M4015" s="124"/>
    </row>
    <row r="4016" spans="2:13">
      <c r="B4016" s="431"/>
      <c r="M4016" s="124"/>
    </row>
    <row r="4017" spans="2:13">
      <c r="B4017" s="431"/>
      <c r="M4017" s="124"/>
    </row>
    <row r="4018" spans="2:13">
      <c r="B4018" s="431"/>
      <c r="M4018" s="124"/>
    </row>
    <row r="4019" spans="2:13">
      <c r="B4019" s="431"/>
      <c r="M4019" s="124"/>
    </row>
    <row r="4020" spans="2:13">
      <c r="B4020" s="431"/>
      <c r="M4020" s="124"/>
    </row>
    <row r="4021" spans="2:13">
      <c r="B4021" s="431"/>
      <c r="M4021" s="124"/>
    </row>
    <row r="4022" spans="2:13">
      <c r="B4022" s="431"/>
      <c r="M4022" s="124"/>
    </row>
    <row r="4023" spans="2:13">
      <c r="B4023" s="431"/>
      <c r="M4023" s="124"/>
    </row>
    <row r="4024" spans="2:13">
      <c r="B4024" s="431"/>
      <c r="M4024" s="124"/>
    </row>
    <row r="4025" spans="2:13">
      <c r="B4025" s="431"/>
      <c r="M4025" s="124"/>
    </row>
    <row r="4026" spans="2:13">
      <c r="B4026" s="431"/>
      <c r="M4026" s="124"/>
    </row>
    <row r="4027" spans="2:13">
      <c r="B4027" s="431"/>
      <c r="M4027" s="124"/>
    </row>
    <row r="4028" spans="2:13">
      <c r="B4028" s="431"/>
      <c r="M4028" s="124"/>
    </row>
    <row r="4029" spans="2:13">
      <c r="B4029" s="431"/>
      <c r="M4029" s="124"/>
    </row>
    <row r="4030" spans="2:13">
      <c r="B4030" s="431"/>
      <c r="M4030" s="124"/>
    </row>
    <row r="4031" spans="2:13">
      <c r="B4031" s="431"/>
      <c r="M4031" s="124"/>
    </row>
    <row r="4032" spans="2:13">
      <c r="B4032" s="431"/>
      <c r="M4032" s="124"/>
    </row>
    <row r="4033" spans="2:13">
      <c r="B4033" s="431"/>
      <c r="M4033" s="124"/>
    </row>
    <row r="4034" spans="2:13">
      <c r="B4034" s="431"/>
      <c r="M4034" s="124"/>
    </row>
    <row r="4035" spans="2:13">
      <c r="B4035" s="431"/>
      <c r="M4035" s="124"/>
    </row>
    <row r="4036" spans="2:13">
      <c r="B4036" s="431"/>
      <c r="M4036" s="124"/>
    </row>
    <row r="4037" spans="2:13">
      <c r="B4037" s="431"/>
      <c r="M4037" s="124"/>
    </row>
    <row r="4038" spans="2:13">
      <c r="B4038" s="431"/>
      <c r="M4038" s="124"/>
    </row>
    <row r="4039" spans="2:13">
      <c r="B4039" s="431"/>
      <c r="M4039" s="124"/>
    </row>
    <row r="4040" spans="2:13">
      <c r="B4040" s="431"/>
      <c r="M4040" s="124"/>
    </row>
    <row r="4041" spans="2:13">
      <c r="B4041" s="431"/>
      <c r="M4041" s="124"/>
    </row>
    <row r="4042" spans="2:13">
      <c r="B4042" s="431"/>
      <c r="M4042" s="124"/>
    </row>
    <row r="4043" spans="2:13">
      <c r="B4043" s="431"/>
      <c r="M4043" s="124"/>
    </row>
    <row r="4044" spans="2:13">
      <c r="B4044" s="431"/>
      <c r="M4044" s="124"/>
    </row>
    <row r="4045" spans="2:13">
      <c r="B4045" s="431"/>
      <c r="M4045" s="124"/>
    </row>
    <row r="4046" spans="2:13">
      <c r="B4046" s="431"/>
      <c r="M4046" s="124"/>
    </row>
    <row r="4047" spans="2:13">
      <c r="B4047" s="431"/>
      <c r="M4047" s="124"/>
    </row>
    <row r="4048" spans="2:13">
      <c r="B4048" s="431"/>
      <c r="M4048" s="124"/>
    </row>
    <row r="4049" spans="2:13">
      <c r="B4049" s="431"/>
      <c r="M4049" s="124"/>
    </row>
    <row r="4050" spans="2:13">
      <c r="B4050" s="431"/>
      <c r="M4050" s="124"/>
    </row>
    <row r="4051" spans="2:13">
      <c r="B4051" s="431"/>
      <c r="M4051" s="124"/>
    </row>
    <row r="4052" spans="2:13">
      <c r="B4052" s="431"/>
      <c r="M4052" s="124"/>
    </row>
    <row r="4053" spans="2:13">
      <c r="B4053" s="431"/>
      <c r="M4053" s="124"/>
    </row>
    <row r="4054" spans="2:13">
      <c r="B4054" s="431"/>
      <c r="M4054" s="124"/>
    </row>
    <row r="4055" spans="2:13">
      <c r="B4055" s="431"/>
      <c r="M4055" s="124"/>
    </row>
    <row r="4056" spans="2:13">
      <c r="B4056" s="431"/>
      <c r="M4056" s="124"/>
    </row>
    <row r="4057" spans="2:13">
      <c r="B4057" s="431"/>
      <c r="M4057" s="124"/>
    </row>
    <row r="4058" spans="2:13">
      <c r="B4058" s="431"/>
      <c r="M4058" s="124"/>
    </row>
    <row r="4059" spans="2:13">
      <c r="B4059" s="431"/>
      <c r="M4059" s="124"/>
    </row>
    <row r="4060" spans="2:13">
      <c r="B4060" s="431"/>
      <c r="M4060" s="124"/>
    </row>
    <row r="4061" spans="2:13">
      <c r="B4061" s="431"/>
      <c r="M4061" s="124"/>
    </row>
    <row r="4062" spans="2:13">
      <c r="B4062" s="431"/>
      <c r="M4062" s="124"/>
    </row>
    <row r="4063" spans="2:13">
      <c r="B4063" s="431"/>
      <c r="M4063" s="124"/>
    </row>
    <row r="4064" spans="2:13">
      <c r="B4064" s="431"/>
      <c r="M4064" s="124"/>
    </row>
    <row r="4065" spans="2:13">
      <c r="B4065" s="431"/>
      <c r="M4065" s="124"/>
    </row>
    <row r="4066" spans="2:13">
      <c r="B4066" s="431"/>
      <c r="M4066" s="124"/>
    </row>
    <row r="4067" spans="2:13">
      <c r="B4067" s="431"/>
      <c r="M4067" s="124"/>
    </row>
    <row r="4068" spans="2:13">
      <c r="B4068" s="431"/>
      <c r="M4068" s="124"/>
    </row>
    <row r="4069" spans="2:13">
      <c r="B4069" s="431"/>
      <c r="M4069" s="124"/>
    </row>
    <row r="4070" spans="2:13">
      <c r="B4070" s="431"/>
      <c r="M4070" s="124"/>
    </row>
    <row r="4071" spans="2:13">
      <c r="B4071" s="431"/>
      <c r="M4071" s="124"/>
    </row>
    <row r="4072" spans="2:13">
      <c r="B4072" s="431"/>
      <c r="M4072" s="124"/>
    </row>
    <row r="4073" spans="2:13">
      <c r="B4073" s="431"/>
      <c r="M4073" s="124"/>
    </row>
    <row r="4074" spans="2:13">
      <c r="B4074" s="431"/>
      <c r="M4074" s="124"/>
    </row>
    <row r="4075" spans="2:13">
      <c r="B4075" s="431"/>
      <c r="M4075" s="124"/>
    </row>
    <row r="4076" spans="2:13">
      <c r="B4076" s="431"/>
      <c r="M4076" s="124"/>
    </row>
    <row r="4077" spans="2:13">
      <c r="B4077" s="431"/>
      <c r="M4077" s="124"/>
    </row>
    <row r="4078" spans="2:13">
      <c r="B4078" s="431"/>
      <c r="M4078" s="124"/>
    </row>
    <row r="4079" spans="2:13">
      <c r="B4079" s="431"/>
      <c r="M4079" s="124"/>
    </row>
    <row r="4080" spans="2:13">
      <c r="B4080" s="431"/>
      <c r="M4080" s="124"/>
    </row>
    <row r="4081" spans="2:13">
      <c r="B4081" s="431"/>
      <c r="M4081" s="124"/>
    </row>
    <row r="4082" spans="2:13">
      <c r="B4082" s="431"/>
      <c r="M4082" s="124"/>
    </row>
    <row r="4083" spans="2:13">
      <c r="B4083" s="431"/>
      <c r="M4083" s="124"/>
    </row>
    <row r="4084" spans="2:13">
      <c r="B4084" s="431"/>
      <c r="M4084" s="124"/>
    </row>
    <row r="4085" spans="2:13">
      <c r="B4085" s="431"/>
      <c r="M4085" s="124"/>
    </row>
    <row r="4086" spans="2:13">
      <c r="B4086" s="431"/>
      <c r="M4086" s="124"/>
    </row>
    <row r="4087" spans="2:13">
      <c r="B4087" s="431"/>
      <c r="M4087" s="124"/>
    </row>
    <row r="4088" spans="2:13">
      <c r="B4088" s="431"/>
      <c r="M4088" s="124"/>
    </row>
    <row r="4089" spans="2:13">
      <c r="B4089" s="431"/>
      <c r="M4089" s="124"/>
    </row>
    <row r="4090" spans="2:13">
      <c r="B4090" s="431"/>
      <c r="M4090" s="124"/>
    </row>
    <row r="4091" spans="2:13">
      <c r="B4091" s="431"/>
      <c r="M4091" s="124"/>
    </row>
    <row r="4092" spans="2:13">
      <c r="B4092" s="431"/>
      <c r="M4092" s="124"/>
    </row>
    <row r="4093" spans="2:13">
      <c r="B4093" s="431"/>
      <c r="M4093" s="124"/>
    </row>
    <row r="4094" spans="2:13">
      <c r="B4094" s="431"/>
      <c r="M4094" s="124"/>
    </row>
    <row r="4095" spans="2:13">
      <c r="B4095" s="431"/>
      <c r="M4095" s="124"/>
    </row>
    <row r="4096" spans="2:13">
      <c r="B4096" s="431"/>
      <c r="M4096" s="124"/>
    </row>
    <row r="4097" spans="2:13">
      <c r="B4097" s="431"/>
      <c r="M4097" s="124"/>
    </row>
    <row r="4098" spans="2:13">
      <c r="B4098" s="431"/>
      <c r="M4098" s="124"/>
    </row>
    <row r="4099" spans="2:13">
      <c r="B4099" s="431"/>
      <c r="M4099" s="124"/>
    </row>
    <row r="4100" spans="2:13">
      <c r="B4100" s="431"/>
      <c r="M4100" s="124"/>
    </row>
    <row r="4101" spans="2:13">
      <c r="B4101" s="431"/>
      <c r="M4101" s="124"/>
    </row>
    <row r="4102" spans="2:13">
      <c r="B4102" s="431"/>
      <c r="M4102" s="124"/>
    </row>
    <row r="4103" spans="2:13">
      <c r="B4103" s="431"/>
      <c r="M4103" s="124"/>
    </row>
    <row r="4104" spans="2:13">
      <c r="B4104" s="431"/>
      <c r="M4104" s="124"/>
    </row>
    <row r="4105" spans="2:13">
      <c r="B4105" s="431"/>
      <c r="M4105" s="124"/>
    </row>
    <row r="4106" spans="2:13">
      <c r="B4106" s="431"/>
      <c r="M4106" s="124"/>
    </row>
    <row r="4107" spans="2:13">
      <c r="B4107" s="431"/>
      <c r="M4107" s="124"/>
    </row>
    <row r="4108" spans="2:13">
      <c r="B4108" s="431"/>
      <c r="M4108" s="124"/>
    </row>
    <row r="4109" spans="2:13">
      <c r="B4109" s="431"/>
      <c r="M4109" s="124"/>
    </row>
    <row r="4110" spans="2:13">
      <c r="B4110" s="431"/>
      <c r="M4110" s="124"/>
    </row>
    <row r="4111" spans="2:13">
      <c r="B4111" s="431"/>
      <c r="M4111" s="124"/>
    </row>
    <row r="4112" spans="2:13">
      <c r="B4112" s="431"/>
      <c r="M4112" s="124"/>
    </row>
    <row r="4113" spans="2:13">
      <c r="B4113" s="431"/>
      <c r="M4113" s="124"/>
    </row>
    <row r="4114" spans="2:13">
      <c r="B4114" s="431"/>
      <c r="M4114" s="124"/>
    </row>
    <row r="4115" spans="2:13">
      <c r="B4115" s="431"/>
      <c r="M4115" s="124"/>
    </row>
    <row r="4116" spans="2:13">
      <c r="B4116" s="431"/>
      <c r="M4116" s="124"/>
    </row>
    <row r="4117" spans="2:13">
      <c r="B4117" s="431"/>
      <c r="M4117" s="124"/>
    </row>
    <row r="4118" spans="2:13">
      <c r="B4118" s="431"/>
      <c r="M4118" s="124"/>
    </row>
    <row r="4119" spans="2:13">
      <c r="B4119" s="431"/>
      <c r="M4119" s="124"/>
    </row>
    <row r="4120" spans="2:13">
      <c r="B4120" s="431"/>
      <c r="M4120" s="124"/>
    </row>
    <row r="4121" spans="2:13">
      <c r="B4121" s="431"/>
      <c r="M4121" s="124"/>
    </row>
    <row r="4122" spans="2:13">
      <c r="B4122" s="431"/>
      <c r="M4122" s="124"/>
    </row>
    <row r="4123" spans="2:13">
      <c r="B4123" s="431"/>
      <c r="M4123" s="124"/>
    </row>
    <row r="4124" spans="2:13">
      <c r="B4124" s="431"/>
      <c r="M4124" s="124"/>
    </row>
    <row r="4125" spans="2:13">
      <c r="B4125" s="431"/>
      <c r="M4125" s="124"/>
    </row>
    <row r="4126" spans="2:13">
      <c r="B4126" s="431"/>
      <c r="M4126" s="124"/>
    </row>
    <row r="4127" spans="2:13">
      <c r="B4127" s="431"/>
      <c r="M4127" s="124"/>
    </row>
    <row r="4128" spans="2:13">
      <c r="B4128" s="431"/>
      <c r="M4128" s="124"/>
    </row>
    <row r="4129" spans="2:13">
      <c r="B4129" s="431"/>
      <c r="M4129" s="124"/>
    </row>
    <row r="4130" spans="2:13">
      <c r="B4130" s="431"/>
      <c r="M4130" s="124"/>
    </row>
    <row r="4131" spans="2:13">
      <c r="B4131" s="431"/>
      <c r="M4131" s="124"/>
    </row>
    <row r="4132" spans="2:13">
      <c r="B4132" s="431"/>
      <c r="M4132" s="124"/>
    </row>
    <row r="4133" spans="2:13">
      <c r="B4133" s="431"/>
      <c r="M4133" s="124"/>
    </row>
    <row r="4134" spans="2:13">
      <c r="B4134" s="431"/>
      <c r="M4134" s="124"/>
    </row>
    <row r="4135" spans="2:13">
      <c r="B4135" s="431"/>
      <c r="M4135" s="124"/>
    </row>
    <row r="4136" spans="2:13">
      <c r="B4136" s="431"/>
      <c r="M4136" s="124"/>
    </row>
    <row r="4137" spans="2:13">
      <c r="B4137" s="431"/>
      <c r="M4137" s="124"/>
    </row>
    <row r="4138" spans="2:13">
      <c r="B4138" s="431"/>
      <c r="M4138" s="124"/>
    </row>
    <row r="4139" spans="2:13">
      <c r="B4139" s="431"/>
      <c r="M4139" s="124"/>
    </row>
    <row r="4140" spans="2:13">
      <c r="B4140" s="431"/>
      <c r="M4140" s="124"/>
    </row>
    <row r="4141" spans="2:13">
      <c r="B4141" s="431"/>
      <c r="M4141" s="124"/>
    </row>
    <row r="4142" spans="2:13">
      <c r="B4142" s="431"/>
      <c r="M4142" s="124"/>
    </row>
    <row r="4143" spans="2:13">
      <c r="B4143" s="431"/>
      <c r="M4143" s="124"/>
    </row>
    <row r="4144" spans="2:13">
      <c r="B4144" s="431"/>
      <c r="M4144" s="124"/>
    </row>
    <row r="4145" spans="2:13">
      <c r="B4145" s="431"/>
      <c r="M4145" s="124"/>
    </row>
    <row r="4146" spans="2:13">
      <c r="B4146" s="431"/>
      <c r="M4146" s="124"/>
    </row>
    <row r="4147" spans="2:13">
      <c r="B4147" s="431"/>
      <c r="M4147" s="124"/>
    </row>
    <row r="4148" spans="2:13">
      <c r="B4148" s="431"/>
      <c r="M4148" s="124"/>
    </row>
    <row r="4149" spans="2:13">
      <c r="B4149" s="431"/>
      <c r="M4149" s="124"/>
    </row>
    <row r="4150" spans="2:13">
      <c r="B4150" s="431"/>
      <c r="M4150" s="124"/>
    </row>
    <row r="4151" spans="2:13">
      <c r="B4151" s="431"/>
      <c r="M4151" s="124"/>
    </row>
    <row r="4152" spans="2:13">
      <c r="B4152" s="431"/>
      <c r="M4152" s="124"/>
    </row>
    <row r="4153" spans="2:13">
      <c r="B4153" s="431"/>
      <c r="M4153" s="124"/>
    </row>
    <row r="4154" spans="2:13">
      <c r="B4154" s="431"/>
      <c r="M4154" s="124"/>
    </row>
    <row r="4155" spans="2:13">
      <c r="B4155" s="431"/>
      <c r="M4155" s="124"/>
    </row>
    <row r="4156" spans="2:13">
      <c r="B4156" s="431"/>
      <c r="M4156" s="124"/>
    </row>
    <row r="4157" spans="2:13">
      <c r="B4157" s="431"/>
      <c r="M4157" s="124"/>
    </row>
    <row r="4158" spans="2:13">
      <c r="B4158" s="431"/>
      <c r="M4158" s="124"/>
    </row>
    <row r="4159" spans="2:13">
      <c r="B4159" s="431"/>
      <c r="M4159" s="124"/>
    </row>
    <row r="4160" spans="2:13">
      <c r="B4160" s="431"/>
      <c r="M4160" s="124"/>
    </row>
    <row r="4161" spans="2:13">
      <c r="B4161" s="431"/>
      <c r="M4161" s="124"/>
    </row>
    <row r="4162" spans="2:13">
      <c r="B4162" s="431"/>
      <c r="M4162" s="124"/>
    </row>
    <row r="4163" spans="2:13">
      <c r="B4163" s="431"/>
      <c r="M4163" s="124"/>
    </row>
    <row r="4164" spans="2:13">
      <c r="B4164" s="431"/>
      <c r="M4164" s="124"/>
    </row>
    <row r="4165" spans="2:13">
      <c r="B4165" s="431"/>
      <c r="M4165" s="124"/>
    </row>
    <row r="4166" spans="2:13">
      <c r="B4166" s="431"/>
      <c r="M4166" s="124"/>
    </row>
    <row r="4167" spans="2:13">
      <c r="B4167" s="431"/>
      <c r="M4167" s="124"/>
    </row>
    <row r="4168" spans="2:13">
      <c r="B4168" s="431"/>
      <c r="M4168" s="124"/>
    </row>
    <row r="4169" spans="2:13">
      <c r="B4169" s="431"/>
      <c r="M4169" s="124"/>
    </row>
    <row r="4170" spans="2:13">
      <c r="B4170" s="431"/>
      <c r="M4170" s="124"/>
    </row>
    <row r="4171" spans="2:13">
      <c r="B4171" s="431"/>
      <c r="M4171" s="124"/>
    </row>
    <row r="4172" spans="2:13">
      <c r="B4172" s="431"/>
      <c r="M4172" s="124"/>
    </row>
    <row r="4173" spans="2:13">
      <c r="B4173" s="431"/>
      <c r="M4173" s="124"/>
    </row>
    <row r="4174" spans="2:13">
      <c r="B4174" s="431"/>
      <c r="M4174" s="124"/>
    </row>
    <row r="4175" spans="2:13">
      <c r="B4175" s="431"/>
      <c r="M4175" s="124"/>
    </row>
    <row r="4176" spans="2:13">
      <c r="B4176" s="431"/>
      <c r="M4176" s="124"/>
    </row>
    <row r="4177" spans="2:13">
      <c r="B4177" s="431"/>
      <c r="M4177" s="124"/>
    </row>
    <row r="4178" spans="2:13">
      <c r="B4178" s="431"/>
      <c r="M4178" s="124"/>
    </row>
    <row r="4179" spans="2:13">
      <c r="B4179" s="431"/>
      <c r="M4179" s="124"/>
    </row>
    <row r="4180" spans="2:13">
      <c r="B4180" s="431"/>
      <c r="M4180" s="124"/>
    </row>
    <row r="4181" spans="2:13">
      <c r="B4181" s="431"/>
      <c r="M4181" s="124"/>
    </row>
    <row r="4182" spans="2:13">
      <c r="B4182" s="431"/>
      <c r="M4182" s="124"/>
    </row>
    <row r="4183" spans="2:13">
      <c r="B4183" s="431"/>
      <c r="M4183" s="124"/>
    </row>
    <row r="4184" spans="2:13">
      <c r="B4184" s="431"/>
      <c r="M4184" s="124"/>
    </row>
    <row r="4185" spans="2:13">
      <c r="B4185" s="431"/>
      <c r="M4185" s="124"/>
    </row>
    <row r="4186" spans="2:13">
      <c r="B4186" s="431"/>
      <c r="M4186" s="124"/>
    </row>
    <row r="4187" spans="2:13">
      <c r="B4187" s="431"/>
      <c r="M4187" s="124"/>
    </row>
    <row r="4188" spans="2:13">
      <c r="B4188" s="431"/>
      <c r="M4188" s="124"/>
    </row>
    <row r="4189" spans="2:13">
      <c r="B4189" s="431"/>
      <c r="M4189" s="124"/>
    </row>
    <row r="4190" spans="2:13">
      <c r="B4190" s="431"/>
      <c r="M4190" s="124"/>
    </row>
    <row r="4191" spans="2:13">
      <c r="B4191" s="431"/>
      <c r="M4191" s="124"/>
    </row>
    <row r="4192" spans="2:13">
      <c r="B4192" s="431"/>
      <c r="M4192" s="124"/>
    </row>
    <row r="4193" spans="2:13">
      <c r="B4193" s="431"/>
      <c r="M4193" s="124"/>
    </row>
    <row r="4194" spans="2:13">
      <c r="B4194" s="431"/>
      <c r="M4194" s="124"/>
    </row>
    <row r="4195" spans="2:13">
      <c r="B4195" s="431"/>
      <c r="M4195" s="124"/>
    </row>
    <row r="4196" spans="2:13">
      <c r="B4196" s="431"/>
      <c r="M4196" s="124"/>
    </row>
    <row r="4197" spans="2:13">
      <c r="B4197" s="431"/>
      <c r="M4197" s="124"/>
    </row>
    <row r="4198" spans="2:13">
      <c r="B4198" s="431"/>
      <c r="M4198" s="124"/>
    </row>
    <row r="4199" spans="2:13">
      <c r="B4199" s="431"/>
      <c r="M4199" s="124"/>
    </row>
    <row r="4200" spans="2:13">
      <c r="B4200" s="431"/>
      <c r="M4200" s="124"/>
    </row>
    <row r="4201" spans="2:13">
      <c r="B4201" s="431"/>
      <c r="M4201" s="124"/>
    </row>
    <row r="4202" spans="2:13">
      <c r="B4202" s="431"/>
      <c r="M4202" s="124"/>
    </row>
    <row r="4203" spans="2:13">
      <c r="B4203" s="431"/>
      <c r="M4203" s="124"/>
    </row>
    <row r="4204" spans="2:13">
      <c r="B4204" s="431"/>
      <c r="M4204" s="124"/>
    </row>
    <row r="4205" spans="2:13">
      <c r="B4205" s="431"/>
      <c r="M4205" s="124"/>
    </row>
    <row r="4206" spans="2:13">
      <c r="B4206" s="431"/>
      <c r="M4206" s="124"/>
    </row>
    <row r="4207" spans="2:13">
      <c r="B4207" s="431"/>
      <c r="M4207" s="124"/>
    </row>
    <row r="4208" spans="2:13">
      <c r="B4208" s="431"/>
      <c r="M4208" s="124"/>
    </row>
    <row r="4209" spans="2:13">
      <c r="B4209" s="431"/>
      <c r="M4209" s="124"/>
    </row>
    <row r="4210" spans="2:13">
      <c r="B4210" s="431"/>
      <c r="M4210" s="124"/>
    </row>
    <row r="4211" spans="2:13">
      <c r="B4211" s="431"/>
      <c r="M4211" s="124"/>
    </row>
    <row r="4212" spans="2:13">
      <c r="B4212" s="431"/>
      <c r="M4212" s="124"/>
    </row>
    <row r="4213" spans="2:13">
      <c r="B4213" s="431"/>
      <c r="M4213" s="124"/>
    </row>
    <row r="4214" spans="2:13">
      <c r="B4214" s="431"/>
      <c r="M4214" s="124"/>
    </row>
    <row r="4215" spans="2:13">
      <c r="B4215" s="431"/>
      <c r="M4215" s="124"/>
    </row>
    <row r="4216" spans="2:13">
      <c r="B4216" s="431"/>
      <c r="M4216" s="124"/>
    </row>
    <row r="4217" spans="2:13">
      <c r="B4217" s="431"/>
      <c r="M4217" s="124"/>
    </row>
    <row r="4218" spans="2:13">
      <c r="B4218" s="431"/>
      <c r="M4218" s="124"/>
    </row>
    <row r="4219" spans="2:13">
      <c r="B4219" s="431"/>
      <c r="M4219" s="124"/>
    </row>
    <row r="4220" spans="2:13">
      <c r="B4220" s="431"/>
      <c r="M4220" s="124"/>
    </row>
    <row r="4221" spans="2:13">
      <c r="B4221" s="431"/>
      <c r="M4221" s="124"/>
    </row>
    <row r="4222" spans="2:13">
      <c r="B4222" s="431"/>
      <c r="M4222" s="124"/>
    </row>
    <row r="4223" spans="2:13">
      <c r="B4223" s="431"/>
      <c r="M4223" s="124"/>
    </row>
    <row r="4224" spans="2:13">
      <c r="B4224" s="431"/>
      <c r="M4224" s="124"/>
    </row>
    <row r="4225" spans="2:13">
      <c r="B4225" s="431"/>
      <c r="M4225" s="124"/>
    </row>
    <row r="4226" spans="2:13">
      <c r="B4226" s="431"/>
      <c r="M4226" s="124"/>
    </row>
    <row r="4227" spans="2:13">
      <c r="B4227" s="431"/>
      <c r="M4227" s="124"/>
    </row>
    <row r="4228" spans="2:13">
      <c r="B4228" s="431"/>
      <c r="M4228" s="124"/>
    </row>
    <row r="4229" spans="2:13">
      <c r="B4229" s="431"/>
      <c r="M4229" s="124"/>
    </row>
    <row r="4230" spans="2:13">
      <c r="B4230" s="431"/>
      <c r="M4230" s="124"/>
    </row>
    <row r="4231" spans="2:13">
      <c r="B4231" s="431"/>
      <c r="M4231" s="124"/>
    </row>
    <row r="4232" spans="2:13">
      <c r="B4232" s="431"/>
      <c r="M4232" s="124"/>
    </row>
    <row r="4233" spans="2:13">
      <c r="B4233" s="431"/>
      <c r="M4233" s="124"/>
    </row>
    <row r="4234" spans="2:13">
      <c r="B4234" s="431"/>
      <c r="M4234" s="124"/>
    </row>
    <row r="4235" spans="2:13">
      <c r="B4235" s="431"/>
      <c r="M4235" s="124"/>
    </row>
    <row r="4236" spans="2:13">
      <c r="B4236" s="431"/>
      <c r="M4236" s="124"/>
    </row>
    <row r="4237" spans="2:13">
      <c r="B4237" s="431"/>
      <c r="M4237" s="124"/>
    </row>
    <row r="4238" spans="2:13">
      <c r="B4238" s="431"/>
      <c r="M4238" s="124"/>
    </row>
    <row r="4239" spans="2:13">
      <c r="B4239" s="431"/>
      <c r="M4239" s="124"/>
    </row>
    <row r="4240" spans="2:13">
      <c r="B4240" s="431"/>
      <c r="M4240" s="124"/>
    </row>
    <row r="4241" spans="2:13">
      <c r="B4241" s="431"/>
      <c r="M4241" s="124"/>
    </row>
    <row r="4242" spans="2:13">
      <c r="B4242" s="431"/>
      <c r="M4242" s="124"/>
    </row>
    <row r="4243" spans="2:13">
      <c r="B4243" s="431"/>
      <c r="M4243" s="124"/>
    </row>
    <row r="4244" spans="2:13">
      <c r="B4244" s="431"/>
      <c r="M4244" s="124"/>
    </row>
    <row r="4245" spans="2:13">
      <c r="B4245" s="431"/>
      <c r="M4245" s="124"/>
    </row>
    <row r="4246" spans="2:13">
      <c r="B4246" s="431"/>
      <c r="M4246" s="124"/>
    </row>
    <row r="4247" spans="2:13">
      <c r="B4247" s="431"/>
      <c r="M4247" s="124"/>
    </row>
    <row r="4248" spans="2:13">
      <c r="B4248" s="431"/>
      <c r="M4248" s="124"/>
    </row>
    <row r="4249" spans="2:13">
      <c r="B4249" s="431"/>
      <c r="M4249" s="124"/>
    </row>
    <row r="4250" spans="2:13">
      <c r="B4250" s="431"/>
      <c r="M4250" s="124"/>
    </row>
    <row r="4251" spans="2:13">
      <c r="B4251" s="431"/>
      <c r="M4251" s="124"/>
    </row>
    <row r="4252" spans="2:13">
      <c r="B4252" s="431"/>
      <c r="M4252" s="124"/>
    </row>
    <row r="4253" spans="2:13">
      <c r="B4253" s="431"/>
      <c r="M4253" s="124"/>
    </row>
    <row r="4254" spans="2:13">
      <c r="B4254" s="431"/>
      <c r="M4254" s="124"/>
    </row>
    <row r="4255" spans="2:13">
      <c r="B4255" s="431"/>
      <c r="M4255" s="124"/>
    </row>
    <row r="4256" spans="2:13">
      <c r="B4256" s="431"/>
      <c r="M4256" s="124"/>
    </row>
    <row r="4257" spans="2:13">
      <c r="B4257" s="431"/>
      <c r="M4257" s="124"/>
    </row>
    <row r="4258" spans="2:13">
      <c r="B4258" s="431"/>
      <c r="M4258" s="124"/>
    </row>
    <row r="4259" spans="2:13">
      <c r="B4259" s="431"/>
      <c r="M4259" s="124"/>
    </row>
    <row r="4260" spans="2:13">
      <c r="B4260" s="431"/>
      <c r="M4260" s="124"/>
    </row>
    <row r="4261" spans="2:13">
      <c r="B4261" s="431"/>
      <c r="M4261" s="124"/>
    </row>
    <row r="4262" spans="2:13">
      <c r="B4262" s="431"/>
      <c r="M4262" s="124"/>
    </row>
    <row r="4263" spans="2:13">
      <c r="B4263" s="431"/>
      <c r="M4263" s="124"/>
    </row>
    <row r="4264" spans="2:13">
      <c r="B4264" s="431"/>
      <c r="M4264" s="124"/>
    </row>
    <row r="4265" spans="2:13">
      <c r="B4265" s="431"/>
      <c r="M4265" s="124"/>
    </row>
    <row r="4266" spans="2:13">
      <c r="B4266" s="431"/>
      <c r="M4266" s="124"/>
    </row>
    <row r="4267" spans="2:13">
      <c r="B4267" s="431"/>
      <c r="M4267" s="124"/>
    </row>
    <row r="4268" spans="2:13">
      <c r="B4268" s="431"/>
      <c r="M4268" s="124"/>
    </row>
    <row r="4269" spans="2:13">
      <c r="B4269" s="431"/>
      <c r="M4269" s="124"/>
    </row>
    <row r="4270" spans="2:13">
      <c r="B4270" s="431"/>
      <c r="M4270" s="124"/>
    </row>
    <row r="4271" spans="2:13">
      <c r="B4271" s="431"/>
      <c r="M4271" s="124"/>
    </row>
    <row r="4272" spans="2:13">
      <c r="B4272" s="431"/>
      <c r="M4272" s="124"/>
    </row>
    <row r="4273" spans="2:13">
      <c r="B4273" s="431"/>
      <c r="M4273" s="124"/>
    </row>
    <row r="4274" spans="2:13">
      <c r="B4274" s="431"/>
      <c r="M4274" s="124"/>
    </row>
    <row r="4275" spans="2:13">
      <c r="B4275" s="431"/>
      <c r="M4275" s="124"/>
    </row>
    <row r="4276" spans="2:13">
      <c r="B4276" s="431"/>
      <c r="M4276" s="124"/>
    </row>
    <row r="4277" spans="2:13">
      <c r="B4277" s="431"/>
      <c r="M4277" s="124"/>
    </row>
    <row r="4278" spans="2:13">
      <c r="B4278" s="431"/>
      <c r="M4278" s="124"/>
    </row>
    <row r="4279" spans="2:13">
      <c r="B4279" s="431"/>
      <c r="M4279" s="124"/>
    </row>
    <row r="4280" spans="2:13">
      <c r="B4280" s="431"/>
      <c r="M4280" s="124"/>
    </row>
    <row r="4281" spans="2:13">
      <c r="B4281" s="431"/>
      <c r="M4281" s="124"/>
    </row>
    <row r="4282" spans="2:13">
      <c r="B4282" s="431"/>
      <c r="M4282" s="124"/>
    </row>
    <row r="4283" spans="2:13">
      <c r="B4283" s="431"/>
      <c r="M4283" s="124"/>
    </row>
    <row r="4284" spans="2:13">
      <c r="B4284" s="431"/>
      <c r="M4284" s="124"/>
    </row>
    <row r="4285" spans="2:13">
      <c r="B4285" s="431"/>
      <c r="M4285" s="124"/>
    </row>
    <row r="4286" spans="2:13">
      <c r="B4286" s="431"/>
      <c r="M4286" s="124"/>
    </row>
    <row r="4287" spans="2:13">
      <c r="B4287" s="431"/>
      <c r="M4287" s="124"/>
    </row>
    <row r="4288" spans="2:13">
      <c r="B4288" s="431"/>
      <c r="M4288" s="124"/>
    </row>
    <row r="4289" spans="2:13">
      <c r="B4289" s="431"/>
      <c r="M4289" s="124"/>
    </row>
    <row r="4290" spans="2:13">
      <c r="B4290" s="431"/>
      <c r="M4290" s="124"/>
    </row>
    <row r="4291" spans="2:13">
      <c r="B4291" s="431"/>
      <c r="M4291" s="124"/>
    </row>
    <row r="4292" spans="2:13">
      <c r="B4292" s="431"/>
      <c r="M4292" s="124"/>
    </row>
    <row r="4293" spans="2:13">
      <c r="B4293" s="431"/>
      <c r="M4293" s="124"/>
    </row>
    <row r="4294" spans="2:13">
      <c r="B4294" s="431"/>
      <c r="M4294" s="124"/>
    </row>
    <row r="4295" spans="2:13">
      <c r="B4295" s="431"/>
      <c r="M4295" s="124"/>
    </row>
    <row r="4296" spans="2:13">
      <c r="B4296" s="431"/>
      <c r="M4296" s="124"/>
    </row>
    <row r="4297" spans="2:13">
      <c r="B4297" s="431"/>
      <c r="M4297" s="124"/>
    </row>
    <row r="4298" spans="2:13">
      <c r="B4298" s="431"/>
      <c r="M4298" s="124"/>
    </row>
    <row r="4299" spans="2:13">
      <c r="B4299" s="431"/>
      <c r="M4299" s="124"/>
    </row>
    <row r="4300" spans="2:13">
      <c r="B4300" s="431"/>
      <c r="M4300" s="124"/>
    </row>
    <row r="4301" spans="2:13">
      <c r="B4301" s="431"/>
      <c r="M4301" s="124"/>
    </row>
    <row r="4302" spans="2:13">
      <c r="B4302" s="431"/>
      <c r="M4302" s="124"/>
    </row>
    <row r="4303" spans="2:13">
      <c r="B4303" s="431"/>
      <c r="M4303" s="124"/>
    </row>
    <row r="4304" spans="2:13">
      <c r="B4304" s="431"/>
      <c r="M4304" s="124"/>
    </row>
    <row r="4305" spans="2:13">
      <c r="B4305" s="431"/>
      <c r="M4305" s="124"/>
    </row>
    <row r="4306" spans="2:13">
      <c r="B4306" s="431"/>
      <c r="M4306" s="124"/>
    </row>
    <row r="4307" spans="2:13">
      <c r="B4307" s="431"/>
      <c r="M4307" s="124"/>
    </row>
    <row r="4308" spans="2:13">
      <c r="B4308" s="431"/>
      <c r="M4308" s="124"/>
    </row>
    <row r="4309" spans="2:13">
      <c r="B4309" s="431"/>
      <c r="M4309" s="124"/>
    </row>
    <row r="4310" spans="2:13">
      <c r="B4310" s="431"/>
      <c r="M4310" s="124"/>
    </row>
    <row r="4311" spans="2:13">
      <c r="B4311" s="431"/>
      <c r="M4311" s="124"/>
    </row>
    <row r="4312" spans="2:13">
      <c r="B4312" s="431"/>
      <c r="M4312" s="124"/>
    </row>
    <row r="4313" spans="2:13">
      <c r="B4313" s="431"/>
      <c r="M4313" s="124"/>
    </row>
    <row r="4314" spans="2:13">
      <c r="B4314" s="431"/>
      <c r="M4314" s="124"/>
    </row>
    <row r="4315" spans="2:13">
      <c r="B4315" s="431"/>
      <c r="M4315" s="124"/>
    </row>
    <row r="4316" spans="2:13">
      <c r="B4316" s="431"/>
      <c r="M4316" s="124"/>
    </row>
    <row r="4317" spans="2:13">
      <c r="B4317" s="431"/>
      <c r="M4317" s="124"/>
    </row>
    <row r="4318" spans="2:13">
      <c r="B4318" s="431"/>
      <c r="M4318" s="124"/>
    </row>
    <row r="4319" spans="2:13">
      <c r="B4319" s="431"/>
      <c r="M4319" s="124"/>
    </row>
  </sheetData>
  <mergeCells count="7">
    <mergeCell ref="I1:I2"/>
    <mergeCell ref="J1:J2"/>
    <mergeCell ref="B1:B2"/>
    <mergeCell ref="C1:C2"/>
    <mergeCell ref="D1:D2"/>
    <mergeCell ref="E1:F1"/>
    <mergeCell ref="G1:H1"/>
  </mergeCells>
  <conditionalFormatting sqref="AC3:AF107">
    <cfRule type="cellIs" dxfId="5" priority="1" operator="notEqual">
      <formula>AB3</formula>
    </cfRule>
  </conditionalFormatting>
  <conditionalFormatting sqref="Z3:AF50 P4:Y50">
    <cfRule type="cellIs" dxfId="4" priority="2" operator="notEqual">
      <formula>Y3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  <outlinePr summaryBelow="0" summaryRight="0"/>
  </sheetPr>
  <dimension ref="A1:Z1100"/>
  <sheetViews>
    <sheetView workbookViewId="0">
      <pane ySplit="4" topLeftCell="A5" activePane="bottomLeft" state="frozen"/>
      <selection pane="bottomLeft" activeCell="B6" sqref="B6"/>
    </sheetView>
  </sheetViews>
  <sheetFormatPr defaultColWidth="12.6640625" defaultRowHeight="15.75" customHeight="1" outlineLevelRow="1"/>
  <cols>
    <col min="1" max="1" width="61.109375" customWidth="1"/>
  </cols>
  <sheetData>
    <row r="1" spans="1:26" ht="13.2">
      <c r="A1" s="1" t="s">
        <v>0</v>
      </c>
      <c r="B1" s="2" t="s">
        <v>1</v>
      </c>
      <c r="C1" s="4" t="s">
        <v>2</v>
      </c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3.2">
      <c r="A2" s="8">
        <v>2025</v>
      </c>
      <c r="B2" s="7"/>
      <c r="C2" s="10">
        <v>1</v>
      </c>
      <c r="D2" s="10">
        <v>2</v>
      </c>
      <c r="E2" s="10">
        <v>3</v>
      </c>
      <c r="F2" s="10">
        <v>4</v>
      </c>
      <c r="G2" s="10">
        <v>5</v>
      </c>
      <c r="H2" s="10">
        <v>6</v>
      </c>
      <c r="I2" s="10">
        <v>7</v>
      </c>
      <c r="J2" s="10">
        <v>8</v>
      </c>
      <c r="K2" s="10">
        <v>9</v>
      </c>
      <c r="L2" s="10">
        <v>10</v>
      </c>
      <c r="M2" s="10">
        <v>11</v>
      </c>
      <c r="N2" s="10">
        <v>12</v>
      </c>
      <c r="O2" s="459" t="s">
        <v>154</v>
      </c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3.2">
      <c r="A3" s="460" t="s">
        <v>200</v>
      </c>
      <c r="B3" s="7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3.8">
      <c r="A4" s="461" t="s">
        <v>201</v>
      </c>
      <c r="B4" s="462"/>
      <c r="C4" s="463" t="e">
        <f>SUMPRODUCT(
  (MONTH(wbSV!$A$2:$A1100) = C$2) *
  (wbSV!$B$2:$B1100 = $A4) *
  ((wbSV!$B$2:$B1100 = $C$1) + ($C$1 = "Все")) *
  (wbSV!$C$2:$C1100)
)</f>
        <v>#VALUE!</v>
      </c>
      <c r="D4" s="463" t="e">
        <f>SUMPRODUCT(
  (MONTH(wbSV!$A$2:$A1100) = D$2) *
  (wbSV!$B$2:$B1100 = $A4) *
  ((wbSV!$B$2:$B1100 = $C$1) + ($C$1 = "Все")) *
  (wbSV!$C$2:$C1100)
)</f>
        <v>#VALUE!</v>
      </c>
      <c r="E4" s="463" t="e">
        <f>SUMPRODUCT(
  (MONTH(wbSV!$A$2:$A1100) = E$2) *
  (wbSV!$B$2:$B1100 = $A4) *
  ((wbSV!$B$2:$B1100 = $C$1) + ($C$1 = "Все")) *
  (wbSV!$C$2:$C1100)
)</f>
        <v>#VALUE!</v>
      </c>
      <c r="F4" s="463" t="e">
        <f>SUMPRODUCT(
  (MONTH(wbSV!$A$2:$A1100) = F$2) *
  (wbSV!$B$2:$B1100 = $A4) *
  ((wbSV!$B$2:$B1100 = $C$1) + ($C$1 = "Все")) *
  (wbSV!$C$2:$C1100)
)</f>
        <v>#VALUE!</v>
      </c>
      <c r="G4" s="463" t="e">
        <f>SUMPRODUCT(
  (MONTH(wbSV!$A$2:$A1100) = G$2) *
  (wbSV!$B$2:$B1100 = $A4) *
  ((wbSV!$B$2:$B1100 = $C$1) + ($C$1 = "Все")) *
  (wbSV!$C$2:$C1100)
)</f>
        <v>#VALUE!</v>
      </c>
      <c r="H4" s="463" t="e">
        <f>SUMPRODUCT(
  (MONTH(wbSV!$A$2:$A1100) = H$2) *
  (wbSV!$B$2:$B1100 = $A4) *
  ((wbSV!$B$2:$B1100 = $C$1) + ($C$1 = "Все")) *
  (wbSV!$C$2:$C1100)
)</f>
        <v>#VALUE!</v>
      </c>
      <c r="I4" s="463" t="e">
        <f>SUMPRODUCT(
  (MONTH(wbSV!$A$2:$A1100) = I$2) *
  (wbSV!$B$2:$B1100 = $A4) *
  ((wbSV!$B$2:$B1100 = $C$1) + ($C$1 = "Все")) *
  (wbSV!$C$2:$C1100)
)</f>
        <v>#VALUE!</v>
      </c>
      <c r="J4" s="463" t="e">
        <f>SUMPRODUCT(
  (MONTH(wbSV!$A$2:$A1100) = J$2) *
  (wbSV!$B$2:$B1100 = $A4) *
  ((wbSV!$B$2:$B1100 = $C$1) + ($C$1 = "Все")) *
  (wbSV!$C$2:$C1100)
)</f>
        <v>#VALUE!</v>
      </c>
      <c r="K4" s="463" t="e">
        <f>SUMPRODUCT(
  (MONTH(wbSV!$A$2:$A1100) = K$2) *
  (wbSV!$B$2:$B1100 = $A4) *
  ((wbSV!$B$2:$B1100 = $C$1) + ($C$1 = "Все")) *
  (wbSV!$C$2:$C1100)
)</f>
        <v>#VALUE!</v>
      </c>
      <c r="L4" s="463" t="e">
        <f>SUMPRODUCT(
  (MONTH(wbSV!$A$2:$A1100) = L$2) *
  (wbSV!$B$2:$B1100 = $A4) *
  ((wbSV!$B$2:$B1100 = $C$1) + ($C$1 = "Все")) *
  (wbSV!$C$2:$C1100)
)</f>
        <v>#VALUE!</v>
      </c>
      <c r="M4" s="464"/>
      <c r="N4" s="464"/>
      <c r="O4" s="464"/>
      <c r="P4" s="462"/>
      <c r="Q4" s="462"/>
      <c r="R4" s="462"/>
      <c r="S4" s="462"/>
      <c r="T4" s="462"/>
      <c r="U4" s="462"/>
      <c r="V4" s="462"/>
      <c r="W4" s="462"/>
      <c r="X4" s="462"/>
      <c r="Y4" s="462"/>
      <c r="Z4" s="462"/>
    </row>
    <row r="5" spans="1:26" ht="13.2">
      <c r="A5" s="18"/>
      <c r="B5" s="7"/>
      <c r="C5" s="5">
        <f>SUMPRODUCT(
  (MONTH(ozonSV!$A$2:$A1100) = C$2) *
  (ozonSV!$H$2:$H1100 = $A5) *
  ((ozonSV!$B$2:$B1100 = $C$1) + ($C$1 = "Все")) *
  (ozonSV!$D$2:$D1100)
)</f>
        <v>0</v>
      </c>
      <c r="D5" s="5">
        <f>SUMPRODUCT(
  (MONTH(ozonSV!$A$2:$A1100) = D$2) *
  (ozonSV!$H$2:$H1100 = $A5) *
  ((ozonSV!$B$2:$B1100 = $C$1) + ($C$1 = "Все")) *
  (ozonSV!$D$2:$D1100)
)</f>
        <v>0</v>
      </c>
      <c r="E5" s="5">
        <f>SUMPRODUCT(
  (MONTH(ozonSV!$A$2:$A1100) = E$2) *
  (ozonSV!$H$2:$H1100 = $A5) *
  ((ozonSV!$B$2:$B1100 = $C$1) + ($C$1 = "Все")) *
  (ozonSV!$D$2:$D1100)
)</f>
        <v>0</v>
      </c>
      <c r="F5" s="5">
        <f>SUMPRODUCT(
  (MONTH(ozonSV!$A$2:$A1100) = F$2) *
  (ozonSV!$H$2:$H1100 = $A5) *
  ((ozonSV!$B$2:$B1100 = $C$1) + ($C$1 = "Все")) *
  (ozonSV!$D$2:$D1100)
)</f>
        <v>0</v>
      </c>
      <c r="G5" s="5">
        <f>SUMPRODUCT(
  (MONTH(ozonSV!$A$2:$A1100) = G$2) *
  (ozonSV!$H$2:$H1100 = $A5) *
  ((ozonSV!$B$2:$B1100 = $C$1) + ($C$1 = "Все")) *
  (ozonSV!$D$2:$D1100)
)</f>
        <v>0</v>
      </c>
      <c r="H5" s="5">
        <f>SUMPRODUCT(
  (MONTH(ozonSV!$A$2:$A1100) = H$2) *
  (ozonSV!$H$2:$H1100 = $A5) *
  ((ozonSV!$B$2:$B1100 = $C$1) + ($C$1 = "Все")) *
  (ozonSV!$D$2:$D1100)
)</f>
        <v>0</v>
      </c>
      <c r="I5" s="5">
        <f>SUMPRODUCT(
  (MONTH(ozonSV!$A$2:$A1100) = I$2) *
  (ozonSV!$H$2:$H1100 = $A5) *
  ((ozonSV!$B$2:$B1100 = $C$1) + ($C$1 = "Все")) *
  (ozonSV!$D$2:$D1100)
)</f>
        <v>0</v>
      </c>
      <c r="J5" s="4"/>
      <c r="K5" s="4"/>
      <c r="L5" s="5"/>
      <c r="M5" s="5"/>
      <c r="N5" s="5"/>
      <c r="O5" s="5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3.2">
      <c r="A6" s="20"/>
      <c r="B6" s="7"/>
      <c r="C6" s="5">
        <f>SUMPRODUCT(
  (MONTH(ozonSV!$A$2:$A1100) = C$2) *
  (ozonSV!$H$2:$H1100 = $A6) *
  ((ozonSV!$B$2:$B1100 = $C$1) + ($C$1 = "Все")) *
  (ozonSV!$D$2:$D1100)
)</f>
        <v>0</v>
      </c>
      <c r="D6" s="5">
        <f>SUMPRODUCT(
  (MONTH(ozonSV!$A$2:$A1100) = D$2) *
  (ozonSV!$H$2:$H1100 = $A6) *
  ((ozonSV!$B$2:$B1100 = $C$1) + ($C$1 = "Все")) *
  (ozonSV!$D$2:$D1100)
)</f>
        <v>0</v>
      </c>
      <c r="E6" s="5">
        <f>SUMPRODUCT(
  (MONTH(ozonSV!$A$2:$A1100) = E$2) *
  (ozonSV!$H$2:$H1100 = $A6) *
  ((ozonSV!$B$2:$B1100 = $C$1) + ($C$1 = "Все")) *
  (ozonSV!$D$2:$D1100)
)</f>
        <v>0</v>
      </c>
      <c r="F6" s="5">
        <f>SUMPRODUCT(
  (MONTH(ozonSV!$A$2:$A1100) = F$2) *
  (ozonSV!$H$2:$H1100 = $A6) *
  ((ozonSV!$B$2:$B1100 = $C$1) + ($C$1 = "Все")) *
  (ozonSV!$D$2:$D1100)
)</f>
        <v>0</v>
      </c>
      <c r="G6" s="5">
        <f>SUMPRODUCT(
  (MONTH(ozonSV!$A$2:$A1100) = G$2) *
  (ozonSV!$H$2:$H1100 = $A6) *
  ((ozonSV!$B$2:$B1100 = $C$1) + ($C$1 = "Все")) *
  (ozonSV!$D$2:$D1100)
)</f>
        <v>0</v>
      </c>
      <c r="H6" s="5">
        <f>SUMPRODUCT(
  (MONTH(ozonSV!$A$2:$A1100) = H$2) *
  (ozonSV!$H$2:$H1100 = $A6) *
  ((ozonSV!$B$2:$B1100 = $C$1) + ($C$1 = "Все")) *
  (ozonSV!$D$2:$D1100)
)</f>
        <v>0</v>
      </c>
      <c r="I6" s="5">
        <f>SUMPRODUCT(
  (MONTH(ozonSV!$A$2:$A1100) = I$2) *
  (ozonSV!$H$2:$H1100 = $A6) *
  ((ozonSV!$B$2:$B1100 = $C$1) + ($C$1 = "Все")) *
  (ozonSV!$D$2:$D1100)
)</f>
        <v>0</v>
      </c>
      <c r="J6" s="4"/>
      <c r="K6" s="4"/>
      <c r="L6" s="5"/>
      <c r="M6" s="5"/>
      <c r="N6" s="5"/>
      <c r="O6" s="5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3.2">
      <c r="A7" s="20"/>
      <c r="B7" s="7"/>
      <c r="C7" s="5">
        <f>SUMPRODUCT(
  (MONTH(ozonSV!$A$2:$A1100) = C$2) *
  (ozonSV!$H$2:$H1100 = $A7) *
  ((ozonSV!$B$2:$B1100 = $C$1) + ($C$1 = "Все")) *
  (ozonSV!$D$2:$D1100)
)</f>
        <v>0</v>
      </c>
      <c r="D7" s="5">
        <f>SUMPRODUCT(
  (MONTH(ozonSV!$A$2:$A1100) = D$2) *
  (ozonSV!$H$2:$H1100 = $A7) *
  ((ozonSV!$B$2:$B1100 = $C$1) + ($C$1 = "Все")) *
  (ozonSV!$D$2:$D1100)
)</f>
        <v>0</v>
      </c>
      <c r="E7" s="5">
        <f>SUMPRODUCT(
  (MONTH(ozonSV!$A$2:$A1100) = E$2) *
  (ozonSV!$H$2:$H1100 = $A7) *
  ((ozonSV!$B$2:$B1100 = $C$1) + ($C$1 = "Все")) *
  (ozonSV!$D$2:$D1100)
)</f>
        <v>0</v>
      </c>
      <c r="F7" s="5">
        <f>SUMPRODUCT(
  (MONTH(ozonSV!$A$2:$A1100) = F$2) *
  (ozonSV!$H$2:$H1100 = $A7) *
  ((ozonSV!$B$2:$B1100 = $C$1) + ($C$1 = "Все")) *
  (ozonSV!$D$2:$D1100)
)</f>
        <v>0</v>
      </c>
      <c r="G7" s="5">
        <f>SUMPRODUCT(
  (MONTH(ozonSV!$A$2:$A1100) = G$2) *
  (ozonSV!$H$2:$H1100 = $A7) *
  ((ozonSV!$B$2:$B1100 = $C$1) + ($C$1 = "Все")) *
  (ozonSV!$D$2:$D1100)
)</f>
        <v>0</v>
      </c>
      <c r="H7" s="5">
        <f>SUMPRODUCT(
  (MONTH(ozonSV!$A$2:$A1100) = H$2) *
  (ozonSV!$H$2:$H1100 = $A7) *
  ((ozonSV!$B$2:$B1100 = $C$1) + ($C$1 = "Все")) *
  (ozonSV!$D$2:$D1100)
)</f>
        <v>0</v>
      </c>
      <c r="I7" s="5">
        <f>SUMPRODUCT(
  (MONTH(ozonSV!$A$2:$A1100) = I$2) *
  (ozonSV!$H$2:$H1100 = $A7) *
  ((ozonSV!$B$2:$B1100 = $C$1) + ($C$1 = "Все")) *
  (ozonSV!$D$2:$D1100)
)</f>
        <v>0</v>
      </c>
      <c r="J7" s="4"/>
      <c r="K7" s="4"/>
      <c r="L7" s="5"/>
      <c r="M7" s="5"/>
      <c r="N7" s="5"/>
      <c r="O7" s="5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3.2">
      <c r="A8" s="20"/>
      <c r="B8" s="7"/>
      <c r="C8" s="5">
        <f>SUMPRODUCT(
  (MONTH(ozonSV!$A$2:$A1100) = C$2) *
  (ozonSV!$H$2:$H1100 = $A8) *
  ((ozonSV!$B$2:$B1100 = $C$1) + ($C$1 = "Все")) *
  (ozonSV!$D$2:$D1100)
)</f>
        <v>0</v>
      </c>
      <c r="D8" s="5">
        <f>SUMPRODUCT(
  (MONTH(ozonSV!$A$2:$A1100) = D$2) *
  (ozonSV!$H$2:$H1100 = $A8) *
  ((ozonSV!$B$2:$B1100 = $C$1) + ($C$1 = "Все")) *
  (ozonSV!$D$2:$D1100)
)</f>
        <v>0</v>
      </c>
      <c r="E8" s="5">
        <f>SUMPRODUCT(
  (MONTH(ozonSV!$A$2:$A1100) = E$2) *
  (ozonSV!$H$2:$H1100 = $A8) *
  ((ozonSV!$B$2:$B1100 = $C$1) + ($C$1 = "Все")) *
  (ozonSV!$D$2:$D1100)
)</f>
        <v>0</v>
      </c>
      <c r="F8" s="5">
        <f>SUMPRODUCT(
  (MONTH(ozonSV!$A$2:$A1100) = F$2) *
  (ozonSV!$H$2:$H1100 = $A8) *
  ((ozonSV!$B$2:$B1100 = $C$1) + ($C$1 = "Все")) *
  (ozonSV!$D$2:$D1100)
)</f>
        <v>0</v>
      </c>
      <c r="G8" s="5">
        <f>SUMPRODUCT(
  (MONTH(ozonSV!$A$2:$A1100) = G$2) *
  (ozonSV!$H$2:$H1100 = $A8) *
  ((ozonSV!$B$2:$B1100 = $C$1) + ($C$1 = "Все")) *
  (ozonSV!$D$2:$D1100)
)</f>
        <v>0</v>
      </c>
      <c r="H8" s="5">
        <f>SUMPRODUCT(
  (MONTH(ozonSV!$A$2:$A1100) = H$2) *
  (ozonSV!$H$2:$H1100 = $A8) *
  ((ozonSV!$B$2:$B1100 = $C$1) + ($C$1 = "Все")) *
  (ozonSV!$D$2:$D1100)
)</f>
        <v>0</v>
      </c>
      <c r="I8" s="5">
        <f>SUMPRODUCT(
  (MONTH(ozonSV!$A$2:$A1100) = I$2) *
  (ozonSV!$H$2:$H1100 = $A8) *
  ((ozonSV!$B$2:$B1100 = $C$1) + ($C$1 = "Все")) *
  (ozonSV!$D$2:$D1100)
)</f>
        <v>0</v>
      </c>
      <c r="J8" s="4"/>
      <c r="K8" s="4"/>
      <c r="L8" s="5"/>
      <c r="M8" s="5"/>
      <c r="N8" s="5"/>
      <c r="O8" s="5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3.2" collapsed="1">
      <c r="A9" s="20"/>
      <c r="B9" s="7"/>
      <c r="C9" s="5"/>
      <c r="D9" s="5"/>
      <c r="E9" s="5"/>
      <c r="F9" s="5"/>
      <c r="G9" s="5"/>
      <c r="H9" s="5"/>
      <c r="I9" s="5"/>
      <c r="J9" s="4"/>
      <c r="K9" s="4"/>
      <c r="L9" s="5"/>
      <c r="M9" s="5"/>
      <c r="N9" s="5"/>
      <c r="O9" s="5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3.2" hidden="1" outlineLevel="1">
      <c r="A10" s="20"/>
      <c r="B10" s="7"/>
      <c r="C10" s="5"/>
      <c r="D10" s="5"/>
      <c r="E10" s="5"/>
      <c r="F10" s="5"/>
      <c r="G10" s="5"/>
      <c r="H10" s="5"/>
      <c r="I10" s="5"/>
      <c r="J10" s="4"/>
      <c r="K10" s="4"/>
      <c r="L10" s="5"/>
      <c r="M10" s="5"/>
      <c r="N10" s="5"/>
      <c r="O10" s="5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3.2" hidden="1" outlineLevel="1">
      <c r="A11" s="20"/>
      <c r="B11" s="7"/>
      <c r="C11" s="5"/>
      <c r="D11" s="5"/>
      <c r="E11" s="5"/>
      <c r="F11" s="5"/>
      <c r="G11" s="5"/>
      <c r="H11" s="5"/>
      <c r="I11" s="5"/>
      <c r="J11" s="4"/>
      <c r="K11" s="4"/>
      <c r="L11" s="5"/>
      <c r="M11" s="5"/>
      <c r="N11" s="5"/>
      <c r="O11" s="5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3.2" hidden="1" outlineLevel="1">
      <c r="A12" s="29"/>
      <c r="B12" s="7"/>
      <c r="C12" s="5"/>
      <c r="D12" s="5"/>
      <c r="E12" s="5"/>
      <c r="F12" s="5"/>
      <c r="G12" s="5"/>
      <c r="H12" s="5"/>
      <c r="I12" s="5"/>
      <c r="J12" s="4"/>
      <c r="K12" s="4"/>
      <c r="L12" s="5"/>
      <c r="M12" s="5"/>
      <c r="N12" s="5"/>
      <c r="O12" s="5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3.2" hidden="1" outlineLevel="1">
      <c r="A13" s="20"/>
      <c r="B13" s="7"/>
      <c r="C13" s="5"/>
      <c r="D13" s="5"/>
      <c r="E13" s="5"/>
      <c r="F13" s="5"/>
      <c r="G13" s="5"/>
      <c r="H13" s="5"/>
      <c r="I13" s="5"/>
      <c r="J13" s="5"/>
      <c r="K13" s="4"/>
      <c r="L13" s="5"/>
      <c r="M13" s="5"/>
      <c r="N13" s="5"/>
      <c r="O13" s="5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13.2" hidden="1" outlineLevel="1">
      <c r="A14" s="20"/>
      <c r="B14" s="7"/>
      <c r="C14" s="5"/>
      <c r="D14" s="5"/>
      <c r="E14" s="5"/>
      <c r="F14" s="5"/>
      <c r="G14" s="5"/>
      <c r="H14" s="5"/>
      <c r="I14" s="5"/>
      <c r="J14" s="4"/>
      <c r="K14" s="4"/>
      <c r="L14" s="5"/>
      <c r="M14" s="5"/>
      <c r="N14" s="5"/>
      <c r="O14" s="5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ht="13.2" hidden="1" outlineLevel="1">
      <c r="A15" s="20"/>
      <c r="B15" s="7"/>
      <c r="C15" s="5"/>
      <c r="D15" s="5"/>
      <c r="E15" s="5"/>
      <c r="F15" s="5"/>
      <c r="G15" s="5"/>
      <c r="H15" s="5"/>
      <c r="I15" s="5"/>
      <c r="J15" s="4"/>
      <c r="K15" s="4"/>
      <c r="L15" s="5"/>
      <c r="M15" s="5"/>
      <c r="N15" s="5"/>
      <c r="O15" s="5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ht="13.2" hidden="1" outlineLevel="1">
      <c r="A16" s="29"/>
      <c r="B16" s="7"/>
      <c r="C16" s="5"/>
      <c r="D16" s="5"/>
      <c r="E16" s="5"/>
      <c r="F16" s="5"/>
      <c r="G16" s="5"/>
      <c r="H16" s="5"/>
      <c r="I16" s="5"/>
      <c r="J16" s="4"/>
      <c r="K16" s="4"/>
      <c r="L16" s="5"/>
      <c r="M16" s="5"/>
      <c r="N16" s="5"/>
      <c r="O16" s="5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13.2">
      <c r="A17" s="30" t="s">
        <v>6</v>
      </c>
      <c r="B17" s="31"/>
      <c r="C17" s="33" t="e">
        <f t="shared" ref="C17:I17" si="0">SUM(C18,C36,C46,C64,C144)</f>
        <v>#VALUE!</v>
      </c>
      <c r="D17" s="33" t="e">
        <f t="shared" si="0"/>
        <v>#VALUE!</v>
      </c>
      <c r="E17" s="33" t="e">
        <f t="shared" si="0"/>
        <v>#VALUE!</v>
      </c>
      <c r="F17" s="33" t="e">
        <f t="shared" si="0"/>
        <v>#VALUE!</v>
      </c>
      <c r="G17" s="33" t="e">
        <f t="shared" si="0"/>
        <v>#VALUE!</v>
      </c>
      <c r="H17" s="33" t="e">
        <f t="shared" si="0"/>
        <v>#VALUE!</v>
      </c>
      <c r="I17" s="33" t="e">
        <f t="shared" si="0"/>
        <v>#VALUE!</v>
      </c>
      <c r="J17" s="465"/>
      <c r="K17" s="465"/>
      <c r="L17" s="33"/>
      <c r="M17" s="33"/>
      <c r="N17" s="33"/>
      <c r="O17" s="33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13.2">
      <c r="A18" s="35" t="s">
        <v>7</v>
      </c>
      <c r="B18" s="36"/>
      <c r="C18" s="38" t="e">
        <f t="shared" ref="C18:I18" si="1">SUM(C20:C35)</f>
        <v>#VALUE!</v>
      </c>
      <c r="D18" s="38" t="e">
        <f t="shared" si="1"/>
        <v>#VALUE!</v>
      </c>
      <c r="E18" s="38" t="e">
        <f t="shared" si="1"/>
        <v>#VALUE!</v>
      </c>
      <c r="F18" s="38" t="e">
        <f t="shared" si="1"/>
        <v>#VALUE!</v>
      </c>
      <c r="G18" s="38" t="e">
        <f t="shared" si="1"/>
        <v>#VALUE!</v>
      </c>
      <c r="H18" s="38" t="e">
        <f t="shared" si="1"/>
        <v>#VALUE!</v>
      </c>
      <c r="I18" s="38" t="e">
        <f t="shared" si="1"/>
        <v>#VALUE!</v>
      </c>
      <c r="J18" s="466"/>
      <c r="K18" s="466"/>
      <c r="L18" s="38"/>
      <c r="M18" s="38"/>
      <c r="N18" s="38"/>
      <c r="O18" s="38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</row>
    <row r="19" spans="1:26" ht="13.2">
      <c r="A19" s="41" t="s">
        <v>8</v>
      </c>
      <c r="B19" s="42"/>
      <c r="C19" s="42" t="e">
        <f t="shared" ref="C19:I19" si="2">C18/$G$4</f>
        <v>#VALUE!</v>
      </c>
      <c r="D19" s="42" t="e">
        <f t="shared" si="2"/>
        <v>#VALUE!</v>
      </c>
      <c r="E19" s="42" t="e">
        <f t="shared" si="2"/>
        <v>#VALUE!</v>
      </c>
      <c r="F19" s="42" t="e">
        <f t="shared" si="2"/>
        <v>#VALUE!</v>
      </c>
      <c r="G19" s="42" t="e">
        <f t="shared" si="2"/>
        <v>#VALUE!</v>
      </c>
      <c r="H19" s="42" t="e">
        <f t="shared" si="2"/>
        <v>#VALUE!</v>
      </c>
      <c r="I19" s="42" t="e">
        <f t="shared" si="2"/>
        <v>#VALUE!</v>
      </c>
      <c r="J19" s="467"/>
      <c r="K19" s="467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</row>
    <row r="20" spans="1:26" ht="13.2">
      <c r="A20" s="417" t="s">
        <v>202</v>
      </c>
      <c r="C20" s="5" t="e">
        <f>SUMPRODUCT(
  (MONTH(wbSV!$A$2:$A1100) = C$2) *
  (wbSV!$B$2:$B1100 = $A20) *
  ((wbSV!$B$2:$B1100 = $C$1) + ($C$1 = "Все")) *
  (wbSV!$C$2:$C1100)
)</f>
        <v>#VALUE!</v>
      </c>
      <c r="D20" s="5" t="e">
        <f>SUMPRODUCT(
  (MONTH(wbSV!$A$2:$A1100) = D$2) *
  (wbSV!$B$2:$B1100 = $A20) *
  ((wbSV!$B$2:$B1100 = $C$1) + ($C$1 = "Все")) *
  (wbSV!$C$2:$C1100)
)</f>
        <v>#VALUE!</v>
      </c>
      <c r="E20" s="5" t="e">
        <f>SUMPRODUCT(
  (MONTH(wbSV!$A$2:$A1100) = E$2) *
  (wbSV!$B$2:$B1100 = $A20) *
  ((wbSV!$B$2:$B1100 = $C$1) + ($C$1 = "Все")) *
  (wbSV!$C$2:$C1100)
)</f>
        <v>#VALUE!</v>
      </c>
      <c r="F20" s="5" t="e">
        <f>SUMPRODUCT(
  (MONTH(wbSV!$A$2:$A1100) = F$2) *
  (wbSV!$B$2:$B1100 = $A20) *
  ((wbSV!$B$2:$B1100 = $C$1) + ($C$1 = "Все")) *
  (wbSV!$C$2:$C1100)
)</f>
        <v>#VALUE!</v>
      </c>
      <c r="G20" s="5" t="e">
        <f>SUMPRODUCT(
  (MONTH(wbSV!$A$2:$A1100) = G$2) *
  (wbSV!$B$2:$B1100 = $A20) *
  ((wbSV!$B$2:$B1100 = $C$1) + ($C$1 = "Все")) *
  (wbSV!$C$2:$C1100)
)</f>
        <v>#VALUE!</v>
      </c>
      <c r="H20" s="5" t="e">
        <f>SUMPRODUCT(
  (MONTH(wbSV!$A$2:$A1100) = H$2) *
  (wbSV!$B$2:$B1100 = $A20) *
  ((wbSV!$B$2:$B1100 = $C$1) + ($C$1 = "Все")) *
  (wbSV!$C$2:$C1100)
)</f>
        <v>#VALUE!</v>
      </c>
      <c r="I20" s="5" t="e">
        <f>SUMPRODUCT(
  (MONTH(wbSV!$A$2:$A1100) = I$2) *
  (wbSV!$B$2:$B1100 = $A20) *
  ((wbSV!$B$2:$B1100 = $C$1) + ($C$1 = "Все")) *
  (wbSV!$C$2:$C1100)
)</f>
        <v>#VALUE!</v>
      </c>
      <c r="J20" s="5"/>
      <c r="K20" s="4"/>
      <c r="L20" s="5"/>
      <c r="M20" s="5"/>
      <c r="N20" s="5"/>
      <c r="O20" s="5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3.2">
      <c r="A21" s="47"/>
      <c r="B21" s="7"/>
      <c r="C21" s="5"/>
      <c r="D21" s="5"/>
      <c r="E21" s="5"/>
      <c r="F21" s="5"/>
      <c r="G21" s="5"/>
      <c r="H21" s="5"/>
      <c r="I21" s="5"/>
      <c r="J21" s="5"/>
      <c r="K21" s="4"/>
      <c r="L21" s="5"/>
      <c r="M21" s="5"/>
      <c r="N21" s="5"/>
      <c r="O21" s="5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ht="13.2">
      <c r="A22" s="20"/>
      <c r="B22" s="7"/>
      <c r="C22" s="5"/>
      <c r="D22" s="5"/>
      <c r="E22" s="5"/>
      <c r="F22" s="5"/>
      <c r="G22" s="5"/>
      <c r="H22" s="5"/>
      <c r="I22" s="5"/>
      <c r="J22" s="5"/>
      <c r="K22" s="4"/>
      <c r="L22" s="5"/>
      <c r="M22" s="5"/>
      <c r="N22" s="5"/>
      <c r="O22" s="5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13.2" collapsed="1">
      <c r="A23" s="20"/>
      <c r="B23" s="7"/>
      <c r="C23" s="5"/>
      <c r="D23" s="5"/>
      <c r="E23" s="5"/>
      <c r="F23" s="5"/>
      <c r="G23" s="5"/>
      <c r="H23" s="5"/>
      <c r="I23" s="5"/>
      <c r="J23" s="5"/>
      <c r="K23" s="4"/>
      <c r="L23" s="5"/>
      <c r="M23" s="5"/>
      <c r="N23" s="5"/>
      <c r="O23" s="5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ht="13.2" hidden="1" outlineLevel="1">
      <c r="A24" s="20"/>
      <c r="B24" s="7"/>
      <c r="C24" s="5"/>
      <c r="D24" s="5"/>
      <c r="E24" s="5"/>
      <c r="F24" s="5"/>
      <c r="G24" s="5"/>
      <c r="H24" s="5"/>
      <c r="I24" s="5"/>
      <c r="J24" s="5"/>
      <c r="K24" s="4"/>
      <c r="L24" s="5"/>
      <c r="M24" s="5"/>
      <c r="N24" s="5"/>
      <c r="O24" s="5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13.2" hidden="1" outlineLevel="1">
      <c r="A25" s="20"/>
      <c r="B25" s="7"/>
      <c r="C25" s="5"/>
      <c r="D25" s="5"/>
      <c r="E25" s="5"/>
      <c r="F25" s="5"/>
      <c r="G25" s="5"/>
      <c r="H25" s="5"/>
      <c r="I25" s="5"/>
      <c r="J25" s="5"/>
      <c r="K25" s="4"/>
      <c r="L25" s="5"/>
      <c r="M25" s="5"/>
      <c r="N25" s="5"/>
      <c r="O25" s="5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13.2" hidden="1" outlineLevel="1">
      <c r="A26" s="20"/>
      <c r="B26" s="7"/>
      <c r="C26" s="5"/>
      <c r="D26" s="5"/>
      <c r="E26" s="5"/>
      <c r="F26" s="5"/>
      <c r="G26" s="5"/>
      <c r="H26" s="5"/>
      <c r="I26" s="5"/>
      <c r="J26" s="5"/>
      <c r="K26" s="4"/>
      <c r="L26" s="5"/>
      <c r="M26" s="5"/>
      <c r="N26" s="5"/>
      <c r="O26" s="5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ht="13.2" hidden="1" outlineLevel="1">
      <c r="A27" s="20"/>
      <c r="B27" s="7"/>
      <c r="C27" s="5"/>
      <c r="D27" s="5"/>
      <c r="E27" s="5"/>
      <c r="F27" s="5"/>
      <c r="G27" s="5"/>
      <c r="H27" s="5"/>
      <c r="I27" s="5"/>
      <c r="J27" s="5"/>
      <c r="K27" s="4"/>
      <c r="L27" s="5"/>
      <c r="M27" s="5"/>
      <c r="N27" s="5"/>
      <c r="O27" s="5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13.2" hidden="1" outlineLevel="1">
      <c r="A28" s="20"/>
      <c r="B28" s="7"/>
      <c r="C28" s="5"/>
      <c r="D28" s="5"/>
      <c r="E28" s="5"/>
      <c r="F28" s="5"/>
      <c r="G28" s="5"/>
      <c r="H28" s="5"/>
      <c r="I28" s="5"/>
      <c r="J28" s="5"/>
      <c r="K28" s="4"/>
      <c r="L28" s="5"/>
      <c r="M28" s="5"/>
      <c r="N28" s="5"/>
      <c r="O28" s="5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13.2" hidden="1" outlineLevel="1">
      <c r="A29" s="20"/>
      <c r="B29" s="7"/>
      <c r="C29" s="5"/>
      <c r="D29" s="5"/>
      <c r="E29" s="5"/>
      <c r="F29" s="5"/>
      <c r="G29" s="5"/>
      <c r="H29" s="5"/>
      <c r="I29" s="5"/>
      <c r="J29" s="5"/>
      <c r="K29" s="4"/>
      <c r="L29" s="5"/>
      <c r="M29" s="5"/>
      <c r="N29" s="5"/>
      <c r="O29" s="5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13.2" hidden="1" outlineLevel="1">
      <c r="A30" s="20"/>
      <c r="B30" s="7"/>
      <c r="C30" s="5"/>
      <c r="D30" s="5"/>
      <c r="E30" s="5"/>
      <c r="F30" s="5"/>
      <c r="G30" s="5"/>
      <c r="H30" s="5"/>
      <c r="I30" s="5"/>
      <c r="J30" s="5"/>
      <c r="K30" s="4"/>
      <c r="L30" s="5"/>
      <c r="M30" s="5"/>
      <c r="N30" s="5"/>
      <c r="O30" s="5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3.2" hidden="1" outlineLevel="1">
      <c r="A31" s="20"/>
      <c r="B31" s="7"/>
      <c r="C31" s="5"/>
      <c r="D31" s="5"/>
      <c r="E31" s="5"/>
      <c r="F31" s="5"/>
      <c r="G31" s="5"/>
      <c r="H31" s="5"/>
      <c r="I31" s="5"/>
      <c r="J31" s="5"/>
      <c r="K31" s="4"/>
      <c r="L31" s="5"/>
      <c r="M31" s="5"/>
      <c r="N31" s="5"/>
      <c r="O31" s="5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13.2" hidden="1" outlineLevel="1">
      <c r="A32" s="20"/>
      <c r="B32" s="7"/>
      <c r="C32" s="5"/>
      <c r="D32" s="5"/>
      <c r="E32" s="5"/>
      <c r="F32" s="5"/>
      <c r="G32" s="5"/>
      <c r="H32" s="5"/>
      <c r="I32" s="5"/>
      <c r="J32" s="5"/>
      <c r="K32" s="4"/>
      <c r="L32" s="5"/>
      <c r="M32" s="5"/>
      <c r="N32" s="5"/>
      <c r="O32" s="5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13.2" hidden="1" outlineLevel="1">
      <c r="A33" s="20"/>
      <c r="B33" s="7"/>
      <c r="C33" s="5"/>
      <c r="D33" s="5"/>
      <c r="E33" s="5"/>
      <c r="F33" s="5"/>
      <c r="G33" s="5"/>
      <c r="H33" s="5"/>
      <c r="I33" s="5"/>
      <c r="J33" s="5"/>
      <c r="K33" s="4"/>
      <c r="L33" s="5"/>
      <c r="M33" s="5"/>
      <c r="N33" s="5"/>
      <c r="O33" s="5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3.2" hidden="1" outlineLevel="1">
      <c r="A34" s="20"/>
      <c r="B34" s="7"/>
      <c r="C34" s="5"/>
      <c r="D34" s="5"/>
      <c r="E34" s="5"/>
      <c r="F34" s="5"/>
      <c r="G34" s="5"/>
      <c r="H34" s="5"/>
      <c r="I34" s="5"/>
      <c r="J34" s="5"/>
      <c r="K34" s="4"/>
      <c r="L34" s="5"/>
      <c r="M34" s="5"/>
      <c r="N34" s="5"/>
      <c r="O34" s="5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3.2" hidden="1" outlineLevel="1">
      <c r="A35" s="20"/>
      <c r="B35" s="7"/>
      <c r="C35" s="5"/>
      <c r="D35" s="5"/>
      <c r="E35" s="5"/>
      <c r="F35" s="5"/>
      <c r="G35" s="5"/>
      <c r="H35" s="5"/>
      <c r="I35" s="5"/>
      <c r="J35" s="4"/>
      <c r="K35" s="4"/>
      <c r="L35" s="5"/>
      <c r="M35" s="5"/>
      <c r="N35" s="5"/>
      <c r="O35" s="5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3.2">
      <c r="A36" s="35" t="s">
        <v>11</v>
      </c>
      <c r="B36" s="36"/>
      <c r="C36" s="38" t="e">
        <f t="shared" ref="C36:M36" si="3">SUM(C38:C45)</f>
        <v>#VALUE!</v>
      </c>
      <c r="D36" s="38" t="e">
        <f t="shared" si="3"/>
        <v>#VALUE!</v>
      </c>
      <c r="E36" s="38" t="e">
        <f t="shared" si="3"/>
        <v>#VALUE!</v>
      </c>
      <c r="F36" s="38" t="e">
        <f t="shared" si="3"/>
        <v>#VALUE!</v>
      </c>
      <c r="G36" s="38" t="e">
        <f t="shared" si="3"/>
        <v>#VALUE!</v>
      </c>
      <c r="H36" s="38" t="e">
        <f t="shared" si="3"/>
        <v>#VALUE!</v>
      </c>
      <c r="I36" s="38" t="e">
        <f t="shared" si="3"/>
        <v>#VALUE!</v>
      </c>
      <c r="J36" s="38" t="e">
        <f t="shared" si="3"/>
        <v>#VALUE!</v>
      </c>
      <c r="K36" s="38" t="e">
        <f t="shared" si="3"/>
        <v>#VALUE!</v>
      </c>
      <c r="L36" s="38" t="e">
        <f t="shared" si="3"/>
        <v>#VALUE!</v>
      </c>
      <c r="M36" s="38">
        <f t="shared" si="3"/>
        <v>0</v>
      </c>
      <c r="N36" s="38"/>
      <c r="O36" s="38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</row>
    <row r="37" spans="1:26" ht="13.2">
      <c r="A37" s="41" t="s">
        <v>12</v>
      </c>
      <c r="B37" s="42"/>
      <c r="C37" s="42" t="e">
        <f t="shared" ref="C37:I37" si="4">C36/$G$4</f>
        <v>#VALUE!</v>
      </c>
      <c r="D37" s="42" t="e">
        <f t="shared" si="4"/>
        <v>#VALUE!</v>
      </c>
      <c r="E37" s="42" t="e">
        <f t="shared" si="4"/>
        <v>#VALUE!</v>
      </c>
      <c r="F37" s="42" t="e">
        <f t="shared" si="4"/>
        <v>#VALUE!</v>
      </c>
      <c r="G37" s="42" t="e">
        <f t="shared" si="4"/>
        <v>#VALUE!</v>
      </c>
      <c r="H37" s="42" t="e">
        <f t="shared" si="4"/>
        <v>#VALUE!</v>
      </c>
      <c r="I37" s="42" t="e">
        <f t="shared" si="4"/>
        <v>#VALUE!</v>
      </c>
      <c r="J37" s="467"/>
      <c r="K37" s="467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</row>
    <row r="38" spans="1:26" ht="13.2">
      <c r="A38" s="67" t="s">
        <v>203</v>
      </c>
      <c r="C38" s="53" t="e">
        <f>SUMPRODUCT(
  (MONTH(wbSV!$A$2:$A1100) = C$2) *
  (wbSV!$B$2:$B1100 = $A38) *
  ((wbSV!$B$2:$B1100 = $C$1) + ($C$1 = "Все")) *
  (wbSV!$C$2:$C1100)
)</f>
        <v>#VALUE!</v>
      </c>
      <c r="D38" s="53" t="e">
        <f>SUMPRODUCT(
  (MONTH(wbSV!$A$2:$A1100) = D$2) *
  (wbSV!$B$2:$B1100 = $A38) *
  ((wbSV!$B$2:$B1100 = $C$1) + ($C$1 = "Все")) *
  (wbSV!$C$2:$C1100)
)</f>
        <v>#VALUE!</v>
      </c>
      <c r="E38" s="53" t="e">
        <f>SUMPRODUCT(
  (MONTH(wbSV!$A$2:$A1100) = E$2) *
  (wbSV!$B$2:$B1100 = $A38) *
  ((wbSV!$B$2:$B1100 = $C$1) + ($C$1 = "Все")) *
  (wbSV!$C$2:$C1100)
)</f>
        <v>#VALUE!</v>
      </c>
      <c r="F38" s="53" t="e">
        <f>SUMPRODUCT(
  (MONTH(wbSV!$A$2:$A1100) = F$2) *
  (wbSV!$B$2:$B1100 = $A38) *
  ((wbSV!$B$2:$B1100 = $C$1) + ($C$1 = "Все")) *
  (wbSV!$C$2:$C1100)
)</f>
        <v>#VALUE!</v>
      </c>
      <c r="G38" s="53" t="e">
        <f>SUMPRODUCT(
  (MONTH(wbSV!$A$2:$A1100) = G$2) *
  (wbSV!$B$2:$B1100 = $A38) *
  ((wbSV!$B$2:$B1100 = $C$1) + ($C$1 = "Все")) *
  (wbSV!$C$2:$C1100)
)</f>
        <v>#VALUE!</v>
      </c>
      <c r="H38" s="53" t="e">
        <f>SUMPRODUCT(
  (MONTH(wbSV!$A$2:$A1100) = H$2) *
  (wbSV!$B$2:$B1100 = $A38) *
  ((wbSV!$B$2:$B1100 = $C$1) + ($C$1 = "Все")) *
  (wbSV!$C$2:$C1100)
)</f>
        <v>#VALUE!</v>
      </c>
      <c r="I38" s="53" t="e">
        <f>SUMPRODUCT(
  (MONTH(wbSV!$A$2:$A1100) = I$2) *
  (wbSV!$B$2:$B1100 = $A38) *
  ((wbSV!$B$2:$B1100 = $C$1) + ($C$1 = "Все")) *
  (wbSV!$C$2:$C1100)
)</f>
        <v>#VALUE!</v>
      </c>
      <c r="J38" s="53" t="e">
        <f>SUMPRODUCT(
  (MONTH(wbSV!$A$2:$A1100) = J$2) *
  (wbSV!$B$2:$B1100 = $A38) *
  ((wbSV!$B$2:$B1100 = $C$1) + ($C$1 = "Все")) *
  (wbSV!$C$2:$C1100)
)</f>
        <v>#VALUE!</v>
      </c>
      <c r="K38" s="53" t="e">
        <f>SUMPRODUCT(
  (MONTH(wbSV!$A$2:$A1100) = K$2) *
  (wbSV!$B$2:$B1100 = $A38) *
  ((wbSV!$B$2:$B1100 = $C$1) + ($C$1 = "Все")) *
  (wbSV!$C$2:$C1100)
)</f>
        <v>#VALUE!</v>
      </c>
      <c r="L38" s="53" t="e">
        <f>SUMPRODUCT(
  (MONTH(wbSV!$A$2:$A1100) = L$2) *
  (wbSV!$B$2:$B1100 = $A38) *
  ((wbSV!$B$2:$B1100 = $C$1) + ($C$1 = "Все")) *
  (wbSV!$C$2:$C1100)
)</f>
        <v>#VALUE!</v>
      </c>
      <c r="M38" s="53"/>
      <c r="N38" s="53"/>
      <c r="O38" s="53"/>
    </row>
    <row r="39" spans="1:26" ht="13.2">
      <c r="A39" s="49"/>
      <c r="B39" s="7"/>
      <c r="C39" s="5"/>
      <c r="D39" s="5"/>
      <c r="E39" s="5"/>
      <c r="F39" s="5"/>
      <c r="G39" s="5"/>
      <c r="H39" s="5"/>
      <c r="I39" s="5"/>
      <c r="J39" s="4"/>
      <c r="K39" s="4"/>
      <c r="L39" s="5"/>
      <c r="M39" s="5"/>
      <c r="N39" s="5"/>
      <c r="O39" s="5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3.2">
      <c r="A40" s="20"/>
      <c r="B40" s="7"/>
      <c r="C40" s="5"/>
      <c r="D40" s="5"/>
      <c r="E40" s="5"/>
      <c r="F40" s="5"/>
      <c r="G40" s="5"/>
      <c r="H40" s="5"/>
      <c r="I40" s="5"/>
      <c r="J40" s="4"/>
      <c r="K40" s="4"/>
      <c r="L40" s="5"/>
      <c r="M40" s="5"/>
      <c r="N40" s="5"/>
      <c r="O40" s="5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3.2">
      <c r="A41" s="20"/>
      <c r="B41" s="7"/>
      <c r="C41" s="5"/>
      <c r="D41" s="5"/>
      <c r="E41" s="5"/>
      <c r="F41" s="5"/>
      <c r="G41" s="5"/>
      <c r="H41" s="5"/>
      <c r="I41" s="5"/>
      <c r="J41" s="4"/>
      <c r="K41" s="4"/>
      <c r="L41" s="5"/>
      <c r="M41" s="5"/>
      <c r="N41" s="5"/>
      <c r="O41" s="5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3.2">
      <c r="A42" s="20"/>
      <c r="B42" s="7"/>
      <c r="C42" s="5"/>
      <c r="D42" s="5"/>
      <c r="E42" s="5"/>
      <c r="F42" s="5"/>
      <c r="G42" s="4"/>
      <c r="H42" s="4"/>
      <c r="I42" s="4"/>
      <c r="J42" s="4"/>
      <c r="K42" s="4"/>
      <c r="L42" s="5"/>
      <c r="M42" s="5"/>
      <c r="N42" s="5"/>
      <c r="O42" s="5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3.2" collapsed="1">
      <c r="A43" s="51"/>
      <c r="B43" s="7"/>
      <c r="C43" s="5"/>
      <c r="D43" s="5"/>
      <c r="E43" s="5"/>
      <c r="F43" s="5"/>
      <c r="G43" s="4"/>
      <c r="H43" s="4"/>
      <c r="I43" s="4"/>
      <c r="J43" s="4"/>
      <c r="K43" s="4"/>
      <c r="L43" s="5"/>
      <c r="M43" s="5"/>
      <c r="N43" s="5"/>
      <c r="O43" s="5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3.2" hidden="1" outlineLevel="1">
      <c r="A44" s="51"/>
      <c r="B44" s="7"/>
      <c r="C44" s="5"/>
      <c r="D44" s="5"/>
      <c r="E44" s="5"/>
      <c r="F44" s="5"/>
      <c r="G44" s="4"/>
      <c r="H44" s="4"/>
      <c r="I44" s="4"/>
      <c r="J44" s="4"/>
      <c r="K44" s="4"/>
      <c r="L44" s="5"/>
      <c r="M44" s="5"/>
      <c r="N44" s="5"/>
      <c r="O44" s="5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3.2" hidden="1" outlineLevel="1">
      <c r="A45" s="51"/>
      <c r="B45" s="7"/>
      <c r="C45" s="5"/>
      <c r="D45" s="5"/>
      <c r="E45" s="5"/>
      <c r="F45" s="5"/>
      <c r="G45" s="5"/>
      <c r="H45" s="5"/>
      <c r="I45" s="5"/>
      <c r="J45" s="4"/>
      <c r="K45" s="4"/>
      <c r="L45" s="5"/>
      <c r="M45" s="5"/>
      <c r="N45" s="5"/>
      <c r="O45" s="5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3.2">
      <c r="A46" s="35" t="s">
        <v>14</v>
      </c>
      <c r="B46" s="36"/>
      <c r="C46" s="38" t="e">
        <f t="shared" ref="C46:K46" si="5">SUM(C48:C63)</f>
        <v>#VALUE!</v>
      </c>
      <c r="D46" s="38" t="e">
        <f t="shared" si="5"/>
        <v>#VALUE!</v>
      </c>
      <c r="E46" s="38" t="e">
        <f t="shared" si="5"/>
        <v>#VALUE!</v>
      </c>
      <c r="F46" s="38" t="e">
        <f t="shared" si="5"/>
        <v>#VALUE!</v>
      </c>
      <c r="G46" s="38" t="e">
        <f t="shared" si="5"/>
        <v>#VALUE!</v>
      </c>
      <c r="H46" s="38" t="e">
        <f t="shared" si="5"/>
        <v>#VALUE!</v>
      </c>
      <c r="I46" s="38" t="e">
        <f t="shared" si="5"/>
        <v>#VALUE!</v>
      </c>
      <c r="J46" s="38" t="e">
        <f t="shared" si="5"/>
        <v>#VALUE!</v>
      </c>
      <c r="K46" s="38">
        <f t="shared" si="5"/>
        <v>0</v>
      </c>
      <c r="L46" s="38"/>
      <c r="M46" s="38"/>
      <c r="N46" s="38"/>
      <c r="O46" s="38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</row>
    <row r="47" spans="1:26" ht="13.2">
      <c r="A47" s="41" t="s">
        <v>15</v>
      </c>
      <c r="B47" s="42"/>
      <c r="C47" s="42" t="e">
        <f t="shared" ref="C47:I47" si="6">C46/$G$4</f>
        <v>#VALUE!</v>
      </c>
      <c r="D47" s="42" t="e">
        <f t="shared" si="6"/>
        <v>#VALUE!</v>
      </c>
      <c r="E47" s="42" t="e">
        <f t="shared" si="6"/>
        <v>#VALUE!</v>
      </c>
      <c r="F47" s="42" t="e">
        <f t="shared" si="6"/>
        <v>#VALUE!</v>
      </c>
      <c r="G47" s="42" t="e">
        <f t="shared" si="6"/>
        <v>#VALUE!</v>
      </c>
      <c r="H47" s="42" t="e">
        <f t="shared" si="6"/>
        <v>#VALUE!</v>
      </c>
      <c r="I47" s="42" t="e">
        <f t="shared" si="6"/>
        <v>#VALUE!</v>
      </c>
      <c r="J47" s="467"/>
      <c r="K47" s="467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</row>
    <row r="48" spans="1:26" ht="13.2">
      <c r="A48" s="261" t="s">
        <v>204</v>
      </c>
      <c r="B48" s="7"/>
      <c r="C48" s="5" t="e">
        <f>SUMPRODUCT(
  (MONTH(wbSV!$A$2:$A1100) = C$2) *
  (wbSV!$B$2:$B1100 = $A48) *
  ((wbSV!$B$2:$B1100 = $C$1) + ($C$1 = "Все")) *
  (wbSV!$C$2:$C1100)
)</f>
        <v>#VALUE!</v>
      </c>
      <c r="D48" s="5" t="e">
        <f>SUMPRODUCT(
  (MONTH(wbSV!$A$2:$A1100) = D$2) *
  (wbSV!$B$2:$B1100 = $A48) *
  ((wbSV!$B$2:$B1100 = $C$1) + ($C$1 = "Все")) *
  (wbSV!$C$2:$C1100)
)</f>
        <v>#VALUE!</v>
      </c>
      <c r="E48" s="5" t="e">
        <f>SUMPRODUCT(
  (MONTH(wbSV!$A$2:$A1100) = E$2) *
  (wbSV!$B$2:$B1100 = $A48) *
  ((wbSV!$B$2:$B1100 = $C$1) + ($C$1 = "Все")) *
  (wbSV!$C$2:$C1100)
)</f>
        <v>#VALUE!</v>
      </c>
      <c r="F48" s="5" t="e">
        <f>SUMPRODUCT(
  (MONTH(wbSV!$A$2:$A1100) = F$2) *
  (wbSV!$B$2:$B1100 = $A48) *
  ((wbSV!$B$2:$B1100 = $C$1) + ($C$1 = "Все")) *
  (wbSV!$C$2:$C1100)
)</f>
        <v>#VALUE!</v>
      </c>
      <c r="G48" s="5" t="e">
        <f>SUMPRODUCT(
  (MONTH(wbSV!$A$2:$A1100) = G$2) *
  (wbSV!$B$2:$B1100 = $A48) *
  ((wbSV!$B$2:$B1100 = $C$1) + ($C$1 = "Все")) *
  (wbSV!$C$2:$C1100)
)</f>
        <v>#VALUE!</v>
      </c>
      <c r="H48" s="5" t="e">
        <f>SUMPRODUCT(
  (MONTH(wbSV!$A$2:$A1100) = H$2) *
  (wbSV!$B$2:$B1100 = $A48) *
  ((wbSV!$B$2:$B1100 = $C$1) + ($C$1 = "Все")) *
  (wbSV!$C$2:$C1100)
)</f>
        <v>#VALUE!</v>
      </c>
      <c r="I48" s="5" t="e">
        <f>SUMPRODUCT(
  (MONTH(wbSV!$A$2:$A1100) = I$2) *
  (wbSV!$B$2:$B1100 = $A48) *
  ((wbSV!$B$2:$B1100 = $C$1) + ($C$1 = "Все")) *
  (wbSV!$C$2:$C1100)
)</f>
        <v>#VALUE!</v>
      </c>
      <c r="J48" s="5" t="e">
        <f>SUMPRODUCT(
  (MONTH(wbSV!$A$2:$A1100) = J$2) *
  (wbSV!$B$2:$B1100 = $A48) *
  ((wbSV!$B$2:$B1100 = $C$1) + ($C$1 = "Все")) *
  (wbSV!$C$2:$C1100)
)</f>
        <v>#VALUE!</v>
      </c>
      <c r="K48" s="4"/>
      <c r="L48" s="5"/>
      <c r="M48" s="5"/>
      <c r="N48" s="5"/>
      <c r="O48" s="5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ht="13.2">
      <c r="A49" s="49"/>
      <c r="B49" s="7"/>
      <c r="C49" s="5"/>
      <c r="D49" s="5"/>
      <c r="E49" s="5"/>
      <c r="F49" s="5"/>
      <c r="G49" s="5"/>
      <c r="H49" s="5"/>
      <c r="I49" s="5"/>
      <c r="J49" s="5"/>
      <c r="K49" s="4"/>
      <c r="L49" s="5"/>
      <c r="M49" s="5"/>
      <c r="N49" s="5"/>
      <c r="O49" s="5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ht="13.2">
      <c r="A50" s="20"/>
      <c r="B50" s="7"/>
      <c r="C50" s="5"/>
      <c r="D50" s="5"/>
      <c r="E50" s="5"/>
      <c r="F50" s="5"/>
      <c r="G50" s="5"/>
      <c r="H50" s="5"/>
      <c r="I50" s="5"/>
      <c r="J50" s="5"/>
      <c r="K50" s="4"/>
      <c r="L50" s="5"/>
      <c r="M50" s="5"/>
      <c r="N50" s="5"/>
      <c r="O50" s="5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3.2">
      <c r="A51" s="20"/>
      <c r="B51" s="7"/>
      <c r="C51" s="5"/>
      <c r="D51" s="5"/>
      <c r="E51" s="5"/>
      <c r="F51" s="5"/>
      <c r="G51" s="5"/>
      <c r="H51" s="5"/>
      <c r="I51" s="5"/>
      <c r="J51" s="5"/>
      <c r="K51" s="4"/>
      <c r="L51" s="5"/>
      <c r="M51" s="5"/>
      <c r="N51" s="5"/>
      <c r="O51" s="5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3.2">
      <c r="A52" s="20"/>
      <c r="B52" s="7"/>
      <c r="C52" s="5"/>
      <c r="D52" s="5"/>
      <c r="E52" s="5"/>
      <c r="F52" s="5"/>
      <c r="G52" s="5"/>
      <c r="H52" s="5"/>
      <c r="I52" s="5"/>
      <c r="J52" s="5"/>
      <c r="K52" s="4"/>
      <c r="L52" s="5"/>
      <c r="M52" s="5"/>
      <c r="N52" s="5"/>
      <c r="O52" s="5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3.2">
      <c r="A53" s="49"/>
      <c r="B53" s="7"/>
      <c r="C53" s="5"/>
      <c r="D53" s="5"/>
      <c r="E53" s="5"/>
      <c r="F53" s="5"/>
      <c r="G53" s="5"/>
      <c r="H53" s="5"/>
      <c r="I53" s="5"/>
      <c r="J53" s="4"/>
      <c r="K53" s="4"/>
      <c r="L53" s="5"/>
      <c r="M53" s="5"/>
      <c r="N53" s="5"/>
      <c r="O53" s="5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ht="13.2">
      <c r="A54" s="49"/>
      <c r="B54" s="7"/>
      <c r="C54" s="5"/>
      <c r="D54" s="5"/>
      <c r="E54" s="5"/>
      <c r="F54" s="5"/>
      <c r="G54" s="5"/>
      <c r="H54" s="5"/>
      <c r="I54" s="5"/>
      <c r="J54" s="4"/>
      <c r="K54" s="4"/>
      <c r="L54" s="5"/>
      <c r="M54" s="5"/>
      <c r="N54" s="5"/>
      <c r="O54" s="5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ht="13.2">
      <c r="A55" s="49"/>
      <c r="B55" s="7"/>
      <c r="C55" s="5"/>
      <c r="D55" s="5"/>
      <c r="E55" s="5"/>
      <c r="F55" s="5"/>
      <c r="G55" s="5"/>
      <c r="H55" s="5"/>
      <c r="I55" s="5"/>
      <c r="J55" s="4"/>
      <c r="K55" s="4"/>
      <c r="L55" s="5"/>
      <c r="M55" s="5"/>
      <c r="N55" s="5"/>
      <c r="O55" s="5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ht="13.2" collapsed="1">
      <c r="A56" s="49"/>
      <c r="B56" s="7"/>
      <c r="C56" s="5"/>
      <c r="D56" s="5"/>
      <c r="E56" s="5"/>
      <c r="F56" s="5"/>
      <c r="G56" s="5"/>
      <c r="H56" s="5"/>
      <c r="I56" s="5"/>
      <c r="J56" s="4"/>
      <c r="K56" s="4"/>
      <c r="L56" s="5"/>
      <c r="M56" s="5"/>
      <c r="N56" s="5"/>
      <c r="O56" s="5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13.2" hidden="1" outlineLevel="1">
      <c r="A57" s="49"/>
      <c r="B57" s="7"/>
      <c r="C57" s="5"/>
      <c r="D57" s="5"/>
      <c r="E57" s="5"/>
      <c r="F57" s="5"/>
      <c r="G57" s="5"/>
      <c r="H57" s="5"/>
      <c r="I57" s="5"/>
      <c r="J57" s="4"/>
      <c r="K57" s="4"/>
      <c r="L57" s="5"/>
      <c r="M57" s="5"/>
      <c r="N57" s="5"/>
      <c r="O57" s="5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13.2" hidden="1" outlineLevel="1">
      <c r="A58" s="49"/>
      <c r="B58" s="7"/>
      <c r="C58" s="5"/>
      <c r="D58" s="5"/>
      <c r="E58" s="5"/>
      <c r="F58" s="5"/>
      <c r="G58" s="5"/>
      <c r="H58" s="5"/>
      <c r="I58" s="5"/>
      <c r="J58" s="4"/>
      <c r="K58" s="4"/>
      <c r="L58" s="5"/>
      <c r="M58" s="5"/>
      <c r="N58" s="5"/>
      <c r="O58" s="5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13.2" hidden="1" outlineLevel="1">
      <c r="A59" s="49"/>
      <c r="B59" s="7"/>
      <c r="C59" s="5"/>
      <c r="D59" s="5"/>
      <c r="E59" s="5"/>
      <c r="F59" s="5"/>
      <c r="G59" s="5"/>
      <c r="H59" s="5"/>
      <c r="I59" s="5"/>
      <c r="J59" s="4"/>
      <c r="K59" s="4"/>
      <c r="L59" s="5"/>
      <c r="M59" s="5"/>
      <c r="N59" s="5"/>
      <c r="O59" s="5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13.2" hidden="1" outlineLevel="1">
      <c r="A60" s="49"/>
      <c r="B60" s="7"/>
      <c r="C60" s="5"/>
      <c r="D60" s="5"/>
      <c r="E60" s="5"/>
      <c r="F60" s="5"/>
      <c r="G60" s="5"/>
      <c r="H60" s="5"/>
      <c r="I60" s="5"/>
      <c r="J60" s="4"/>
      <c r="K60" s="4"/>
      <c r="L60" s="5"/>
      <c r="M60" s="5"/>
      <c r="N60" s="5"/>
      <c r="O60" s="5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3.2" hidden="1" outlineLevel="1">
      <c r="A61" s="20"/>
      <c r="B61" s="7"/>
      <c r="C61" s="5"/>
      <c r="D61" s="5"/>
      <c r="E61" s="5"/>
      <c r="F61" s="5"/>
      <c r="G61" s="5"/>
      <c r="H61" s="5"/>
      <c r="I61" s="5"/>
      <c r="J61" s="4"/>
      <c r="K61" s="4"/>
      <c r="L61" s="5"/>
      <c r="M61" s="5"/>
      <c r="N61" s="5"/>
      <c r="O61" s="5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13.2" hidden="1" outlineLevel="1">
      <c r="A62" s="20"/>
      <c r="B62" s="7"/>
      <c r="C62" s="5"/>
      <c r="D62" s="5"/>
      <c r="E62" s="5"/>
      <c r="F62" s="5"/>
      <c r="G62" s="5"/>
      <c r="H62" s="5"/>
      <c r="I62" s="5"/>
      <c r="J62" s="4"/>
      <c r="K62" s="4"/>
      <c r="L62" s="5"/>
      <c r="M62" s="5"/>
      <c r="N62" s="5"/>
      <c r="O62" s="5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3.2" hidden="1" outlineLevel="1">
      <c r="A63" s="20"/>
      <c r="B63" s="7"/>
      <c r="C63" s="5"/>
      <c r="D63" s="5"/>
      <c r="E63" s="5"/>
      <c r="F63" s="5"/>
      <c r="G63" s="5"/>
      <c r="H63" s="5"/>
      <c r="I63" s="5"/>
      <c r="J63" s="4"/>
      <c r="K63" s="4"/>
      <c r="L63" s="5"/>
      <c r="M63" s="5"/>
      <c r="N63" s="5"/>
      <c r="O63" s="5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3.2">
      <c r="A64" s="35" t="s">
        <v>17</v>
      </c>
      <c r="B64" s="36"/>
      <c r="C64" s="38" t="e">
        <f t="shared" ref="C64:J64" si="7">SUM(C66:C123)</f>
        <v>#VALUE!</v>
      </c>
      <c r="D64" s="38" t="e">
        <f t="shared" si="7"/>
        <v>#VALUE!</v>
      </c>
      <c r="E64" s="38" t="e">
        <f t="shared" si="7"/>
        <v>#VALUE!</v>
      </c>
      <c r="F64" s="38" t="e">
        <f t="shared" si="7"/>
        <v>#VALUE!</v>
      </c>
      <c r="G64" s="38" t="e">
        <f t="shared" si="7"/>
        <v>#VALUE!</v>
      </c>
      <c r="H64" s="38" t="e">
        <f t="shared" si="7"/>
        <v>#VALUE!</v>
      </c>
      <c r="I64" s="38" t="e">
        <f t="shared" si="7"/>
        <v>#VALUE!</v>
      </c>
      <c r="J64" s="38" t="e">
        <f t="shared" si="7"/>
        <v>#VALUE!</v>
      </c>
      <c r="K64" s="466"/>
      <c r="L64" s="38"/>
      <c r="M64" s="38"/>
      <c r="N64" s="38"/>
      <c r="O64" s="38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</row>
    <row r="65" spans="1:26" ht="13.2">
      <c r="A65" s="41" t="s">
        <v>18</v>
      </c>
      <c r="B65" s="42"/>
      <c r="C65" s="42" t="e">
        <f t="shared" ref="C65:I65" si="8">C64/$G$4</f>
        <v>#VALUE!</v>
      </c>
      <c r="D65" s="42" t="e">
        <f t="shared" si="8"/>
        <v>#VALUE!</v>
      </c>
      <c r="E65" s="42" t="e">
        <f t="shared" si="8"/>
        <v>#VALUE!</v>
      </c>
      <c r="F65" s="42" t="e">
        <f t="shared" si="8"/>
        <v>#VALUE!</v>
      </c>
      <c r="G65" s="42" t="e">
        <f t="shared" si="8"/>
        <v>#VALUE!</v>
      </c>
      <c r="H65" s="42" t="e">
        <f t="shared" si="8"/>
        <v>#VALUE!</v>
      </c>
      <c r="I65" s="42" t="e">
        <f t="shared" si="8"/>
        <v>#VALUE!</v>
      </c>
      <c r="J65" s="42"/>
      <c r="K65" s="467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spans="1:26" ht="13.2">
      <c r="A66" s="417" t="s">
        <v>205</v>
      </c>
      <c r="B66" s="7"/>
      <c r="C66" s="5" t="e">
        <f>SUMPRODUCT(
  (MONTH(wbSV!$A$2:$A1100) = C$2) *
  (wbSV!$B$2:$B1100 = $A66) *
  ((wbSV!$B$2:$B1100 = $C$1) + ($C$1 = "Все")) *
  (wbSV!$C$2:$C1100)
)</f>
        <v>#VALUE!</v>
      </c>
      <c r="D66" s="5" t="e">
        <f>SUMPRODUCT(
  (MONTH(wbSV!$A$2:$A1100) = D$2) *
  (wbSV!$B$2:$B1100 = $A66) *
  ((wbSV!$B$2:$B1100 = $C$1) + ($C$1 = "Все")) *
  (wbSV!$C$2:$C1100)
)</f>
        <v>#VALUE!</v>
      </c>
      <c r="E66" s="5" t="e">
        <f>SUMPRODUCT(
  (MONTH(wbSV!$A$2:$A1100) = E$2) *
  (wbSV!$B$2:$B1100 = $A66) *
  ((wbSV!$B$2:$B1100 = $C$1) + ($C$1 = "Все")) *
  (wbSV!$C$2:$C1100)
)</f>
        <v>#VALUE!</v>
      </c>
      <c r="F66" s="5" t="e">
        <f>SUMPRODUCT(
  (MONTH(wbSV!$A$2:$A1100) = F$2) *
  (wbSV!$B$2:$B1100 = $A66) *
  ((wbSV!$B$2:$B1100 = $C$1) + ($C$1 = "Все")) *
  (wbSV!$C$2:$C1100)
)</f>
        <v>#VALUE!</v>
      </c>
      <c r="G66" s="5" t="e">
        <f>SUMPRODUCT(
  (MONTH(wbSV!$A$2:$A1100) = G$2) *
  (wbSV!$B$2:$B1100 = $A66) *
  ((wbSV!$B$2:$B1100 = $C$1) + ($C$1 = "Все")) *
  (wbSV!$C$2:$C1100)
)</f>
        <v>#VALUE!</v>
      </c>
      <c r="H66" s="5" t="e">
        <f>SUMPRODUCT(
  (MONTH(wbSV!$A$2:$A1100) = H$2) *
  (wbSV!$B$2:$B1100 = $A66) *
  ((wbSV!$B$2:$B1100 = $C$1) + ($C$1 = "Все")) *
  (wbSV!$C$2:$C1100)
)</f>
        <v>#VALUE!</v>
      </c>
      <c r="I66" s="5" t="e">
        <f>SUMPRODUCT(
  (MONTH(wbSV!$A$2:$A1100) = I$2) *
  (wbSV!$B$2:$B1100 = $A66) *
  ((wbSV!$B$2:$B1100 = $C$1) + ($C$1 = "Все")) *
  (wbSV!$C$2:$C1100)
)</f>
        <v>#VALUE!</v>
      </c>
      <c r="J66" s="5" t="e">
        <f>SUMPRODUCT(
  (MONTH(wbSV!$A$2:$A1100) = J$2) *
  (wbSV!$B$2:$B1100 = $A66) *
  ((wbSV!$B$2:$B1100 = $C$1) + ($C$1 = "Все")) *
  (wbSV!$C$2:$C1100)
)</f>
        <v>#VALUE!</v>
      </c>
      <c r="K66" s="5" t="e">
        <f>SUMPRODUCT(
  (MONTH(wbSV!$A$2:$A1100) = K$2) *
  (wbSV!$B$2:$B1100 = $A66) *
  ((wbSV!$B$2:$B1100 = $C$1) + ($C$1 = "Все")) *
  (wbSV!$C$2:$C1100)
)</f>
        <v>#VALUE!</v>
      </c>
      <c r="L66" s="5" t="e">
        <f>SUMPRODUCT(
  (MONTH(wbSV!$A$2:$A1100) = L$2) *
  (wbSV!$B$2:$B1100 = $A66) *
  ((wbSV!$B$2:$B1100 = $C$1) + ($C$1 = "Все")) *
  (wbSV!$C$2:$C1100)
)</f>
        <v>#VALUE!</v>
      </c>
      <c r="M66" s="5" t="e">
        <f>SUMPRODUCT(
  (MONTH(wbSV!$A$2:$A1100) = M$2) *
  (wbSV!$B$2:$B1100 = $A66) *
  ((wbSV!$B$2:$B1100 = $C$1) + ($C$1 = "Все")) *
  (wbSV!$C$2:$C1100)
)</f>
        <v>#VALUE!</v>
      </c>
      <c r="N66" s="5"/>
      <c r="O66" s="5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3.2">
      <c r="A67" s="417" t="s">
        <v>206</v>
      </c>
      <c r="B67" s="7"/>
      <c r="C67" s="5" t="e">
        <f>SUMPRODUCT(
  (MONTH(wbSV!$A$2:$A1100) = C$2) *
  (wbSV!$B$2:$B1100 = $A67) *
  ((wbSV!$B$2:$B1100 = $C$1) + ($C$1 = "Все")) *
  (wbSV!$C$2:$C1100)
)</f>
        <v>#VALUE!</v>
      </c>
      <c r="D67" s="5" t="e">
        <f>SUMPRODUCT(
  (MONTH(wbSV!$A$2:$A1100) = D$2) *
  (wbSV!$B$2:$B1100 = $A67) *
  ((wbSV!$B$2:$B1100 = $C$1) + ($C$1 = "Все")) *
  (wbSV!$C$2:$C1100)
)</f>
        <v>#VALUE!</v>
      </c>
      <c r="E67" s="5" t="e">
        <f>SUMPRODUCT(
  (MONTH(wbSV!$A$2:$A1100) = E$2) *
  (wbSV!$B$2:$B1100 = $A67) *
  ((wbSV!$B$2:$B1100 = $C$1) + ($C$1 = "Все")) *
  (wbSV!$C$2:$C1100)
)</f>
        <v>#VALUE!</v>
      </c>
      <c r="F67" s="5" t="e">
        <f>SUMPRODUCT(
  (MONTH(wbSV!$A$2:$A1100) = F$2) *
  (wbSV!$B$2:$B1100 = $A67) *
  ((wbSV!$B$2:$B1100 = $C$1) + ($C$1 = "Все")) *
  (wbSV!$C$2:$C1100)
)</f>
        <v>#VALUE!</v>
      </c>
      <c r="G67" s="5" t="e">
        <f>SUMPRODUCT(
  (MONTH(wbSV!$A$2:$A1100) = G$2) *
  (wbSV!$B$2:$B1100 = $A67) *
  ((wbSV!$B$2:$B1100 = $C$1) + ($C$1 = "Все")) *
  (wbSV!$C$2:$C1100)
)</f>
        <v>#VALUE!</v>
      </c>
      <c r="H67" s="5" t="e">
        <f>SUMPRODUCT(
  (MONTH(wbSV!$A$2:$A1100) = H$2) *
  (wbSV!$B$2:$B1100 = $A67) *
  ((wbSV!$B$2:$B1100 = $C$1) + ($C$1 = "Все")) *
  (wbSV!$C$2:$C1100)
)</f>
        <v>#VALUE!</v>
      </c>
      <c r="I67" s="5" t="e">
        <f>SUMPRODUCT(
  (MONTH(wbSV!$A$2:$A1100) = I$2) *
  (wbSV!$B$2:$B1100 = $A67) *
  ((wbSV!$B$2:$B1100 = $C$1) + ($C$1 = "Все")) *
  (wbSV!$C$2:$C1100)
)</f>
        <v>#VALUE!</v>
      </c>
      <c r="J67" s="5" t="e">
        <f>SUMPRODUCT(
  (MONTH(wbSV!$A$2:$A1100) = J$2) *
  (wbSV!$B$2:$B1100 = $A67) *
  ((wbSV!$B$2:$B1100 = $C$1) + ($C$1 = "Все")) *
  (wbSV!$C$2:$C1100)
)</f>
        <v>#VALUE!</v>
      </c>
      <c r="K67" s="5" t="e">
        <f>SUMPRODUCT(
  (MONTH(wbSV!$A$2:$A1100) = K$2) *
  (wbSV!$B$2:$B1100 = $A67) *
  ((wbSV!$B$2:$B1100 = $C$1) + ($C$1 = "Все")) *
  (wbSV!$C$2:$C1100)
)</f>
        <v>#VALUE!</v>
      </c>
      <c r="L67" s="5" t="e">
        <f>SUMPRODUCT(
  (MONTH(wbSV!$A$2:$A1100) = L$2) *
  (wbSV!$B$2:$B1100 = $A67) *
  ((wbSV!$B$2:$B1100 = $C$1) + ($C$1 = "Все")) *
  (wbSV!$C$2:$C1100)
)</f>
        <v>#VALUE!</v>
      </c>
      <c r="M67" s="5" t="e">
        <f>SUMPRODUCT(
  (MONTH(wbSV!$A$2:$A1100) = M$2) *
  (wbSV!$B$2:$B1100 = $A67) *
  ((wbSV!$B$2:$B1100 = $C$1) + ($C$1 = "Все")) *
  (wbSV!$C$2:$C1100)
)</f>
        <v>#VALUE!</v>
      </c>
      <c r="N67" s="5"/>
      <c r="O67" s="5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3.2">
      <c r="A68" s="417"/>
      <c r="B68" s="7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3.2">
      <c r="A69" s="49"/>
      <c r="B69" s="7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3.2">
      <c r="A70" s="49"/>
      <c r="B70" s="7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3.2">
      <c r="A71" s="49"/>
      <c r="B71" s="7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3.2">
      <c r="A72" s="49"/>
      <c r="B72" s="7"/>
      <c r="C72" s="5"/>
      <c r="D72" s="5"/>
      <c r="E72" s="5"/>
      <c r="F72" s="5"/>
      <c r="G72" s="5"/>
      <c r="H72" s="5"/>
      <c r="I72" s="5"/>
      <c r="J72" s="4"/>
      <c r="K72" s="4"/>
      <c r="L72" s="5"/>
      <c r="M72" s="5"/>
      <c r="N72" s="5"/>
      <c r="O72" s="5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3.2">
      <c r="A73" s="49"/>
      <c r="B73" s="7"/>
      <c r="C73" s="5"/>
      <c r="D73" s="5"/>
      <c r="E73" s="5"/>
      <c r="F73" s="5"/>
      <c r="G73" s="5"/>
      <c r="H73" s="5"/>
      <c r="I73" s="5"/>
      <c r="J73" s="4"/>
      <c r="K73" s="4"/>
      <c r="L73" s="5"/>
      <c r="M73" s="5"/>
      <c r="N73" s="5"/>
      <c r="O73" s="5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3.2">
      <c r="A74" s="49"/>
      <c r="B74" s="7"/>
      <c r="C74" s="5"/>
      <c r="D74" s="5"/>
      <c r="E74" s="5"/>
      <c r="F74" s="5"/>
      <c r="G74" s="5"/>
      <c r="H74" s="5"/>
      <c r="I74" s="5"/>
      <c r="J74" s="4"/>
      <c r="K74" s="4"/>
      <c r="L74" s="5"/>
      <c r="M74" s="5"/>
      <c r="N74" s="5"/>
      <c r="O74" s="5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3.2">
      <c r="A75" s="49"/>
      <c r="B75" s="7"/>
      <c r="C75" s="5"/>
      <c r="D75" s="5"/>
      <c r="E75" s="5"/>
      <c r="F75" s="5"/>
      <c r="G75" s="5"/>
      <c r="H75" s="5"/>
      <c r="I75" s="5"/>
      <c r="J75" s="4"/>
      <c r="K75" s="4"/>
      <c r="L75" s="5"/>
      <c r="M75" s="5"/>
      <c r="N75" s="5"/>
      <c r="O75" s="5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ht="13.2">
      <c r="A76" s="49"/>
      <c r="B76" s="7"/>
      <c r="C76" s="5"/>
      <c r="D76" s="5"/>
      <c r="E76" s="5"/>
      <c r="F76" s="5"/>
      <c r="G76" s="5"/>
      <c r="H76" s="5"/>
      <c r="I76" s="5"/>
      <c r="J76" s="4"/>
      <c r="K76" s="4"/>
      <c r="L76" s="5"/>
      <c r="M76" s="5"/>
      <c r="N76" s="5"/>
      <c r="O76" s="5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13.2">
      <c r="A77" s="49"/>
      <c r="B77" s="7"/>
      <c r="C77" s="5"/>
      <c r="D77" s="5"/>
      <c r="E77" s="5"/>
      <c r="F77" s="5"/>
      <c r="G77" s="5"/>
      <c r="H77" s="5"/>
      <c r="I77" s="5"/>
      <c r="J77" s="4"/>
      <c r="K77" s="4"/>
      <c r="L77" s="5"/>
      <c r="M77" s="5"/>
      <c r="N77" s="5"/>
      <c r="O77" s="5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ht="13.2">
      <c r="A78" s="49"/>
      <c r="B78" s="7"/>
      <c r="C78" s="5"/>
      <c r="D78" s="5"/>
      <c r="E78" s="5"/>
      <c r="F78" s="5"/>
      <c r="G78" s="5"/>
      <c r="H78" s="5"/>
      <c r="I78" s="5"/>
      <c r="J78" s="4"/>
      <c r="K78" s="4"/>
      <c r="L78" s="5"/>
      <c r="M78" s="5"/>
      <c r="N78" s="5"/>
      <c r="O78" s="5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13.2">
      <c r="A79" s="49"/>
      <c r="B79" s="7"/>
      <c r="C79" s="5"/>
      <c r="D79" s="5"/>
      <c r="E79" s="5"/>
      <c r="F79" s="5"/>
      <c r="G79" s="5"/>
      <c r="H79" s="5"/>
      <c r="I79" s="5"/>
      <c r="J79" s="4"/>
      <c r="K79" s="4"/>
      <c r="L79" s="5"/>
      <c r="M79" s="5"/>
      <c r="N79" s="5"/>
      <c r="O79" s="5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ht="13.2">
      <c r="A80" s="49"/>
      <c r="B80" s="7"/>
      <c r="C80" s="5"/>
      <c r="D80" s="5"/>
      <c r="E80" s="5"/>
      <c r="F80" s="5"/>
      <c r="G80" s="5"/>
      <c r="H80" s="5"/>
      <c r="I80" s="5"/>
      <c r="J80" s="4"/>
      <c r="K80" s="4"/>
      <c r="L80" s="5"/>
      <c r="M80" s="5"/>
      <c r="N80" s="5"/>
      <c r="O80" s="5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ht="13.2">
      <c r="A81" s="49"/>
      <c r="B81" s="7"/>
      <c r="C81" s="5"/>
      <c r="D81" s="5"/>
      <c r="E81" s="5"/>
      <c r="F81" s="5"/>
      <c r="G81" s="5"/>
      <c r="H81" s="5"/>
      <c r="I81" s="5"/>
      <c r="J81" s="4"/>
      <c r="K81" s="4"/>
      <c r="L81" s="5"/>
      <c r="M81" s="5"/>
      <c r="N81" s="5"/>
      <c r="O81" s="5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3.2">
      <c r="A82" s="49"/>
      <c r="B82" s="7"/>
      <c r="C82" s="5"/>
      <c r="D82" s="5"/>
      <c r="E82" s="5"/>
      <c r="F82" s="5"/>
      <c r="G82" s="5"/>
      <c r="H82" s="5"/>
      <c r="I82" s="5"/>
      <c r="J82" s="4"/>
      <c r="K82" s="4"/>
      <c r="L82" s="5"/>
      <c r="M82" s="5"/>
      <c r="N82" s="5"/>
      <c r="O82" s="5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13.2">
      <c r="A83" s="49"/>
      <c r="B83" s="7"/>
      <c r="C83" s="5"/>
      <c r="D83" s="5"/>
      <c r="E83" s="5"/>
      <c r="F83" s="5"/>
      <c r="G83" s="5"/>
      <c r="H83" s="5"/>
      <c r="I83" s="5"/>
      <c r="J83" s="4"/>
      <c r="K83" s="4"/>
      <c r="L83" s="5"/>
      <c r="M83" s="5"/>
      <c r="N83" s="5"/>
      <c r="O83" s="5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ht="13.2">
      <c r="A84" s="49"/>
      <c r="B84" s="7"/>
      <c r="C84" s="5"/>
      <c r="D84" s="5"/>
      <c r="E84" s="5"/>
      <c r="F84" s="5"/>
      <c r="G84" s="5"/>
      <c r="H84" s="5"/>
      <c r="I84" s="5"/>
      <c r="J84" s="4"/>
      <c r="K84" s="4"/>
      <c r="L84" s="5"/>
      <c r="M84" s="5"/>
      <c r="N84" s="5"/>
      <c r="O84" s="5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3.2">
      <c r="A85" s="49"/>
      <c r="B85" s="7"/>
      <c r="C85" s="5"/>
      <c r="D85" s="5"/>
      <c r="E85" s="5"/>
      <c r="F85" s="5"/>
      <c r="G85" s="5"/>
      <c r="H85" s="5"/>
      <c r="I85" s="5"/>
      <c r="J85" s="4"/>
      <c r="K85" s="4"/>
      <c r="L85" s="5"/>
      <c r="M85" s="5"/>
      <c r="N85" s="5"/>
      <c r="O85" s="5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3.2" outlineLevel="1">
      <c r="A86" s="49"/>
      <c r="B86" s="7"/>
      <c r="C86" s="5"/>
      <c r="D86" s="5"/>
      <c r="E86" s="5"/>
      <c r="F86" s="5"/>
      <c r="G86" s="5"/>
      <c r="H86" s="5"/>
      <c r="I86" s="5"/>
      <c r="J86" s="4"/>
      <c r="K86" s="4"/>
      <c r="L86" s="5"/>
      <c r="M86" s="5"/>
      <c r="N86" s="5"/>
      <c r="O86" s="5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3.2" outlineLevel="1">
      <c r="A87" s="49"/>
      <c r="B87" s="7"/>
      <c r="C87" s="5"/>
      <c r="D87" s="5"/>
      <c r="E87" s="5"/>
      <c r="F87" s="5"/>
      <c r="G87" s="5"/>
      <c r="H87" s="5"/>
      <c r="I87" s="5"/>
      <c r="J87" s="4"/>
      <c r="K87" s="4"/>
      <c r="L87" s="5"/>
      <c r="M87" s="5"/>
      <c r="N87" s="5"/>
      <c r="O87" s="5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3.2" outlineLevel="1">
      <c r="A88" s="49"/>
      <c r="B88" s="7"/>
      <c r="C88" s="5"/>
      <c r="D88" s="5"/>
      <c r="E88" s="5"/>
      <c r="F88" s="5"/>
      <c r="G88" s="5"/>
      <c r="H88" s="5"/>
      <c r="I88" s="5"/>
      <c r="J88" s="4"/>
      <c r="K88" s="4"/>
      <c r="L88" s="5"/>
      <c r="M88" s="5"/>
      <c r="N88" s="5"/>
      <c r="O88" s="5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3.2" outlineLevel="1">
      <c r="A89" s="49"/>
      <c r="B89" s="7"/>
      <c r="C89" s="5"/>
      <c r="D89" s="5"/>
      <c r="E89" s="5"/>
      <c r="F89" s="5"/>
      <c r="G89" s="5"/>
      <c r="H89" s="5"/>
      <c r="I89" s="5"/>
      <c r="J89" s="4"/>
      <c r="K89" s="4"/>
      <c r="L89" s="5"/>
      <c r="M89" s="5"/>
      <c r="N89" s="5"/>
      <c r="O89" s="5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3.2" outlineLevel="1">
      <c r="A90" s="49"/>
      <c r="B90" s="7"/>
      <c r="C90" s="5"/>
      <c r="D90" s="5"/>
      <c r="E90" s="5"/>
      <c r="F90" s="5"/>
      <c r="G90" s="5"/>
      <c r="H90" s="5"/>
      <c r="I90" s="5"/>
      <c r="J90" s="4"/>
      <c r="K90" s="4"/>
      <c r="L90" s="5"/>
      <c r="M90" s="5"/>
      <c r="N90" s="5"/>
      <c r="O90" s="5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3.2" outlineLevel="1">
      <c r="A91" s="49"/>
      <c r="B91" s="7"/>
      <c r="C91" s="5"/>
      <c r="D91" s="5"/>
      <c r="E91" s="5"/>
      <c r="F91" s="5"/>
      <c r="G91" s="5"/>
      <c r="H91" s="5"/>
      <c r="I91" s="5"/>
      <c r="J91" s="4"/>
      <c r="K91" s="4"/>
      <c r="L91" s="5"/>
      <c r="M91" s="5"/>
      <c r="N91" s="5"/>
      <c r="O91" s="5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3.2" outlineLevel="1">
      <c r="A92" s="49"/>
      <c r="B92" s="7"/>
      <c r="C92" s="5"/>
      <c r="D92" s="5"/>
      <c r="E92" s="5"/>
      <c r="F92" s="5"/>
      <c r="G92" s="5"/>
      <c r="H92" s="5"/>
      <c r="I92" s="5"/>
      <c r="J92" s="4"/>
      <c r="K92" s="4"/>
      <c r="L92" s="5"/>
      <c r="M92" s="5"/>
      <c r="N92" s="5"/>
      <c r="O92" s="5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13.2" outlineLevel="1">
      <c r="A93" s="49"/>
      <c r="B93" s="7"/>
      <c r="C93" s="5"/>
      <c r="D93" s="5"/>
      <c r="E93" s="5"/>
      <c r="F93" s="5"/>
      <c r="G93" s="5"/>
      <c r="H93" s="5"/>
      <c r="I93" s="5"/>
      <c r="J93" s="4"/>
      <c r="K93" s="4"/>
      <c r="L93" s="5"/>
      <c r="M93" s="5"/>
      <c r="N93" s="5"/>
      <c r="O93" s="5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13.2" outlineLevel="1">
      <c r="A94" s="49"/>
      <c r="B94" s="7"/>
      <c r="C94" s="5"/>
      <c r="D94" s="5"/>
      <c r="E94" s="5"/>
      <c r="F94" s="5"/>
      <c r="G94" s="5"/>
      <c r="H94" s="5"/>
      <c r="I94" s="5"/>
      <c r="J94" s="4"/>
      <c r="K94" s="4"/>
      <c r="L94" s="5"/>
      <c r="M94" s="5"/>
      <c r="N94" s="5"/>
      <c r="O94" s="5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13.2" outlineLevel="1">
      <c r="A95" s="49"/>
      <c r="B95" s="7"/>
      <c r="C95" s="5"/>
      <c r="D95" s="5"/>
      <c r="E95" s="5"/>
      <c r="F95" s="5"/>
      <c r="G95" s="5"/>
      <c r="H95" s="5"/>
      <c r="I95" s="5"/>
      <c r="J95" s="4"/>
      <c r="K95" s="4"/>
      <c r="L95" s="5"/>
      <c r="M95" s="5"/>
      <c r="N95" s="5"/>
      <c r="O95" s="5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13.2">
      <c r="A96" s="48"/>
      <c r="B96" s="7"/>
      <c r="C96" s="5"/>
      <c r="D96" s="5"/>
      <c r="E96" s="5"/>
      <c r="F96" s="5"/>
      <c r="G96" s="5"/>
      <c r="H96" s="5"/>
      <c r="I96" s="5"/>
      <c r="J96" s="4"/>
      <c r="K96" s="4"/>
      <c r="L96" s="5"/>
      <c r="M96" s="5"/>
      <c r="N96" s="5"/>
      <c r="O96" s="5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ht="13.2">
      <c r="A97" s="49"/>
      <c r="B97" s="7"/>
      <c r="C97" s="5"/>
      <c r="D97" s="5"/>
      <c r="E97" s="5"/>
      <c r="F97" s="5"/>
      <c r="G97" s="5"/>
      <c r="H97" s="5"/>
      <c r="I97" s="5"/>
      <c r="J97" s="4"/>
      <c r="K97" s="4"/>
      <c r="L97" s="5"/>
      <c r="M97" s="5"/>
      <c r="N97" s="5"/>
      <c r="O97" s="5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ht="13.2">
      <c r="A98" s="49"/>
      <c r="B98" s="7"/>
      <c r="C98" s="5"/>
      <c r="D98" s="5"/>
      <c r="E98" s="5"/>
      <c r="F98" s="5"/>
      <c r="G98" s="5"/>
      <c r="H98" s="5"/>
      <c r="I98" s="5"/>
      <c r="J98" s="4"/>
      <c r="K98" s="4"/>
      <c r="L98" s="5"/>
      <c r="M98" s="5"/>
      <c r="N98" s="5"/>
      <c r="O98" s="5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3.2">
      <c r="A99" s="49"/>
      <c r="B99" s="7"/>
      <c r="C99" s="5"/>
      <c r="D99" s="5"/>
      <c r="E99" s="5"/>
      <c r="F99" s="5"/>
      <c r="G99" s="5"/>
      <c r="H99" s="5"/>
      <c r="I99" s="5"/>
      <c r="J99" s="4"/>
      <c r="K99" s="4"/>
      <c r="L99" s="5"/>
      <c r="M99" s="5"/>
      <c r="N99" s="5"/>
      <c r="O99" s="5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3.2">
      <c r="A100" s="49"/>
      <c r="B100" s="7"/>
      <c r="C100" s="5"/>
      <c r="D100" s="5"/>
      <c r="E100" s="5"/>
      <c r="F100" s="5"/>
      <c r="G100" s="5"/>
      <c r="H100" s="5"/>
      <c r="I100" s="5"/>
      <c r="J100" s="4"/>
      <c r="K100" s="4"/>
      <c r="L100" s="5"/>
      <c r="M100" s="5"/>
      <c r="N100" s="5"/>
      <c r="O100" s="5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3.2">
      <c r="A101" s="49"/>
      <c r="B101" s="7"/>
      <c r="C101" s="5"/>
      <c r="D101" s="5"/>
      <c r="E101" s="5"/>
      <c r="F101" s="5"/>
      <c r="G101" s="5"/>
      <c r="H101" s="5"/>
      <c r="I101" s="5"/>
      <c r="J101" s="4"/>
      <c r="K101" s="4"/>
      <c r="L101" s="5"/>
      <c r="M101" s="5"/>
      <c r="N101" s="5"/>
      <c r="O101" s="5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3.2">
      <c r="A102" s="49"/>
      <c r="B102" s="7"/>
      <c r="C102" s="5"/>
      <c r="D102" s="5"/>
      <c r="E102" s="5"/>
      <c r="F102" s="5"/>
      <c r="G102" s="5"/>
      <c r="H102" s="5"/>
      <c r="I102" s="5"/>
      <c r="J102" s="4"/>
      <c r="K102" s="4"/>
      <c r="L102" s="5"/>
      <c r="M102" s="5"/>
      <c r="N102" s="5"/>
      <c r="O102" s="5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3.2">
      <c r="A103" s="49"/>
      <c r="B103" s="7"/>
      <c r="C103" s="5"/>
      <c r="D103" s="5"/>
      <c r="E103" s="5"/>
      <c r="F103" s="5"/>
      <c r="G103" s="5"/>
      <c r="H103" s="5"/>
      <c r="I103" s="5"/>
      <c r="J103" s="4"/>
      <c r="K103" s="4"/>
      <c r="L103" s="5"/>
      <c r="M103" s="5"/>
      <c r="N103" s="5"/>
      <c r="O103" s="5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3.2">
      <c r="A104" s="49"/>
      <c r="B104" s="7"/>
      <c r="C104" s="5"/>
      <c r="D104" s="5"/>
      <c r="E104" s="5"/>
      <c r="F104" s="5"/>
      <c r="G104" s="5"/>
      <c r="H104" s="5"/>
      <c r="I104" s="5"/>
      <c r="J104" s="4"/>
      <c r="K104" s="4"/>
      <c r="L104" s="5"/>
      <c r="M104" s="5"/>
      <c r="N104" s="5"/>
      <c r="O104" s="5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3.2" collapsed="1">
      <c r="A105" s="49"/>
      <c r="B105" s="7"/>
      <c r="C105" s="5"/>
      <c r="D105" s="5"/>
      <c r="E105" s="5"/>
      <c r="F105" s="5"/>
      <c r="G105" s="5"/>
      <c r="H105" s="5"/>
      <c r="I105" s="5"/>
      <c r="J105" s="4"/>
      <c r="K105" s="4"/>
      <c r="L105" s="5"/>
      <c r="M105" s="5"/>
      <c r="N105" s="5"/>
      <c r="O105" s="5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3.2" hidden="1" outlineLevel="1">
      <c r="A106" s="49"/>
      <c r="B106" s="7"/>
      <c r="C106" s="5"/>
      <c r="D106" s="5"/>
      <c r="E106" s="5"/>
      <c r="F106" s="5"/>
      <c r="G106" s="5"/>
      <c r="H106" s="5"/>
      <c r="I106" s="5"/>
      <c r="J106" s="4"/>
      <c r="K106" s="4"/>
      <c r="L106" s="5"/>
      <c r="M106" s="5"/>
      <c r="N106" s="5"/>
      <c r="O106" s="5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3.2" hidden="1" outlineLevel="1">
      <c r="A107" s="49"/>
      <c r="B107" s="7"/>
      <c r="C107" s="5"/>
      <c r="D107" s="5"/>
      <c r="E107" s="5"/>
      <c r="F107" s="5"/>
      <c r="G107" s="5"/>
      <c r="H107" s="5"/>
      <c r="I107" s="5"/>
      <c r="J107" s="4"/>
      <c r="K107" s="4"/>
      <c r="L107" s="5"/>
      <c r="M107" s="5"/>
      <c r="N107" s="5"/>
      <c r="O107" s="5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3.2" hidden="1" outlineLevel="1">
      <c r="A108" s="49"/>
      <c r="B108" s="7"/>
      <c r="C108" s="5"/>
      <c r="D108" s="5"/>
      <c r="E108" s="5"/>
      <c r="F108" s="5"/>
      <c r="G108" s="5"/>
      <c r="H108" s="5"/>
      <c r="I108" s="5"/>
      <c r="J108" s="4"/>
      <c r="K108" s="4"/>
      <c r="L108" s="5"/>
      <c r="M108" s="5"/>
      <c r="N108" s="5"/>
      <c r="O108" s="5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3.2" hidden="1" outlineLevel="1">
      <c r="A109" s="55"/>
      <c r="B109" s="7"/>
      <c r="C109" s="5"/>
      <c r="D109" s="5"/>
      <c r="E109" s="5"/>
      <c r="F109" s="5"/>
      <c r="G109" s="5"/>
      <c r="H109" s="5"/>
      <c r="I109" s="5"/>
      <c r="J109" s="4"/>
      <c r="K109" s="4"/>
      <c r="L109" s="5"/>
      <c r="M109" s="5"/>
      <c r="N109" s="5"/>
      <c r="O109" s="5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3.2" hidden="1" outlineLevel="1">
      <c r="A110" s="49"/>
      <c r="B110" s="7"/>
      <c r="C110" s="5"/>
      <c r="D110" s="5"/>
      <c r="E110" s="5"/>
      <c r="F110" s="5"/>
      <c r="G110" s="5"/>
      <c r="H110" s="5"/>
      <c r="I110" s="5"/>
      <c r="J110" s="4"/>
      <c r="K110" s="4"/>
      <c r="L110" s="5"/>
      <c r="M110" s="5"/>
      <c r="N110" s="5"/>
      <c r="O110" s="5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3.2" hidden="1" outlineLevel="1">
      <c r="A111" s="49"/>
      <c r="B111" s="7"/>
      <c r="C111" s="5"/>
      <c r="D111" s="5"/>
      <c r="E111" s="5"/>
      <c r="F111" s="5"/>
      <c r="G111" s="5"/>
      <c r="H111" s="5"/>
      <c r="I111" s="5"/>
      <c r="J111" s="4"/>
      <c r="K111" s="4"/>
      <c r="L111" s="5"/>
      <c r="M111" s="5"/>
      <c r="N111" s="5"/>
      <c r="O111" s="5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3.2" hidden="1" outlineLevel="1">
      <c r="A112" s="49"/>
      <c r="B112" s="7"/>
      <c r="C112" s="5"/>
      <c r="D112" s="5"/>
      <c r="E112" s="5"/>
      <c r="F112" s="5"/>
      <c r="G112" s="5"/>
      <c r="H112" s="5"/>
      <c r="I112" s="5"/>
      <c r="J112" s="4"/>
      <c r="K112" s="4"/>
      <c r="L112" s="5"/>
      <c r="M112" s="5"/>
      <c r="N112" s="5"/>
      <c r="O112" s="5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3.2" hidden="1" outlineLevel="1">
      <c r="A113" s="49"/>
      <c r="B113" s="7"/>
      <c r="C113" s="5"/>
      <c r="D113" s="5"/>
      <c r="E113" s="5"/>
      <c r="F113" s="5"/>
      <c r="G113" s="5"/>
      <c r="H113" s="5"/>
      <c r="I113" s="5"/>
      <c r="J113" s="4"/>
      <c r="K113" s="4"/>
      <c r="L113" s="5"/>
      <c r="M113" s="5"/>
      <c r="N113" s="5"/>
      <c r="O113" s="5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3.2" hidden="1" outlineLevel="1">
      <c r="A114" s="49"/>
      <c r="B114" s="7"/>
      <c r="C114" s="5"/>
      <c r="D114" s="5"/>
      <c r="E114" s="5"/>
      <c r="F114" s="5"/>
      <c r="G114" s="5"/>
      <c r="H114" s="5"/>
      <c r="I114" s="5"/>
      <c r="J114" s="4"/>
      <c r="K114" s="4"/>
      <c r="L114" s="5"/>
      <c r="M114" s="5"/>
      <c r="N114" s="5"/>
      <c r="O114" s="5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3.2" hidden="1" outlineLevel="1">
      <c r="A115" s="49"/>
      <c r="B115" s="7"/>
      <c r="C115" s="5"/>
      <c r="D115" s="5"/>
      <c r="E115" s="5"/>
      <c r="F115" s="5"/>
      <c r="G115" s="5"/>
      <c r="H115" s="5"/>
      <c r="I115" s="5"/>
      <c r="J115" s="4"/>
      <c r="K115" s="4"/>
      <c r="L115" s="5"/>
      <c r="M115" s="5"/>
      <c r="N115" s="5"/>
      <c r="O115" s="5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3.2" hidden="1" outlineLevel="1">
      <c r="A116" s="49"/>
      <c r="B116" s="7"/>
      <c r="C116" s="5"/>
      <c r="D116" s="5"/>
      <c r="E116" s="5"/>
      <c r="F116" s="5"/>
      <c r="G116" s="5"/>
      <c r="H116" s="5"/>
      <c r="I116" s="5"/>
      <c r="J116" s="4"/>
      <c r="K116" s="4"/>
      <c r="L116" s="5"/>
      <c r="M116" s="5"/>
      <c r="N116" s="5"/>
      <c r="O116" s="5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3.2" hidden="1" outlineLevel="1">
      <c r="A117" s="49"/>
      <c r="B117" s="7"/>
      <c r="C117" s="5"/>
      <c r="D117" s="5"/>
      <c r="E117" s="5"/>
      <c r="F117" s="5"/>
      <c r="G117" s="5"/>
      <c r="H117" s="5"/>
      <c r="I117" s="5"/>
      <c r="J117" s="4"/>
      <c r="K117" s="4"/>
      <c r="L117" s="5"/>
      <c r="M117" s="5"/>
      <c r="N117" s="5"/>
      <c r="O117" s="5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3.2" hidden="1" outlineLevel="1">
      <c r="A118" s="49"/>
      <c r="B118" s="7"/>
      <c r="C118" s="5"/>
      <c r="D118" s="5"/>
      <c r="E118" s="5"/>
      <c r="F118" s="5"/>
      <c r="G118" s="5"/>
      <c r="H118" s="5"/>
      <c r="I118" s="5"/>
      <c r="J118" s="4"/>
      <c r="K118" s="4"/>
      <c r="L118" s="5"/>
      <c r="M118" s="5"/>
      <c r="N118" s="5"/>
      <c r="O118" s="5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3.2" hidden="1" outlineLevel="1">
      <c r="A119" s="49"/>
      <c r="B119" s="7"/>
      <c r="C119" s="5"/>
      <c r="D119" s="5"/>
      <c r="E119" s="5"/>
      <c r="F119" s="5"/>
      <c r="G119" s="5"/>
      <c r="H119" s="5"/>
      <c r="I119" s="5"/>
      <c r="J119" s="4"/>
      <c r="K119" s="4"/>
      <c r="L119" s="5"/>
      <c r="M119" s="5"/>
      <c r="N119" s="5"/>
      <c r="O119" s="5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3.2" hidden="1" outlineLevel="1">
      <c r="A120" s="49"/>
      <c r="B120" s="7"/>
      <c r="C120" s="5"/>
      <c r="D120" s="5"/>
      <c r="E120" s="5"/>
      <c r="F120" s="5"/>
      <c r="G120" s="5"/>
      <c r="H120" s="5"/>
      <c r="I120" s="5"/>
      <c r="J120" s="4"/>
      <c r="K120" s="4"/>
      <c r="L120" s="5"/>
      <c r="M120" s="5"/>
      <c r="N120" s="5"/>
      <c r="O120" s="5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3.2" hidden="1" outlineLevel="1">
      <c r="A121" s="49"/>
      <c r="B121" s="7"/>
      <c r="C121" s="5"/>
      <c r="D121" s="5"/>
      <c r="E121" s="5"/>
      <c r="F121" s="5"/>
      <c r="G121" s="5"/>
      <c r="H121" s="5"/>
      <c r="I121" s="5"/>
      <c r="J121" s="4"/>
      <c r="K121" s="4"/>
      <c r="L121" s="5"/>
      <c r="M121" s="5"/>
      <c r="N121" s="5"/>
      <c r="O121" s="5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3.2" hidden="1" outlineLevel="1">
      <c r="A122" s="51"/>
      <c r="B122" s="7"/>
      <c r="C122" s="5"/>
      <c r="D122" s="5"/>
      <c r="E122" s="5"/>
      <c r="F122" s="5"/>
      <c r="G122" s="5"/>
      <c r="H122" s="5"/>
      <c r="I122" s="5"/>
      <c r="J122" s="4"/>
      <c r="K122" s="4"/>
      <c r="L122" s="5"/>
      <c r="M122" s="5"/>
      <c r="N122" s="5"/>
      <c r="O122" s="5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3.2" hidden="1" outlineLevel="1">
      <c r="A123" s="49"/>
      <c r="B123" s="7"/>
      <c r="C123" s="5"/>
      <c r="D123" s="5"/>
      <c r="E123" s="5"/>
      <c r="F123" s="5"/>
      <c r="G123" s="5"/>
      <c r="H123" s="5"/>
      <c r="I123" s="5"/>
      <c r="J123" s="4"/>
      <c r="K123" s="4"/>
      <c r="L123" s="5"/>
      <c r="M123" s="5"/>
      <c r="N123" s="5"/>
      <c r="O123" s="5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5.6">
      <c r="A124" s="56" t="s">
        <v>19</v>
      </c>
      <c r="B124" s="57"/>
      <c r="C124" s="59" t="e">
        <f t="shared" ref="C124:K124" si="9">SUM(C4, C18,C36,C46,C64)</f>
        <v>#VALUE!</v>
      </c>
      <c r="D124" s="59" t="e">
        <f t="shared" si="9"/>
        <v>#VALUE!</v>
      </c>
      <c r="E124" s="59" t="e">
        <f t="shared" si="9"/>
        <v>#VALUE!</v>
      </c>
      <c r="F124" s="59" t="e">
        <f t="shared" si="9"/>
        <v>#VALUE!</v>
      </c>
      <c r="G124" s="59" t="e">
        <f t="shared" si="9"/>
        <v>#VALUE!</v>
      </c>
      <c r="H124" s="59" t="e">
        <f t="shared" si="9"/>
        <v>#VALUE!</v>
      </c>
      <c r="I124" s="59" t="e">
        <f t="shared" si="9"/>
        <v>#VALUE!</v>
      </c>
      <c r="J124" s="59" t="e">
        <f t="shared" si="9"/>
        <v>#VALUE!</v>
      </c>
      <c r="K124" s="59" t="e">
        <f t="shared" si="9"/>
        <v>#VALUE!</v>
      </c>
      <c r="L124" s="59"/>
      <c r="M124" s="59"/>
      <c r="N124" s="59"/>
      <c r="O124" s="59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ht="13.2">
      <c r="A125" s="468" t="s">
        <v>20</v>
      </c>
      <c r="B125" s="469"/>
      <c r="C125" s="469" t="str">
        <f t="shared" ref="C125:K125" si="10">IFERROR(C124/C$4,"")</f>
        <v/>
      </c>
      <c r="D125" s="469" t="str">
        <f t="shared" si="10"/>
        <v/>
      </c>
      <c r="E125" s="469" t="str">
        <f t="shared" si="10"/>
        <v/>
      </c>
      <c r="F125" s="469" t="str">
        <f t="shared" si="10"/>
        <v/>
      </c>
      <c r="G125" s="469" t="str">
        <f t="shared" si="10"/>
        <v/>
      </c>
      <c r="H125" s="469" t="str">
        <f t="shared" si="10"/>
        <v/>
      </c>
      <c r="I125" s="469" t="str">
        <f t="shared" si="10"/>
        <v/>
      </c>
      <c r="J125" s="469" t="str">
        <f t="shared" si="10"/>
        <v/>
      </c>
      <c r="K125" s="469" t="str">
        <f t="shared" si="10"/>
        <v/>
      </c>
      <c r="L125" s="469"/>
      <c r="M125" s="469"/>
      <c r="N125" s="469"/>
      <c r="O125" s="469"/>
      <c r="P125" s="469"/>
      <c r="Q125" s="469"/>
      <c r="R125" s="469"/>
      <c r="S125" s="469"/>
      <c r="T125" s="469"/>
      <c r="U125" s="469"/>
      <c r="V125" s="469"/>
      <c r="W125" s="469"/>
      <c r="X125" s="469"/>
      <c r="Y125" s="469"/>
      <c r="Z125" s="469"/>
    </row>
    <row r="126" spans="1:26" ht="13.2">
      <c r="A126" s="49"/>
      <c r="B126" s="7"/>
      <c r="C126" s="5"/>
      <c r="D126" s="5"/>
      <c r="E126" s="5"/>
      <c r="F126" s="5"/>
      <c r="G126" s="5"/>
      <c r="H126" s="5"/>
      <c r="I126" s="5"/>
      <c r="J126" s="4"/>
      <c r="K126" s="4"/>
      <c r="L126" s="5"/>
      <c r="M126" s="5"/>
      <c r="N126" s="5"/>
      <c r="O126" s="5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3.2">
      <c r="C127" s="62"/>
      <c r="D127" s="62"/>
      <c r="E127" s="62"/>
      <c r="F127" s="62"/>
      <c r="G127" s="62"/>
      <c r="H127" s="62"/>
      <c r="I127" s="53"/>
      <c r="J127" s="53"/>
      <c r="K127" s="53"/>
      <c r="L127" s="53"/>
      <c r="M127" s="53"/>
      <c r="N127" s="53"/>
      <c r="O127" s="53"/>
    </row>
    <row r="128" spans="1:26" ht="13.2">
      <c r="C128" s="53"/>
      <c r="D128" s="53"/>
      <c r="E128" s="53"/>
      <c r="F128" s="53"/>
      <c r="G128" s="53"/>
      <c r="H128" s="53"/>
      <c r="I128" s="53"/>
      <c r="J128" s="53"/>
      <c r="K128" s="53"/>
      <c r="L128" s="53"/>
      <c r="M128" s="53"/>
      <c r="N128" s="53"/>
      <c r="O128" s="53"/>
    </row>
    <row r="129" spans="1:26" ht="13.2">
      <c r="A129" s="64" t="s">
        <v>21</v>
      </c>
      <c r="B129" s="36"/>
      <c r="C129" s="38" t="e">
        <f t="shared" ref="C129:J129" si="11">SUM(C131:C135)</f>
        <v>#VALUE!</v>
      </c>
      <c r="D129" s="38" t="e">
        <f t="shared" si="11"/>
        <v>#VALUE!</v>
      </c>
      <c r="E129" s="38" t="e">
        <f t="shared" si="11"/>
        <v>#VALUE!</v>
      </c>
      <c r="F129" s="38" t="e">
        <f t="shared" si="11"/>
        <v>#VALUE!</v>
      </c>
      <c r="G129" s="38" t="e">
        <f t="shared" si="11"/>
        <v>#VALUE!</v>
      </c>
      <c r="H129" s="38" t="e">
        <f t="shared" si="11"/>
        <v>#VALUE!</v>
      </c>
      <c r="I129" s="38" t="e">
        <f t="shared" si="11"/>
        <v>#VALUE!</v>
      </c>
      <c r="J129" s="38" t="e">
        <f t="shared" si="11"/>
        <v>#VALUE!</v>
      </c>
      <c r="K129" s="466"/>
      <c r="L129" s="38"/>
      <c r="M129" s="38"/>
      <c r="N129" s="38"/>
      <c r="O129" s="38"/>
      <c r="P129" s="36"/>
      <c r="Q129" s="36"/>
      <c r="R129" s="36"/>
      <c r="S129" s="36"/>
      <c r="T129" s="36"/>
      <c r="U129" s="36"/>
      <c r="V129" s="36"/>
      <c r="W129" s="36"/>
      <c r="X129" s="36"/>
      <c r="Y129" s="36"/>
      <c r="Z129" s="36"/>
    </row>
    <row r="130" spans="1:26" ht="13.2">
      <c r="A130" s="470" t="s">
        <v>22</v>
      </c>
      <c r="B130" s="42"/>
      <c r="C130" s="42" t="str">
        <f t="shared" ref="C130:K130" si="12">IFERROR(C129/C$4,"")</f>
        <v/>
      </c>
      <c r="D130" s="42" t="str">
        <f t="shared" si="12"/>
        <v/>
      </c>
      <c r="E130" s="42" t="str">
        <f t="shared" si="12"/>
        <v/>
      </c>
      <c r="F130" s="42" t="str">
        <f t="shared" si="12"/>
        <v/>
      </c>
      <c r="G130" s="42" t="str">
        <f t="shared" si="12"/>
        <v/>
      </c>
      <c r="H130" s="42" t="str">
        <f t="shared" si="12"/>
        <v/>
      </c>
      <c r="I130" s="42" t="str">
        <f t="shared" si="12"/>
        <v/>
      </c>
      <c r="J130" s="42" t="str">
        <f t="shared" si="12"/>
        <v/>
      </c>
      <c r="K130" s="42" t="str">
        <f t="shared" si="12"/>
        <v/>
      </c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</row>
    <row r="131" spans="1:26" ht="13.2">
      <c r="A131" s="55" t="s">
        <v>207</v>
      </c>
      <c r="B131" s="7"/>
      <c r="C131" s="5" t="e">
        <f>-SUMPRODUCT(
  (MONTH(wbSV!$H2:$H1100) = C$2) *
  ((wbSV!$B$2:$B1100 = $C$1) + ($C$1 = "Все")) *
  (wbSV!$Q$2:$Q1100)
)</f>
        <v>#VALUE!</v>
      </c>
      <c r="D131" s="5" t="e">
        <f>-SUMPRODUCT(
  (MONTH(wbSV!$H2:$H1100) = D$2) *
  ((wbSV!$B$2:$B1100 = $C$1) + ($C$1 = "Все")) *
  (wbSV!$Q$2:$Q1100)
)</f>
        <v>#VALUE!</v>
      </c>
      <c r="E131" s="5" t="e">
        <f>-SUMPRODUCT(
  (MONTH(wbSV!$H2:$H1100) = E$2) *
  ((wbSV!$B$2:$B1100 = $C$1) + ($C$1 = "Все")) *
  (wbSV!$Q$2:$Q1100)
)</f>
        <v>#VALUE!</v>
      </c>
      <c r="F131" s="5" t="e">
        <f>-SUMPRODUCT(
  (MONTH(wbSV!$H2:$H1100) = F$2) *
  ((wbSV!$B$2:$B1100 = $C$1) + ($C$1 = "Все")) *
  (wbSV!$Q$2:$Q1100)
)</f>
        <v>#VALUE!</v>
      </c>
      <c r="G131" s="5" t="e">
        <f>-SUMPRODUCT(
  (MONTH(wbSV!$H2:$H1100) = G$2) *
  ((wbSV!$B$2:$B1100 = $C$1) + ($C$1 = "Все")) *
  (wbSV!$Q$2:$Q1100)
)</f>
        <v>#VALUE!</v>
      </c>
      <c r="H131" s="5" t="e">
        <f>-SUMPRODUCT(
  (MONTH(wbSV!$H2:$H1100) = H$2) *
  ((wbSV!$B$2:$B1100 = $C$1) + ($C$1 = "Все")) *
  (wbSV!$Q$2:$Q1100)
)</f>
        <v>#VALUE!</v>
      </c>
      <c r="I131" s="5" t="e">
        <f>-SUMPRODUCT(
  (MONTH(wbSV!$H2:$H1100) = I$2) *
  ((wbSV!$B$2:$B1100 = $C$1) + ($C$1 = "Все")) *
  (wbSV!$Q$2:$Q1100)
)</f>
        <v>#VALUE!</v>
      </c>
      <c r="J131" s="5" t="e">
        <f>-SUMPRODUCT(
  (MONTH(wbSV!$H2:$H1100) = J$2) *
  ((wbSV!$B$2:$B1100 = $C$1) + ($C$1 = "Все")) *
  (wbSV!$Q$2:$Q1100)
)</f>
        <v>#VALUE!</v>
      </c>
      <c r="K131" s="5" t="e">
        <f>-SUMPRODUCT(
  (MONTH(wbSV!$H2:$H1100) = K$2) *
  ((wbSV!$B$2:$B1100 = $C$1) + ($C$1 = "Все")) *
  (wbSV!$Q$2:$Q1100)
)</f>
        <v>#VALUE!</v>
      </c>
      <c r="L131" s="5" t="e">
        <f>-SUMPRODUCT(
  (MONTH(wbSV!$H2:$H1100) = L$2) *
  ((wbSV!$B$2:$B1100 = $C$1) + ($C$1 = "Все")) *
  (wbSV!$Q$2:$Q1100)
)</f>
        <v>#VALUE!</v>
      </c>
      <c r="M131" s="5"/>
      <c r="N131" s="5"/>
      <c r="O131" s="5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3.2">
      <c r="A132" s="65"/>
      <c r="B132" s="7"/>
      <c r="C132" s="53"/>
      <c r="D132" s="53"/>
      <c r="E132" s="53"/>
      <c r="F132" s="53"/>
      <c r="G132" s="53"/>
      <c r="H132" s="53"/>
      <c r="I132" s="5"/>
      <c r="J132" s="4"/>
      <c r="K132" s="4"/>
      <c r="L132" s="5"/>
      <c r="M132" s="5"/>
      <c r="N132" s="5"/>
      <c r="O132" s="5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3.2">
      <c r="A133" s="49"/>
      <c r="B133" s="7"/>
      <c r="C133" s="53"/>
      <c r="D133" s="53"/>
      <c r="E133" s="53"/>
      <c r="F133" s="53"/>
      <c r="G133" s="53"/>
      <c r="H133" s="53"/>
      <c r="I133" s="5"/>
      <c r="J133" s="4"/>
      <c r="K133" s="4"/>
      <c r="L133" s="5"/>
      <c r="M133" s="5"/>
      <c r="N133" s="5"/>
      <c r="O133" s="5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3.2">
      <c r="A134" s="49"/>
      <c r="B134" s="7"/>
      <c r="C134" s="5"/>
      <c r="D134" s="5"/>
      <c r="E134" s="5"/>
      <c r="F134" s="5"/>
      <c r="G134" s="5"/>
      <c r="H134" s="5"/>
      <c r="I134" s="5"/>
      <c r="J134" s="4"/>
      <c r="K134" s="4"/>
      <c r="L134" s="5"/>
      <c r="M134" s="5"/>
      <c r="N134" s="5"/>
      <c r="O134" s="5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3.2">
      <c r="A135" s="51"/>
      <c r="B135" s="7"/>
      <c r="C135" s="5"/>
      <c r="D135" s="5"/>
      <c r="E135" s="5"/>
      <c r="F135" s="5"/>
      <c r="G135" s="5"/>
      <c r="H135" s="5"/>
      <c r="I135" s="5"/>
      <c r="J135" s="4"/>
      <c r="K135" s="4"/>
      <c r="L135" s="5"/>
      <c r="M135" s="5"/>
      <c r="N135" s="5"/>
      <c r="O135" s="5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3.2">
      <c r="A136" s="49"/>
      <c r="B136" s="7"/>
      <c r="C136" s="5"/>
      <c r="D136" s="5"/>
      <c r="E136" s="5"/>
      <c r="F136" s="5"/>
      <c r="G136" s="5"/>
      <c r="H136" s="5"/>
      <c r="I136" s="5"/>
      <c r="J136" s="4"/>
      <c r="K136" s="4"/>
      <c r="L136" s="5"/>
      <c r="M136" s="5"/>
      <c r="N136" s="5"/>
      <c r="O136" s="5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5.6">
      <c r="A137" s="68" t="s">
        <v>25</v>
      </c>
      <c r="B137" s="69"/>
      <c r="C137" s="71" t="e">
        <f t="shared" ref="C137:J137" si="13">SUM(C129,C124)</f>
        <v>#VALUE!</v>
      </c>
      <c r="D137" s="71" t="e">
        <f t="shared" si="13"/>
        <v>#VALUE!</v>
      </c>
      <c r="E137" s="71" t="e">
        <f t="shared" si="13"/>
        <v>#VALUE!</v>
      </c>
      <c r="F137" s="71" t="e">
        <f t="shared" si="13"/>
        <v>#VALUE!</v>
      </c>
      <c r="G137" s="71" t="e">
        <f t="shared" si="13"/>
        <v>#VALUE!</v>
      </c>
      <c r="H137" s="71" t="e">
        <f t="shared" si="13"/>
        <v>#VALUE!</v>
      </c>
      <c r="I137" s="71" t="e">
        <f t="shared" si="13"/>
        <v>#VALUE!</v>
      </c>
      <c r="J137" s="71" t="e">
        <f t="shared" si="13"/>
        <v>#VALUE!</v>
      </c>
      <c r="K137" s="471"/>
      <c r="L137" s="71"/>
      <c r="M137" s="71"/>
      <c r="N137" s="71"/>
      <c r="O137" s="71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</row>
    <row r="138" spans="1:26" ht="13.2">
      <c r="A138" s="74" t="s">
        <v>26</v>
      </c>
      <c r="B138" s="75"/>
      <c r="C138" s="75" t="str">
        <f t="shared" ref="C138:K138" si="14">IFERROR(C137/C$4,"")</f>
        <v/>
      </c>
      <c r="D138" s="75" t="str">
        <f t="shared" si="14"/>
        <v/>
      </c>
      <c r="E138" s="75" t="str">
        <f t="shared" si="14"/>
        <v/>
      </c>
      <c r="F138" s="75" t="str">
        <f t="shared" si="14"/>
        <v/>
      </c>
      <c r="G138" s="75" t="str">
        <f t="shared" si="14"/>
        <v/>
      </c>
      <c r="H138" s="75" t="str">
        <f t="shared" si="14"/>
        <v/>
      </c>
      <c r="I138" s="75" t="str">
        <f t="shared" si="14"/>
        <v/>
      </c>
      <c r="J138" s="75" t="str">
        <f t="shared" si="14"/>
        <v/>
      </c>
      <c r="K138" s="75" t="str">
        <f t="shared" si="14"/>
        <v/>
      </c>
      <c r="L138" s="75" t="str">
        <f>IFERROR(L137/L4,"")</f>
        <v/>
      </c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</row>
    <row r="139" spans="1:26" ht="13.2">
      <c r="A139" s="49"/>
      <c r="B139" s="7"/>
      <c r="C139" s="5"/>
      <c r="D139" s="5"/>
      <c r="E139" s="5"/>
      <c r="F139" s="5"/>
      <c r="G139" s="5"/>
      <c r="H139" s="5"/>
      <c r="I139" s="5"/>
      <c r="J139" s="4"/>
      <c r="K139" s="4"/>
      <c r="L139" s="5"/>
      <c r="M139" s="5"/>
      <c r="N139" s="5"/>
      <c r="O139" s="5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3.2">
      <c r="A140" s="49"/>
      <c r="B140" s="7"/>
      <c r="C140" s="5"/>
      <c r="D140" s="5"/>
      <c r="E140" s="5"/>
      <c r="F140" s="5"/>
      <c r="G140" s="5"/>
      <c r="H140" s="5"/>
      <c r="I140" s="5"/>
      <c r="J140" s="4"/>
      <c r="K140" s="4"/>
      <c r="L140" s="5"/>
      <c r="M140" s="5"/>
      <c r="N140" s="5"/>
      <c r="O140" s="5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3.2">
      <c r="A141" s="49"/>
      <c r="B141" s="7"/>
      <c r="C141" s="5"/>
      <c r="D141" s="5"/>
      <c r="E141" s="5"/>
      <c r="F141" s="5"/>
      <c r="G141" s="5"/>
      <c r="H141" s="5"/>
      <c r="I141" s="5"/>
      <c r="J141" s="4"/>
      <c r="K141" s="4"/>
      <c r="L141" s="5"/>
      <c r="M141" s="5"/>
      <c r="N141" s="5"/>
      <c r="O141" s="5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3.2">
      <c r="A142" s="49"/>
      <c r="B142" s="7"/>
      <c r="C142" s="5"/>
      <c r="D142" s="5"/>
      <c r="E142" s="5"/>
      <c r="F142" s="5"/>
      <c r="G142" s="5"/>
      <c r="H142" s="5"/>
      <c r="I142" s="5"/>
      <c r="J142" s="4"/>
      <c r="K142" s="4"/>
      <c r="L142" s="5"/>
      <c r="M142" s="5"/>
      <c r="N142" s="5"/>
      <c r="O142" s="5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3.2" outlineLevel="1">
      <c r="A143" s="49"/>
      <c r="B143" s="7"/>
      <c r="C143" s="5"/>
      <c r="D143" s="5"/>
      <c r="E143" s="5"/>
      <c r="F143" s="5"/>
      <c r="G143" s="5"/>
      <c r="H143" s="5"/>
      <c r="I143" s="5"/>
      <c r="J143" s="5"/>
      <c r="K143" s="4"/>
      <c r="L143" s="5"/>
      <c r="M143" s="5"/>
      <c r="N143" s="5"/>
      <c r="O143" s="5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3.2">
      <c r="A144" s="472" t="s">
        <v>27</v>
      </c>
      <c r="B144" s="473"/>
      <c r="C144" s="474" t="e">
        <f t="shared" ref="C144:I144" si="15">SUM(C146:C162)</f>
        <v>#VALUE!</v>
      </c>
      <c r="D144" s="474" t="e">
        <f t="shared" si="15"/>
        <v>#VALUE!</v>
      </c>
      <c r="E144" s="474" t="e">
        <f t="shared" si="15"/>
        <v>#VALUE!</v>
      </c>
      <c r="F144" s="474" t="e">
        <f t="shared" si="15"/>
        <v>#VALUE!</v>
      </c>
      <c r="G144" s="474" t="e">
        <f t="shared" si="15"/>
        <v>#VALUE!</v>
      </c>
      <c r="H144" s="474" t="e">
        <f t="shared" si="15"/>
        <v>#VALUE!</v>
      </c>
      <c r="I144" s="474" t="e">
        <f t="shared" si="15"/>
        <v>#VALUE!</v>
      </c>
      <c r="J144" s="475"/>
      <c r="K144" s="475"/>
      <c r="L144" s="474"/>
      <c r="M144" s="474"/>
      <c r="N144" s="474"/>
      <c r="O144" s="474"/>
      <c r="P144" s="473"/>
      <c r="Q144" s="473"/>
      <c r="R144" s="473"/>
      <c r="S144" s="473"/>
      <c r="T144" s="473"/>
      <c r="U144" s="473"/>
      <c r="V144" s="473"/>
      <c r="W144" s="473"/>
      <c r="X144" s="473"/>
      <c r="Y144" s="473"/>
      <c r="Z144" s="473"/>
    </row>
    <row r="145" spans="1:26" ht="13.2">
      <c r="A145" s="476" t="s">
        <v>18</v>
      </c>
      <c r="B145" s="477"/>
      <c r="C145" s="477" t="e">
        <f t="shared" ref="C145:I145" si="16">C144/$G$4</f>
        <v>#VALUE!</v>
      </c>
      <c r="D145" s="477" t="e">
        <f t="shared" si="16"/>
        <v>#VALUE!</v>
      </c>
      <c r="E145" s="477" t="e">
        <f t="shared" si="16"/>
        <v>#VALUE!</v>
      </c>
      <c r="F145" s="477" t="e">
        <f t="shared" si="16"/>
        <v>#VALUE!</v>
      </c>
      <c r="G145" s="477" t="e">
        <f t="shared" si="16"/>
        <v>#VALUE!</v>
      </c>
      <c r="H145" s="477" t="e">
        <f t="shared" si="16"/>
        <v>#VALUE!</v>
      </c>
      <c r="I145" s="477" t="e">
        <f t="shared" si="16"/>
        <v>#VALUE!</v>
      </c>
      <c r="J145" s="477"/>
      <c r="K145" s="478"/>
      <c r="L145" s="477"/>
      <c r="M145" s="477"/>
      <c r="N145" s="477"/>
      <c r="O145" s="477"/>
      <c r="P145" s="477"/>
      <c r="Q145" s="477"/>
      <c r="R145" s="477"/>
      <c r="S145" s="477"/>
      <c r="T145" s="477"/>
      <c r="U145" s="477"/>
      <c r="V145" s="477"/>
      <c r="W145" s="477"/>
      <c r="X145" s="477"/>
      <c r="Y145" s="477"/>
      <c r="Z145" s="477"/>
    </row>
    <row r="146" spans="1:26" ht="13.2">
      <c r="A146" s="417" t="s">
        <v>208</v>
      </c>
      <c r="B146" s="479"/>
      <c r="C146" s="480" t="e">
        <f>SUMPRODUCT(
  (MONTH(wbSV!$A$2:$A1100) = C$2) *
  (wbSV!$B$2:$B1100 = $A146) *
  ((wbSV!$B$2:$B1100 = $C$1) + ($C$1 = "Все")) *
  (wbSV!$C$2:$C1100)
)</f>
        <v>#VALUE!</v>
      </c>
      <c r="D146" s="480" t="e">
        <f>SUMPRODUCT(
  (MONTH(wbSV!$A$2:$A1100) = D$2) *
  (wbSV!$B$2:$B1100 = $A146) *
  ((wbSV!$B$2:$B1100 = $C$1) + ($C$1 = "Все")) *
  (wbSV!$C$2:$C1100)
)</f>
        <v>#VALUE!</v>
      </c>
      <c r="E146" s="480" t="e">
        <f>SUMPRODUCT(
  (MONTH(wbSV!$A$2:$A1100) = E$2) *
  (wbSV!$B$2:$B1100 = $A146) *
  ((wbSV!$B$2:$B1100 = $C$1) + ($C$1 = "Все")) *
  (wbSV!$C$2:$C1100)
)</f>
        <v>#VALUE!</v>
      </c>
      <c r="F146" s="480" t="e">
        <f>SUMPRODUCT(
  (MONTH(wbSV!$A$2:$A1100) = F$2) *
  (wbSV!$B$2:$B1100 = $A146) *
  ((wbSV!$B$2:$B1100 = $C$1) + ($C$1 = "Все")) *
  (wbSV!$C$2:$C1100)
)</f>
        <v>#VALUE!</v>
      </c>
      <c r="G146" s="480" t="e">
        <f>SUMPRODUCT(
  (MONTH(wbSV!$A$2:$A1100) = G$2) *
  (wbSV!$B$2:$B1100 = $A146) *
  ((wbSV!$B$2:$B1100 = $C$1) + ($C$1 = "Все")) *
  (wbSV!$C$2:$C1100)
)</f>
        <v>#VALUE!</v>
      </c>
      <c r="H146" s="480" t="e">
        <f>SUMPRODUCT(
  (MONTH(wbSV!$A$2:$A1100) = H$2) *
  (wbSV!$B$2:$B1100 = $A146) *
  ((wbSV!$B$2:$B1100 = $C$1) + ($C$1 = "Все")) *
  (wbSV!$C$2:$C1100)
)</f>
        <v>#VALUE!</v>
      </c>
      <c r="I146" s="480" t="e">
        <f>SUMPRODUCT(
  (MONTH(wbSV!$A$2:$A1100) = I$2) *
  (wbSV!$B$2:$B1100 = $A146) *
  ((wbSV!$B$2:$B1100 = $C$1) + ($C$1 = "Все")) *
  (wbSV!$C$2:$C1100)
)</f>
        <v>#VALUE!</v>
      </c>
      <c r="J146" s="480" t="e">
        <f>SUMPRODUCT(
  (MONTH(wbSV!$A$2:$A1100) = J$2) *
  (wbSV!$B$2:$B1100 = $A146) *
  ((wbSV!$B$2:$B1100 = $C$1) + ($C$1 = "Все")) *
  (wbSV!$C$2:$C1100)
)</f>
        <v>#VALUE!</v>
      </c>
      <c r="K146" s="480" t="e">
        <f>SUMPRODUCT(
  (MONTH(wbSV!$A$2:$A1100) = K$2) *
  (wbSV!$B$2:$B1100 = $A146) *
  ((wbSV!$B$2:$B1100 = $C$1) + ($C$1 = "Все")) *
  (wbSV!$C$2:$C1100)
)</f>
        <v>#VALUE!</v>
      </c>
      <c r="L146" s="480" t="e">
        <f>SUMPRODUCT(
  (MONTH(wbSV!$A$2:$A1100) = L$2) *
  (wbSV!$B$2:$B1100 = $A146) *
  ((wbSV!$B$2:$B1100 = $C$1) + ($C$1 = "Все")) *
  (wbSV!$C$2:$C1100)
)</f>
        <v>#VALUE!</v>
      </c>
      <c r="M146" s="480"/>
      <c r="N146" s="480"/>
      <c r="O146" s="480"/>
      <c r="P146" s="479"/>
      <c r="Q146" s="479"/>
      <c r="R146" s="479"/>
      <c r="S146" s="479"/>
      <c r="T146" s="479"/>
      <c r="U146" s="479"/>
      <c r="V146" s="479"/>
      <c r="W146" s="479"/>
      <c r="X146" s="479"/>
      <c r="Y146" s="479"/>
      <c r="Z146" s="479"/>
    </row>
    <row r="147" spans="1:26" ht="13.2">
      <c r="A147" s="417" t="s">
        <v>209</v>
      </c>
      <c r="B147" s="479"/>
      <c r="C147" s="480" t="e">
        <f>SUMPRODUCT(
  (MONTH(wbSV!$A$2:$A1100) = C$2) *
  (wbSV!$B$2:$B1100 = $A147) *
  ((wbSV!$B$2:$B1100 = $C$1) + ($C$1 = "Все")) *
  (wbSV!$C$2:$C1100)
)</f>
        <v>#VALUE!</v>
      </c>
      <c r="D147" s="480" t="e">
        <f>SUMPRODUCT(
  (MONTH(wbSV!$A$2:$A1100) = D$2) *
  (wbSV!$B$2:$B1100 = $A147) *
  ((wbSV!$B$2:$B1100 = $C$1) + ($C$1 = "Все")) *
  (wbSV!$C$2:$C1100)
)</f>
        <v>#VALUE!</v>
      </c>
      <c r="E147" s="480" t="e">
        <f>SUMPRODUCT(
  (MONTH(wbSV!$A$2:$A1100) = E$2) *
  (wbSV!$B$2:$B1100 = $A147) *
  ((wbSV!$B$2:$B1100 = $C$1) + ($C$1 = "Все")) *
  (wbSV!$C$2:$C1100)
)</f>
        <v>#VALUE!</v>
      </c>
      <c r="F147" s="480" t="e">
        <f>SUMPRODUCT(
  (MONTH(wbSV!$A$2:$A1100) = F$2) *
  (wbSV!$B$2:$B1100 = $A147) *
  ((wbSV!$B$2:$B1100 = $C$1) + ($C$1 = "Все")) *
  (wbSV!$C$2:$C1100)
)</f>
        <v>#VALUE!</v>
      </c>
      <c r="G147" s="480" t="e">
        <f>SUMPRODUCT(
  (MONTH(wbSV!$A$2:$A1100) = G$2) *
  (wbSV!$B$2:$B1100 = $A147) *
  ((wbSV!$B$2:$B1100 = $C$1) + ($C$1 = "Все")) *
  (wbSV!$C$2:$C1100)
)</f>
        <v>#VALUE!</v>
      </c>
      <c r="H147" s="480" t="e">
        <f>SUMPRODUCT(
  (MONTH(wbSV!$A$2:$A1100) = H$2) *
  (wbSV!$B$2:$B1100 = $A147) *
  ((wbSV!$B$2:$B1100 = $C$1) + ($C$1 = "Все")) *
  (wbSV!$C$2:$C1100)
)</f>
        <v>#VALUE!</v>
      </c>
      <c r="I147" s="480" t="e">
        <f>SUMPRODUCT(
  (MONTH(wbSV!$A$2:$A1100) = I$2) *
  (wbSV!$B$2:$B1100 = $A147) *
  ((wbSV!$B$2:$B1100 = $C$1) + ($C$1 = "Все")) *
  (wbSV!$C$2:$C1100)
)</f>
        <v>#VALUE!</v>
      </c>
      <c r="J147" s="480" t="e">
        <f>SUMPRODUCT(
  (MONTH(wbSV!$A$2:$A1100) = J$2) *
  (wbSV!$B$2:$B1100 = $A147) *
  ((wbSV!$B$2:$B1100 = $C$1) + ($C$1 = "Все")) *
  (wbSV!$C$2:$C1100)
)</f>
        <v>#VALUE!</v>
      </c>
      <c r="K147" s="480" t="e">
        <f>SUMPRODUCT(
  (MONTH(wbSV!$A$2:$A1100) = K$2) *
  (wbSV!$B$2:$B1100 = $A147) *
  ((wbSV!$B$2:$B1100 = $C$1) + ($C$1 = "Все")) *
  (wbSV!$C$2:$C1100)
)</f>
        <v>#VALUE!</v>
      </c>
      <c r="L147" s="480" t="e">
        <f>SUMPRODUCT(
  (MONTH(wbSV!$A$2:$A1100) = L$2) *
  (wbSV!$B$2:$B1100 = $A147) *
  ((wbSV!$B$2:$B1100 = $C$1) + ($C$1 = "Все")) *
  (wbSV!$C$2:$C1100)
)</f>
        <v>#VALUE!</v>
      </c>
      <c r="M147" s="480"/>
      <c r="N147" s="480"/>
      <c r="O147" s="480"/>
      <c r="P147" s="479"/>
      <c r="Q147" s="479"/>
      <c r="R147" s="479"/>
      <c r="S147" s="479"/>
      <c r="T147" s="479"/>
      <c r="U147" s="479"/>
      <c r="V147" s="479"/>
      <c r="W147" s="479"/>
      <c r="X147" s="479"/>
      <c r="Y147" s="479"/>
      <c r="Z147" s="479"/>
    </row>
    <row r="148" spans="1:26" ht="13.2">
      <c r="A148" s="20"/>
      <c r="B148" s="7"/>
      <c r="C148" s="5"/>
      <c r="D148" s="5"/>
      <c r="E148" s="5"/>
      <c r="F148" s="5"/>
      <c r="G148" s="5"/>
      <c r="H148" s="5"/>
      <c r="I148" s="5"/>
      <c r="J148" s="4"/>
      <c r="K148" s="4"/>
      <c r="L148" s="5"/>
      <c r="M148" s="5"/>
      <c r="N148" s="5"/>
      <c r="O148" s="5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3.2">
      <c r="A149" s="20"/>
      <c r="B149" s="7"/>
      <c r="C149" s="5"/>
      <c r="D149" s="5"/>
      <c r="E149" s="5"/>
      <c r="F149" s="5"/>
      <c r="G149" s="5"/>
      <c r="H149" s="5"/>
      <c r="I149" s="5"/>
      <c r="J149" s="4"/>
      <c r="K149" s="4"/>
      <c r="L149" s="5"/>
      <c r="M149" s="5"/>
      <c r="N149" s="5"/>
      <c r="O149" s="5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3.2">
      <c r="A150" s="49"/>
      <c r="B150" s="7"/>
      <c r="C150" s="5"/>
      <c r="D150" s="5"/>
      <c r="E150" s="5"/>
      <c r="F150" s="5"/>
      <c r="G150" s="5"/>
      <c r="H150" s="5"/>
      <c r="I150" s="5"/>
      <c r="J150" s="4"/>
      <c r="K150" s="4"/>
      <c r="L150" s="5"/>
      <c r="M150" s="5"/>
      <c r="N150" s="5"/>
      <c r="O150" s="5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3.2">
      <c r="A151" s="49"/>
      <c r="B151" s="7"/>
      <c r="C151" s="5"/>
      <c r="D151" s="5"/>
      <c r="E151" s="5"/>
      <c r="F151" s="5"/>
      <c r="G151" s="5"/>
      <c r="H151" s="5"/>
      <c r="I151" s="5"/>
      <c r="J151" s="4"/>
      <c r="K151" s="4"/>
      <c r="L151" s="5"/>
      <c r="M151" s="5"/>
      <c r="N151" s="5"/>
      <c r="O151" s="5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3.2">
      <c r="A152" s="49"/>
      <c r="B152" s="7"/>
      <c r="C152" s="5"/>
      <c r="D152" s="5"/>
      <c r="E152" s="5"/>
      <c r="F152" s="5"/>
      <c r="G152" s="5"/>
      <c r="H152" s="5"/>
      <c r="I152" s="5"/>
      <c r="J152" s="4"/>
      <c r="K152" s="4"/>
      <c r="L152" s="5"/>
      <c r="M152" s="5"/>
      <c r="N152" s="5"/>
      <c r="O152" s="5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3.2">
      <c r="A153" s="49"/>
      <c r="B153" s="7"/>
      <c r="C153" s="5"/>
      <c r="D153" s="5"/>
      <c r="E153" s="5"/>
      <c r="F153" s="5"/>
      <c r="G153" s="5"/>
      <c r="H153" s="5"/>
      <c r="I153" s="5"/>
      <c r="J153" s="4"/>
      <c r="K153" s="4"/>
      <c r="L153" s="5"/>
      <c r="M153" s="5"/>
      <c r="N153" s="5"/>
      <c r="O153" s="5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3.2">
      <c r="A154" s="49"/>
      <c r="B154" s="7"/>
      <c r="C154" s="5"/>
      <c r="D154" s="5"/>
      <c r="E154" s="5"/>
      <c r="F154" s="5"/>
      <c r="G154" s="5"/>
      <c r="H154" s="5"/>
      <c r="I154" s="5"/>
      <c r="J154" s="4"/>
      <c r="K154" s="4"/>
      <c r="L154" s="5"/>
      <c r="M154" s="5"/>
      <c r="N154" s="5"/>
      <c r="O154" s="5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3.2">
      <c r="A155" s="49"/>
      <c r="B155" s="7"/>
      <c r="C155" s="5"/>
      <c r="D155" s="5"/>
      <c r="E155" s="5"/>
      <c r="F155" s="5"/>
      <c r="G155" s="5"/>
      <c r="H155" s="5"/>
      <c r="I155" s="5"/>
      <c r="J155" s="5"/>
      <c r="K155" s="4"/>
      <c r="L155" s="5"/>
      <c r="M155" s="5"/>
      <c r="N155" s="5"/>
      <c r="O155" s="5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3.2">
      <c r="A156" s="49"/>
      <c r="B156" s="7"/>
      <c r="C156" s="5"/>
      <c r="D156" s="5"/>
      <c r="E156" s="5"/>
      <c r="F156" s="5"/>
      <c r="G156" s="5"/>
      <c r="H156" s="5"/>
      <c r="I156" s="5"/>
      <c r="J156" s="5"/>
      <c r="K156" s="4"/>
      <c r="L156" s="5"/>
      <c r="M156" s="5"/>
      <c r="N156" s="5"/>
      <c r="O156" s="5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3.2">
      <c r="A157" s="49"/>
      <c r="B157" s="7"/>
      <c r="C157" s="5"/>
      <c r="D157" s="5"/>
      <c r="E157" s="5"/>
      <c r="F157" s="5"/>
      <c r="G157" s="5"/>
      <c r="H157" s="5"/>
      <c r="I157" s="5"/>
      <c r="J157" s="5"/>
      <c r="K157" s="4"/>
      <c r="L157" s="5"/>
      <c r="M157" s="5"/>
      <c r="N157" s="5"/>
      <c r="O157" s="5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3.2">
      <c r="A158" s="48"/>
      <c r="B158" s="7"/>
      <c r="C158" s="5"/>
      <c r="D158" s="5"/>
      <c r="E158" s="5"/>
      <c r="F158" s="5"/>
      <c r="G158" s="5"/>
      <c r="H158" s="5"/>
      <c r="I158" s="5"/>
      <c r="J158" s="5"/>
      <c r="K158" s="4"/>
      <c r="L158" s="5"/>
      <c r="M158" s="5"/>
      <c r="N158" s="5"/>
      <c r="O158" s="5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3.2">
      <c r="A159" s="49"/>
      <c r="B159" s="7"/>
      <c r="C159" s="5"/>
      <c r="D159" s="5"/>
      <c r="E159" s="5"/>
      <c r="F159" s="5"/>
      <c r="G159" s="5"/>
      <c r="H159" s="5"/>
      <c r="I159" s="5"/>
      <c r="J159" s="5"/>
      <c r="K159" s="4"/>
      <c r="L159" s="5"/>
      <c r="M159" s="5"/>
      <c r="N159" s="5"/>
      <c r="O159" s="5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3.2">
      <c r="A160" s="49"/>
      <c r="B160" s="7"/>
      <c r="C160" s="5"/>
      <c r="D160" s="5"/>
      <c r="E160" s="5"/>
      <c r="F160" s="5"/>
      <c r="G160" s="5"/>
      <c r="H160" s="5"/>
      <c r="I160" s="5"/>
      <c r="J160" s="5"/>
      <c r="K160" s="4"/>
      <c r="L160" s="5"/>
      <c r="M160" s="5"/>
      <c r="N160" s="5"/>
      <c r="O160" s="5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3.2">
      <c r="A161" s="49"/>
      <c r="B161" s="7"/>
      <c r="C161" s="5"/>
      <c r="D161" s="5"/>
      <c r="E161" s="5"/>
      <c r="F161" s="5"/>
      <c r="G161" s="5"/>
      <c r="H161" s="5"/>
      <c r="I161" s="5"/>
      <c r="J161" s="4"/>
      <c r="K161" s="4"/>
      <c r="L161" s="5"/>
      <c r="M161" s="5"/>
      <c r="N161" s="5"/>
      <c r="O161" s="5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3.2">
      <c r="A162" s="49"/>
      <c r="B162" s="7"/>
      <c r="C162" s="5"/>
      <c r="D162" s="5"/>
      <c r="E162" s="5"/>
      <c r="F162" s="5"/>
      <c r="G162" s="5"/>
      <c r="H162" s="5"/>
      <c r="I162" s="5"/>
      <c r="J162" s="4"/>
      <c r="K162" s="4"/>
      <c r="L162" s="5"/>
      <c r="M162" s="5"/>
      <c r="N162" s="5"/>
      <c r="O162" s="5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3.2">
      <c r="A163" s="79" t="s">
        <v>29</v>
      </c>
      <c r="B163" s="31"/>
      <c r="C163" s="33" t="e">
        <f t="shared" ref="C163:I163" si="17">SUM(C4,C17)</f>
        <v>#VALUE!</v>
      </c>
      <c r="D163" s="33" t="e">
        <f t="shared" si="17"/>
        <v>#VALUE!</v>
      </c>
      <c r="E163" s="33" t="e">
        <f t="shared" si="17"/>
        <v>#VALUE!</v>
      </c>
      <c r="F163" s="33" t="e">
        <f t="shared" si="17"/>
        <v>#VALUE!</v>
      </c>
      <c r="G163" s="33" t="e">
        <f t="shared" si="17"/>
        <v>#VALUE!</v>
      </c>
      <c r="H163" s="33" t="e">
        <f t="shared" si="17"/>
        <v>#VALUE!</v>
      </c>
      <c r="I163" s="33" t="e">
        <f t="shared" si="17"/>
        <v>#VALUE!</v>
      </c>
      <c r="J163" s="465"/>
      <c r="K163" s="465"/>
      <c r="L163" s="33"/>
      <c r="M163" s="33"/>
      <c r="N163" s="33"/>
      <c r="O163" s="33"/>
      <c r="P163" s="31"/>
      <c r="Q163" s="31"/>
      <c r="R163" s="31"/>
      <c r="S163" s="31"/>
      <c r="T163" s="31"/>
      <c r="U163" s="31"/>
      <c r="V163" s="31"/>
      <c r="W163" s="31"/>
      <c r="X163" s="31"/>
      <c r="Y163" s="31"/>
      <c r="Z163" s="31"/>
    </row>
    <row r="164" spans="1:26" ht="13.2">
      <c r="A164" s="481" t="s">
        <v>210</v>
      </c>
      <c r="B164" s="81"/>
      <c r="C164" s="83" t="e">
        <f>SUMPRODUCT(
  (MONTH(wbSV!$A$2:$A1100) = C$2) *
  (wbSV!$B$2:$B1100 = $A164) *
  ((wbSV!$B$2:$B1100 = $C$1) + ($C$1 = "Все")) *
  (wbSV!$C$2:$C1100)
)</f>
        <v>#VALUE!</v>
      </c>
      <c r="D164" s="83" t="e">
        <f>SUMPRODUCT(
  (MONTH(wbSV!$A$2:$A1100) = D$2) *
  (wbSV!$B$2:$B1100 = $A164) *
  ((wbSV!$B$2:$B1100 = $C$1) + ($C$1 = "Все")) *
  (wbSV!$C$2:$C1100)
)</f>
        <v>#VALUE!</v>
      </c>
      <c r="E164" s="83" t="e">
        <f>SUMPRODUCT(
  (MONTH(wbSV!$A$2:$A1100) = E$2) *
  (wbSV!$B$2:$B1100 = $A164) *
  ((wbSV!$B$2:$B1100 = $C$1) + ($C$1 = "Все")) *
  (wbSV!$C$2:$C1100)
)</f>
        <v>#VALUE!</v>
      </c>
      <c r="F164" s="83" t="e">
        <f>SUMPRODUCT(
  (MONTH(wbSV!$A$2:$A1100) = F$2) *
  (wbSV!$B$2:$B1100 = $A164) *
  ((wbSV!$B$2:$B1100 = $C$1) + ($C$1 = "Все")) *
  (wbSV!$C$2:$C1100)
)</f>
        <v>#VALUE!</v>
      </c>
      <c r="G164" s="83" t="e">
        <f>SUMPRODUCT(
  (MONTH(wbSV!$A$2:$A1100) = G$2) *
  (wbSV!$B$2:$B1100 = $A164) *
  ((wbSV!$B$2:$B1100 = $C$1) + ($C$1 = "Все")) *
  (wbSV!$C$2:$C1100)
)</f>
        <v>#VALUE!</v>
      </c>
      <c r="H164" s="83" t="e">
        <f>SUMPRODUCT(
  (MONTH(wbSV!$A$2:$A1100) = H$2) *
  (wbSV!$B$2:$B1100 = $A164) *
  ((wbSV!$B$2:$B1100 = $C$1) + ($C$1 = "Все")) *
  (wbSV!$C$2:$C1100)
)</f>
        <v>#VALUE!</v>
      </c>
      <c r="I164" s="83" t="e">
        <f>SUMPRODUCT(
  (MONTH(wbSV!$A$2:$A1100) = I$2) *
  (wbSV!$B$2:$B1100 = $A164) *
  ((wbSV!$B$2:$B1100 = $C$1) + ($C$1 = "Все")) *
  (wbSV!$C$2:$C1100)
)</f>
        <v>#VALUE!</v>
      </c>
      <c r="J164" s="83" t="e">
        <f>SUMPRODUCT(
  (MONTH(wbSV!$A$2:$A1100) = J$2) *
  (wbSV!$B$2:$B1100 = $A164) *
  ((wbSV!$B$2:$B1100 = $C$1) + ($C$1 = "Все")) *
  (wbSV!$C$2:$C1100)
)</f>
        <v>#VALUE!</v>
      </c>
      <c r="K164" s="83" t="e">
        <f>SUMPRODUCT(
  (MONTH(wbSV!$A$2:$A1100) = K$2) *
  (wbSV!$B$2:$B1100 = $A164) *
  ((wbSV!$B$2:$B1100 = $C$1) + ($C$1 = "Все")) *
  (wbSV!$C$2:$C1100)
)</f>
        <v>#VALUE!</v>
      </c>
      <c r="L164" s="83" t="e">
        <f>SUMPRODUCT(
  (MONTH(wbSV!$A$2:$A1100) = L$2) *
  (wbSV!$B$2:$B1100 = $A164) *
  ((wbSV!$B$2:$B1100 = $C$1) + ($C$1 = "Все")) *
  (wbSV!$C$2:$C1100)
)</f>
        <v>#VALUE!</v>
      </c>
      <c r="M164" s="83"/>
      <c r="N164" s="83"/>
      <c r="O164" s="83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3.2">
      <c r="A165" s="86" t="s">
        <v>31</v>
      </c>
      <c r="B165" s="87"/>
      <c r="C165" s="482" t="e">
        <f t="shared" ref="C165:I165" si="18">C164-C163</f>
        <v>#VALUE!</v>
      </c>
      <c r="D165" s="89" t="e">
        <f t="shared" si="18"/>
        <v>#VALUE!</v>
      </c>
      <c r="E165" s="89" t="e">
        <f t="shared" si="18"/>
        <v>#VALUE!</v>
      </c>
      <c r="F165" s="89" t="e">
        <f t="shared" si="18"/>
        <v>#VALUE!</v>
      </c>
      <c r="G165" s="89" t="e">
        <f t="shared" si="18"/>
        <v>#VALUE!</v>
      </c>
      <c r="H165" s="89" t="e">
        <f t="shared" si="18"/>
        <v>#VALUE!</v>
      </c>
      <c r="I165" s="89" t="e">
        <f t="shared" si="18"/>
        <v>#VALUE!</v>
      </c>
      <c r="J165" s="89"/>
      <c r="K165" s="89"/>
      <c r="L165" s="89"/>
      <c r="M165" s="89"/>
      <c r="N165" s="89"/>
      <c r="O165" s="89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3.2">
      <c r="C166" s="53"/>
      <c r="D166" s="53"/>
      <c r="E166" s="53"/>
      <c r="F166" s="53"/>
      <c r="G166" s="53"/>
      <c r="H166" s="53"/>
      <c r="I166" s="53"/>
      <c r="J166" s="53"/>
      <c r="K166" s="53"/>
      <c r="L166" s="53"/>
      <c r="M166" s="53"/>
      <c r="N166" s="53"/>
      <c r="O166" s="53"/>
    </row>
    <row r="167" spans="1:26" ht="13.2">
      <c r="C167" s="53"/>
      <c r="D167" s="53"/>
      <c r="E167" s="53"/>
      <c r="F167" s="53"/>
      <c r="G167" s="53"/>
      <c r="H167" s="53"/>
      <c r="I167" s="53"/>
      <c r="J167" s="53"/>
      <c r="K167" s="53"/>
      <c r="L167" s="53"/>
      <c r="M167" s="53"/>
      <c r="N167" s="53"/>
      <c r="O167" s="53"/>
    </row>
    <row r="168" spans="1:26" ht="13.2">
      <c r="C168" s="53"/>
      <c r="D168" s="53"/>
      <c r="E168" s="53"/>
      <c r="F168" s="53"/>
      <c r="G168" s="53"/>
      <c r="H168" s="53"/>
      <c r="I168" s="53"/>
      <c r="J168" s="53"/>
      <c r="K168" s="53"/>
      <c r="L168" s="53"/>
      <c r="M168" s="53"/>
      <c r="N168" s="53"/>
      <c r="O168" s="53"/>
    </row>
    <row r="169" spans="1:26" ht="13.2">
      <c r="C169" s="53"/>
      <c r="D169" s="53"/>
      <c r="E169" s="53"/>
      <c r="F169" s="53"/>
      <c r="G169" s="53"/>
      <c r="H169" s="53"/>
      <c r="I169" s="53"/>
      <c r="J169" s="53"/>
      <c r="K169" s="53"/>
      <c r="L169" s="53"/>
      <c r="M169" s="53"/>
      <c r="N169" s="53"/>
      <c r="O169" s="53"/>
    </row>
    <row r="170" spans="1:26" ht="13.2">
      <c r="C170" s="53"/>
      <c r="D170" s="53"/>
      <c r="E170" s="53"/>
      <c r="F170" s="53"/>
      <c r="G170" s="53"/>
      <c r="H170" s="53"/>
      <c r="I170" s="53"/>
      <c r="J170" s="53"/>
      <c r="K170" s="53"/>
      <c r="L170" s="53"/>
      <c r="M170" s="53"/>
      <c r="N170" s="53"/>
      <c r="O170" s="53"/>
    </row>
    <row r="171" spans="1:26" ht="13.2">
      <c r="A171" s="49"/>
      <c r="B171" s="7"/>
      <c r="C171" s="5"/>
      <c r="D171" s="5"/>
      <c r="E171" s="5"/>
      <c r="F171" s="5"/>
      <c r="G171" s="5"/>
      <c r="H171" s="5"/>
      <c r="I171" s="5"/>
      <c r="J171" s="5"/>
      <c r="K171" s="4"/>
      <c r="L171" s="5"/>
      <c r="M171" s="5"/>
      <c r="N171" s="5"/>
      <c r="O171" s="5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3.2">
      <c r="A172" s="35" t="s">
        <v>33</v>
      </c>
      <c r="B172" s="36"/>
      <c r="C172" s="38">
        <f t="shared" ref="C172:L172" si="19">SUM(C174:C188)</f>
        <v>0</v>
      </c>
      <c r="D172" s="38">
        <f t="shared" si="19"/>
        <v>0</v>
      </c>
      <c r="E172" s="38">
        <f t="shared" si="19"/>
        <v>0</v>
      </c>
      <c r="F172" s="38">
        <f t="shared" si="19"/>
        <v>0</v>
      </c>
      <c r="G172" s="38">
        <f t="shared" si="19"/>
        <v>0</v>
      </c>
      <c r="H172" s="38">
        <f t="shared" si="19"/>
        <v>0</v>
      </c>
      <c r="I172" s="38">
        <f t="shared" si="19"/>
        <v>0</v>
      </c>
      <c r="J172" s="38">
        <f t="shared" si="19"/>
        <v>0</v>
      </c>
      <c r="K172" s="38">
        <f t="shared" si="19"/>
        <v>0</v>
      </c>
      <c r="L172" s="38">
        <f t="shared" si="19"/>
        <v>0</v>
      </c>
      <c r="M172" s="38"/>
      <c r="N172" s="38"/>
      <c r="O172" s="38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</row>
    <row r="173" spans="1:26" ht="13.2">
      <c r="A173" s="35" t="s">
        <v>34</v>
      </c>
      <c r="B173" s="36"/>
      <c r="C173" s="42" t="e">
        <f t="shared" ref="C173:L173" si="20">C172/$G$4</f>
        <v>#VALUE!</v>
      </c>
      <c r="D173" s="42" t="e">
        <f t="shared" si="20"/>
        <v>#VALUE!</v>
      </c>
      <c r="E173" s="42" t="e">
        <f t="shared" si="20"/>
        <v>#VALUE!</v>
      </c>
      <c r="F173" s="42" t="e">
        <f t="shared" si="20"/>
        <v>#VALUE!</v>
      </c>
      <c r="G173" s="42" t="e">
        <f t="shared" si="20"/>
        <v>#VALUE!</v>
      </c>
      <c r="H173" s="42" t="e">
        <f t="shared" si="20"/>
        <v>#VALUE!</v>
      </c>
      <c r="I173" s="42" t="e">
        <f t="shared" si="20"/>
        <v>#VALUE!</v>
      </c>
      <c r="J173" s="42" t="e">
        <f t="shared" si="20"/>
        <v>#VALUE!</v>
      </c>
      <c r="K173" s="42" t="e">
        <f t="shared" si="20"/>
        <v>#VALUE!</v>
      </c>
      <c r="L173" s="42" t="e">
        <f t="shared" si="20"/>
        <v>#VALUE!</v>
      </c>
      <c r="M173" s="38"/>
      <c r="N173" s="38"/>
      <c r="O173" s="38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</row>
    <row r="174" spans="1:26" ht="13.2">
      <c r="A174" s="49"/>
      <c r="B174" s="7"/>
      <c r="C174" s="53"/>
      <c r="D174" s="53"/>
      <c r="E174" s="53"/>
      <c r="F174" s="53"/>
      <c r="G174" s="53"/>
      <c r="H174" s="53"/>
      <c r="I174" s="53"/>
      <c r="J174" s="53"/>
      <c r="K174" s="53"/>
      <c r="L174" s="5"/>
      <c r="M174" s="5"/>
      <c r="N174" s="5"/>
      <c r="O174" s="5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3.2">
      <c r="A175" s="49"/>
      <c r="B175" s="7"/>
      <c r="C175" s="53"/>
      <c r="D175" s="53"/>
      <c r="E175" s="53"/>
      <c r="F175" s="53"/>
      <c r="G175" s="53"/>
      <c r="H175" s="53"/>
      <c r="I175" s="53"/>
      <c r="J175" s="53"/>
      <c r="K175" s="53"/>
      <c r="L175" s="5"/>
      <c r="M175" s="5"/>
      <c r="N175" s="5"/>
      <c r="O175" s="5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3.2">
      <c r="A176" s="49"/>
      <c r="B176" s="7"/>
      <c r="C176" s="53"/>
      <c r="D176" s="53"/>
      <c r="E176" s="53"/>
      <c r="F176" s="53"/>
      <c r="G176" s="53"/>
      <c r="H176" s="53"/>
      <c r="I176" s="53"/>
      <c r="J176" s="53"/>
      <c r="K176" s="53"/>
      <c r="L176" s="5"/>
      <c r="M176" s="5"/>
      <c r="N176" s="5"/>
      <c r="O176" s="5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3.2">
      <c r="A177" s="49"/>
      <c r="B177" s="7"/>
      <c r="C177" s="53"/>
      <c r="D177" s="53"/>
      <c r="E177" s="53"/>
      <c r="F177" s="53"/>
      <c r="G177" s="53"/>
      <c r="H177" s="53"/>
      <c r="I177" s="53"/>
      <c r="J177" s="53"/>
      <c r="K177" s="53"/>
      <c r="L177" s="5"/>
      <c r="M177" s="5"/>
      <c r="N177" s="5"/>
      <c r="O177" s="5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3.2">
      <c r="A178" s="49"/>
      <c r="B178" s="7"/>
      <c r="C178" s="53"/>
      <c r="D178" s="53"/>
      <c r="E178" s="53"/>
      <c r="F178" s="53"/>
      <c r="G178" s="53"/>
      <c r="H178" s="53"/>
      <c r="I178" s="53"/>
      <c r="J178" s="53"/>
      <c r="K178" s="53"/>
      <c r="L178" s="5"/>
      <c r="M178" s="5"/>
      <c r="N178" s="5"/>
      <c r="O178" s="5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3.2">
      <c r="A179" s="49"/>
      <c r="B179" s="7"/>
      <c r="C179" s="53"/>
      <c r="D179" s="53"/>
      <c r="E179" s="53"/>
      <c r="F179" s="53"/>
      <c r="G179" s="53"/>
      <c r="H179" s="53"/>
      <c r="I179" s="53"/>
      <c r="J179" s="53"/>
      <c r="K179" s="53"/>
      <c r="L179" s="5"/>
      <c r="M179" s="5"/>
      <c r="N179" s="5"/>
      <c r="O179" s="5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3.2">
      <c r="A180" s="49"/>
      <c r="B180" s="7"/>
      <c r="C180" s="53"/>
      <c r="D180" s="53"/>
      <c r="E180" s="53"/>
      <c r="F180" s="53"/>
      <c r="G180" s="53"/>
      <c r="H180" s="53"/>
      <c r="I180" s="53"/>
      <c r="J180" s="53"/>
      <c r="K180" s="53"/>
      <c r="L180" s="5"/>
      <c r="M180" s="5"/>
      <c r="N180" s="5"/>
      <c r="O180" s="5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3.2" collapsed="1">
      <c r="A181" s="49"/>
      <c r="B181" s="7"/>
      <c r="C181" s="53"/>
      <c r="D181" s="53"/>
      <c r="E181" s="53"/>
      <c r="F181" s="53"/>
      <c r="G181" s="53"/>
      <c r="H181" s="53"/>
      <c r="I181" s="53"/>
      <c r="J181" s="53"/>
      <c r="K181" s="53"/>
      <c r="L181" s="5"/>
      <c r="M181" s="5"/>
      <c r="N181" s="5"/>
      <c r="O181" s="5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3.2" hidden="1" outlineLevel="1">
      <c r="A182" s="49"/>
      <c r="B182" s="7"/>
      <c r="C182" s="5">
        <f>-SUMIFS(Журнал!$B:$B,Журнал!$C:$C,"Расход",Журнал!$J:$J,C$2,Журнал!$G:$G,$A182)</f>
        <v>0</v>
      </c>
      <c r="D182" s="5">
        <f>-SUMIFS(Журнал!$B:$B,Журнал!$C:$C,"Расход",Журнал!$J:$J,D$2,Журнал!$G:$G,$A182)</f>
        <v>0</v>
      </c>
      <c r="E182" s="5">
        <f>-SUMIFS(Журнал!$B:$B,Журнал!$C:$C,"Расход",Журнал!$J:$J,E$2,Журнал!$G:$G,$A182)</f>
        <v>0</v>
      </c>
      <c r="F182" s="5">
        <f>-SUMIFS(Журнал!$B:$B,Журнал!$C:$C,"Расход",Журнал!$J:$J,F$2,Журнал!$G:$G,$A182)</f>
        <v>0</v>
      </c>
      <c r="G182" s="5">
        <f>-SUMIFS(Журнал!$B:$B,Журнал!$C:$C,"Расход",Журнал!$J:$J,G$2,Журнал!$G:$G,$A182)</f>
        <v>0</v>
      </c>
      <c r="H182" s="5">
        <f>-SUMIFS(Журнал!$B:$B,Журнал!$C:$C,"Расход",Журнал!$J:$J,H$2,Журнал!$G:$G,$A182)</f>
        <v>0</v>
      </c>
      <c r="I182" s="5">
        <f>-SUMIFS(Журнал!$B:$B,Журнал!$C:$C,"Расход",Журнал!$J:$J,I$2,Журнал!$G:$G,$A182)</f>
        <v>0</v>
      </c>
      <c r="J182" s="5">
        <f>-SUMIFS(Журнал!$B:$B,Журнал!$C:$C,"Расход",Журнал!$J:$J,J$2,Журнал!$G:$G,$A182)</f>
        <v>0</v>
      </c>
      <c r="K182" s="4"/>
      <c r="L182" s="5"/>
      <c r="M182" s="5"/>
      <c r="N182" s="5"/>
      <c r="O182" s="5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3.2" hidden="1" outlineLevel="1">
      <c r="A183" s="49"/>
      <c r="B183" s="7"/>
      <c r="C183" s="5">
        <f>-SUMIFS(Журнал!$B:$B,Журнал!$C:$C,"Расход",Журнал!$J:$J,C$2,Журнал!$G:$G,$A183)</f>
        <v>0</v>
      </c>
      <c r="D183" s="5">
        <f>-SUMIFS(Журнал!$B:$B,Журнал!$C:$C,"Расход",Журнал!$J:$J,D$2,Журнал!$G:$G,$A183)</f>
        <v>0</v>
      </c>
      <c r="E183" s="5">
        <f>-SUMIFS(Журнал!$B:$B,Журнал!$C:$C,"Расход",Журнал!$J:$J,E$2,Журнал!$G:$G,$A183)</f>
        <v>0</v>
      </c>
      <c r="F183" s="5">
        <f>-SUMIFS(Журнал!$B:$B,Журнал!$C:$C,"Расход",Журнал!$J:$J,F$2,Журнал!$G:$G,$A183)</f>
        <v>0</v>
      </c>
      <c r="G183" s="5">
        <f>-SUMIFS(Журнал!$B:$B,Журнал!$C:$C,"Расход",Журнал!$J:$J,G$2,Журнал!$G:$G,$A183)</f>
        <v>0</v>
      </c>
      <c r="H183" s="5">
        <f>-SUMIFS(Журнал!$B:$B,Журнал!$C:$C,"Расход",Журнал!$J:$J,H$2,Журнал!$G:$G,$A183)</f>
        <v>0</v>
      </c>
      <c r="I183" s="5">
        <f>-SUMIFS(Журнал!$B:$B,Журнал!$C:$C,"Расход",Журнал!$J:$J,I$2,Журнал!$G:$G,$A183)</f>
        <v>0</v>
      </c>
      <c r="J183" s="5">
        <f>-SUMIFS(Журнал!$B:$B,Журнал!$C:$C,"Расход",Журнал!$J:$J,J$2,Журнал!$G:$G,$A183)</f>
        <v>0</v>
      </c>
      <c r="K183" s="4"/>
      <c r="L183" s="5"/>
      <c r="M183" s="5"/>
      <c r="N183" s="5"/>
      <c r="O183" s="5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3.2" hidden="1" outlineLevel="1">
      <c r="A184" s="49"/>
      <c r="B184" s="7"/>
      <c r="C184" s="5">
        <f>-SUMIFS(Журнал!$B:$B,Журнал!$C:$C,"Расход",Журнал!$J:$J,C$2,Журнал!$G:$G,$A184)</f>
        <v>0</v>
      </c>
      <c r="D184" s="5">
        <f>-SUMIFS(Журнал!$B:$B,Журнал!$C:$C,"Расход",Журнал!$J:$J,D$2,Журнал!$G:$G,$A184)</f>
        <v>0</v>
      </c>
      <c r="E184" s="5">
        <f>-SUMIFS(Журнал!$B:$B,Журнал!$C:$C,"Расход",Журнал!$J:$J,E$2,Журнал!$G:$G,$A184)</f>
        <v>0</v>
      </c>
      <c r="F184" s="5">
        <f>-SUMIFS(Журнал!$B:$B,Журнал!$C:$C,"Расход",Журнал!$J:$J,F$2,Журнал!$G:$G,$A184)</f>
        <v>0</v>
      </c>
      <c r="G184" s="5">
        <f>-SUMIFS(Журнал!$B:$B,Журнал!$C:$C,"Расход",Журнал!$J:$J,G$2,Журнал!$G:$G,$A184)</f>
        <v>0</v>
      </c>
      <c r="H184" s="5">
        <f>-SUMIFS(Журнал!$B:$B,Журнал!$C:$C,"Расход",Журнал!$J:$J,H$2,Журнал!$G:$G,$A184)</f>
        <v>0</v>
      </c>
      <c r="I184" s="5">
        <f>-SUMIFS(Журнал!$B:$B,Журнал!$C:$C,"Расход",Журнал!$J:$J,I$2,Журнал!$G:$G,$A184)</f>
        <v>0</v>
      </c>
      <c r="J184" s="5">
        <f>-SUMIFS(Журнал!$B:$B,Журнал!$C:$C,"Расход",Журнал!$J:$J,J$2,Журнал!$G:$G,$A184)</f>
        <v>0</v>
      </c>
      <c r="K184" s="4"/>
      <c r="L184" s="5"/>
      <c r="M184" s="5"/>
      <c r="N184" s="5"/>
      <c r="O184" s="5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3.2" hidden="1" outlineLevel="1">
      <c r="A185" s="49"/>
      <c r="B185" s="7"/>
      <c r="C185" s="5">
        <f>-SUMIFS(Журнал!$B:$B,Журнал!$C:$C,"Расход",Журнал!$J:$J,C$2,Журнал!$G:$G,$A185)</f>
        <v>0</v>
      </c>
      <c r="D185" s="5">
        <f>-SUMIFS(Журнал!$B:$B,Журнал!$C:$C,"Расход",Журнал!$J:$J,D$2,Журнал!$G:$G,$A185)</f>
        <v>0</v>
      </c>
      <c r="E185" s="5">
        <f>-SUMIFS(Журнал!$B:$B,Журнал!$C:$C,"Расход",Журнал!$J:$J,E$2,Журнал!$G:$G,$A185)</f>
        <v>0</v>
      </c>
      <c r="F185" s="5">
        <f>-SUMIFS(Журнал!$B:$B,Журнал!$C:$C,"Расход",Журнал!$J:$J,F$2,Журнал!$G:$G,$A185)</f>
        <v>0</v>
      </c>
      <c r="G185" s="5">
        <f>-SUMIFS(Журнал!$B:$B,Журнал!$C:$C,"Расход",Журнал!$J:$J,G$2,Журнал!$G:$G,$A185)</f>
        <v>0</v>
      </c>
      <c r="H185" s="5">
        <f>-SUMIFS(Журнал!$B:$B,Журнал!$C:$C,"Расход",Журнал!$J:$J,H$2,Журнал!$G:$G,$A185)</f>
        <v>0</v>
      </c>
      <c r="I185" s="5">
        <f>-SUMIFS(Журнал!$B:$B,Журнал!$C:$C,"Расход",Журнал!$J:$J,I$2,Журнал!$G:$G,$A185)</f>
        <v>0</v>
      </c>
      <c r="J185" s="5">
        <f>-SUMIFS(Журнал!$B:$B,Журнал!$C:$C,"Расход",Журнал!$J:$J,J$2,Журнал!$G:$G,$A185)</f>
        <v>0</v>
      </c>
      <c r="K185" s="4"/>
      <c r="L185" s="5"/>
      <c r="M185" s="5"/>
      <c r="N185" s="5"/>
      <c r="O185" s="5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3.2" hidden="1" outlineLevel="1">
      <c r="A186" s="49"/>
      <c r="B186" s="7"/>
      <c r="C186" s="5">
        <f>-SUMIFS(Журнал!$B:$B,Журнал!$C:$C,"Расход",Журнал!$J:$J,C$2,Журнал!$G:$G,$A186)</f>
        <v>0</v>
      </c>
      <c r="D186" s="5">
        <f>-SUMIFS(Журнал!$B:$B,Журнал!$C:$C,"Расход",Журнал!$J:$J,D$2,Журнал!$G:$G,$A186)</f>
        <v>0</v>
      </c>
      <c r="E186" s="5">
        <f>-SUMIFS(Журнал!$B:$B,Журнал!$C:$C,"Расход",Журнал!$J:$J,E$2,Журнал!$G:$G,$A186)</f>
        <v>0</v>
      </c>
      <c r="F186" s="5">
        <f>-SUMIFS(Журнал!$B:$B,Журнал!$C:$C,"Расход",Журнал!$J:$J,F$2,Журнал!$G:$G,$A186)</f>
        <v>0</v>
      </c>
      <c r="G186" s="5">
        <f>-SUMIFS(Журнал!$B:$B,Журнал!$C:$C,"Расход",Журнал!$J:$J,G$2,Журнал!$G:$G,$A186)</f>
        <v>0</v>
      </c>
      <c r="H186" s="5">
        <f>-SUMIFS(Журнал!$B:$B,Журнал!$C:$C,"Расход",Журнал!$J:$J,H$2,Журнал!$G:$G,$A186)</f>
        <v>0</v>
      </c>
      <c r="I186" s="5">
        <f>-SUMIFS(Журнал!$B:$B,Журнал!$C:$C,"Расход",Журнал!$J:$J,I$2,Журнал!$G:$G,$A186)</f>
        <v>0</v>
      </c>
      <c r="J186" s="5">
        <f>-SUMIFS(Журнал!$B:$B,Журнал!$C:$C,"Расход",Журнал!$J:$J,J$2,Журнал!$G:$G,$A186)</f>
        <v>0</v>
      </c>
      <c r="K186" s="4"/>
      <c r="L186" s="5"/>
      <c r="M186" s="5"/>
      <c r="N186" s="5"/>
      <c r="O186" s="5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3.2" hidden="1" outlineLevel="1">
      <c r="A187" s="49"/>
      <c r="B187" s="7"/>
      <c r="C187" s="5">
        <f>-SUMIFS(Журнал!$B:$B,Журнал!$C:$C,"Расход",Журнал!$J:$J,C$2,Журнал!$G:$G,$A187)</f>
        <v>0</v>
      </c>
      <c r="D187" s="5">
        <f>-SUMIFS(Журнал!$B:$B,Журнал!$C:$C,"Расход",Журнал!$J:$J,D$2,Журнал!$G:$G,$A187)</f>
        <v>0</v>
      </c>
      <c r="E187" s="5">
        <f>-SUMIFS(Журнал!$B:$B,Журнал!$C:$C,"Расход",Журнал!$J:$J,E$2,Журнал!$G:$G,$A187)</f>
        <v>0</v>
      </c>
      <c r="F187" s="5">
        <f>-SUMIFS(Журнал!$B:$B,Журнал!$C:$C,"Расход",Журнал!$J:$J,F$2,Журнал!$G:$G,$A187)</f>
        <v>0</v>
      </c>
      <c r="G187" s="5">
        <f>-SUMIFS(Журнал!$B:$B,Журнал!$C:$C,"Расход",Журнал!$J:$J,G$2,Журнал!$G:$G,$A187)</f>
        <v>0</v>
      </c>
      <c r="H187" s="5">
        <f>-SUMIFS(Журнал!$B:$B,Журнал!$C:$C,"Расход",Журнал!$J:$J,H$2,Журнал!$G:$G,$A187)</f>
        <v>0</v>
      </c>
      <c r="I187" s="5">
        <f>-SUMIFS(Журнал!$B:$B,Журнал!$C:$C,"Расход",Журнал!$J:$J,I$2,Журнал!$G:$G,$A187)</f>
        <v>0</v>
      </c>
      <c r="J187" s="5">
        <f>-SUMIFS(Журнал!$B:$B,Журнал!$C:$C,"Расход",Журнал!$J:$J,J$2,Журнал!$G:$G,$A187)</f>
        <v>0</v>
      </c>
      <c r="K187" s="4"/>
      <c r="L187" s="5"/>
      <c r="M187" s="5"/>
      <c r="N187" s="5"/>
      <c r="O187" s="5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3.2" hidden="1" outlineLevel="1">
      <c r="A188" s="49"/>
      <c r="B188" s="7"/>
      <c r="C188" s="5">
        <f>-SUMIFS(Журнал!$B:$B,Журнал!$C:$C,"Расход",Журнал!$J:$J,C$2,Журнал!$G:$G,$A188)</f>
        <v>0</v>
      </c>
      <c r="D188" s="5">
        <f>-SUMIFS(Журнал!$B:$B,Журнал!$C:$C,"Расход",Журнал!$J:$J,D$2,Журнал!$G:$G,$A188)</f>
        <v>0</v>
      </c>
      <c r="E188" s="5">
        <f>-SUMIFS(Журнал!$B:$B,Журнал!$C:$C,"Расход",Журнал!$J:$J,E$2,Журнал!$G:$G,$A188)</f>
        <v>0</v>
      </c>
      <c r="F188" s="5">
        <f>-SUMIFS(Журнал!$B:$B,Журнал!$C:$C,"Расход",Журнал!$J:$J,F$2,Журнал!$G:$G,$A188)</f>
        <v>0</v>
      </c>
      <c r="G188" s="5">
        <f>-SUMIFS(Журнал!$B:$B,Журнал!$C:$C,"Расход",Журнал!$J:$J,G$2,Журнал!$G:$G,$A188)</f>
        <v>0</v>
      </c>
      <c r="H188" s="5">
        <f>-SUMIFS(Журнал!$B:$B,Журнал!$C:$C,"Расход",Журнал!$J:$J,H$2,Журнал!$G:$G,$A188)</f>
        <v>0</v>
      </c>
      <c r="I188" s="5">
        <f>-SUMIFS(Журнал!$B:$B,Журнал!$C:$C,"Расход",Журнал!$J:$J,I$2,Журнал!$G:$G,$A188)</f>
        <v>0</v>
      </c>
      <c r="J188" s="5">
        <f>-SUMIFS(Журнал!$B:$B,Журнал!$C:$C,"Расход",Журнал!$J:$J,J$2,Журнал!$G:$G,$A188)</f>
        <v>0</v>
      </c>
      <c r="K188" s="4"/>
      <c r="L188" s="5"/>
      <c r="M188" s="5"/>
      <c r="N188" s="5"/>
      <c r="O188" s="5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3.2">
      <c r="A189" s="35" t="s">
        <v>35</v>
      </c>
      <c r="B189" s="36"/>
      <c r="C189" s="38">
        <f t="shared" ref="C189:I189" si="21">SUM(C191:C215)</f>
        <v>0</v>
      </c>
      <c r="D189" s="38">
        <f t="shared" si="21"/>
        <v>0</v>
      </c>
      <c r="E189" s="38">
        <f t="shared" si="21"/>
        <v>0</v>
      </c>
      <c r="F189" s="38">
        <f t="shared" si="21"/>
        <v>0</v>
      </c>
      <c r="G189" s="38">
        <f t="shared" si="21"/>
        <v>0</v>
      </c>
      <c r="H189" s="38">
        <f t="shared" si="21"/>
        <v>0</v>
      </c>
      <c r="I189" s="38">
        <f t="shared" si="21"/>
        <v>0</v>
      </c>
      <c r="J189" s="38">
        <f t="shared" ref="J189:N189" si="22">SUM(J191:J207)</f>
        <v>0</v>
      </c>
      <c r="K189" s="38">
        <f t="shared" si="22"/>
        <v>0</v>
      </c>
      <c r="L189" s="38">
        <f t="shared" si="22"/>
        <v>0</v>
      </c>
      <c r="M189" s="38">
        <f t="shared" si="22"/>
        <v>0</v>
      </c>
      <c r="N189" s="38">
        <f t="shared" si="22"/>
        <v>0</v>
      </c>
      <c r="O189" s="38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</row>
    <row r="190" spans="1:26" ht="13.2">
      <c r="A190" s="35" t="s">
        <v>36</v>
      </c>
      <c r="B190" s="36"/>
      <c r="C190" s="42" t="e">
        <f t="shared" ref="C190:N190" si="23">C189/$G$4</f>
        <v>#VALUE!</v>
      </c>
      <c r="D190" s="42" t="e">
        <f t="shared" si="23"/>
        <v>#VALUE!</v>
      </c>
      <c r="E190" s="42" t="e">
        <f t="shared" si="23"/>
        <v>#VALUE!</v>
      </c>
      <c r="F190" s="42" t="e">
        <f t="shared" si="23"/>
        <v>#VALUE!</v>
      </c>
      <c r="G190" s="42" t="e">
        <f t="shared" si="23"/>
        <v>#VALUE!</v>
      </c>
      <c r="H190" s="42" t="e">
        <f t="shared" si="23"/>
        <v>#VALUE!</v>
      </c>
      <c r="I190" s="42" t="e">
        <f t="shared" si="23"/>
        <v>#VALUE!</v>
      </c>
      <c r="J190" s="42" t="e">
        <f t="shared" si="23"/>
        <v>#VALUE!</v>
      </c>
      <c r="K190" s="42" t="e">
        <f t="shared" si="23"/>
        <v>#VALUE!</v>
      </c>
      <c r="L190" s="42" t="e">
        <f t="shared" si="23"/>
        <v>#VALUE!</v>
      </c>
      <c r="M190" s="42" t="e">
        <f t="shared" si="23"/>
        <v>#VALUE!</v>
      </c>
      <c r="N190" s="42" t="e">
        <f t="shared" si="23"/>
        <v>#VALUE!</v>
      </c>
      <c r="O190" s="38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</row>
    <row r="191" spans="1:26" ht="13.2">
      <c r="A191" s="49"/>
      <c r="B191" s="7"/>
      <c r="C191" s="5"/>
      <c r="D191" s="5"/>
      <c r="E191" s="5"/>
      <c r="F191" s="5"/>
      <c r="G191" s="5"/>
      <c r="H191" s="5"/>
      <c r="I191" s="5"/>
      <c r="J191" s="5"/>
      <c r="K191" s="4"/>
      <c r="L191" s="5"/>
      <c r="M191" s="5"/>
      <c r="N191" s="5"/>
      <c r="O191" s="5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3.2">
      <c r="A192" s="49"/>
      <c r="B192" s="7"/>
      <c r="C192" s="5"/>
      <c r="D192" s="5"/>
      <c r="E192" s="5"/>
      <c r="F192" s="5"/>
      <c r="G192" s="5"/>
      <c r="H192" s="5"/>
      <c r="I192" s="5"/>
      <c r="J192" s="5"/>
      <c r="K192" s="4"/>
      <c r="L192" s="5"/>
      <c r="M192" s="5"/>
      <c r="N192" s="5"/>
      <c r="O192" s="5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3.2">
      <c r="A193" s="94"/>
      <c r="B193" s="7"/>
      <c r="C193" s="5"/>
      <c r="D193" s="5"/>
      <c r="E193" s="5"/>
      <c r="F193" s="5"/>
      <c r="G193" s="5"/>
      <c r="H193" s="5"/>
      <c r="I193" s="5"/>
      <c r="J193" s="5"/>
      <c r="K193" s="4"/>
      <c r="L193" s="5"/>
      <c r="M193" s="5"/>
      <c r="N193" s="5"/>
      <c r="O193" s="5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3.2">
      <c r="A194" s="94"/>
      <c r="B194" s="7"/>
      <c r="C194" s="5"/>
      <c r="D194" s="5"/>
      <c r="E194" s="5"/>
      <c r="F194" s="5"/>
      <c r="G194" s="5"/>
      <c r="H194" s="5"/>
      <c r="I194" s="5"/>
      <c r="J194" s="5"/>
      <c r="K194" s="4"/>
      <c r="L194" s="5"/>
      <c r="M194" s="5"/>
      <c r="N194" s="5"/>
      <c r="O194" s="5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3.2">
      <c r="A195" s="94"/>
      <c r="C195" s="53"/>
      <c r="D195" s="53"/>
      <c r="E195" s="53"/>
      <c r="F195" s="53"/>
      <c r="G195" s="53"/>
      <c r="H195" s="53"/>
      <c r="I195" s="53"/>
      <c r="J195" s="53"/>
      <c r="K195" s="4"/>
      <c r="L195" s="5"/>
      <c r="M195" s="5"/>
      <c r="N195" s="5"/>
      <c r="O195" s="5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3.2">
      <c r="A196" s="94"/>
      <c r="C196" s="53"/>
      <c r="D196" s="53"/>
      <c r="E196" s="53"/>
      <c r="F196" s="53"/>
      <c r="G196" s="53"/>
      <c r="H196" s="53"/>
      <c r="I196" s="53"/>
      <c r="J196" s="53"/>
      <c r="K196" s="4"/>
      <c r="L196" s="5"/>
      <c r="M196" s="5"/>
      <c r="N196" s="5"/>
      <c r="O196" s="5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3.2">
      <c r="A197" s="94"/>
      <c r="C197" s="53"/>
      <c r="D197" s="53"/>
      <c r="E197" s="53"/>
      <c r="F197" s="53"/>
      <c r="G197" s="53"/>
      <c r="H197" s="53"/>
      <c r="I197" s="53"/>
      <c r="J197" s="53"/>
      <c r="K197" s="4"/>
      <c r="L197" s="5"/>
      <c r="M197" s="5"/>
      <c r="N197" s="5"/>
      <c r="O197" s="5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3.2">
      <c r="A198" s="94"/>
      <c r="C198" s="53"/>
      <c r="D198" s="53"/>
      <c r="E198" s="53"/>
      <c r="F198" s="53"/>
      <c r="G198" s="53"/>
      <c r="H198" s="53"/>
      <c r="I198" s="53"/>
      <c r="J198" s="53"/>
      <c r="K198" s="4"/>
      <c r="L198" s="5"/>
      <c r="M198" s="5"/>
      <c r="N198" s="5"/>
      <c r="O198" s="5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3.2">
      <c r="A199" s="94"/>
      <c r="C199" s="53"/>
      <c r="D199" s="53"/>
      <c r="E199" s="53"/>
      <c r="F199" s="53"/>
      <c r="G199" s="53"/>
      <c r="H199" s="53"/>
      <c r="I199" s="53"/>
      <c r="J199" s="53"/>
      <c r="K199" s="4"/>
      <c r="L199" s="5"/>
      <c r="M199" s="5"/>
      <c r="N199" s="5"/>
      <c r="O199" s="5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3.2">
      <c r="A200" s="49"/>
      <c r="C200" s="53"/>
      <c r="D200" s="53"/>
      <c r="E200" s="53"/>
      <c r="F200" s="53"/>
      <c r="G200" s="53"/>
      <c r="H200" s="53"/>
      <c r="I200" s="53"/>
      <c r="J200" s="53"/>
      <c r="K200" s="4"/>
      <c r="L200" s="5"/>
      <c r="M200" s="5"/>
      <c r="N200" s="5"/>
      <c r="O200" s="5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3.2">
      <c r="A201" s="49"/>
      <c r="C201" s="53"/>
      <c r="D201" s="53"/>
      <c r="E201" s="53"/>
      <c r="F201" s="53"/>
      <c r="G201" s="53"/>
      <c r="H201" s="53"/>
      <c r="I201" s="53"/>
      <c r="J201" s="53"/>
      <c r="K201" s="4"/>
      <c r="L201" s="5"/>
      <c r="M201" s="5"/>
      <c r="N201" s="5"/>
      <c r="O201" s="5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3.2" collapsed="1">
      <c r="A202" s="49"/>
      <c r="C202" s="53"/>
      <c r="D202" s="53"/>
      <c r="E202" s="53"/>
      <c r="F202" s="53"/>
      <c r="G202" s="53"/>
      <c r="H202" s="53"/>
      <c r="I202" s="53"/>
      <c r="J202" s="53"/>
      <c r="K202" s="4"/>
      <c r="L202" s="5"/>
      <c r="M202" s="5"/>
      <c r="N202" s="5"/>
      <c r="O202" s="5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3.2" hidden="1" outlineLevel="1">
      <c r="A203" s="49"/>
      <c r="B203" s="7"/>
      <c r="C203" s="5">
        <f>-SUMIFS(Журнал!$B:$B,Журнал!$C:$C,"Расход",Журнал!$J:$J,C$2,Журнал!$G:$G,$A203)</f>
        <v>0</v>
      </c>
      <c r="D203" s="5">
        <f>-SUMIFS(Журнал!$B:$B,Журнал!$C:$C,"Расход",Журнал!$J:$J,D$2,Журнал!$G:$G,$A203)</f>
        <v>0</v>
      </c>
      <c r="E203" s="5">
        <f>-SUMIFS(Журнал!$B:$B,Журнал!$C:$C,"Расход",Журнал!$J:$J,E$2,Журнал!$G:$G,$A203)</f>
        <v>0</v>
      </c>
      <c r="F203" s="5">
        <f>-SUMIFS(Журнал!$B:$B,Журнал!$C:$C,"Расход",Журнал!$J:$J,F$2,Журнал!$G:$G,$A203)</f>
        <v>0</v>
      </c>
      <c r="G203" s="5">
        <f>-SUMIFS(Журнал!$B:$B,Журнал!$C:$C,"Расход",Журнал!$J:$J,G$2,Журнал!$G:$G,$A203)</f>
        <v>0</v>
      </c>
      <c r="H203" s="5">
        <f>-SUMIFS(Журнал!$B:$B,Журнал!$C:$C,"Расход",Журнал!$J:$J,H$2,Журнал!$G:$G,$A203)</f>
        <v>0</v>
      </c>
      <c r="I203" s="5">
        <f>-SUMIFS(Журнал!$B:$B,Журнал!$C:$C,"Расход",Журнал!$J:$J,I$2,Журнал!$G:$G,$A203)</f>
        <v>0</v>
      </c>
      <c r="J203" s="5">
        <f>-SUMIFS(Журнал!$B:$B,Журнал!$C:$C,"Расход",Журнал!$J:$J,J$2,Журнал!$G:$G,$A203)</f>
        <v>0</v>
      </c>
      <c r="K203" s="4"/>
      <c r="L203" s="5"/>
      <c r="M203" s="5"/>
      <c r="N203" s="5"/>
      <c r="O203" s="5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3.2" hidden="1" outlineLevel="1">
      <c r="A204" s="49"/>
      <c r="B204" s="7"/>
      <c r="C204" s="5">
        <f>-SUMIFS(Журнал!$B:$B,Журнал!$C:$C,"Расход",Журнал!$J:$J,C$2,Журнал!$G:$G,$A204)</f>
        <v>0</v>
      </c>
      <c r="D204" s="5">
        <f>-SUMIFS(Журнал!$B:$B,Журнал!$C:$C,"Расход",Журнал!$J:$J,D$2,Журнал!$G:$G,$A204)</f>
        <v>0</v>
      </c>
      <c r="E204" s="5">
        <f>-SUMIFS(Журнал!$B:$B,Журнал!$C:$C,"Расход",Журнал!$J:$J,E$2,Журнал!$G:$G,$A204)</f>
        <v>0</v>
      </c>
      <c r="F204" s="5">
        <f>-SUMIFS(Журнал!$B:$B,Журнал!$C:$C,"Расход",Журнал!$J:$J,F$2,Журнал!$G:$G,$A204)</f>
        <v>0</v>
      </c>
      <c r="G204" s="5">
        <f>-SUMIFS(Журнал!$B:$B,Журнал!$C:$C,"Расход",Журнал!$J:$J,G$2,Журнал!$G:$G,$A204)</f>
        <v>0</v>
      </c>
      <c r="H204" s="5">
        <f>-SUMIFS(Журнал!$B:$B,Журнал!$C:$C,"Расход",Журнал!$J:$J,H$2,Журнал!$G:$G,$A204)</f>
        <v>0</v>
      </c>
      <c r="I204" s="5">
        <f>-SUMIFS(Журнал!$B:$B,Журнал!$C:$C,"Расход",Журнал!$J:$J,I$2,Журнал!$G:$G,$A204)</f>
        <v>0</v>
      </c>
      <c r="J204" s="5">
        <f>-SUMIFS(Журнал!$B:$B,Журнал!$C:$C,"Расход",Журнал!$J:$J,J$2,Журнал!$G:$G,$A204)</f>
        <v>0</v>
      </c>
      <c r="K204" s="4"/>
      <c r="L204" s="5"/>
      <c r="M204" s="5"/>
      <c r="N204" s="5"/>
      <c r="O204" s="5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3.2" hidden="1" outlineLevel="1">
      <c r="A205" s="49"/>
      <c r="B205" s="7"/>
      <c r="C205" s="5">
        <f>-SUMIFS(Журнал!$B:$B,Журнал!$C:$C,"Расход",Журнал!$J:$J,C$2,Журнал!$G:$G,$A205)</f>
        <v>0</v>
      </c>
      <c r="D205" s="5">
        <f>-SUMIFS(Журнал!$B:$B,Журнал!$C:$C,"Расход",Журнал!$J:$J,D$2,Журнал!$G:$G,$A205)</f>
        <v>0</v>
      </c>
      <c r="E205" s="5">
        <f>-SUMIFS(Журнал!$B:$B,Журнал!$C:$C,"Расход",Журнал!$J:$J,E$2,Журнал!$G:$G,$A205)</f>
        <v>0</v>
      </c>
      <c r="F205" s="5">
        <f>-SUMIFS(Журнал!$B:$B,Журнал!$C:$C,"Расход",Журнал!$J:$J,F$2,Журнал!$G:$G,$A205)</f>
        <v>0</v>
      </c>
      <c r="G205" s="5">
        <f>-SUMIFS(Журнал!$B:$B,Журнал!$C:$C,"Расход",Журнал!$J:$J,G$2,Журнал!$G:$G,$A205)</f>
        <v>0</v>
      </c>
      <c r="H205" s="5">
        <f>-SUMIFS(Журнал!$B:$B,Журнал!$C:$C,"Расход",Журнал!$J:$J,H$2,Журнал!$G:$G,$A205)</f>
        <v>0</v>
      </c>
      <c r="I205" s="5">
        <f>-SUMIFS(Журнал!$B:$B,Журнал!$C:$C,"Расход",Журнал!$J:$J,I$2,Журнал!$G:$G,$A205)</f>
        <v>0</v>
      </c>
      <c r="J205" s="5">
        <f>-SUMIFS(Журнал!$B:$B,Журнал!$C:$C,"Расход",Журнал!$J:$J,J$2,Журнал!$G:$G,$A205)</f>
        <v>0</v>
      </c>
      <c r="K205" s="4"/>
      <c r="L205" s="5"/>
      <c r="M205" s="5"/>
      <c r="N205" s="5"/>
      <c r="O205" s="5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3.2" hidden="1" outlineLevel="1">
      <c r="A206" s="49"/>
      <c r="B206" s="7"/>
      <c r="C206" s="5">
        <f>-SUMIFS(Журнал!$B:$B,Журнал!$C:$C,"Расход",Журнал!$J:$J,C$2,Журнал!$G:$G,$A206)</f>
        <v>0</v>
      </c>
      <c r="D206" s="5">
        <f>-SUMIFS(Журнал!$B:$B,Журнал!$C:$C,"Расход",Журнал!$J:$J,D$2,Журнал!$G:$G,$A206)</f>
        <v>0</v>
      </c>
      <c r="E206" s="5">
        <f>-SUMIFS(Журнал!$B:$B,Журнал!$C:$C,"Расход",Журнал!$J:$J,E$2,Журнал!$G:$G,$A206)</f>
        <v>0</v>
      </c>
      <c r="F206" s="5">
        <f>-SUMIFS(Журнал!$B:$B,Журнал!$C:$C,"Расход",Журнал!$J:$J,F$2,Журнал!$G:$G,$A206)</f>
        <v>0</v>
      </c>
      <c r="G206" s="5">
        <f>-SUMIFS(Журнал!$B:$B,Журнал!$C:$C,"Расход",Журнал!$J:$J,G$2,Журнал!$G:$G,$A206)</f>
        <v>0</v>
      </c>
      <c r="H206" s="5">
        <f>-SUMIFS(Журнал!$B:$B,Журнал!$C:$C,"Расход",Журнал!$J:$J,H$2,Журнал!$G:$G,$A206)</f>
        <v>0</v>
      </c>
      <c r="I206" s="5">
        <f>-SUMIFS(Журнал!$B:$B,Журнал!$C:$C,"Расход",Журнал!$J:$J,I$2,Журнал!$G:$G,$A206)</f>
        <v>0</v>
      </c>
      <c r="J206" s="5">
        <f>-SUMIFS(Журнал!$B:$B,Журнал!$C:$C,"Расход",Журнал!$J:$J,J$2,Журнал!$G:$G,$A206)</f>
        <v>0</v>
      </c>
      <c r="K206" s="4"/>
      <c r="L206" s="5"/>
      <c r="M206" s="5"/>
      <c r="N206" s="5"/>
      <c r="O206" s="5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3.2" hidden="1" outlineLevel="1">
      <c r="A207" s="49"/>
      <c r="B207" s="7"/>
      <c r="C207" s="5">
        <f>-SUMIFS(Журнал!$B:$B,Журнал!$C:$C,"Расход",Журнал!$J:$J,C$2,Журнал!$G:$G,$A207)</f>
        <v>0</v>
      </c>
      <c r="D207" s="5">
        <f>-SUMIFS(Журнал!$B:$B,Журнал!$C:$C,"Расход",Журнал!$J:$J,D$2,Журнал!$G:$G,$A207)</f>
        <v>0</v>
      </c>
      <c r="E207" s="5">
        <f>-SUMIFS(Журнал!$B:$B,Журнал!$C:$C,"Расход",Журнал!$J:$J,E$2,Журнал!$G:$G,$A207)</f>
        <v>0</v>
      </c>
      <c r="F207" s="5">
        <f>-SUMIFS(Журнал!$B:$B,Журнал!$C:$C,"Расход",Журнал!$J:$J,F$2,Журнал!$G:$G,$A207)</f>
        <v>0</v>
      </c>
      <c r="G207" s="5">
        <f>-SUMIFS(Журнал!$B:$B,Журнал!$C:$C,"Расход",Журнал!$J:$J,G$2,Журнал!$G:$G,$A207)</f>
        <v>0</v>
      </c>
      <c r="H207" s="5">
        <f>-SUMIFS(Журнал!$B:$B,Журнал!$C:$C,"Расход",Журнал!$J:$J,H$2,Журнал!$G:$G,$A207)</f>
        <v>0</v>
      </c>
      <c r="I207" s="5">
        <f>-SUMIFS(Журнал!$B:$B,Журнал!$C:$C,"Расход",Журнал!$J:$J,I$2,Журнал!$G:$G,$A207)</f>
        <v>0</v>
      </c>
      <c r="J207" s="5">
        <f>-SUMIFS(Журнал!$B:$B,Журнал!$C:$C,"Расход",Журнал!$J:$J,J$2,Журнал!$G:$G,$A207)</f>
        <v>0</v>
      </c>
      <c r="K207" s="4"/>
      <c r="L207" s="5"/>
      <c r="M207" s="5"/>
      <c r="N207" s="5"/>
      <c r="O207" s="5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3.2" hidden="1" outlineLevel="1">
      <c r="A208" s="49"/>
      <c r="B208" s="7"/>
      <c r="C208" s="5">
        <f>-SUMIFS(Журнал!$B:$B,Журнал!$C:$C,"Расход",Журнал!$J:$J,C$2,Журнал!$G:$G,$A208)</f>
        <v>0</v>
      </c>
      <c r="D208" s="5">
        <f>-SUMIFS(Журнал!$B:$B,Журнал!$C:$C,"Расход",Журнал!$J:$J,D$2,Журнал!$G:$G,$A208)</f>
        <v>0</v>
      </c>
      <c r="E208" s="5">
        <f>-SUMIFS(Журнал!$B:$B,Журнал!$C:$C,"Расход",Журнал!$J:$J,E$2,Журнал!$G:$G,$A208)</f>
        <v>0</v>
      </c>
      <c r="F208" s="5">
        <f>-SUMIFS(Журнал!$B:$B,Журнал!$C:$C,"Расход",Журнал!$J:$J,F$2,Журнал!$G:$G,$A208)</f>
        <v>0</v>
      </c>
      <c r="G208" s="5">
        <f>-SUMIFS(Журнал!$B:$B,Журнал!$C:$C,"Расход",Журнал!$J:$J,G$2,Журнал!$G:$G,$A208)</f>
        <v>0</v>
      </c>
      <c r="H208" s="5">
        <f>-SUMIFS(Журнал!$B:$B,Журнал!$C:$C,"Расход",Журнал!$J:$J,H$2,Журнал!$G:$G,$A208)</f>
        <v>0</v>
      </c>
      <c r="I208" s="5">
        <f>-SUMIFS(Журнал!$B:$B,Журнал!$C:$C,"Расход",Журнал!$J:$J,I$2,Журнал!$G:$G,$A208)</f>
        <v>0</v>
      </c>
      <c r="J208" s="5">
        <f>-SUMIFS(Журнал!$B:$B,Журнал!$C:$C,"Расход",Журнал!$J:$J,J$2,Журнал!$G:$G,$A208)</f>
        <v>0</v>
      </c>
      <c r="K208" s="4"/>
      <c r="L208" s="5"/>
      <c r="M208" s="5"/>
      <c r="N208" s="5"/>
      <c r="O208" s="5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3.2" hidden="1" outlineLevel="1">
      <c r="A209" s="49"/>
      <c r="B209" s="7"/>
      <c r="C209" s="5">
        <f>-SUMIFS(Журнал!$B:$B,Журнал!$C:$C,"Расход",Журнал!$J:$J,C$2,Журнал!$G:$G,$A209)</f>
        <v>0</v>
      </c>
      <c r="D209" s="5">
        <f>-SUMIFS(Журнал!$B:$B,Журнал!$C:$C,"Расход",Журнал!$J:$J,D$2,Журнал!$G:$G,$A209)</f>
        <v>0</v>
      </c>
      <c r="E209" s="5">
        <f>-SUMIFS(Журнал!$B:$B,Журнал!$C:$C,"Расход",Журнал!$J:$J,E$2,Журнал!$G:$G,$A209)</f>
        <v>0</v>
      </c>
      <c r="F209" s="5">
        <f>-SUMIFS(Журнал!$B:$B,Журнал!$C:$C,"Расход",Журнал!$J:$J,F$2,Журнал!$G:$G,$A209)</f>
        <v>0</v>
      </c>
      <c r="G209" s="5">
        <f>-SUMIFS(Журнал!$B:$B,Журнал!$C:$C,"Расход",Журнал!$J:$J,G$2,Журнал!$G:$G,$A209)</f>
        <v>0</v>
      </c>
      <c r="H209" s="5">
        <f>-SUMIFS(Журнал!$B:$B,Журнал!$C:$C,"Расход",Журнал!$J:$J,H$2,Журнал!$G:$G,$A209)</f>
        <v>0</v>
      </c>
      <c r="I209" s="5">
        <f>-SUMIFS(Журнал!$B:$B,Журнал!$C:$C,"Расход",Журнал!$J:$J,I$2,Журнал!$G:$G,$A209)</f>
        <v>0</v>
      </c>
      <c r="J209" s="5">
        <f>-SUMIFS(Журнал!$B:$B,Журнал!$C:$C,"Расход",Журнал!$J:$J,J$2,Журнал!$G:$G,$A209)</f>
        <v>0</v>
      </c>
      <c r="K209" s="4"/>
      <c r="L209" s="5"/>
      <c r="M209" s="5"/>
      <c r="N209" s="5"/>
      <c r="O209" s="5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3.2" hidden="1" outlineLevel="1">
      <c r="A210" s="49"/>
      <c r="B210" s="7"/>
      <c r="C210" s="5">
        <f>-SUMIFS(Журнал!$B:$B,Журнал!$C:$C,"Расход",Журнал!$J:$J,C$2,Журнал!$G:$G,$A210)</f>
        <v>0</v>
      </c>
      <c r="D210" s="5">
        <f>-SUMIFS(Журнал!$B:$B,Журнал!$C:$C,"Расход",Журнал!$J:$J,D$2,Журнал!$G:$G,$A210)</f>
        <v>0</v>
      </c>
      <c r="E210" s="5">
        <f>-SUMIFS(Журнал!$B:$B,Журнал!$C:$C,"Расход",Журнал!$J:$J,E$2,Журнал!$G:$G,$A210)</f>
        <v>0</v>
      </c>
      <c r="F210" s="5">
        <f>-SUMIFS(Журнал!$B:$B,Журнал!$C:$C,"Расход",Журнал!$J:$J,F$2,Журнал!$G:$G,$A210)</f>
        <v>0</v>
      </c>
      <c r="G210" s="5">
        <f>-SUMIFS(Журнал!$B:$B,Журнал!$C:$C,"Расход",Журнал!$J:$J,G$2,Журнал!$G:$G,$A210)</f>
        <v>0</v>
      </c>
      <c r="H210" s="5">
        <f>-SUMIFS(Журнал!$B:$B,Журнал!$C:$C,"Расход",Журнал!$J:$J,H$2,Журнал!$G:$G,$A210)</f>
        <v>0</v>
      </c>
      <c r="I210" s="5">
        <f>-SUMIFS(Журнал!$B:$B,Журнал!$C:$C,"Расход",Журнал!$J:$J,I$2,Журнал!$G:$G,$A210)</f>
        <v>0</v>
      </c>
      <c r="J210" s="5">
        <f>-SUMIFS(Журнал!$B:$B,Журнал!$C:$C,"Расход",Журнал!$J:$J,J$2,Журнал!$G:$G,$A210)</f>
        <v>0</v>
      </c>
      <c r="K210" s="4"/>
      <c r="L210" s="5"/>
      <c r="M210" s="5"/>
      <c r="N210" s="5"/>
      <c r="O210" s="5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3.2" hidden="1" outlineLevel="1">
      <c r="A211" s="49"/>
      <c r="B211" s="7"/>
      <c r="C211" s="5">
        <f>-SUMIFS(Журнал!$B:$B,Журнал!$C:$C,"Расход",Журнал!$J:$J,C$2,Журнал!$G:$G,$A211)</f>
        <v>0</v>
      </c>
      <c r="D211" s="5">
        <f>-SUMIFS(Журнал!$B:$B,Журнал!$C:$C,"Расход",Журнал!$J:$J,D$2,Журнал!$G:$G,$A211)</f>
        <v>0</v>
      </c>
      <c r="E211" s="5">
        <f>-SUMIFS(Журнал!$B:$B,Журнал!$C:$C,"Расход",Журнал!$J:$J,E$2,Журнал!$G:$G,$A211)</f>
        <v>0</v>
      </c>
      <c r="F211" s="5">
        <f>-SUMIFS(Журнал!$B:$B,Журнал!$C:$C,"Расход",Журнал!$J:$J,F$2,Журнал!$G:$G,$A211)</f>
        <v>0</v>
      </c>
      <c r="G211" s="5">
        <f>-SUMIFS(Журнал!$B:$B,Журнал!$C:$C,"Расход",Журнал!$J:$J,G$2,Журнал!$G:$G,$A211)</f>
        <v>0</v>
      </c>
      <c r="H211" s="5">
        <f>-SUMIFS(Журнал!$B:$B,Журнал!$C:$C,"Расход",Журнал!$J:$J,H$2,Журнал!$G:$G,$A211)</f>
        <v>0</v>
      </c>
      <c r="I211" s="5">
        <f>-SUMIFS(Журнал!$B:$B,Журнал!$C:$C,"Расход",Журнал!$J:$J,I$2,Журнал!$G:$G,$A211)</f>
        <v>0</v>
      </c>
      <c r="J211" s="5">
        <f>-SUMIFS(Журнал!$B:$B,Журнал!$C:$C,"Расход",Журнал!$J:$J,J$2,Журнал!$G:$G,$A211)</f>
        <v>0</v>
      </c>
      <c r="K211" s="4"/>
      <c r="L211" s="5"/>
      <c r="M211" s="5"/>
      <c r="N211" s="5"/>
      <c r="O211" s="5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3.2" hidden="1" outlineLevel="1">
      <c r="A212" s="49"/>
      <c r="B212" s="7"/>
      <c r="C212" s="5">
        <f>-SUMIFS(Журнал!$B:$B,Журнал!$C:$C,"Расход",Журнал!$J:$J,C$2,Журнал!$G:$G,$A212)</f>
        <v>0</v>
      </c>
      <c r="D212" s="5">
        <f>-SUMIFS(Журнал!$B:$B,Журнал!$C:$C,"Расход",Журнал!$J:$J,D$2,Журнал!$G:$G,$A212)</f>
        <v>0</v>
      </c>
      <c r="E212" s="5">
        <f>-SUMIFS(Журнал!$B:$B,Журнал!$C:$C,"Расход",Журнал!$J:$J,E$2,Журнал!$G:$G,$A212)</f>
        <v>0</v>
      </c>
      <c r="F212" s="5">
        <f>-SUMIFS(Журнал!$B:$B,Журнал!$C:$C,"Расход",Журнал!$J:$J,F$2,Журнал!$G:$G,$A212)</f>
        <v>0</v>
      </c>
      <c r="G212" s="5">
        <f>-SUMIFS(Журнал!$B:$B,Журнал!$C:$C,"Расход",Журнал!$J:$J,G$2,Журнал!$G:$G,$A212)</f>
        <v>0</v>
      </c>
      <c r="H212" s="5">
        <f>-SUMIFS(Журнал!$B:$B,Журнал!$C:$C,"Расход",Журнал!$J:$J,H$2,Журнал!$G:$G,$A212)</f>
        <v>0</v>
      </c>
      <c r="I212" s="5">
        <f>-SUMIFS(Журнал!$B:$B,Журнал!$C:$C,"Расход",Журнал!$J:$J,I$2,Журнал!$G:$G,$A212)</f>
        <v>0</v>
      </c>
      <c r="J212" s="5">
        <f>-SUMIFS(Журнал!$B:$B,Журнал!$C:$C,"Расход",Журнал!$J:$J,J$2,Журнал!$G:$G,$A212)</f>
        <v>0</v>
      </c>
      <c r="K212" s="4"/>
      <c r="L212" s="5"/>
      <c r="M212" s="5"/>
      <c r="N212" s="5"/>
      <c r="O212" s="5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3.2" hidden="1" outlineLevel="1">
      <c r="A213" s="49"/>
      <c r="B213" s="7"/>
      <c r="C213" s="5">
        <f>-SUMIFS(Журнал!$B:$B,Журнал!$C:$C,"Расход",Журнал!$J:$J,C$2,Журнал!$G:$G,$A213)</f>
        <v>0</v>
      </c>
      <c r="D213" s="5">
        <f>-SUMIFS(Журнал!$B:$B,Журнал!$C:$C,"Расход",Журнал!$J:$J,D$2,Журнал!$G:$G,$A213)</f>
        <v>0</v>
      </c>
      <c r="E213" s="5">
        <f>-SUMIFS(Журнал!$B:$B,Журнал!$C:$C,"Расход",Журнал!$J:$J,E$2,Журнал!$G:$G,$A213)</f>
        <v>0</v>
      </c>
      <c r="F213" s="5">
        <f>-SUMIFS(Журнал!$B:$B,Журнал!$C:$C,"Расход",Журнал!$J:$J,F$2,Журнал!$G:$G,$A213)</f>
        <v>0</v>
      </c>
      <c r="G213" s="5">
        <f>-SUMIFS(Журнал!$B:$B,Журнал!$C:$C,"Расход",Журнал!$J:$J,G$2,Журнал!$G:$G,$A213)</f>
        <v>0</v>
      </c>
      <c r="H213" s="5">
        <f>-SUMIFS(Журнал!$B:$B,Журнал!$C:$C,"Расход",Журнал!$J:$J,H$2,Журнал!$G:$G,$A213)</f>
        <v>0</v>
      </c>
      <c r="I213" s="5">
        <f>-SUMIFS(Журнал!$B:$B,Журнал!$C:$C,"Расход",Журнал!$J:$J,I$2,Журнал!$G:$G,$A213)</f>
        <v>0</v>
      </c>
      <c r="J213" s="5">
        <f>-SUMIFS(Журнал!$B:$B,Журнал!$C:$C,"Расход",Журнал!$J:$J,J$2,Журнал!$G:$G,$A213)</f>
        <v>0</v>
      </c>
      <c r="K213" s="4"/>
      <c r="L213" s="5"/>
      <c r="M213" s="5"/>
      <c r="N213" s="5"/>
      <c r="O213" s="5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3.2" hidden="1" outlineLevel="1">
      <c r="A214" s="49"/>
      <c r="B214" s="7"/>
      <c r="C214" s="5">
        <f>-SUMIFS(Журнал!$B:$B,Журнал!$C:$C,"Расход",Журнал!$J:$J,C$2,Журнал!$G:$G,$A214)</f>
        <v>0</v>
      </c>
      <c r="D214" s="5">
        <f>-SUMIFS(Журнал!$B:$B,Журнал!$C:$C,"Расход",Журнал!$J:$J,D$2,Журнал!$G:$G,$A214)</f>
        <v>0</v>
      </c>
      <c r="E214" s="5">
        <f>-SUMIFS(Журнал!$B:$B,Журнал!$C:$C,"Расход",Журнал!$J:$J,E$2,Журнал!$G:$G,$A214)</f>
        <v>0</v>
      </c>
      <c r="F214" s="5">
        <f>-SUMIFS(Журнал!$B:$B,Журнал!$C:$C,"Расход",Журнал!$J:$J,F$2,Журнал!$G:$G,$A214)</f>
        <v>0</v>
      </c>
      <c r="G214" s="5">
        <f>-SUMIFS(Журнал!$B:$B,Журнал!$C:$C,"Расход",Журнал!$J:$J,G$2,Журнал!$G:$G,$A214)</f>
        <v>0</v>
      </c>
      <c r="H214" s="5">
        <f>-SUMIFS(Журнал!$B:$B,Журнал!$C:$C,"Расход",Журнал!$J:$J,H$2,Журнал!$G:$G,$A214)</f>
        <v>0</v>
      </c>
      <c r="I214" s="5">
        <f>-SUMIFS(Журнал!$B:$B,Журнал!$C:$C,"Расход",Журнал!$J:$J,I$2,Журнал!$G:$G,$A214)</f>
        <v>0</v>
      </c>
      <c r="J214" s="5">
        <f>-SUMIFS(Журнал!$B:$B,Журнал!$C:$C,"Расход",Журнал!$J:$J,J$2,Журнал!$G:$G,$A214)</f>
        <v>0</v>
      </c>
      <c r="K214" s="4"/>
      <c r="L214" s="5"/>
      <c r="M214" s="5"/>
      <c r="N214" s="5"/>
      <c r="O214" s="5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3.2" hidden="1" outlineLevel="1">
      <c r="A215" s="49"/>
      <c r="B215" s="7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5.6">
      <c r="A216" s="98" t="s">
        <v>40</v>
      </c>
      <c r="B216" s="99"/>
      <c r="C216" s="101" t="e">
        <f t="shared" ref="C216:J216" si="24">SUM(C137,C172,C189)</f>
        <v>#VALUE!</v>
      </c>
      <c r="D216" s="101" t="e">
        <f t="shared" si="24"/>
        <v>#VALUE!</v>
      </c>
      <c r="E216" s="101" t="e">
        <f t="shared" si="24"/>
        <v>#VALUE!</v>
      </c>
      <c r="F216" s="101" t="e">
        <f t="shared" si="24"/>
        <v>#VALUE!</v>
      </c>
      <c r="G216" s="101" t="e">
        <f t="shared" si="24"/>
        <v>#VALUE!</v>
      </c>
      <c r="H216" s="101" t="e">
        <f t="shared" si="24"/>
        <v>#VALUE!</v>
      </c>
      <c r="I216" s="101" t="e">
        <f t="shared" si="24"/>
        <v>#VALUE!</v>
      </c>
      <c r="J216" s="101" t="e">
        <f t="shared" si="24"/>
        <v>#VALUE!</v>
      </c>
      <c r="K216" s="483"/>
      <c r="L216" s="101"/>
      <c r="M216" s="101"/>
      <c r="N216" s="101"/>
      <c r="O216" s="101"/>
      <c r="P216" s="99"/>
      <c r="Q216" s="99"/>
      <c r="R216" s="99"/>
      <c r="S216" s="99"/>
      <c r="T216" s="99"/>
      <c r="U216" s="99"/>
      <c r="V216" s="99"/>
      <c r="W216" s="99"/>
      <c r="X216" s="99"/>
      <c r="Y216" s="99"/>
      <c r="Z216" s="99"/>
    </row>
    <row r="217" spans="1:26" ht="13.2">
      <c r="A217" s="104" t="s">
        <v>41</v>
      </c>
      <c r="B217" s="99"/>
      <c r="C217" s="106" t="str">
        <f t="shared" ref="C217:J217" si="25">IFERROR(C216/C$4,"")</f>
        <v/>
      </c>
      <c r="D217" s="106" t="str">
        <f t="shared" si="25"/>
        <v/>
      </c>
      <c r="E217" s="106" t="str">
        <f t="shared" si="25"/>
        <v/>
      </c>
      <c r="F217" s="106" t="str">
        <f t="shared" si="25"/>
        <v/>
      </c>
      <c r="G217" s="106" t="str">
        <f t="shared" si="25"/>
        <v/>
      </c>
      <c r="H217" s="106" t="str">
        <f t="shared" si="25"/>
        <v/>
      </c>
      <c r="I217" s="106" t="str">
        <f t="shared" si="25"/>
        <v/>
      </c>
      <c r="J217" s="106" t="str">
        <f t="shared" si="25"/>
        <v/>
      </c>
      <c r="K217" s="483"/>
      <c r="L217" s="101"/>
      <c r="M217" s="101"/>
      <c r="N217" s="101"/>
      <c r="O217" s="101"/>
      <c r="P217" s="99"/>
      <c r="Q217" s="99"/>
      <c r="R217" s="99"/>
      <c r="S217" s="99"/>
      <c r="T217" s="99"/>
      <c r="U217" s="99"/>
      <c r="V217" s="99"/>
      <c r="W217" s="99"/>
      <c r="X217" s="99"/>
      <c r="Y217" s="99"/>
      <c r="Z217" s="99"/>
    </row>
    <row r="218" spans="1:26" ht="13.2">
      <c r="A218" s="49"/>
      <c r="B218" s="7"/>
      <c r="C218" s="5"/>
      <c r="D218" s="5"/>
      <c r="E218" s="5"/>
      <c r="F218" s="5"/>
      <c r="G218" s="5"/>
      <c r="H218" s="5"/>
      <c r="I218" s="5"/>
      <c r="J218" s="4"/>
      <c r="K218" s="4"/>
      <c r="L218" s="5"/>
      <c r="M218" s="5"/>
      <c r="N218" s="5"/>
      <c r="O218" s="5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3.2">
      <c r="A219" s="108" t="s">
        <v>42</v>
      </c>
      <c r="B219" s="22"/>
      <c r="C219" s="24">
        <f t="shared" ref="C219:J219" ca="1" si="26">SUM(C221:C228)</f>
        <v>0</v>
      </c>
      <c r="D219" s="24">
        <f t="shared" ca="1" si="26"/>
        <v>0</v>
      </c>
      <c r="E219" s="24">
        <f t="shared" ca="1" si="26"/>
        <v>0</v>
      </c>
      <c r="F219" s="24">
        <f t="shared" ca="1" si="26"/>
        <v>0</v>
      </c>
      <c r="G219" s="24">
        <f t="shared" ca="1" si="26"/>
        <v>0</v>
      </c>
      <c r="H219" s="24">
        <f t="shared" ca="1" si="26"/>
        <v>0</v>
      </c>
      <c r="I219" s="24">
        <f t="shared" ca="1" si="26"/>
        <v>0</v>
      </c>
      <c r="J219" s="24">
        <f t="shared" ca="1" si="26"/>
        <v>0</v>
      </c>
      <c r="K219" s="484"/>
      <c r="L219" s="24"/>
      <c r="M219" s="24"/>
      <c r="N219" s="24"/>
      <c r="O219" s="24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</row>
    <row r="220" spans="1:26" ht="13.2">
      <c r="A220" s="110" t="s">
        <v>43</v>
      </c>
      <c r="B220" s="22"/>
      <c r="C220" s="26" t="str">
        <f t="shared" ref="C220:J220" ca="1" si="27">IFERROR(C219/C$4,"")</f>
        <v/>
      </c>
      <c r="D220" s="26" t="str">
        <f t="shared" ca="1" si="27"/>
        <v/>
      </c>
      <c r="E220" s="26" t="str">
        <f t="shared" ca="1" si="27"/>
        <v/>
      </c>
      <c r="F220" s="26" t="str">
        <f t="shared" ca="1" si="27"/>
        <v/>
      </c>
      <c r="G220" s="26" t="str">
        <f t="shared" ca="1" si="27"/>
        <v/>
      </c>
      <c r="H220" s="26" t="str">
        <f t="shared" ca="1" si="27"/>
        <v/>
      </c>
      <c r="I220" s="26" t="str">
        <f t="shared" ca="1" si="27"/>
        <v/>
      </c>
      <c r="J220" s="26" t="str">
        <f t="shared" ca="1" si="27"/>
        <v/>
      </c>
      <c r="K220" s="484"/>
      <c r="L220" s="24"/>
      <c r="M220" s="24"/>
      <c r="N220" s="24"/>
      <c r="O220" s="24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</row>
    <row r="221" spans="1:26" ht="13.2">
      <c r="A221" s="49" t="str">
        <f ca="1">IFERROR(__xludf.DUMMYFUNCTION("IFERROR(
  FILTER('Справочник'!$T$1:$T1100,
'Справочник'!$U$1:$U1100= A219,
         'Справочник'!$T$1:$T1100 &lt;&gt; """"),
  """")"),"")</f>
        <v/>
      </c>
      <c r="B221" s="7"/>
      <c r="C221" s="5">
        <f ca="1">-(IF(
  SUMIFS(
    Журнал!$B:$B,
    Журнал!$C:$C,"Расход",
    Журнал!$J:$J,C$2,
    Журнал!$G:$G,$A221
  )=0,
  IF(
    $A221 = "Налог УСН", C$4 * Справочник!$AD$2,
    IF(
      $A221 = "Страховые взносы ИП", C$4 * Справочник!$AE$2,
      IF(
        $A221 = "Неучтенные расходы 0,5%", C$4 * 0.5%,
        0
      )
    )
  ),
  SUMIFS(
    Журнал!$B:$B,
    Журнал!$C:$C,"Расход",
    Журнал!$J:$J,C$2,
    Журнал!$G:$G,$A221
  )
))</f>
        <v>0</v>
      </c>
      <c r="D221" s="5">
        <f ca="1">-(IF(
  SUMIFS(
    Журнал!$B:$B,
    Журнал!$C:$C,"Расход",
    Журнал!$J:$J,D$2,
    Журнал!$G:$G,$A221
  )=0,
  IF(
    $A221 = "Налог УСН", D$4 * Справочник!$AD$2,
    IF(
      $A221 = "Страховые взносы ИП", D$4 * Справочник!$AE$2,
      IF(
        $A221 = "Неучтенные расходы 0,5%", D$4 * 0.5%,
        0
      )
    )
  ),
  SUMIFS(
    Журнал!$B:$B,
    Журнал!$C:$C,"Расход",
    Журнал!$J:$J,D$2,
    Журнал!$G:$G,$A221
  )
))</f>
        <v>0</v>
      </c>
      <c r="E221" s="5">
        <f ca="1">-(IF(
  SUMIFS(
    Журнал!$B:$B,
    Журнал!$C:$C,"Расход",
    Журнал!$J:$J,E$2,
    Журнал!$G:$G,$A221
  )=0,
  IF(
    $A221 = "Налог УСН", E$4 * Справочник!$AD$2,
    IF(
      $A221 = "Страховые взносы ИП", E$4 * Справочник!$AE$2,
      IF(
        $A221 = "Неучтенные расходы 0,5%", E$4 * 0.5%,
        0
      )
    )
  ),
  SUMIFS(
    Журнал!$B:$B,
    Журнал!$C:$C,"Расход",
    Журнал!$J:$J,E$2,
    Журнал!$G:$G,$A221
  )
))</f>
        <v>0</v>
      </c>
      <c r="F221" s="5">
        <f ca="1">-(IF(
  SUMIFS(
    Журнал!$B:$B,
    Журнал!$C:$C,"Расход",
    Журнал!$J:$J,F$2,
    Журнал!$G:$G,$A221
  )=0,
  IF(
    $A221 = "Налог УСН", F$4 * Справочник!$AD$2,
    IF(
      $A221 = "Страховые взносы ИП", F$4 * Справочник!$AE$2,
      IF(
        $A221 = "Неучтенные расходы 0,5%", F$4 * 0.5%,
        0
      )
    )
  ),
  SUMIFS(
    Журнал!$B:$B,
    Журнал!$C:$C,"Расход",
    Журнал!$J:$J,F$2,
    Журнал!$G:$G,$A221
  )
))</f>
        <v>0</v>
      </c>
      <c r="G221" s="5">
        <f ca="1">-(IF(
  SUMIFS(
    Журнал!$B:$B,
    Журнал!$C:$C,"Расход",
    Журнал!$J:$J,G$2,
    Журнал!$G:$G,$A221
  )=0,
  IF(
    $A221 = "Налог УСН", G$4 * Справочник!$AD$2,
    IF(
      $A221 = "Страховые взносы ИП", G$4 * Справочник!$AE$2,
      IF(
        $A221 = "Неучтенные расходы 0,5%", G$4 * 0.5%,
        0
      )
    )
  ),
  SUMIFS(
    Журнал!$B:$B,
    Журнал!$C:$C,"Расход",
    Журнал!$J:$J,G$2,
    Журнал!$G:$G,$A221
  )
))</f>
        <v>0</v>
      </c>
      <c r="H221" s="5">
        <f ca="1">-(IF(
  SUMIFS(
    Журнал!$B:$B,
    Журнал!$C:$C,"Расход",
    Журнал!$J:$J,H$2,
    Журнал!$G:$G,$A221
  )=0,
  IF(
    $A221 = "Налог УСН", H$4 * Справочник!$AD$2,
    IF(
      $A221 = "Страховые взносы ИП", H$4 * Справочник!$AE$2,
      IF(
        $A221 = "Неучтенные расходы 0,5%", H$4 * 0.5%,
        0
      )
    )
  ),
  SUMIFS(
    Журнал!$B:$B,
    Журнал!$C:$C,"Расход",
    Журнал!$J:$J,H$2,
    Журнал!$G:$G,$A221
  )
))</f>
        <v>0</v>
      </c>
      <c r="I221" s="5">
        <f ca="1">-(IF(
  SUMIFS(
    Журнал!$B:$B,
    Журнал!$C:$C,"Расход",
    Журнал!$J:$J,I$2,
    Журнал!$G:$G,$A221
  )=0,
  IF(
    $A221 = "Налог УСН", I$4 * Справочник!$AD$2,
    IF(
      $A221 = "Страховые взносы ИП", I$4 * Справочник!$AE$2,
      IF(
        $A221 = "Неучтенные расходы 0,5%", I$4 * 0.5%,
        0
      )
    )
  ),
  SUMIFS(
    Журнал!$B:$B,
    Журнал!$C:$C,"Расход",
    Журнал!$J:$J,I$2,
    Журнал!$G:$G,$A221
  )
))</f>
        <v>0</v>
      </c>
      <c r="J221" s="5">
        <f ca="1">-(IF(
  SUMIFS(
    Журнал!$B:$B,
    Журнал!$C:$C,"Расход",
    Журнал!$J:$J,J$2,
    Журнал!$G:$G,$A221
  )=0,
  IF(
    $A221 = "Налог УСН", J$4 * Справочник!$AD$2,
    IF(
      $A221 = "Страховые взносы ИП", J$4 * Справочник!$AE$2,
      IF(
        $A221 = "Неучтенные расходы 0,5%", J$4 * 0.5%,
        0
      )
    )
  ),
  SUMIFS(
    Журнал!$B:$B,
    Журнал!$C:$C,"Расход",
    Журнал!$J:$J,J$2,
    Журнал!$G:$G,$A221
  )
))</f>
        <v>0</v>
      </c>
      <c r="K221" s="5">
        <f ca="1">-(IF(
  SUMIFS(
    Журнал!$B:$B,
    Журнал!$C:$C,"Расход",
    Журнал!$J:$J,K$2,
    Журнал!$G:$G,$A221
  )=0,
  IF(
    $A221 = "Налог УСН", K$4 * Справочник!$AD$2,
    IF(
      $A221 = "Страховые взносы ИП", K$4 * Справочник!$AE$2,
      IF(
        $A221 = "Неучтенные расходы 0,5%", K$4 * 0.5%,
        0
      )
    )
  ),
  SUMIFS(
    Журнал!$B:$B,
    Журнал!$C:$C,"Расход",
    Журнал!$J:$J,K$2,
    Журнал!$G:$G,$A221
  )
))</f>
        <v>0</v>
      </c>
      <c r="L221" s="5"/>
      <c r="M221" s="5"/>
      <c r="N221" s="5"/>
      <c r="O221" s="5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3.2">
      <c r="A222" s="49"/>
      <c r="B222" s="7"/>
      <c r="C222" s="5">
        <f>-(IF(
  SUMIFS(
    Журнал!$B:$B,
    Журнал!$C:$C,"Расход",
    Журнал!$J:$J,C$2,
    Журнал!$G:$G,$A222
  )=0,
  IF(
    $A222 = "Налог УСН", C$4 * Справочник!$AD$2,
    IF(
      $A222 = "Страховые взносы ИП", C$4 * Справочник!$AE$2,
      IF(
        $A222 = "Неучтенные расходы 0,5%", C$4 * 0.5%,
        0
      )
    )
  ),
  SUMIFS(
    Журнал!$B:$B,
    Журнал!$C:$C,"Расход",
    Журнал!$J:$J,C$2,
    Журнал!$G:$G,$A222
  )
))</f>
        <v>0</v>
      </c>
      <c r="D222" s="5">
        <f>-(IF(
  SUMIFS(
    Журнал!$B:$B,
    Журнал!$C:$C,"Расход",
    Журнал!$J:$J,D$2,
    Журнал!$G:$G,$A222
  )=0,
  IF(
    $A222 = "Налог УСН", D$4 * Справочник!$AD$2,
    IF(
      $A222 = "Страховые взносы ИП", D$4 * Справочник!$AE$2,
      IF(
        $A222 = "Неучтенные расходы 0,5%", D$4 * 0.5%,
        0
      )
    )
  ),
  SUMIFS(
    Журнал!$B:$B,
    Журнал!$C:$C,"Расход",
    Журнал!$J:$J,D$2,
    Журнал!$G:$G,$A222
  )
))</f>
        <v>0</v>
      </c>
      <c r="E222" s="5">
        <f>-(IF(
  SUMIFS(
    Журнал!$B:$B,
    Журнал!$C:$C,"Расход",
    Журнал!$J:$J,E$2,
    Журнал!$G:$G,$A222
  )=0,
  IF(
    $A222 = "Налог УСН", E$4 * Справочник!$AD$2,
    IF(
      $A222 = "Страховые взносы ИП", E$4 * Справочник!$AE$2,
      IF(
        $A222 = "Неучтенные расходы 0,5%", E$4 * 0.5%,
        0
      )
    )
  ),
  SUMIFS(
    Журнал!$B:$B,
    Журнал!$C:$C,"Расход",
    Журнал!$J:$J,E$2,
    Журнал!$G:$G,$A222
  )
))</f>
        <v>0</v>
      </c>
      <c r="F222" s="5">
        <f>-(IF(
  SUMIFS(
    Журнал!$B:$B,
    Журнал!$C:$C,"Расход",
    Журнал!$J:$J,F$2,
    Журнал!$G:$G,$A222
  )=0,
  IF(
    $A222 = "Налог УСН", F$4 * Справочник!$AD$2,
    IF(
      $A222 = "Страховые взносы ИП", F$4 * Справочник!$AE$2,
      IF(
        $A222 = "Неучтенные расходы 0,5%", F$4 * 0.5%,
        0
      )
    )
  ),
  SUMIFS(
    Журнал!$B:$B,
    Журнал!$C:$C,"Расход",
    Журнал!$J:$J,F$2,
    Журнал!$G:$G,$A222
  )
))</f>
        <v>0</v>
      </c>
      <c r="G222" s="5">
        <f>-(IF(
  SUMIFS(
    Журнал!$B:$B,
    Журнал!$C:$C,"Расход",
    Журнал!$J:$J,G$2,
    Журнал!$G:$G,$A222
  )=0,
  IF(
    $A222 = "Налог УСН", G$4 * Справочник!$AD$2,
    IF(
      $A222 = "Страховые взносы ИП", G$4 * Справочник!$AE$2,
      IF(
        $A222 = "Неучтенные расходы 0,5%", G$4 * 0.5%,
        0
      )
    )
  ),
  SUMIFS(
    Журнал!$B:$B,
    Журнал!$C:$C,"Расход",
    Журнал!$J:$J,G$2,
    Журнал!$G:$G,$A222
  )
))</f>
        <v>0</v>
      </c>
      <c r="H222" s="5">
        <f>-(IF(
  SUMIFS(
    Журнал!$B:$B,
    Журнал!$C:$C,"Расход",
    Журнал!$J:$J,H$2,
    Журнал!$G:$G,$A222
  )=0,
  IF(
    $A222 = "Налог УСН", H$4 * Справочник!$AD$2,
    IF(
      $A222 = "Страховые взносы ИП", H$4 * Справочник!$AE$2,
      IF(
        $A222 = "Неучтенные расходы 0,5%", H$4 * 0.5%,
        0
      )
    )
  ),
  SUMIFS(
    Журнал!$B:$B,
    Журнал!$C:$C,"Расход",
    Журнал!$J:$J,H$2,
    Журнал!$G:$G,$A222
  )
))</f>
        <v>0</v>
      </c>
      <c r="I222" s="5">
        <f>-(IF(
  SUMIFS(
    Журнал!$B:$B,
    Журнал!$C:$C,"Расход",
    Журнал!$J:$J,I$2,
    Журнал!$G:$G,$A222
  )=0,
  IF(
    $A222 = "Налог УСН", I$4 * Справочник!$AD$2,
    IF(
      $A222 = "Страховые взносы ИП", I$4 * Справочник!$AE$2,
      IF(
        $A222 = "Неучтенные расходы 0,5%", I$4 * 0.5%,
        0
      )
    )
  ),
  SUMIFS(
    Журнал!$B:$B,
    Журнал!$C:$C,"Расход",
    Журнал!$J:$J,I$2,
    Журнал!$G:$G,$A222
  )
))</f>
        <v>0</v>
      </c>
      <c r="J222" s="5">
        <f>-(IF(
  SUMIFS(
    Журнал!$B:$B,
    Журнал!$C:$C,"Расход",
    Журнал!$J:$J,J$2,
    Журнал!$G:$G,$A222
  )=0,
  IF(
    $A222 = "Налог УСН", J$4 * Справочник!$AD$2,
    IF(
      $A222 = "Страховые взносы ИП", J$4 * Справочник!$AE$2,
      IF(
        $A222 = "Неучтенные расходы 0,5%", J$4 * 0.5%,
        0
      )
    )
  ),
  SUMIFS(
    Журнал!$B:$B,
    Журнал!$C:$C,"Расход",
    Журнал!$J:$J,J$2,
    Журнал!$G:$G,$A222
  )
))</f>
        <v>0</v>
      </c>
      <c r="K222" s="5">
        <f>-(IF(
  SUMIFS(
    Журнал!$B:$B,
    Журнал!$C:$C,"Расход",
    Журнал!$J:$J,K$2,
    Журнал!$G:$G,$A222
  )=0,
  IF(
    $A222 = "Налог УСН", K$4 * Справочник!$AD$2,
    IF(
      $A222 = "Страховые взносы ИП", K$4 * Справочник!$AE$2,
      IF(
        $A222 = "Неучтенные расходы 0,5%", K$4 * 0.5%,
        0
      )
    )
  ),
  SUMIFS(
    Журнал!$B:$B,
    Журнал!$C:$C,"Расход",
    Журнал!$J:$J,K$2,
    Журнал!$G:$G,$A222
  )
))</f>
        <v>0</v>
      </c>
      <c r="L222" s="5"/>
      <c r="M222" s="5"/>
      <c r="N222" s="5"/>
      <c r="O222" s="5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3.2">
      <c r="A223" s="49"/>
      <c r="B223" s="7"/>
      <c r="C223" s="5">
        <f>-(IF(
  SUMIFS(
    Журнал!$B:$B,
    Журнал!$C:$C,"Расход",
    Журнал!$J:$J,C$2,
    Журнал!$G:$G,$A223
  )=0,
  IF(
    $A223 = "Налог УСН", C$4 * Справочник!$AD$2,
    IF(
      $A223 = "Страховые взносы ИП", C$4 * Справочник!$AE$2,
      IF(
        $A223 = "Неучтенные расходы 0,5%", C$4 * 0.5%,
        0
      )
    )
  ),
  SUMIFS(
    Журнал!$B:$B,
    Журнал!$C:$C,"Расход",
    Журнал!$J:$J,C$2,
    Журнал!$G:$G,$A223
  )
))</f>
        <v>0</v>
      </c>
      <c r="D223" s="5">
        <f>-(IF(
  SUMIFS(
    Журнал!$B:$B,
    Журнал!$C:$C,"Расход",
    Журнал!$J:$J,D$2,
    Журнал!$G:$G,$A223
  )=0,
  IF(
    $A223 = "Налог УСН", D$4 * Справочник!$AD$2,
    IF(
      $A223 = "Страховые взносы ИП", D$4 * Справочник!$AE$2,
      IF(
        $A223 = "Неучтенные расходы 0,5%", D$4 * 0.5%,
        0
      )
    )
  ),
  SUMIFS(
    Журнал!$B:$B,
    Журнал!$C:$C,"Расход",
    Журнал!$J:$J,D$2,
    Журнал!$G:$G,$A223
  )
))</f>
        <v>0</v>
      </c>
      <c r="E223" s="5">
        <f>-(IF(
  SUMIFS(
    Журнал!$B:$B,
    Журнал!$C:$C,"Расход",
    Журнал!$J:$J,E$2,
    Журнал!$G:$G,$A223
  )=0,
  IF(
    $A223 = "Налог УСН", E$4 * Справочник!$AD$2,
    IF(
      $A223 = "Страховые взносы ИП", E$4 * Справочник!$AE$2,
      IF(
        $A223 = "Неучтенные расходы 0,5%", E$4 * 0.5%,
        0
      )
    )
  ),
  SUMIFS(
    Журнал!$B:$B,
    Журнал!$C:$C,"Расход",
    Журнал!$J:$J,E$2,
    Журнал!$G:$G,$A223
  )
))</f>
        <v>0</v>
      </c>
      <c r="F223" s="5">
        <f>-(IF(
  SUMIFS(
    Журнал!$B:$B,
    Журнал!$C:$C,"Расход",
    Журнал!$J:$J,F$2,
    Журнал!$G:$G,$A223
  )=0,
  IF(
    $A223 = "Налог УСН", F$4 * Справочник!$AD$2,
    IF(
      $A223 = "Страховые взносы ИП", F$4 * Справочник!$AE$2,
      IF(
        $A223 = "Неучтенные расходы 0,5%", F$4 * 0.5%,
        0
      )
    )
  ),
  SUMIFS(
    Журнал!$B:$B,
    Журнал!$C:$C,"Расход",
    Журнал!$J:$J,F$2,
    Журнал!$G:$G,$A223
  )
))</f>
        <v>0</v>
      </c>
      <c r="G223" s="5">
        <f>-(IF(
  SUMIFS(
    Журнал!$B:$B,
    Журнал!$C:$C,"Расход",
    Журнал!$J:$J,G$2,
    Журнал!$G:$G,$A223
  )=0,
  IF(
    $A223 = "Налог УСН", G$4 * Справочник!$AD$2,
    IF(
      $A223 = "Страховые взносы ИП", G$4 * Справочник!$AE$2,
      IF(
        $A223 = "Неучтенные расходы 0,5%", G$4 * 0.5%,
        0
      )
    )
  ),
  SUMIFS(
    Журнал!$B:$B,
    Журнал!$C:$C,"Расход",
    Журнал!$J:$J,G$2,
    Журнал!$G:$G,$A223
  )
))</f>
        <v>0</v>
      </c>
      <c r="H223" s="5">
        <f>-(IF(
  SUMIFS(
    Журнал!$B:$B,
    Журнал!$C:$C,"Расход",
    Журнал!$J:$J,H$2,
    Журнал!$G:$G,$A223
  )=0,
  IF(
    $A223 = "Налог УСН", H$4 * Справочник!$AD$2,
    IF(
      $A223 = "Страховые взносы ИП", H$4 * Справочник!$AE$2,
      IF(
        $A223 = "Неучтенные расходы 0,5%", H$4 * 0.5%,
        0
      )
    )
  ),
  SUMIFS(
    Журнал!$B:$B,
    Журнал!$C:$C,"Расход",
    Журнал!$J:$J,H$2,
    Журнал!$G:$G,$A223
  )
))</f>
        <v>0</v>
      </c>
      <c r="I223" s="5">
        <f>-(IF(
  SUMIFS(
    Журнал!$B:$B,
    Журнал!$C:$C,"Расход",
    Журнал!$J:$J,I$2,
    Журнал!$G:$G,$A223
  )=0,
  IF(
    $A223 = "Налог УСН", I$4 * Справочник!$AD$2,
    IF(
      $A223 = "Страховые взносы ИП", I$4 * Справочник!$AE$2,
      IF(
        $A223 = "Неучтенные расходы 0,5%", I$4 * 0.5%,
        0
      )
    )
  ),
  SUMIFS(
    Журнал!$B:$B,
    Журнал!$C:$C,"Расход",
    Журнал!$J:$J,I$2,
    Журнал!$G:$G,$A223
  )
))</f>
        <v>0</v>
      </c>
      <c r="J223" s="5">
        <f>-(IF(
  SUMIFS(
    Журнал!$B:$B,
    Журнал!$C:$C,"Расход",
    Журнал!$J:$J,J$2,
    Журнал!$G:$G,$A223
  )=0,
  IF(
    $A223 = "Налог УСН", J$4 * Справочник!$AD$2,
    IF(
      $A223 = "Страховые взносы ИП", J$4 * Справочник!$AE$2,
      IF(
        $A223 = "Неучтенные расходы 0,5%", J$4 * 0.5%,
        0
      )
    )
  ),
  SUMIFS(
    Журнал!$B:$B,
    Журнал!$C:$C,"Расход",
    Журнал!$J:$J,J$2,
    Журнал!$G:$G,$A223
  )
))</f>
        <v>0</v>
      </c>
      <c r="K223" s="5">
        <f>-(IF(
  SUMIFS(
    Журнал!$B:$B,
    Журнал!$C:$C,"Расход",
    Журнал!$J:$J,K$2,
    Журнал!$G:$G,$A223
  )=0,
  IF(
    $A223 = "Налог УСН", K$4 * Справочник!$AD$2,
    IF(
      $A223 = "Страховые взносы ИП", K$4 * Справочник!$AE$2,
      IF(
        $A223 = "Неучтенные расходы 0,5%", K$4 * 0.5%,
        0
      )
    )
  ),
  SUMIFS(
    Журнал!$B:$B,
    Журнал!$C:$C,"Расход",
    Журнал!$J:$J,K$2,
    Журнал!$G:$G,$A223
  )
))</f>
        <v>0</v>
      </c>
      <c r="L223" s="5"/>
      <c r="M223" s="5"/>
      <c r="N223" s="5"/>
      <c r="O223" s="5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3.2">
      <c r="A224" s="49"/>
      <c r="B224" s="7"/>
      <c r="C224" s="5">
        <f>-(IF(
  SUMIFS(
    Журнал!$B:$B,
    Журнал!$C:$C,"Расход",
    Журнал!$J:$J,C$2,
    Журнал!$G:$G,$A224
  )=0,
  IF(
    $A224 = "Налог УСН", C$4 * Справочник!$AD$2,
    IF(
      $A224 = "Страховые взносы ИП", C$4 * Справочник!$AE$2,
      IF(
        $A224 = "Неучтенные расходы 0,5%", C$4 * 0.5%,
        0
      )
    )
  ),
  SUMIFS(
    Журнал!$B:$B,
    Журнал!$C:$C,"Расход",
    Журнал!$J:$J,C$2,
    Журнал!$G:$G,$A224
  )
))</f>
        <v>0</v>
      </c>
      <c r="D224" s="5">
        <f>-(IF(
  SUMIFS(
    Журнал!$B:$B,
    Журнал!$C:$C,"Расход",
    Журнал!$J:$J,D$2,
    Журнал!$G:$G,$A224
  )=0,
  IF(
    $A224 = "Налог УСН", D$4 * Справочник!$AD$2,
    IF(
      $A224 = "Страховые взносы ИП", D$4 * Справочник!$AE$2,
      IF(
        $A224 = "Неучтенные расходы 0,5%", D$4 * 0.5%,
        0
      )
    )
  ),
  SUMIFS(
    Журнал!$B:$B,
    Журнал!$C:$C,"Расход",
    Журнал!$J:$J,D$2,
    Журнал!$G:$G,$A224
  )
))</f>
        <v>0</v>
      </c>
      <c r="E224" s="5">
        <f>-(IF(
  SUMIFS(
    Журнал!$B:$B,
    Журнал!$C:$C,"Расход",
    Журнал!$J:$J,E$2,
    Журнал!$G:$G,$A224
  )=0,
  IF(
    $A224 = "Налог УСН", E$4 * Справочник!$AD$2,
    IF(
      $A224 = "Страховые взносы ИП", E$4 * Справочник!$AE$2,
      IF(
        $A224 = "Неучтенные расходы 0,5%", E$4 * 0.5%,
        0
      )
    )
  ),
  SUMIFS(
    Журнал!$B:$B,
    Журнал!$C:$C,"Расход",
    Журнал!$J:$J,E$2,
    Журнал!$G:$G,$A224
  )
))</f>
        <v>0</v>
      </c>
      <c r="F224" s="5">
        <f>-(IF(
  SUMIFS(
    Журнал!$B:$B,
    Журнал!$C:$C,"Расход",
    Журнал!$J:$J,F$2,
    Журнал!$G:$G,$A224
  )=0,
  IF(
    $A224 = "Налог УСН", F$4 * Справочник!$AD$2,
    IF(
      $A224 = "Страховые взносы ИП", F$4 * Справочник!$AE$2,
      IF(
        $A224 = "Неучтенные расходы 0,5%", F$4 * 0.5%,
        0
      )
    )
  ),
  SUMIFS(
    Журнал!$B:$B,
    Журнал!$C:$C,"Расход",
    Журнал!$J:$J,F$2,
    Журнал!$G:$G,$A224
  )
))</f>
        <v>0</v>
      </c>
      <c r="G224" s="5"/>
      <c r="H224" s="5">
        <f>-(IF(
  SUMIFS(
    Журнал!$B:$B,
    Журнал!$C:$C,"Расход",
    Журнал!$J:$J,H$2,
    Журнал!$G:$G,$A224
  )=0,
  IF(
    $A224 = "Налог УСН", H$4 * Справочник!$AD$2,
    IF(
      $A224 = "Страховые взносы ИП", H$4 * Справочник!$AE$2,
      IF(
        $A224 = "Неучтенные расходы 0,5%", H$4 * 0.5%,
        0
      )
    )
  ),
  SUMIFS(
    Журнал!$B:$B,
    Журнал!$C:$C,"Расход",
    Журнал!$J:$J,H$2,
    Журнал!$G:$G,$A224
  )
))</f>
        <v>0</v>
      </c>
      <c r="I224" s="5">
        <f>-(IF(
  SUMIFS(
    Журнал!$B:$B,
    Журнал!$C:$C,"Расход",
    Журнал!$J:$J,I$2,
    Журнал!$G:$G,$A224
  )=0,
  IF(
    $A224 = "Налог УСН", I$4 * Справочник!$AD$2,
    IF(
      $A224 = "Страховые взносы ИП", I$4 * Справочник!$AE$2,
      IF(
        $A224 = "Неучтенные расходы 0,5%", I$4 * 0.5%,
        0
      )
    )
  ),
  SUMIFS(
    Журнал!$B:$B,
    Журнал!$C:$C,"Расход",
    Журнал!$J:$J,I$2,
    Журнал!$G:$G,$A224
  )
))</f>
        <v>0</v>
      </c>
      <c r="J224" s="5">
        <f>-(IF(
  SUMIFS(
    Журнал!$B:$B,
    Журнал!$C:$C,"Расход",
    Журнал!$J:$J,J$2,
    Журнал!$G:$G,$A224
  )=0,
  IF(
    $A224 = "Налог УСН", J$4 * Справочник!$AD$2,
    IF(
      $A224 = "Страховые взносы ИП", J$4 * Справочник!$AE$2,
      IF(
        $A224 = "Неучтенные расходы 0,5%", J$4 * 0.5%,
        0
      )
    )
  ),
  SUMIFS(
    Журнал!$B:$B,
    Журнал!$C:$C,"Расход",
    Журнал!$J:$J,J$2,
    Журнал!$G:$G,$A224
  )
))</f>
        <v>0</v>
      </c>
      <c r="K224" s="5">
        <f>-(IF(
  SUMIFS(
    Журнал!$B:$B,
    Журнал!$C:$C,"Расход",
    Журнал!$J:$J,K$2,
    Журнал!$G:$G,$A224
  )=0,
  IF(
    $A224 = "Налог УСН", K$4 * Справочник!$AD$2,
    IF(
      $A224 = "Страховые взносы ИП", K$4 * Справочник!$AE$2,
      IF(
        $A224 = "Неучтенные расходы 0,5%", K$4 * 0.5%,
        0
      )
    )
  ),
  SUMIFS(
    Журнал!$B:$B,
    Журнал!$C:$C,"Расход",
    Журнал!$J:$J,K$2,
    Журнал!$G:$G,$A224
  )
))</f>
        <v>0</v>
      </c>
      <c r="L224" s="5"/>
      <c r="M224" s="5"/>
      <c r="N224" s="5"/>
      <c r="O224" s="5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3.2">
      <c r="A225" s="49"/>
      <c r="B225" s="7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3.2">
      <c r="A226" s="49"/>
      <c r="B226" s="7"/>
      <c r="C226" s="5">
        <f>-(IF(
  SUMIFS(
    Журнал!$B:$B,
    Журнал!$C:$C,"Расход",
    Журнал!$J:$J,C$2,
    Журнал!$G:$G,$A226
  )=0,
  IF(
    $A226 = "Налог УСН", C$4 * Справочник!$AD$2,
    IF(
      $A226 = "Страховые взносы ИП", C$4 * Справочник!$AE$2,
      IF(
        $A226 = "Неучтенные расходы 0,5%", C$4 * 0.5%,
        0
      )
    )
  ),
  SUMIFS(
    Журнал!$B:$B,
    Журнал!$C:$C,"Расход",
    Журнал!$J:$J,C$2,
    Журнал!$G:$G,$A226
  )
))</f>
        <v>0</v>
      </c>
      <c r="D226" s="5">
        <f>-(IF(
  SUMIFS(
    Журнал!$B:$B,
    Журнал!$C:$C,"Расход",
    Журнал!$J:$J,D$2,
    Журнал!$G:$G,$A226
  )=0,
  IF(
    $A226 = "Налог УСН", D$4 * Справочник!$AD$2,
    IF(
      $A226 = "Страховые взносы ИП", D$4 * Справочник!$AE$2,
      IF(
        $A226 = "Неучтенные расходы 0,5%", D$4 * 0.5%,
        0
      )
    )
  ),
  SUMIFS(
    Журнал!$B:$B,
    Журнал!$C:$C,"Расход",
    Журнал!$J:$J,D$2,
    Журнал!$G:$G,$A226
  )
))</f>
        <v>0</v>
      </c>
      <c r="E226" s="5">
        <f>-(IF(
  SUMIFS(
    Журнал!$B:$B,
    Журнал!$C:$C,"Расход",
    Журнал!$J:$J,E$2,
    Журнал!$G:$G,$A226
  )=0,
  IF(
    $A226 = "Налог УСН", E$4 * Справочник!$AD$2,
    IF(
      $A226 = "Страховые взносы ИП", E$4 * Справочник!$AE$2,
      IF(
        $A226 = "Неучтенные расходы 0,5%", E$4 * 0.5%,
        0
      )
    )
  ),
  SUMIFS(
    Журнал!$B:$B,
    Журнал!$C:$C,"Расход",
    Журнал!$J:$J,E$2,
    Журнал!$G:$G,$A226
  )
))</f>
        <v>0</v>
      </c>
      <c r="F226" s="5">
        <f>-(IF(
  SUMIFS(
    Журнал!$B:$B,
    Журнал!$C:$C,"Расход",
    Журнал!$J:$J,F$2,
    Журнал!$G:$G,$A226
  )=0,
  IF(
    $A226 = "Налог УСН", F$4 * Справочник!$AD$2,
    IF(
      $A226 = "Страховые взносы ИП", F$4 * Справочник!$AE$2,
      IF(
        $A226 = "Неучтенные расходы 0,5%", F$4 * 0.5%,
        0
      )
    )
  ),
  SUMIFS(
    Журнал!$B:$B,
    Журнал!$C:$C,"Расход",
    Журнал!$J:$J,F$2,
    Журнал!$G:$G,$A226
  )
))</f>
        <v>0</v>
      </c>
      <c r="G226" s="5">
        <f>-(IF(
  SUMIFS(
    Журнал!$B:$B,
    Журнал!$C:$C,"Расход",
    Журнал!$J:$J,G$2,
    Журнал!$G:$G,$A226
  )=0,
  IF(
    $A226 = "Налог УСН", G$4 * Справочник!$AD$2,
    IF(
      $A226 = "Страховые взносы ИП", G$4 * Справочник!$AE$2,
      IF(
        $A226 = "Неучтенные расходы 0,5%", G$4 * 0.5%,
        0
      )
    )
  ),
  SUMIFS(
    Журнал!$B:$B,
    Журнал!$C:$C,"Расход",
    Журнал!$J:$J,G$2,
    Журнал!$G:$G,$A226
  )
))</f>
        <v>0</v>
      </c>
      <c r="H226" s="5">
        <f>-(IF(
  SUMIFS(
    Журнал!$B:$B,
    Журнал!$C:$C,"Расход",
    Журнал!$J:$J,H$2,
    Журнал!$G:$G,$A226
  )=0,
  IF(
    $A226 = "Налог УСН", H$4 * Справочник!$AD$2,
    IF(
      $A226 = "Страховые взносы ИП", H$4 * Справочник!$AE$2,
      IF(
        $A226 = "Неучтенные расходы 0,5%", H$4 * 0.5%,
        0
      )
    )
  ),
  SUMIFS(
    Журнал!$B:$B,
    Журнал!$C:$C,"Расход",
    Журнал!$J:$J,H$2,
    Журнал!$G:$G,$A226
  )
))</f>
        <v>0</v>
      </c>
      <c r="I226" s="5">
        <f>-(IF(
  SUMIFS(
    Журнал!$B:$B,
    Журнал!$C:$C,"Расход",
    Журнал!$J:$J,I$2,
    Журнал!$G:$G,$A226
  )=0,
  IF(
    $A226 = "Налог УСН", I$4 * Справочник!$AD$2,
    IF(
      $A226 = "Страховые взносы ИП", I$4 * Справочник!$AE$2,
      IF(
        $A226 = "Неучтенные расходы 0,5%", I$4 * 0.5%,
        0
      )
    )
  ),
  SUMIFS(
    Журнал!$B:$B,
    Журнал!$C:$C,"Расход",
    Журнал!$J:$J,I$2,
    Журнал!$G:$G,$A226
  )
))</f>
        <v>0</v>
      </c>
      <c r="J226" s="5"/>
      <c r="K226" s="5"/>
      <c r="L226" s="5"/>
      <c r="M226" s="5"/>
      <c r="N226" s="5"/>
      <c r="O226" s="5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3.2">
      <c r="A227" s="49"/>
      <c r="B227" s="7"/>
      <c r="C227" s="5">
        <f>-(IF(
  SUMIFS(
    Журнал!$B:$B,
    Журнал!$C:$C,"Расход",
    Журнал!$J:$J,C$2,
    Журнал!$G:$G,$A227
  )=0,
  IF(
    $A227 = "Налог УСН", C$4 * Справочник!$AD$2,
    IF(
      $A227 = "Страховые взносы ИП", C$4 * Справочник!$AE$2,
      IF(
        $A227 = "Неучтенные расходы 0,5%", C$4 * 0.5%,
        0
      )
    )
  ),
  SUMIFS(
    Журнал!$B:$B,
    Журнал!$C:$C,"Расход",
    Журнал!$J:$J,C$2,
    Журнал!$G:$G,$A227
  )
))</f>
        <v>0</v>
      </c>
      <c r="D227" s="5">
        <f>-(IF(
  SUMIFS(
    Журнал!$B:$B,
    Журнал!$C:$C,"Расход",
    Журнал!$J:$J,D$2,
    Журнал!$G:$G,$A227
  )=0,
  IF(
    $A227 = "Налог УСН", D$4 * Справочник!$AD$2,
    IF(
      $A227 = "Страховые взносы ИП", D$4 * Справочник!$AE$2,
      IF(
        $A227 = "Неучтенные расходы 0,5%", D$4 * 0.5%,
        0
      )
    )
  ),
  SUMIFS(
    Журнал!$B:$B,
    Журнал!$C:$C,"Расход",
    Журнал!$J:$J,D$2,
    Журнал!$G:$G,$A227
  )
))</f>
        <v>0</v>
      </c>
      <c r="E227" s="5">
        <f>-(IF(
  SUMIFS(
    Журнал!$B:$B,
    Журнал!$C:$C,"Расход",
    Журнал!$J:$J,E$2,
    Журнал!$G:$G,$A227
  )=0,
  IF(
    $A227 = "Налог УСН", E$4 * Справочник!$AD$2,
    IF(
      $A227 = "Страховые взносы ИП", E$4 * Справочник!$AE$2,
      IF(
        $A227 = "Неучтенные расходы 0,5%", E$4 * 0.5%,
        0
      )
    )
  ),
  SUMIFS(
    Журнал!$B:$B,
    Журнал!$C:$C,"Расход",
    Журнал!$J:$J,E$2,
    Журнал!$G:$G,$A227
  )
))</f>
        <v>0</v>
      </c>
      <c r="F227" s="5">
        <f>-(IF(
  SUMIFS(
    Журнал!$B:$B,
    Журнал!$C:$C,"Расход",
    Журнал!$J:$J,F$2,
    Журнал!$G:$G,$A227
  )=0,
  IF(
    $A227 = "Налог УСН", F$4 * Справочник!$AD$2,
    IF(
      $A227 = "Страховые взносы ИП", F$4 * Справочник!$AE$2,
      IF(
        $A227 = "Неучтенные расходы 0,5%", F$4 * 0.5%,
        0
      )
    )
  ),
  SUMIFS(
    Журнал!$B:$B,
    Журнал!$C:$C,"Расход",
    Журнал!$J:$J,F$2,
    Журнал!$G:$G,$A227
  )
))</f>
        <v>0</v>
      </c>
      <c r="G227" s="5">
        <f>-(IF(
  SUMIFS(
    Журнал!$B:$B,
    Журнал!$C:$C,"Расход",
    Журнал!$J:$J,G$2,
    Журнал!$G:$G,$A227
  )=0,
  IF(
    $A227 = "Налог УСН", G$4 * Справочник!$AD$2,
    IF(
      $A227 = "Страховые взносы ИП", G$4 * Справочник!$AE$2,
      IF(
        $A227 = "Неучтенные расходы 0,5%", G$4 * 0.5%,
        0
      )
    )
  ),
  SUMIFS(
    Журнал!$B:$B,
    Журнал!$C:$C,"Расход",
    Журнал!$J:$J,G$2,
    Журнал!$G:$G,$A227
  )
))</f>
        <v>0</v>
      </c>
      <c r="H227" s="5">
        <f>-(IF(
  SUMIFS(
    Журнал!$B:$B,
    Журнал!$C:$C,"Расход",
    Журнал!$J:$J,H$2,
    Журнал!$G:$G,$A227
  )=0,
  IF(
    $A227 = "Налог УСН", H$4 * Справочник!$AD$2,
    IF(
      $A227 = "Страховые взносы ИП", H$4 * Справочник!$AE$2,
      IF(
        $A227 = "Неучтенные расходы 0,5%", H$4 * 0.5%,
        0
      )
    )
  ),
  SUMIFS(
    Журнал!$B:$B,
    Журнал!$C:$C,"Расход",
    Журнал!$J:$J,H$2,
    Журнал!$G:$G,$A227
  )
))</f>
        <v>0</v>
      </c>
      <c r="I227" s="5">
        <f>-(IF(
  SUMIFS(
    Журнал!$B:$B,
    Журнал!$C:$C,"Расход",
    Журнал!$J:$J,I$2,
    Журнал!$G:$G,$A227
  )=0,
  IF(
    $A227 = "Налог УСН", I$4 * Справочник!$AD$2,
    IF(
      $A227 = "Страховые взносы ИП", I$4 * Справочник!$AE$2,
      IF(
        $A227 = "Неучтенные расходы 0,5%", I$4 * 0.5%,
        0
      )
    )
  ),
  SUMIFS(
    Журнал!$B:$B,
    Журнал!$C:$C,"Расход",
    Журнал!$J:$J,I$2,
    Журнал!$G:$G,$A227
  )
))</f>
        <v>0</v>
      </c>
      <c r="J227" s="5">
        <f>-(IF(
  SUMIFS(
    Журнал!$B:$B,
    Журнал!$C:$C,"Расход",
    Журнал!$J:$J,J$2,
    Журнал!$G:$G,$A227
  )=0,
  IF(
    $A227 = "Налог УСН", J$4 * Справочник!$AD$2,
    IF(
      $A227 = "Страховые взносы ИП", J$4 * Справочник!$AE$2,
      IF(
        $A227 = "Неучтенные расходы 0,5%", J$4 * 0.5%,
        0
      )
    )
  ),
  SUMIFS(
    Журнал!$B:$B,
    Журнал!$C:$C,"Расход",
    Журнал!$J:$J,J$2,
    Журнал!$G:$G,$A227
  )
))</f>
        <v>0</v>
      </c>
      <c r="K227" s="5">
        <f>-(IF(
  SUMIFS(
    Журнал!$B:$B,
    Журнал!$C:$C,"Расход",
    Журнал!$J:$J,K$2,
    Журнал!$G:$G,$A227
  )=0,
  IF(
    $A227 = "Налог УСН", K$4 * Справочник!$AD$2,
    IF(
      $A227 = "Страховые взносы ИП", K$4 * Справочник!$AE$2,
      IF(
        $A227 = "Неучтенные расходы 0,5%", K$4 * 0.5%,
        0
      )
    )
  ),
  SUMIFS(
    Журнал!$B:$B,
    Журнал!$C:$C,"Расход",
    Журнал!$J:$J,K$2,
    Журнал!$G:$G,$A227
  )
))</f>
        <v>0</v>
      </c>
      <c r="L227" s="5"/>
      <c r="M227" s="5"/>
      <c r="N227" s="5"/>
      <c r="O227" s="5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3.2">
      <c r="A228" s="49"/>
      <c r="B228" s="7"/>
      <c r="C228" s="5"/>
      <c r="D228" s="5"/>
      <c r="E228" s="5"/>
      <c r="F228" s="5"/>
      <c r="G228" s="5"/>
      <c r="H228" s="5"/>
      <c r="I228" s="5"/>
      <c r="J228" s="4"/>
      <c r="K228" s="4"/>
      <c r="L228" s="5"/>
      <c r="M228" s="5"/>
      <c r="N228" s="5"/>
      <c r="O228" s="5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5.6">
      <c r="A229" s="114" t="s">
        <v>46</v>
      </c>
      <c r="B229" s="115"/>
      <c r="C229" s="117" t="e">
        <f t="shared" ref="C229:K229" si="28">SUM(C216,C219)</f>
        <v>#VALUE!</v>
      </c>
      <c r="D229" s="117" t="e">
        <f t="shared" si="28"/>
        <v>#VALUE!</v>
      </c>
      <c r="E229" s="117" t="e">
        <f t="shared" si="28"/>
        <v>#VALUE!</v>
      </c>
      <c r="F229" s="117" t="e">
        <f t="shared" si="28"/>
        <v>#VALUE!</v>
      </c>
      <c r="G229" s="117" t="e">
        <f t="shared" si="28"/>
        <v>#VALUE!</v>
      </c>
      <c r="H229" s="117" t="e">
        <f t="shared" si="28"/>
        <v>#VALUE!</v>
      </c>
      <c r="I229" s="117" t="e">
        <f t="shared" si="28"/>
        <v>#VALUE!</v>
      </c>
      <c r="J229" s="117" t="e">
        <f t="shared" si="28"/>
        <v>#VALUE!</v>
      </c>
      <c r="K229" s="117">
        <f t="shared" si="28"/>
        <v>0</v>
      </c>
      <c r="L229" s="117"/>
      <c r="M229" s="117"/>
      <c r="N229" s="117"/>
      <c r="O229" s="117"/>
      <c r="P229" s="115"/>
      <c r="Q229" s="115"/>
      <c r="R229" s="115"/>
      <c r="S229" s="115"/>
      <c r="T229" s="115"/>
      <c r="U229" s="115"/>
      <c r="V229" s="115"/>
      <c r="W229" s="115"/>
      <c r="X229" s="115"/>
      <c r="Y229" s="115"/>
      <c r="Z229" s="115"/>
    </row>
    <row r="230" spans="1:26" ht="13.2">
      <c r="A230" s="120" t="s">
        <v>47</v>
      </c>
      <c r="B230" s="115"/>
      <c r="C230" s="122" t="str">
        <f t="shared" ref="C230:K230" si="29">IFERROR(C229/C$4,"")</f>
        <v/>
      </c>
      <c r="D230" s="122" t="str">
        <f t="shared" si="29"/>
        <v/>
      </c>
      <c r="E230" s="122" t="str">
        <f t="shared" si="29"/>
        <v/>
      </c>
      <c r="F230" s="122" t="str">
        <f t="shared" si="29"/>
        <v/>
      </c>
      <c r="G230" s="122" t="str">
        <f t="shared" si="29"/>
        <v/>
      </c>
      <c r="H230" s="122" t="str">
        <f t="shared" si="29"/>
        <v/>
      </c>
      <c r="I230" s="122" t="str">
        <f t="shared" si="29"/>
        <v/>
      </c>
      <c r="J230" s="122" t="str">
        <f t="shared" si="29"/>
        <v/>
      </c>
      <c r="K230" s="122" t="str">
        <f t="shared" si="29"/>
        <v/>
      </c>
      <c r="L230" s="117"/>
      <c r="M230" s="117"/>
      <c r="N230" s="117"/>
      <c r="O230" s="117"/>
      <c r="P230" s="115"/>
      <c r="Q230" s="115"/>
      <c r="R230" s="115"/>
      <c r="S230" s="115"/>
      <c r="T230" s="115"/>
      <c r="U230" s="115"/>
      <c r="V230" s="115"/>
      <c r="W230" s="115"/>
      <c r="X230" s="115"/>
      <c r="Y230" s="115"/>
      <c r="Z230" s="115"/>
    </row>
    <row r="231" spans="1:26" ht="13.2">
      <c r="A231" s="49"/>
      <c r="B231" s="7"/>
      <c r="C231" s="5"/>
      <c r="D231" s="5"/>
      <c r="E231" s="5"/>
      <c r="F231" s="5"/>
      <c r="G231" s="5"/>
      <c r="H231" s="5"/>
      <c r="I231" s="5"/>
      <c r="J231" s="4"/>
      <c r="K231" s="4"/>
      <c r="L231" s="5"/>
      <c r="M231" s="5"/>
      <c r="N231" s="5"/>
      <c r="O231" s="5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3.2">
      <c r="A232" s="55" t="s">
        <v>211</v>
      </c>
      <c r="B232" s="7"/>
      <c r="C232" s="4">
        <v>419953</v>
      </c>
      <c r="D232" s="4">
        <v>181721</v>
      </c>
      <c r="E232" s="4">
        <v>224157</v>
      </c>
      <c r="F232" s="4">
        <v>-145301</v>
      </c>
      <c r="G232" s="4">
        <v>210203</v>
      </c>
      <c r="H232" s="4">
        <v>226202</v>
      </c>
      <c r="I232" s="5"/>
      <c r="J232" s="4"/>
      <c r="K232" s="4"/>
      <c r="L232" s="5"/>
      <c r="M232" s="5"/>
      <c r="N232" s="5"/>
      <c r="O232" s="5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3.2">
      <c r="A233" s="51"/>
      <c r="B233" s="7"/>
      <c r="C233" s="5"/>
      <c r="D233" s="5"/>
      <c r="E233" s="5"/>
      <c r="F233" s="5"/>
      <c r="G233" s="5"/>
      <c r="H233" s="5"/>
      <c r="I233" s="5"/>
      <c r="J233" s="4"/>
      <c r="K233" s="4"/>
      <c r="L233" s="5"/>
      <c r="M233" s="5"/>
      <c r="N233" s="5"/>
      <c r="O233" s="5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3.2">
      <c r="A234" s="51"/>
      <c r="B234" s="7"/>
      <c r="C234" s="5"/>
      <c r="D234" s="5"/>
      <c r="E234" s="5"/>
      <c r="F234" s="5"/>
      <c r="G234" s="5"/>
      <c r="H234" s="5"/>
      <c r="I234" s="5"/>
      <c r="J234" s="4"/>
      <c r="K234" s="4"/>
      <c r="L234" s="5"/>
      <c r="M234" s="5"/>
      <c r="N234" s="5"/>
      <c r="O234" s="5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3.2">
      <c r="A235" s="485" t="s">
        <v>212</v>
      </c>
      <c r="B235" s="7"/>
      <c r="C235" s="5"/>
      <c r="D235" s="5"/>
      <c r="E235" s="5"/>
      <c r="F235" s="5"/>
      <c r="G235" s="5"/>
      <c r="H235" s="5"/>
      <c r="I235" s="5"/>
      <c r="J235" s="5"/>
      <c r="K235" s="4"/>
      <c r="L235" s="5"/>
      <c r="M235" s="5"/>
      <c r="N235" s="5"/>
      <c r="O235" s="5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3.2">
      <c r="A236" s="486" t="s">
        <v>213</v>
      </c>
      <c r="B236" s="7"/>
      <c r="C236" s="5"/>
      <c r="D236" s="5"/>
      <c r="E236" s="5"/>
      <c r="F236" s="5"/>
      <c r="G236" s="5"/>
      <c r="H236" s="5"/>
      <c r="I236" s="5"/>
      <c r="J236" s="5"/>
      <c r="K236" s="4"/>
      <c r="L236" s="5"/>
      <c r="M236" s="5"/>
      <c r="N236" s="5"/>
      <c r="O236" s="5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3.2">
      <c r="A237" s="51" t="s">
        <v>214</v>
      </c>
      <c r="B237" s="7"/>
      <c r="C237" s="5"/>
      <c r="D237" s="5"/>
      <c r="E237" s="5"/>
      <c r="F237" s="5"/>
      <c r="G237" s="5"/>
      <c r="H237" s="5"/>
      <c r="I237" s="5"/>
      <c r="J237" s="5"/>
      <c r="K237" s="4"/>
      <c r="L237" s="5"/>
      <c r="M237" s="5"/>
      <c r="N237" s="5"/>
      <c r="O237" s="5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3.2">
      <c r="A238" s="487" t="s">
        <v>215</v>
      </c>
      <c r="B238" s="7"/>
      <c r="C238" s="5"/>
      <c r="D238" s="5"/>
      <c r="E238" s="5"/>
      <c r="F238" s="5"/>
      <c r="G238" s="5"/>
      <c r="H238" s="5"/>
      <c r="I238" s="5"/>
      <c r="J238" s="4"/>
      <c r="K238" s="4"/>
      <c r="L238" s="5"/>
      <c r="M238" s="5"/>
      <c r="N238" s="5"/>
      <c r="O238" s="5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3.2">
      <c r="A239" s="49" t="s">
        <v>216</v>
      </c>
      <c r="B239" s="7"/>
      <c r="C239" s="5"/>
      <c r="D239" s="5"/>
      <c r="E239" s="5"/>
      <c r="F239" s="5"/>
      <c r="G239" s="5"/>
      <c r="H239" s="5"/>
      <c r="I239" s="5"/>
      <c r="J239" s="4"/>
      <c r="K239" s="4"/>
      <c r="L239" s="5"/>
      <c r="M239" s="5"/>
      <c r="N239" s="5"/>
      <c r="O239" s="5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3.2">
      <c r="A240" s="49" t="s">
        <v>158</v>
      </c>
      <c r="B240" s="7"/>
      <c r="C240" s="5"/>
      <c r="D240" s="5"/>
      <c r="E240" s="5"/>
      <c r="F240" s="5"/>
      <c r="G240" s="5"/>
      <c r="H240" s="5"/>
      <c r="I240" s="5"/>
      <c r="J240" s="4"/>
      <c r="K240" s="4"/>
      <c r="L240" s="5"/>
      <c r="M240" s="5"/>
      <c r="N240" s="5"/>
      <c r="O240" s="5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3.2">
      <c r="A241" s="29" t="s">
        <v>156</v>
      </c>
      <c r="B241" s="7"/>
      <c r="C241" s="5"/>
      <c r="D241" s="5"/>
      <c r="E241" s="5"/>
      <c r="F241" s="5"/>
      <c r="G241" s="5"/>
      <c r="H241" s="5"/>
      <c r="I241" s="5"/>
      <c r="J241" s="4"/>
      <c r="K241" s="4"/>
      <c r="L241" s="5"/>
      <c r="M241" s="5"/>
      <c r="N241" s="5"/>
      <c r="O241" s="5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3.2">
      <c r="A242" s="29" t="s">
        <v>217</v>
      </c>
      <c r="B242" s="7"/>
      <c r="C242" s="5"/>
      <c r="D242" s="5"/>
      <c r="E242" s="5"/>
      <c r="F242" s="5"/>
      <c r="G242" s="5"/>
      <c r="H242" s="5"/>
      <c r="I242" s="5"/>
      <c r="J242" s="4"/>
      <c r="K242" s="4"/>
      <c r="L242" s="5"/>
      <c r="M242" s="5"/>
      <c r="N242" s="5"/>
      <c r="O242" s="5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3.2">
      <c r="A243" s="486" t="s">
        <v>218</v>
      </c>
      <c r="B243" s="7"/>
      <c r="C243" s="5"/>
      <c r="D243" s="5"/>
      <c r="E243" s="5"/>
      <c r="F243" s="5"/>
      <c r="G243" s="5"/>
      <c r="H243" s="5"/>
      <c r="I243" s="5"/>
      <c r="J243" s="4"/>
      <c r="K243" s="4"/>
      <c r="L243" s="5"/>
      <c r="M243" s="5"/>
      <c r="N243" s="5"/>
      <c r="O243" s="5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3.2">
      <c r="A244" s="29"/>
      <c r="B244" s="7"/>
      <c r="C244" s="5"/>
      <c r="D244" s="5"/>
      <c r="E244" s="5"/>
      <c r="F244" s="5"/>
      <c r="G244" s="5"/>
      <c r="H244" s="5"/>
      <c r="I244" s="5"/>
      <c r="J244" s="4"/>
      <c r="K244" s="4"/>
      <c r="L244" s="5"/>
      <c r="M244" s="5"/>
      <c r="N244" s="5"/>
      <c r="O244" s="5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3.2">
      <c r="A245" s="29"/>
      <c r="B245" s="7"/>
      <c r="C245" s="5"/>
      <c r="D245" s="5"/>
      <c r="E245" s="5"/>
      <c r="F245" s="5"/>
      <c r="G245" s="5"/>
      <c r="H245" s="5"/>
      <c r="I245" s="5"/>
      <c r="J245" s="4"/>
      <c r="K245" s="4"/>
      <c r="L245" s="5"/>
      <c r="M245" s="5"/>
      <c r="N245" s="5"/>
      <c r="O245" s="5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3.2">
      <c r="A246" s="29"/>
      <c r="B246" s="7"/>
      <c r="C246" s="5"/>
      <c r="D246" s="5"/>
      <c r="E246" s="5"/>
      <c r="F246" s="5"/>
      <c r="G246" s="5"/>
      <c r="H246" s="5"/>
      <c r="I246" s="5"/>
      <c r="J246" s="4"/>
      <c r="K246" s="4"/>
      <c r="L246" s="5"/>
      <c r="M246" s="5"/>
      <c r="N246" s="5"/>
      <c r="O246" s="5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3.2">
      <c r="A247" s="29"/>
      <c r="B247" s="7"/>
      <c r="C247" s="5"/>
      <c r="D247" s="5"/>
      <c r="E247" s="5"/>
      <c r="F247" s="5"/>
      <c r="G247" s="5"/>
      <c r="H247" s="5"/>
      <c r="I247" s="5"/>
      <c r="J247" s="4"/>
      <c r="K247" s="4"/>
      <c r="L247" s="5"/>
      <c r="M247" s="5"/>
      <c r="N247" s="5"/>
      <c r="O247" s="5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3.2">
      <c r="A248" s="488" t="s">
        <v>219</v>
      </c>
      <c r="B248" s="7"/>
      <c r="C248" s="5"/>
      <c r="D248" s="5"/>
      <c r="E248" s="5"/>
      <c r="F248" s="5"/>
      <c r="G248" s="5"/>
      <c r="H248" s="5"/>
      <c r="I248" s="5"/>
      <c r="J248" s="4"/>
      <c r="K248" s="4"/>
      <c r="L248" s="5"/>
      <c r="M248" s="5"/>
      <c r="N248" s="5"/>
      <c r="O248" s="5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3.2">
      <c r="A249" s="489" t="s">
        <v>220</v>
      </c>
      <c r="B249" s="7"/>
      <c r="C249" s="5"/>
      <c r="D249" s="5"/>
      <c r="E249" s="5"/>
      <c r="F249" s="5"/>
      <c r="G249" s="5"/>
      <c r="H249" s="5"/>
      <c r="I249" s="5"/>
      <c r="J249" s="5"/>
      <c r="K249" s="4"/>
      <c r="L249" s="5"/>
      <c r="M249" s="5"/>
      <c r="N249" s="5"/>
      <c r="O249" s="5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3.2">
      <c r="A250" s="489" t="s">
        <v>221</v>
      </c>
      <c r="B250" s="7"/>
      <c r="C250" s="5"/>
      <c r="D250" s="5"/>
      <c r="E250" s="5"/>
      <c r="F250" s="5"/>
      <c r="G250" s="5"/>
      <c r="H250" s="5"/>
      <c r="I250" s="5"/>
      <c r="J250" s="5"/>
      <c r="K250" s="4"/>
      <c r="L250" s="5"/>
      <c r="M250" s="5"/>
      <c r="N250" s="5"/>
      <c r="O250" s="5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3.2">
      <c r="A251" s="489" t="s">
        <v>222</v>
      </c>
      <c r="B251" s="7"/>
      <c r="C251" s="5"/>
      <c r="D251" s="5"/>
      <c r="E251" s="5"/>
      <c r="F251" s="5"/>
      <c r="G251" s="5"/>
      <c r="H251" s="5"/>
      <c r="I251" s="5"/>
      <c r="J251" s="5"/>
      <c r="K251" s="4"/>
      <c r="L251" s="5"/>
      <c r="M251" s="5"/>
      <c r="N251" s="5"/>
      <c r="O251" s="5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3.2">
      <c r="A252" s="489" t="s">
        <v>223</v>
      </c>
      <c r="B252" s="7"/>
      <c r="C252" s="5"/>
      <c r="D252" s="5"/>
      <c r="E252" s="5"/>
      <c r="F252" s="5"/>
      <c r="G252" s="5"/>
      <c r="H252" s="5"/>
      <c r="I252" s="5"/>
      <c r="J252" s="5"/>
      <c r="K252" s="4"/>
      <c r="L252" s="5"/>
      <c r="M252" s="5"/>
      <c r="N252" s="5"/>
      <c r="O252" s="5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3.2">
      <c r="A253" s="489" t="s">
        <v>224</v>
      </c>
      <c r="B253" s="7"/>
      <c r="C253" s="5"/>
      <c r="D253" s="5"/>
      <c r="E253" s="5"/>
      <c r="F253" s="5"/>
      <c r="G253" s="5"/>
      <c r="H253" s="5"/>
      <c r="I253" s="5"/>
      <c r="J253" s="5"/>
      <c r="K253" s="4"/>
      <c r="L253" s="5"/>
      <c r="M253" s="5"/>
      <c r="N253" s="5"/>
      <c r="O253" s="5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3.2">
      <c r="A254" s="489" t="s">
        <v>225</v>
      </c>
      <c r="B254" s="7"/>
      <c r="C254" s="5"/>
      <c r="D254" s="5"/>
      <c r="E254" s="5"/>
      <c r="F254" s="5"/>
      <c r="G254" s="5"/>
      <c r="H254" s="5"/>
      <c r="I254" s="5"/>
      <c r="J254" s="5"/>
      <c r="K254" s="4"/>
      <c r="L254" s="5"/>
      <c r="M254" s="5"/>
      <c r="N254" s="5"/>
      <c r="O254" s="5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3.2">
      <c r="A255" s="489" t="s">
        <v>226</v>
      </c>
      <c r="B255" s="7"/>
      <c r="C255" s="5"/>
      <c r="D255" s="5"/>
      <c r="E255" s="5"/>
      <c r="F255" s="5"/>
      <c r="G255" s="5"/>
      <c r="H255" s="5"/>
      <c r="I255" s="5"/>
      <c r="J255" s="4"/>
      <c r="K255" s="4"/>
      <c r="L255" s="5"/>
      <c r="M255" s="5"/>
      <c r="N255" s="5"/>
      <c r="O255" s="5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3.2">
      <c r="A256" s="51"/>
      <c r="B256" s="7"/>
      <c r="C256" s="5"/>
      <c r="D256" s="5"/>
      <c r="E256" s="5"/>
      <c r="F256" s="5"/>
      <c r="G256" s="5"/>
      <c r="H256" s="5"/>
      <c r="I256" s="5"/>
      <c r="J256" s="4"/>
      <c r="K256" s="4"/>
      <c r="L256" s="5"/>
      <c r="M256" s="5"/>
      <c r="N256" s="5"/>
      <c r="O256" s="5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3.2">
      <c r="A257" s="51"/>
      <c r="B257" s="7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3.2">
      <c r="A258" s="51"/>
      <c r="B258" s="7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3.2">
      <c r="A259" s="51"/>
      <c r="B259" s="7"/>
      <c r="C259" s="5"/>
      <c r="D259" s="5"/>
      <c r="E259" s="5"/>
      <c r="F259" s="5"/>
      <c r="G259" s="5"/>
      <c r="H259" s="5"/>
      <c r="I259" s="5"/>
      <c r="J259" s="4"/>
      <c r="K259" s="4"/>
      <c r="L259" s="5"/>
      <c r="M259" s="5"/>
      <c r="N259" s="5"/>
      <c r="O259" s="5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3.2">
      <c r="A260" s="51"/>
      <c r="B260" s="7"/>
      <c r="C260" s="5"/>
      <c r="D260" s="5"/>
      <c r="E260" s="5"/>
      <c r="F260" s="5"/>
      <c r="G260" s="5"/>
      <c r="H260" s="5"/>
      <c r="I260" s="5"/>
      <c r="J260" s="4"/>
      <c r="K260" s="4"/>
      <c r="L260" s="5"/>
      <c r="M260" s="5"/>
      <c r="N260" s="5"/>
      <c r="O260" s="5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3.2">
      <c r="A261" s="51"/>
      <c r="B261" s="7"/>
      <c r="C261" s="5"/>
      <c r="D261" s="5"/>
      <c r="E261" s="5"/>
      <c r="F261" s="5"/>
      <c r="G261" s="5"/>
      <c r="H261" s="5"/>
      <c r="I261" s="5"/>
      <c r="J261" s="4"/>
      <c r="K261" s="4"/>
      <c r="L261" s="5"/>
      <c r="M261" s="5"/>
      <c r="N261" s="5"/>
      <c r="O261" s="5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3.2">
      <c r="A262" s="485" t="s">
        <v>227</v>
      </c>
      <c r="B262" s="7"/>
      <c r="C262" s="5"/>
      <c r="D262" s="5"/>
      <c r="E262" s="5"/>
      <c r="F262" s="5"/>
      <c r="G262" s="5"/>
      <c r="H262" s="5"/>
      <c r="I262" s="5"/>
      <c r="J262" s="4"/>
      <c r="K262" s="4"/>
      <c r="L262" s="5"/>
      <c r="M262" s="5"/>
      <c r="N262" s="5"/>
      <c r="O262" s="5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3.2">
      <c r="A263" s="51" t="s">
        <v>228</v>
      </c>
      <c r="B263" s="7"/>
      <c r="C263" s="5"/>
      <c r="D263" s="5"/>
      <c r="E263" s="5"/>
      <c r="F263" s="5"/>
      <c r="G263" s="5"/>
      <c r="H263" s="5"/>
      <c r="I263" s="5"/>
      <c r="J263" s="4"/>
      <c r="K263" s="4"/>
      <c r="L263" s="5"/>
      <c r="M263" s="5"/>
      <c r="N263" s="5"/>
      <c r="O263" s="5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3.2">
      <c r="A264" s="51" t="s">
        <v>229</v>
      </c>
      <c r="B264" s="7"/>
      <c r="C264" s="5"/>
      <c r="D264" s="5"/>
      <c r="E264" s="5"/>
      <c r="F264" s="5"/>
      <c r="G264" s="5"/>
      <c r="H264" s="5"/>
      <c r="I264" s="5"/>
      <c r="J264" s="4"/>
      <c r="K264" s="4"/>
      <c r="L264" s="5"/>
      <c r="M264" s="5"/>
      <c r="N264" s="5"/>
      <c r="O264" s="5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3.2">
      <c r="A265" s="51" t="s">
        <v>230</v>
      </c>
      <c r="B265" s="7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3.2">
      <c r="A266" s="51"/>
      <c r="B266" s="7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3.2">
      <c r="A267" s="51"/>
      <c r="B267" s="7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3.2">
      <c r="A268" s="51"/>
      <c r="B268" s="7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3.2">
      <c r="A269" s="51"/>
      <c r="B269" s="7"/>
      <c r="C269" s="5"/>
      <c r="D269" s="5"/>
      <c r="E269" s="5"/>
      <c r="F269" s="5"/>
      <c r="G269" s="5"/>
      <c r="H269" s="5"/>
      <c r="I269" s="5"/>
      <c r="J269" s="4"/>
      <c r="K269" s="4"/>
      <c r="L269" s="5"/>
      <c r="M269" s="5"/>
      <c r="N269" s="5"/>
      <c r="O269" s="5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3.2">
      <c r="A270" s="51"/>
      <c r="B270" s="7"/>
      <c r="C270" s="5"/>
      <c r="D270" s="5"/>
      <c r="E270" s="5"/>
      <c r="F270" s="5"/>
      <c r="G270" s="5"/>
      <c r="H270" s="5"/>
      <c r="I270" s="5"/>
      <c r="J270" s="4"/>
      <c r="K270" s="4"/>
      <c r="L270" s="5"/>
      <c r="M270" s="5"/>
      <c r="N270" s="5"/>
      <c r="O270" s="5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3.2">
      <c r="A271" s="51"/>
      <c r="B271" s="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3.2">
      <c r="A272" s="51"/>
      <c r="B272" s="7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3.2">
      <c r="A273" s="51"/>
      <c r="B273" s="7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3.2">
      <c r="A274" s="51"/>
      <c r="B274" s="7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3.2">
      <c r="A275" s="51"/>
      <c r="B275" s="7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3.2">
      <c r="A276" s="51"/>
      <c r="B276" s="7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3.2">
      <c r="A277" s="51"/>
      <c r="B277" s="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3.2">
      <c r="A278" s="51"/>
      <c r="B278" s="7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3.2">
      <c r="A279" s="51"/>
      <c r="B279" s="7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3.2">
      <c r="A280" s="51"/>
      <c r="B280" s="7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3.2">
      <c r="A281" s="51"/>
      <c r="B281" s="7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3.2">
      <c r="A282" s="51"/>
      <c r="B282" s="7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3.2">
      <c r="A283" s="51"/>
      <c r="B283" s="7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3.2">
      <c r="A284" s="51"/>
      <c r="B284" s="7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3.2">
      <c r="A285" s="51"/>
      <c r="B285" s="7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3.2">
      <c r="A286" s="51"/>
      <c r="B286" s="7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3.2">
      <c r="A287" s="51"/>
      <c r="B287" s="7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3.2">
      <c r="A288" s="51"/>
      <c r="B288" s="7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3.2">
      <c r="A289" s="51"/>
      <c r="B289" s="7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3.2">
      <c r="A290" s="51"/>
      <c r="B290" s="7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3.2">
      <c r="A291" s="51"/>
      <c r="B291" s="7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3.2">
      <c r="A292" s="51"/>
      <c r="B292" s="7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3.2">
      <c r="A293" s="51"/>
      <c r="B293" s="7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3.2">
      <c r="A294" s="51"/>
      <c r="B294" s="7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3.2">
      <c r="A295" s="51"/>
      <c r="B295" s="7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3.2">
      <c r="A296" s="51"/>
      <c r="B296" s="7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3.2">
      <c r="A297" s="51"/>
      <c r="B297" s="7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3.2">
      <c r="A298" s="51"/>
      <c r="B298" s="7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3.2">
      <c r="A299" s="51"/>
      <c r="B299" s="7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3.2">
      <c r="A300" s="51"/>
      <c r="B300" s="7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3.2">
      <c r="A301" s="51"/>
      <c r="B301" s="7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3.2">
      <c r="A302" s="51"/>
      <c r="B302" s="7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3.2">
      <c r="A303" s="51"/>
      <c r="B303" s="7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3.2">
      <c r="A304" s="51"/>
      <c r="B304" s="7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3.2">
      <c r="A305" s="51"/>
      <c r="B305" s="7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3.2">
      <c r="A306" s="51"/>
      <c r="B306" s="7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3.2">
      <c r="A307" s="51"/>
      <c r="B307" s="7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3.2">
      <c r="A308" s="51"/>
      <c r="B308" s="7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3.2">
      <c r="A309" s="51"/>
      <c r="B309" s="7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3.2">
      <c r="A310" s="51"/>
      <c r="B310" s="7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3.2">
      <c r="A311" s="51"/>
      <c r="B311" s="7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3.2">
      <c r="A312" s="51"/>
      <c r="B312" s="7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3.2">
      <c r="A313" s="51"/>
      <c r="B313" s="7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3.2">
      <c r="A314" s="51"/>
      <c r="B314" s="7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3.2">
      <c r="A315" s="51"/>
      <c r="B315" s="7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3.2">
      <c r="A316" s="51"/>
      <c r="B316" s="7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3.2">
      <c r="A317" s="51"/>
      <c r="B317" s="7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3.2">
      <c r="A318" s="51"/>
      <c r="B318" s="7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3.2">
      <c r="A319" s="51"/>
      <c r="B319" s="7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3.2">
      <c r="A320" s="51"/>
      <c r="B320" s="7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3.2">
      <c r="A321" s="51"/>
      <c r="B321" s="7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3.2">
      <c r="A322" s="51"/>
      <c r="B322" s="7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3.2">
      <c r="A323" s="51"/>
      <c r="B323" s="7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3.2">
      <c r="A324" s="51"/>
      <c r="B324" s="7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3.2">
      <c r="A325" s="51"/>
      <c r="B325" s="7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3.2">
      <c r="A326" s="51"/>
      <c r="B326" s="7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3.2">
      <c r="A327" s="51"/>
      <c r="B327" s="7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3.2">
      <c r="A328" s="51"/>
      <c r="B328" s="7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3.2">
      <c r="A329" s="51"/>
      <c r="B329" s="7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3.2">
      <c r="A330" s="51"/>
      <c r="B330" s="7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3.2">
      <c r="A331" s="51"/>
      <c r="B331" s="7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3.2">
      <c r="A332" s="51"/>
      <c r="B332" s="7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3.2">
      <c r="A333" s="51"/>
      <c r="B333" s="7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3.2">
      <c r="A334" s="51"/>
      <c r="B334" s="7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3.2">
      <c r="A335" s="51"/>
      <c r="B335" s="7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3.2">
      <c r="A336" s="51"/>
      <c r="B336" s="7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3.2">
      <c r="A337" s="51"/>
      <c r="B337" s="7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3.2">
      <c r="A338" s="51"/>
      <c r="B338" s="7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3.2">
      <c r="A339" s="51"/>
      <c r="B339" s="7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3.2">
      <c r="A340" s="51"/>
      <c r="B340" s="7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3.2">
      <c r="A341" s="51"/>
      <c r="B341" s="7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3.2">
      <c r="A342" s="51"/>
      <c r="B342" s="7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3.2">
      <c r="A343" s="51"/>
      <c r="B343" s="7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3.2">
      <c r="A344" s="51"/>
      <c r="B344" s="7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3.2">
      <c r="A345" s="51"/>
      <c r="B345" s="7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3.2">
      <c r="A346" s="51"/>
      <c r="B346" s="7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3.2">
      <c r="A347" s="51"/>
      <c r="B347" s="7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3.2">
      <c r="A348" s="51"/>
      <c r="B348" s="7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3.2">
      <c r="A349" s="51"/>
      <c r="B349" s="7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3.2">
      <c r="A350" s="51"/>
      <c r="B350" s="7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3.2">
      <c r="A351" s="51"/>
      <c r="B351" s="7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3.2">
      <c r="A352" s="51"/>
      <c r="B352" s="7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3.2">
      <c r="A353" s="51"/>
      <c r="B353" s="7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3.2">
      <c r="A354" s="51"/>
      <c r="B354" s="7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3.2">
      <c r="A355" s="51"/>
      <c r="B355" s="7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3.2">
      <c r="A356" s="51"/>
      <c r="B356" s="7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3.2">
      <c r="A357" s="51"/>
      <c r="B357" s="7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3.2">
      <c r="A358" s="51"/>
      <c r="B358" s="7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3.2">
      <c r="A359" s="51"/>
      <c r="B359" s="7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3.2">
      <c r="A360" s="51"/>
      <c r="B360" s="7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3.2">
      <c r="A361" s="51"/>
      <c r="B361" s="7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3.2">
      <c r="A362" s="51"/>
      <c r="B362" s="7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3.2">
      <c r="A363" s="51"/>
      <c r="B363" s="7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3.2">
      <c r="A364" s="51"/>
      <c r="B364" s="7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3.2">
      <c r="A365" s="51"/>
      <c r="B365" s="7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3.2">
      <c r="A366" s="51"/>
      <c r="B366" s="7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3.2">
      <c r="A367" s="51"/>
      <c r="B367" s="7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3.2">
      <c r="A368" s="51"/>
      <c r="B368" s="7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3.2">
      <c r="A369" s="51"/>
      <c r="B369" s="7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3.2">
      <c r="A370" s="51"/>
      <c r="B370" s="7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3.2">
      <c r="A371" s="51"/>
      <c r="B371" s="7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3.2">
      <c r="A372" s="51"/>
      <c r="B372" s="7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3.2">
      <c r="A373" s="51"/>
      <c r="B373" s="7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3.2">
      <c r="A374" s="51"/>
      <c r="B374" s="7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3.2">
      <c r="A375" s="51"/>
      <c r="B375" s="7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3.2">
      <c r="A376" s="51"/>
      <c r="B376" s="7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3.2">
      <c r="A377" s="51"/>
      <c r="B377" s="7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3.2">
      <c r="A378" s="51"/>
      <c r="B378" s="7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3.2">
      <c r="A379" s="51"/>
      <c r="B379" s="7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3.2">
      <c r="A380" s="51"/>
      <c r="B380" s="7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3.2">
      <c r="A381" s="51"/>
      <c r="B381" s="7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3.2">
      <c r="A382" s="51"/>
      <c r="B382" s="7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3.2">
      <c r="A383" s="51"/>
      <c r="B383" s="7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3.2">
      <c r="A384" s="51"/>
      <c r="B384" s="7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3.2">
      <c r="A385" s="51"/>
      <c r="B385" s="7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3.2">
      <c r="A386" s="51"/>
      <c r="B386" s="7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3.2">
      <c r="A387" s="51"/>
      <c r="B387" s="7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3.2">
      <c r="A388" s="51"/>
      <c r="B388" s="7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3.2">
      <c r="A389" s="51"/>
      <c r="B389" s="7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3.2">
      <c r="A390" s="51"/>
      <c r="B390" s="7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3.2">
      <c r="A391" s="51"/>
      <c r="B391" s="7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3.2">
      <c r="A392" s="51"/>
      <c r="B392" s="7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3.2">
      <c r="A393" s="51"/>
      <c r="B393" s="7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3.2">
      <c r="A394" s="51"/>
      <c r="B394" s="7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3.2">
      <c r="A395" s="51"/>
      <c r="B395" s="7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3.2">
      <c r="A396" s="51"/>
      <c r="B396" s="7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3.2">
      <c r="A397" s="51"/>
      <c r="B397" s="7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3.2">
      <c r="A398" s="51"/>
      <c r="B398" s="7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3.2">
      <c r="A399" s="51"/>
      <c r="B399" s="7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3.2">
      <c r="A400" s="51"/>
      <c r="B400" s="7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3.2">
      <c r="A401" s="51"/>
      <c r="B401" s="7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3.2">
      <c r="A402" s="51"/>
      <c r="B402" s="7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3.2">
      <c r="A403" s="51"/>
      <c r="B403" s="7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3.2">
      <c r="A404" s="51"/>
      <c r="B404" s="7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3.2">
      <c r="A405" s="51"/>
      <c r="B405" s="7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3.2">
      <c r="A406" s="51"/>
      <c r="B406" s="7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3.2">
      <c r="A407" s="51"/>
      <c r="B407" s="7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3.2">
      <c r="A408" s="51"/>
      <c r="B408" s="7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3.2">
      <c r="A409" s="51"/>
      <c r="B409" s="7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3.2">
      <c r="A410" s="51"/>
      <c r="B410" s="7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3.2">
      <c r="A411" s="51"/>
      <c r="B411" s="7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3.2">
      <c r="A412" s="51"/>
      <c r="B412" s="7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3.2">
      <c r="A413" s="51"/>
      <c r="B413" s="7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3.2">
      <c r="A414" s="51"/>
      <c r="B414" s="7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3.2">
      <c r="A415" s="51"/>
      <c r="B415" s="7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3.2">
      <c r="A416" s="51"/>
      <c r="B416" s="7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3.2">
      <c r="A417" s="51"/>
      <c r="B417" s="7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3.2">
      <c r="A418" s="51"/>
      <c r="B418" s="7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3.2">
      <c r="A419" s="51"/>
      <c r="B419" s="7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3.2">
      <c r="A420" s="51"/>
      <c r="B420" s="7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3.2">
      <c r="A421" s="51"/>
      <c r="B421" s="7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3.2">
      <c r="A422" s="51"/>
      <c r="B422" s="7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3.2">
      <c r="A423" s="51"/>
      <c r="B423" s="7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3.2">
      <c r="A424" s="51"/>
      <c r="B424" s="7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3.2">
      <c r="A425" s="51"/>
      <c r="B425" s="7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3.2">
      <c r="A426" s="51"/>
      <c r="B426" s="7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3.2">
      <c r="A427" s="51"/>
      <c r="B427" s="7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3.2">
      <c r="A428" s="51"/>
      <c r="B428" s="7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3.2">
      <c r="A429" s="51"/>
      <c r="B429" s="7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3.2">
      <c r="A430" s="51"/>
      <c r="B430" s="7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3.2">
      <c r="A431" s="51"/>
      <c r="B431" s="7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3.2">
      <c r="A432" s="51"/>
      <c r="B432" s="7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3.2">
      <c r="A433" s="51"/>
      <c r="B433" s="7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3.2">
      <c r="A434" s="51"/>
      <c r="B434" s="7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3.2">
      <c r="A435" s="51"/>
      <c r="B435" s="7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3.2">
      <c r="A436" s="51"/>
      <c r="B436" s="7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3.2">
      <c r="A437" s="51"/>
      <c r="B437" s="7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3.2">
      <c r="A438" s="51"/>
      <c r="B438" s="7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3.2">
      <c r="A439" s="51"/>
      <c r="B439" s="7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3.2">
      <c r="A440" s="51"/>
      <c r="B440" s="7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3.2">
      <c r="A441" s="51"/>
      <c r="B441" s="7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3.2">
      <c r="A442" s="51"/>
      <c r="B442" s="7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3.2">
      <c r="A443" s="51"/>
      <c r="B443" s="7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3.2">
      <c r="A444" s="51"/>
      <c r="B444" s="7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3.2">
      <c r="A445" s="51"/>
      <c r="B445" s="7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3.2">
      <c r="A446" s="51"/>
      <c r="B446" s="7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3.2">
      <c r="A447" s="51"/>
      <c r="B447" s="7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3.2">
      <c r="A448" s="51"/>
      <c r="B448" s="7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3.2">
      <c r="A449" s="51"/>
      <c r="B449" s="7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3.2">
      <c r="A450" s="51"/>
      <c r="B450" s="7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3.2">
      <c r="A451" s="51"/>
      <c r="B451" s="7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3.2">
      <c r="A452" s="51"/>
      <c r="B452" s="7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3.2">
      <c r="A453" s="51"/>
      <c r="B453" s="7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3.2">
      <c r="A454" s="51"/>
      <c r="B454" s="7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3.2">
      <c r="A455" s="51"/>
      <c r="B455" s="7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3.2">
      <c r="A456" s="51"/>
      <c r="B456" s="7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3.2">
      <c r="A457" s="51"/>
      <c r="B457" s="7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3.2">
      <c r="A458" s="51"/>
      <c r="B458" s="7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3.2">
      <c r="A459" s="51"/>
      <c r="B459" s="7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3.2">
      <c r="A460" s="51"/>
      <c r="B460" s="7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3.2">
      <c r="A461" s="51"/>
      <c r="B461" s="7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3.2">
      <c r="A462" s="51"/>
      <c r="B462" s="7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3.2">
      <c r="A463" s="51"/>
      <c r="B463" s="7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3.2">
      <c r="A464" s="51"/>
      <c r="B464" s="7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3.2">
      <c r="A465" s="51"/>
      <c r="B465" s="7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3.2">
      <c r="A466" s="51"/>
      <c r="B466" s="7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3.2">
      <c r="A467" s="51"/>
      <c r="B467" s="7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3.2">
      <c r="A468" s="51"/>
      <c r="B468" s="7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3.2">
      <c r="A469" s="51"/>
      <c r="B469" s="7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3.2">
      <c r="A470" s="51"/>
      <c r="B470" s="7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3.2">
      <c r="A471" s="51"/>
      <c r="B471" s="7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3.2">
      <c r="A472" s="51"/>
      <c r="B472" s="7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3.2">
      <c r="A473" s="51"/>
      <c r="B473" s="7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3.2">
      <c r="A474" s="51"/>
      <c r="B474" s="7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3.2">
      <c r="A475" s="51"/>
      <c r="B475" s="7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3.2">
      <c r="A476" s="51"/>
      <c r="B476" s="7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3.2">
      <c r="A477" s="51"/>
      <c r="B477" s="7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3.2">
      <c r="A478" s="51"/>
      <c r="B478" s="7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3.2">
      <c r="A479" s="51"/>
      <c r="B479" s="7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3.2">
      <c r="A480" s="51"/>
      <c r="B480" s="7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3.2">
      <c r="A481" s="51"/>
      <c r="B481" s="7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3.2">
      <c r="A482" s="51"/>
      <c r="B482" s="7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3.2">
      <c r="A483" s="51"/>
      <c r="B483" s="7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3.2">
      <c r="A484" s="51"/>
      <c r="B484" s="7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3.2">
      <c r="A485" s="51"/>
      <c r="B485" s="7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3.2">
      <c r="A486" s="51"/>
      <c r="B486" s="7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3.2">
      <c r="A487" s="51"/>
      <c r="B487" s="7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3.2">
      <c r="A488" s="51"/>
      <c r="B488" s="7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3.2">
      <c r="A489" s="51"/>
      <c r="B489" s="7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3.2">
      <c r="A490" s="51"/>
      <c r="B490" s="7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3.2">
      <c r="A491" s="51"/>
      <c r="B491" s="7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3.2">
      <c r="A492" s="51"/>
      <c r="B492" s="7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3.2">
      <c r="A493" s="51"/>
      <c r="B493" s="7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3.2">
      <c r="A494" s="51"/>
      <c r="B494" s="7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3.2">
      <c r="A495" s="51"/>
      <c r="B495" s="7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3.2">
      <c r="A496" s="51"/>
      <c r="B496" s="7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3.2">
      <c r="A497" s="51"/>
      <c r="B497" s="7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3.2">
      <c r="A498" s="51"/>
      <c r="B498" s="7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3.2">
      <c r="A499" s="51"/>
      <c r="B499" s="7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3.2">
      <c r="A500" s="51"/>
      <c r="B500" s="7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3.2">
      <c r="A501" s="51"/>
      <c r="B501" s="7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3.2">
      <c r="A502" s="51"/>
      <c r="B502" s="7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3.2">
      <c r="A503" s="51"/>
      <c r="B503" s="7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3.2">
      <c r="A504" s="51"/>
      <c r="B504" s="7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3.2">
      <c r="A505" s="51"/>
      <c r="B505" s="7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3.2">
      <c r="A506" s="51"/>
      <c r="B506" s="7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3.2">
      <c r="A507" s="51"/>
      <c r="B507" s="7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3.2">
      <c r="A508" s="51"/>
      <c r="B508" s="7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3.2">
      <c r="A509" s="51"/>
      <c r="B509" s="7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3.2">
      <c r="A510" s="51"/>
      <c r="B510" s="7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3.2">
      <c r="A511" s="51"/>
      <c r="B511" s="7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3.2">
      <c r="A512" s="51"/>
      <c r="B512" s="7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3.2">
      <c r="A513" s="51"/>
      <c r="B513" s="7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3.2">
      <c r="A514" s="51"/>
      <c r="B514" s="7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3.2">
      <c r="A515" s="51"/>
      <c r="B515" s="7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3.2">
      <c r="A516" s="51"/>
      <c r="B516" s="7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3.2">
      <c r="A517" s="51"/>
      <c r="B517" s="7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3.2">
      <c r="A518" s="51"/>
      <c r="B518" s="7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3.2">
      <c r="A519" s="51"/>
      <c r="B519" s="7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3.2">
      <c r="A520" s="51"/>
      <c r="B520" s="7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3.2">
      <c r="A521" s="51"/>
      <c r="B521" s="7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3.2">
      <c r="A522" s="51"/>
      <c r="B522" s="7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3.2">
      <c r="A523" s="51"/>
      <c r="B523" s="7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3.2">
      <c r="A524" s="51"/>
      <c r="B524" s="7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3.2">
      <c r="A525" s="51"/>
      <c r="B525" s="7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3.2">
      <c r="A526" s="51"/>
      <c r="B526" s="7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3.2">
      <c r="A527" s="51"/>
      <c r="B527" s="7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3.2">
      <c r="A528" s="51"/>
      <c r="B528" s="7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3.2">
      <c r="A529" s="51"/>
      <c r="B529" s="7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3.2">
      <c r="A530" s="51"/>
      <c r="B530" s="7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3.2">
      <c r="A531" s="51"/>
      <c r="B531" s="7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3.2">
      <c r="A532" s="51"/>
      <c r="B532" s="7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3.2">
      <c r="A533" s="51"/>
      <c r="B533" s="7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3.2">
      <c r="A534" s="51"/>
      <c r="B534" s="7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3.2">
      <c r="A535" s="51"/>
      <c r="B535" s="7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3.2">
      <c r="A536" s="51"/>
      <c r="B536" s="7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3.2">
      <c r="A537" s="51"/>
      <c r="B537" s="7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3.2">
      <c r="A538" s="51"/>
      <c r="B538" s="7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3.2">
      <c r="A539" s="51"/>
      <c r="B539" s="7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3.2">
      <c r="A540" s="51"/>
      <c r="B540" s="7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3.2">
      <c r="A541" s="51"/>
      <c r="B541" s="7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3.2">
      <c r="A542" s="51"/>
      <c r="B542" s="7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3.2">
      <c r="A543" s="51"/>
      <c r="B543" s="7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3.2">
      <c r="A544" s="51"/>
      <c r="B544" s="7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3.2">
      <c r="A545" s="51"/>
      <c r="B545" s="7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3.2">
      <c r="A546" s="51"/>
      <c r="B546" s="7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3.2">
      <c r="A547" s="51"/>
      <c r="B547" s="7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3.2">
      <c r="A548" s="51"/>
      <c r="B548" s="7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3.2">
      <c r="A549" s="51"/>
      <c r="B549" s="7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3.2">
      <c r="A550" s="51"/>
      <c r="B550" s="7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3.2">
      <c r="A551" s="51"/>
      <c r="B551" s="7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3.2">
      <c r="A552" s="51"/>
      <c r="B552" s="7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3.2">
      <c r="A553" s="51"/>
      <c r="B553" s="7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3.2">
      <c r="A554" s="51"/>
      <c r="B554" s="7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3.2">
      <c r="A555" s="51"/>
      <c r="B555" s="7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3.2">
      <c r="A556" s="51"/>
      <c r="B556" s="7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3.2">
      <c r="A557" s="51"/>
      <c r="B557" s="7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3.2">
      <c r="A558" s="51"/>
      <c r="B558" s="7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3.2">
      <c r="A559" s="51"/>
      <c r="B559" s="7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3.2">
      <c r="A560" s="51"/>
      <c r="B560" s="7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3.2">
      <c r="A561" s="51"/>
      <c r="B561" s="7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3.2">
      <c r="A562" s="51"/>
      <c r="B562" s="7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3.2">
      <c r="A563" s="51"/>
      <c r="B563" s="7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3.2">
      <c r="A564" s="51"/>
      <c r="B564" s="7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3.2">
      <c r="A565" s="51"/>
      <c r="B565" s="7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3.2">
      <c r="A566" s="51"/>
      <c r="B566" s="7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3.2">
      <c r="A567" s="51"/>
      <c r="B567" s="7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3.2">
      <c r="A568" s="51"/>
      <c r="B568" s="7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3.2">
      <c r="A569" s="51"/>
      <c r="B569" s="7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3.2">
      <c r="A570" s="51"/>
      <c r="B570" s="7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3.2">
      <c r="A571" s="51"/>
      <c r="B571" s="7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3.2">
      <c r="A572" s="51"/>
      <c r="B572" s="7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3.2">
      <c r="A573" s="51"/>
      <c r="B573" s="7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3.2">
      <c r="A574" s="51"/>
      <c r="B574" s="7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3.2">
      <c r="A575" s="51"/>
      <c r="B575" s="7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3.2">
      <c r="A576" s="51"/>
      <c r="B576" s="7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3.2">
      <c r="A577" s="51"/>
      <c r="B577" s="7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3.2">
      <c r="A578" s="51"/>
      <c r="B578" s="7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3.2">
      <c r="A579" s="51"/>
      <c r="B579" s="7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3.2">
      <c r="A580" s="51"/>
      <c r="B580" s="7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3.2">
      <c r="A581" s="51"/>
      <c r="B581" s="7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3.2">
      <c r="A582" s="51"/>
      <c r="B582" s="7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3.2">
      <c r="A583" s="51"/>
      <c r="B583" s="7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3.2">
      <c r="A584" s="51"/>
      <c r="B584" s="7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3.2">
      <c r="A585" s="51"/>
      <c r="B585" s="7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3.2">
      <c r="A586" s="51"/>
      <c r="B586" s="7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3.2">
      <c r="A587" s="51"/>
      <c r="B587" s="7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3.2">
      <c r="A588" s="51"/>
      <c r="B588" s="7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3.2">
      <c r="A589" s="51"/>
      <c r="B589" s="7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3.2">
      <c r="A590" s="51"/>
      <c r="B590" s="7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3.2">
      <c r="A591" s="51"/>
      <c r="B591" s="7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3.2">
      <c r="A592" s="51"/>
      <c r="B592" s="7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3.2">
      <c r="A593" s="51"/>
      <c r="B593" s="7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3.2">
      <c r="A594" s="51"/>
      <c r="B594" s="7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3.2">
      <c r="A595" s="51"/>
      <c r="B595" s="7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3.2">
      <c r="A596" s="51"/>
      <c r="B596" s="7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3.2">
      <c r="A597" s="51"/>
      <c r="B597" s="7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3.2">
      <c r="A598" s="51"/>
      <c r="B598" s="7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3.2">
      <c r="A599" s="51"/>
      <c r="B599" s="7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3.2">
      <c r="A600" s="51"/>
      <c r="B600" s="7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3.2">
      <c r="A601" s="51"/>
      <c r="B601" s="7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3.2">
      <c r="A602" s="51"/>
      <c r="B602" s="7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3.2">
      <c r="A603" s="51"/>
      <c r="B603" s="7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3.2">
      <c r="A604" s="51"/>
      <c r="B604" s="7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3.2">
      <c r="A605" s="51"/>
      <c r="B605" s="7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3.2">
      <c r="A606" s="51"/>
      <c r="B606" s="7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3.2">
      <c r="A607" s="51"/>
      <c r="B607" s="7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3.2">
      <c r="A608" s="51"/>
      <c r="B608" s="7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3.2">
      <c r="A609" s="51"/>
      <c r="B609" s="7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3.2">
      <c r="A610" s="51"/>
      <c r="B610" s="7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3.2">
      <c r="A611" s="51"/>
      <c r="B611" s="7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3.2">
      <c r="A612" s="51"/>
      <c r="B612" s="7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3.2">
      <c r="A613" s="51"/>
      <c r="B613" s="7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3.2">
      <c r="A614" s="51"/>
      <c r="B614" s="7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3.2">
      <c r="A615" s="51"/>
      <c r="B615" s="7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3.2">
      <c r="A616" s="51"/>
      <c r="B616" s="7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3.2">
      <c r="A617" s="51"/>
      <c r="B617" s="7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3.2">
      <c r="A618" s="51"/>
      <c r="B618" s="7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3.2">
      <c r="A619" s="51"/>
      <c r="B619" s="7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3.2">
      <c r="A620" s="51"/>
      <c r="B620" s="7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3.2">
      <c r="A621" s="51"/>
      <c r="B621" s="7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3.2">
      <c r="A622" s="51"/>
      <c r="B622" s="7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3.2">
      <c r="A623" s="51"/>
      <c r="B623" s="7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3.2">
      <c r="A624" s="51"/>
      <c r="B624" s="7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3.2">
      <c r="A625" s="51"/>
      <c r="B625" s="7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3.2">
      <c r="A626" s="51"/>
      <c r="B626" s="7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3.2">
      <c r="A627" s="51"/>
      <c r="B627" s="7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3.2">
      <c r="A628" s="51"/>
      <c r="B628" s="7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3.2">
      <c r="A629" s="51"/>
      <c r="B629" s="7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3.2">
      <c r="A630" s="51"/>
      <c r="B630" s="7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3.2">
      <c r="A631" s="51"/>
      <c r="B631" s="7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3.2">
      <c r="A632" s="51"/>
      <c r="B632" s="7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3.2">
      <c r="A633" s="51"/>
      <c r="B633" s="7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3.2">
      <c r="A634" s="51"/>
      <c r="B634" s="7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3.2">
      <c r="A635" s="51"/>
      <c r="B635" s="7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3.2">
      <c r="A636" s="51"/>
      <c r="B636" s="7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3.2">
      <c r="A637" s="51"/>
      <c r="B637" s="7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3.2">
      <c r="A638" s="51"/>
      <c r="B638" s="7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3.2">
      <c r="A639" s="51"/>
      <c r="B639" s="7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3.2">
      <c r="A640" s="51"/>
      <c r="B640" s="7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3.2">
      <c r="A641" s="51"/>
      <c r="B641" s="7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3.2">
      <c r="A642" s="51"/>
      <c r="B642" s="7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3.2">
      <c r="A643" s="51"/>
      <c r="B643" s="7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3.2">
      <c r="A644" s="51"/>
      <c r="B644" s="7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3.2">
      <c r="A645" s="51"/>
      <c r="B645" s="7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3.2">
      <c r="A646" s="51"/>
      <c r="B646" s="7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3.2">
      <c r="A647" s="51"/>
      <c r="B647" s="7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3.2">
      <c r="A648" s="51"/>
      <c r="B648" s="7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3.2">
      <c r="A649" s="51"/>
      <c r="B649" s="7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3.2">
      <c r="A650" s="51"/>
      <c r="B650" s="7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3.2">
      <c r="A651" s="51"/>
      <c r="B651" s="7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3.2">
      <c r="A652" s="51"/>
      <c r="B652" s="7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3.2">
      <c r="A653" s="51"/>
      <c r="B653" s="7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3.2">
      <c r="A654" s="51"/>
      <c r="B654" s="7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3.2">
      <c r="A655" s="51"/>
      <c r="B655" s="7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3.2">
      <c r="A656" s="51"/>
      <c r="B656" s="7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3.2">
      <c r="A657" s="51"/>
      <c r="B657" s="7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3.2">
      <c r="A658" s="51"/>
      <c r="B658" s="7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3.2">
      <c r="A659" s="51"/>
      <c r="B659" s="7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3.2">
      <c r="A660" s="51"/>
      <c r="B660" s="7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3.2">
      <c r="A661" s="51"/>
      <c r="B661" s="7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3.2">
      <c r="A662" s="51"/>
      <c r="B662" s="7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3.2">
      <c r="A663" s="51"/>
      <c r="B663" s="7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3.2">
      <c r="A664" s="51"/>
      <c r="B664" s="7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3.2">
      <c r="A665" s="51"/>
      <c r="B665" s="7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3.2">
      <c r="A666" s="51"/>
      <c r="B666" s="7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3.2">
      <c r="A667" s="51"/>
      <c r="B667" s="7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3.2">
      <c r="A668" s="51"/>
      <c r="B668" s="7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3.2">
      <c r="A669" s="51"/>
      <c r="B669" s="7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3.2">
      <c r="A670" s="51"/>
      <c r="B670" s="7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3.2">
      <c r="A671" s="51"/>
      <c r="B671" s="7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3.2">
      <c r="A672" s="51"/>
      <c r="B672" s="7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3.2">
      <c r="A673" s="51"/>
      <c r="B673" s="7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3.2">
      <c r="A674" s="51"/>
      <c r="B674" s="7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3.2">
      <c r="A675" s="51"/>
      <c r="B675" s="7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3.2">
      <c r="A676" s="51"/>
      <c r="B676" s="7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3.2">
      <c r="A677" s="51"/>
      <c r="B677" s="7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3.2">
      <c r="A678" s="51"/>
      <c r="B678" s="7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3.2">
      <c r="A679" s="51"/>
      <c r="B679" s="7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3.2">
      <c r="A680" s="51"/>
      <c r="B680" s="7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3.2">
      <c r="A681" s="51"/>
      <c r="B681" s="7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3.2">
      <c r="A682" s="51"/>
      <c r="B682" s="7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3.2">
      <c r="A683" s="51"/>
      <c r="B683" s="7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3.2">
      <c r="A684" s="51"/>
      <c r="B684" s="7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3.2">
      <c r="A685" s="51"/>
      <c r="B685" s="7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3.2">
      <c r="A686" s="51"/>
      <c r="B686" s="7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3.2">
      <c r="A687" s="51"/>
      <c r="B687" s="7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3.2">
      <c r="A688" s="51"/>
      <c r="B688" s="7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3.2">
      <c r="A689" s="51"/>
      <c r="B689" s="7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3.2">
      <c r="A690" s="51"/>
      <c r="B690" s="7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3.2">
      <c r="A691" s="51"/>
      <c r="B691" s="7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3.2">
      <c r="A692" s="51"/>
      <c r="B692" s="7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3.2">
      <c r="A693" s="51"/>
      <c r="B693" s="7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3.2">
      <c r="A694" s="51"/>
      <c r="B694" s="7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3.2">
      <c r="A695" s="51"/>
      <c r="B695" s="7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3.2">
      <c r="A696" s="51"/>
      <c r="B696" s="7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3.2">
      <c r="A697" s="51"/>
      <c r="B697" s="7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3.2">
      <c r="A698" s="51"/>
      <c r="B698" s="7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3.2">
      <c r="A699" s="51"/>
      <c r="B699" s="7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3.2">
      <c r="A700" s="51"/>
      <c r="B700" s="7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3.2">
      <c r="A701" s="51"/>
      <c r="B701" s="7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3.2">
      <c r="A702" s="51"/>
      <c r="B702" s="7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3.2">
      <c r="A703" s="51"/>
      <c r="B703" s="7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3.2">
      <c r="A704" s="51"/>
      <c r="B704" s="7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3.2">
      <c r="A705" s="51"/>
      <c r="B705" s="7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3.2">
      <c r="A706" s="51"/>
      <c r="B706" s="7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3.2">
      <c r="A707" s="51"/>
      <c r="B707" s="7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3.2">
      <c r="A708" s="51"/>
      <c r="B708" s="7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3.2">
      <c r="A709" s="51"/>
      <c r="B709" s="7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3.2">
      <c r="A710" s="51"/>
      <c r="B710" s="7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3.2">
      <c r="A711" s="51"/>
      <c r="B711" s="7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3.2">
      <c r="A712" s="51"/>
      <c r="B712" s="7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3.2">
      <c r="A713" s="51"/>
      <c r="B713" s="7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3.2">
      <c r="A714" s="51"/>
      <c r="B714" s="7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3.2">
      <c r="A715" s="51"/>
      <c r="B715" s="7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3.2">
      <c r="A716" s="51"/>
      <c r="B716" s="7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3.2">
      <c r="A717" s="51"/>
      <c r="B717" s="7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3.2">
      <c r="A718" s="51"/>
      <c r="B718" s="7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3.2">
      <c r="A719" s="51"/>
      <c r="B719" s="7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3.2">
      <c r="A720" s="51"/>
      <c r="B720" s="7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3.2">
      <c r="A721" s="51"/>
      <c r="B721" s="7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3.2">
      <c r="A722" s="51"/>
      <c r="B722" s="7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3.2">
      <c r="A723" s="51"/>
      <c r="B723" s="7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3.2">
      <c r="A724" s="51"/>
      <c r="B724" s="7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3.2">
      <c r="A725" s="51"/>
      <c r="B725" s="7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3.2">
      <c r="A726" s="51"/>
      <c r="B726" s="7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3.2">
      <c r="A727" s="51"/>
      <c r="B727" s="7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3.2">
      <c r="A728" s="51"/>
      <c r="B728" s="7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3.2">
      <c r="A729" s="51"/>
      <c r="B729" s="7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3.2">
      <c r="A730" s="51"/>
      <c r="B730" s="7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3.2">
      <c r="A731" s="51"/>
      <c r="B731" s="7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3.2">
      <c r="A732" s="51"/>
      <c r="B732" s="7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3.2">
      <c r="A733" s="51"/>
      <c r="B733" s="7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3.2">
      <c r="A734" s="51"/>
      <c r="B734" s="7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3.2">
      <c r="A735" s="51"/>
      <c r="B735" s="7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3.2">
      <c r="A736" s="51"/>
      <c r="B736" s="7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3.2">
      <c r="A737" s="51"/>
      <c r="B737" s="7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3.2">
      <c r="A738" s="51"/>
      <c r="B738" s="7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3.2">
      <c r="A739" s="51"/>
      <c r="B739" s="7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3.2">
      <c r="A740" s="51"/>
      <c r="B740" s="7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3.2">
      <c r="A741" s="51"/>
      <c r="B741" s="7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3.2">
      <c r="A742" s="51"/>
      <c r="B742" s="7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3.2">
      <c r="A743" s="51"/>
      <c r="B743" s="7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3.2">
      <c r="A744" s="51"/>
      <c r="B744" s="7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3.2">
      <c r="A745" s="51"/>
      <c r="B745" s="7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3.2">
      <c r="A746" s="51"/>
      <c r="B746" s="7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3.2">
      <c r="A747" s="51"/>
      <c r="B747" s="7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3.2">
      <c r="A748" s="51"/>
      <c r="B748" s="7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3.2">
      <c r="A749" s="51"/>
      <c r="B749" s="7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3.2">
      <c r="A750" s="51"/>
      <c r="B750" s="7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3.2">
      <c r="A751" s="51"/>
      <c r="B751" s="7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3.2">
      <c r="A752" s="51"/>
      <c r="B752" s="7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3.2">
      <c r="A753" s="51"/>
      <c r="B753" s="7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3.2">
      <c r="A754" s="51"/>
      <c r="B754" s="7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3.2">
      <c r="A755" s="51"/>
      <c r="B755" s="7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3.2">
      <c r="A756" s="51"/>
      <c r="B756" s="7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3.2">
      <c r="A757" s="51"/>
      <c r="B757" s="7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3.2">
      <c r="A758" s="51"/>
      <c r="B758" s="7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3.2">
      <c r="A759" s="51"/>
      <c r="B759" s="7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3.2">
      <c r="A760" s="51"/>
      <c r="B760" s="7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3.2">
      <c r="A761" s="51"/>
      <c r="B761" s="7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3.2">
      <c r="A762" s="51"/>
      <c r="B762" s="7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3.2">
      <c r="A763" s="51"/>
      <c r="B763" s="7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3.2">
      <c r="A764" s="51"/>
      <c r="B764" s="7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3.2">
      <c r="A765" s="51"/>
      <c r="B765" s="7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3.2">
      <c r="A766" s="51"/>
      <c r="B766" s="7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3.2">
      <c r="A767" s="51"/>
      <c r="B767" s="7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3.2">
      <c r="A768" s="51"/>
      <c r="B768" s="7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3.2">
      <c r="A769" s="51"/>
      <c r="B769" s="7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3.2">
      <c r="A770" s="51"/>
      <c r="B770" s="7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3.2">
      <c r="A771" s="51"/>
      <c r="B771" s="7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3.2">
      <c r="A772" s="51"/>
      <c r="B772" s="7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3.2">
      <c r="A773" s="51"/>
      <c r="B773" s="7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3.2">
      <c r="A774" s="51"/>
      <c r="B774" s="7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3.2">
      <c r="A775" s="51"/>
      <c r="B775" s="7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3.2">
      <c r="A776" s="51"/>
      <c r="B776" s="7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3.2">
      <c r="A777" s="51"/>
      <c r="B777" s="7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3.2">
      <c r="A778" s="51"/>
      <c r="B778" s="7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3.2">
      <c r="A779" s="51"/>
      <c r="B779" s="7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3.2">
      <c r="A780" s="51"/>
      <c r="B780" s="7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3.2">
      <c r="A781" s="51"/>
      <c r="B781" s="7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3.2">
      <c r="A782" s="51"/>
      <c r="B782" s="7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3.2">
      <c r="A783" s="51"/>
      <c r="B783" s="7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3.2">
      <c r="A784" s="51"/>
      <c r="B784" s="7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3.2">
      <c r="A785" s="51"/>
      <c r="B785" s="7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3.2">
      <c r="A786" s="51"/>
      <c r="B786" s="7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3.2">
      <c r="A787" s="51"/>
      <c r="B787" s="7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3.2">
      <c r="A788" s="51"/>
      <c r="B788" s="7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3.2">
      <c r="A789" s="51"/>
      <c r="B789" s="7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3.2">
      <c r="A790" s="51"/>
      <c r="B790" s="7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3.2">
      <c r="A791" s="51"/>
      <c r="B791" s="7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3.2">
      <c r="A792" s="51"/>
      <c r="B792" s="7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3.2">
      <c r="A793" s="51"/>
      <c r="B793" s="7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3.2">
      <c r="A794" s="51"/>
      <c r="B794" s="7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3.2">
      <c r="A795" s="51"/>
      <c r="B795" s="7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3.2">
      <c r="A796" s="51"/>
      <c r="B796" s="7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3.2">
      <c r="A797" s="51"/>
      <c r="B797" s="7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3.2">
      <c r="A798" s="51"/>
      <c r="B798" s="7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3.2">
      <c r="A799" s="51"/>
      <c r="B799" s="7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3.2">
      <c r="A800" s="51"/>
      <c r="B800" s="7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3.2">
      <c r="A801" s="51"/>
      <c r="B801" s="7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3.2">
      <c r="A802" s="51"/>
      <c r="B802" s="7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3.2">
      <c r="A803" s="51"/>
      <c r="B803" s="7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3.2">
      <c r="A804" s="51"/>
      <c r="B804" s="7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3.2">
      <c r="A805" s="51"/>
      <c r="B805" s="7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3.2">
      <c r="A806" s="51"/>
      <c r="B806" s="7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3.2">
      <c r="A807" s="51"/>
      <c r="B807" s="7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3.2">
      <c r="A808" s="51"/>
      <c r="B808" s="7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3.2">
      <c r="A809" s="51"/>
      <c r="B809" s="7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3.2">
      <c r="A810" s="51"/>
      <c r="B810" s="7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3.2">
      <c r="A811" s="51"/>
      <c r="B811" s="7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3.2">
      <c r="A812" s="51"/>
      <c r="B812" s="7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3.2">
      <c r="A813" s="51"/>
      <c r="B813" s="7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3.2">
      <c r="A814" s="51"/>
      <c r="B814" s="7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3.2">
      <c r="A815" s="51"/>
      <c r="B815" s="7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3.2">
      <c r="A816" s="51"/>
      <c r="B816" s="7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3.2">
      <c r="A817" s="51"/>
      <c r="B817" s="7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3.2">
      <c r="A818" s="51"/>
      <c r="B818" s="7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3.2">
      <c r="A819" s="51"/>
      <c r="B819" s="7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3.2">
      <c r="A820" s="51"/>
      <c r="B820" s="7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3.2">
      <c r="A821" s="51"/>
      <c r="B821" s="7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3.2">
      <c r="A822" s="51"/>
      <c r="B822" s="7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3.2">
      <c r="A823" s="51"/>
      <c r="B823" s="7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3.2">
      <c r="A824" s="51"/>
      <c r="B824" s="7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3.2">
      <c r="A825" s="51"/>
      <c r="B825" s="7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3.2">
      <c r="A826" s="51"/>
      <c r="B826" s="7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3.2">
      <c r="A827" s="51"/>
      <c r="B827" s="7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3.2">
      <c r="A828" s="51"/>
      <c r="B828" s="7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3.2">
      <c r="A829" s="51"/>
      <c r="B829" s="7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3.2">
      <c r="A830" s="51"/>
      <c r="B830" s="7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3.2">
      <c r="A831" s="51"/>
      <c r="B831" s="7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3.2">
      <c r="A832" s="51"/>
      <c r="B832" s="7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3.2">
      <c r="A833" s="51"/>
      <c r="B833" s="7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3.2">
      <c r="A834" s="51"/>
      <c r="B834" s="7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3.2">
      <c r="A835" s="51"/>
      <c r="B835" s="7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3.2">
      <c r="A836" s="51"/>
      <c r="B836" s="7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3.2">
      <c r="A837" s="51"/>
      <c r="B837" s="7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3.2">
      <c r="A838" s="51"/>
      <c r="B838" s="7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3.2">
      <c r="A839" s="51"/>
      <c r="B839" s="7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3.2">
      <c r="A840" s="51"/>
      <c r="B840" s="7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3.2">
      <c r="A841" s="51"/>
      <c r="B841" s="7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3.2">
      <c r="A842" s="51"/>
      <c r="B842" s="7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3.2">
      <c r="A843" s="51"/>
      <c r="B843" s="7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3.2">
      <c r="A844" s="51"/>
      <c r="B844" s="7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3.2">
      <c r="A845" s="51"/>
      <c r="B845" s="7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3.2">
      <c r="A846" s="51"/>
      <c r="B846" s="7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3.2">
      <c r="A847" s="51"/>
      <c r="B847" s="7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3.2">
      <c r="A848" s="51"/>
      <c r="B848" s="7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3.2">
      <c r="A849" s="51"/>
      <c r="B849" s="7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3.2">
      <c r="A850" s="51"/>
      <c r="B850" s="7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3.2">
      <c r="A851" s="51"/>
      <c r="B851" s="7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3.2">
      <c r="A852" s="51"/>
      <c r="B852" s="7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3.2">
      <c r="A853" s="51"/>
      <c r="B853" s="7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3.2">
      <c r="A854" s="51"/>
      <c r="B854" s="7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3.2">
      <c r="A855" s="51"/>
      <c r="B855" s="7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3.2">
      <c r="A856" s="51"/>
      <c r="B856" s="7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3.2">
      <c r="A857" s="51"/>
      <c r="B857" s="7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3.2">
      <c r="A858" s="51"/>
      <c r="B858" s="7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3.2">
      <c r="A859" s="51"/>
      <c r="B859" s="7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3.2">
      <c r="A860" s="51"/>
      <c r="B860" s="7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3.2">
      <c r="A861" s="51"/>
      <c r="B861" s="7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3.2">
      <c r="A862" s="51"/>
      <c r="B862" s="7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3.2">
      <c r="A863" s="51"/>
      <c r="B863" s="7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3.2">
      <c r="A864" s="51"/>
      <c r="B864" s="7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3.2">
      <c r="A865" s="51"/>
      <c r="B865" s="7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3.2">
      <c r="A866" s="51"/>
      <c r="B866" s="7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3.2">
      <c r="A867" s="51"/>
      <c r="B867" s="7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3.2">
      <c r="A868" s="51"/>
      <c r="B868" s="7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3.2">
      <c r="A869" s="51"/>
      <c r="B869" s="7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3.2">
      <c r="A870" s="51"/>
      <c r="B870" s="7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3.2">
      <c r="A871" s="51"/>
      <c r="B871" s="7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3.2">
      <c r="A872" s="51"/>
      <c r="B872" s="7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3.2">
      <c r="A873" s="51"/>
      <c r="B873" s="7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3.2">
      <c r="A874" s="51"/>
      <c r="B874" s="7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3.2">
      <c r="A875" s="51"/>
      <c r="B875" s="7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3.2">
      <c r="A876" s="51"/>
      <c r="B876" s="7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3.2">
      <c r="A877" s="51"/>
      <c r="B877" s="7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3.2">
      <c r="A878" s="51"/>
      <c r="B878" s="7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3.2">
      <c r="A879" s="51"/>
      <c r="B879" s="7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3.2">
      <c r="A880" s="51"/>
      <c r="B880" s="7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3.2">
      <c r="A881" s="51"/>
      <c r="B881" s="7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3.2">
      <c r="A882" s="51"/>
      <c r="B882" s="7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3.2">
      <c r="A883" s="51"/>
      <c r="B883" s="7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3.2">
      <c r="A884" s="51"/>
      <c r="B884" s="7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3.2">
      <c r="A885" s="51"/>
      <c r="B885" s="7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3.2">
      <c r="A886" s="51"/>
      <c r="B886" s="7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3.2">
      <c r="A887" s="51"/>
      <c r="B887" s="7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3.2">
      <c r="A888" s="51"/>
      <c r="B888" s="7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3.2">
      <c r="A889" s="51"/>
      <c r="B889" s="7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3.2">
      <c r="A890" s="51"/>
      <c r="B890" s="7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3.2">
      <c r="A891" s="51"/>
      <c r="B891" s="7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3.2">
      <c r="A892" s="51"/>
      <c r="B892" s="7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3.2">
      <c r="A893" s="51"/>
      <c r="B893" s="7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3.2">
      <c r="A894" s="51"/>
      <c r="B894" s="7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3.2">
      <c r="A895" s="51"/>
      <c r="B895" s="7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3.2">
      <c r="A896" s="51"/>
      <c r="B896" s="7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3.2">
      <c r="A897" s="51"/>
      <c r="B897" s="7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3.2">
      <c r="A898" s="51"/>
      <c r="B898" s="7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3.2">
      <c r="A899" s="51"/>
      <c r="B899" s="7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3.2">
      <c r="A900" s="51"/>
      <c r="B900" s="7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3.2">
      <c r="A901" s="51"/>
      <c r="B901" s="7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3.2">
      <c r="A902" s="51"/>
      <c r="B902" s="7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3.2">
      <c r="A903" s="51"/>
      <c r="B903" s="7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3.2">
      <c r="A904" s="51"/>
      <c r="B904" s="7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3.2">
      <c r="A905" s="51"/>
      <c r="B905" s="7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3.2">
      <c r="A906" s="51"/>
      <c r="B906" s="7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3.2">
      <c r="A907" s="51"/>
      <c r="B907" s="7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3.2">
      <c r="A908" s="51"/>
      <c r="B908" s="7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3.2">
      <c r="A909" s="51"/>
      <c r="B909" s="7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3.2">
      <c r="A910" s="51"/>
      <c r="B910" s="7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3.2">
      <c r="A911" s="51"/>
      <c r="B911" s="7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3.2">
      <c r="A912" s="51"/>
      <c r="B912" s="7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3.2">
      <c r="A913" s="51"/>
      <c r="B913" s="7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3.2">
      <c r="A914" s="51"/>
      <c r="B914" s="7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3.2">
      <c r="A915" s="51"/>
      <c r="B915" s="7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3.2">
      <c r="A916" s="51"/>
      <c r="B916" s="7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3.2">
      <c r="A917" s="51"/>
      <c r="B917" s="7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3.2">
      <c r="A918" s="51"/>
      <c r="B918" s="7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3.2">
      <c r="A919" s="51"/>
      <c r="B919" s="7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3.2">
      <c r="A920" s="51"/>
      <c r="B920" s="7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3.2">
      <c r="A921" s="51"/>
      <c r="B921" s="7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3.2">
      <c r="A922" s="51"/>
      <c r="B922" s="7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3.2">
      <c r="A923" s="51"/>
      <c r="B923" s="7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3.2">
      <c r="A924" s="51"/>
      <c r="B924" s="7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3.2">
      <c r="A925" s="51"/>
      <c r="B925" s="7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3.2">
      <c r="A926" s="51"/>
      <c r="B926" s="7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3.2">
      <c r="A927" s="51"/>
      <c r="B927" s="7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3.2">
      <c r="A928" s="51"/>
      <c r="B928" s="7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</row>
    <row r="929" spans="1:26" ht="13.2">
      <c r="A929" s="51"/>
      <c r="B929" s="7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</row>
    <row r="930" spans="1:26" ht="13.2">
      <c r="A930" s="51"/>
      <c r="B930" s="7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</row>
    <row r="931" spans="1:26" ht="13.2">
      <c r="A931" s="51"/>
      <c r="B931" s="7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</row>
    <row r="932" spans="1:26" ht="13.2">
      <c r="A932" s="51"/>
      <c r="B932" s="7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</row>
    <row r="933" spans="1:26" ht="13.2">
      <c r="A933" s="51"/>
      <c r="B933" s="7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</row>
    <row r="934" spans="1:26" ht="13.2">
      <c r="A934" s="51"/>
      <c r="B934" s="7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</row>
    <row r="935" spans="1:26" ht="13.2">
      <c r="A935" s="51"/>
      <c r="B935" s="7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</row>
    <row r="936" spans="1:26" ht="13.2">
      <c r="A936" s="51"/>
      <c r="B936" s="7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</row>
    <row r="937" spans="1:26" ht="13.2">
      <c r="A937" s="51"/>
      <c r="B937" s="7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</row>
    <row r="938" spans="1:26" ht="13.2">
      <c r="A938" s="51"/>
      <c r="B938" s="7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</row>
    <row r="939" spans="1:26" ht="13.2">
      <c r="A939" s="51"/>
      <c r="B939" s="7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</row>
    <row r="940" spans="1:26" ht="13.2">
      <c r="A940" s="51"/>
      <c r="B940" s="7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</row>
    <row r="941" spans="1:26" ht="13.2">
      <c r="A941" s="51"/>
      <c r="B941" s="7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</row>
    <row r="942" spans="1:26" ht="13.2">
      <c r="A942" s="51"/>
      <c r="B942" s="7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</row>
    <row r="943" spans="1:26" ht="13.2">
      <c r="A943" s="51"/>
      <c r="B943" s="7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</row>
    <row r="944" spans="1:26" ht="13.2">
      <c r="A944" s="51"/>
      <c r="B944" s="7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</row>
    <row r="945" spans="1:26" ht="13.2">
      <c r="A945" s="51"/>
      <c r="B945" s="7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</row>
    <row r="946" spans="1:26" ht="13.2">
      <c r="A946" s="51"/>
      <c r="B946" s="7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</row>
    <row r="947" spans="1:26" ht="13.2">
      <c r="A947" s="51"/>
      <c r="B947" s="7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</row>
    <row r="948" spans="1:26" ht="13.2">
      <c r="A948" s="51"/>
      <c r="B948" s="7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</row>
    <row r="949" spans="1:26" ht="13.2">
      <c r="A949" s="51"/>
      <c r="B949" s="7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</row>
    <row r="950" spans="1:26" ht="13.2">
      <c r="A950" s="51"/>
      <c r="B950" s="7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</row>
    <row r="951" spans="1:26" ht="13.2">
      <c r="A951" s="51"/>
      <c r="B951" s="7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</row>
    <row r="952" spans="1:26" ht="13.2">
      <c r="A952" s="51"/>
      <c r="B952" s="7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</row>
    <row r="953" spans="1:26" ht="13.2">
      <c r="A953" s="51"/>
      <c r="B953" s="7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</row>
    <row r="954" spans="1:26" ht="13.2">
      <c r="A954" s="51"/>
      <c r="B954" s="7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</row>
    <row r="955" spans="1:26" ht="13.2">
      <c r="A955" s="51"/>
      <c r="B955" s="7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</row>
    <row r="956" spans="1:26" ht="13.2">
      <c r="A956" s="51"/>
      <c r="B956" s="7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</row>
    <row r="957" spans="1:26" ht="13.2">
      <c r="A957" s="51"/>
      <c r="B957" s="7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</row>
    <row r="958" spans="1:26" ht="13.2">
      <c r="A958" s="51"/>
      <c r="B958" s="7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</row>
    <row r="959" spans="1:26" ht="13.2">
      <c r="A959" s="51"/>
      <c r="B959" s="7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</row>
    <row r="960" spans="1:26" ht="13.2">
      <c r="A960" s="51"/>
      <c r="B960" s="7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</row>
    <row r="961" spans="1:26" ht="13.2">
      <c r="A961" s="51"/>
      <c r="B961" s="7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</row>
    <row r="962" spans="1:26" ht="13.2">
      <c r="A962" s="51"/>
      <c r="B962" s="7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</row>
    <row r="963" spans="1:26" ht="13.2">
      <c r="A963" s="51"/>
      <c r="B963" s="7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</row>
    <row r="964" spans="1:26" ht="13.2">
      <c r="A964" s="51"/>
      <c r="B964" s="7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</row>
    <row r="965" spans="1:26" ht="13.2">
      <c r="A965" s="51"/>
      <c r="B965" s="7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</row>
    <row r="966" spans="1:26" ht="13.2">
      <c r="A966" s="51"/>
      <c r="B966" s="7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</row>
    <row r="967" spans="1:26" ht="13.2">
      <c r="A967" s="51"/>
      <c r="B967" s="7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</row>
    <row r="968" spans="1:26" ht="13.2">
      <c r="A968" s="51"/>
      <c r="B968" s="7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</row>
    <row r="969" spans="1:26" ht="13.2">
      <c r="A969" s="51"/>
      <c r="B969" s="7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</row>
    <row r="970" spans="1:26" ht="13.2">
      <c r="A970" s="51"/>
      <c r="B970" s="7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</row>
    <row r="971" spans="1:26" ht="13.2">
      <c r="A971" s="51"/>
      <c r="B971" s="7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</row>
    <row r="972" spans="1:26" ht="13.2">
      <c r="A972" s="51"/>
      <c r="B972" s="7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</row>
    <row r="973" spans="1:26" ht="13.2">
      <c r="A973" s="51"/>
      <c r="B973" s="7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</row>
    <row r="974" spans="1:26" ht="13.2">
      <c r="A974" s="51"/>
      <c r="B974" s="7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</row>
    <row r="975" spans="1:26" ht="13.2">
      <c r="A975" s="51"/>
      <c r="B975" s="7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</row>
    <row r="976" spans="1:26" ht="13.2">
      <c r="A976" s="51"/>
      <c r="B976" s="7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</row>
    <row r="977" spans="1:26" ht="13.2">
      <c r="A977" s="51"/>
      <c r="B977" s="7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</row>
    <row r="978" spans="1:26" ht="13.2">
      <c r="A978" s="51"/>
      <c r="B978" s="7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</row>
    <row r="979" spans="1:26" ht="13.2">
      <c r="A979" s="51"/>
      <c r="B979" s="7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</row>
    <row r="980" spans="1:26" ht="13.2">
      <c r="A980" s="51"/>
      <c r="B980" s="7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</row>
    <row r="981" spans="1:26" ht="13.2">
      <c r="A981" s="51"/>
      <c r="B981" s="7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</row>
    <row r="982" spans="1:26" ht="13.2">
      <c r="A982" s="51"/>
      <c r="B982" s="7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</row>
    <row r="983" spans="1:26" ht="13.2">
      <c r="A983" s="51"/>
      <c r="B983" s="7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</row>
    <row r="984" spans="1:26" ht="13.2">
      <c r="A984" s="51"/>
      <c r="B984" s="7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</row>
    <row r="985" spans="1:26" ht="13.2">
      <c r="A985" s="51"/>
      <c r="B985" s="7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</row>
    <row r="986" spans="1:26" ht="13.2">
      <c r="A986" s="51"/>
      <c r="B986" s="7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</row>
    <row r="987" spans="1:26" ht="13.2">
      <c r="A987" s="51"/>
      <c r="B987" s="7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</row>
    <row r="988" spans="1:26" ht="13.2">
      <c r="A988" s="51"/>
      <c r="B988" s="7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</row>
    <row r="989" spans="1:26" ht="13.2">
      <c r="A989" s="51"/>
      <c r="B989" s="7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</row>
    <row r="990" spans="1:26" ht="13.2">
      <c r="A990" s="51"/>
      <c r="B990" s="7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</row>
    <row r="991" spans="1:26" ht="13.2">
      <c r="A991" s="51"/>
      <c r="B991" s="7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</row>
    <row r="992" spans="1:26" ht="13.2">
      <c r="A992" s="51"/>
      <c r="B992" s="7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</row>
    <row r="993" spans="1:26" ht="13.2">
      <c r="A993" s="51"/>
      <c r="B993" s="7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</row>
    <row r="994" spans="1:26" ht="13.2">
      <c r="A994" s="51"/>
      <c r="B994" s="7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</row>
    <row r="995" spans="1:26" ht="13.2">
      <c r="A995" s="51"/>
      <c r="B995" s="7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</row>
    <row r="996" spans="1:26" ht="13.2">
      <c r="A996" s="51"/>
      <c r="B996" s="7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</row>
    <row r="997" spans="1:26" ht="13.2">
      <c r="A997" s="51"/>
      <c r="B997" s="7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</row>
    <row r="998" spans="1:26" ht="13.2">
      <c r="A998" s="51"/>
      <c r="B998" s="7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</row>
    <row r="999" spans="1:26" ht="13.2">
      <c r="A999" s="51"/>
      <c r="B999" s="7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</row>
    <row r="1000" spans="1:26" ht="13.2">
      <c r="A1000" s="51"/>
      <c r="B1000" s="7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</row>
    <row r="1001" spans="1:26" ht="13.2">
      <c r="A1001" s="51"/>
      <c r="B1001" s="7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</row>
    <row r="1002" spans="1:26" ht="13.2">
      <c r="A1002" s="51"/>
      <c r="B1002" s="7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</row>
    <row r="1003" spans="1:26" ht="13.2">
      <c r="A1003" s="51"/>
      <c r="B1003" s="7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</row>
    <row r="1004" spans="1:26" ht="13.2">
      <c r="A1004" s="51"/>
      <c r="B1004" s="7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</row>
    <row r="1005" spans="1:26" ht="13.2">
      <c r="A1005" s="51"/>
      <c r="B1005" s="7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</row>
    <row r="1006" spans="1:26" ht="13.2">
      <c r="A1006" s="51"/>
      <c r="B1006" s="7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</row>
    <row r="1007" spans="1:26" ht="13.2">
      <c r="A1007" s="51"/>
      <c r="B1007" s="7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</row>
    <row r="1008" spans="1:26" ht="13.2">
      <c r="A1008" s="51"/>
      <c r="B1008" s="7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</row>
    <row r="1009" spans="1:26" ht="13.2">
      <c r="A1009" s="51"/>
      <c r="B1009" s="7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</row>
    <row r="1010" spans="1:26" ht="13.2">
      <c r="A1010" s="51"/>
      <c r="B1010" s="7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</row>
    <row r="1011" spans="1:26" ht="13.2">
      <c r="A1011" s="51"/>
      <c r="B1011" s="7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</row>
    <row r="1012" spans="1:26" ht="13.2">
      <c r="A1012" s="51"/>
      <c r="B1012" s="7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</row>
    <row r="1013" spans="1:26" ht="13.2">
      <c r="A1013" s="51"/>
      <c r="B1013" s="7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</row>
    <row r="1014" spans="1:26" ht="13.2">
      <c r="A1014" s="51"/>
      <c r="B1014" s="7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</row>
    <row r="1015" spans="1:26" ht="13.2">
      <c r="A1015" s="51"/>
      <c r="B1015" s="7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</row>
    <row r="1016" spans="1:26" ht="13.2">
      <c r="A1016" s="51"/>
      <c r="B1016" s="7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</row>
    <row r="1017" spans="1:26" ht="13.2">
      <c r="A1017" s="51"/>
      <c r="B1017" s="7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</row>
    <row r="1018" spans="1:26" ht="13.2">
      <c r="A1018" s="51"/>
      <c r="B1018" s="7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</row>
    <row r="1019" spans="1:26" ht="13.2">
      <c r="A1019" s="51"/>
      <c r="B1019" s="7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</row>
    <row r="1020" spans="1:26" ht="13.2">
      <c r="A1020" s="51"/>
      <c r="B1020" s="7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</row>
    <row r="1021" spans="1:26" ht="13.2">
      <c r="A1021" s="51"/>
      <c r="B1021" s="7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</row>
    <row r="1022" spans="1:26" ht="13.2">
      <c r="A1022" s="51"/>
      <c r="B1022" s="7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</row>
    <row r="1023" spans="1:26" ht="13.2">
      <c r="A1023" s="51"/>
      <c r="B1023" s="7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</row>
    <row r="1024" spans="1:26" ht="13.2">
      <c r="A1024" s="51"/>
      <c r="B1024" s="7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</row>
    <row r="1025" spans="1:26" ht="13.2">
      <c r="A1025" s="51"/>
      <c r="B1025" s="7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</row>
    <row r="1026" spans="1:26" ht="13.2">
      <c r="A1026" s="51"/>
      <c r="B1026" s="7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</row>
    <row r="1027" spans="1:26" ht="13.2">
      <c r="A1027" s="51"/>
      <c r="B1027" s="7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</row>
    <row r="1028" spans="1:26" ht="13.2">
      <c r="A1028" s="51"/>
      <c r="B1028" s="7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</row>
    <row r="1029" spans="1:26" ht="13.2">
      <c r="A1029" s="51"/>
      <c r="B1029" s="7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</row>
    <row r="1030" spans="1:26" ht="13.2">
      <c r="A1030" s="51"/>
      <c r="B1030" s="7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</row>
    <row r="1031" spans="1:26" ht="13.2">
      <c r="A1031" s="51"/>
      <c r="B1031" s="7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</row>
    <row r="1032" spans="1:26" ht="13.2">
      <c r="A1032" s="51"/>
      <c r="B1032" s="7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</row>
    <row r="1033" spans="1:26" ht="13.2">
      <c r="A1033" s="51"/>
      <c r="B1033" s="7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</row>
    <row r="1034" spans="1:26" ht="13.2">
      <c r="A1034" s="51"/>
      <c r="B1034" s="7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</row>
    <row r="1035" spans="1:26" ht="13.2">
      <c r="A1035" s="51"/>
      <c r="B1035" s="7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</row>
    <row r="1036" spans="1:26" ht="13.2">
      <c r="A1036" s="51"/>
      <c r="B1036" s="7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</row>
    <row r="1037" spans="1:26" ht="13.2">
      <c r="A1037" s="51"/>
      <c r="B1037" s="7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</row>
    <row r="1038" spans="1:26" ht="13.2">
      <c r="A1038" s="51"/>
      <c r="B1038" s="7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</row>
    <row r="1039" spans="1:26" ht="13.2">
      <c r="A1039" s="51"/>
      <c r="B1039" s="7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</row>
    <row r="1040" spans="1:26" ht="13.2">
      <c r="A1040" s="51"/>
      <c r="B1040" s="7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</row>
    <row r="1041" spans="1:26" ht="13.2">
      <c r="A1041" s="51"/>
      <c r="B1041" s="7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</row>
    <row r="1042" spans="1:26" ht="13.2">
      <c r="A1042" s="51"/>
      <c r="B1042" s="7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</row>
    <row r="1043" spans="1:26" ht="13.2">
      <c r="A1043" s="51"/>
      <c r="B1043" s="7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</row>
    <row r="1044" spans="1:26" ht="13.2">
      <c r="A1044" s="51"/>
      <c r="B1044" s="7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</row>
    <row r="1045" spans="1:26" ht="13.2">
      <c r="A1045" s="51"/>
      <c r="B1045" s="7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</row>
    <row r="1046" spans="1:26" ht="13.2">
      <c r="A1046" s="51"/>
      <c r="B1046" s="7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</row>
    <row r="1047" spans="1:26" ht="13.2">
      <c r="A1047" s="51"/>
      <c r="B1047" s="7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</row>
    <row r="1048" spans="1:26" ht="13.2">
      <c r="A1048" s="51"/>
      <c r="B1048" s="7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</row>
    <row r="1049" spans="1:26" ht="13.2">
      <c r="A1049" s="51"/>
      <c r="B1049" s="7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</row>
    <row r="1050" spans="1:26" ht="13.2">
      <c r="A1050" s="51"/>
      <c r="B1050" s="7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</row>
    <row r="1051" spans="1:26" ht="13.2">
      <c r="A1051" s="51"/>
      <c r="B1051" s="7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</row>
    <row r="1052" spans="1:26" ht="13.2">
      <c r="A1052" s="51"/>
      <c r="B1052" s="7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</row>
    <row r="1053" spans="1:26" ht="13.2">
      <c r="A1053" s="51"/>
      <c r="B1053" s="7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</row>
    <row r="1054" spans="1:26" ht="13.2">
      <c r="A1054" s="51"/>
      <c r="B1054" s="7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</row>
    <row r="1055" spans="1:26" ht="13.2">
      <c r="A1055" s="51"/>
      <c r="B1055" s="7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</row>
    <row r="1056" spans="1:26" ht="13.2">
      <c r="A1056" s="51"/>
      <c r="B1056" s="7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</row>
    <row r="1057" spans="1:26" ht="13.2">
      <c r="A1057" s="51"/>
      <c r="B1057" s="7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</row>
    <row r="1058" spans="1:26" ht="13.2">
      <c r="A1058" s="51"/>
      <c r="B1058" s="7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</row>
    <row r="1059" spans="1:26" ht="13.2">
      <c r="A1059" s="51"/>
      <c r="B1059" s="7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</row>
    <row r="1060" spans="1:26" ht="13.2">
      <c r="A1060" s="51"/>
      <c r="B1060" s="7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</row>
    <row r="1061" spans="1:26" ht="13.2">
      <c r="A1061" s="51"/>
      <c r="B1061" s="7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</row>
    <row r="1062" spans="1:26" ht="13.2">
      <c r="A1062" s="51"/>
      <c r="B1062" s="7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</row>
    <row r="1063" spans="1:26" ht="13.2">
      <c r="A1063" s="51"/>
      <c r="B1063" s="7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</row>
    <row r="1064" spans="1:26" ht="13.2">
      <c r="A1064" s="51"/>
      <c r="B1064" s="7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</row>
    <row r="1065" spans="1:26" ht="13.2">
      <c r="A1065" s="124"/>
      <c r="C1065" s="53"/>
      <c r="D1065" s="53"/>
      <c r="E1065" s="53"/>
      <c r="F1065" s="53"/>
      <c r="G1065" s="53"/>
      <c r="H1065" s="53"/>
      <c r="I1065" s="53"/>
      <c r="J1065" s="53"/>
      <c r="K1065" s="53"/>
      <c r="L1065" s="53"/>
      <c r="M1065" s="53"/>
      <c r="N1065" s="53"/>
      <c r="O1065" s="53"/>
    </row>
    <row r="1066" spans="1:26" ht="13.2">
      <c r="A1066" s="124"/>
      <c r="C1066" s="53"/>
      <c r="D1066" s="53"/>
      <c r="E1066" s="53"/>
      <c r="F1066" s="53"/>
      <c r="G1066" s="53"/>
      <c r="H1066" s="53"/>
      <c r="I1066" s="53"/>
      <c r="J1066" s="53"/>
      <c r="K1066" s="53"/>
      <c r="L1066" s="53"/>
      <c r="M1066" s="53"/>
      <c r="N1066" s="53"/>
      <c r="O1066" s="53"/>
    </row>
    <row r="1067" spans="1:26" ht="13.2">
      <c r="A1067" s="124"/>
      <c r="C1067" s="53"/>
      <c r="D1067" s="53"/>
      <c r="E1067" s="53"/>
      <c r="F1067" s="53"/>
      <c r="G1067" s="53"/>
      <c r="H1067" s="53"/>
      <c r="I1067" s="53"/>
      <c r="J1067" s="53"/>
      <c r="K1067" s="53"/>
      <c r="L1067" s="53"/>
      <c r="M1067" s="53"/>
      <c r="N1067" s="53"/>
      <c r="O1067" s="53"/>
    </row>
    <row r="1068" spans="1:26" ht="13.2">
      <c r="A1068" s="124"/>
      <c r="C1068" s="53"/>
      <c r="D1068" s="53"/>
      <c r="E1068" s="53"/>
      <c r="F1068" s="53"/>
      <c r="G1068" s="53"/>
      <c r="H1068" s="53"/>
      <c r="I1068" s="53"/>
      <c r="J1068" s="53"/>
      <c r="K1068" s="53"/>
      <c r="L1068" s="53"/>
      <c r="M1068" s="53"/>
      <c r="N1068" s="53"/>
      <c r="O1068" s="53"/>
    </row>
    <row r="1069" spans="1:26" ht="13.2">
      <c r="A1069" s="124"/>
      <c r="C1069" s="53"/>
      <c r="D1069" s="53"/>
      <c r="E1069" s="53"/>
      <c r="F1069" s="53"/>
      <c r="G1069" s="53"/>
      <c r="H1069" s="53"/>
      <c r="I1069" s="53"/>
      <c r="J1069" s="53"/>
      <c r="K1069" s="53"/>
      <c r="L1069" s="53"/>
      <c r="M1069" s="53"/>
      <c r="N1069" s="53"/>
      <c r="O1069" s="53"/>
    </row>
    <row r="1070" spans="1:26" ht="13.2">
      <c r="A1070" s="124"/>
      <c r="C1070" s="53"/>
      <c r="D1070" s="53"/>
      <c r="E1070" s="53"/>
      <c r="F1070" s="53"/>
      <c r="G1070" s="53"/>
      <c r="H1070" s="53"/>
      <c r="I1070" s="53"/>
      <c r="J1070" s="53"/>
      <c r="K1070" s="53"/>
      <c r="L1070" s="53"/>
      <c r="M1070" s="53"/>
      <c r="N1070" s="53"/>
      <c r="O1070" s="53"/>
    </row>
    <row r="1071" spans="1:26" ht="13.2">
      <c r="A1071" s="124"/>
      <c r="C1071" s="53"/>
      <c r="D1071" s="53"/>
      <c r="E1071" s="53"/>
      <c r="F1071" s="53"/>
      <c r="G1071" s="53"/>
      <c r="H1071" s="53"/>
      <c r="I1071" s="53"/>
      <c r="J1071" s="53"/>
      <c r="K1071" s="53"/>
      <c r="L1071" s="53"/>
      <c r="M1071" s="53"/>
      <c r="N1071" s="53"/>
      <c r="O1071" s="53"/>
    </row>
    <row r="1072" spans="1:26" ht="13.2">
      <c r="A1072" s="124"/>
      <c r="C1072" s="53"/>
      <c r="D1072" s="53"/>
      <c r="E1072" s="53"/>
      <c r="F1072" s="53"/>
      <c r="G1072" s="53"/>
      <c r="H1072" s="53"/>
      <c r="I1072" s="53"/>
      <c r="J1072" s="53"/>
      <c r="K1072" s="53"/>
      <c r="L1072" s="53"/>
      <c r="M1072" s="53"/>
      <c r="N1072" s="53"/>
      <c r="O1072" s="53"/>
    </row>
    <row r="1073" spans="1:15" ht="13.2">
      <c r="A1073" s="124"/>
      <c r="C1073" s="53"/>
      <c r="D1073" s="53"/>
      <c r="E1073" s="53"/>
      <c r="F1073" s="53"/>
      <c r="G1073" s="53"/>
      <c r="H1073" s="53"/>
      <c r="I1073" s="53"/>
      <c r="J1073" s="53"/>
      <c r="K1073" s="53"/>
      <c r="L1073" s="53"/>
      <c r="M1073" s="53"/>
      <c r="N1073" s="53"/>
      <c r="O1073" s="53"/>
    </row>
    <row r="1074" spans="1:15" ht="13.2">
      <c r="A1074" s="124"/>
      <c r="C1074" s="53"/>
      <c r="D1074" s="53"/>
      <c r="E1074" s="53"/>
      <c r="F1074" s="53"/>
      <c r="G1074" s="53"/>
      <c r="H1074" s="53"/>
      <c r="I1074" s="53"/>
      <c r="J1074" s="53"/>
      <c r="K1074" s="53"/>
      <c r="L1074" s="53"/>
      <c r="M1074" s="53"/>
      <c r="N1074" s="53"/>
      <c r="O1074" s="53"/>
    </row>
    <row r="1075" spans="1:15" ht="13.2">
      <c r="A1075" s="124"/>
      <c r="C1075" s="53"/>
      <c r="D1075" s="53"/>
      <c r="E1075" s="53"/>
      <c r="F1075" s="53"/>
      <c r="G1075" s="53"/>
      <c r="H1075" s="53"/>
      <c r="I1075" s="53"/>
      <c r="J1075" s="53"/>
      <c r="K1075" s="53"/>
      <c r="L1075" s="53"/>
      <c r="M1075" s="53"/>
      <c r="N1075" s="53"/>
      <c r="O1075" s="53"/>
    </row>
    <row r="1076" spans="1:15" ht="13.2">
      <c r="A1076" s="124"/>
      <c r="C1076" s="53"/>
      <c r="D1076" s="53"/>
      <c r="E1076" s="53"/>
      <c r="F1076" s="53"/>
      <c r="G1076" s="53"/>
      <c r="H1076" s="53"/>
      <c r="I1076" s="53"/>
      <c r="J1076" s="53"/>
      <c r="K1076" s="53"/>
      <c r="L1076" s="53"/>
      <c r="M1076" s="53"/>
      <c r="N1076" s="53"/>
      <c r="O1076" s="53"/>
    </row>
    <row r="1077" spans="1:15" ht="13.2">
      <c r="A1077" s="124"/>
      <c r="C1077" s="53"/>
      <c r="D1077" s="53"/>
      <c r="E1077" s="53"/>
      <c r="F1077" s="53"/>
      <c r="G1077" s="53"/>
      <c r="H1077" s="53"/>
      <c r="I1077" s="53"/>
      <c r="J1077" s="53"/>
      <c r="K1077" s="53"/>
      <c r="L1077" s="53"/>
      <c r="M1077" s="53"/>
      <c r="N1077" s="53"/>
      <c r="O1077" s="53"/>
    </row>
    <row r="1078" spans="1:15" ht="13.2">
      <c r="A1078" s="124"/>
      <c r="C1078" s="53"/>
      <c r="D1078" s="53"/>
      <c r="E1078" s="53"/>
      <c r="F1078" s="53"/>
      <c r="G1078" s="53"/>
      <c r="H1078" s="53"/>
      <c r="I1078" s="53"/>
      <c r="J1078" s="53"/>
      <c r="K1078" s="53"/>
      <c r="L1078" s="53"/>
      <c r="M1078" s="53"/>
      <c r="N1078" s="53"/>
      <c r="O1078" s="53"/>
    </row>
    <row r="1079" spans="1:15" ht="13.2">
      <c r="A1079" s="124"/>
      <c r="C1079" s="53"/>
      <c r="D1079" s="53"/>
      <c r="E1079" s="53"/>
      <c r="F1079" s="53"/>
      <c r="G1079" s="53"/>
      <c r="H1079" s="53"/>
      <c r="I1079" s="53"/>
      <c r="J1079" s="53"/>
      <c r="K1079" s="53"/>
      <c r="L1079" s="53"/>
      <c r="M1079" s="53"/>
      <c r="N1079" s="53"/>
      <c r="O1079" s="53"/>
    </row>
    <row r="1080" spans="1:15" ht="13.2">
      <c r="A1080" s="124"/>
      <c r="C1080" s="53"/>
      <c r="D1080" s="53"/>
      <c r="E1080" s="53"/>
      <c r="F1080" s="53"/>
      <c r="G1080" s="53"/>
      <c r="H1080" s="53"/>
      <c r="I1080" s="53"/>
      <c r="J1080" s="53"/>
      <c r="K1080" s="53"/>
      <c r="L1080" s="53"/>
      <c r="M1080" s="53"/>
      <c r="N1080" s="53"/>
      <c r="O1080" s="53"/>
    </row>
    <row r="1081" spans="1:15" ht="13.2">
      <c r="A1081" s="124"/>
      <c r="C1081" s="53"/>
      <c r="D1081" s="53"/>
      <c r="E1081" s="53"/>
      <c r="F1081" s="53"/>
      <c r="G1081" s="53"/>
      <c r="H1081" s="53"/>
      <c r="I1081" s="53"/>
      <c r="J1081" s="53"/>
      <c r="K1081" s="53"/>
      <c r="L1081" s="53"/>
      <c r="M1081" s="53"/>
      <c r="N1081" s="53"/>
      <c r="O1081" s="53"/>
    </row>
    <row r="1082" spans="1:15" ht="13.2">
      <c r="A1082" s="124"/>
      <c r="C1082" s="53"/>
      <c r="D1082" s="53"/>
      <c r="E1082" s="53"/>
      <c r="F1082" s="53"/>
      <c r="G1082" s="53"/>
      <c r="H1082" s="53"/>
      <c r="I1082" s="53"/>
      <c r="J1082" s="53"/>
      <c r="K1082" s="53"/>
      <c r="L1082" s="53"/>
      <c r="M1082" s="53"/>
      <c r="N1082" s="53"/>
      <c r="O1082" s="53"/>
    </row>
    <row r="1083" spans="1:15" ht="13.2">
      <c r="A1083" s="124"/>
      <c r="C1083" s="53"/>
      <c r="D1083" s="53"/>
      <c r="E1083" s="53"/>
      <c r="F1083" s="53"/>
      <c r="G1083" s="53"/>
      <c r="H1083" s="53"/>
      <c r="I1083" s="53"/>
      <c r="J1083" s="53"/>
      <c r="K1083" s="53"/>
      <c r="L1083" s="53"/>
      <c r="M1083" s="53"/>
      <c r="N1083" s="53"/>
      <c r="O1083" s="53"/>
    </row>
    <row r="1084" spans="1:15" ht="13.2">
      <c r="A1084" s="124"/>
      <c r="C1084" s="53"/>
      <c r="D1084" s="53"/>
      <c r="E1084" s="53"/>
      <c r="F1084" s="53"/>
      <c r="G1084" s="53"/>
      <c r="H1084" s="53"/>
      <c r="I1084" s="53"/>
      <c r="J1084" s="53"/>
      <c r="K1084" s="53"/>
      <c r="L1084" s="53"/>
      <c r="M1084" s="53"/>
      <c r="N1084" s="53"/>
      <c r="O1084" s="53"/>
    </row>
    <row r="1085" spans="1:15" ht="13.2">
      <c r="A1085" s="124"/>
      <c r="C1085" s="53"/>
      <c r="D1085" s="53"/>
      <c r="E1085" s="53"/>
      <c r="F1085" s="53"/>
      <c r="G1085" s="53"/>
      <c r="H1085" s="53"/>
      <c r="I1085" s="53"/>
      <c r="J1085" s="53"/>
      <c r="K1085" s="53"/>
      <c r="L1085" s="53"/>
      <c r="M1085" s="53"/>
      <c r="N1085" s="53"/>
      <c r="O1085" s="53"/>
    </row>
    <row r="1086" spans="1:15" ht="13.2">
      <c r="A1086" s="124"/>
      <c r="C1086" s="53"/>
      <c r="D1086" s="53"/>
      <c r="E1086" s="53"/>
      <c r="F1086" s="53"/>
      <c r="G1086" s="53"/>
      <c r="H1086" s="53"/>
      <c r="I1086" s="53"/>
      <c r="J1086" s="53"/>
      <c r="K1086" s="53"/>
      <c r="L1086" s="53"/>
      <c r="M1086" s="53"/>
      <c r="N1086" s="53"/>
      <c r="O1086" s="53"/>
    </row>
    <row r="1087" spans="1:15" ht="13.2">
      <c r="A1087" s="124"/>
      <c r="C1087" s="53"/>
      <c r="D1087" s="53"/>
      <c r="E1087" s="53"/>
      <c r="F1087" s="53"/>
      <c r="G1087" s="53"/>
      <c r="H1087" s="53"/>
      <c r="I1087" s="53"/>
      <c r="J1087" s="53"/>
      <c r="K1087" s="53"/>
      <c r="L1087" s="53"/>
      <c r="M1087" s="53"/>
      <c r="N1087" s="53"/>
      <c r="O1087" s="53"/>
    </row>
    <row r="1088" spans="1:15" ht="13.2">
      <c r="A1088" s="124"/>
      <c r="C1088" s="53"/>
      <c r="D1088" s="53"/>
      <c r="E1088" s="53"/>
      <c r="F1088" s="53"/>
      <c r="G1088" s="53"/>
      <c r="H1088" s="53"/>
      <c r="I1088" s="53"/>
      <c r="J1088" s="53"/>
      <c r="K1088" s="53"/>
      <c r="L1088" s="53"/>
      <c r="M1088" s="53"/>
      <c r="N1088" s="53"/>
      <c r="O1088" s="53"/>
    </row>
    <row r="1089" spans="1:15" ht="13.2">
      <c r="A1089" s="124"/>
      <c r="C1089" s="53"/>
      <c r="D1089" s="53"/>
      <c r="E1089" s="53"/>
      <c r="F1089" s="53"/>
      <c r="G1089" s="53"/>
      <c r="H1089" s="53"/>
      <c r="I1089" s="53"/>
      <c r="J1089" s="53"/>
      <c r="K1089" s="53"/>
      <c r="L1089" s="53"/>
      <c r="M1089" s="53"/>
      <c r="N1089" s="53"/>
      <c r="O1089" s="53"/>
    </row>
    <row r="1090" spans="1:15" ht="13.2">
      <c r="A1090" s="124"/>
      <c r="C1090" s="53"/>
      <c r="D1090" s="53"/>
      <c r="E1090" s="53"/>
      <c r="F1090" s="53"/>
      <c r="G1090" s="53"/>
      <c r="H1090" s="53"/>
      <c r="I1090" s="53"/>
      <c r="J1090" s="53"/>
      <c r="K1090" s="53"/>
      <c r="L1090" s="53"/>
      <c r="M1090" s="53"/>
      <c r="N1090" s="53"/>
      <c r="O1090" s="53"/>
    </row>
    <row r="1091" spans="1:15" ht="13.2">
      <c r="A1091" s="124"/>
      <c r="C1091" s="53"/>
      <c r="D1091" s="53"/>
      <c r="E1091" s="53"/>
      <c r="F1091" s="53"/>
      <c r="G1091" s="53"/>
      <c r="H1091" s="53"/>
      <c r="I1091" s="53"/>
      <c r="J1091" s="53"/>
      <c r="K1091" s="53"/>
      <c r="L1091" s="53"/>
      <c r="M1091" s="53"/>
      <c r="N1091" s="53"/>
      <c r="O1091" s="53"/>
    </row>
    <row r="1092" spans="1:15" ht="13.2">
      <c r="A1092" s="124"/>
      <c r="C1092" s="53"/>
      <c r="D1092" s="53"/>
      <c r="E1092" s="53"/>
      <c r="F1092" s="53"/>
      <c r="G1092" s="53"/>
      <c r="H1092" s="53"/>
      <c r="I1092" s="53"/>
      <c r="J1092" s="53"/>
      <c r="K1092" s="53"/>
      <c r="L1092" s="53"/>
      <c r="M1092" s="53"/>
      <c r="N1092" s="53"/>
      <c r="O1092" s="53"/>
    </row>
    <row r="1093" spans="1:15" ht="13.2">
      <c r="A1093" s="124"/>
      <c r="C1093" s="53"/>
      <c r="D1093" s="53"/>
      <c r="E1093" s="53"/>
      <c r="F1093" s="53"/>
      <c r="G1093" s="53"/>
      <c r="H1093" s="53"/>
      <c r="I1093" s="53"/>
      <c r="J1093" s="53"/>
      <c r="K1093" s="53"/>
      <c r="L1093" s="53"/>
      <c r="M1093" s="53"/>
      <c r="N1093" s="53"/>
      <c r="O1093" s="53"/>
    </row>
    <row r="1094" spans="1:15" ht="13.2">
      <c r="A1094" s="124"/>
      <c r="C1094" s="53"/>
      <c r="D1094" s="53"/>
      <c r="E1094" s="53"/>
      <c r="F1094" s="53"/>
      <c r="G1094" s="53"/>
      <c r="H1094" s="53"/>
      <c r="I1094" s="53"/>
      <c r="J1094" s="53"/>
      <c r="K1094" s="53"/>
      <c r="L1094" s="53"/>
      <c r="M1094" s="53"/>
      <c r="N1094" s="53"/>
      <c r="O1094" s="53"/>
    </row>
    <row r="1095" spans="1:15" ht="13.2">
      <c r="A1095" s="124"/>
      <c r="C1095" s="53"/>
      <c r="D1095" s="53"/>
      <c r="E1095" s="53"/>
      <c r="F1095" s="53"/>
      <c r="G1095" s="53"/>
      <c r="H1095" s="53"/>
      <c r="I1095" s="53"/>
      <c r="J1095" s="53"/>
      <c r="K1095" s="53"/>
      <c r="L1095" s="53"/>
      <c r="M1095" s="53"/>
      <c r="N1095" s="53"/>
      <c r="O1095" s="53"/>
    </row>
    <row r="1096" spans="1:15" ht="13.2">
      <c r="A1096" s="124"/>
      <c r="C1096" s="53"/>
      <c r="D1096" s="53"/>
      <c r="E1096" s="53"/>
      <c r="F1096" s="53"/>
      <c r="G1096" s="53"/>
      <c r="H1096" s="53"/>
      <c r="I1096" s="53"/>
      <c r="J1096" s="53"/>
      <c r="K1096" s="53"/>
      <c r="L1096" s="53"/>
      <c r="M1096" s="53"/>
      <c r="N1096" s="53"/>
      <c r="O1096" s="53"/>
    </row>
    <row r="1097" spans="1:15" ht="13.2">
      <c r="A1097" s="124"/>
      <c r="C1097" s="53"/>
      <c r="D1097" s="53"/>
      <c r="E1097" s="53"/>
      <c r="F1097" s="53"/>
      <c r="G1097" s="53"/>
      <c r="H1097" s="53"/>
      <c r="I1097" s="53"/>
      <c r="J1097" s="53"/>
      <c r="K1097" s="53"/>
      <c r="L1097" s="53"/>
      <c r="M1097" s="53"/>
      <c r="N1097" s="53"/>
      <c r="O1097" s="53"/>
    </row>
    <row r="1098" spans="1:15" ht="13.2">
      <c r="A1098" s="124"/>
      <c r="C1098" s="53"/>
      <c r="D1098" s="53"/>
      <c r="E1098" s="53"/>
      <c r="F1098" s="53"/>
      <c r="G1098" s="53"/>
      <c r="H1098" s="53"/>
      <c r="I1098" s="53"/>
      <c r="J1098" s="53"/>
      <c r="K1098" s="53"/>
      <c r="L1098" s="53"/>
      <c r="M1098" s="53"/>
      <c r="N1098" s="53"/>
      <c r="O1098" s="53"/>
    </row>
    <row r="1099" spans="1:15" ht="13.2">
      <c r="A1099" s="124"/>
      <c r="C1099" s="53"/>
      <c r="D1099" s="53"/>
      <c r="E1099" s="53"/>
      <c r="F1099" s="53"/>
      <c r="G1099" s="53"/>
      <c r="H1099" s="53"/>
      <c r="I1099" s="53"/>
      <c r="J1099" s="53"/>
      <c r="K1099" s="53"/>
      <c r="L1099" s="53"/>
      <c r="M1099" s="53"/>
      <c r="N1099" s="53"/>
      <c r="O1099" s="53"/>
    </row>
    <row r="1100" spans="1:15" ht="13.2">
      <c r="A1100" s="124"/>
      <c r="C1100" s="53"/>
      <c r="D1100" s="53"/>
      <c r="E1100" s="53"/>
      <c r="F1100" s="53"/>
      <c r="G1100" s="53"/>
      <c r="H1100" s="53"/>
      <c r="I1100" s="53"/>
      <c r="J1100" s="53"/>
      <c r="K1100" s="53"/>
      <c r="L1100" s="53"/>
      <c r="M1100" s="53"/>
      <c r="N1100" s="53"/>
      <c r="O1100" s="53"/>
    </row>
  </sheetData>
  <dataValidations count="1">
    <dataValidation type="list" allowBlank="1" showErrorMessage="1" sqref="C1">
      <formula1>"Все,BS,MM,ST,MAX"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Z963"/>
  <sheetViews>
    <sheetView workbookViewId="0">
      <pane ySplit="4" topLeftCell="A5" activePane="bottomLeft" state="frozen"/>
      <selection pane="bottomLeft" activeCell="B6" sqref="B6"/>
    </sheetView>
  </sheetViews>
  <sheetFormatPr defaultColWidth="12.6640625" defaultRowHeight="15.75" customHeight="1" outlineLevelRow="1"/>
  <cols>
    <col min="1" max="1" width="61.109375" customWidth="1"/>
  </cols>
  <sheetData>
    <row r="1" spans="1:26" ht="13.2">
      <c r="A1" s="1" t="s">
        <v>0</v>
      </c>
      <c r="B1" s="490" t="s">
        <v>1</v>
      </c>
      <c r="C1" s="491" t="s">
        <v>2</v>
      </c>
      <c r="D1" s="492"/>
      <c r="E1" s="492"/>
      <c r="F1" s="492"/>
      <c r="G1" s="492"/>
      <c r="H1" s="492"/>
      <c r="I1" s="492"/>
      <c r="J1" s="492"/>
      <c r="K1" s="492"/>
      <c r="L1" s="492"/>
      <c r="M1" s="492"/>
      <c r="N1" s="492"/>
      <c r="O1" s="5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13.2">
      <c r="A2" s="8">
        <v>2025</v>
      </c>
      <c r="B2" s="493"/>
      <c r="C2" s="10">
        <v>1</v>
      </c>
      <c r="D2" s="494">
        <v>2</v>
      </c>
      <c r="E2" s="494">
        <v>3</v>
      </c>
      <c r="F2" s="494">
        <v>4</v>
      </c>
      <c r="G2" s="494">
        <v>5</v>
      </c>
      <c r="H2" s="494">
        <v>6</v>
      </c>
      <c r="I2" s="494">
        <v>7</v>
      </c>
      <c r="J2" s="494">
        <v>8</v>
      </c>
      <c r="K2" s="494">
        <v>9</v>
      </c>
      <c r="L2" s="10">
        <v>10</v>
      </c>
      <c r="M2" s="10">
        <v>11</v>
      </c>
      <c r="N2" s="10">
        <v>12</v>
      </c>
      <c r="O2" s="459" t="s">
        <v>154</v>
      </c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13.2">
      <c r="A3" s="460" t="s">
        <v>200</v>
      </c>
      <c r="B3" s="493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5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3.8">
      <c r="A4" s="13" t="s">
        <v>3</v>
      </c>
      <c r="B4" s="495"/>
      <c r="C4" s="496" t="e">
        <f t="shared" ref="C4:N4" ca="1" si="0">SUM(C5:C8)</f>
        <v>#VALUE!</v>
      </c>
      <c r="D4" s="496" t="e">
        <f t="shared" si="0"/>
        <v>#VALUE!</v>
      </c>
      <c r="E4" s="496" t="e">
        <f t="shared" si="0"/>
        <v>#VALUE!</v>
      </c>
      <c r="F4" s="496" t="e">
        <f t="shared" si="0"/>
        <v>#VALUE!</v>
      </c>
      <c r="G4" s="496" t="e">
        <f t="shared" si="0"/>
        <v>#VALUE!</v>
      </c>
      <c r="H4" s="496" t="e">
        <f t="shared" si="0"/>
        <v>#VALUE!</v>
      </c>
      <c r="I4" s="496" t="e">
        <f t="shared" si="0"/>
        <v>#VALUE!</v>
      </c>
      <c r="J4" s="496" t="e">
        <f t="shared" si="0"/>
        <v>#VALUE!</v>
      </c>
      <c r="K4" s="496" t="e">
        <f t="shared" si="0"/>
        <v>#VALUE!</v>
      </c>
      <c r="L4" s="496" t="e">
        <f t="shared" si="0"/>
        <v>#VALUE!</v>
      </c>
      <c r="M4" s="496">
        <f t="shared" si="0"/>
        <v>650187</v>
      </c>
      <c r="N4" s="496">
        <f t="shared" si="0"/>
        <v>1684398</v>
      </c>
      <c r="O4" s="16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3.2">
      <c r="A5" s="497" t="s">
        <v>231</v>
      </c>
      <c r="B5" s="493"/>
      <c r="C5" s="498">
        <f ca="1">OZON!D$3</f>
        <v>0</v>
      </c>
      <c r="D5" s="498">
        <f>OZON!E$3</f>
        <v>796381</v>
      </c>
      <c r="E5" s="498">
        <f>OZON!F$3</f>
        <v>590725</v>
      </c>
      <c r="F5" s="498">
        <f>OZON!G$3</f>
        <v>591287</v>
      </c>
      <c r="G5" s="498">
        <f>OZON!H$3</f>
        <v>560562</v>
      </c>
      <c r="H5" s="498">
        <f>OZON!I$3</f>
        <v>730862</v>
      </c>
      <c r="I5" s="498">
        <f>OZON!J$3</f>
        <v>605160</v>
      </c>
      <c r="J5" s="498">
        <f>OZON!K$3</f>
        <v>788423</v>
      </c>
      <c r="K5" s="498">
        <f>OZON!L$3</f>
        <v>730504</v>
      </c>
      <c r="L5" s="498">
        <f>OZON!M3</f>
        <v>1136260</v>
      </c>
      <c r="M5" s="498">
        <f>OZON!N3</f>
        <v>650187</v>
      </c>
      <c r="N5" s="498">
        <f>OZON!O3</f>
        <v>1684398</v>
      </c>
      <c r="O5" s="5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ht="13.2">
      <c r="A6" s="497" t="s">
        <v>232</v>
      </c>
      <c r="B6" s="493"/>
      <c r="C6" s="498" t="e">
        <f>WB!C$4</f>
        <v>#VALUE!</v>
      </c>
      <c r="D6" s="498" t="e">
        <f>WB!D$4</f>
        <v>#VALUE!</v>
      </c>
      <c r="E6" s="498" t="e">
        <f>WB!E$4</f>
        <v>#VALUE!</v>
      </c>
      <c r="F6" s="498" t="e">
        <f>WB!F$4</f>
        <v>#VALUE!</v>
      </c>
      <c r="G6" s="498" t="e">
        <f>WB!G$4</f>
        <v>#VALUE!</v>
      </c>
      <c r="H6" s="498" t="e">
        <f>WB!H$4</f>
        <v>#VALUE!</v>
      </c>
      <c r="I6" s="498" t="e">
        <f>WB!I$4</f>
        <v>#VALUE!</v>
      </c>
      <c r="J6" s="498" t="e">
        <f>WB!J$4</f>
        <v>#VALUE!</v>
      </c>
      <c r="K6" s="498" t="e">
        <f>WB!K$4</f>
        <v>#VALUE!</v>
      </c>
      <c r="L6" s="498" t="e">
        <f>WB!L$4</f>
        <v>#VALUE!</v>
      </c>
      <c r="M6" s="498">
        <f>WB!M$4</f>
        <v>0</v>
      </c>
      <c r="N6" s="498">
        <f>WB!N$4</f>
        <v>0</v>
      </c>
      <c r="O6" s="5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ht="13.2" collapsed="1">
      <c r="A7" s="20"/>
      <c r="B7" s="493"/>
      <c r="C7" s="492"/>
      <c r="D7" s="492"/>
      <c r="E7" s="492"/>
      <c r="F7" s="492"/>
      <c r="G7" s="492"/>
      <c r="H7" s="492"/>
      <c r="I7" s="492"/>
      <c r="J7" s="492"/>
      <c r="K7" s="492"/>
      <c r="L7" s="492"/>
      <c r="M7" s="492"/>
      <c r="N7" s="492"/>
      <c r="O7" s="5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ht="13.2" hidden="1" outlineLevel="1">
      <c r="A8" s="20"/>
      <c r="B8" s="493"/>
      <c r="C8" s="492"/>
      <c r="D8" s="492"/>
      <c r="E8" s="492"/>
      <c r="F8" s="492"/>
      <c r="G8" s="492"/>
      <c r="H8" s="492"/>
      <c r="I8" s="492"/>
      <c r="J8" s="492"/>
      <c r="K8" s="492"/>
      <c r="L8" s="492"/>
      <c r="M8" s="492"/>
      <c r="N8" s="492"/>
      <c r="O8" s="5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13.2" hidden="1" outlineLevel="1">
      <c r="A9" s="49"/>
      <c r="B9" s="493"/>
      <c r="C9" s="492"/>
      <c r="D9" s="492"/>
      <c r="E9" s="492"/>
      <c r="F9" s="492"/>
      <c r="G9" s="492"/>
      <c r="H9" s="492"/>
      <c r="I9" s="492"/>
      <c r="J9" s="492"/>
      <c r="K9" s="492"/>
      <c r="L9" s="492"/>
      <c r="M9" s="492"/>
      <c r="N9" s="492"/>
      <c r="O9" s="5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13.2" hidden="1" outlineLevel="1">
      <c r="A10" s="49"/>
      <c r="B10" s="493"/>
      <c r="C10" s="492"/>
      <c r="D10" s="492"/>
      <c r="E10" s="492"/>
      <c r="F10" s="492"/>
      <c r="G10" s="492"/>
      <c r="H10" s="492"/>
      <c r="I10" s="492"/>
      <c r="J10" s="492"/>
      <c r="K10" s="492"/>
      <c r="L10" s="492"/>
      <c r="M10" s="492"/>
      <c r="N10" s="492"/>
      <c r="O10" s="5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13.2" hidden="1" outlineLevel="1">
      <c r="A11" s="51"/>
      <c r="B11" s="493"/>
      <c r="C11" s="492"/>
      <c r="D11" s="492"/>
      <c r="E11" s="492"/>
      <c r="F11" s="492"/>
      <c r="G11" s="492"/>
      <c r="H11" s="492"/>
      <c r="I11" s="492"/>
      <c r="J11" s="492"/>
      <c r="K11" s="492"/>
      <c r="L11" s="492"/>
      <c r="M11" s="492"/>
      <c r="N11" s="492"/>
      <c r="O11" s="5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13.2" hidden="1" outlineLevel="1">
      <c r="A12" s="49"/>
      <c r="B12" s="493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492"/>
      <c r="N12" s="492"/>
      <c r="O12" s="5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15.6">
      <c r="A13" s="68" t="s">
        <v>25</v>
      </c>
      <c r="B13" s="499"/>
      <c r="C13" s="500" t="e">
        <f t="shared" ref="C13:N13" ca="1" si="1">SUM(C15:C18)</f>
        <v>#VALUE!</v>
      </c>
      <c r="D13" s="500" t="e">
        <f t="shared" si="1"/>
        <v>#VALUE!</v>
      </c>
      <c r="E13" s="500" t="e">
        <f t="shared" si="1"/>
        <v>#VALUE!</v>
      </c>
      <c r="F13" s="500" t="e">
        <f t="shared" si="1"/>
        <v>#VALUE!</v>
      </c>
      <c r="G13" s="500" t="e">
        <f t="shared" si="1"/>
        <v>#VALUE!</v>
      </c>
      <c r="H13" s="500" t="e">
        <f t="shared" si="1"/>
        <v>#VALUE!</v>
      </c>
      <c r="I13" s="500" t="e">
        <f t="shared" si="1"/>
        <v>#VALUE!</v>
      </c>
      <c r="J13" s="500" t="e">
        <f t="shared" si="1"/>
        <v>#VALUE!</v>
      </c>
      <c r="K13" s="500">
        <f t="shared" si="1"/>
        <v>183383.41103648979</v>
      </c>
      <c r="L13" s="500">
        <f t="shared" si="1"/>
        <v>325092.52610726393</v>
      </c>
      <c r="M13" s="500">
        <f t="shared" si="1"/>
        <v>113755.91495849731</v>
      </c>
      <c r="N13" s="500">
        <f t="shared" si="1"/>
        <v>420276.75951140595</v>
      </c>
      <c r="O13" s="71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</row>
    <row r="14" spans="1:26" ht="13.2">
      <c r="A14" s="74" t="s">
        <v>26</v>
      </c>
      <c r="B14" s="501"/>
      <c r="C14" s="501" t="str">
        <f t="shared" ref="C14:N14" ca="1" si="2">IFERROR(C13/C$4,"")</f>
        <v/>
      </c>
      <c r="D14" s="501" t="str">
        <f t="shared" si="2"/>
        <v/>
      </c>
      <c r="E14" s="501" t="str">
        <f t="shared" si="2"/>
        <v/>
      </c>
      <c r="F14" s="501" t="str">
        <f t="shared" si="2"/>
        <v/>
      </c>
      <c r="G14" s="501" t="str">
        <f t="shared" si="2"/>
        <v/>
      </c>
      <c r="H14" s="501" t="str">
        <f t="shared" si="2"/>
        <v/>
      </c>
      <c r="I14" s="501" t="str">
        <f t="shared" si="2"/>
        <v/>
      </c>
      <c r="J14" s="501" t="str">
        <f t="shared" si="2"/>
        <v/>
      </c>
      <c r="K14" s="501" t="str">
        <f t="shared" si="2"/>
        <v/>
      </c>
      <c r="L14" s="501" t="str">
        <f t="shared" si="2"/>
        <v/>
      </c>
      <c r="M14" s="501">
        <f t="shared" si="2"/>
        <v>0.17495876564511026</v>
      </c>
      <c r="N14" s="501">
        <f t="shared" si="2"/>
        <v>0.24951155220524243</v>
      </c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</row>
    <row r="15" spans="1:26" ht="13.2">
      <c r="A15" s="502" t="s">
        <v>231</v>
      </c>
      <c r="B15" s="503"/>
      <c r="C15" s="504">
        <f ca="1">OZON!D$136</f>
        <v>55550</v>
      </c>
      <c r="D15" s="504">
        <f>OZON!E$136</f>
        <v>442761.07248948875</v>
      </c>
      <c r="E15" s="504">
        <f>OZON!F$136</f>
        <v>104325.01000000018</v>
      </c>
      <c r="F15" s="504">
        <f>OZON!G$136</f>
        <v>116558.41999999993</v>
      </c>
      <c r="G15" s="504">
        <f>OZON!H$136</f>
        <v>148002.68</v>
      </c>
      <c r="H15" s="504">
        <f>OZON!I$136</f>
        <v>208809.39999999979</v>
      </c>
      <c r="I15" s="504">
        <f>OZON!J$136</f>
        <v>119586.77000000002</v>
      </c>
      <c r="J15" s="504">
        <f>OZON!K$136</f>
        <v>214140.33999999991</v>
      </c>
      <c r="K15" s="504">
        <f>OZON!L$136</f>
        <v>183383.15999999992</v>
      </c>
      <c r="L15" s="504">
        <f>OZON!M$136</f>
        <v>325092.23999999976</v>
      </c>
      <c r="M15" s="504">
        <f>OZON!N$136</f>
        <v>113755.74000000075</v>
      </c>
      <c r="N15" s="504">
        <f>OZON!O$136</f>
        <v>420276.51000000187</v>
      </c>
      <c r="O15" s="505"/>
      <c r="P15" s="506"/>
      <c r="Q15" s="506"/>
      <c r="R15" s="506"/>
      <c r="S15" s="506"/>
      <c r="T15" s="506"/>
      <c r="U15" s="506"/>
      <c r="V15" s="506"/>
      <c r="W15" s="506"/>
      <c r="X15" s="506"/>
      <c r="Y15" s="506"/>
      <c r="Z15" s="506"/>
    </row>
    <row r="16" spans="1:26" ht="13.2">
      <c r="A16" s="507" t="s">
        <v>233</v>
      </c>
      <c r="B16" s="508"/>
      <c r="C16" s="509" t="str">
        <f t="shared" ref="C16:N16" ca="1" si="3">IFERROR(C15/C$5,"")</f>
        <v/>
      </c>
      <c r="D16" s="509">
        <f t="shared" si="3"/>
        <v>0.55596639358484035</v>
      </c>
      <c r="E16" s="509">
        <f t="shared" si="3"/>
        <v>0.17660503618435006</v>
      </c>
      <c r="F16" s="509">
        <f t="shared" si="3"/>
        <v>0.19712664070070868</v>
      </c>
      <c r="G16" s="509">
        <f t="shared" si="3"/>
        <v>0.26402553152015296</v>
      </c>
      <c r="H16" s="509">
        <f t="shared" si="3"/>
        <v>0.28570290971482959</v>
      </c>
      <c r="I16" s="509">
        <f t="shared" si="3"/>
        <v>0.1976118216669972</v>
      </c>
      <c r="J16" s="509">
        <f t="shared" si="3"/>
        <v>0.27160590190798584</v>
      </c>
      <c r="K16" s="509">
        <f t="shared" si="3"/>
        <v>0.2510364898754831</v>
      </c>
      <c r="L16" s="508">
        <f t="shared" si="3"/>
        <v>0.28610726418249322</v>
      </c>
      <c r="M16" s="508">
        <f t="shared" si="3"/>
        <v>0.17495849655560747</v>
      </c>
      <c r="N16" s="504">
        <f t="shared" si="3"/>
        <v>0.24951140407433509</v>
      </c>
      <c r="O16" s="505"/>
      <c r="P16" s="506"/>
      <c r="Q16" s="506"/>
      <c r="R16" s="506"/>
      <c r="S16" s="506"/>
      <c r="T16" s="506"/>
      <c r="U16" s="506"/>
      <c r="V16" s="506"/>
      <c r="W16" s="506"/>
      <c r="X16" s="506"/>
      <c r="Y16" s="506"/>
      <c r="Z16" s="506"/>
    </row>
    <row r="17" spans="1:26" ht="13.2">
      <c r="A17" s="510" t="s">
        <v>232</v>
      </c>
      <c r="B17" s="511"/>
      <c r="C17" s="512" t="e">
        <f>WB!C$137</f>
        <v>#VALUE!</v>
      </c>
      <c r="D17" s="512" t="e">
        <f>WB!D$137</f>
        <v>#VALUE!</v>
      </c>
      <c r="E17" s="512" t="e">
        <f>WB!E$137</f>
        <v>#VALUE!</v>
      </c>
      <c r="F17" s="512" t="e">
        <f>WB!F$137</f>
        <v>#VALUE!</v>
      </c>
      <c r="G17" s="512" t="e">
        <f>WB!G$137</f>
        <v>#VALUE!</v>
      </c>
      <c r="H17" s="512" t="e">
        <f>WB!H$137</f>
        <v>#VALUE!</v>
      </c>
      <c r="I17" s="512" t="e">
        <f>WB!I$137</f>
        <v>#VALUE!</v>
      </c>
      <c r="J17" s="512" t="e">
        <f>WB!J$137</f>
        <v>#VALUE!</v>
      </c>
      <c r="K17" s="512">
        <f>WB!K$137</f>
        <v>0</v>
      </c>
      <c r="L17" s="512">
        <f>WB!L$137</f>
        <v>0</v>
      </c>
      <c r="M17" s="512">
        <f>WB!M$137</f>
        <v>0</v>
      </c>
      <c r="N17" s="512">
        <f>WB!N$137</f>
        <v>0</v>
      </c>
      <c r="O17" s="513"/>
      <c r="P17" s="514"/>
      <c r="Q17" s="514"/>
      <c r="R17" s="514"/>
      <c r="S17" s="514"/>
      <c r="T17" s="514"/>
      <c r="U17" s="514"/>
      <c r="V17" s="514"/>
      <c r="W17" s="514"/>
      <c r="X17" s="514"/>
      <c r="Y17" s="514"/>
      <c r="Z17" s="514"/>
    </row>
    <row r="18" spans="1:26" ht="13.2">
      <c r="A18" s="515" t="s">
        <v>234</v>
      </c>
      <c r="B18" s="516"/>
      <c r="C18" s="517" t="str">
        <f t="shared" ref="C18:N18" si="4">IFERROR(C17/C$6,"")</f>
        <v/>
      </c>
      <c r="D18" s="517" t="str">
        <f t="shared" si="4"/>
        <v/>
      </c>
      <c r="E18" s="517" t="str">
        <f t="shared" si="4"/>
        <v/>
      </c>
      <c r="F18" s="517" t="str">
        <f t="shared" si="4"/>
        <v/>
      </c>
      <c r="G18" s="517" t="str">
        <f t="shared" si="4"/>
        <v/>
      </c>
      <c r="H18" s="517" t="str">
        <f t="shared" si="4"/>
        <v/>
      </c>
      <c r="I18" s="517" t="str">
        <f t="shared" si="4"/>
        <v/>
      </c>
      <c r="J18" s="517" t="str">
        <f t="shared" si="4"/>
        <v/>
      </c>
      <c r="K18" s="517" t="str">
        <f t="shared" si="4"/>
        <v/>
      </c>
      <c r="L18" s="516" t="str">
        <f t="shared" si="4"/>
        <v/>
      </c>
      <c r="M18" s="516" t="str">
        <f t="shared" si="4"/>
        <v/>
      </c>
      <c r="N18" s="513" t="str">
        <f t="shared" si="4"/>
        <v/>
      </c>
      <c r="O18" s="513"/>
      <c r="P18" s="514"/>
      <c r="Q18" s="514"/>
      <c r="R18" s="514"/>
      <c r="S18" s="514"/>
      <c r="T18" s="514"/>
      <c r="U18" s="514"/>
      <c r="V18" s="514"/>
      <c r="W18" s="514"/>
      <c r="X18" s="514"/>
      <c r="Y18" s="514"/>
      <c r="Z18" s="514"/>
    </row>
    <row r="19" spans="1:26" ht="13.2" collapsed="1">
      <c r="A19" s="49"/>
      <c r="B19" s="493"/>
      <c r="C19" s="492"/>
      <c r="D19" s="492"/>
      <c r="E19" s="492"/>
      <c r="F19" s="492"/>
      <c r="G19" s="492"/>
      <c r="H19" s="492"/>
      <c r="I19" s="492"/>
      <c r="J19" s="492"/>
      <c r="K19" s="492"/>
      <c r="L19" s="492"/>
      <c r="M19" s="492"/>
      <c r="N19" s="492"/>
      <c r="O19" s="5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13.2" hidden="1" outlineLevel="1">
      <c r="A20" s="49"/>
      <c r="B20" s="493"/>
      <c r="C20" s="492"/>
      <c r="D20" s="492"/>
      <c r="E20" s="492"/>
      <c r="F20" s="492"/>
      <c r="G20" s="492"/>
      <c r="H20" s="492"/>
      <c r="I20" s="492"/>
      <c r="J20" s="492"/>
      <c r="K20" s="492"/>
      <c r="L20" s="492"/>
      <c r="M20" s="492"/>
      <c r="N20" s="492"/>
      <c r="O20" s="5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ht="13.2" hidden="1" outlineLevel="1">
      <c r="A21" s="67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</row>
    <row r="22" spans="1:26" ht="13.2">
      <c r="A22" s="79" t="s">
        <v>235</v>
      </c>
      <c r="B22" s="518"/>
      <c r="C22" s="519" t="e">
        <f t="shared" ref="C22:N22" ca="1" si="5">SUM(C23:C25)</f>
        <v>#VALUE!</v>
      </c>
      <c r="D22" s="519" t="e">
        <f t="shared" si="5"/>
        <v>#VALUE!</v>
      </c>
      <c r="E22" s="519" t="e">
        <f t="shared" si="5"/>
        <v>#VALUE!</v>
      </c>
      <c r="F22" s="519" t="e">
        <f t="shared" si="5"/>
        <v>#VALUE!</v>
      </c>
      <c r="G22" s="519" t="e">
        <f t="shared" si="5"/>
        <v>#VALUE!</v>
      </c>
      <c r="H22" s="519" t="e">
        <f t="shared" si="5"/>
        <v>#VALUE!</v>
      </c>
      <c r="I22" s="519" t="e">
        <f t="shared" si="5"/>
        <v>#VALUE!</v>
      </c>
      <c r="J22" s="519">
        <f t="shared" si="5"/>
        <v>504070.36</v>
      </c>
      <c r="K22" s="519">
        <f t="shared" si="5"/>
        <v>430163.15999999992</v>
      </c>
      <c r="L22" s="519">
        <f t="shared" si="5"/>
        <v>702336.23999999964</v>
      </c>
      <c r="M22" s="519">
        <f t="shared" si="5"/>
        <v>303057.74000000081</v>
      </c>
      <c r="N22" s="519">
        <f t="shared" si="5"/>
        <v>829582.51000000187</v>
      </c>
      <c r="O22" s="33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3.2">
      <c r="A23" s="497" t="s">
        <v>231</v>
      </c>
      <c r="B23" s="493"/>
      <c r="C23" s="492">
        <f ca="1">OZON!D$162</f>
        <v>0</v>
      </c>
      <c r="D23" s="492">
        <f>OZON!E$162</f>
        <v>391578.58999999973</v>
      </c>
      <c r="E23" s="492">
        <f>OZON!F$162</f>
        <v>347165.01000000013</v>
      </c>
      <c r="F23" s="492">
        <f>OZON!G$162</f>
        <v>337838.41999999987</v>
      </c>
      <c r="G23" s="492">
        <f>OZON!H$162</f>
        <v>344228.68</v>
      </c>
      <c r="H23" s="492">
        <f>OZON!I$162</f>
        <v>462586.58999999979</v>
      </c>
      <c r="I23" s="492">
        <f>OZON!J$162</f>
        <v>332168.82999999996</v>
      </c>
      <c r="J23" s="492">
        <f>OZON!K$162</f>
        <v>504070.36</v>
      </c>
      <c r="K23" s="492">
        <f>OZON!L$162</f>
        <v>430163.15999999992</v>
      </c>
      <c r="L23" s="492">
        <f>OZON!M$162</f>
        <v>702336.23999999964</v>
      </c>
      <c r="M23" s="492">
        <f>OZON!N$162</f>
        <v>303057.74000000081</v>
      </c>
      <c r="N23" s="492">
        <f>OZON!O$162</f>
        <v>829582.51000000187</v>
      </c>
      <c r="O23" s="53"/>
    </row>
    <row r="24" spans="1:26" ht="13.2">
      <c r="A24" s="497" t="s">
        <v>232</v>
      </c>
      <c r="B24" s="493"/>
      <c r="C24" s="492" t="e">
        <f>WB!C$163</f>
        <v>#VALUE!</v>
      </c>
      <c r="D24" s="492" t="e">
        <f>WB!D$163</f>
        <v>#VALUE!</v>
      </c>
      <c r="E24" s="492" t="e">
        <f>WB!E$163</f>
        <v>#VALUE!</v>
      </c>
      <c r="F24" s="492" t="e">
        <f>WB!F$163</f>
        <v>#VALUE!</v>
      </c>
      <c r="G24" s="492" t="e">
        <f>WB!G$163</f>
        <v>#VALUE!</v>
      </c>
      <c r="H24" s="492" t="e">
        <f>WB!H$163</f>
        <v>#VALUE!</v>
      </c>
      <c r="I24" s="492" t="e">
        <f>WB!I$163</f>
        <v>#VALUE!</v>
      </c>
      <c r="J24" s="492">
        <f>WB!J$163</f>
        <v>0</v>
      </c>
      <c r="K24" s="492">
        <f>WB!K$163</f>
        <v>0</v>
      </c>
      <c r="L24" s="492">
        <f>WB!L$163</f>
        <v>0</v>
      </c>
      <c r="M24" s="492">
        <f>WB!M$163</f>
        <v>0</v>
      </c>
      <c r="N24" s="492">
        <f>WB!N$163</f>
        <v>0</v>
      </c>
      <c r="O24" s="53"/>
    </row>
    <row r="25" spans="1:26" ht="13.2" collapsed="1">
      <c r="B25" s="231"/>
      <c r="C25" s="520"/>
      <c r="D25" s="520"/>
      <c r="E25" s="520"/>
      <c r="F25" s="520"/>
      <c r="G25" s="520"/>
      <c r="H25" s="520"/>
      <c r="I25" s="520"/>
      <c r="J25" s="520"/>
      <c r="K25" s="520"/>
      <c r="L25" s="520"/>
      <c r="M25" s="520"/>
      <c r="N25" s="520"/>
      <c r="O25" s="53"/>
    </row>
    <row r="26" spans="1:26" ht="13.2" hidden="1" outlineLevel="1">
      <c r="B26" s="231"/>
      <c r="C26" s="520"/>
      <c r="D26" s="520"/>
      <c r="E26" s="520"/>
      <c r="F26" s="520"/>
      <c r="G26" s="520"/>
      <c r="H26" s="520"/>
      <c r="I26" s="520"/>
      <c r="J26" s="520"/>
      <c r="K26" s="520"/>
      <c r="L26" s="520"/>
      <c r="M26" s="520"/>
      <c r="N26" s="520"/>
      <c r="O26" s="53"/>
    </row>
    <row r="27" spans="1:26" ht="13.2" hidden="1" outlineLevel="1">
      <c r="B27" s="231"/>
      <c r="C27" s="520"/>
      <c r="D27" s="520"/>
      <c r="E27" s="520"/>
      <c r="F27" s="520"/>
      <c r="G27" s="520"/>
      <c r="H27" s="520"/>
      <c r="I27" s="520"/>
      <c r="J27" s="520"/>
      <c r="K27" s="520"/>
      <c r="L27" s="520"/>
      <c r="M27" s="520"/>
      <c r="N27" s="520"/>
      <c r="O27" s="53"/>
    </row>
    <row r="28" spans="1:26" ht="13.2" hidden="1" outlineLevel="1">
      <c r="B28" s="231"/>
      <c r="C28" s="520"/>
      <c r="D28" s="520"/>
      <c r="E28" s="520"/>
      <c r="F28" s="520"/>
      <c r="G28" s="520"/>
      <c r="H28" s="520"/>
      <c r="I28" s="520"/>
      <c r="J28" s="520"/>
      <c r="K28" s="520"/>
      <c r="L28" s="520"/>
      <c r="M28" s="520"/>
      <c r="N28" s="520"/>
      <c r="O28" s="53"/>
    </row>
    <row r="29" spans="1:26" ht="13.2" hidden="1" outlineLevel="1">
      <c r="B29" s="231"/>
      <c r="C29" s="520"/>
      <c r="D29" s="520"/>
      <c r="E29" s="520"/>
      <c r="F29" s="520"/>
      <c r="G29" s="520"/>
      <c r="H29" s="520"/>
      <c r="I29" s="520"/>
      <c r="J29" s="520"/>
      <c r="K29" s="520"/>
      <c r="L29" s="520"/>
      <c r="M29" s="520"/>
      <c r="N29" s="520"/>
      <c r="O29" s="53"/>
    </row>
    <row r="30" spans="1:26" ht="13.2" hidden="1" outlineLevel="1">
      <c r="A30" s="49"/>
      <c r="B30" s="493"/>
      <c r="C30" s="492"/>
      <c r="D30" s="492"/>
      <c r="E30" s="492"/>
      <c r="F30" s="492"/>
      <c r="G30" s="492"/>
      <c r="H30" s="492"/>
      <c r="I30" s="492"/>
      <c r="J30" s="492"/>
      <c r="K30" s="492"/>
      <c r="L30" s="492"/>
      <c r="M30" s="492"/>
      <c r="N30" s="492"/>
      <c r="O30" s="5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13.2">
      <c r="A31" s="35" t="s">
        <v>33</v>
      </c>
      <c r="B31" s="521"/>
      <c r="C31" s="522">
        <f t="shared" ref="C31:N31" ca="1" si="6">SUM(C33:C47)</f>
        <v>0</v>
      </c>
      <c r="D31" s="522">
        <f t="shared" ca="1" si="6"/>
        <v>0</v>
      </c>
      <c r="E31" s="522">
        <f t="shared" ca="1" si="6"/>
        <v>0</v>
      </c>
      <c r="F31" s="522">
        <f t="shared" ca="1" si="6"/>
        <v>0</v>
      </c>
      <c r="G31" s="522">
        <f t="shared" ca="1" si="6"/>
        <v>0</v>
      </c>
      <c r="H31" s="522">
        <f t="shared" ca="1" si="6"/>
        <v>0</v>
      </c>
      <c r="I31" s="522">
        <f t="shared" ca="1" si="6"/>
        <v>0</v>
      </c>
      <c r="J31" s="522">
        <f t="shared" ca="1" si="6"/>
        <v>0</v>
      </c>
      <c r="K31" s="522">
        <f t="shared" ca="1" si="6"/>
        <v>0</v>
      </c>
      <c r="L31" s="522">
        <f t="shared" ca="1" si="6"/>
        <v>0</v>
      </c>
      <c r="M31" s="522">
        <f t="shared" ca="1" si="6"/>
        <v>0</v>
      </c>
      <c r="N31" s="522">
        <f t="shared" ca="1" si="6"/>
        <v>0</v>
      </c>
      <c r="O31" s="38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26" ht="13.2">
      <c r="A32" s="35" t="s">
        <v>34</v>
      </c>
      <c r="B32" s="521"/>
      <c r="C32" s="523" t="e">
        <f t="shared" ref="C32:K32" ca="1" si="7">C31/C$4</f>
        <v>#VALUE!</v>
      </c>
      <c r="D32" s="523" t="e">
        <f t="shared" ca="1" si="7"/>
        <v>#VALUE!</v>
      </c>
      <c r="E32" s="523" t="e">
        <f t="shared" ca="1" si="7"/>
        <v>#VALUE!</v>
      </c>
      <c r="F32" s="523" t="e">
        <f t="shared" ca="1" si="7"/>
        <v>#VALUE!</v>
      </c>
      <c r="G32" s="523" t="e">
        <f t="shared" ca="1" si="7"/>
        <v>#VALUE!</v>
      </c>
      <c r="H32" s="523" t="e">
        <f t="shared" ca="1" si="7"/>
        <v>#VALUE!</v>
      </c>
      <c r="I32" s="523" t="e">
        <f t="shared" ca="1" si="7"/>
        <v>#VALUE!</v>
      </c>
      <c r="J32" s="523" t="e">
        <f t="shared" ca="1" si="7"/>
        <v>#VALUE!</v>
      </c>
      <c r="K32" s="523" t="e">
        <f t="shared" ca="1" si="7"/>
        <v>#VALUE!</v>
      </c>
      <c r="L32" s="523" t="e">
        <f t="shared" ref="L32:N32" ca="1" si="8">L31/$G$4</f>
        <v>#VALUE!</v>
      </c>
      <c r="M32" s="523" t="e">
        <f t="shared" ca="1" si="8"/>
        <v>#VALUE!</v>
      </c>
      <c r="N32" s="523" t="e">
        <f t="shared" ca="1" si="8"/>
        <v>#VALUE!</v>
      </c>
      <c r="O32" s="38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</row>
    <row r="33" spans="1:26" ht="13.2">
      <c r="A33" s="497" t="s">
        <v>231</v>
      </c>
      <c r="B33" s="493"/>
      <c r="C33" s="492">
        <f ca="1">OZON!D$171</f>
        <v>0</v>
      </c>
      <c r="D33" s="492">
        <f ca="1">OZON!E$171</f>
        <v>0</v>
      </c>
      <c r="E33" s="492">
        <f ca="1">OZON!F$171</f>
        <v>0</v>
      </c>
      <c r="F33" s="492">
        <f ca="1">OZON!G$171</f>
        <v>0</v>
      </c>
      <c r="G33" s="492">
        <f ca="1">OZON!H$171</f>
        <v>0</v>
      </c>
      <c r="H33" s="492">
        <f ca="1">OZON!I$171</f>
        <v>0</v>
      </c>
      <c r="I33" s="492">
        <f ca="1">OZON!J$171</f>
        <v>0</v>
      </c>
      <c r="J33" s="492">
        <f ca="1">OZON!K$171</f>
        <v>0</v>
      </c>
      <c r="K33" s="492">
        <f ca="1">OZON!L$171</f>
        <v>0</v>
      </c>
      <c r="L33" s="492">
        <f ca="1">OZON!M$171</f>
        <v>0</v>
      </c>
      <c r="M33" s="492">
        <f ca="1">OZON!N$171</f>
        <v>0</v>
      </c>
      <c r="N33" s="492">
        <f ca="1">OZON!O$171</f>
        <v>0</v>
      </c>
      <c r="O33" s="5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13.2">
      <c r="A34" s="497" t="s">
        <v>232</v>
      </c>
      <c r="B34" s="493"/>
      <c r="C34" s="492">
        <f>WB!C$172</f>
        <v>0</v>
      </c>
      <c r="D34" s="492">
        <f>WB!D$172</f>
        <v>0</v>
      </c>
      <c r="E34" s="492">
        <f>WB!E$172</f>
        <v>0</v>
      </c>
      <c r="F34" s="492">
        <f>WB!F$172</f>
        <v>0</v>
      </c>
      <c r="G34" s="492">
        <f>WB!G$172</f>
        <v>0</v>
      </c>
      <c r="H34" s="492">
        <f>WB!H$172</f>
        <v>0</v>
      </c>
      <c r="I34" s="492">
        <f>WB!I$172</f>
        <v>0</v>
      </c>
      <c r="J34" s="492">
        <f>WB!J$172</f>
        <v>0</v>
      </c>
      <c r="K34" s="492">
        <f>WB!K$172</f>
        <v>0</v>
      </c>
      <c r="L34" s="492">
        <f>WB!L$172</f>
        <v>0</v>
      </c>
      <c r="M34" s="492">
        <f>WB!M$172</f>
        <v>0</v>
      </c>
      <c r="N34" s="492">
        <f>WB!N$172</f>
        <v>0</v>
      </c>
      <c r="O34" s="5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13.2">
      <c r="A35" s="524" t="s">
        <v>236</v>
      </c>
      <c r="B35" s="493"/>
      <c r="C35" s="493"/>
      <c r="D35" s="493"/>
      <c r="E35" s="493"/>
      <c r="F35" s="493"/>
      <c r="G35" s="493"/>
      <c r="H35" s="493"/>
      <c r="I35" s="493"/>
      <c r="J35" s="493"/>
      <c r="K35" s="493"/>
      <c r="L35" s="493"/>
      <c r="M35" s="493"/>
      <c r="N35" s="493"/>
      <c r="O35" s="5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13.2" collapsed="1">
      <c r="A36" s="49"/>
      <c r="B36" s="493"/>
      <c r="C36" s="492"/>
      <c r="D36" s="492"/>
      <c r="E36" s="492"/>
      <c r="F36" s="492"/>
      <c r="G36" s="492"/>
      <c r="H36" s="492"/>
      <c r="I36" s="492"/>
      <c r="J36" s="492"/>
      <c r="K36" s="492"/>
      <c r="L36" s="492"/>
      <c r="M36" s="492"/>
      <c r="N36" s="492"/>
      <c r="O36" s="5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ht="13.2" hidden="1" outlineLevel="1">
      <c r="A37" s="49"/>
      <c r="B37" s="493"/>
      <c r="C37" s="492"/>
      <c r="D37" s="492"/>
      <c r="E37" s="492"/>
      <c r="F37" s="492"/>
      <c r="G37" s="492"/>
      <c r="H37" s="492"/>
      <c r="I37" s="492"/>
      <c r="J37" s="492"/>
      <c r="K37" s="492"/>
      <c r="L37" s="492"/>
      <c r="M37" s="492"/>
      <c r="N37" s="492"/>
      <c r="O37" s="5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ht="13.2" hidden="1" outlineLevel="1">
      <c r="A38" s="49"/>
      <c r="B38" s="493"/>
      <c r="C38" s="492"/>
      <c r="D38" s="492"/>
      <c r="E38" s="492"/>
      <c r="F38" s="492"/>
      <c r="G38" s="492"/>
      <c r="H38" s="492"/>
      <c r="I38" s="492"/>
      <c r="J38" s="492"/>
      <c r="K38" s="492"/>
      <c r="L38" s="492"/>
      <c r="M38" s="492"/>
      <c r="N38" s="492"/>
      <c r="O38" s="5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ht="13.2" hidden="1" outlineLevel="1">
      <c r="A39" s="49"/>
      <c r="B39" s="493"/>
      <c r="C39" s="492"/>
      <c r="D39" s="492"/>
      <c r="E39" s="492"/>
      <c r="F39" s="492"/>
      <c r="G39" s="492"/>
      <c r="H39" s="492"/>
      <c r="I39" s="492"/>
      <c r="J39" s="492"/>
      <c r="K39" s="492"/>
      <c r="L39" s="492"/>
      <c r="M39" s="492"/>
      <c r="N39" s="492"/>
      <c r="O39" s="5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ht="13.2" hidden="1" outlineLevel="1">
      <c r="A40" s="49"/>
      <c r="B40" s="493"/>
      <c r="C40" s="492"/>
      <c r="D40" s="492"/>
      <c r="E40" s="492"/>
      <c r="F40" s="492"/>
      <c r="G40" s="492"/>
      <c r="H40" s="492"/>
      <c r="I40" s="492"/>
      <c r="J40" s="492"/>
      <c r="K40" s="492"/>
      <c r="L40" s="492"/>
      <c r="M40" s="492"/>
      <c r="N40" s="492"/>
      <c r="O40" s="5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13.2" hidden="1" outlineLevel="1">
      <c r="A41" s="49"/>
      <c r="B41" s="493"/>
      <c r="C41" s="492"/>
      <c r="D41" s="492"/>
      <c r="E41" s="492"/>
      <c r="F41" s="492"/>
      <c r="G41" s="492"/>
      <c r="H41" s="492"/>
      <c r="I41" s="492"/>
      <c r="J41" s="492"/>
      <c r="K41" s="492"/>
      <c r="L41" s="492"/>
      <c r="M41" s="492"/>
      <c r="N41" s="492"/>
      <c r="O41" s="5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13.2" hidden="1" outlineLevel="1">
      <c r="A42" s="49"/>
      <c r="B42" s="493"/>
      <c r="C42" s="492"/>
      <c r="D42" s="492"/>
      <c r="E42" s="492"/>
      <c r="F42" s="492"/>
      <c r="G42" s="492"/>
      <c r="H42" s="492"/>
      <c r="I42" s="492"/>
      <c r="J42" s="492"/>
      <c r="K42" s="492"/>
      <c r="L42" s="492"/>
      <c r="M42" s="492"/>
      <c r="N42" s="492"/>
      <c r="O42" s="5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13.2" hidden="1" outlineLevel="1">
      <c r="A43" s="49"/>
      <c r="B43" s="493"/>
      <c r="C43" s="492"/>
      <c r="D43" s="492"/>
      <c r="E43" s="492"/>
      <c r="F43" s="492"/>
      <c r="G43" s="492"/>
      <c r="H43" s="492"/>
      <c r="I43" s="492"/>
      <c r="J43" s="492"/>
      <c r="K43" s="492"/>
      <c r="L43" s="492"/>
      <c r="M43" s="492"/>
      <c r="N43" s="492"/>
      <c r="O43" s="5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13.2" hidden="1" outlineLevel="1">
      <c r="A44" s="49"/>
      <c r="B44" s="493"/>
      <c r="C44" s="492"/>
      <c r="D44" s="492"/>
      <c r="E44" s="492"/>
      <c r="F44" s="492"/>
      <c r="G44" s="492"/>
      <c r="H44" s="492"/>
      <c r="I44" s="492"/>
      <c r="J44" s="492"/>
      <c r="K44" s="492"/>
      <c r="L44" s="492"/>
      <c r="M44" s="492"/>
      <c r="N44" s="492"/>
      <c r="O44" s="5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13.2" hidden="1" outlineLevel="1">
      <c r="A45" s="49"/>
      <c r="B45" s="493"/>
      <c r="C45" s="492"/>
      <c r="D45" s="492"/>
      <c r="E45" s="492"/>
      <c r="F45" s="492"/>
      <c r="G45" s="492"/>
      <c r="H45" s="492"/>
      <c r="I45" s="492"/>
      <c r="J45" s="492"/>
      <c r="K45" s="492"/>
      <c r="L45" s="492"/>
      <c r="M45" s="492"/>
      <c r="N45" s="492"/>
      <c r="O45" s="5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13.2" hidden="1" outlineLevel="1">
      <c r="A46" s="49"/>
      <c r="B46" s="493"/>
      <c r="C46" s="492"/>
      <c r="D46" s="492"/>
      <c r="E46" s="492"/>
      <c r="F46" s="492"/>
      <c r="G46" s="492"/>
      <c r="H46" s="492"/>
      <c r="I46" s="492"/>
      <c r="J46" s="492"/>
      <c r="K46" s="492"/>
      <c r="L46" s="492"/>
      <c r="M46" s="492"/>
      <c r="N46" s="492"/>
      <c r="O46" s="5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13.2" hidden="1" outlineLevel="1">
      <c r="A47" s="49"/>
      <c r="B47" s="493"/>
      <c r="C47" s="492"/>
      <c r="D47" s="492"/>
      <c r="E47" s="492"/>
      <c r="F47" s="492"/>
      <c r="G47" s="492"/>
      <c r="H47" s="492"/>
      <c r="I47" s="492"/>
      <c r="J47" s="492"/>
      <c r="K47" s="492"/>
      <c r="L47" s="492"/>
      <c r="M47" s="492"/>
      <c r="N47" s="492"/>
      <c r="O47" s="5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ht="13.2">
      <c r="A48" s="35" t="s">
        <v>35</v>
      </c>
      <c r="B48" s="521"/>
      <c r="C48" s="522">
        <f t="shared" ref="C48:N48" ca="1" si="9">SUM(C50:C74)</f>
        <v>-2890</v>
      </c>
      <c r="D48" s="522">
        <f t="shared" ca="1" si="9"/>
        <v>-9070</v>
      </c>
      <c r="E48" s="522">
        <f t="shared" ca="1" si="9"/>
        <v>-2896</v>
      </c>
      <c r="F48" s="522">
        <f t="shared" ca="1" si="9"/>
        <v>-1574</v>
      </c>
      <c r="G48" s="522">
        <f t="shared" ca="1" si="9"/>
        <v>0</v>
      </c>
      <c r="H48" s="522">
        <f t="shared" ca="1" si="9"/>
        <v>0</v>
      </c>
      <c r="I48" s="522">
        <f t="shared" ca="1" si="9"/>
        <v>0</v>
      </c>
      <c r="J48" s="522">
        <f t="shared" ca="1" si="9"/>
        <v>0</v>
      </c>
      <c r="K48" s="522">
        <f t="shared" ca="1" si="9"/>
        <v>0</v>
      </c>
      <c r="L48" s="522">
        <f t="shared" ca="1" si="9"/>
        <v>0</v>
      </c>
      <c r="M48" s="522">
        <f t="shared" ca="1" si="9"/>
        <v>-4240</v>
      </c>
      <c r="N48" s="522">
        <f t="shared" ca="1" si="9"/>
        <v>-20000</v>
      </c>
      <c r="O48" s="38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</row>
    <row r="49" spans="1:26" ht="13.2">
      <c r="A49" s="35" t="s">
        <v>36</v>
      </c>
      <c r="B49" s="521"/>
      <c r="C49" s="523" t="e">
        <f t="shared" ref="C49:K49" ca="1" si="10">C48/C$4</f>
        <v>#VALUE!</v>
      </c>
      <c r="D49" s="523" t="e">
        <f t="shared" ca="1" si="10"/>
        <v>#VALUE!</v>
      </c>
      <c r="E49" s="523" t="e">
        <f t="shared" ca="1" si="10"/>
        <v>#VALUE!</v>
      </c>
      <c r="F49" s="523" t="e">
        <f t="shared" ca="1" si="10"/>
        <v>#VALUE!</v>
      </c>
      <c r="G49" s="523" t="e">
        <f t="shared" ca="1" si="10"/>
        <v>#VALUE!</v>
      </c>
      <c r="H49" s="523" t="e">
        <f t="shared" ca="1" si="10"/>
        <v>#VALUE!</v>
      </c>
      <c r="I49" s="523" t="e">
        <f t="shared" ca="1" si="10"/>
        <v>#VALUE!</v>
      </c>
      <c r="J49" s="523" t="e">
        <f t="shared" ca="1" si="10"/>
        <v>#VALUE!</v>
      </c>
      <c r="K49" s="523" t="e">
        <f t="shared" ca="1" si="10"/>
        <v>#VALUE!</v>
      </c>
      <c r="L49" s="523" t="e">
        <f t="shared" ref="L49:N49" ca="1" si="11">L48/$G$4</f>
        <v>#VALUE!</v>
      </c>
      <c r="M49" s="523" t="e">
        <f t="shared" ca="1" si="11"/>
        <v>#VALUE!</v>
      </c>
      <c r="N49" s="523" t="e">
        <f t="shared" ca="1" si="11"/>
        <v>#VALUE!</v>
      </c>
      <c r="O49" s="38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</row>
    <row r="50" spans="1:26" ht="13.2">
      <c r="A50" s="497" t="s">
        <v>231</v>
      </c>
      <c r="B50" s="493"/>
      <c r="C50" s="492">
        <f ca="1">OZON!D$188</f>
        <v>-2890</v>
      </c>
      <c r="D50" s="492">
        <f ca="1">OZON!E$188</f>
        <v>-9070</v>
      </c>
      <c r="E50" s="492">
        <f ca="1">OZON!F$188</f>
        <v>-2896</v>
      </c>
      <c r="F50" s="492">
        <f ca="1">OZON!G$188</f>
        <v>-1574</v>
      </c>
      <c r="G50" s="492">
        <f ca="1">OZON!H$188</f>
        <v>0</v>
      </c>
      <c r="H50" s="492">
        <f ca="1">OZON!I$188</f>
        <v>0</v>
      </c>
      <c r="I50" s="492">
        <f ca="1">OZON!J$188</f>
        <v>0</v>
      </c>
      <c r="J50" s="492">
        <f ca="1">OZON!K$188</f>
        <v>0</v>
      </c>
      <c r="K50" s="492">
        <f ca="1">OZON!L$188</f>
        <v>0</v>
      </c>
      <c r="L50" s="492">
        <f ca="1">OZON!M$188</f>
        <v>0</v>
      </c>
      <c r="M50" s="492">
        <f ca="1">OZON!N$188</f>
        <v>-4240</v>
      </c>
      <c r="N50" s="492">
        <f ca="1">OZON!O$188</f>
        <v>-20000</v>
      </c>
      <c r="O50" s="5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ht="13.2">
      <c r="A51" s="497" t="s">
        <v>232</v>
      </c>
      <c r="B51" s="493"/>
      <c r="C51" s="492">
        <f>WB!C$189</f>
        <v>0</v>
      </c>
      <c r="D51" s="492">
        <f>WB!D$189</f>
        <v>0</v>
      </c>
      <c r="E51" s="492">
        <f>WB!E$189</f>
        <v>0</v>
      </c>
      <c r="F51" s="492">
        <f>WB!F$189</f>
        <v>0</v>
      </c>
      <c r="G51" s="492">
        <f>WB!G$189</f>
        <v>0</v>
      </c>
      <c r="H51" s="492">
        <f>WB!H$189</f>
        <v>0</v>
      </c>
      <c r="I51" s="492">
        <f>WB!I$189</f>
        <v>0</v>
      </c>
      <c r="J51" s="492">
        <f>WB!J$189</f>
        <v>0</v>
      </c>
      <c r="K51" s="492">
        <f>WB!K$189</f>
        <v>0</v>
      </c>
      <c r="L51" s="492">
        <f>WB!L$189</f>
        <v>0</v>
      </c>
      <c r="M51" s="492">
        <f>WB!M$189</f>
        <v>0</v>
      </c>
      <c r="N51" s="492">
        <f>WB!N$189</f>
        <v>0</v>
      </c>
      <c r="O51" s="5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ht="13.2">
      <c r="A52" s="524" t="s">
        <v>236</v>
      </c>
      <c r="B52" s="493"/>
      <c r="C52" s="493"/>
      <c r="D52" s="493"/>
      <c r="E52" s="493"/>
      <c r="F52" s="493"/>
      <c r="G52" s="493"/>
      <c r="H52" s="493"/>
      <c r="I52" s="493"/>
      <c r="J52" s="493"/>
      <c r="K52" s="493"/>
      <c r="L52" s="493"/>
      <c r="M52" s="493"/>
      <c r="N52" s="493"/>
      <c r="O52" s="5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13.2" collapsed="1">
      <c r="A53" s="525"/>
      <c r="B53" s="231"/>
      <c r="C53" s="520"/>
      <c r="D53" s="520"/>
      <c r="E53" s="520"/>
      <c r="F53" s="520"/>
      <c r="G53" s="520"/>
      <c r="H53" s="520"/>
      <c r="I53" s="520"/>
      <c r="J53" s="520"/>
      <c r="K53" s="520"/>
      <c r="L53" s="520"/>
      <c r="M53" s="520"/>
      <c r="N53" s="520"/>
      <c r="O53" s="53"/>
    </row>
    <row r="54" spans="1:26" ht="13.2" hidden="1" outlineLevel="1">
      <c r="A54" s="525"/>
      <c r="B54" s="231"/>
      <c r="C54" s="520"/>
      <c r="D54" s="520"/>
      <c r="E54" s="520"/>
      <c r="F54" s="520"/>
      <c r="G54" s="520"/>
      <c r="H54" s="520"/>
      <c r="I54" s="520"/>
      <c r="J54" s="520"/>
      <c r="K54" s="520"/>
      <c r="L54" s="520"/>
      <c r="M54" s="520"/>
      <c r="N54" s="520"/>
      <c r="O54" s="53"/>
    </row>
    <row r="55" spans="1:26" ht="13.2" hidden="1" outlineLevel="1">
      <c r="A55" s="525"/>
      <c r="B55" s="231"/>
      <c r="C55" s="520"/>
      <c r="D55" s="520"/>
      <c r="E55" s="520"/>
      <c r="F55" s="520"/>
      <c r="G55" s="520"/>
      <c r="H55" s="520"/>
      <c r="I55" s="520"/>
      <c r="J55" s="520"/>
      <c r="K55" s="520"/>
      <c r="L55" s="520"/>
      <c r="M55" s="520"/>
      <c r="N55" s="520"/>
      <c r="O55" s="53"/>
    </row>
    <row r="56" spans="1:26" ht="13.2" hidden="1" outlineLevel="1">
      <c r="A56" s="525"/>
      <c r="B56" s="231"/>
      <c r="C56" s="520"/>
      <c r="D56" s="520"/>
      <c r="E56" s="520"/>
      <c r="F56" s="520"/>
      <c r="G56" s="520"/>
      <c r="H56" s="520"/>
      <c r="I56" s="520"/>
      <c r="J56" s="520"/>
      <c r="K56" s="520"/>
      <c r="L56" s="520"/>
      <c r="M56" s="520"/>
      <c r="N56" s="520"/>
      <c r="O56" s="53"/>
    </row>
    <row r="57" spans="1:26" ht="13.2" hidden="1" outlineLevel="1">
      <c r="A57" s="525"/>
      <c r="B57" s="231"/>
      <c r="C57" s="520"/>
      <c r="D57" s="520"/>
      <c r="E57" s="520"/>
      <c r="F57" s="520"/>
      <c r="G57" s="520"/>
      <c r="H57" s="520"/>
      <c r="I57" s="520"/>
      <c r="J57" s="520"/>
      <c r="K57" s="520"/>
      <c r="L57" s="520"/>
      <c r="M57" s="520"/>
      <c r="N57" s="520"/>
      <c r="O57" s="53"/>
    </row>
    <row r="58" spans="1:26" ht="13.2" hidden="1" outlineLevel="1">
      <c r="A58" s="525"/>
      <c r="B58" s="231"/>
      <c r="C58" s="520"/>
      <c r="D58" s="520"/>
      <c r="E58" s="520"/>
      <c r="F58" s="520"/>
      <c r="G58" s="520"/>
      <c r="H58" s="520"/>
      <c r="I58" s="520"/>
      <c r="J58" s="520"/>
      <c r="K58" s="520"/>
      <c r="L58" s="520"/>
      <c r="M58" s="520"/>
      <c r="N58" s="520"/>
      <c r="O58" s="53"/>
    </row>
    <row r="59" spans="1:26" ht="13.2" hidden="1" outlineLevel="1">
      <c r="B59" s="231"/>
      <c r="C59" s="520"/>
      <c r="D59" s="520"/>
      <c r="E59" s="520"/>
      <c r="F59" s="520"/>
      <c r="G59" s="520"/>
      <c r="H59" s="520"/>
      <c r="I59" s="520"/>
      <c r="J59" s="520"/>
      <c r="K59" s="520"/>
      <c r="L59" s="520"/>
      <c r="M59" s="520"/>
      <c r="N59" s="520"/>
      <c r="O59" s="53"/>
    </row>
    <row r="60" spans="1:26" ht="13.2" hidden="1" outlineLevel="1">
      <c r="B60" s="231"/>
      <c r="C60" s="520"/>
      <c r="D60" s="520"/>
      <c r="E60" s="520"/>
      <c r="F60" s="520"/>
      <c r="G60" s="520"/>
      <c r="H60" s="520"/>
      <c r="I60" s="520"/>
      <c r="J60" s="520"/>
      <c r="K60" s="520"/>
      <c r="L60" s="520"/>
      <c r="M60" s="520"/>
      <c r="N60" s="520"/>
      <c r="O60" s="53"/>
    </row>
    <row r="61" spans="1:26" ht="13.2" hidden="1" outlineLevel="1">
      <c r="B61" s="231"/>
      <c r="C61" s="520"/>
      <c r="D61" s="520"/>
      <c r="E61" s="520"/>
      <c r="F61" s="520"/>
      <c r="G61" s="520"/>
      <c r="H61" s="520"/>
      <c r="I61" s="520"/>
      <c r="J61" s="520"/>
      <c r="K61" s="520"/>
      <c r="L61" s="520"/>
      <c r="M61" s="520"/>
      <c r="N61" s="520"/>
      <c r="O61" s="53"/>
    </row>
    <row r="62" spans="1:26" ht="13.2" hidden="1" outlineLevel="1">
      <c r="A62" s="49"/>
      <c r="B62" s="493"/>
      <c r="C62" s="492"/>
      <c r="D62" s="492"/>
      <c r="E62" s="492"/>
      <c r="F62" s="492"/>
      <c r="G62" s="492"/>
      <c r="H62" s="492"/>
      <c r="I62" s="492"/>
      <c r="J62" s="492"/>
      <c r="K62" s="492"/>
      <c r="L62" s="492"/>
      <c r="M62" s="492"/>
      <c r="N62" s="492"/>
      <c r="O62" s="5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ht="13.2" hidden="1" outlineLevel="1">
      <c r="A63" s="49"/>
      <c r="B63" s="493"/>
      <c r="C63" s="492"/>
      <c r="D63" s="492"/>
      <c r="E63" s="492"/>
      <c r="F63" s="492"/>
      <c r="G63" s="492"/>
      <c r="H63" s="492"/>
      <c r="I63" s="492"/>
      <c r="J63" s="492"/>
      <c r="K63" s="492"/>
      <c r="L63" s="492"/>
      <c r="M63" s="492"/>
      <c r="N63" s="492"/>
      <c r="O63" s="5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ht="13.2" hidden="1" outlineLevel="1">
      <c r="A64" s="49"/>
      <c r="B64" s="493"/>
      <c r="C64" s="492"/>
      <c r="D64" s="492"/>
      <c r="E64" s="492"/>
      <c r="F64" s="492"/>
      <c r="G64" s="492"/>
      <c r="H64" s="492"/>
      <c r="I64" s="492"/>
      <c r="J64" s="492"/>
      <c r="K64" s="492"/>
      <c r="L64" s="492"/>
      <c r="M64" s="492"/>
      <c r="N64" s="492"/>
      <c r="O64" s="5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13.2" hidden="1" outlineLevel="1">
      <c r="A65" s="49"/>
      <c r="B65" s="493"/>
      <c r="C65" s="492"/>
      <c r="D65" s="492"/>
      <c r="E65" s="492"/>
      <c r="F65" s="492"/>
      <c r="G65" s="492"/>
      <c r="H65" s="492"/>
      <c r="I65" s="492"/>
      <c r="J65" s="492"/>
      <c r="K65" s="492"/>
      <c r="L65" s="492"/>
      <c r="M65" s="492"/>
      <c r="N65" s="492"/>
      <c r="O65" s="5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ht="13.2" hidden="1" outlineLevel="1">
      <c r="A66" s="49"/>
      <c r="B66" s="493"/>
      <c r="C66" s="492"/>
      <c r="D66" s="492"/>
      <c r="E66" s="492"/>
      <c r="F66" s="492"/>
      <c r="G66" s="492"/>
      <c r="H66" s="492"/>
      <c r="I66" s="492"/>
      <c r="J66" s="492"/>
      <c r="K66" s="492"/>
      <c r="L66" s="492"/>
      <c r="M66" s="492"/>
      <c r="N66" s="492"/>
      <c r="O66" s="5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ht="13.2" hidden="1" outlineLevel="1">
      <c r="A67" s="49"/>
      <c r="B67" s="493"/>
      <c r="C67" s="492"/>
      <c r="D67" s="492"/>
      <c r="E67" s="492"/>
      <c r="F67" s="492"/>
      <c r="G67" s="492"/>
      <c r="H67" s="492"/>
      <c r="I67" s="492"/>
      <c r="J67" s="492"/>
      <c r="K67" s="492"/>
      <c r="L67" s="492"/>
      <c r="M67" s="492"/>
      <c r="N67" s="492"/>
      <c r="O67" s="5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13.2" hidden="1" outlineLevel="1">
      <c r="A68" s="49"/>
      <c r="B68" s="493"/>
      <c r="C68" s="492"/>
      <c r="D68" s="492"/>
      <c r="E68" s="492"/>
      <c r="F68" s="492"/>
      <c r="G68" s="492"/>
      <c r="H68" s="492"/>
      <c r="I68" s="492"/>
      <c r="J68" s="492"/>
      <c r="K68" s="492"/>
      <c r="L68" s="492"/>
      <c r="M68" s="492"/>
      <c r="N68" s="492"/>
      <c r="O68" s="5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ht="13.2" hidden="1" outlineLevel="1">
      <c r="A69" s="49"/>
      <c r="B69" s="493"/>
      <c r="C69" s="492"/>
      <c r="D69" s="492"/>
      <c r="E69" s="492"/>
      <c r="F69" s="492"/>
      <c r="G69" s="492"/>
      <c r="H69" s="492"/>
      <c r="I69" s="492"/>
      <c r="J69" s="492"/>
      <c r="K69" s="492"/>
      <c r="L69" s="492"/>
      <c r="M69" s="492"/>
      <c r="N69" s="492"/>
      <c r="O69" s="5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ht="13.2" hidden="1" outlineLevel="1">
      <c r="A70" s="49"/>
      <c r="B70" s="493"/>
      <c r="C70" s="492"/>
      <c r="D70" s="492"/>
      <c r="E70" s="492"/>
      <c r="F70" s="492"/>
      <c r="G70" s="492"/>
      <c r="H70" s="492"/>
      <c r="I70" s="492"/>
      <c r="J70" s="492"/>
      <c r="K70" s="492"/>
      <c r="L70" s="492"/>
      <c r="M70" s="492"/>
      <c r="N70" s="492"/>
      <c r="O70" s="5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13.2" hidden="1" outlineLevel="1">
      <c r="A71" s="49"/>
      <c r="B71" s="493"/>
      <c r="C71" s="492"/>
      <c r="D71" s="492"/>
      <c r="E71" s="492"/>
      <c r="F71" s="492"/>
      <c r="G71" s="492"/>
      <c r="H71" s="492"/>
      <c r="I71" s="492"/>
      <c r="J71" s="492"/>
      <c r="K71" s="492"/>
      <c r="L71" s="492"/>
      <c r="M71" s="492"/>
      <c r="N71" s="492"/>
      <c r="O71" s="5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13.2" hidden="1" outlineLevel="1">
      <c r="A72" s="49"/>
      <c r="B72" s="493"/>
      <c r="C72" s="492"/>
      <c r="D72" s="492"/>
      <c r="E72" s="492"/>
      <c r="F72" s="492"/>
      <c r="G72" s="492"/>
      <c r="H72" s="492"/>
      <c r="I72" s="492"/>
      <c r="J72" s="492"/>
      <c r="K72" s="492"/>
      <c r="L72" s="492"/>
      <c r="M72" s="492"/>
      <c r="N72" s="492"/>
      <c r="O72" s="5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13.2" hidden="1" outlineLevel="1">
      <c r="A73" s="49"/>
      <c r="B73" s="493"/>
      <c r="C73" s="492"/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5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13.2" hidden="1" outlineLevel="1">
      <c r="A74" s="49"/>
      <c r="B74" s="493"/>
      <c r="C74" s="492"/>
      <c r="D74" s="492"/>
      <c r="E74" s="492"/>
      <c r="F74" s="492"/>
      <c r="G74" s="492"/>
      <c r="H74" s="492"/>
      <c r="I74" s="492"/>
      <c r="J74" s="492"/>
      <c r="K74" s="492"/>
      <c r="L74" s="492"/>
      <c r="M74" s="492"/>
      <c r="N74" s="492"/>
      <c r="O74" s="5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15.6">
      <c r="A75" s="98" t="s">
        <v>40</v>
      </c>
      <c r="B75" s="526"/>
      <c r="C75" s="527" t="e">
        <f t="shared" ref="C75:N75" ca="1" si="12">SUM(C77:C79)</f>
        <v>#VALUE!</v>
      </c>
      <c r="D75" s="527" t="e">
        <f t="shared" ca="1" si="12"/>
        <v>#VALUE!</v>
      </c>
      <c r="E75" s="527" t="e">
        <f t="shared" ca="1" si="12"/>
        <v>#VALUE!</v>
      </c>
      <c r="F75" s="527" t="e">
        <f t="shared" ca="1" si="12"/>
        <v>#VALUE!</v>
      </c>
      <c r="G75" s="527" t="e">
        <f t="shared" ca="1" si="12"/>
        <v>#VALUE!</v>
      </c>
      <c r="H75" s="527" t="e">
        <f t="shared" ca="1" si="12"/>
        <v>#VALUE!</v>
      </c>
      <c r="I75" s="527" t="e">
        <f t="shared" ca="1" si="12"/>
        <v>#VALUE!</v>
      </c>
      <c r="J75" s="527" t="e">
        <f t="shared" ca="1" si="12"/>
        <v>#VALUE!</v>
      </c>
      <c r="K75" s="527">
        <f t="shared" ca="1" si="12"/>
        <v>183383.41103648979</v>
      </c>
      <c r="L75" s="527">
        <f t="shared" ca="1" si="12"/>
        <v>325092.52610726393</v>
      </c>
      <c r="M75" s="527">
        <f t="shared" ca="1" si="12"/>
        <v>109515.90843729649</v>
      </c>
      <c r="N75" s="527">
        <f t="shared" ca="1" si="12"/>
        <v>400276.74763772765</v>
      </c>
      <c r="O75" s="101"/>
      <c r="P75" s="99"/>
      <c r="Q75" s="99"/>
      <c r="R75" s="99"/>
      <c r="S75" s="99"/>
      <c r="T75" s="99"/>
      <c r="U75" s="99"/>
      <c r="V75" s="99"/>
      <c r="W75" s="99"/>
      <c r="X75" s="99"/>
      <c r="Y75" s="99"/>
      <c r="Z75" s="99"/>
    </row>
    <row r="76" spans="1:26" ht="13.2">
      <c r="A76" s="104" t="s">
        <v>41</v>
      </c>
      <c r="B76" s="526"/>
      <c r="C76" s="528" t="str">
        <f t="shared" ref="C76:N76" ca="1" si="13">IFERROR(C75/C$4,"")</f>
        <v/>
      </c>
      <c r="D76" s="528" t="str">
        <f t="shared" ca="1" si="13"/>
        <v/>
      </c>
      <c r="E76" s="528" t="str">
        <f t="shared" ca="1" si="13"/>
        <v/>
      </c>
      <c r="F76" s="528" t="str">
        <f t="shared" ca="1" si="13"/>
        <v/>
      </c>
      <c r="G76" s="528" t="str">
        <f t="shared" ca="1" si="13"/>
        <v/>
      </c>
      <c r="H76" s="528" t="str">
        <f t="shared" ca="1" si="13"/>
        <v/>
      </c>
      <c r="I76" s="528" t="str">
        <f t="shared" ca="1" si="13"/>
        <v/>
      </c>
      <c r="J76" s="528" t="str">
        <f t="shared" ca="1" si="13"/>
        <v/>
      </c>
      <c r="K76" s="528" t="str">
        <f t="shared" ca="1" si="13"/>
        <v/>
      </c>
      <c r="L76" s="528" t="str">
        <f t="shared" ca="1" si="13"/>
        <v/>
      </c>
      <c r="M76" s="528">
        <f t="shared" ca="1" si="13"/>
        <v>0.1684375547916161</v>
      </c>
      <c r="N76" s="528">
        <f t="shared" ca="1" si="13"/>
        <v>0.23763786684484761</v>
      </c>
      <c r="O76" s="101"/>
      <c r="P76" s="99"/>
      <c r="Q76" s="99"/>
      <c r="R76" s="99"/>
      <c r="S76" s="99"/>
      <c r="T76" s="99"/>
      <c r="U76" s="99"/>
      <c r="V76" s="99"/>
      <c r="W76" s="99"/>
      <c r="X76" s="99"/>
      <c r="Y76" s="99"/>
      <c r="Z76" s="99"/>
    </row>
    <row r="77" spans="1:26" ht="13.2">
      <c r="A77" s="502" t="s">
        <v>231</v>
      </c>
      <c r="B77" s="503"/>
      <c r="C77" s="504">
        <f ca="1">OZON!D$215</f>
        <v>52660</v>
      </c>
      <c r="D77" s="504">
        <f ca="1">OZON!E$215</f>
        <v>433691.07248948875</v>
      </c>
      <c r="E77" s="504">
        <f ca="1">OZON!F$215</f>
        <v>101429.01000000018</v>
      </c>
      <c r="F77" s="504">
        <f ca="1">OZON!G$215</f>
        <v>114984.41999999993</v>
      </c>
      <c r="G77" s="504">
        <f ca="1">OZON!H$215</f>
        <v>148002.68</v>
      </c>
      <c r="H77" s="504">
        <f ca="1">OZON!I$215</f>
        <v>208809.39999999979</v>
      </c>
      <c r="I77" s="504">
        <f ca="1">OZON!J$215</f>
        <v>119586.77000000002</v>
      </c>
      <c r="J77" s="504">
        <f ca="1">OZON!K$215</f>
        <v>214140.33999999991</v>
      </c>
      <c r="K77" s="504">
        <f ca="1">OZON!L$215</f>
        <v>183383.15999999992</v>
      </c>
      <c r="L77" s="504">
        <f ca="1">OZON!M$215</f>
        <v>325092.23999999976</v>
      </c>
      <c r="M77" s="504">
        <f ca="1">OZON!N$215</f>
        <v>109515.74000000075</v>
      </c>
      <c r="N77" s="504">
        <f ca="1">OZON!O$215</f>
        <v>400276.51000000187</v>
      </c>
      <c r="O77" s="505"/>
      <c r="P77" s="506"/>
      <c r="Q77" s="506"/>
      <c r="R77" s="506"/>
      <c r="S77" s="506"/>
      <c r="T77" s="506"/>
      <c r="U77" s="506"/>
      <c r="V77" s="506"/>
      <c r="W77" s="506"/>
      <c r="X77" s="506"/>
      <c r="Y77" s="506"/>
      <c r="Z77" s="506"/>
    </row>
    <row r="78" spans="1:26" ht="13.2">
      <c r="A78" s="507" t="s">
        <v>237</v>
      </c>
      <c r="B78" s="508"/>
      <c r="C78" s="509" t="str">
        <f t="shared" ref="C78:N78" ca="1" si="14">IFERROR(C77/C$5,"")</f>
        <v/>
      </c>
      <c r="D78" s="509">
        <f t="shared" ca="1" si="14"/>
        <v>0.54457737250071103</v>
      </c>
      <c r="E78" s="509">
        <f t="shared" ca="1" si="14"/>
        <v>0.17170258580557821</v>
      </c>
      <c r="F78" s="509">
        <f t="shared" ca="1" si="14"/>
        <v>0.19446465083791784</v>
      </c>
      <c r="G78" s="509">
        <f t="shared" ca="1" si="14"/>
        <v>0.26402553152015296</v>
      </c>
      <c r="H78" s="509">
        <f t="shared" ca="1" si="14"/>
        <v>0.28570290971482959</v>
      </c>
      <c r="I78" s="509">
        <f t="shared" ca="1" si="14"/>
        <v>0.1976118216669972</v>
      </c>
      <c r="J78" s="509">
        <f t="shared" ca="1" si="14"/>
        <v>0.27160590190798584</v>
      </c>
      <c r="K78" s="509">
        <f t="shared" ca="1" si="14"/>
        <v>0.2510364898754831</v>
      </c>
      <c r="L78" s="508">
        <f t="shared" ca="1" si="14"/>
        <v>0.28610726418249322</v>
      </c>
      <c r="M78" s="508">
        <f t="shared" ca="1" si="14"/>
        <v>0.16843729573184446</v>
      </c>
      <c r="N78" s="504">
        <f t="shared" ca="1" si="14"/>
        <v>0.23763772576315209</v>
      </c>
      <c r="O78" s="505"/>
      <c r="P78" s="506"/>
      <c r="Q78" s="506"/>
      <c r="R78" s="506"/>
      <c r="S78" s="506"/>
      <c r="T78" s="506"/>
      <c r="U78" s="506"/>
      <c r="V78" s="506"/>
      <c r="W78" s="506"/>
      <c r="X78" s="506"/>
      <c r="Y78" s="506"/>
      <c r="Z78" s="506"/>
    </row>
    <row r="79" spans="1:26" ht="13.2">
      <c r="A79" s="510" t="s">
        <v>232</v>
      </c>
      <c r="B79" s="511"/>
      <c r="C79" s="512" t="e">
        <f>WB!C$216</f>
        <v>#VALUE!</v>
      </c>
      <c r="D79" s="512" t="e">
        <f>WB!D$216</f>
        <v>#VALUE!</v>
      </c>
      <c r="E79" s="512" t="e">
        <f>WB!E$216</f>
        <v>#VALUE!</v>
      </c>
      <c r="F79" s="512" t="e">
        <f>WB!F$216</f>
        <v>#VALUE!</v>
      </c>
      <c r="G79" s="512" t="e">
        <f>WB!G$216</f>
        <v>#VALUE!</v>
      </c>
      <c r="H79" s="512" t="e">
        <f>WB!H$216</f>
        <v>#VALUE!</v>
      </c>
      <c r="I79" s="512" t="e">
        <f>WB!I$216</f>
        <v>#VALUE!</v>
      </c>
      <c r="J79" s="512" t="e">
        <f>WB!J$216</f>
        <v>#VALUE!</v>
      </c>
      <c r="K79" s="512">
        <f>WB!K$216</f>
        <v>0</v>
      </c>
      <c r="L79" s="512">
        <f>WB!L$216</f>
        <v>0</v>
      </c>
      <c r="M79" s="512">
        <f>WB!M$216</f>
        <v>0</v>
      </c>
      <c r="N79" s="512">
        <f>WB!N$216</f>
        <v>0</v>
      </c>
      <c r="O79" s="513"/>
      <c r="P79" s="514"/>
      <c r="Q79" s="514"/>
      <c r="R79" s="514"/>
      <c r="S79" s="514"/>
      <c r="T79" s="514"/>
      <c r="U79" s="514"/>
      <c r="V79" s="514"/>
      <c r="W79" s="514"/>
      <c r="X79" s="514"/>
      <c r="Y79" s="514"/>
      <c r="Z79" s="514"/>
    </row>
    <row r="80" spans="1:26" ht="13.2">
      <c r="A80" s="515" t="s">
        <v>234</v>
      </c>
      <c r="B80" s="516"/>
      <c r="C80" s="517" t="str">
        <f t="shared" ref="C80:N80" si="15">IFERROR(C79/C$6,"")</f>
        <v/>
      </c>
      <c r="D80" s="517" t="str">
        <f t="shared" si="15"/>
        <v/>
      </c>
      <c r="E80" s="517" t="str">
        <f t="shared" si="15"/>
        <v/>
      </c>
      <c r="F80" s="517" t="str">
        <f t="shared" si="15"/>
        <v/>
      </c>
      <c r="G80" s="517" t="str">
        <f t="shared" si="15"/>
        <v/>
      </c>
      <c r="H80" s="517" t="str">
        <f t="shared" si="15"/>
        <v/>
      </c>
      <c r="I80" s="517" t="str">
        <f t="shared" si="15"/>
        <v/>
      </c>
      <c r="J80" s="517" t="str">
        <f t="shared" si="15"/>
        <v/>
      </c>
      <c r="K80" s="517" t="str">
        <f t="shared" si="15"/>
        <v/>
      </c>
      <c r="L80" s="516" t="str">
        <f t="shared" si="15"/>
        <v/>
      </c>
      <c r="M80" s="516" t="str">
        <f t="shared" si="15"/>
        <v/>
      </c>
      <c r="N80" s="513" t="str">
        <f t="shared" si="15"/>
        <v/>
      </c>
      <c r="O80" s="513"/>
      <c r="P80" s="514"/>
      <c r="Q80" s="514"/>
      <c r="R80" s="514"/>
      <c r="S80" s="514"/>
      <c r="T80" s="514"/>
      <c r="U80" s="514"/>
      <c r="V80" s="514"/>
      <c r="W80" s="514"/>
      <c r="X80" s="514"/>
      <c r="Y80" s="514"/>
      <c r="Z80" s="514"/>
    </row>
    <row r="81" spans="1:26" ht="13.2">
      <c r="A81" s="49"/>
      <c r="B81" s="493"/>
      <c r="C81" s="492"/>
      <c r="D81" s="492"/>
      <c r="E81" s="492"/>
      <c r="F81" s="492"/>
      <c r="G81" s="492"/>
      <c r="H81" s="492"/>
      <c r="I81" s="492"/>
      <c r="J81" s="492"/>
      <c r="K81" s="492"/>
      <c r="L81" s="492"/>
      <c r="M81" s="492"/>
      <c r="N81" s="492"/>
      <c r="O81" s="5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13.2">
      <c r="A82" s="108" t="s">
        <v>42</v>
      </c>
      <c r="B82" s="529"/>
      <c r="C82" s="530">
        <f t="shared" ref="C82:N82" ca="1" si="16">SUM(C84:C91)</f>
        <v>0</v>
      </c>
      <c r="D82" s="530">
        <f t="shared" ca="1" si="16"/>
        <v>-47782.86</v>
      </c>
      <c r="E82" s="530">
        <f t="shared" ca="1" si="16"/>
        <v>-35443.5</v>
      </c>
      <c r="F82" s="530">
        <f t="shared" ca="1" si="16"/>
        <v>-35477.22</v>
      </c>
      <c r="G82" s="530">
        <f t="shared" ca="1" si="16"/>
        <v>-33633.72</v>
      </c>
      <c r="H82" s="530">
        <f t="shared" ca="1" si="16"/>
        <v>-43851.72</v>
      </c>
      <c r="I82" s="530">
        <f t="shared" ca="1" si="16"/>
        <v>-36309.599999999999</v>
      </c>
      <c r="J82" s="530">
        <f t="shared" ca="1" si="16"/>
        <v>-47305.38</v>
      </c>
      <c r="K82" s="530">
        <f t="shared" ca="1" si="16"/>
        <v>-43830.239999999998</v>
      </c>
      <c r="L82" s="530">
        <f t="shared" ca="1" si="16"/>
        <v>-68175.599999999991</v>
      </c>
      <c r="M82" s="530">
        <f t="shared" ca="1" si="16"/>
        <v>-39011.22</v>
      </c>
      <c r="N82" s="530">
        <f t="shared" ca="1" si="16"/>
        <v>-59957.546999999991</v>
      </c>
      <c r="O82" s="24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</row>
    <row r="83" spans="1:26" ht="13.2">
      <c r="A83" s="110" t="s">
        <v>43</v>
      </c>
      <c r="B83" s="529"/>
      <c r="C83" s="531" t="str">
        <f t="shared" ref="C83:N83" ca="1" si="17">IFERROR(C82/C$4,"")</f>
        <v/>
      </c>
      <c r="D83" s="531" t="str">
        <f t="shared" ca="1" si="17"/>
        <v/>
      </c>
      <c r="E83" s="531" t="str">
        <f t="shared" ca="1" si="17"/>
        <v/>
      </c>
      <c r="F83" s="531" t="str">
        <f t="shared" ca="1" si="17"/>
        <v/>
      </c>
      <c r="G83" s="531" t="str">
        <f t="shared" ca="1" si="17"/>
        <v/>
      </c>
      <c r="H83" s="531" t="str">
        <f t="shared" ca="1" si="17"/>
        <v/>
      </c>
      <c r="I83" s="531" t="str">
        <f t="shared" ca="1" si="17"/>
        <v/>
      </c>
      <c r="J83" s="531" t="str">
        <f t="shared" ca="1" si="17"/>
        <v/>
      </c>
      <c r="K83" s="531" t="str">
        <f t="shared" ca="1" si="17"/>
        <v/>
      </c>
      <c r="L83" s="531" t="str">
        <f t="shared" ca="1" si="17"/>
        <v/>
      </c>
      <c r="M83" s="531">
        <f t="shared" ca="1" si="17"/>
        <v>-6.0000000000000005E-2</v>
      </c>
      <c r="N83" s="531">
        <f t="shared" ca="1" si="17"/>
        <v>-3.5595831270281722E-2</v>
      </c>
      <c r="O83" s="24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</row>
    <row r="84" spans="1:26" ht="13.2">
      <c r="A84" s="497" t="s">
        <v>231</v>
      </c>
      <c r="B84" s="493"/>
      <c r="C84" s="492">
        <f ca="1">OZON!D$218</f>
        <v>0</v>
      </c>
      <c r="D84" s="492">
        <f ca="1">OZON!E$218</f>
        <v>-47782.86</v>
      </c>
      <c r="E84" s="492">
        <f ca="1">OZON!F$218</f>
        <v>-35443.5</v>
      </c>
      <c r="F84" s="492">
        <f ca="1">OZON!G$218</f>
        <v>-35477.22</v>
      </c>
      <c r="G84" s="492">
        <f ca="1">OZON!H$218</f>
        <v>-33633.72</v>
      </c>
      <c r="H84" s="492">
        <f ca="1">OZON!I$218</f>
        <v>-43851.72</v>
      </c>
      <c r="I84" s="492">
        <f ca="1">OZON!J$218</f>
        <v>-36309.599999999999</v>
      </c>
      <c r="J84" s="492">
        <f ca="1">OZON!K$218</f>
        <v>-47305.38</v>
      </c>
      <c r="K84" s="492">
        <f ca="1">OZON!L$218</f>
        <v>-43830.239999999998</v>
      </c>
      <c r="L84" s="492">
        <f ca="1">OZON!M$218</f>
        <v>-68175.599999999991</v>
      </c>
      <c r="M84" s="492">
        <f ca="1">OZON!N$218</f>
        <v>-39011.22</v>
      </c>
      <c r="N84" s="492">
        <f ca="1">OZON!O$218</f>
        <v>-59957.546999999991</v>
      </c>
      <c r="O84" s="5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ht="13.2">
      <c r="A85" s="497" t="s">
        <v>232</v>
      </c>
      <c r="B85" s="493"/>
      <c r="C85" s="492">
        <f ca="1">WB!C$219</f>
        <v>0</v>
      </c>
      <c r="D85" s="492">
        <f ca="1">WB!D$219</f>
        <v>0</v>
      </c>
      <c r="E85" s="492">
        <f ca="1">WB!E$219</f>
        <v>0</v>
      </c>
      <c r="F85" s="492">
        <f ca="1">WB!F$219</f>
        <v>0</v>
      </c>
      <c r="G85" s="492">
        <f ca="1">WB!G$219</f>
        <v>0</v>
      </c>
      <c r="H85" s="492">
        <f ca="1">WB!H$219</f>
        <v>0</v>
      </c>
      <c r="I85" s="492">
        <f ca="1">WB!I$219</f>
        <v>0</v>
      </c>
      <c r="J85" s="492">
        <f ca="1">WB!J$219</f>
        <v>0</v>
      </c>
      <c r="K85" s="492">
        <f>WB!K$219</f>
        <v>0</v>
      </c>
      <c r="L85" s="492">
        <f>WB!L$219</f>
        <v>0</v>
      </c>
      <c r="M85" s="492">
        <f>WB!M$219</f>
        <v>0</v>
      </c>
      <c r="N85" s="492">
        <f>WB!N$219</f>
        <v>0</v>
      </c>
      <c r="O85" s="5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ht="13.2">
      <c r="A86" s="524" t="s">
        <v>236</v>
      </c>
      <c r="B86" s="493"/>
      <c r="C86" s="493"/>
      <c r="D86" s="493"/>
      <c r="E86" s="493"/>
      <c r="F86" s="493"/>
      <c r="G86" s="493"/>
      <c r="H86" s="493"/>
      <c r="I86" s="493"/>
      <c r="J86" s="493"/>
      <c r="K86" s="493"/>
      <c r="L86" s="493"/>
      <c r="M86" s="493"/>
      <c r="N86" s="493"/>
      <c r="O86" s="5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ht="13.2" collapsed="1">
      <c r="A87" s="49"/>
      <c r="B87" s="493"/>
      <c r="C87" s="492"/>
      <c r="D87" s="492"/>
      <c r="E87" s="492"/>
      <c r="F87" s="492"/>
      <c r="G87" s="492"/>
      <c r="H87" s="492"/>
      <c r="I87" s="492"/>
      <c r="J87" s="492"/>
      <c r="K87" s="492"/>
      <c r="L87" s="492"/>
      <c r="M87" s="492"/>
      <c r="N87" s="492"/>
      <c r="O87" s="5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13.2" hidden="1" outlineLevel="1">
      <c r="A88" s="49"/>
      <c r="B88" s="493"/>
      <c r="C88" s="492"/>
      <c r="D88" s="492"/>
      <c r="E88" s="492"/>
      <c r="F88" s="492"/>
      <c r="G88" s="492"/>
      <c r="H88" s="492"/>
      <c r="I88" s="492"/>
      <c r="J88" s="492"/>
      <c r="K88" s="492"/>
      <c r="L88" s="492"/>
      <c r="M88" s="492"/>
      <c r="N88" s="492"/>
      <c r="O88" s="5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13.2" hidden="1" outlineLevel="1">
      <c r="A89" s="49"/>
      <c r="B89" s="493"/>
      <c r="C89" s="492"/>
      <c r="D89" s="492"/>
      <c r="E89" s="492"/>
      <c r="F89" s="492"/>
      <c r="G89" s="492"/>
      <c r="H89" s="492"/>
      <c r="I89" s="492"/>
      <c r="J89" s="492"/>
      <c r="K89" s="492"/>
      <c r="L89" s="492"/>
      <c r="M89" s="492"/>
      <c r="N89" s="492"/>
      <c r="O89" s="5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13.2" hidden="1" outlineLevel="1">
      <c r="A90" s="49"/>
      <c r="B90" s="493"/>
      <c r="C90" s="49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5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13.2" hidden="1" outlineLevel="1">
      <c r="A91" s="49"/>
      <c r="B91" s="493"/>
      <c r="C91" s="492"/>
      <c r="D91" s="492"/>
      <c r="E91" s="492"/>
      <c r="F91" s="492"/>
      <c r="G91" s="492"/>
      <c r="H91" s="492"/>
      <c r="I91" s="492"/>
      <c r="J91" s="492"/>
      <c r="K91" s="492"/>
      <c r="L91" s="492"/>
      <c r="M91" s="492"/>
      <c r="N91" s="492"/>
      <c r="O91" s="5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16.8">
      <c r="A92" s="532" t="s">
        <v>46</v>
      </c>
      <c r="B92" s="533"/>
      <c r="C92" s="534" t="e">
        <f t="shared" ref="C92:N92" ca="1" si="18">SUM(C75,C82)</f>
        <v>#VALUE!</v>
      </c>
      <c r="D92" s="534" t="e">
        <f t="shared" ca="1" si="18"/>
        <v>#VALUE!</v>
      </c>
      <c r="E92" s="534" t="e">
        <f t="shared" ca="1" si="18"/>
        <v>#VALUE!</v>
      </c>
      <c r="F92" s="534" t="e">
        <f t="shared" ca="1" si="18"/>
        <v>#VALUE!</v>
      </c>
      <c r="G92" s="534" t="e">
        <f t="shared" ca="1" si="18"/>
        <v>#VALUE!</v>
      </c>
      <c r="H92" s="534" t="e">
        <f t="shared" ca="1" si="18"/>
        <v>#VALUE!</v>
      </c>
      <c r="I92" s="534" t="e">
        <f t="shared" ca="1" si="18"/>
        <v>#VALUE!</v>
      </c>
      <c r="J92" s="534" t="e">
        <f t="shared" ca="1" si="18"/>
        <v>#VALUE!</v>
      </c>
      <c r="K92" s="534">
        <f t="shared" ca="1" si="18"/>
        <v>139553.1710364898</v>
      </c>
      <c r="L92" s="534">
        <f t="shared" ca="1" si="18"/>
        <v>256916.92610726395</v>
      </c>
      <c r="M92" s="534">
        <f t="shared" ca="1" si="18"/>
        <v>70504.688437296485</v>
      </c>
      <c r="N92" s="534">
        <f t="shared" ca="1" si="18"/>
        <v>340319.20063772763</v>
      </c>
      <c r="O92" s="535"/>
      <c r="P92" s="536"/>
      <c r="Q92" s="536"/>
      <c r="R92" s="536"/>
      <c r="S92" s="536"/>
      <c r="T92" s="536"/>
      <c r="U92" s="536"/>
      <c r="V92" s="536"/>
      <c r="W92" s="536"/>
      <c r="X92" s="536"/>
      <c r="Y92" s="536"/>
      <c r="Z92" s="536"/>
    </row>
    <row r="93" spans="1:26" ht="16.8">
      <c r="A93" s="537" t="s">
        <v>47</v>
      </c>
      <c r="B93" s="533"/>
      <c r="C93" s="538" t="str">
        <f t="shared" ref="C93:N93" ca="1" si="19">IFERROR(C92/C$4,"")</f>
        <v/>
      </c>
      <c r="D93" s="538" t="str">
        <f t="shared" ca="1" si="19"/>
        <v/>
      </c>
      <c r="E93" s="538" t="str">
        <f t="shared" ca="1" si="19"/>
        <v/>
      </c>
      <c r="F93" s="538" t="str">
        <f t="shared" ca="1" si="19"/>
        <v/>
      </c>
      <c r="G93" s="538" t="str">
        <f t="shared" ca="1" si="19"/>
        <v/>
      </c>
      <c r="H93" s="538" t="str">
        <f t="shared" ca="1" si="19"/>
        <v/>
      </c>
      <c r="I93" s="538" t="str">
        <f t="shared" ca="1" si="19"/>
        <v/>
      </c>
      <c r="J93" s="538" t="str">
        <f t="shared" ca="1" si="19"/>
        <v/>
      </c>
      <c r="K93" s="538" t="str">
        <f t="shared" ca="1" si="19"/>
        <v/>
      </c>
      <c r="L93" s="538" t="str">
        <f t="shared" ca="1" si="19"/>
        <v/>
      </c>
      <c r="M93" s="538">
        <f t="shared" ca="1" si="19"/>
        <v>0.10843755479161608</v>
      </c>
      <c r="N93" s="538">
        <f t="shared" ca="1" si="19"/>
        <v>0.20204203557456588</v>
      </c>
      <c r="O93" s="535"/>
      <c r="P93" s="536"/>
      <c r="Q93" s="536"/>
      <c r="R93" s="536"/>
      <c r="S93" s="536"/>
      <c r="T93" s="536"/>
      <c r="U93" s="536"/>
      <c r="V93" s="536"/>
      <c r="W93" s="536"/>
      <c r="X93" s="536"/>
      <c r="Y93" s="536"/>
      <c r="Z93" s="536"/>
    </row>
    <row r="94" spans="1:26" ht="13.2">
      <c r="A94" s="502" t="s">
        <v>231</v>
      </c>
      <c r="B94" s="503"/>
      <c r="C94" s="504">
        <f ca="1">OZON!D$228</f>
        <v>52660</v>
      </c>
      <c r="D94" s="504">
        <f ca="1">OZON!E$228</f>
        <v>385908.21248948877</v>
      </c>
      <c r="E94" s="504">
        <f ca="1">OZON!F$228</f>
        <v>65985.510000000184</v>
      </c>
      <c r="F94" s="504">
        <f ca="1">OZON!G$228</f>
        <v>79507.199999999924</v>
      </c>
      <c r="G94" s="504">
        <f ca="1">OZON!H$228</f>
        <v>114368.95999999999</v>
      </c>
      <c r="H94" s="504">
        <f ca="1">OZON!I$228</f>
        <v>164957.67999999979</v>
      </c>
      <c r="I94" s="504">
        <f ca="1">OZON!J$228</f>
        <v>83277.170000000013</v>
      </c>
      <c r="J94" s="504">
        <f ca="1">OZON!K$228</f>
        <v>166834.9599999999</v>
      </c>
      <c r="K94" s="504">
        <f ca="1">OZON!L$228</f>
        <v>139552.91999999993</v>
      </c>
      <c r="L94" s="504">
        <f ca="1">OZON!M$228</f>
        <v>256916.63999999978</v>
      </c>
      <c r="M94" s="504">
        <f ca="1">OZON!N$228</f>
        <v>70504.520000000746</v>
      </c>
      <c r="N94" s="504"/>
      <c r="O94" s="505"/>
      <c r="P94" s="506"/>
      <c r="Q94" s="506"/>
      <c r="R94" s="506"/>
      <c r="S94" s="506"/>
      <c r="T94" s="506"/>
      <c r="U94" s="506"/>
      <c r="V94" s="506"/>
      <c r="W94" s="506"/>
      <c r="X94" s="506"/>
      <c r="Y94" s="506"/>
      <c r="Z94" s="506"/>
    </row>
    <row r="95" spans="1:26" ht="13.2">
      <c r="A95" s="507" t="s">
        <v>237</v>
      </c>
      <c r="B95" s="508"/>
      <c r="C95" s="509" t="str">
        <f t="shared" ref="C95:M95" ca="1" si="20">IFERROR(C94/C$5,"")</f>
        <v/>
      </c>
      <c r="D95" s="509">
        <f t="shared" ca="1" si="20"/>
        <v>0.48457737250071103</v>
      </c>
      <c r="E95" s="509">
        <f t="shared" ca="1" si="20"/>
        <v>0.11170258580557821</v>
      </c>
      <c r="F95" s="509">
        <f t="shared" ca="1" si="20"/>
        <v>0.13446465083791784</v>
      </c>
      <c r="G95" s="509">
        <f t="shared" ca="1" si="20"/>
        <v>0.20402553152015299</v>
      </c>
      <c r="H95" s="509">
        <f t="shared" ca="1" si="20"/>
        <v>0.22570290971482959</v>
      </c>
      <c r="I95" s="509">
        <f t="shared" ca="1" si="20"/>
        <v>0.13761182166699717</v>
      </c>
      <c r="J95" s="509">
        <f t="shared" ca="1" si="20"/>
        <v>0.21160590190798581</v>
      </c>
      <c r="K95" s="509">
        <f t="shared" ca="1" si="20"/>
        <v>0.19103648987548313</v>
      </c>
      <c r="L95" s="508">
        <f t="shared" ca="1" si="20"/>
        <v>0.22610726418249324</v>
      </c>
      <c r="M95" s="508">
        <f t="shared" ca="1" si="20"/>
        <v>0.10843729573184445</v>
      </c>
      <c r="N95" s="504"/>
      <c r="O95" s="505"/>
      <c r="P95" s="506"/>
      <c r="Q95" s="506"/>
      <c r="R95" s="506"/>
      <c r="S95" s="506"/>
      <c r="T95" s="506"/>
      <c r="U95" s="506"/>
      <c r="V95" s="506"/>
      <c r="W95" s="506"/>
      <c r="X95" s="506"/>
      <c r="Y95" s="506"/>
      <c r="Z95" s="506"/>
    </row>
    <row r="96" spans="1:26" ht="13.2">
      <c r="A96" s="510" t="s">
        <v>232</v>
      </c>
      <c r="B96" s="511"/>
      <c r="C96" s="512" t="e">
        <f>WB!C$229</f>
        <v>#VALUE!</v>
      </c>
      <c r="D96" s="512" t="e">
        <f>WB!D$229</f>
        <v>#VALUE!</v>
      </c>
      <c r="E96" s="512" t="e">
        <f>WB!E$229</f>
        <v>#VALUE!</v>
      </c>
      <c r="F96" s="512" t="e">
        <f>WB!F$229</f>
        <v>#VALUE!</v>
      </c>
      <c r="G96" s="512" t="e">
        <f>WB!G$229</f>
        <v>#VALUE!</v>
      </c>
      <c r="H96" s="512" t="e">
        <f>WB!H$229</f>
        <v>#VALUE!</v>
      </c>
      <c r="I96" s="512" t="e">
        <f>WB!I$229</f>
        <v>#VALUE!</v>
      </c>
      <c r="J96" s="512" t="e">
        <f>WB!J$229</f>
        <v>#VALUE!</v>
      </c>
      <c r="K96" s="512">
        <f>WB!K$229</f>
        <v>0</v>
      </c>
      <c r="L96" s="512">
        <f>WB!L$229</f>
        <v>0</v>
      </c>
      <c r="M96" s="512">
        <f>WB!M$229</f>
        <v>0</v>
      </c>
      <c r="N96" s="512"/>
      <c r="O96" s="513"/>
      <c r="P96" s="514"/>
      <c r="Q96" s="514"/>
      <c r="R96" s="514"/>
      <c r="S96" s="514"/>
      <c r="T96" s="514"/>
      <c r="U96" s="514"/>
      <c r="V96" s="514"/>
      <c r="W96" s="514"/>
      <c r="X96" s="514"/>
      <c r="Y96" s="514"/>
      <c r="Z96" s="514"/>
    </row>
    <row r="97" spans="1:26" ht="13.2">
      <c r="A97" s="515" t="s">
        <v>234</v>
      </c>
      <c r="B97" s="516"/>
      <c r="C97" s="517" t="str">
        <f t="shared" ref="C97:M97" si="21">IFERROR(C96/C$6,"")</f>
        <v/>
      </c>
      <c r="D97" s="517" t="str">
        <f t="shared" si="21"/>
        <v/>
      </c>
      <c r="E97" s="517" t="str">
        <f t="shared" si="21"/>
        <v/>
      </c>
      <c r="F97" s="517" t="str">
        <f t="shared" si="21"/>
        <v/>
      </c>
      <c r="G97" s="517" t="str">
        <f t="shared" si="21"/>
        <v/>
      </c>
      <c r="H97" s="517" t="str">
        <f t="shared" si="21"/>
        <v/>
      </c>
      <c r="I97" s="517" t="str">
        <f t="shared" si="21"/>
        <v/>
      </c>
      <c r="J97" s="517" t="str">
        <f t="shared" si="21"/>
        <v/>
      </c>
      <c r="K97" s="517" t="str">
        <f t="shared" si="21"/>
        <v/>
      </c>
      <c r="L97" s="516" t="str">
        <f t="shared" si="21"/>
        <v/>
      </c>
      <c r="M97" s="516" t="str">
        <f t="shared" si="21"/>
        <v/>
      </c>
      <c r="N97" s="513"/>
      <c r="O97" s="513"/>
      <c r="P97" s="514"/>
      <c r="Q97" s="514"/>
      <c r="R97" s="514"/>
      <c r="S97" s="514"/>
      <c r="T97" s="514"/>
      <c r="U97" s="514"/>
      <c r="V97" s="514"/>
      <c r="W97" s="514"/>
      <c r="X97" s="514"/>
      <c r="Y97" s="514"/>
      <c r="Z97" s="514"/>
    </row>
    <row r="98" spans="1:26" ht="13.2">
      <c r="A98" s="485" t="s">
        <v>212</v>
      </c>
      <c r="B98" s="7"/>
      <c r="C98" s="5"/>
      <c r="D98" s="5"/>
      <c r="E98" s="5"/>
      <c r="F98" s="5"/>
      <c r="G98" s="5"/>
      <c r="H98" s="5"/>
      <c r="I98" s="5"/>
      <c r="J98" s="5"/>
      <c r="K98" s="4"/>
      <c r="L98" s="5"/>
      <c r="M98" s="5"/>
      <c r="N98" s="5"/>
      <c r="O98" s="5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ht="13.2">
      <c r="A99" s="486" t="s">
        <v>213</v>
      </c>
      <c r="B99" s="7"/>
      <c r="C99" s="5"/>
      <c r="D99" s="5"/>
      <c r="E99" s="5"/>
      <c r="F99" s="5"/>
      <c r="G99" s="5"/>
      <c r="H99" s="5"/>
      <c r="I99" s="5"/>
      <c r="J99" s="5"/>
      <c r="K99" s="4"/>
      <c r="L99" s="5"/>
      <c r="M99" s="5"/>
      <c r="N99" s="5"/>
      <c r="O99" s="5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13.2">
      <c r="A100" s="51" t="s">
        <v>214</v>
      </c>
      <c r="B100" s="7"/>
      <c r="C100" s="5"/>
      <c r="D100" s="5"/>
      <c r="E100" s="5"/>
      <c r="F100" s="5"/>
      <c r="G100" s="5"/>
      <c r="H100" s="5"/>
      <c r="I100" s="5"/>
      <c r="J100" s="5"/>
      <c r="K100" s="4"/>
      <c r="L100" s="5"/>
      <c r="M100" s="5"/>
      <c r="N100" s="5"/>
      <c r="O100" s="5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13.2">
      <c r="A101" s="487" t="s">
        <v>215</v>
      </c>
      <c r="B101" s="7"/>
      <c r="C101" s="5"/>
      <c r="D101" s="5"/>
      <c r="E101" s="5"/>
      <c r="F101" s="5"/>
      <c r="G101" s="5"/>
      <c r="H101" s="5"/>
      <c r="I101" s="5"/>
      <c r="J101" s="4"/>
      <c r="K101" s="4"/>
      <c r="L101" s="5"/>
      <c r="M101" s="5"/>
      <c r="N101" s="5"/>
      <c r="O101" s="5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ht="13.2">
      <c r="A102" s="49" t="s">
        <v>216</v>
      </c>
      <c r="B102" s="7"/>
      <c r="C102" s="5"/>
      <c r="D102" s="5"/>
      <c r="E102" s="5"/>
      <c r="F102" s="5"/>
      <c r="G102" s="5"/>
      <c r="H102" s="5"/>
      <c r="I102" s="5"/>
      <c r="J102" s="4"/>
      <c r="K102" s="4"/>
      <c r="L102" s="5"/>
      <c r="M102" s="5"/>
      <c r="N102" s="5"/>
      <c r="O102" s="5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13.2">
      <c r="A103" s="49" t="s">
        <v>158</v>
      </c>
      <c r="B103" s="7"/>
      <c r="C103" s="5"/>
      <c r="D103" s="5"/>
      <c r="E103" s="5"/>
      <c r="F103" s="5"/>
      <c r="G103" s="5"/>
      <c r="H103" s="5"/>
      <c r="I103" s="5"/>
      <c r="J103" s="4"/>
      <c r="K103" s="4"/>
      <c r="L103" s="5"/>
      <c r="M103" s="5"/>
      <c r="N103" s="5"/>
      <c r="O103" s="5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ht="13.2">
      <c r="A104" s="29" t="s">
        <v>156</v>
      </c>
      <c r="B104" s="7"/>
      <c r="C104" s="5"/>
      <c r="D104" s="5"/>
      <c r="E104" s="5"/>
      <c r="F104" s="5"/>
      <c r="G104" s="5"/>
      <c r="H104" s="5"/>
      <c r="I104" s="5"/>
      <c r="J104" s="4"/>
      <c r="K104" s="4"/>
      <c r="L104" s="5"/>
      <c r="M104" s="5"/>
      <c r="N104" s="5"/>
      <c r="O104" s="5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13.2">
      <c r="A105" s="29" t="s">
        <v>217</v>
      </c>
      <c r="B105" s="7"/>
      <c r="C105" s="5"/>
      <c r="D105" s="5"/>
      <c r="E105" s="5"/>
      <c r="F105" s="5"/>
      <c r="G105" s="5"/>
      <c r="H105" s="5"/>
      <c r="I105" s="5"/>
      <c r="J105" s="4"/>
      <c r="K105" s="4"/>
      <c r="L105" s="5"/>
      <c r="M105" s="5"/>
      <c r="N105" s="5"/>
      <c r="O105" s="5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ht="13.2">
      <c r="A106" s="486" t="s">
        <v>218</v>
      </c>
      <c r="B106" s="7"/>
      <c r="C106" s="5"/>
      <c r="D106" s="5"/>
      <c r="E106" s="5"/>
      <c r="F106" s="5"/>
      <c r="G106" s="5"/>
      <c r="H106" s="5"/>
      <c r="I106" s="5"/>
      <c r="J106" s="4"/>
      <c r="K106" s="4"/>
      <c r="L106" s="5"/>
      <c r="M106" s="5"/>
      <c r="N106" s="5"/>
      <c r="O106" s="5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ht="13.2">
      <c r="A107" s="29"/>
      <c r="B107" s="7"/>
      <c r="C107" s="5"/>
      <c r="D107" s="5"/>
      <c r="E107" s="5"/>
      <c r="F107" s="5"/>
      <c r="G107" s="5"/>
      <c r="H107" s="5"/>
      <c r="I107" s="5"/>
      <c r="J107" s="4"/>
      <c r="K107" s="4"/>
      <c r="L107" s="5"/>
      <c r="M107" s="5"/>
      <c r="N107" s="5"/>
      <c r="O107" s="5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ht="13.2">
      <c r="A108" s="29"/>
      <c r="B108" s="7"/>
      <c r="C108" s="5"/>
      <c r="D108" s="5"/>
      <c r="E108" s="5"/>
      <c r="F108" s="5"/>
      <c r="G108" s="5"/>
      <c r="H108" s="5"/>
      <c r="I108" s="5"/>
      <c r="J108" s="4"/>
      <c r="K108" s="4"/>
      <c r="L108" s="5"/>
      <c r="M108" s="5"/>
      <c r="N108" s="5"/>
      <c r="O108" s="5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ht="13.2">
      <c r="A109" s="29"/>
      <c r="B109" s="7"/>
      <c r="C109" s="5"/>
      <c r="D109" s="5"/>
      <c r="E109" s="5"/>
      <c r="F109" s="5"/>
      <c r="G109" s="5"/>
      <c r="H109" s="5"/>
      <c r="I109" s="5"/>
      <c r="J109" s="4"/>
      <c r="K109" s="4"/>
      <c r="L109" s="5"/>
      <c r="M109" s="5"/>
      <c r="N109" s="5"/>
      <c r="O109" s="5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ht="13.2">
      <c r="A110" s="29"/>
      <c r="B110" s="7"/>
      <c r="C110" s="5"/>
      <c r="D110" s="5"/>
      <c r="E110" s="5"/>
      <c r="F110" s="5"/>
      <c r="G110" s="5"/>
      <c r="H110" s="5"/>
      <c r="I110" s="5"/>
      <c r="J110" s="4"/>
      <c r="K110" s="4"/>
      <c r="L110" s="5"/>
      <c r="M110" s="5"/>
      <c r="N110" s="5"/>
      <c r="O110" s="5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ht="13.2">
      <c r="A111" s="488" t="s">
        <v>219</v>
      </c>
      <c r="B111" s="7"/>
      <c r="C111" s="5"/>
      <c r="D111" s="5"/>
      <c r="E111" s="5"/>
      <c r="F111" s="5"/>
      <c r="G111" s="5"/>
      <c r="H111" s="5"/>
      <c r="I111" s="5"/>
      <c r="J111" s="4"/>
      <c r="K111" s="4"/>
      <c r="L111" s="5"/>
      <c r="M111" s="5"/>
      <c r="N111" s="5"/>
      <c r="O111" s="5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ht="13.2">
      <c r="A112" s="489" t="s">
        <v>220</v>
      </c>
      <c r="B112" s="7"/>
      <c r="C112" s="5"/>
      <c r="D112" s="5"/>
      <c r="E112" s="5"/>
      <c r="F112" s="5"/>
      <c r="G112" s="5"/>
      <c r="H112" s="5"/>
      <c r="I112" s="5"/>
      <c r="J112" s="5"/>
      <c r="K112" s="4"/>
      <c r="L112" s="5"/>
      <c r="M112" s="5"/>
      <c r="N112" s="5"/>
      <c r="O112" s="5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ht="13.2">
      <c r="A113" s="489" t="s">
        <v>221</v>
      </c>
      <c r="B113" s="7"/>
      <c r="C113" s="5"/>
      <c r="D113" s="5"/>
      <c r="E113" s="5"/>
      <c r="F113" s="5"/>
      <c r="G113" s="5"/>
      <c r="H113" s="5"/>
      <c r="I113" s="5"/>
      <c r="J113" s="5"/>
      <c r="K113" s="4"/>
      <c r="L113" s="5"/>
      <c r="M113" s="5"/>
      <c r="N113" s="5"/>
      <c r="O113" s="5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ht="13.2">
      <c r="A114" s="489" t="s">
        <v>222</v>
      </c>
      <c r="B114" s="7"/>
      <c r="C114" s="5"/>
      <c r="D114" s="5"/>
      <c r="E114" s="5"/>
      <c r="F114" s="5"/>
      <c r="G114" s="5"/>
      <c r="H114" s="5"/>
      <c r="I114" s="5"/>
      <c r="J114" s="5"/>
      <c r="K114" s="4"/>
      <c r="L114" s="5"/>
      <c r="M114" s="5"/>
      <c r="N114" s="5"/>
      <c r="O114" s="5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ht="13.2">
      <c r="A115" s="489" t="s">
        <v>223</v>
      </c>
      <c r="B115" s="7"/>
      <c r="C115" s="5"/>
      <c r="D115" s="5"/>
      <c r="E115" s="5"/>
      <c r="F115" s="5"/>
      <c r="G115" s="5"/>
      <c r="H115" s="5"/>
      <c r="I115" s="5"/>
      <c r="J115" s="5"/>
      <c r="K115" s="4"/>
      <c r="L115" s="5"/>
      <c r="M115" s="5"/>
      <c r="N115" s="5"/>
      <c r="O115" s="5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ht="13.2">
      <c r="A116" s="489" t="s">
        <v>224</v>
      </c>
      <c r="B116" s="7"/>
      <c r="C116" s="5"/>
      <c r="D116" s="5"/>
      <c r="E116" s="5"/>
      <c r="F116" s="5"/>
      <c r="G116" s="5"/>
      <c r="H116" s="5"/>
      <c r="I116" s="5"/>
      <c r="J116" s="5"/>
      <c r="K116" s="4"/>
      <c r="L116" s="5"/>
      <c r="M116" s="5"/>
      <c r="N116" s="5"/>
      <c r="O116" s="5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ht="13.2">
      <c r="A117" s="489" t="s">
        <v>225</v>
      </c>
      <c r="B117" s="7"/>
      <c r="C117" s="5"/>
      <c r="D117" s="5"/>
      <c r="E117" s="5"/>
      <c r="F117" s="5"/>
      <c r="G117" s="5"/>
      <c r="H117" s="5"/>
      <c r="I117" s="5"/>
      <c r="J117" s="5"/>
      <c r="K117" s="4"/>
      <c r="L117" s="5"/>
      <c r="M117" s="5"/>
      <c r="N117" s="5"/>
      <c r="O117" s="5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ht="13.2">
      <c r="A118" s="489" t="s">
        <v>226</v>
      </c>
      <c r="B118" s="7"/>
      <c r="C118" s="5"/>
      <c r="D118" s="5"/>
      <c r="E118" s="5"/>
      <c r="F118" s="5"/>
      <c r="G118" s="5"/>
      <c r="H118" s="5"/>
      <c r="I118" s="5"/>
      <c r="J118" s="4"/>
      <c r="K118" s="4"/>
      <c r="L118" s="5"/>
      <c r="M118" s="5"/>
      <c r="N118" s="5"/>
      <c r="O118" s="5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ht="13.2">
      <c r="A119" s="51"/>
      <c r="B119" s="7"/>
      <c r="C119" s="5"/>
      <c r="D119" s="5"/>
      <c r="E119" s="5"/>
      <c r="F119" s="5"/>
      <c r="G119" s="5"/>
      <c r="H119" s="5"/>
      <c r="I119" s="5"/>
      <c r="J119" s="4"/>
      <c r="K119" s="4"/>
      <c r="L119" s="5"/>
      <c r="M119" s="5"/>
      <c r="N119" s="5"/>
      <c r="O119" s="5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ht="13.2">
      <c r="A120" s="51"/>
      <c r="B120" s="7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ht="13.2">
      <c r="A121" s="51"/>
      <c r="B121" s="7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ht="13.2">
      <c r="A122" s="51"/>
      <c r="B122" s="7"/>
      <c r="C122" s="5"/>
      <c r="D122" s="5"/>
      <c r="E122" s="5"/>
      <c r="F122" s="5"/>
      <c r="G122" s="5"/>
      <c r="H122" s="5"/>
      <c r="I122" s="5"/>
      <c r="J122" s="4"/>
      <c r="K122" s="4"/>
      <c r="L122" s="5"/>
      <c r="M122" s="5"/>
      <c r="N122" s="5"/>
      <c r="O122" s="5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ht="13.2">
      <c r="A123" s="51"/>
      <c r="B123" s="7"/>
      <c r="C123" s="5"/>
      <c r="D123" s="5"/>
      <c r="E123" s="5"/>
      <c r="F123" s="5"/>
      <c r="G123" s="5"/>
      <c r="H123" s="5"/>
      <c r="I123" s="5"/>
      <c r="J123" s="4"/>
      <c r="K123" s="4"/>
      <c r="L123" s="5"/>
      <c r="M123" s="5"/>
      <c r="N123" s="5"/>
      <c r="O123" s="5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ht="13.2">
      <c r="A124" s="51"/>
      <c r="B124" s="7"/>
      <c r="C124" s="5"/>
      <c r="D124" s="5"/>
      <c r="E124" s="5"/>
      <c r="F124" s="5"/>
      <c r="G124" s="5"/>
      <c r="H124" s="5"/>
      <c r="I124" s="5"/>
      <c r="J124" s="4"/>
      <c r="K124" s="4"/>
      <c r="L124" s="5"/>
      <c r="M124" s="5"/>
      <c r="N124" s="5"/>
      <c r="O124" s="5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ht="13.2">
      <c r="A125" s="485" t="s">
        <v>227</v>
      </c>
      <c r="B125" s="7"/>
      <c r="C125" s="5"/>
      <c r="D125" s="5"/>
      <c r="E125" s="5"/>
      <c r="F125" s="5"/>
      <c r="G125" s="5"/>
      <c r="H125" s="5"/>
      <c r="I125" s="5"/>
      <c r="J125" s="4"/>
      <c r="K125" s="4"/>
      <c r="L125" s="5"/>
      <c r="M125" s="5"/>
      <c r="N125" s="5"/>
      <c r="O125" s="5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ht="13.2">
      <c r="A126" s="51" t="s">
        <v>228</v>
      </c>
      <c r="B126" s="7"/>
      <c r="C126" s="5"/>
      <c r="D126" s="5"/>
      <c r="E126" s="5"/>
      <c r="F126" s="5"/>
      <c r="G126" s="5"/>
      <c r="H126" s="5"/>
      <c r="I126" s="5"/>
      <c r="J126" s="4"/>
      <c r="K126" s="4"/>
      <c r="L126" s="5"/>
      <c r="M126" s="5"/>
      <c r="N126" s="5"/>
      <c r="O126" s="5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ht="13.2">
      <c r="A127" s="51" t="s">
        <v>229</v>
      </c>
      <c r="B127" s="7"/>
      <c r="C127" s="5"/>
      <c r="D127" s="5"/>
      <c r="E127" s="5"/>
      <c r="F127" s="5"/>
      <c r="G127" s="5"/>
      <c r="H127" s="5"/>
      <c r="I127" s="5"/>
      <c r="J127" s="4"/>
      <c r="K127" s="4"/>
      <c r="L127" s="5"/>
      <c r="M127" s="5"/>
      <c r="N127" s="5"/>
      <c r="O127" s="5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ht="13.2">
      <c r="A128" s="51" t="s">
        <v>230</v>
      </c>
      <c r="B128" s="7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ht="13.2">
      <c r="A129" s="51"/>
      <c r="B129" s="7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ht="13.2">
      <c r="A130" s="51"/>
      <c r="B130" s="7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ht="13.2">
      <c r="A131" s="51"/>
      <c r="B131" s="7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ht="13.2">
      <c r="A132" s="51"/>
      <c r="B132" s="7"/>
      <c r="C132" s="5"/>
      <c r="D132" s="5"/>
      <c r="E132" s="5"/>
      <c r="F132" s="5"/>
      <c r="G132" s="5"/>
      <c r="H132" s="5"/>
      <c r="I132" s="5"/>
      <c r="J132" s="4"/>
      <c r="K132" s="4"/>
      <c r="L132" s="5"/>
      <c r="M132" s="5"/>
      <c r="N132" s="5"/>
      <c r="O132" s="5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ht="13.2">
      <c r="A133" s="51"/>
      <c r="B133" s="7"/>
      <c r="C133" s="5"/>
      <c r="D133" s="5"/>
      <c r="E133" s="5"/>
      <c r="F133" s="5"/>
      <c r="G133" s="5"/>
      <c r="H133" s="5"/>
      <c r="I133" s="5"/>
      <c r="J133" s="4"/>
      <c r="K133" s="4"/>
      <c r="L133" s="5"/>
      <c r="M133" s="5"/>
      <c r="N133" s="5"/>
      <c r="O133" s="5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ht="13.2">
      <c r="A134" s="51"/>
      <c r="B134" s="7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ht="13.2">
      <c r="A135" s="51"/>
      <c r="B135" s="7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ht="13.2">
      <c r="A136" s="51"/>
      <c r="B136" s="7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ht="13.2">
      <c r="A137" s="51"/>
      <c r="B137" s="7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ht="13.2">
      <c r="A138" s="51"/>
      <c r="B138" s="7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ht="13.2">
      <c r="A139" s="51"/>
      <c r="B139" s="7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ht="13.2">
      <c r="A140" s="51"/>
      <c r="B140" s="7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ht="13.2">
      <c r="A141" s="51"/>
      <c r="B141" s="7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ht="13.2">
      <c r="A142" s="51"/>
      <c r="B142" s="7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ht="13.2">
      <c r="A143" s="51"/>
      <c r="B143" s="7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ht="13.2">
      <c r="A144" s="51"/>
      <c r="B144" s="7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ht="13.2">
      <c r="A145" s="51"/>
      <c r="B145" s="7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ht="13.2">
      <c r="A146" s="51"/>
      <c r="B146" s="7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ht="13.2">
      <c r="A147" s="51"/>
      <c r="B147" s="7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ht="13.2">
      <c r="A148" s="51"/>
      <c r="B148" s="7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ht="13.2">
      <c r="A149" s="51"/>
      <c r="B149" s="7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ht="13.2">
      <c r="A150" s="51"/>
      <c r="B150" s="7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ht="13.2">
      <c r="A151" s="51"/>
      <c r="B151" s="7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ht="13.2">
      <c r="A152" s="51"/>
      <c r="B152" s="7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ht="13.2">
      <c r="A153" s="51"/>
      <c r="B153" s="7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ht="13.2">
      <c r="A154" s="51"/>
      <c r="B154" s="7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ht="13.2">
      <c r="A155" s="51"/>
      <c r="B155" s="7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ht="13.2">
      <c r="A156" s="51"/>
      <c r="B156" s="7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ht="13.2">
      <c r="A157" s="51"/>
      <c r="B157" s="7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ht="13.2">
      <c r="A158" s="51"/>
      <c r="B158" s="7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ht="13.2">
      <c r="A159" s="51"/>
      <c r="B159" s="7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ht="13.2">
      <c r="A160" s="51"/>
      <c r="B160" s="7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ht="13.2">
      <c r="A161" s="51"/>
      <c r="B161" s="7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ht="13.2">
      <c r="A162" s="51"/>
      <c r="B162" s="7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ht="13.2">
      <c r="A163" s="51"/>
      <c r="B163" s="7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ht="13.2">
      <c r="A164" s="51"/>
      <c r="B164" s="7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ht="13.2">
      <c r="A165" s="51"/>
      <c r="B165" s="7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ht="13.2">
      <c r="A166" s="51"/>
      <c r="B166" s="7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ht="13.2">
      <c r="A167" s="51"/>
      <c r="B167" s="7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ht="13.2">
      <c r="A168" s="51"/>
      <c r="B168" s="7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ht="13.2">
      <c r="A169" s="51"/>
      <c r="B169" s="7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ht="13.2">
      <c r="A170" s="51"/>
      <c r="B170" s="7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ht="13.2">
      <c r="A171" s="51"/>
      <c r="B171" s="7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ht="13.2">
      <c r="A172" s="51"/>
      <c r="B172" s="7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ht="13.2">
      <c r="A173" s="51"/>
      <c r="B173" s="7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ht="13.2">
      <c r="A174" s="51"/>
      <c r="B174" s="7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ht="13.2">
      <c r="A175" s="51"/>
      <c r="B175" s="7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ht="13.2">
      <c r="A176" s="51"/>
      <c r="B176" s="7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ht="13.2">
      <c r="A177" s="51"/>
      <c r="B177" s="7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ht="13.2">
      <c r="A178" s="51"/>
      <c r="B178" s="7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ht="13.2">
      <c r="A179" s="51"/>
      <c r="B179" s="7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ht="13.2">
      <c r="A180" s="51"/>
      <c r="B180" s="7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ht="13.2">
      <c r="A181" s="51"/>
      <c r="B181" s="7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ht="13.2">
      <c r="A182" s="51"/>
      <c r="B182" s="7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ht="13.2">
      <c r="A183" s="51"/>
      <c r="B183" s="7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ht="13.2">
      <c r="A184" s="51"/>
      <c r="B184" s="7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ht="13.2">
      <c r="A185" s="51"/>
      <c r="B185" s="7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ht="13.2">
      <c r="A186" s="51"/>
      <c r="B186" s="7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ht="13.2">
      <c r="A187" s="51"/>
      <c r="B187" s="7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ht="13.2">
      <c r="A188" s="51"/>
      <c r="B188" s="7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ht="13.2">
      <c r="A189" s="51"/>
      <c r="B189" s="7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ht="13.2">
      <c r="A190" s="51"/>
      <c r="B190" s="7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ht="13.2">
      <c r="A191" s="51"/>
      <c r="B191" s="7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ht="13.2">
      <c r="A192" s="51"/>
      <c r="B192" s="7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ht="13.2">
      <c r="A193" s="51"/>
      <c r="B193" s="7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ht="13.2">
      <c r="A194" s="51"/>
      <c r="B194" s="7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ht="13.2">
      <c r="A195" s="51"/>
      <c r="B195" s="7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ht="13.2">
      <c r="A196" s="51"/>
      <c r="B196" s="7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ht="13.2">
      <c r="A197" s="51"/>
      <c r="B197" s="7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ht="13.2">
      <c r="A198" s="51"/>
      <c r="B198" s="7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ht="13.2">
      <c r="A199" s="51"/>
      <c r="B199" s="7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ht="13.2">
      <c r="A200" s="51"/>
      <c r="B200" s="7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ht="13.2">
      <c r="A201" s="51"/>
      <c r="B201" s="7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ht="13.2">
      <c r="A202" s="51"/>
      <c r="B202" s="7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ht="13.2">
      <c r="A203" s="51"/>
      <c r="B203" s="7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ht="13.2">
      <c r="A204" s="51"/>
      <c r="B204" s="7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ht="13.2">
      <c r="A205" s="51"/>
      <c r="B205" s="7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ht="13.2">
      <c r="A206" s="51"/>
      <c r="B206" s="7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ht="13.2">
      <c r="A207" s="51"/>
      <c r="B207" s="7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ht="13.2">
      <c r="A208" s="51"/>
      <c r="B208" s="7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ht="13.2">
      <c r="A209" s="51"/>
      <c r="B209" s="7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ht="13.2">
      <c r="A210" s="51"/>
      <c r="B210" s="7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ht="13.2">
      <c r="A211" s="51"/>
      <c r="B211" s="7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ht="13.2">
      <c r="A212" s="51"/>
      <c r="B212" s="7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ht="13.2">
      <c r="A213" s="51"/>
      <c r="B213" s="7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ht="13.2">
      <c r="A214" s="51"/>
      <c r="B214" s="7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ht="13.2">
      <c r="A215" s="51"/>
      <c r="B215" s="7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ht="13.2">
      <c r="A216" s="51"/>
      <c r="B216" s="7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ht="13.2">
      <c r="A217" s="51"/>
      <c r="B217" s="7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ht="13.2">
      <c r="A218" s="51"/>
      <c r="B218" s="7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ht="13.2">
      <c r="A219" s="51"/>
      <c r="B219" s="7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ht="13.2">
      <c r="A220" s="51"/>
      <c r="B220" s="7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ht="13.2">
      <c r="A221" s="51"/>
      <c r="B221" s="7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ht="13.2">
      <c r="A222" s="51"/>
      <c r="B222" s="7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ht="13.2">
      <c r="A223" s="51"/>
      <c r="B223" s="7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ht="13.2">
      <c r="A224" s="51"/>
      <c r="B224" s="7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ht="13.2">
      <c r="A225" s="51"/>
      <c r="B225" s="7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ht="13.2">
      <c r="A226" s="51"/>
      <c r="B226" s="7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ht="13.2">
      <c r="A227" s="51"/>
      <c r="B227" s="7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ht="13.2">
      <c r="A228" s="51"/>
      <c r="B228" s="7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ht="13.2">
      <c r="A229" s="51"/>
      <c r="B229" s="7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ht="13.2">
      <c r="A230" s="51"/>
      <c r="B230" s="7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ht="13.2">
      <c r="A231" s="51"/>
      <c r="B231" s="7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ht="13.2">
      <c r="A232" s="51"/>
      <c r="B232" s="7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ht="13.2">
      <c r="A233" s="51"/>
      <c r="B233" s="7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ht="13.2">
      <c r="A234" s="51"/>
      <c r="B234" s="7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ht="13.2">
      <c r="A235" s="51"/>
      <c r="B235" s="7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ht="13.2">
      <c r="A236" s="51"/>
      <c r="B236" s="7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ht="13.2">
      <c r="A237" s="51"/>
      <c r="B237" s="7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ht="13.2">
      <c r="A238" s="51"/>
      <c r="B238" s="7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ht="13.2">
      <c r="A239" s="51"/>
      <c r="B239" s="7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ht="13.2">
      <c r="A240" s="51"/>
      <c r="B240" s="7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ht="13.2">
      <c r="A241" s="51"/>
      <c r="B241" s="7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ht="13.2">
      <c r="A242" s="51"/>
      <c r="B242" s="7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ht="13.2">
      <c r="A243" s="51"/>
      <c r="B243" s="7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ht="13.2">
      <c r="A244" s="51"/>
      <c r="B244" s="7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ht="13.2">
      <c r="A245" s="51"/>
      <c r="B245" s="7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ht="13.2">
      <c r="A246" s="51"/>
      <c r="B246" s="7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ht="13.2">
      <c r="A247" s="51"/>
      <c r="B247" s="7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ht="13.2">
      <c r="A248" s="51"/>
      <c r="B248" s="7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ht="13.2">
      <c r="A249" s="51"/>
      <c r="B249" s="7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ht="13.2">
      <c r="A250" s="51"/>
      <c r="B250" s="7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ht="13.2">
      <c r="A251" s="51"/>
      <c r="B251" s="7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ht="13.2">
      <c r="A252" s="51"/>
      <c r="B252" s="7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ht="13.2">
      <c r="A253" s="51"/>
      <c r="B253" s="7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ht="13.2">
      <c r="A254" s="51"/>
      <c r="B254" s="7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ht="13.2">
      <c r="A255" s="51"/>
      <c r="B255" s="7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ht="13.2">
      <c r="A256" s="51"/>
      <c r="B256" s="7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ht="13.2">
      <c r="A257" s="51"/>
      <c r="B257" s="7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ht="13.2">
      <c r="A258" s="51"/>
      <c r="B258" s="7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ht="13.2">
      <c r="A259" s="51"/>
      <c r="B259" s="7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ht="13.2">
      <c r="A260" s="51"/>
      <c r="B260" s="7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ht="13.2">
      <c r="A261" s="51"/>
      <c r="B261" s="7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ht="13.2">
      <c r="A262" s="51"/>
      <c r="B262" s="7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ht="13.2">
      <c r="A263" s="51"/>
      <c r="B263" s="7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ht="13.2">
      <c r="A264" s="51"/>
      <c r="B264" s="7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ht="13.2">
      <c r="A265" s="51"/>
      <c r="B265" s="7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ht="13.2">
      <c r="A266" s="51"/>
      <c r="B266" s="7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ht="13.2">
      <c r="A267" s="51"/>
      <c r="B267" s="7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ht="13.2">
      <c r="A268" s="51"/>
      <c r="B268" s="7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ht="13.2">
      <c r="A269" s="51"/>
      <c r="B269" s="7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ht="13.2">
      <c r="A270" s="51"/>
      <c r="B270" s="7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ht="13.2">
      <c r="A271" s="51"/>
      <c r="B271" s="7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ht="13.2">
      <c r="A272" s="51"/>
      <c r="B272" s="7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ht="13.2">
      <c r="A273" s="51"/>
      <c r="B273" s="7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ht="13.2">
      <c r="A274" s="51"/>
      <c r="B274" s="7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ht="13.2">
      <c r="A275" s="51"/>
      <c r="B275" s="7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ht="13.2">
      <c r="A276" s="51"/>
      <c r="B276" s="7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ht="13.2">
      <c r="A277" s="51"/>
      <c r="B277" s="7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ht="13.2">
      <c r="A278" s="51"/>
      <c r="B278" s="7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ht="13.2">
      <c r="A279" s="51"/>
      <c r="B279" s="7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ht="13.2">
      <c r="A280" s="51"/>
      <c r="B280" s="7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ht="13.2">
      <c r="A281" s="51"/>
      <c r="B281" s="7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ht="13.2">
      <c r="A282" s="51"/>
      <c r="B282" s="7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ht="13.2">
      <c r="A283" s="51"/>
      <c r="B283" s="7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ht="13.2">
      <c r="A284" s="51"/>
      <c r="B284" s="7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ht="13.2">
      <c r="A285" s="51"/>
      <c r="B285" s="7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ht="13.2">
      <c r="A286" s="51"/>
      <c r="B286" s="7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ht="13.2">
      <c r="A287" s="51"/>
      <c r="B287" s="7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ht="13.2">
      <c r="A288" s="51"/>
      <c r="B288" s="7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ht="13.2">
      <c r="A289" s="51"/>
      <c r="B289" s="7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ht="13.2">
      <c r="A290" s="51"/>
      <c r="B290" s="7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ht="13.2">
      <c r="A291" s="51"/>
      <c r="B291" s="7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ht="13.2">
      <c r="A292" s="51"/>
      <c r="B292" s="7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ht="13.2">
      <c r="A293" s="51"/>
      <c r="B293" s="7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ht="13.2">
      <c r="A294" s="51"/>
      <c r="B294" s="7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ht="13.2">
      <c r="A295" s="51"/>
      <c r="B295" s="7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ht="13.2">
      <c r="A296" s="51"/>
      <c r="B296" s="7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ht="13.2">
      <c r="A297" s="51"/>
      <c r="B297" s="7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ht="13.2">
      <c r="A298" s="51"/>
      <c r="B298" s="7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ht="13.2">
      <c r="A299" s="51"/>
      <c r="B299" s="7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ht="13.2">
      <c r="A300" s="51"/>
      <c r="B300" s="7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ht="13.2">
      <c r="A301" s="51"/>
      <c r="B301" s="7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ht="13.2">
      <c r="A302" s="51"/>
      <c r="B302" s="7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ht="13.2">
      <c r="A303" s="51"/>
      <c r="B303" s="7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ht="13.2">
      <c r="A304" s="51"/>
      <c r="B304" s="7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ht="13.2">
      <c r="A305" s="51"/>
      <c r="B305" s="7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ht="13.2">
      <c r="A306" s="51"/>
      <c r="B306" s="7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ht="13.2">
      <c r="A307" s="51"/>
      <c r="B307" s="7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ht="13.2">
      <c r="A308" s="51"/>
      <c r="B308" s="7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ht="13.2">
      <c r="A309" s="51"/>
      <c r="B309" s="7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ht="13.2">
      <c r="A310" s="51"/>
      <c r="B310" s="7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ht="13.2">
      <c r="A311" s="51"/>
      <c r="B311" s="7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ht="13.2">
      <c r="A312" s="51"/>
      <c r="B312" s="7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ht="13.2">
      <c r="A313" s="51"/>
      <c r="B313" s="7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ht="13.2">
      <c r="A314" s="51"/>
      <c r="B314" s="7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ht="13.2">
      <c r="A315" s="51"/>
      <c r="B315" s="7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ht="13.2">
      <c r="A316" s="51"/>
      <c r="B316" s="7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ht="13.2">
      <c r="A317" s="51"/>
      <c r="B317" s="7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ht="13.2">
      <c r="A318" s="51"/>
      <c r="B318" s="7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ht="13.2">
      <c r="A319" s="51"/>
      <c r="B319" s="7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ht="13.2">
      <c r="A320" s="51"/>
      <c r="B320" s="7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ht="13.2">
      <c r="A321" s="51"/>
      <c r="B321" s="7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ht="13.2">
      <c r="A322" s="51"/>
      <c r="B322" s="7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ht="13.2">
      <c r="A323" s="51"/>
      <c r="B323" s="7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ht="13.2">
      <c r="A324" s="51"/>
      <c r="B324" s="7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ht="13.2">
      <c r="A325" s="51"/>
      <c r="B325" s="7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ht="13.2">
      <c r="A326" s="51"/>
      <c r="B326" s="7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ht="13.2">
      <c r="A327" s="51"/>
      <c r="B327" s="7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ht="13.2">
      <c r="A328" s="51"/>
      <c r="B328" s="7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ht="13.2">
      <c r="A329" s="51"/>
      <c r="B329" s="7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ht="13.2">
      <c r="A330" s="51"/>
      <c r="B330" s="7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ht="13.2">
      <c r="A331" s="51"/>
      <c r="B331" s="7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ht="13.2">
      <c r="A332" s="51"/>
      <c r="B332" s="7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ht="13.2">
      <c r="A333" s="51"/>
      <c r="B333" s="7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ht="13.2">
      <c r="A334" s="51"/>
      <c r="B334" s="7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ht="13.2">
      <c r="A335" s="51"/>
      <c r="B335" s="7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ht="13.2">
      <c r="A336" s="51"/>
      <c r="B336" s="7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ht="13.2">
      <c r="A337" s="51"/>
      <c r="B337" s="7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ht="13.2">
      <c r="A338" s="51"/>
      <c r="B338" s="7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ht="13.2">
      <c r="A339" s="51"/>
      <c r="B339" s="7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ht="13.2">
      <c r="A340" s="51"/>
      <c r="B340" s="7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ht="13.2">
      <c r="A341" s="51"/>
      <c r="B341" s="7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ht="13.2">
      <c r="A342" s="51"/>
      <c r="B342" s="7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ht="13.2">
      <c r="A343" s="51"/>
      <c r="B343" s="7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ht="13.2">
      <c r="A344" s="51"/>
      <c r="B344" s="7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ht="13.2">
      <c r="A345" s="51"/>
      <c r="B345" s="7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ht="13.2">
      <c r="A346" s="51"/>
      <c r="B346" s="7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ht="13.2">
      <c r="A347" s="51"/>
      <c r="B347" s="7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ht="13.2">
      <c r="A348" s="51"/>
      <c r="B348" s="7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ht="13.2">
      <c r="A349" s="51"/>
      <c r="B349" s="7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ht="13.2">
      <c r="A350" s="51"/>
      <c r="B350" s="7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ht="13.2">
      <c r="A351" s="51"/>
      <c r="B351" s="7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ht="13.2">
      <c r="A352" s="51"/>
      <c r="B352" s="7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ht="13.2">
      <c r="A353" s="51"/>
      <c r="B353" s="7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ht="13.2">
      <c r="A354" s="51"/>
      <c r="B354" s="7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ht="13.2">
      <c r="A355" s="51"/>
      <c r="B355" s="7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ht="13.2">
      <c r="A356" s="51"/>
      <c r="B356" s="7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ht="13.2">
      <c r="A357" s="51"/>
      <c r="B357" s="7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ht="13.2">
      <c r="A358" s="51"/>
      <c r="B358" s="7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ht="13.2">
      <c r="A359" s="51"/>
      <c r="B359" s="7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ht="13.2">
      <c r="A360" s="51"/>
      <c r="B360" s="7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ht="13.2">
      <c r="A361" s="51"/>
      <c r="B361" s="7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ht="13.2">
      <c r="A362" s="51"/>
      <c r="B362" s="7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ht="13.2">
      <c r="A363" s="51"/>
      <c r="B363" s="7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ht="13.2">
      <c r="A364" s="51"/>
      <c r="B364" s="7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ht="13.2">
      <c r="A365" s="51"/>
      <c r="B365" s="7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ht="13.2">
      <c r="A366" s="51"/>
      <c r="B366" s="7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ht="13.2">
      <c r="A367" s="51"/>
      <c r="B367" s="7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ht="13.2">
      <c r="A368" s="51"/>
      <c r="B368" s="7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ht="13.2">
      <c r="A369" s="51"/>
      <c r="B369" s="7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ht="13.2">
      <c r="A370" s="51"/>
      <c r="B370" s="7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ht="13.2">
      <c r="A371" s="51"/>
      <c r="B371" s="7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ht="13.2">
      <c r="A372" s="51"/>
      <c r="B372" s="7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ht="13.2">
      <c r="A373" s="51"/>
      <c r="B373" s="7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ht="13.2">
      <c r="A374" s="51"/>
      <c r="B374" s="7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ht="13.2">
      <c r="A375" s="51"/>
      <c r="B375" s="7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ht="13.2">
      <c r="A376" s="51"/>
      <c r="B376" s="7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ht="13.2">
      <c r="A377" s="51"/>
      <c r="B377" s="7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ht="13.2">
      <c r="A378" s="51"/>
      <c r="B378" s="7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ht="13.2">
      <c r="A379" s="51"/>
      <c r="B379" s="7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ht="13.2">
      <c r="A380" s="51"/>
      <c r="B380" s="7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ht="13.2">
      <c r="A381" s="51"/>
      <c r="B381" s="7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ht="13.2">
      <c r="A382" s="51"/>
      <c r="B382" s="7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ht="13.2">
      <c r="A383" s="51"/>
      <c r="B383" s="7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ht="13.2">
      <c r="A384" s="51"/>
      <c r="B384" s="7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ht="13.2">
      <c r="A385" s="51"/>
      <c r="B385" s="7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ht="13.2">
      <c r="A386" s="51"/>
      <c r="B386" s="7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ht="13.2">
      <c r="A387" s="51"/>
      <c r="B387" s="7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ht="13.2">
      <c r="A388" s="51"/>
      <c r="B388" s="7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ht="13.2">
      <c r="A389" s="51"/>
      <c r="B389" s="7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ht="13.2">
      <c r="A390" s="51"/>
      <c r="B390" s="7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ht="13.2">
      <c r="A391" s="51"/>
      <c r="B391" s="7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ht="13.2">
      <c r="A392" s="51"/>
      <c r="B392" s="7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ht="13.2">
      <c r="A393" s="51"/>
      <c r="B393" s="7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ht="13.2">
      <c r="A394" s="51"/>
      <c r="B394" s="7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ht="13.2">
      <c r="A395" s="51"/>
      <c r="B395" s="7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ht="13.2">
      <c r="A396" s="51"/>
      <c r="B396" s="7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ht="13.2">
      <c r="A397" s="51"/>
      <c r="B397" s="7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ht="13.2">
      <c r="A398" s="51"/>
      <c r="B398" s="7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ht="13.2">
      <c r="A399" s="51"/>
      <c r="B399" s="7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ht="13.2">
      <c r="A400" s="51"/>
      <c r="B400" s="7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ht="13.2">
      <c r="A401" s="51"/>
      <c r="B401" s="7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ht="13.2">
      <c r="A402" s="51"/>
      <c r="B402" s="7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ht="13.2">
      <c r="A403" s="51"/>
      <c r="B403" s="7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ht="13.2">
      <c r="A404" s="51"/>
      <c r="B404" s="7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ht="13.2">
      <c r="A405" s="51"/>
      <c r="B405" s="7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ht="13.2">
      <c r="A406" s="51"/>
      <c r="B406" s="7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ht="13.2">
      <c r="A407" s="51"/>
      <c r="B407" s="7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ht="13.2">
      <c r="A408" s="51"/>
      <c r="B408" s="7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ht="13.2">
      <c r="A409" s="51"/>
      <c r="B409" s="7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ht="13.2">
      <c r="A410" s="51"/>
      <c r="B410" s="7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ht="13.2">
      <c r="A411" s="51"/>
      <c r="B411" s="7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ht="13.2">
      <c r="A412" s="51"/>
      <c r="B412" s="7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ht="13.2">
      <c r="A413" s="51"/>
      <c r="B413" s="7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ht="13.2">
      <c r="A414" s="51"/>
      <c r="B414" s="7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ht="13.2">
      <c r="A415" s="51"/>
      <c r="B415" s="7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3.2">
      <c r="A416" s="51"/>
      <c r="B416" s="7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ht="13.2">
      <c r="A417" s="51"/>
      <c r="B417" s="7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ht="13.2">
      <c r="A418" s="51"/>
      <c r="B418" s="7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ht="13.2">
      <c r="A419" s="51"/>
      <c r="B419" s="7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ht="13.2">
      <c r="A420" s="51"/>
      <c r="B420" s="7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ht="13.2">
      <c r="A421" s="51"/>
      <c r="B421" s="7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ht="13.2">
      <c r="A422" s="51"/>
      <c r="B422" s="7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ht="13.2">
      <c r="A423" s="51"/>
      <c r="B423" s="7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ht="13.2">
      <c r="A424" s="51"/>
      <c r="B424" s="7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ht="13.2">
      <c r="A425" s="51"/>
      <c r="B425" s="7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ht="13.2">
      <c r="A426" s="51"/>
      <c r="B426" s="7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ht="13.2">
      <c r="A427" s="51"/>
      <c r="B427" s="7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ht="13.2">
      <c r="A428" s="51"/>
      <c r="B428" s="7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ht="13.2">
      <c r="A429" s="51"/>
      <c r="B429" s="7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ht="13.2">
      <c r="A430" s="51"/>
      <c r="B430" s="7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ht="13.2">
      <c r="A431" s="51"/>
      <c r="B431" s="7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ht="13.2">
      <c r="A432" s="51"/>
      <c r="B432" s="7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ht="13.2">
      <c r="A433" s="51"/>
      <c r="B433" s="7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ht="13.2">
      <c r="A434" s="51"/>
      <c r="B434" s="7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ht="13.2">
      <c r="A435" s="51"/>
      <c r="B435" s="7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ht="13.2">
      <c r="A436" s="51"/>
      <c r="B436" s="7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ht="13.2">
      <c r="A437" s="51"/>
      <c r="B437" s="7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ht="13.2">
      <c r="A438" s="51"/>
      <c r="B438" s="7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ht="13.2">
      <c r="A439" s="51"/>
      <c r="B439" s="7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ht="13.2">
      <c r="A440" s="51"/>
      <c r="B440" s="7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ht="13.2">
      <c r="A441" s="51"/>
      <c r="B441" s="7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ht="13.2">
      <c r="A442" s="51"/>
      <c r="B442" s="7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ht="13.2">
      <c r="A443" s="51"/>
      <c r="B443" s="7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ht="13.2">
      <c r="A444" s="51"/>
      <c r="B444" s="7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ht="13.2">
      <c r="A445" s="51"/>
      <c r="B445" s="7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ht="13.2">
      <c r="A446" s="51"/>
      <c r="B446" s="7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ht="13.2">
      <c r="A447" s="51"/>
      <c r="B447" s="7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ht="13.2">
      <c r="A448" s="51"/>
      <c r="B448" s="7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ht="13.2">
      <c r="A449" s="51"/>
      <c r="B449" s="7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ht="13.2">
      <c r="A450" s="51"/>
      <c r="B450" s="7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ht="13.2">
      <c r="A451" s="51"/>
      <c r="B451" s="7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ht="13.2">
      <c r="A452" s="51"/>
      <c r="B452" s="7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ht="13.2">
      <c r="A453" s="51"/>
      <c r="B453" s="7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ht="13.2">
      <c r="A454" s="51"/>
      <c r="B454" s="7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ht="13.2">
      <c r="A455" s="51"/>
      <c r="B455" s="7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ht="13.2">
      <c r="A456" s="51"/>
      <c r="B456" s="7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ht="13.2">
      <c r="A457" s="51"/>
      <c r="B457" s="7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ht="13.2">
      <c r="A458" s="51"/>
      <c r="B458" s="7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ht="13.2">
      <c r="A459" s="51"/>
      <c r="B459" s="7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ht="13.2">
      <c r="A460" s="51"/>
      <c r="B460" s="7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ht="13.2">
      <c r="A461" s="51"/>
      <c r="B461" s="7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ht="13.2">
      <c r="A462" s="51"/>
      <c r="B462" s="7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ht="13.2">
      <c r="A463" s="51"/>
      <c r="B463" s="7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ht="13.2">
      <c r="A464" s="51"/>
      <c r="B464" s="7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ht="13.2">
      <c r="A465" s="51"/>
      <c r="B465" s="7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ht="13.2">
      <c r="A466" s="51"/>
      <c r="B466" s="7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ht="13.2">
      <c r="A467" s="51"/>
      <c r="B467" s="7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ht="13.2">
      <c r="A468" s="51"/>
      <c r="B468" s="7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ht="13.2">
      <c r="A469" s="51"/>
      <c r="B469" s="7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ht="13.2">
      <c r="A470" s="51"/>
      <c r="B470" s="7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ht="13.2">
      <c r="A471" s="51"/>
      <c r="B471" s="7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ht="13.2">
      <c r="A472" s="51"/>
      <c r="B472" s="7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ht="13.2">
      <c r="A473" s="51"/>
      <c r="B473" s="7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ht="13.2">
      <c r="A474" s="51"/>
      <c r="B474" s="7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ht="13.2">
      <c r="A475" s="51"/>
      <c r="B475" s="7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ht="13.2">
      <c r="A476" s="51"/>
      <c r="B476" s="7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ht="13.2">
      <c r="A477" s="51"/>
      <c r="B477" s="7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ht="13.2">
      <c r="A478" s="51"/>
      <c r="B478" s="7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ht="13.2">
      <c r="A479" s="51"/>
      <c r="B479" s="7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ht="13.2">
      <c r="A480" s="51"/>
      <c r="B480" s="7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ht="13.2">
      <c r="A481" s="51"/>
      <c r="B481" s="7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ht="13.2">
      <c r="A482" s="51"/>
      <c r="B482" s="7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ht="13.2">
      <c r="A483" s="51"/>
      <c r="B483" s="7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ht="13.2">
      <c r="A484" s="51"/>
      <c r="B484" s="7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ht="13.2">
      <c r="A485" s="51"/>
      <c r="B485" s="7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ht="13.2">
      <c r="A486" s="51"/>
      <c r="B486" s="7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ht="13.2">
      <c r="A487" s="51"/>
      <c r="B487" s="7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ht="13.2">
      <c r="A488" s="51"/>
      <c r="B488" s="7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ht="13.2">
      <c r="A489" s="51"/>
      <c r="B489" s="7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ht="13.2">
      <c r="A490" s="51"/>
      <c r="B490" s="7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ht="13.2">
      <c r="A491" s="51"/>
      <c r="B491" s="7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ht="13.2">
      <c r="A492" s="51"/>
      <c r="B492" s="7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ht="13.2">
      <c r="A493" s="51"/>
      <c r="B493" s="7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ht="13.2">
      <c r="A494" s="51"/>
      <c r="B494" s="7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ht="13.2">
      <c r="A495" s="51"/>
      <c r="B495" s="7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ht="13.2">
      <c r="A496" s="51"/>
      <c r="B496" s="7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ht="13.2">
      <c r="A497" s="51"/>
      <c r="B497" s="7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ht="13.2">
      <c r="A498" s="51"/>
      <c r="B498" s="7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ht="13.2">
      <c r="A499" s="51"/>
      <c r="B499" s="7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ht="13.2">
      <c r="A500" s="51"/>
      <c r="B500" s="7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ht="13.2">
      <c r="A501" s="51"/>
      <c r="B501" s="7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ht="13.2">
      <c r="A502" s="51"/>
      <c r="B502" s="7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ht="13.2">
      <c r="A503" s="51"/>
      <c r="B503" s="7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ht="13.2">
      <c r="A504" s="51"/>
      <c r="B504" s="7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ht="13.2">
      <c r="A505" s="51"/>
      <c r="B505" s="7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ht="13.2">
      <c r="A506" s="51"/>
      <c r="B506" s="7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ht="13.2">
      <c r="A507" s="51"/>
      <c r="B507" s="7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ht="13.2">
      <c r="A508" s="51"/>
      <c r="B508" s="7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ht="13.2">
      <c r="A509" s="51"/>
      <c r="B509" s="7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ht="13.2">
      <c r="A510" s="51"/>
      <c r="B510" s="7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ht="13.2">
      <c r="A511" s="51"/>
      <c r="B511" s="7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ht="13.2">
      <c r="A512" s="51"/>
      <c r="B512" s="7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ht="13.2">
      <c r="A513" s="51"/>
      <c r="B513" s="7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ht="13.2">
      <c r="A514" s="51"/>
      <c r="B514" s="7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ht="13.2">
      <c r="A515" s="51"/>
      <c r="B515" s="7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ht="13.2">
      <c r="A516" s="51"/>
      <c r="B516" s="7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ht="13.2">
      <c r="A517" s="51"/>
      <c r="B517" s="7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ht="13.2">
      <c r="A518" s="51"/>
      <c r="B518" s="7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ht="13.2">
      <c r="A519" s="51"/>
      <c r="B519" s="7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ht="13.2">
      <c r="A520" s="51"/>
      <c r="B520" s="7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ht="13.2">
      <c r="A521" s="51"/>
      <c r="B521" s="7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ht="13.2">
      <c r="A522" s="51"/>
      <c r="B522" s="7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ht="13.2">
      <c r="A523" s="51"/>
      <c r="B523" s="7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ht="13.2">
      <c r="A524" s="51"/>
      <c r="B524" s="7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ht="13.2">
      <c r="A525" s="51"/>
      <c r="B525" s="7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ht="13.2">
      <c r="A526" s="51"/>
      <c r="B526" s="7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ht="13.2">
      <c r="A527" s="51"/>
      <c r="B527" s="7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ht="13.2">
      <c r="A528" s="51"/>
      <c r="B528" s="7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ht="13.2">
      <c r="A529" s="51"/>
      <c r="B529" s="7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ht="13.2">
      <c r="A530" s="51"/>
      <c r="B530" s="7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ht="13.2">
      <c r="A531" s="51"/>
      <c r="B531" s="7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ht="13.2">
      <c r="A532" s="51"/>
      <c r="B532" s="7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ht="13.2">
      <c r="A533" s="51"/>
      <c r="B533" s="7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ht="13.2">
      <c r="A534" s="51"/>
      <c r="B534" s="7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ht="13.2">
      <c r="A535" s="51"/>
      <c r="B535" s="7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ht="13.2">
      <c r="A536" s="51"/>
      <c r="B536" s="7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ht="13.2">
      <c r="A537" s="51"/>
      <c r="B537" s="7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ht="13.2">
      <c r="A538" s="51"/>
      <c r="B538" s="7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ht="13.2">
      <c r="A539" s="51"/>
      <c r="B539" s="7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ht="13.2">
      <c r="A540" s="51"/>
      <c r="B540" s="7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ht="13.2">
      <c r="A541" s="51"/>
      <c r="B541" s="7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ht="13.2">
      <c r="A542" s="51"/>
      <c r="B542" s="7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ht="13.2">
      <c r="A543" s="51"/>
      <c r="B543" s="7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ht="13.2">
      <c r="A544" s="51"/>
      <c r="B544" s="7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ht="13.2">
      <c r="A545" s="51"/>
      <c r="B545" s="7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ht="13.2">
      <c r="A546" s="51"/>
      <c r="B546" s="7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ht="13.2">
      <c r="A547" s="51"/>
      <c r="B547" s="7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ht="13.2">
      <c r="A548" s="51"/>
      <c r="B548" s="7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ht="13.2">
      <c r="A549" s="51"/>
      <c r="B549" s="7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ht="13.2">
      <c r="A550" s="51"/>
      <c r="B550" s="7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ht="13.2">
      <c r="A551" s="51"/>
      <c r="B551" s="7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ht="13.2">
      <c r="A552" s="51"/>
      <c r="B552" s="7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ht="13.2">
      <c r="A553" s="51"/>
      <c r="B553" s="7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ht="13.2">
      <c r="A554" s="51"/>
      <c r="B554" s="7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ht="13.2">
      <c r="A555" s="51"/>
      <c r="B555" s="7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ht="13.2">
      <c r="A556" s="51"/>
      <c r="B556" s="7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ht="13.2">
      <c r="A557" s="51"/>
      <c r="B557" s="7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ht="13.2">
      <c r="A558" s="51"/>
      <c r="B558" s="7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ht="13.2">
      <c r="A559" s="51"/>
      <c r="B559" s="7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ht="13.2">
      <c r="A560" s="51"/>
      <c r="B560" s="7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ht="13.2">
      <c r="A561" s="51"/>
      <c r="B561" s="7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ht="13.2">
      <c r="A562" s="51"/>
      <c r="B562" s="7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ht="13.2">
      <c r="A563" s="51"/>
      <c r="B563" s="7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ht="13.2">
      <c r="A564" s="51"/>
      <c r="B564" s="7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ht="13.2">
      <c r="A565" s="51"/>
      <c r="B565" s="7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ht="13.2">
      <c r="A566" s="51"/>
      <c r="B566" s="7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ht="13.2">
      <c r="A567" s="51"/>
      <c r="B567" s="7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ht="13.2">
      <c r="A568" s="51"/>
      <c r="B568" s="7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ht="13.2">
      <c r="A569" s="51"/>
      <c r="B569" s="7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ht="13.2">
      <c r="A570" s="51"/>
      <c r="B570" s="7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ht="13.2">
      <c r="A571" s="51"/>
      <c r="B571" s="7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ht="13.2">
      <c r="A572" s="51"/>
      <c r="B572" s="7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ht="13.2">
      <c r="A573" s="51"/>
      <c r="B573" s="7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ht="13.2">
      <c r="A574" s="51"/>
      <c r="B574" s="7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ht="13.2">
      <c r="A575" s="51"/>
      <c r="B575" s="7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ht="13.2">
      <c r="A576" s="51"/>
      <c r="B576" s="7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ht="13.2">
      <c r="A577" s="51"/>
      <c r="B577" s="7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ht="13.2">
      <c r="A578" s="51"/>
      <c r="B578" s="7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ht="13.2">
      <c r="A579" s="51"/>
      <c r="B579" s="7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ht="13.2">
      <c r="A580" s="51"/>
      <c r="B580" s="7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ht="13.2">
      <c r="A581" s="51"/>
      <c r="B581" s="7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ht="13.2">
      <c r="A582" s="51"/>
      <c r="B582" s="7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ht="13.2">
      <c r="A583" s="51"/>
      <c r="B583" s="7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ht="13.2">
      <c r="A584" s="51"/>
      <c r="B584" s="7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ht="13.2">
      <c r="A585" s="51"/>
      <c r="B585" s="7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ht="13.2">
      <c r="A586" s="51"/>
      <c r="B586" s="7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ht="13.2">
      <c r="A587" s="51"/>
      <c r="B587" s="7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ht="13.2">
      <c r="A588" s="51"/>
      <c r="B588" s="7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ht="13.2">
      <c r="A589" s="51"/>
      <c r="B589" s="7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ht="13.2">
      <c r="A590" s="51"/>
      <c r="B590" s="7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ht="13.2">
      <c r="A591" s="51"/>
      <c r="B591" s="7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ht="13.2">
      <c r="A592" s="51"/>
      <c r="B592" s="7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ht="13.2">
      <c r="A593" s="51"/>
      <c r="B593" s="7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ht="13.2">
      <c r="A594" s="51"/>
      <c r="B594" s="7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ht="13.2">
      <c r="A595" s="51"/>
      <c r="B595" s="7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ht="13.2">
      <c r="A596" s="51"/>
      <c r="B596" s="7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ht="13.2">
      <c r="A597" s="51"/>
      <c r="B597" s="7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ht="13.2">
      <c r="A598" s="51"/>
      <c r="B598" s="7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ht="13.2">
      <c r="A599" s="51"/>
      <c r="B599" s="7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ht="13.2">
      <c r="A600" s="51"/>
      <c r="B600" s="7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ht="13.2">
      <c r="A601" s="51"/>
      <c r="B601" s="7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ht="13.2">
      <c r="A602" s="51"/>
      <c r="B602" s="7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ht="13.2">
      <c r="A603" s="51"/>
      <c r="B603" s="7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ht="13.2">
      <c r="A604" s="51"/>
      <c r="B604" s="7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ht="13.2">
      <c r="A605" s="51"/>
      <c r="B605" s="7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ht="13.2">
      <c r="A606" s="51"/>
      <c r="B606" s="7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ht="13.2">
      <c r="A607" s="51"/>
      <c r="B607" s="7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ht="13.2">
      <c r="A608" s="51"/>
      <c r="B608" s="7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ht="13.2">
      <c r="A609" s="51"/>
      <c r="B609" s="7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ht="13.2">
      <c r="A610" s="51"/>
      <c r="B610" s="7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ht="13.2">
      <c r="A611" s="51"/>
      <c r="B611" s="7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ht="13.2">
      <c r="A612" s="51"/>
      <c r="B612" s="7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ht="13.2">
      <c r="A613" s="51"/>
      <c r="B613" s="7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ht="13.2">
      <c r="A614" s="51"/>
      <c r="B614" s="7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ht="13.2">
      <c r="A615" s="51"/>
      <c r="B615" s="7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ht="13.2">
      <c r="A616" s="51"/>
      <c r="B616" s="7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ht="13.2">
      <c r="A617" s="51"/>
      <c r="B617" s="7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ht="13.2">
      <c r="A618" s="51"/>
      <c r="B618" s="7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ht="13.2">
      <c r="A619" s="51"/>
      <c r="B619" s="7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ht="13.2">
      <c r="A620" s="51"/>
      <c r="B620" s="7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ht="13.2">
      <c r="A621" s="51"/>
      <c r="B621" s="7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ht="13.2">
      <c r="A622" s="51"/>
      <c r="B622" s="7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ht="13.2">
      <c r="A623" s="51"/>
      <c r="B623" s="7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ht="13.2">
      <c r="A624" s="51"/>
      <c r="B624" s="7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ht="13.2">
      <c r="A625" s="51"/>
      <c r="B625" s="7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ht="13.2">
      <c r="A626" s="51"/>
      <c r="B626" s="7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ht="13.2">
      <c r="A627" s="51"/>
      <c r="B627" s="7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ht="13.2">
      <c r="A628" s="51"/>
      <c r="B628" s="7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ht="13.2">
      <c r="A629" s="51"/>
      <c r="B629" s="7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ht="13.2">
      <c r="A630" s="51"/>
      <c r="B630" s="7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ht="13.2">
      <c r="A631" s="51"/>
      <c r="B631" s="7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ht="13.2">
      <c r="A632" s="51"/>
      <c r="B632" s="7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ht="13.2">
      <c r="A633" s="51"/>
      <c r="B633" s="7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ht="13.2">
      <c r="A634" s="51"/>
      <c r="B634" s="7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ht="13.2">
      <c r="A635" s="51"/>
      <c r="B635" s="7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ht="13.2">
      <c r="A636" s="51"/>
      <c r="B636" s="7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ht="13.2">
      <c r="A637" s="51"/>
      <c r="B637" s="7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ht="13.2">
      <c r="A638" s="51"/>
      <c r="B638" s="7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ht="13.2">
      <c r="A639" s="51"/>
      <c r="B639" s="7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ht="13.2">
      <c r="A640" s="51"/>
      <c r="B640" s="7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ht="13.2">
      <c r="A641" s="51"/>
      <c r="B641" s="7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ht="13.2">
      <c r="A642" s="51"/>
      <c r="B642" s="7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ht="13.2">
      <c r="A643" s="51"/>
      <c r="B643" s="7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ht="13.2">
      <c r="A644" s="51"/>
      <c r="B644" s="7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ht="13.2">
      <c r="A645" s="51"/>
      <c r="B645" s="7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ht="13.2">
      <c r="A646" s="51"/>
      <c r="B646" s="7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ht="13.2">
      <c r="A647" s="51"/>
      <c r="B647" s="7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ht="13.2">
      <c r="A648" s="51"/>
      <c r="B648" s="7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ht="13.2">
      <c r="A649" s="51"/>
      <c r="B649" s="7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ht="13.2">
      <c r="A650" s="51"/>
      <c r="B650" s="7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ht="13.2">
      <c r="A651" s="51"/>
      <c r="B651" s="7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ht="13.2">
      <c r="A652" s="51"/>
      <c r="B652" s="7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ht="13.2">
      <c r="A653" s="51"/>
      <c r="B653" s="7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ht="13.2">
      <c r="A654" s="51"/>
      <c r="B654" s="7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ht="13.2">
      <c r="A655" s="51"/>
      <c r="B655" s="7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ht="13.2">
      <c r="A656" s="51"/>
      <c r="B656" s="7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ht="13.2">
      <c r="A657" s="51"/>
      <c r="B657" s="7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ht="13.2">
      <c r="A658" s="51"/>
      <c r="B658" s="7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ht="13.2">
      <c r="A659" s="51"/>
      <c r="B659" s="7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ht="13.2">
      <c r="A660" s="51"/>
      <c r="B660" s="7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ht="13.2">
      <c r="A661" s="51"/>
      <c r="B661" s="7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ht="13.2">
      <c r="A662" s="51"/>
      <c r="B662" s="7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ht="13.2">
      <c r="A663" s="51"/>
      <c r="B663" s="7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ht="13.2">
      <c r="A664" s="51"/>
      <c r="B664" s="7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ht="13.2">
      <c r="A665" s="51"/>
      <c r="B665" s="7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ht="13.2">
      <c r="A666" s="51"/>
      <c r="B666" s="7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ht="13.2">
      <c r="A667" s="51"/>
      <c r="B667" s="7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ht="13.2">
      <c r="A668" s="51"/>
      <c r="B668" s="7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ht="13.2">
      <c r="A669" s="51"/>
      <c r="B669" s="7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ht="13.2">
      <c r="A670" s="51"/>
      <c r="B670" s="7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ht="13.2">
      <c r="A671" s="51"/>
      <c r="B671" s="7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ht="13.2">
      <c r="A672" s="51"/>
      <c r="B672" s="7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ht="13.2">
      <c r="A673" s="51"/>
      <c r="B673" s="7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ht="13.2">
      <c r="A674" s="51"/>
      <c r="B674" s="7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ht="13.2">
      <c r="A675" s="51"/>
      <c r="B675" s="7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ht="13.2">
      <c r="A676" s="51"/>
      <c r="B676" s="7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ht="13.2">
      <c r="A677" s="51"/>
      <c r="B677" s="7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ht="13.2">
      <c r="A678" s="51"/>
      <c r="B678" s="7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ht="13.2">
      <c r="A679" s="51"/>
      <c r="B679" s="7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ht="13.2">
      <c r="A680" s="51"/>
      <c r="B680" s="7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ht="13.2">
      <c r="A681" s="51"/>
      <c r="B681" s="7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ht="13.2">
      <c r="A682" s="51"/>
      <c r="B682" s="7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ht="13.2">
      <c r="A683" s="51"/>
      <c r="B683" s="7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ht="13.2">
      <c r="A684" s="51"/>
      <c r="B684" s="7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ht="13.2">
      <c r="A685" s="51"/>
      <c r="B685" s="7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ht="13.2">
      <c r="A686" s="51"/>
      <c r="B686" s="7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ht="13.2">
      <c r="A687" s="51"/>
      <c r="B687" s="7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ht="13.2">
      <c r="A688" s="51"/>
      <c r="B688" s="7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ht="13.2">
      <c r="A689" s="51"/>
      <c r="B689" s="7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ht="13.2">
      <c r="A690" s="51"/>
      <c r="B690" s="7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ht="13.2">
      <c r="A691" s="51"/>
      <c r="B691" s="7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ht="13.2">
      <c r="A692" s="51"/>
      <c r="B692" s="7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ht="13.2">
      <c r="A693" s="51"/>
      <c r="B693" s="7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ht="13.2">
      <c r="A694" s="51"/>
      <c r="B694" s="7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ht="13.2">
      <c r="A695" s="51"/>
      <c r="B695" s="7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ht="13.2">
      <c r="A696" s="51"/>
      <c r="B696" s="7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ht="13.2">
      <c r="A697" s="51"/>
      <c r="B697" s="7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ht="13.2">
      <c r="A698" s="51"/>
      <c r="B698" s="7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ht="13.2">
      <c r="A699" s="51"/>
      <c r="B699" s="7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ht="13.2">
      <c r="A700" s="51"/>
      <c r="B700" s="7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ht="13.2">
      <c r="A701" s="51"/>
      <c r="B701" s="7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ht="13.2">
      <c r="A702" s="51"/>
      <c r="B702" s="7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ht="13.2">
      <c r="A703" s="51"/>
      <c r="B703" s="7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ht="13.2">
      <c r="A704" s="51"/>
      <c r="B704" s="7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ht="13.2">
      <c r="A705" s="51"/>
      <c r="B705" s="7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ht="13.2">
      <c r="A706" s="51"/>
      <c r="B706" s="7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ht="13.2">
      <c r="A707" s="51"/>
      <c r="B707" s="7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ht="13.2">
      <c r="A708" s="51"/>
      <c r="B708" s="7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ht="13.2">
      <c r="A709" s="51"/>
      <c r="B709" s="7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ht="13.2">
      <c r="A710" s="51"/>
      <c r="B710" s="7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ht="13.2">
      <c r="A711" s="51"/>
      <c r="B711" s="7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ht="13.2">
      <c r="A712" s="51"/>
      <c r="B712" s="7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ht="13.2">
      <c r="A713" s="51"/>
      <c r="B713" s="7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ht="13.2">
      <c r="A714" s="51"/>
      <c r="B714" s="7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ht="13.2">
      <c r="A715" s="51"/>
      <c r="B715" s="7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ht="13.2">
      <c r="A716" s="51"/>
      <c r="B716" s="7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ht="13.2">
      <c r="A717" s="51"/>
      <c r="B717" s="7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ht="13.2">
      <c r="A718" s="51"/>
      <c r="B718" s="7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ht="13.2">
      <c r="A719" s="51"/>
      <c r="B719" s="7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ht="13.2">
      <c r="A720" s="51"/>
      <c r="B720" s="7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ht="13.2">
      <c r="A721" s="51"/>
      <c r="B721" s="7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ht="13.2">
      <c r="A722" s="51"/>
      <c r="B722" s="7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ht="13.2">
      <c r="A723" s="51"/>
      <c r="B723" s="7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ht="13.2">
      <c r="A724" s="51"/>
      <c r="B724" s="7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ht="13.2">
      <c r="A725" s="51"/>
      <c r="B725" s="7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ht="13.2">
      <c r="A726" s="51"/>
      <c r="B726" s="7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ht="13.2">
      <c r="A727" s="51"/>
      <c r="B727" s="7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ht="13.2">
      <c r="A728" s="51"/>
      <c r="B728" s="7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ht="13.2">
      <c r="A729" s="51"/>
      <c r="B729" s="7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ht="13.2">
      <c r="A730" s="51"/>
      <c r="B730" s="7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ht="13.2">
      <c r="A731" s="51"/>
      <c r="B731" s="7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ht="13.2">
      <c r="A732" s="51"/>
      <c r="B732" s="7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ht="13.2">
      <c r="A733" s="51"/>
      <c r="B733" s="7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ht="13.2">
      <c r="A734" s="51"/>
      <c r="B734" s="7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ht="13.2">
      <c r="A735" s="51"/>
      <c r="B735" s="7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ht="13.2">
      <c r="A736" s="51"/>
      <c r="B736" s="7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ht="13.2">
      <c r="A737" s="51"/>
      <c r="B737" s="7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ht="13.2">
      <c r="A738" s="51"/>
      <c r="B738" s="7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ht="13.2">
      <c r="A739" s="51"/>
      <c r="B739" s="7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ht="13.2">
      <c r="A740" s="51"/>
      <c r="B740" s="7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ht="13.2">
      <c r="A741" s="51"/>
      <c r="B741" s="7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ht="13.2">
      <c r="A742" s="51"/>
      <c r="B742" s="7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ht="13.2">
      <c r="A743" s="51"/>
      <c r="B743" s="7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ht="13.2">
      <c r="A744" s="51"/>
      <c r="B744" s="7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ht="13.2">
      <c r="A745" s="51"/>
      <c r="B745" s="7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ht="13.2">
      <c r="A746" s="51"/>
      <c r="B746" s="7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ht="13.2">
      <c r="A747" s="51"/>
      <c r="B747" s="7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ht="13.2">
      <c r="A748" s="51"/>
      <c r="B748" s="7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ht="13.2">
      <c r="A749" s="51"/>
      <c r="B749" s="7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ht="13.2">
      <c r="A750" s="51"/>
      <c r="B750" s="7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ht="13.2">
      <c r="A751" s="51"/>
      <c r="B751" s="7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ht="13.2">
      <c r="A752" s="51"/>
      <c r="B752" s="7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ht="13.2">
      <c r="A753" s="51"/>
      <c r="B753" s="7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ht="13.2">
      <c r="A754" s="51"/>
      <c r="B754" s="7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ht="13.2">
      <c r="A755" s="51"/>
      <c r="B755" s="7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ht="13.2">
      <c r="A756" s="51"/>
      <c r="B756" s="7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ht="13.2">
      <c r="A757" s="51"/>
      <c r="B757" s="7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ht="13.2">
      <c r="A758" s="51"/>
      <c r="B758" s="7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ht="13.2">
      <c r="A759" s="51"/>
      <c r="B759" s="7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ht="13.2">
      <c r="A760" s="51"/>
      <c r="B760" s="7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ht="13.2">
      <c r="A761" s="51"/>
      <c r="B761" s="7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ht="13.2">
      <c r="A762" s="51"/>
      <c r="B762" s="7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ht="13.2">
      <c r="A763" s="51"/>
      <c r="B763" s="7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ht="13.2">
      <c r="A764" s="51"/>
      <c r="B764" s="7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ht="13.2">
      <c r="A765" s="51"/>
      <c r="B765" s="7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ht="13.2">
      <c r="A766" s="51"/>
      <c r="B766" s="7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ht="13.2">
      <c r="A767" s="51"/>
      <c r="B767" s="7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ht="13.2">
      <c r="A768" s="51"/>
      <c r="B768" s="7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ht="13.2">
      <c r="A769" s="51"/>
      <c r="B769" s="7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ht="13.2">
      <c r="A770" s="51"/>
      <c r="B770" s="7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ht="13.2">
      <c r="A771" s="51"/>
      <c r="B771" s="7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ht="13.2">
      <c r="A772" s="51"/>
      <c r="B772" s="7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ht="13.2">
      <c r="A773" s="51"/>
      <c r="B773" s="7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ht="13.2">
      <c r="A774" s="51"/>
      <c r="B774" s="7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ht="13.2">
      <c r="A775" s="51"/>
      <c r="B775" s="7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ht="13.2">
      <c r="A776" s="51"/>
      <c r="B776" s="7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ht="13.2">
      <c r="A777" s="51"/>
      <c r="B777" s="7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1:26" ht="13.2">
      <c r="A778" s="51"/>
      <c r="B778" s="7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1:26" ht="13.2">
      <c r="A779" s="51"/>
      <c r="B779" s="7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1:26" ht="13.2">
      <c r="A780" s="51"/>
      <c r="B780" s="7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1:26" ht="13.2">
      <c r="A781" s="51"/>
      <c r="B781" s="7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1:26" ht="13.2">
      <c r="A782" s="51"/>
      <c r="B782" s="7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1:26" ht="13.2">
      <c r="A783" s="51"/>
      <c r="B783" s="7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1:26" ht="13.2">
      <c r="A784" s="51"/>
      <c r="B784" s="7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1:26" ht="13.2">
      <c r="A785" s="51"/>
      <c r="B785" s="7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1:26" ht="13.2">
      <c r="A786" s="51"/>
      <c r="B786" s="7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1:26" ht="13.2">
      <c r="A787" s="51"/>
      <c r="B787" s="7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1:26" ht="13.2">
      <c r="A788" s="51"/>
      <c r="B788" s="7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1:26" ht="13.2">
      <c r="A789" s="51"/>
      <c r="B789" s="7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1:26" ht="13.2">
      <c r="A790" s="51"/>
      <c r="B790" s="7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1:26" ht="13.2">
      <c r="A791" s="51"/>
      <c r="B791" s="7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1:26" ht="13.2">
      <c r="A792" s="51"/>
      <c r="B792" s="7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1:26" ht="13.2">
      <c r="A793" s="51"/>
      <c r="B793" s="7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1:26" ht="13.2">
      <c r="A794" s="51"/>
      <c r="B794" s="7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1:26" ht="13.2">
      <c r="A795" s="51"/>
      <c r="B795" s="7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1:26" ht="13.2">
      <c r="A796" s="51"/>
      <c r="B796" s="7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1:26" ht="13.2">
      <c r="A797" s="51"/>
      <c r="B797" s="7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1:26" ht="13.2">
      <c r="A798" s="51"/>
      <c r="B798" s="7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1:26" ht="13.2">
      <c r="A799" s="51"/>
      <c r="B799" s="7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1:26" ht="13.2">
      <c r="A800" s="51"/>
      <c r="B800" s="7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1:26" ht="13.2">
      <c r="A801" s="51"/>
      <c r="B801" s="7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1:26" ht="13.2">
      <c r="A802" s="51"/>
      <c r="B802" s="7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1:26" ht="13.2">
      <c r="A803" s="51"/>
      <c r="B803" s="7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1:26" ht="13.2">
      <c r="A804" s="51"/>
      <c r="B804" s="7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1:26" ht="13.2">
      <c r="A805" s="51"/>
      <c r="B805" s="7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1:26" ht="13.2">
      <c r="A806" s="51"/>
      <c r="B806" s="7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1:26" ht="13.2">
      <c r="A807" s="51"/>
      <c r="B807" s="7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1:26" ht="13.2">
      <c r="A808" s="51"/>
      <c r="B808" s="7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1:26" ht="13.2">
      <c r="A809" s="51"/>
      <c r="B809" s="7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1:26" ht="13.2">
      <c r="A810" s="51"/>
      <c r="B810" s="7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1:26" ht="13.2">
      <c r="A811" s="51"/>
      <c r="B811" s="7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1:26" ht="13.2">
      <c r="A812" s="51"/>
      <c r="B812" s="7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1:26" ht="13.2">
      <c r="A813" s="51"/>
      <c r="B813" s="7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1:26" ht="13.2">
      <c r="A814" s="51"/>
      <c r="B814" s="7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1:26" ht="13.2">
      <c r="A815" s="51"/>
      <c r="B815" s="7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1:26" ht="13.2">
      <c r="A816" s="51"/>
      <c r="B816" s="7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1:26" ht="13.2">
      <c r="A817" s="51"/>
      <c r="B817" s="7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1:26" ht="13.2">
      <c r="A818" s="51"/>
      <c r="B818" s="7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1:26" ht="13.2">
      <c r="A819" s="51"/>
      <c r="B819" s="7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1:26" ht="13.2">
      <c r="A820" s="51"/>
      <c r="B820" s="7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1:26" ht="13.2">
      <c r="A821" s="51"/>
      <c r="B821" s="7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1:26" ht="13.2">
      <c r="A822" s="51"/>
      <c r="B822" s="7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1:26" ht="13.2">
      <c r="A823" s="51"/>
      <c r="B823" s="7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1:26" ht="13.2">
      <c r="A824" s="51"/>
      <c r="B824" s="7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1:26" ht="13.2">
      <c r="A825" s="51"/>
      <c r="B825" s="7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1:26" ht="13.2">
      <c r="A826" s="51"/>
      <c r="B826" s="7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1:26" ht="13.2">
      <c r="A827" s="51"/>
      <c r="B827" s="7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1:26" ht="13.2">
      <c r="A828" s="51"/>
      <c r="B828" s="7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1:26" ht="13.2">
      <c r="A829" s="51"/>
      <c r="B829" s="7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1:26" ht="13.2">
      <c r="A830" s="51"/>
      <c r="B830" s="7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1:26" ht="13.2">
      <c r="A831" s="51"/>
      <c r="B831" s="7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1:26" ht="13.2">
      <c r="A832" s="51"/>
      <c r="B832" s="7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1:26" ht="13.2">
      <c r="A833" s="51"/>
      <c r="B833" s="7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1:26" ht="13.2">
      <c r="A834" s="51"/>
      <c r="B834" s="7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1:26" ht="13.2">
      <c r="A835" s="51"/>
      <c r="B835" s="7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1:26" ht="13.2">
      <c r="A836" s="51"/>
      <c r="B836" s="7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1:26" ht="13.2">
      <c r="A837" s="51"/>
      <c r="B837" s="7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1:26" ht="13.2">
      <c r="A838" s="51"/>
      <c r="B838" s="7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1:26" ht="13.2">
      <c r="A839" s="51"/>
      <c r="B839" s="7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1:26" ht="13.2">
      <c r="A840" s="51"/>
      <c r="B840" s="7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1:26" ht="13.2">
      <c r="A841" s="51"/>
      <c r="B841" s="7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1:26" ht="13.2">
      <c r="A842" s="51"/>
      <c r="B842" s="7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1:26" ht="13.2">
      <c r="A843" s="51"/>
      <c r="B843" s="7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1:26" ht="13.2">
      <c r="A844" s="51"/>
      <c r="B844" s="7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1:26" ht="13.2">
      <c r="A845" s="51"/>
      <c r="B845" s="7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1:26" ht="13.2">
      <c r="A846" s="51"/>
      <c r="B846" s="7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1:26" ht="13.2">
      <c r="A847" s="51"/>
      <c r="B847" s="7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1:26" ht="13.2">
      <c r="A848" s="51"/>
      <c r="B848" s="7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1:26" ht="13.2">
      <c r="A849" s="51"/>
      <c r="B849" s="7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1:26" ht="13.2">
      <c r="A850" s="51"/>
      <c r="B850" s="7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1:26" ht="13.2">
      <c r="A851" s="51"/>
      <c r="B851" s="7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1:26" ht="13.2">
      <c r="A852" s="51"/>
      <c r="B852" s="7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1:26" ht="13.2">
      <c r="A853" s="51"/>
      <c r="B853" s="7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1:26" ht="13.2">
      <c r="A854" s="51"/>
      <c r="B854" s="7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1:26" ht="13.2">
      <c r="A855" s="51"/>
      <c r="B855" s="7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1:26" ht="13.2">
      <c r="A856" s="51"/>
      <c r="B856" s="7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1:26" ht="13.2">
      <c r="A857" s="51"/>
      <c r="B857" s="7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1:26" ht="13.2">
      <c r="A858" s="51"/>
      <c r="B858" s="7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1:26" ht="13.2">
      <c r="A859" s="51"/>
      <c r="B859" s="7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1:26" ht="13.2">
      <c r="A860" s="51"/>
      <c r="B860" s="7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1:26" ht="13.2">
      <c r="A861" s="51"/>
      <c r="B861" s="7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1:26" ht="13.2">
      <c r="A862" s="51"/>
      <c r="B862" s="7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1:26" ht="13.2">
      <c r="A863" s="51"/>
      <c r="B863" s="7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1:26" ht="13.2">
      <c r="A864" s="51"/>
      <c r="B864" s="7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1:26" ht="13.2">
      <c r="A865" s="51"/>
      <c r="B865" s="7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1:26" ht="13.2">
      <c r="A866" s="51"/>
      <c r="B866" s="7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1:26" ht="13.2">
      <c r="A867" s="51"/>
      <c r="B867" s="7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1:26" ht="13.2">
      <c r="A868" s="51"/>
      <c r="B868" s="7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1:26" ht="13.2">
      <c r="A869" s="51"/>
      <c r="B869" s="7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1:26" ht="13.2">
      <c r="A870" s="51"/>
      <c r="B870" s="7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1:26" ht="13.2">
      <c r="A871" s="51"/>
      <c r="B871" s="7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1:26" ht="13.2">
      <c r="A872" s="51"/>
      <c r="B872" s="7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1:26" ht="13.2">
      <c r="A873" s="51"/>
      <c r="B873" s="7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1:26" ht="13.2">
      <c r="A874" s="51"/>
      <c r="B874" s="7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1:26" ht="13.2">
      <c r="A875" s="51"/>
      <c r="B875" s="7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1:26" ht="13.2">
      <c r="A876" s="51"/>
      <c r="B876" s="7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1:26" ht="13.2">
      <c r="A877" s="51"/>
      <c r="B877" s="7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1:26" ht="13.2">
      <c r="A878" s="51"/>
      <c r="B878" s="7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1:26" ht="13.2">
      <c r="A879" s="51"/>
      <c r="B879" s="7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1:26" ht="13.2">
      <c r="A880" s="51"/>
      <c r="B880" s="7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1:26" ht="13.2">
      <c r="A881" s="51"/>
      <c r="B881" s="7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1:26" ht="13.2">
      <c r="A882" s="51"/>
      <c r="B882" s="7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1:26" ht="13.2">
      <c r="A883" s="51"/>
      <c r="B883" s="7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1:26" ht="13.2">
      <c r="A884" s="51"/>
      <c r="B884" s="7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1:26" ht="13.2">
      <c r="A885" s="51"/>
      <c r="B885" s="7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1:26" ht="13.2">
      <c r="A886" s="51"/>
      <c r="B886" s="7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1:26" ht="13.2">
      <c r="A887" s="51"/>
      <c r="B887" s="7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1:26" ht="13.2">
      <c r="A888" s="51"/>
      <c r="B888" s="7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1:26" ht="13.2">
      <c r="A889" s="51"/>
      <c r="B889" s="7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1:26" ht="13.2">
      <c r="A890" s="51"/>
      <c r="B890" s="7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1:26" ht="13.2">
      <c r="A891" s="51"/>
      <c r="B891" s="7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1:26" ht="13.2">
      <c r="A892" s="51"/>
      <c r="B892" s="7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1:26" ht="13.2">
      <c r="A893" s="51"/>
      <c r="B893" s="7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1:26" ht="13.2">
      <c r="A894" s="51"/>
      <c r="B894" s="7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1:26" ht="13.2">
      <c r="A895" s="51"/>
      <c r="B895" s="7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1:26" ht="13.2">
      <c r="A896" s="51"/>
      <c r="B896" s="7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1:26" ht="13.2">
      <c r="A897" s="51"/>
      <c r="B897" s="7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1:26" ht="13.2">
      <c r="A898" s="51"/>
      <c r="B898" s="7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1:26" ht="13.2">
      <c r="A899" s="51"/>
      <c r="B899" s="7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1:26" ht="13.2">
      <c r="A900" s="51"/>
      <c r="B900" s="7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1:26" ht="13.2">
      <c r="A901" s="51"/>
      <c r="B901" s="7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1:26" ht="13.2">
      <c r="A902" s="51"/>
      <c r="B902" s="7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1:26" ht="13.2">
      <c r="A903" s="51"/>
      <c r="B903" s="7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1:26" ht="13.2">
      <c r="A904" s="51"/>
      <c r="B904" s="7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1:26" ht="13.2">
      <c r="A905" s="51"/>
      <c r="B905" s="7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1:26" ht="13.2">
      <c r="A906" s="51"/>
      <c r="B906" s="7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1:26" ht="13.2">
      <c r="A907" s="51"/>
      <c r="B907" s="7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1:26" ht="13.2">
      <c r="A908" s="51"/>
      <c r="B908" s="7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1:26" ht="13.2">
      <c r="A909" s="51"/>
      <c r="B909" s="7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1:26" ht="13.2">
      <c r="A910" s="51"/>
      <c r="B910" s="7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1:26" ht="13.2">
      <c r="A911" s="51"/>
      <c r="B911" s="7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1:26" ht="13.2">
      <c r="A912" s="51"/>
      <c r="B912" s="7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1:26" ht="13.2">
      <c r="A913" s="51"/>
      <c r="B913" s="7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  <row r="914" spans="1:26" ht="13.2">
      <c r="A914" s="51"/>
      <c r="B914" s="7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</row>
    <row r="915" spans="1:26" ht="13.2">
      <c r="A915" s="51"/>
      <c r="B915" s="7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</row>
    <row r="916" spans="1:26" ht="13.2">
      <c r="A916" s="51"/>
      <c r="B916" s="7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</row>
    <row r="917" spans="1:26" ht="13.2">
      <c r="A917" s="51"/>
      <c r="B917" s="7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</row>
    <row r="918" spans="1:26" ht="13.2">
      <c r="A918" s="51"/>
      <c r="B918" s="7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</row>
    <row r="919" spans="1:26" ht="13.2">
      <c r="A919" s="51"/>
      <c r="B919" s="7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</row>
    <row r="920" spans="1:26" ht="13.2">
      <c r="A920" s="51"/>
      <c r="B920" s="7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</row>
    <row r="921" spans="1:26" ht="13.2">
      <c r="A921" s="51"/>
      <c r="B921" s="7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</row>
    <row r="922" spans="1:26" ht="13.2">
      <c r="A922" s="51"/>
      <c r="B922" s="7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</row>
    <row r="923" spans="1:26" ht="13.2">
      <c r="A923" s="51"/>
      <c r="B923" s="7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</row>
    <row r="924" spans="1:26" ht="13.2">
      <c r="A924" s="51"/>
      <c r="B924" s="7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</row>
    <row r="925" spans="1:26" ht="13.2">
      <c r="A925" s="51"/>
      <c r="B925" s="7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</row>
    <row r="926" spans="1:26" ht="13.2">
      <c r="A926" s="51"/>
      <c r="B926" s="7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</row>
    <row r="927" spans="1:26" ht="13.2">
      <c r="A927" s="51"/>
      <c r="B927" s="7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</row>
    <row r="928" spans="1:26" ht="13.2">
      <c r="A928" s="124"/>
      <c r="C928" s="53"/>
      <c r="D928" s="53"/>
      <c r="E928" s="53"/>
      <c r="F928" s="53"/>
      <c r="G928" s="53"/>
      <c r="H928" s="53"/>
      <c r="I928" s="53"/>
      <c r="J928" s="53"/>
      <c r="K928" s="53"/>
      <c r="L928" s="53"/>
      <c r="M928" s="53"/>
      <c r="N928" s="53"/>
      <c r="O928" s="53"/>
    </row>
    <row r="929" spans="1:15" ht="13.2">
      <c r="A929" s="124"/>
      <c r="C929" s="53"/>
      <c r="D929" s="53"/>
      <c r="E929" s="53"/>
      <c r="F929" s="53"/>
      <c r="G929" s="53"/>
      <c r="H929" s="53"/>
      <c r="I929" s="53"/>
      <c r="J929" s="53"/>
      <c r="K929" s="53"/>
      <c r="L929" s="53"/>
      <c r="M929" s="53"/>
      <c r="N929" s="53"/>
      <c r="O929" s="53"/>
    </row>
    <row r="930" spans="1:15" ht="13.2">
      <c r="A930" s="124"/>
      <c r="C930" s="53"/>
      <c r="D930" s="53"/>
      <c r="E930" s="53"/>
      <c r="F930" s="53"/>
      <c r="G930" s="53"/>
      <c r="H930" s="53"/>
      <c r="I930" s="53"/>
      <c r="J930" s="53"/>
      <c r="K930" s="53"/>
      <c r="L930" s="53"/>
      <c r="M930" s="53"/>
      <c r="N930" s="53"/>
      <c r="O930" s="53"/>
    </row>
    <row r="931" spans="1:15" ht="13.2">
      <c r="A931" s="124"/>
      <c r="C931" s="53"/>
      <c r="D931" s="53"/>
      <c r="E931" s="53"/>
      <c r="F931" s="53"/>
      <c r="G931" s="53"/>
      <c r="H931" s="53"/>
      <c r="I931" s="53"/>
      <c r="J931" s="53"/>
      <c r="K931" s="53"/>
      <c r="L931" s="53"/>
      <c r="M931" s="53"/>
      <c r="N931" s="53"/>
      <c r="O931" s="53"/>
    </row>
    <row r="932" spans="1:15" ht="13.2">
      <c r="A932" s="124"/>
      <c r="C932" s="53"/>
      <c r="D932" s="53"/>
      <c r="E932" s="53"/>
      <c r="F932" s="53"/>
      <c r="G932" s="53"/>
      <c r="H932" s="53"/>
      <c r="I932" s="53"/>
      <c r="J932" s="53"/>
      <c r="K932" s="53"/>
      <c r="L932" s="53"/>
      <c r="M932" s="53"/>
      <c r="N932" s="53"/>
      <c r="O932" s="53"/>
    </row>
    <row r="933" spans="1:15" ht="13.2">
      <c r="A933" s="124"/>
      <c r="C933" s="53"/>
      <c r="D933" s="53"/>
      <c r="E933" s="53"/>
      <c r="F933" s="53"/>
      <c r="G933" s="53"/>
      <c r="H933" s="53"/>
      <c r="I933" s="53"/>
      <c r="J933" s="53"/>
      <c r="K933" s="53"/>
      <c r="L933" s="53"/>
      <c r="M933" s="53"/>
      <c r="N933" s="53"/>
      <c r="O933" s="53"/>
    </row>
    <row r="934" spans="1:15" ht="13.2">
      <c r="A934" s="124"/>
      <c r="C934" s="53"/>
      <c r="D934" s="53"/>
      <c r="E934" s="53"/>
      <c r="F934" s="53"/>
      <c r="G934" s="53"/>
      <c r="H934" s="53"/>
      <c r="I934" s="53"/>
      <c r="J934" s="53"/>
      <c r="K934" s="53"/>
      <c r="L934" s="53"/>
      <c r="M934" s="53"/>
      <c r="N934" s="53"/>
      <c r="O934" s="53"/>
    </row>
    <row r="935" spans="1:15" ht="13.2">
      <c r="A935" s="124"/>
      <c r="C935" s="53"/>
      <c r="D935" s="53"/>
      <c r="E935" s="53"/>
      <c r="F935" s="53"/>
      <c r="G935" s="53"/>
      <c r="H935" s="53"/>
      <c r="I935" s="53"/>
      <c r="J935" s="53"/>
      <c r="K935" s="53"/>
      <c r="L935" s="53"/>
      <c r="M935" s="53"/>
      <c r="N935" s="53"/>
      <c r="O935" s="53"/>
    </row>
    <row r="936" spans="1:15" ht="13.2">
      <c r="A936" s="124"/>
      <c r="C936" s="53"/>
      <c r="D936" s="53"/>
      <c r="E936" s="53"/>
      <c r="F936" s="53"/>
      <c r="G936" s="53"/>
      <c r="H936" s="53"/>
      <c r="I936" s="53"/>
      <c r="J936" s="53"/>
      <c r="K936" s="53"/>
      <c r="L936" s="53"/>
      <c r="M936" s="53"/>
      <c r="N936" s="53"/>
      <c r="O936" s="53"/>
    </row>
    <row r="937" spans="1:15" ht="13.2">
      <c r="A937" s="124"/>
      <c r="C937" s="53"/>
      <c r="D937" s="53"/>
      <c r="E937" s="53"/>
      <c r="F937" s="53"/>
      <c r="G937" s="53"/>
      <c r="H937" s="53"/>
      <c r="I937" s="53"/>
      <c r="J937" s="53"/>
      <c r="K937" s="53"/>
      <c r="L937" s="53"/>
      <c r="M937" s="53"/>
      <c r="N937" s="53"/>
      <c r="O937" s="53"/>
    </row>
    <row r="938" spans="1:15" ht="13.2">
      <c r="A938" s="124"/>
      <c r="C938" s="53"/>
      <c r="D938" s="53"/>
      <c r="E938" s="53"/>
      <c r="F938" s="53"/>
      <c r="G938" s="53"/>
      <c r="H938" s="53"/>
      <c r="I938" s="53"/>
      <c r="J938" s="53"/>
      <c r="K938" s="53"/>
      <c r="L938" s="53"/>
      <c r="M938" s="53"/>
      <c r="N938" s="53"/>
      <c r="O938" s="53"/>
    </row>
    <row r="939" spans="1:15" ht="13.2">
      <c r="A939" s="124"/>
      <c r="C939" s="53"/>
      <c r="D939" s="53"/>
      <c r="E939" s="53"/>
      <c r="F939" s="53"/>
      <c r="G939" s="53"/>
      <c r="H939" s="53"/>
      <c r="I939" s="53"/>
      <c r="J939" s="53"/>
      <c r="K939" s="53"/>
      <c r="L939" s="53"/>
      <c r="M939" s="53"/>
      <c r="N939" s="53"/>
      <c r="O939" s="53"/>
    </row>
    <row r="940" spans="1:15" ht="13.2">
      <c r="A940" s="124"/>
      <c r="C940" s="53"/>
      <c r="D940" s="53"/>
      <c r="E940" s="53"/>
      <c r="F940" s="53"/>
      <c r="G940" s="53"/>
      <c r="H940" s="53"/>
      <c r="I940" s="53"/>
      <c r="J940" s="53"/>
      <c r="K940" s="53"/>
      <c r="L940" s="53"/>
      <c r="M940" s="53"/>
      <c r="N940" s="53"/>
      <c r="O940" s="53"/>
    </row>
    <row r="941" spans="1:15" ht="13.2">
      <c r="A941" s="124"/>
      <c r="C941" s="53"/>
      <c r="D941" s="53"/>
      <c r="E941" s="53"/>
      <c r="F941" s="53"/>
      <c r="G941" s="53"/>
      <c r="H941" s="53"/>
      <c r="I941" s="53"/>
      <c r="J941" s="53"/>
      <c r="K941" s="53"/>
      <c r="L941" s="53"/>
      <c r="M941" s="53"/>
      <c r="N941" s="53"/>
      <c r="O941" s="53"/>
    </row>
    <row r="942" spans="1:15" ht="13.2">
      <c r="A942" s="124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</row>
    <row r="943" spans="1:15" ht="13.2">
      <c r="A943" s="124"/>
      <c r="C943" s="53"/>
      <c r="D943" s="53"/>
      <c r="E943" s="53"/>
      <c r="F943" s="53"/>
      <c r="G943" s="53"/>
      <c r="H943" s="53"/>
      <c r="I943" s="53"/>
      <c r="J943" s="53"/>
      <c r="K943" s="53"/>
      <c r="L943" s="53"/>
      <c r="M943" s="53"/>
      <c r="N943" s="53"/>
      <c r="O943" s="53"/>
    </row>
    <row r="944" spans="1:15" ht="13.2">
      <c r="A944" s="124"/>
      <c r="C944" s="53"/>
      <c r="D944" s="53"/>
      <c r="E944" s="53"/>
      <c r="F944" s="53"/>
      <c r="G944" s="53"/>
      <c r="H944" s="53"/>
      <c r="I944" s="53"/>
      <c r="J944" s="53"/>
      <c r="K944" s="53"/>
      <c r="L944" s="53"/>
      <c r="M944" s="53"/>
      <c r="N944" s="53"/>
      <c r="O944" s="53"/>
    </row>
    <row r="945" spans="1:15" ht="13.2">
      <c r="A945" s="124"/>
      <c r="C945" s="53"/>
      <c r="D945" s="53"/>
      <c r="E945" s="53"/>
      <c r="F945" s="53"/>
      <c r="G945" s="53"/>
      <c r="H945" s="53"/>
      <c r="I945" s="53"/>
      <c r="J945" s="53"/>
      <c r="K945" s="53"/>
      <c r="L945" s="53"/>
      <c r="M945" s="53"/>
      <c r="N945" s="53"/>
      <c r="O945" s="53"/>
    </row>
    <row r="946" spans="1:15" ht="13.2">
      <c r="A946" s="124"/>
      <c r="C946" s="53"/>
      <c r="D946" s="53"/>
      <c r="E946" s="53"/>
      <c r="F946" s="53"/>
      <c r="G946" s="53"/>
      <c r="H946" s="53"/>
      <c r="I946" s="53"/>
      <c r="J946" s="53"/>
      <c r="K946" s="53"/>
      <c r="L946" s="53"/>
      <c r="M946" s="53"/>
      <c r="N946" s="53"/>
      <c r="O946" s="53"/>
    </row>
    <row r="947" spans="1:15" ht="13.2">
      <c r="A947" s="124"/>
      <c r="C947" s="53"/>
      <c r="D947" s="53"/>
      <c r="E947" s="53"/>
      <c r="F947" s="53"/>
      <c r="G947" s="53"/>
      <c r="H947" s="53"/>
      <c r="I947" s="53"/>
      <c r="J947" s="53"/>
      <c r="K947" s="53"/>
      <c r="L947" s="53"/>
      <c r="M947" s="53"/>
      <c r="N947" s="53"/>
      <c r="O947" s="53"/>
    </row>
    <row r="948" spans="1:15" ht="13.2">
      <c r="A948" s="124"/>
      <c r="C948" s="53"/>
      <c r="D948" s="53"/>
      <c r="E948" s="53"/>
      <c r="F948" s="53"/>
      <c r="G948" s="53"/>
      <c r="H948" s="53"/>
      <c r="I948" s="53"/>
      <c r="J948" s="53"/>
      <c r="K948" s="53"/>
      <c r="L948" s="53"/>
      <c r="M948" s="53"/>
      <c r="N948" s="53"/>
      <c r="O948" s="53"/>
    </row>
    <row r="949" spans="1:15" ht="13.2">
      <c r="A949" s="124"/>
      <c r="C949" s="53"/>
      <c r="D949" s="53"/>
      <c r="E949" s="53"/>
      <c r="F949" s="53"/>
      <c r="G949" s="53"/>
      <c r="H949" s="53"/>
      <c r="I949" s="53"/>
      <c r="J949" s="53"/>
      <c r="K949" s="53"/>
      <c r="L949" s="53"/>
      <c r="M949" s="53"/>
      <c r="N949" s="53"/>
      <c r="O949" s="53"/>
    </row>
    <row r="950" spans="1:15" ht="13.2">
      <c r="A950" s="124"/>
      <c r="C950" s="53"/>
      <c r="D950" s="53"/>
      <c r="E950" s="53"/>
      <c r="F950" s="53"/>
      <c r="G950" s="53"/>
      <c r="H950" s="53"/>
      <c r="I950" s="53"/>
      <c r="J950" s="53"/>
      <c r="K950" s="53"/>
      <c r="L950" s="53"/>
      <c r="M950" s="53"/>
      <c r="N950" s="53"/>
      <c r="O950" s="53"/>
    </row>
    <row r="951" spans="1:15" ht="13.2">
      <c r="A951" s="124"/>
      <c r="C951" s="53"/>
      <c r="D951" s="53"/>
      <c r="E951" s="53"/>
      <c r="F951" s="53"/>
      <c r="G951" s="53"/>
      <c r="H951" s="53"/>
      <c r="I951" s="53"/>
      <c r="J951" s="53"/>
      <c r="K951" s="53"/>
      <c r="L951" s="53"/>
      <c r="M951" s="53"/>
      <c r="N951" s="53"/>
      <c r="O951" s="53"/>
    </row>
    <row r="952" spans="1:15" ht="13.2">
      <c r="A952" s="124"/>
      <c r="C952" s="53"/>
      <c r="D952" s="53"/>
      <c r="E952" s="53"/>
      <c r="F952" s="53"/>
      <c r="G952" s="53"/>
      <c r="H952" s="53"/>
      <c r="I952" s="53"/>
      <c r="J952" s="53"/>
      <c r="K952" s="53"/>
      <c r="L952" s="53"/>
      <c r="M952" s="53"/>
      <c r="N952" s="53"/>
      <c r="O952" s="53"/>
    </row>
    <row r="953" spans="1:15" ht="13.2">
      <c r="A953" s="124"/>
      <c r="C953" s="53"/>
      <c r="D953" s="53"/>
      <c r="E953" s="53"/>
      <c r="F953" s="53"/>
      <c r="G953" s="53"/>
      <c r="H953" s="53"/>
      <c r="I953" s="53"/>
      <c r="J953" s="53"/>
      <c r="K953" s="53"/>
      <c r="L953" s="53"/>
      <c r="M953" s="53"/>
      <c r="N953" s="53"/>
      <c r="O953" s="53"/>
    </row>
    <row r="954" spans="1:15" ht="13.2">
      <c r="A954" s="124"/>
      <c r="C954" s="53"/>
      <c r="D954" s="53"/>
      <c r="E954" s="53"/>
      <c r="F954" s="53"/>
      <c r="G954" s="53"/>
      <c r="H954" s="53"/>
      <c r="I954" s="53"/>
      <c r="J954" s="53"/>
      <c r="K954" s="53"/>
      <c r="L954" s="53"/>
      <c r="M954" s="53"/>
      <c r="N954" s="53"/>
      <c r="O954" s="53"/>
    </row>
    <row r="955" spans="1:15" ht="13.2">
      <c r="A955" s="124"/>
      <c r="C955" s="53"/>
      <c r="D955" s="53"/>
      <c r="E955" s="53"/>
      <c r="F955" s="53"/>
      <c r="G955" s="53"/>
      <c r="H955" s="53"/>
      <c r="I955" s="53"/>
      <c r="J955" s="53"/>
      <c r="K955" s="53"/>
      <c r="L955" s="53"/>
      <c r="M955" s="53"/>
      <c r="N955" s="53"/>
      <c r="O955" s="53"/>
    </row>
    <row r="956" spans="1:15" ht="13.2">
      <c r="A956" s="124"/>
      <c r="C956" s="53"/>
      <c r="D956" s="53"/>
      <c r="E956" s="53"/>
      <c r="F956" s="53"/>
      <c r="G956" s="53"/>
      <c r="H956" s="53"/>
      <c r="I956" s="53"/>
      <c r="J956" s="53"/>
      <c r="K956" s="53"/>
      <c r="L956" s="53"/>
      <c r="M956" s="53"/>
      <c r="N956" s="53"/>
      <c r="O956" s="53"/>
    </row>
    <row r="957" spans="1:15" ht="13.2">
      <c r="A957" s="124"/>
      <c r="C957" s="53"/>
      <c r="D957" s="53"/>
      <c r="E957" s="53"/>
      <c r="F957" s="53"/>
      <c r="G957" s="53"/>
      <c r="H957" s="53"/>
      <c r="I957" s="53"/>
      <c r="J957" s="53"/>
      <c r="K957" s="53"/>
      <c r="L957" s="53"/>
      <c r="M957" s="53"/>
      <c r="N957" s="53"/>
      <c r="O957" s="53"/>
    </row>
    <row r="958" spans="1:15" ht="13.2">
      <c r="A958" s="124"/>
      <c r="C958" s="53"/>
      <c r="D958" s="53"/>
      <c r="E958" s="53"/>
      <c r="F958" s="53"/>
      <c r="G958" s="53"/>
      <c r="H958" s="53"/>
      <c r="I958" s="53"/>
      <c r="J958" s="53"/>
      <c r="K958" s="53"/>
      <c r="L958" s="53"/>
      <c r="M958" s="53"/>
      <c r="N958" s="53"/>
      <c r="O958" s="53"/>
    </row>
    <row r="959" spans="1:15" ht="13.2">
      <c r="A959" s="124"/>
      <c r="C959" s="53"/>
      <c r="D959" s="53"/>
      <c r="E959" s="53"/>
      <c r="F959" s="53"/>
      <c r="G959" s="53"/>
      <c r="H959" s="53"/>
      <c r="I959" s="53"/>
      <c r="J959" s="53"/>
      <c r="K959" s="53"/>
      <c r="L959" s="53"/>
      <c r="M959" s="53"/>
      <c r="N959" s="53"/>
      <c r="O959" s="53"/>
    </row>
    <row r="960" spans="1:15" ht="13.2">
      <c r="A960" s="124"/>
      <c r="C960" s="53"/>
      <c r="D960" s="53"/>
      <c r="E960" s="53"/>
      <c r="F960" s="53"/>
      <c r="G960" s="53"/>
      <c r="H960" s="53"/>
      <c r="I960" s="53"/>
      <c r="J960" s="53"/>
      <c r="K960" s="53"/>
      <c r="L960" s="53"/>
      <c r="M960" s="53"/>
      <c r="N960" s="53"/>
      <c r="O960" s="53"/>
    </row>
    <row r="961" spans="1:15" ht="13.2">
      <c r="A961" s="124"/>
      <c r="C961" s="53"/>
      <c r="D961" s="53"/>
      <c r="E961" s="53"/>
      <c r="F961" s="53"/>
      <c r="G961" s="53"/>
      <c r="H961" s="53"/>
      <c r="I961" s="53"/>
      <c r="J961" s="53"/>
      <c r="K961" s="53"/>
      <c r="L961" s="53"/>
      <c r="M961" s="53"/>
      <c r="N961" s="53"/>
      <c r="O961" s="53"/>
    </row>
    <row r="962" spans="1:15" ht="13.2">
      <c r="A962" s="124"/>
      <c r="C962" s="53"/>
      <c r="D962" s="53"/>
      <c r="E962" s="53"/>
      <c r="F962" s="53"/>
      <c r="G962" s="53"/>
      <c r="H962" s="53"/>
      <c r="I962" s="53"/>
      <c r="J962" s="53"/>
      <c r="K962" s="53"/>
      <c r="L962" s="53"/>
      <c r="M962" s="53"/>
      <c r="N962" s="53"/>
      <c r="O962" s="53"/>
    </row>
    <row r="963" spans="1:15" ht="13.2">
      <c r="A963" s="124"/>
      <c r="C963" s="53"/>
      <c r="D963" s="53"/>
      <c r="E963" s="53"/>
      <c r="F963" s="53"/>
      <c r="G963" s="53"/>
      <c r="H963" s="53"/>
      <c r="I963" s="53"/>
      <c r="J963" s="53"/>
      <c r="K963" s="53"/>
      <c r="L963" s="53"/>
      <c r="M963" s="53"/>
      <c r="N963" s="53"/>
      <c r="O963" s="53"/>
    </row>
  </sheetData>
  <dataValidations count="1">
    <dataValidation type="list" allowBlank="1" showErrorMessage="1" sqref="C1">
      <formula1>"Все,BS,MM,ST,MAX"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502"/>
  <sheetViews>
    <sheetView workbookViewId="0"/>
  </sheetViews>
  <sheetFormatPr defaultColWidth="12.6640625" defaultRowHeight="15.75" customHeight="1"/>
  <cols>
    <col min="1" max="103" width="15.109375"/>
  </cols>
  <sheetData>
    <row r="1" spans="1:103" ht="13.2">
      <c r="A1" s="539" t="s">
        <v>238</v>
      </c>
    </row>
    <row r="2" spans="1:103" ht="13.8">
      <c r="A2" s="540" t="s">
        <v>239</v>
      </c>
      <c r="B2" s="540" t="s">
        <v>240</v>
      </c>
      <c r="C2" s="540" t="s">
        <v>241</v>
      </c>
      <c r="D2" s="540" t="s">
        <v>242</v>
      </c>
      <c r="E2" s="540" t="s">
        <v>243</v>
      </c>
      <c r="F2" s="540" t="s">
        <v>244</v>
      </c>
      <c r="G2" s="540" t="s">
        <v>245</v>
      </c>
      <c r="H2" s="540" t="s">
        <v>246</v>
      </c>
      <c r="I2" s="540" t="s">
        <v>247</v>
      </c>
      <c r="J2" s="540" t="s">
        <v>248</v>
      </c>
      <c r="K2" s="540" t="s">
        <v>249</v>
      </c>
      <c r="L2" s="540" t="s">
        <v>250</v>
      </c>
      <c r="M2" s="540" t="s">
        <v>251</v>
      </c>
      <c r="N2" s="540" t="s">
        <v>252</v>
      </c>
      <c r="O2" s="540" t="s">
        <v>253</v>
      </c>
      <c r="P2" s="540" t="s">
        <v>254</v>
      </c>
      <c r="Q2" s="540" t="s">
        <v>255</v>
      </c>
      <c r="R2" s="540" t="s">
        <v>256</v>
      </c>
      <c r="S2" s="540" t="s">
        <v>257</v>
      </c>
      <c r="T2" s="540" t="s">
        <v>258</v>
      </c>
      <c r="U2" s="540" t="s">
        <v>259</v>
      </c>
      <c r="V2" s="540" t="s">
        <v>260</v>
      </c>
      <c r="W2" s="540" t="s">
        <v>261</v>
      </c>
      <c r="X2" s="540" t="s">
        <v>262</v>
      </c>
      <c r="Y2" s="540" t="s">
        <v>263</v>
      </c>
      <c r="Z2" s="540" t="s">
        <v>264</v>
      </c>
      <c r="AA2" s="540" t="s">
        <v>265</v>
      </c>
      <c r="AB2" s="540" t="s">
        <v>266</v>
      </c>
      <c r="AC2" s="540" t="s">
        <v>267</v>
      </c>
      <c r="AD2" s="540" t="s">
        <v>268</v>
      </c>
      <c r="AE2" s="540" t="s">
        <v>269</v>
      </c>
      <c r="AF2" s="540" t="s">
        <v>270</v>
      </c>
      <c r="AG2" s="540" t="s">
        <v>271</v>
      </c>
      <c r="AH2" s="540" t="s">
        <v>272</v>
      </c>
      <c r="AI2" s="540" t="s">
        <v>273</v>
      </c>
      <c r="AJ2" s="540" t="s">
        <v>274</v>
      </c>
      <c r="AK2" s="540" t="s">
        <v>275</v>
      </c>
      <c r="AL2" s="540" t="s">
        <v>276</v>
      </c>
      <c r="AM2" s="540" t="s">
        <v>277</v>
      </c>
      <c r="AN2" s="540" t="s">
        <v>278</v>
      </c>
      <c r="AO2" s="540" t="s">
        <v>279</v>
      </c>
      <c r="AP2" s="540" t="s">
        <v>280</v>
      </c>
      <c r="AQ2" s="540" t="s">
        <v>281</v>
      </c>
      <c r="AR2" s="540" t="s">
        <v>282</v>
      </c>
      <c r="AS2" s="540" t="s">
        <v>283</v>
      </c>
      <c r="AT2" s="540" t="s">
        <v>284</v>
      </c>
      <c r="AU2" s="540" t="s">
        <v>285</v>
      </c>
      <c r="AV2" s="540" t="s">
        <v>286</v>
      </c>
      <c r="AW2" s="540" t="s">
        <v>287</v>
      </c>
      <c r="AX2" s="540" t="s">
        <v>288</v>
      </c>
      <c r="AY2" s="540" t="s">
        <v>289</v>
      </c>
      <c r="AZ2" s="540" t="s">
        <v>290</v>
      </c>
      <c r="BA2" s="540" t="s">
        <v>291</v>
      </c>
      <c r="BB2" s="540" t="s">
        <v>292</v>
      </c>
      <c r="BC2" s="540" t="s">
        <v>293</v>
      </c>
      <c r="BD2" s="540" t="s">
        <v>294</v>
      </c>
      <c r="BE2" s="540" t="s">
        <v>295</v>
      </c>
      <c r="BF2" s="540" t="s">
        <v>296</v>
      </c>
      <c r="BG2" s="540" t="s">
        <v>297</v>
      </c>
      <c r="BH2" s="540" t="s">
        <v>298</v>
      </c>
      <c r="BI2" s="540" t="s">
        <v>299</v>
      </c>
      <c r="BJ2" s="540" t="s">
        <v>300</v>
      </c>
      <c r="BK2" s="540" t="s">
        <v>301</v>
      </c>
      <c r="BL2" s="540" t="s">
        <v>302</v>
      </c>
      <c r="BM2" s="540" t="s">
        <v>303</v>
      </c>
      <c r="BN2" s="540" t="s">
        <v>304</v>
      </c>
      <c r="BO2" s="540" t="s">
        <v>305</v>
      </c>
      <c r="BP2" s="540" t="s">
        <v>306</v>
      </c>
      <c r="BQ2" s="540" t="s">
        <v>307</v>
      </c>
      <c r="BR2" s="540" t="s">
        <v>308</v>
      </c>
      <c r="BS2" s="540" t="s">
        <v>309</v>
      </c>
      <c r="BT2" s="540" t="s">
        <v>310</v>
      </c>
      <c r="BU2" s="540" t="s">
        <v>311</v>
      </c>
      <c r="BV2" s="540" t="s">
        <v>312</v>
      </c>
      <c r="BW2" s="540" t="s">
        <v>313</v>
      </c>
      <c r="BX2" s="540" t="s">
        <v>314</v>
      </c>
      <c r="BY2" s="540" t="s">
        <v>315</v>
      </c>
      <c r="BZ2" s="540" t="s">
        <v>316</v>
      </c>
      <c r="CA2" s="540" t="s">
        <v>317</v>
      </c>
      <c r="CB2" s="540" t="s">
        <v>318</v>
      </c>
      <c r="CC2" s="540" t="s">
        <v>319</v>
      </c>
      <c r="CD2" s="540" t="s">
        <v>320</v>
      </c>
      <c r="CE2" s="540" t="s">
        <v>321</v>
      </c>
      <c r="CF2" s="540" t="s">
        <v>322</v>
      </c>
      <c r="CG2" s="540" t="s">
        <v>323</v>
      </c>
      <c r="CH2" s="540" t="s">
        <v>324</v>
      </c>
      <c r="CI2" s="540" t="s">
        <v>325</v>
      </c>
      <c r="CJ2" s="540" t="s">
        <v>326</v>
      </c>
      <c r="CK2" s="540" t="s">
        <v>327</v>
      </c>
      <c r="CL2" s="540" t="s">
        <v>328</v>
      </c>
      <c r="CM2" s="540" t="s">
        <v>329</v>
      </c>
      <c r="CN2" s="540" t="s">
        <v>330</v>
      </c>
      <c r="CO2" s="540" t="s">
        <v>331</v>
      </c>
      <c r="CP2" s="540" t="s">
        <v>332</v>
      </c>
      <c r="CQ2" s="540" t="s">
        <v>333</v>
      </c>
      <c r="CR2" s="540" t="s">
        <v>334</v>
      </c>
      <c r="CS2" s="540" t="s">
        <v>335</v>
      </c>
      <c r="CT2" s="540" t="s">
        <v>336</v>
      </c>
      <c r="CU2" s="540" t="s">
        <v>337</v>
      </c>
      <c r="CV2" s="540" t="s">
        <v>338</v>
      </c>
      <c r="CW2" s="540" t="s">
        <v>339</v>
      </c>
      <c r="CX2" s="540" t="s">
        <v>340</v>
      </c>
      <c r="CY2" s="540" t="s">
        <v>341</v>
      </c>
    </row>
    <row r="3" spans="1:103" ht="13.2">
      <c r="A3" s="541">
        <v>299264727</v>
      </c>
      <c r="B3" s="542">
        <v>45712</v>
      </c>
      <c r="C3" s="542">
        <v>45718</v>
      </c>
      <c r="D3" s="542">
        <v>45719</v>
      </c>
      <c r="E3" s="543" t="s">
        <v>342</v>
      </c>
      <c r="F3" s="543"/>
      <c r="G3" s="541">
        <v>2896600386870</v>
      </c>
      <c r="H3" s="541">
        <v>0</v>
      </c>
      <c r="I3" s="541">
        <v>0</v>
      </c>
      <c r="J3" s="542"/>
      <c r="K3" s="542"/>
      <c r="L3" s="543"/>
      <c r="M3" s="541">
        <v>0</v>
      </c>
      <c r="N3" s="543"/>
      <c r="O3" s="543"/>
      <c r="P3" s="543"/>
      <c r="Q3" s="543"/>
      <c r="R3" s="543"/>
      <c r="S3" s="543" t="s">
        <v>201</v>
      </c>
      <c r="T3" s="541">
        <v>0</v>
      </c>
      <c r="U3" s="541">
        <v>0</v>
      </c>
      <c r="V3" s="541">
        <v>0</v>
      </c>
      <c r="W3" s="541">
        <v>0</v>
      </c>
      <c r="X3" s="541">
        <v>0</v>
      </c>
      <c r="Y3" s="543"/>
      <c r="Z3" s="543" t="s">
        <v>343</v>
      </c>
      <c r="AA3" s="544">
        <v>45716</v>
      </c>
      <c r="AB3" s="544">
        <v>45716</v>
      </c>
      <c r="AC3" s="542">
        <v>45716</v>
      </c>
      <c r="AD3" s="541">
        <v>30881198869</v>
      </c>
      <c r="AE3" s="541">
        <v>0</v>
      </c>
      <c r="AF3" s="541">
        <v>0</v>
      </c>
      <c r="AG3" s="541">
        <v>0</v>
      </c>
      <c r="AH3" s="541">
        <v>0</v>
      </c>
      <c r="AI3" s="543"/>
      <c r="AJ3" s="541">
        <v>0</v>
      </c>
      <c r="AK3" s="541">
        <v>0</v>
      </c>
      <c r="AL3" s="541">
        <v>0</v>
      </c>
      <c r="AM3" s="541">
        <v>0</v>
      </c>
      <c r="AN3" s="541">
        <v>0</v>
      </c>
      <c r="AO3" s="541">
        <v>0</v>
      </c>
      <c r="AP3" s="541">
        <v>0</v>
      </c>
      <c r="AQ3" s="545" t="b">
        <v>0</v>
      </c>
      <c r="AR3" s="541">
        <v>0</v>
      </c>
      <c r="AS3" s="541">
        <v>0</v>
      </c>
      <c r="AT3" s="541">
        <v>7.5</v>
      </c>
      <c r="AU3" s="541">
        <v>0</v>
      </c>
      <c r="AV3" s="541">
        <v>0</v>
      </c>
      <c r="AW3" s="543"/>
      <c r="AX3" s="543"/>
      <c r="AY3" s="541">
        <v>-6.25</v>
      </c>
      <c r="AZ3" s="541">
        <v>-1.25</v>
      </c>
      <c r="BA3" s="543"/>
      <c r="BB3" s="541">
        <v>0</v>
      </c>
      <c r="BC3" s="541">
        <v>0</v>
      </c>
      <c r="BD3" s="543"/>
      <c r="BE3" s="543"/>
      <c r="BF3" s="543"/>
      <c r="BG3" s="543"/>
      <c r="BH3" s="543" t="s">
        <v>344</v>
      </c>
      <c r="BI3" s="543"/>
      <c r="BJ3" s="545" t="b">
        <v>0</v>
      </c>
      <c r="BK3" s="541">
        <v>0</v>
      </c>
      <c r="BL3" s="541">
        <v>0</v>
      </c>
      <c r="BM3" s="541">
        <v>0</v>
      </c>
      <c r="BN3" s="543"/>
      <c r="BO3" s="541">
        <v>0</v>
      </c>
      <c r="BP3" s="541">
        <v>0</v>
      </c>
      <c r="BQ3" s="541">
        <v>0</v>
      </c>
      <c r="BR3" s="541">
        <v>0</v>
      </c>
      <c r="BS3" s="543" t="s">
        <v>345</v>
      </c>
      <c r="BT3" s="541">
        <v>1</v>
      </c>
      <c r="BU3" s="545" t="b">
        <v>0</v>
      </c>
      <c r="BV3" s="543"/>
      <c r="BW3" s="541">
        <v>0</v>
      </c>
      <c r="BX3" s="541">
        <v>0</v>
      </c>
      <c r="BY3" s="543" t="s">
        <v>346</v>
      </c>
      <c r="BZ3" s="542">
        <v>45849</v>
      </c>
      <c r="CA3" s="541"/>
      <c r="CB3" s="541"/>
      <c r="CC3" s="541"/>
      <c r="CD3" s="541"/>
      <c r="CE3" s="541"/>
      <c r="CF3" s="541"/>
      <c r="CG3" s="541"/>
      <c r="CH3" s="541"/>
      <c r="CI3" s="541"/>
      <c r="CJ3" s="541"/>
      <c r="CK3" s="541"/>
      <c r="CL3" s="541"/>
      <c r="CM3" s="541"/>
      <c r="CN3" s="541"/>
      <c r="CO3" s="541"/>
      <c r="CP3" s="541"/>
      <c r="CQ3" s="541"/>
      <c r="CR3" s="541"/>
      <c r="CS3" s="541"/>
      <c r="CT3" s="541"/>
      <c r="CU3" s="541"/>
      <c r="CV3" s="541"/>
      <c r="CW3" s="541"/>
      <c r="CX3" s="541"/>
      <c r="CY3" s="541"/>
    </row>
    <row r="4" spans="1:103" ht="13.2">
      <c r="A4" s="546">
        <v>299264727</v>
      </c>
      <c r="B4" s="547">
        <v>45712</v>
      </c>
      <c r="C4" s="547">
        <v>45718</v>
      </c>
      <c r="D4" s="547">
        <v>45719</v>
      </c>
      <c r="E4" s="548" t="s">
        <v>342</v>
      </c>
      <c r="F4" s="548"/>
      <c r="G4" s="546">
        <v>2896600386869</v>
      </c>
      <c r="H4" s="546">
        <v>0</v>
      </c>
      <c r="I4" s="546">
        <v>0</v>
      </c>
      <c r="J4" s="547"/>
      <c r="K4" s="547"/>
      <c r="L4" s="548"/>
      <c r="M4" s="546">
        <v>0</v>
      </c>
      <c r="N4" s="548"/>
      <c r="O4" s="548"/>
      <c r="P4" s="548"/>
      <c r="Q4" s="548"/>
      <c r="R4" s="548"/>
      <c r="S4" s="548" t="s">
        <v>201</v>
      </c>
      <c r="T4" s="546">
        <v>0</v>
      </c>
      <c r="U4" s="546">
        <v>0</v>
      </c>
      <c r="V4" s="546">
        <v>0</v>
      </c>
      <c r="W4" s="546">
        <v>0</v>
      </c>
      <c r="X4" s="546">
        <v>0</v>
      </c>
      <c r="Y4" s="548"/>
      <c r="Z4" s="548" t="s">
        <v>343</v>
      </c>
      <c r="AA4" s="549">
        <v>45716</v>
      </c>
      <c r="AB4" s="549">
        <v>45716</v>
      </c>
      <c r="AC4" s="547">
        <v>45716</v>
      </c>
      <c r="AD4" s="546">
        <v>31278815278</v>
      </c>
      <c r="AE4" s="546">
        <v>0</v>
      </c>
      <c r="AF4" s="546">
        <v>0</v>
      </c>
      <c r="AG4" s="546">
        <v>0</v>
      </c>
      <c r="AH4" s="546">
        <v>0</v>
      </c>
      <c r="AI4" s="548"/>
      <c r="AJ4" s="546">
        <v>0</v>
      </c>
      <c r="AK4" s="546">
        <v>0</v>
      </c>
      <c r="AL4" s="546">
        <v>0</v>
      </c>
      <c r="AM4" s="546">
        <v>0</v>
      </c>
      <c r="AN4" s="546">
        <v>0</v>
      </c>
      <c r="AO4" s="546">
        <v>0</v>
      </c>
      <c r="AP4" s="546">
        <v>0</v>
      </c>
      <c r="AQ4" s="550" t="b">
        <v>0</v>
      </c>
      <c r="AR4" s="546">
        <v>0</v>
      </c>
      <c r="AS4" s="546">
        <v>0</v>
      </c>
      <c r="AT4" s="546">
        <v>35.436</v>
      </c>
      <c r="AU4" s="546">
        <v>0</v>
      </c>
      <c r="AV4" s="546">
        <v>0</v>
      </c>
      <c r="AW4" s="548"/>
      <c r="AX4" s="548"/>
      <c r="AY4" s="546">
        <v>-29.53</v>
      </c>
      <c r="AZ4" s="546">
        <v>-5.91</v>
      </c>
      <c r="BA4" s="548"/>
      <c r="BB4" s="546">
        <v>0</v>
      </c>
      <c r="BC4" s="546">
        <v>0</v>
      </c>
      <c r="BD4" s="548"/>
      <c r="BE4" s="548"/>
      <c r="BF4" s="548"/>
      <c r="BG4" s="548"/>
      <c r="BH4" s="548" t="s">
        <v>344</v>
      </c>
      <c r="BI4" s="548"/>
      <c r="BJ4" s="550" t="b">
        <v>0</v>
      </c>
      <c r="BK4" s="546">
        <v>0</v>
      </c>
      <c r="BL4" s="546">
        <v>0</v>
      </c>
      <c r="BM4" s="546">
        <v>0</v>
      </c>
      <c r="BN4" s="548"/>
      <c r="BO4" s="546">
        <v>0</v>
      </c>
      <c r="BP4" s="546">
        <v>0</v>
      </c>
      <c r="BQ4" s="546">
        <v>0</v>
      </c>
      <c r="BR4" s="546">
        <v>0</v>
      </c>
      <c r="BS4" s="548" t="s">
        <v>347</v>
      </c>
      <c r="BT4" s="546">
        <v>1</v>
      </c>
      <c r="BU4" s="550" t="b">
        <v>0</v>
      </c>
      <c r="BV4" s="548"/>
      <c r="BW4" s="546">
        <v>0</v>
      </c>
      <c r="BX4" s="546">
        <v>0</v>
      </c>
      <c r="BY4" s="548" t="s">
        <v>346</v>
      </c>
      <c r="BZ4" s="547">
        <v>45849</v>
      </c>
      <c r="CA4" s="546"/>
      <c r="CB4" s="546"/>
      <c r="CC4" s="546"/>
      <c r="CD4" s="546"/>
      <c r="CE4" s="546"/>
      <c r="CF4" s="546"/>
      <c r="CG4" s="546"/>
      <c r="CH4" s="546"/>
      <c r="CI4" s="546"/>
      <c r="CJ4" s="546"/>
      <c r="CK4" s="546"/>
      <c r="CL4" s="546"/>
      <c r="CM4" s="546"/>
      <c r="CN4" s="546"/>
      <c r="CO4" s="546"/>
      <c r="CP4" s="546"/>
      <c r="CQ4" s="546"/>
      <c r="CR4" s="546"/>
      <c r="CS4" s="546"/>
      <c r="CT4" s="546"/>
      <c r="CU4" s="546"/>
      <c r="CV4" s="546"/>
      <c r="CW4" s="546"/>
      <c r="CX4" s="546"/>
      <c r="CY4" s="546"/>
    </row>
    <row r="5" spans="1:103" ht="13.2">
      <c r="A5" s="541">
        <v>300818494</v>
      </c>
      <c r="B5" s="542">
        <v>45726</v>
      </c>
      <c r="C5" s="542">
        <v>45732</v>
      </c>
      <c r="D5" s="542">
        <v>45733</v>
      </c>
      <c r="E5" s="543" t="s">
        <v>342</v>
      </c>
      <c r="F5" s="543"/>
      <c r="G5" s="541">
        <v>2906803803171</v>
      </c>
      <c r="H5" s="541">
        <v>0</v>
      </c>
      <c r="I5" s="541">
        <v>0</v>
      </c>
      <c r="J5" s="542"/>
      <c r="K5" s="542"/>
      <c r="L5" s="543"/>
      <c r="M5" s="541">
        <v>0</v>
      </c>
      <c r="N5" s="543"/>
      <c r="O5" s="543"/>
      <c r="P5" s="543"/>
      <c r="Q5" s="543"/>
      <c r="R5" s="543"/>
      <c r="S5" s="543" t="s">
        <v>201</v>
      </c>
      <c r="T5" s="541">
        <v>0</v>
      </c>
      <c r="U5" s="541">
        <v>0</v>
      </c>
      <c r="V5" s="541">
        <v>0</v>
      </c>
      <c r="W5" s="541">
        <v>0</v>
      </c>
      <c r="X5" s="541">
        <v>0</v>
      </c>
      <c r="Y5" s="543"/>
      <c r="Z5" s="543" t="s">
        <v>343</v>
      </c>
      <c r="AA5" s="544">
        <v>45728</v>
      </c>
      <c r="AB5" s="544">
        <v>45728</v>
      </c>
      <c r="AC5" s="542">
        <v>45728</v>
      </c>
      <c r="AD5" s="541">
        <v>26300870295</v>
      </c>
      <c r="AE5" s="541">
        <v>0</v>
      </c>
      <c r="AF5" s="541">
        <v>0</v>
      </c>
      <c r="AG5" s="541">
        <v>0</v>
      </c>
      <c r="AH5" s="541">
        <v>0</v>
      </c>
      <c r="AI5" s="543"/>
      <c r="AJ5" s="541">
        <v>0</v>
      </c>
      <c r="AK5" s="541">
        <v>0</v>
      </c>
      <c r="AL5" s="541">
        <v>0</v>
      </c>
      <c r="AM5" s="541">
        <v>0</v>
      </c>
      <c r="AN5" s="541">
        <v>0</v>
      </c>
      <c r="AO5" s="541">
        <v>0</v>
      </c>
      <c r="AP5" s="541">
        <v>0</v>
      </c>
      <c r="AQ5" s="545" t="b">
        <v>0</v>
      </c>
      <c r="AR5" s="541">
        <v>0</v>
      </c>
      <c r="AS5" s="541">
        <v>0</v>
      </c>
      <c r="AT5" s="541">
        <v>10.776</v>
      </c>
      <c r="AU5" s="541">
        <v>0</v>
      </c>
      <c r="AV5" s="541">
        <v>0</v>
      </c>
      <c r="AW5" s="543"/>
      <c r="AX5" s="543"/>
      <c r="AY5" s="541">
        <v>-8.98</v>
      </c>
      <c r="AZ5" s="541">
        <v>-1.8</v>
      </c>
      <c r="BA5" s="543"/>
      <c r="BB5" s="541">
        <v>0</v>
      </c>
      <c r="BC5" s="541">
        <v>0</v>
      </c>
      <c r="BD5" s="543"/>
      <c r="BE5" s="543"/>
      <c r="BF5" s="543"/>
      <c r="BG5" s="543"/>
      <c r="BH5" s="543" t="s">
        <v>344</v>
      </c>
      <c r="BI5" s="543"/>
      <c r="BJ5" s="545" t="b">
        <v>0</v>
      </c>
      <c r="BK5" s="541">
        <v>0</v>
      </c>
      <c r="BL5" s="541">
        <v>0</v>
      </c>
      <c r="BM5" s="541">
        <v>0</v>
      </c>
      <c r="BN5" s="543"/>
      <c r="BO5" s="541">
        <v>0</v>
      </c>
      <c r="BP5" s="541">
        <v>0</v>
      </c>
      <c r="BQ5" s="541">
        <v>0</v>
      </c>
      <c r="BR5" s="541">
        <v>2428460312</v>
      </c>
      <c r="BS5" s="543" t="s">
        <v>348</v>
      </c>
      <c r="BT5" s="541">
        <v>1</v>
      </c>
      <c r="BU5" s="545" t="b">
        <v>0</v>
      </c>
      <c r="BV5" s="543"/>
      <c r="BW5" s="541">
        <v>0</v>
      </c>
      <c r="BX5" s="541">
        <v>0</v>
      </c>
      <c r="BY5" s="543" t="s">
        <v>346</v>
      </c>
      <c r="BZ5" s="542">
        <v>45849</v>
      </c>
      <c r="CA5" s="541"/>
      <c r="CB5" s="541"/>
      <c r="CC5" s="541"/>
      <c r="CD5" s="541"/>
      <c r="CE5" s="541"/>
      <c r="CF5" s="541"/>
      <c r="CG5" s="541"/>
      <c r="CH5" s="541"/>
      <c r="CI5" s="541"/>
      <c r="CJ5" s="541"/>
      <c r="CK5" s="541"/>
      <c r="CL5" s="541"/>
      <c r="CM5" s="541"/>
      <c r="CN5" s="541"/>
      <c r="CO5" s="541"/>
      <c r="CP5" s="541"/>
      <c r="CQ5" s="541"/>
      <c r="CR5" s="541"/>
      <c r="CS5" s="541"/>
      <c r="CT5" s="541"/>
      <c r="CU5" s="541"/>
      <c r="CV5" s="541"/>
      <c r="CW5" s="541"/>
      <c r="CX5" s="541"/>
      <c r="CY5" s="541"/>
    </row>
    <row r="6" spans="1:103" ht="13.2">
      <c r="A6" s="546">
        <v>300818494</v>
      </c>
      <c r="B6" s="547">
        <v>45726</v>
      </c>
      <c r="C6" s="547">
        <v>45732</v>
      </c>
      <c r="D6" s="547">
        <v>45733</v>
      </c>
      <c r="E6" s="548" t="s">
        <v>342</v>
      </c>
      <c r="F6" s="548"/>
      <c r="G6" s="546">
        <v>2907392637339</v>
      </c>
      <c r="H6" s="546">
        <v>0</v>
      </c>
      <c r="I6" s="546">
        <v>0</v>
      </c>
      <c r="J6" s="547"/>
      <c r="K6" s="547"/>
      <c r="L6" s="548"/>
      <c r="M6" s="546">
        <v>0</v>
      </c>
      <c r="N6" s="548"/>
      <c r="O6" s="548"/>
      <c r="P6" s="548"/>
      <c r="Q6" s="548"/>
      <c r="R6" s="548"/>
      <c r="S6" s="548" t="s">
        <v>201</v>
      </c>
      <c r="T6" s="546">
        <v>0</v>
      </c>
      <c r="U6" s="546">
        <v>0</v>
      </c>
      <c r="V6" s="546">
        <v>0</v>
      </c>
      <c r="W6" s="546">
        <v>0</v>
      </c>
      <c r="X6" s="546">
        <v>0</v>
      </c>
      <c r="Y6" s="548"/>
      <c r="Z6" s="548" t="s">
        <v>343</v>
      </c>
      <c r="AA6" s="549">
        <v>45730</v>
      </c>
      <c r="AB6" s="549">
        <v>45730</v>
      </c>
      <c r="AC6" s="547">
        <v>45730</v>
      </c>
      <c r="AD6" s="546">
        <v>26603414907</v>
      </c>
      <c r="AE6" s="546">
        <v>0</v>
      </c>
      <c r="AF6" s="546">
        <v>0</v>
      </c>
      <c r="AG6" s="546">
        <v>0</v>
      </c>
      <c r="AH6" s="546">
        <v>0</v>
      </c>
      <c r="AI6" s="548"/>
      <c r="AJ6" s="546">
        <v>0</v>
      </c>
      <c r="AK6" s="546">
        <v>0</v>
      </c>
      <c r="AL6" s="546">
        <v>0</v>
      </c>
      <c r="AM6" s="546">
        <v>0</v>
      </c>
      <c r="AN6" s="546">
        <v>0</v>
      </c>
      <c r="AO6" s="546">
        <v>0</v>
      </c>
      <c r="AP6" s="546">
        <v>0</v>
      </c>
      <c r="AQ6" s="550" t="b">
        <v>0</v>
      </c>
      <c r="AR6" s="546">
        <v>0</v>
      </c>
      <c r="AS6" s="546">
        <v>0</v>
      </c>
      <c r="AT6" s="546">
        <v>6.0629999999999997</v>
      </c>
      <c r="AU6" s="546">
        <v>0</v>
      </c>
      <c r="AV6" s="546">
        <v>0</v>
      </c>
      <c r="AW6" s="548"/>
      <c r="AX6" s="548"/>
      <c r="AY6" s="546">
        <v>-5.0525000000000002</v>
      </c>
      <c r="AZ6" s="546">
        <v>-1.01</v>
      </c>
      <c r="BA6" s="548"/>
      <c r="BB6" s="546">
        <v>0</v>
      </c>
      <c r="BC6" s="546">
        <v>0</v>
      </c>
      <c r="BD6" s="548"/>
      <c r="BE6" s="548"/>
      <c r="BF6" s="548"/>
      <c r="BG6" s="548"/>
      <c r="BH6" s="548" t="s">
        <v>344</v>
      </c>
      <c r="BI6" s="548"/>
      <c r="BJ6" s="550" t="b">
        <v>0</v>
      </c>
      <c r="BK6" s="546">
        <v>0</v>
      </c>
      <c r="BL6" s="546">
        <v>0</v>
      </c>
      <c r="BM6" s="546">
        <v>0</v>
      </c>
      <c r="BN6" s="548"/>
      <c r="BO6" s="546">
        <v>0</v>
      </c>
      <c r="BP6" s="546">
        <v>0</v>
      </c>
      <c r="BQ6" s="546">
        <v>0</v>
      </c>
      <c r="BR6" s="546">
        <v>2469078623</v>
      </c>
      <c r="BS6" s="548" t="s">
        <v>349</v>
      </c>
      <c r="BT6" s="546">
        <v>1</v>
      </c>
      <c r="BU6" s="550" t="b">
        <v>0</v>
      </c>
      <c r="BV6" s="548"/>
      <c r="BW6" s="546">
        <v>0</v>
      </c>
      <c r="BX6" s="546">
        <v>0</v>
      </c>
      <c r="BY6" s="548" t="s">
        <v>346</v>
      </c>
      <c r="BZ6" s="547">
        <v>45849</v>
      </c>
      <c r="CA6" s="546"/>
      <c r="CB6" s="546"/>
      <c r="CC6" s="546"/>
      <c r="CD6" s="546"/>
      <c r="CE6" s="546"/>
      <c r="CF6" s="546"/>
      <c r="CG6" s="546"/>
      <c r="CH6" s="546"/>
      <c r="CI6" s="546"/>
      <c r="CJ6" s="546"/>
      <c r="CK6" s="546"/>
      <c r="CL6" s="546"/>
      <c r="CM6" s="546"/>
      <c r="CN6" s="546"/>
      <c r="CO6" s="546"/>
      <c r="CP6" s="546"/>
      <c r="CQ6" s="546"/>
      <c r="CR6" s="546"/>
      <c r="CS6" s="546"/>
      <c r="CT6" s="546"/>
      <c r="CU6" s="546"/>
      <c r="CV6" s="546"/>
      <c r="CW6" s="546"/>
      <c r="CX6" s="546"/>
      <c r="CY6" s="546"/>
    </row>
    <row r="7" spans="1:103" ht="13.2">
      <c r="A7" s="541">
        <v>300818494</v>
      </c>
      <c r="B7" s="542">
        <v>45726</v>
      </c>
      <c r="C7" s="542">
        <v>45732</v>
      </c>
      <c r="D7" s="542">
        <v>45733</v>
      </c>
      <c r="E7" s="543" t="s">
        <v>342</v>
      </c>
      <c r="F7" s="543"/>
      <c r="G7" s="541">
        <v>2907392637338</v>
      </c>
      <c r="H7" s="541">
        <v>0</v>
      </c>
      <c r="I7" s="541">
        <v>0</v>
      </c>
      <c r="J7" s="542"/>
      <c r="K7" s="542"/>
      <c r="L7" s="543"/>
      <c r="M7" s="541">
        <v>0</v>
      </c>
      <c r="N7" s="543"/>
      <c r="O7" s="543"/>
      <c r="P7" s="543"/>
      <c r="Q7" s="543"/>
      <c r="R7" s="543"/>
      <c r="S7" s="543" t="s">
        <v>201</v>
      </c>
      <c r="T7" s="541">
        <v>0</v>
      </c>
      <c r="U7" s="541">
        <v>0</v>
      </c>
      <c r="V7" s="541">
        <v>0</v>
      </c>
      <c r="W7" s="541">
        <v>0</v>
      </c>
      <c r="X7" s="541">
        <v>0</v>
      </c>
      <c r="Y7" s="543"/>
      <c r="Z7" s="543" t="s">
        <v>343</v>
      </c>
      <c r="AA7" s="544">
        <v>45730</v>
      </c>
      <c r="AB7" s="544">
        <v>45730</v>
      </c>
      <c r="AC7" s="542">
        <v>45730</v>
      </c>
      <c r="AD7" s="541">
        <v>26584424406</v>
      </c>
      <c r="AE7" s="541">
        <v>0</v>
      </c>
      <c r="AF7" s="541">
        <v>0</v>
      </c>
      <c r="AG7" s="541">
        <v>0</v>
      </c>
      <c r="AH7" s="541">
        <v>0</v>
      </c>
      <c r="AI7" s="543"/>
      <c r="AJ7" s="541">
        <v>0</v>
      </c>
      <c r="AK7" s="541">
        <v>0</v>
      </c>
      <c r="AL7" s="541">
        <v>0</v>
      </c>
      <c r="AM7" s="541">
        <v>0</v>
      </c>
      <c r="AN7" s="541">
        <v>0</v>
      </c>
      <c r="AO7" s="541">
        <v>0</v>
      </c>
      <c r="AP7" s="541">
        <v>0</v>
      </c>
      <c r="AQ7" s="545" t="b">
        <v>0</v>
      </c>
      <c r="AR7" s="541">
        <v>0</v>
      </c>
      <c r="AS7" s="541">
        <v>0</v>
      </c>
      <c r="AT7" s="541">
        <v>17.68</v>
      </c>
      <c r="AU7" s="541">
        <v>0</v>
      </c>
      <c r="AV7" s="541">
        <v>0</v>
      </c>
      <c r="AW7" s="543"/>
      <c r="AX7" s="543"/>
      <c r="AY7" s="541">
        <v>-14.733333333333333</v>
      </c>
      <c r="AZ7" s="541">
        <v>-2.95</v>
      </c>
      <c r="BA7" s="543"/>
      <c r="BB7" s="541">
        <v>0</v>
      </c>
      <c r="BC7" s="541">
        <v>0</v>
      </c>
      <c r="BD7" s="543"/>
      <c r="BE7" s="543"/>
      <c r="BF7" s="543"/>
      <c r="BG7" s="543"/>
      <c r="BH7" s="543" t="s">
        <v>344</v>
      </c>
      <c r="BI7" s="543"/>
      <c r="BJ7" s="545" t="b">
        <v>0</v>
      </c>
      <c r="BK7" s="541">
        <v>0</v>
      </c>
      <c r="BL7" s="541">
        <v>0</v>
      </c>
      <c r="BM7" s="541">
        <v>0</v>
      </c>
      <c r="BN7" s="543"/>
      <c r="BO7" s="541">
        <v>0</v>
      </c>
      <c r="BP7" s="541">
        <v>0</v>
      </c>
      <c r="BQ7" s="541">
        <v>0</v>
      </c>
      <c r="BR7" s="541">
        <v>2489319183</v>
      </c>
      <c r="BS7" s="543" t="s">
        <v>350</v>
      </c>
      <c r="BT7" s="541">
        <v>1</v>
      </c>
      <c r="BU7" s="545" t="b">
        <v>0</v>
      </c>
      <c r="BV7" s="543"/>
      <c r="BW7" s="541">
        <v>0</v>
      </c>
      <c r="BX7" s="541">
        <v>0</v>
      </c>
      <c r="BY7" s="543" t="s">
        <v>346</v>
      </c>
      <c r="BZ7" s="542">
        <v>45849</v>
      </c>
      <c r="CA7" s="541"/>
      <c r="CB7" s="541"/>
      <c r="CC7" s="541"/>
      <c r="CD7" s="541"/>
      <c r="CE7" s="541"/>
      <c r="CF7" s="541"/>
      <c r="CG7" s="541"/>
      <c r="CH7" s="541"/>
      <c r="CI7" s="541"/>
      <c r="CJ7" s="541"/>
      <c r="CK7" s="541"/>
      <c r="CL7" s="541"/>
      <c r="CM7" s="541"/>
      <c r="CN7" s="541"/>
      <c r="CO7" s="541"/>
      <c r="CP7" s="541"/>
      <c r="CQ7" s="541"/>
      <c r="CR7" s="541"/>
      <c r="CS7" s="541"/>
      <c r="CT7" s="541"/>
      <c r="CU7" s="541"/>
      <c r="CV7" s="541"/>
      <c r="CW7" s="541"/>
      <c r="CX7" s="541"/>
      <c r="CY7" s="541"/>
    </row>
    <row r="8" spans="1:103" ht="13.2">
      <c r="A8" s="546">
        <v>307372156</v>
      </c>
      <c r="B8" s="547">
        <v>45733</v>
      </c>
      <c r="C8" s="547">
        <v>45739</v>
      </c>
      <c r="D8" s="547">
        <v>45740</v>
      </c>
      <c r="E8" s="548" t="s">
        <v>342</v>
      </c>
      <c r="F8" s="548"/>
      <c r="G8" s="546">
        <v>2908236788339</v>
      </c>
      <c r="H8" s="546">
        <v>0</v>
      </c>
      <c r="I8" s="546">
        <v>0</v>
      </c>
      <c r="J8" s="547"/>
      <c r="K8" s="547"/>
      <c r="L8" s="548"/>
      <c r="M8" s="546">
        <v>0</v>
      </c>
      <c r="N8" s="548"/>
      <c r="O8" s="548"/>
      <c r="P8" s="548"/>
      <c r="Q8" s="548"/>
      <c r="R8" s="548"/>
      <c r="S8" s="548" t="s">
        <v>201</v>
      </c>
      <c r="T8" s="546">
        <v>0</v>
      </c>
      <c r="U8" s="546">
        <v>0</v>
      </c>
      <c r="V8" s="546">
        <v>0</v>
      </c>
      <c r="W8" s="546">
        <v>0</v>
      </c>
      <c r="X8" s="546">
        <v>0</v>
      </c>
      <c r="Y8" s="548"/>
      <c r="Z8" s="548" t="s">
        <v>343</v>
      </c>
      <c r="AA8" s="549">
        <v>45734</v>
      </c>
      <c r="AB8" s="549">
        <v>45734</v>
      </c>
      <c r="AC8" s="547">
        <v>45734</v>
      </c>
      <c r="AD8" s="546">
        <v>26615885943</v>
      </c>
      <c r="AE8" s="546">
        <v>0</v>
      </c>
      <c r="AF8" s="546">
        <v>0</v>
      </c>
      <c r="AG8" s="546">
        <v>0</v>
      </c>
      <c r="AH8" s="546">
        <v>0</v>
      </c>
      <c r="AI8" s="548"/>
      <c r="AJ8" s="546">
        <v>0</v>
      </c>
      <c r="AK8" s="546">
        <v>0</v>
      </c>
      <c r="AL8" s="546">
        <v>0</v>
      </c>
      <c r="AM8" s="546">
        <v>0</v>
      </c>
      <c r="AN8" s="546">
        <v>0</v>
      </c>
      <c r="AO8" s="546">
        <v>0</v>
      </c>
      <c r="AP8" s="546">
        <v>0</v>
      </c>
      <c r="AQ8" s="550" t="b">
        <v>0</v>
      </c>
      <c r="AR8" s="546">
        <v>0</v>
      </c>
      <c r="AS8" s="546">
        <v>0</v>
      </c>
      <c r="AT8" s="546">
        <v>8.3780000000000001</v>
      </c>
      <c r="AU8" s="546">
        <v>0</v>
      </c>
      <c r="AV8" s="546">
        <v>0</v>
      </c>
      <c r="AW8" s="548"/>
      <c r="AX8" s="548"/>
      <c r="AY8" s="546">
        <v>-6.9816666666666665</v>
      </c>
      <c r="AZ8" s="546">
        <v>-1.4</v>
      </c>
      <c r="BA8" s="548"/>
      <c r="BB8" s="546">
        <v>0</v>
      </c>
      <c r="BC8" s="546">
        <v>0</v>
      </c>
      <c r="BD8" s="548"/>
      <c r="BE8" s="548"/>
      <c r="BF8" s="548"/>
      <c r="BG8" s="548"/>
      <c r="BH8" s="548" t="s">
        <v>344</v>
      </c>
      <c r="BI8" s="548"/>
      <c r="BJ8" s="550" t="b">
        <v>0</v>
      </c>
      <c r="BK8" s="546">
        <v>0</v>
      </c>
      <c r="BL8" s="546">
        <v>0</v>
      </c>
      <c r="BM8" s="546">
        <v>0</v>
      </c>
      <c r="BN8" s="548"/>
      <c r="BO8" s="546">
        <v>0</v>
      </c>
      <c r="BP8" s="546">
        <v>0</v>
      </c>
      <c r="BQ8" s="546">
        <v>0</v>
      </c>
      <c r="BR8" s="546">
        <v>2474731053</v>
      </c>
      <c r="BS8" s="548" t="s">
        <v>351</v>
      </c>
      <c r="BT8" s="546">
        <v>1</v>
      </c>
      <c r="BU8" s="550" t="b">
        <v>0</v>
      </c>
      <c r="BV8" s="548"/>
      <c r="BW8" s="546">
        <v>0</v>
      </c>
      <c r="BX8" s="546">
        <v>0</v>
      </c>
      <c r="BY8" s="548" t="s">
        <v>346</v>
      </c>
      <c r="BZ8" s="547">
        <v>45849</v>
      </c>
      <c r="CA8" s="546"/>
      <c r="CB8" s="546"/>
      <c r="CC8" s="546"/>
      <c r="CD8" s="546"/>
      <c r="CE8" s="546"/>
      <c r="CF8" s="546"/>
      <c r="CG8" s="546"/>
      <c r="CH8" s="546"/>
      <c r="CI8" s="546"/>
      <c r="CJ8" s="546"/>
      <c r="CK8" s="546"/>
      <c r="CL8" s="546"/>
      <c r="CM8" s="546"/>
      <c r="CN8" s="546"/>
      <c r="CO8" s="546"/>
      <c r="CP8" s="546"/>
      <c r="CQ8" s="546"/>
      <c r="CR8" s="546"/>
      <c r="CS8" s="546"/>
      <c r="CT8" s="546"/>
      <c r="CU8" s="546"/>
      <c r="CV8" s="546"/>
      <c r="CW8" s="546"/>
      <c r="CX8" s="546"/>
      <c r="CY8" s="546"/>
    </row>
    <row r="9" spans="1:103" ht="13.2">
      <c r="A9" s="541">
        <v>307372156</v>
      </c>
      <c r="B9" s="542">
        <v>45733</v>
      </c>
      <c r="C9" s="542">
        <v>45739</v>
      </c>
      <c r="D9" s="542">
        <v>45740</v>
      </c>
      <c r="E9" s="543" t="s">
        <v>342</v>
      </c>
      <c r="F9" s="543"/>
      <c r="G9" s="541">
        <v>2908938437966</v>
      </c>
      <c r="H9" s="541">
        <v>0</v>
      </c>
      <c r="I9" s="541">
        <v>0</v>
      </c>
      <c r="J9" s="542"/>
      <c r="K9" s="542"/>
      <c r="L9" s="543"/>
      <c r="M9" s="541">
        <v>0</v>
      </c>
      <c r="N9" s="543"/>
      <c r="O9" s="543"/>
      <c r="P9" s="543"/>
      <c r="Q9" s="543"/>
      <c r="R9" s="543"/>
      <c r="S9" s="543" t="s">
        <v>201</v>
      </c>
      <c r="T9" s="541">
        <v>0</v>
      </c>
      <c r="U9" s="541">
        <v>0</v>
      </c>
      <c r="V9" s="541">
        <v>0</v>
      </c>
      <c r="W9" s="541">
        <v>0</v>
      </c>
      <c r="X9" s="541">
        <v>0</v>
      </c>
      <c r="Y9" s="543"/>
      <c r="Z9" s="543" t="s">
        <v>343</v>
      </c>
      <c r="AA9" s="544">
        <v>45736</v>
      </c>
      <c r="AB9" s="544">
        <v>45736</v>
      </c>
      <c r="AC9" s="542">
        <v>45736</v>
      </c>
      <c r="AD9" s="541">
        <v>27098386041</v>
      </c>
      <c r="AE9" s="541">
        <v>0</v>
      </c>
      <c r="AF9" s="541">
        <v>0</v>
      </c>
      <c r="AG9" s="541">
        <v>0</v>
      </c>
      <c r="AH9" s="541">
        <v>0</v>
      </c>
      <c r="AI9" s="543"/>
      <c r="AJ9" s="541">
        <v>0</v>
      </c>
      <c r="AK9" s="541">
        <v>0</v>
      </c>
      <c r="AL9" s="541">
        <v>0</v>
      </c>
      <c r="AM9" s="541">
        <v>0</v>
      </c>
      <c r="AN9" s="541">
        <v>0</v>
      </c>
      <c r="AO9" s="541">
        <v>0</v>
      </c>
      <c r="AP9" s="541">
        <v>0</v>
      </c>
      <c r="AQ9" s="545" t="b">
        <v>0</v>
      </c>
      <c r="AR9" s="541">
        <v>0</v>
      </c>
      <c r="AS9" s="541">
        <v>0</v>
      </c>
      <c r="AT9" s="541">
        <v>12.268000000000001</v>
      </c>
      <c r="AU9" s="541">
        <v>0</v>
      </c>
      <c r="AV9" s="541">
        <v>0</v>
      </c>
      <c r="AW9" s="543"/>
      <c r="AX9" s="543"/>
      <c r="AY9" s="541">
        <v>-10.223333333333333</v>
      </c>
      <c r="AZ9" s="541">
        <v>-2.04</v>
      </c>
      <c r="BA9" s="543"/>
      <c r="BB9" s="541">
        <v>0</v>
      </c>
      <c r="BC9" s="541">
        <v>0</v>
      </c>
      <c r="BD9" s="543"/>
      <c r="BE9" s="543"/>
      <c r="BF9" s="543"/>
      <c r="BG9" s="543"/>
      <c r="BH9" s="543" t="s">
        <v>344</v>
      </c>
      <c r="BI9" s="543"/>
      <c r="BJ9" s="545" t="b">
        <v>0</v>
      </c>
      <c r="BK9" s="541">
        <v>0</v>
      </c>
      <c r="BL9" s="541">
        <v>0</v>
      </c>
      <c r="BM9" s="541">
        <v>0</v>
      </c>
      <c r="BN9" s="543"/>
      <c r="BO9" s="541">
        <v>0</v>
      </c>
      <c r="BP9" s="541">
        <v>0</v>
      </c>
      <c r="BQ9" s="541">
        <v>0</v>
      </c>
      <c r="BR9" s="541">
        <v>2545059083</v>
      </c>
      <c r="BS9" s="543" t="s">
        <v>352</v>
      </c>
      <c r="BT9" s="541">
        <v>1</v>
      </c>
      <c r="BU9" s="545" t="b">
        <v>0</v>
      </c>
      <c r="BV9" s="543"/>
      <c r="BW9" s="541">
        <v>0</v>
      </c>
      <c r="BX9" s="541">
        <v>0</v>
      </c>
      <c r="BY9" s="543" t="s">
        <v>346</v>
      </c>
      <c r="BZ9" s="542">
        <v>45849</v>
      </c>
      <c r="CA9" s="541"/>
      <c r="CB9" s="541"/>
      <c r="CC9" s="541"/>
      <c r="CD9" s="541"/>
      <c r="CE9" s="541"/>
      <c r="CF9" s="541"/>
      <c r="CG9" s="541"/>
      <c r="CH9" s="541"/>
      <c r="CI9" s="541"/>
      <c r="CJ9" s="541"/>
      <c r="CK9" s="541"/>
      <c r="CL9" s="541"/>
      <c r="CM9" s="541"/>
      <c r="CN9" s="541"/>
      <c r="CO9" s="541"/>
      <c r="CP9" s="541"/>
      <c r="CQ9" s="541"/>
      <c r="CR9" s="541"/>
      <c r="CS9" s="541"/>
      <c r="CT9" s="541"/>
      <c r="CU9" s="541"/>
      <c r="CV9" s="541"/>
      <c r="CW9" s="541"/>
      <c r="CX9" s="541"/>
      <c r="CY9" s="541"/>
    </row>
    <row r="10" spans="1:103" ht="13.2">
      <c r="A10" s="546">
        <v>307372156</v>
      </c>
      <c r="B10" s="547">
        <v>45733</v>
      </c>
      <c r="C10" s="547">
        <v>45739</v>
      </c>
      <c r="D10" s="547">
        <v>45740</v>
      </c>
      <c r="E10" s="548" t="s">
        <v>342</v>
      </c>
      <c r="F10" s="548"/>
      <c r="G10" s="546">
        <v>2909214281989</v>
      </c>
      <c r="H10" s="546">
        <v>0</v>
      </c>
      <c r="I10" s="546">
        <v>0</v>
      </c>
      <c r="J10" s="547"/>
      <c r="K10" s="547"/>
      <c r="L10" s="548"/>
      <c r="M10" s="546">
        <v>0</v>
      </c>
      <c r="N10" s="548"/>
      <c r="O10" s="548"/>
      <c r="P10" s="548"/>
      <c r="Q10" s="548"/>
      <c r="R10" s="548"/>
      <c r="S10" s="548" t="s">
        <v>201</v>
      </c>
      <c r="T10" s="546">
        <v>0</v>
      </c>
      <c r="U10" s="546">
        <v>0</v>
      </c>
      <c r="V10" s="546">
        <v>0</v>
      </c>
      <c r="W10" s="546">
        <v>0</v>
      </c>
      <c r="X10" s="546">
        <v>0</v>
      </c>
      <c r="Y10" s="548"/>
      <c r="Z10" s="548" t="s">
        <v>343</v>
      </c>
      <c r="AA10" s="549">
        <v>45738</v>
      </c>
      <c r="AB10" s="549">
        <v>45738</v>
      </c>
      <c r="AC10" s="547">
        <v>45738</v>
      </c>
      <c r="AD10" s="546">
        <v>27360858565</v>
      </c>
      <c r="AE10" s="546">
        <v>0</v>
      </c>
      <c r="AF10" s="546">
        <v>0</v>
      </c>
      <c r="AG10" s="546">
        <v>0</v>
      </c>
      <c r="AH10" s="546">
        <v>0</v>
      </c>
      <c r="AI10" s="548"/>
      <c r="AJ10" s="546">
        <v>0</v>
      </c>
      <c r="AK10" s="546">
        <v>0</v>
      </c>
      <c r="AL10" s="546">
        <v>0</v>
      </c>
      <c r="AM10" s="546">
        <v>0</v>
      </c>
      <c r="AN10" s="546">
        <v>0</v>
      </c>
      <c r="AO10" s="546">
        <v>0</v>
      </c>
      <c r="AP10" s="546">
        <v>0</v>
      </c>
      <c r="AQ10" s="550" t="b">
        <v>0</v>
      </c>
      <c r="AR10" s="546">
        <v>0</v>
      </c>
      <c r="AS10" s="546">
        <v>0</v>
      </c>
      <c r="AT10" s="546">
        <v>7.4589999999999996</v>
      </c>
      <c r="AU10" s="546">
        <v>0</v>
      </c>
      <c r="AV10" s="546">
        <v>0</v>
      </c>
      <c r="AW10" s="548"/>
      <c r="AX10" s="548"/>
      <c r="AY10" s="546">
        <v>-6.2158333333333333</v>
      </c>
      <c r="AZ10" s="546">
        <v>-1.24</v>
      </c>
      <c r="BA10" s="548"/>
      <c r="BB10" s="546">
        <v>0</v>
      </c>
      <c r="BC10" s="546">
        <v>0</v>
      </c>
      <c r="BD10" s="548"/>
      <c r="BE10" s="548"/>
      <c r="BF10" s="548"/>
      <c r="BG10" s="548"/>
      <c r="BH10" s="548" t="s">
        <v>344</v>
      </c>
      <c r="BI10" s="548"/>
      <c r="BJ10" s="550" t="b">
        <v>0</v>
      </c>
      <c r="BK10" s="546">
        <v>0</v>
      </c>
      <c r="BL10" s="546">
        <v>0</v>
      </c>
      <c r="BM10" s="546">
        <v>0</v>
      </c>
      <c r="BN10" s="548"/>
      <c r="BO10" s="546">
        <v>0</v>
      </c>
      <c r="BP10" s="546">
        <v>0</v>
      </c>
      <c r="BQ10" s="546">
        <v>0</v>
      </c>
      <c r="BR10" s="546">
        <v>2576478271</v>
      </c>
      <c r="BS10" s="548" t="s">
        <v>353</v>
      </c>
      <c r="BT10" s="546">
        <v>1</v>
      </c>
      <c r="BU10" s="550" t="b">
        <v>0</v>
      </c>
      <c r="BV10" s="548"/>
      <c r="BW10" s="546">
        <v>0</v>
      </c>
      <c r="BX10" s="546">
        <v>0</v>
      </c>
      <c r="BY10" s="548" t="s">
        <v>346</v>
      </c>
      <c r="BZ10" s="547">
        <v>45849</v>
      </c>
      <c r="CA10" s="546"/>
      <c r="CB10" s="546"/>
      <c r="CC10" s="546"/>
      <c r="CD10" s="546"/>
      <c r="CE10" s="546"/>
      <c r="CF10" s="546"/>
      <c r="CG10" s="546"/>
      <c r="CH10" s="546"/>
      <c r="CI10" s="546"/>
      <c r="CJ10" s="546"/>
      <c r="CK10" s="546"/>
      <c r="CL10" s="546"/>
      <c r="CM10" s="546"/>
      <c r="CN10" s="546"/>
      <c r="CO10" s="546"/>
      <c r="CP10" s="546"/>
      <c r="CQ10" s="546"/>
      <c r="CR10" s="546"/>
      <c r="CS10" s="546"/>
      <c r="CT10" s="546"/>
      <c r="CU10" s="546"/>
      <c r="CV10" s="546"/>
      <c r="CW10" s="546"/>
      <c r="CX10" s="546"/>
      <c r="CY10" s="546"/>
    </row>
    <row r="11" spans="1:103" ht="13.2">
      <c r="A11" s="541">
        <v>319588538</v>
      </c>
      <c r="B11" s="542">
        <v>45740</v>
      </c>
      <c r="C11" s="542">
        <v>45746</v>
      </c>
      <c r="D11" s="542">
        <v>45747</v>
      </c>
      <c r="E11" s="543" t="s">
        <v>342</v>
      </c>
      <c r="F11" s="543"/>
      <c r="G11" s="541">
        <v>2910019926968</v>
      </c>
      <c r="H11" s="541">
        <v>0</v>
      </c>
      <c r="I11" s="541">
        <v>0</v>
      </c>
      <c r="J11" s="542"/>
      <c r="K11" s="542"/>
      <c r="L11" s="543"/>
      <c r="M11" s="541">
        <v>0</v>
      </c>
      <c r="N11" s="543"/>
      <c r="O11" s="543"/>
      <c r="P11" s="543"/>
      <c r="Q11" s="543"/>
      <c r="R11" s="543"/>
      <c r="S11" s="543" t="s">
        <v>201</v>
      </c>
      <c r="T11" s="541">
        <v>0</v>
      </c>
      <c r="U11" s="541">
        <v>0</v>
      </c>
      <c r="V11" s="541">
        <v>0</v>
      </c>
      <c r="W11" s="541">
        <v>0</v>
      </c>
      <c r="X11" s="541">
        <v>0</v>
      </c>
      <c r="Y11" s="543"/>
      <c r="Z11" s="543" t="s">
        <v>343</v>
      </c>
      <c r="AA11" s="544">
        <v>45741</v>
      </c>
      <c r="AB11" s="544">
        <v>45741</v>
      </c>
      <c r="AC11" s="542">
        <v>45741</v>
      </c>
      <c r="AD11" s="541">
        <v>27792747975</v>
      </c>
      <c r="AE11" s="541">
        <v>0</v>
      </c>
      <c r="AF11" s="541">
        <v>0</v>
      </c>
      <c r="AG11" s="541">
        <v>0</v>
      </c>
      <c r="AH11" s="541">
        <v>0</v>
      </c>
      <c r="AI11" s="543"/>
      <c r="AJ11" s="541">
        <v>0</v>
      </c>
      <c r="AK11" s="541">
        <v>0</v>
      </c>
      <c r="AL11" s="541">
        <v>0</v>
      </c>
      <c r="AM11" s="541">
        <v>0</v>
      </c>
      <c r="AN11" s="541">
        <v>0</v>
      </c>
      <c r="AO11" s="541">
        <v>0</v>
      </c>
      <c r="AP11" s="541">
        <v>0</v>
      </c>
      <c r="AQ11" s="545" t="b">
        <v>0</v>
      </c>
      <c r="AR11" s="541">
        <v>0</v>
      </c>
      <c r="AS11" s="541">
        <v>0</v>
      </c>
      <c r="AT11" s="541">
        <v>19.733000000000001</v>
      </c>
      <c r="AU11" s="541">
        <v>0</v>
      </c>
      <c r="AV11" s="541">
        <v>0</v>
      </c>
      <c r="AW11" s="543"/>
      <c r="AX11" s="543"/>
      <c r="AY11" s="541">
        <v>-16.444166666666668</v>
      </c>
      <c r="AZ11" s="541">
        <v>-3.29</v>
      </c>
      <c r="BA11" s="543"/>
      <c r="BB11" s="541">
        <v>0</v>
      </c>
      <c r="BC11" s="541">
        <v>0</v>
      </c>
      <c r="BD11" s="543"/>
      <c r="BE11" s="543"/>
      <c r="BF11" s="543"/>
      <c r="BG11" s="543"/>
      <c r="BH11" s="543" t="s">
        <v>344</v>
      </c>
      <c r="BI11" s="543"/>
      <c r="BJ11" s="545" t="b">
        <v>0</v>
      </c>
      <c r="BK11" s="541">
        <v>0</v>
      </c>
      <c r="BL11" s="541">
        <v>0</v>
      </c>
      <c r="BM11" s="541">
        <v>0</v>
      </c>
      <c r="BN11" s="543"/>
      <c r="BO11" s="541">
        <v>0</v>
      </c>
      <c r="BP11" s="541">
        <v>0</v>
      </c>
      <c r="BQ11" s="541">
        <v>0</v>
      </c>
      <c r="BR11" s="541">
        <v>2620382515</v>
      </c>
      <c r="BS11" s="543" t="s">
        <v>354</v>
      </c>
      <c r="BT11" s="541">
        <v>1</v>
      </c>
      <c r="BU11" s="545" t="b">
        <v>0</v>
      </c>
      <c r="BV11" s="543"/>
      <c r="BW11" s="541">
        <v>0</v>
      </c>
      <c r="BX11" s="541">
        <v>0</v>
      </c>
      <c r="BY11" s="543" t="s">
        <v>346</v>
      </c>
      <c r="BZ11" s="542">
        <v>45849</v>
      </c>
      <c r="CA11" s="541"/>
      <c r="CB11" s="541"/>
      <c r="CC11" s="541"/>
      <c r="CD11" s="541"/>
      <c r="CE11" s="541"/>
      <c r="CF11" s="541"/>
      <c r="CG11" s="541"/>
      <c r="CH11" s="541"/>
      <c r="CI11" s="541"/>
      <c r="CJ11" s="541"/>
      <c r="CK11" s="541"/>
      <c r="CL11" s="541"/>
      <c r="CM11" s="541"/>
      <c r="CN11" s="541"/>
      <c r="CO11" s="541"/>
      <c r="CP11" s="541"/>
      <c r="CQ11" s="541"/>
      <c r="CR11" s="541"/>
      <c r="CS11" s="541"/>
      <c r="CT11" s="541"/>
      <c r="CU11" s="541"/>
      <c r="CV11" s="541"/>
      <c r="CW11" s="541"/>
      <c r="CX11" s="541"/>
      <c r="CY11" s="541"/>
    </row>
    <row r="12" spans="1:103" ht="13.2">
      <c r="A12" s="546">
        <v>319588538</v>
      </c>
      <c r="B12" s="547">
        <v>45740</v>
      </c>
      <c r="C12" s="547">
        <v>45746</v>
      </c>
      <c r="D12" s="547">
        <v>45747</v>
      </c>
      <c r="E12" s="548" t="s">
        <v>342</v>
      </c>
      <c r="F12" s="548"/>
      <c r="G12" s="546">
        <v>2910238176183</v>
      </c>
      <c r="H12" s="546">
        <v>0</v>
      </c>
      <c r="I12" s="546">
        <v>0</v>
      </c>
      <c r="J12" s="547"/>
      <c r="K12" s="547"/>
      <c r="L12" s="548"/>
      <c r="M12" s="546">
        <v>0</v>
      </c>
      <c r="N12" s="548"/>
      <c r="O12" s="548"/>
      <c r="P12" s="548"/>
      <c r="Q12" s="548"/>
      <c r="R12" s="548"/>
      <c r="S12" s="548" t="s">
        <v>201</v>
      </c>
      <c r="T12" s="546">
        <v>0</v>
      </c>
      <c r="U12" s="546">
        <v>0</v>
      </c>
      <c r="V12" s="546">
        <v>0</v>
      </c>
      <c r="W12" s="546">
        <v>0</v>
      </c>
      <c r="X12" s="546">
        <v>0</v>
      </c>
      <c r="Y12" s="548"/>
      <c r="Z12" s="548" t="s">
        <v>343</v>
      </c>
      <c r="AA12" s="549">
        <v>45742</v>
      </c>
      <c r="AB12" s="549">
        <v>45742</v>
      </c>
      <c r="AC12" s="547">
        <v>45742</v>
      </c>
      <c r="AD12" s="546">
        <v>27802123034</v>
      </c>
      <c r="AE12" s="546">
        <v>0</v>
      </c>
      <c r="AF12" s="546">
        <v>0</v>
      </c>
      <c r="AG12" s="546">
        <v>0</v>
      </c>
      <c r="AH12" s="546">
        <v>0</v>
      </c>
      <c r="AI12" s="548"/>
      <c r="AJ12" s="546">
        <v>0</v>
      </c>
      <c r="AK12" s="546">
        <v>0</v>
      </c>
      <c r="AL12" s="546">
        <v>0</v>
      </c>
      <c r="AM12" s="546">
        <v>0</v>
      </c>
      <c r="AN12" s="546">
        <v>0</v>
      </c>
      <c r="AO12" s="546">
        <v>0</v>
      </c>
      <c r="AP12" s="546">
        <v>0</v>
      </c>
      <c r="AQ12" s="550" t="b">
        <v>0</v>
      </c>
      <c r="AR12" s="546">
        <v>0</v>
      </c>
      <c r="AS12" s="546">
        <v>0</v>
      </c>
      <c r="AT12" s="546">
        <v>12.69</v>
      </c>
      <c r="AU12" s="546">
        <v>0</v>
      </c>
      <c r="AV12" s="546">
        <v>0</v>
      </c>
      <c r="AW12" s="548"/>
      <c r="AX12" s="548"/>
      <c r="AY12" s="546">
        <v>-10.574999999999999</v>
      </c>
      <c r="AZ12" s="546">
        <v>-2.12</v>
      </c>
      <c r="BA12" s="548"/>
      <c r="BB12" s="546">
        <v>0</v>
      </c>
      <c r="BC12" s="546">
        <v>0</v>
      </c>
      <c r="BD12" s="548"/>
      <c r="BE12" s="548"/>
      <c r="BF12" s="548"/>
      <c r="BG12" s="548"/>
      <c r="BH12" s="548" t="s">
        <v>344</v>
      </c>
      <c r="BI12" s="548"/>
      <c r="BJ12" s="550" t="b">
        <v>0</v>
      </c>
      <c r="BK12" s="546">
        <v>0</v>
      </c>
      <c r="BL12" s="546">
        <v>0</v>
      </c>
      <c r="BM12" s="546">
        <v>0</v>
      </c>
      <c r="BN12" s="548"/>
      <c r="BO12" s="546">
        <v>0</v>
      </c>
      <c r="BP12" s="546">
        <v>0</v>
      </c>
      <c r="BQ12" s="546">
        <v>0</v>
      </c>
      <c r="BR12" s="546">
        <v>2624698134</v>
      </c>
      <c r="BS12" s="548" t="s">
        <v>355</v>
      </c>
      <c r="BT12" s="546">
        <v>1</v>
      </c>
      <c r="BU12" s="550" t="b">
        <v>0</v>
      </c>
      <c r="BV12" s="548"/>
      <c r="BW12" s="546">
        <v>0</v>
      </c>
      <c r="BX12" s="546">
        <v>0</v>
      </c>
      <c r="BY12" s="548" t="s">
        <v>346</v>
      </c>
      <c r="BZ12" s="547">
        <v>45849</v>
      </c>
      <c r="CA12" s="546"/>
      <c r="CB12" s="546"/>
      <c r="CC12" s="546"/>
      <c r="CD12" s="546"/>
      <c r="CE12" s="546"/>
      <c r="CF12" s="546"/>
      <c r="CG12" s="546"/>
      <c r="CH12" s="546"/>
      <c r="CI12" s="546"/>
      <c r="CJ12" s="546"/>
      <c r="CK12" s="546"/>
      <c r="CL12" s="546"/>
      <c r="CM12" s="546"/>
      <c r="CN12" s="546"/>
      <c r="CO12" s="546"/>
      <c r="CP12" s="546"/>
      <c r="CQ12" s="546"/>
      <c r="CR12" s="546"/>
      <c r="CS12" s="546"/>
      <c r="CT12" s="546"/>
      <c r="CU12" s="546"/>
      <c r="CV12" s="546"/>
      <c r="CW12" s="546"/>
      <c r="CX12" s="546"/>
      <c r="CY12" s="546"/>
    </row>
    <row r="13" spans="1:103" ht="13.2">
      <c r="A13" s="541">
        <v>330281508</v>
      </c>
      <c r="B13" s="542">
        <v>45747</v>
      </c>
      <c r="C13" s="542">
        <v>45753</v>
      </c>
      <c r="D13" s="542">
        <v>45754</v>
      </c>
      <c r="E13" s="543" t="s">
        <v>342</v>
      </c>
      <c r="F13" s="543"/>
      <c r="G13" s="541">
        <v>2912655065728</v>
      </c>
      <c r="H13" s="541">
        <v>0</v>
      </c>
      <c r="I13" s="541">
        <v>0</v>
      </c>
      <c r="J13" s="542"/>
      <c r="K13" s="542"/>
      <c r="L13" s="543"/>
      <c r="M13" s="541">
        <v>0</v>
      </c>
      <c r="N13" s="543"/>
      <c r="O13" s="543"/>
      <c r="P13" s="543"/>
      <c r="Q13" s="543"/>
      <c r="R13" s="543"/>
      <c r="S13" s="543" t="s">
        <v>201</v>
      </c>
      <c r="T13" s="541">
        <v>0</v>
      </c>
      <c r="U13" s="541">
        <v>0</v>
      </c>
      <c r="V13" s="541">
        <v>0</v>
      </c>
      <c r="W13" s="541">
        <v>0</v>
      </c>
      <c r="X13" s="541">
        <v>0</v>
      </c>
      <c r="Y13" s="543"/>
      <c r="Z13" s="543" t="s">
        <v>343</v>
      </c>
      <c r="AA13" s="544">
        <v>45753</v>
      </c>
      <c r="AB13" s="544">
        <v>45753</v>
      </c>
      <c r="AC13" s="542">
        <v>45753</v>
      </c>
      <c r="AD13" s="541">
        <v>28271550961</v>
      </c>
      <c r="AE13" s="541">
        <v>0</v>
      </c>
      <c r="AF13" s="541">
        <v>0</v>
      </c>
      <c r="AG13" s="541">
        <v>0</v>
      </c>
      <c r="AH13" s="541">
        <v>0</v>
      </c>
      <c r="AI13" s="543"/>
      <c r="AJ13" s="541">
        <v>0</v>
      </c>
      <c r="AK13" s="541">
        <v>0</v>
      </c>
      <c r="AL13" s="541">
        <v>0</v>
      </c>
      <c r="AM13" s="541">
        <v>0</v>
      </c>
      <c r="AN13" s="541">
        <v>0</v>
      </c>
      <c r="AO13" s="541">
        <v>0</v>
      </c>
      <c r="AP13" s="541">
        <v>0</v>
      </c>
      <c r="AQ13" s="545" t="b">
        <v>0</v>
      </c>
      <c r="AR13" s="541">
        <v>0</v>
      </c>
      <c r="AS13" s="541">
        <v>0</v>
      </c>
      <c r="AT13" s="541">
        <v>13.055</v>
      </c>
      <c r="AU13" s="541">
        <v>0</v>
      </c>
      <c r="AV13" s="541">
        <v>0</v>
      </c>
      <c r="AW13" s="543"/>
      <c r="AX13" s="543"/>
      <c r="AY13" s="541">
        <v>-10.879166666666666</v>
      </c>
      <c r="AZ13" s="541">
        <v>-2.1800000000000002</v>
      </c>
      <c r="BA13" s="543"/>
      <c r="BB13" s="541">
        <v>0</v>
      </c>
      <c r="BC13" s="541">
        <v>0</v>
      </c>
      <c r="BD13" s="543"/>
      <c r="BE13" s="543"/>
      <c r="BF13" s="543"/>
      <c r="BG13" s="543"/>
      <c r="BH13" s="543" t="s">
        <v>344</v>
      </c>
      <c r="BI13" s="543"/>
      <c r="BJ13" s="545" t="b">
        <v>0</v>
      </c>
      <c r="BK13" s="541">
        <v>0</v>
      </c>
      <c r="BL13" s="541">
        <v>0</v>
      </c>
      <c r="BM13" s="541">
        <v>0</v>
      </c>
      <c r="BN13" s="543"/>
      <c r="BO13" s="541">
        <v>0</v>
      </c>
      <c r="BP13" s="541">
        <v>0</v>
      </c>
      <c r="BQ13" s="541">
        <v>0</v>
      </c>
      <c r="BR13" s="541">
        <v>2694376875</v>
      </c>
      <c r="BS13" s="543" t="s">
        <v>356</v>
      </c>
      <c r="BT13" s="541">
        <v>1</v>
      </c>
      <c r="BU13" s="545" t="b">
        <v>0</v>
      </c>
      <c r="BV13" s="543"/>
      <c r="BW13" s="541">
        <v>0</v>
      </c>
      <c r="BX13" s="541">
        <v>0</v>
      </c>
      <c r="BY13" s="543" t="s">
        <v>346</v>
      </c>
      <c r="BZ13" s="542">
        <v>45849</v>
      </c>
      <c r="CA13" s="541"/>
      <c r="CB13" s="541"/>
      <c r="CC13" s="541"/>
      <c r="CD13" s="541"/>
      <c r="CE13" s="541"/>
      <c r="CF13" s="541"/>
      <c r="CG13" s="541"/>
      <c r="CH13" s="541"/>
      <c r="CI13" s="541"/>
      <c r="CJ13" s="541"/>
      <c r="CK13" s="541"/>
      <c r="CL13" s="541"/>
      <c r="CM13" s="541"/>
      <c r="CN13" s="541"/>
      <c r="CO13" s="541"/>
      <c r="CP13" s="541"/>
      <c r="CQ13" s="541"/>
      <c r="CR13" s="541"/>
      <c r="CS13" s="541"/>
      <c r="CT13" s="541"/>
      <c r="CU13" s="541"/>
      <c r="CV13" s="541"/>
      <c r="CW13" s="541"/>
      <c r="CX13" s="541"/>
      <c r="CY13" s="541"/>
    </row>
    <row r="14" spans="1:103" ht="13.2">
      <c r="A14" s="546">
        <v>334383210</v>
      </c>
      <c r="B14" s="547">
        <v>45754</v>
      </c>
      <c r="C14" s="547">
        <v>45760</v>
      </c>
      <c r="D14" s="547">
        <v>45761</v>
      </c>
      <c r="E14" s="548" t="s">
        <v>342</v>
      </c>
      <c r="F14" s="548"/>
      <c r="G14" s="546">
        <v>2913353764267</v>
      </c>
      <c r="H14" s="546">
        <v>0</v>
      </c>
      <c r="I14" s="546">
        <v>0</v>
      </c>
      <c r="J14" s="547"/>
      <c r="K14" s="547"/>
      <c r="L14" s="548"/>
      <c r="M14" s="546">
        <v>0</v>
      </c>
      <c r="N14" s="548"/>
      <c r="O14" s="548"/>
      <c r="P14" s="548"/>
      <c r="Q14" s="548"/>
      <c r="R14" s="548"/>
      <c r="S14" s="548" t="s">
        <v>201</v>
      </c>
      <c r="T14" s="546">
        <v>0</v>
      </c>
      <c r="U14" s="546">
        <v>0</v>
      </c>
      <c r="V14" s="546">
        <v>0</v>
      </c>
      <c r="W14" s="546">
        <v>0</v>
      </c>
      <c r="X14" s="546">
        <v>0</v>
      </c>
      <c r="Y14" s="548"/>
      <c r="Z14" s="548" t="s">
        <v>343</v>
      </c>
      <c r="AA14" s="549">
        <v>45756</v>
      </c>
      <c r="AB14" s="549">
        <v>45756</v>
      </c>
      <c r="AC14" s="547">
        <v>45756</v>
      </c>
      <c r="AD14" s="546">
        <v>28279935711</v>
      </c>
      <c r="AE14" s="546">
        <v>0</v>
      </c>
      <c r="AF14" s="546">
        <v>0</v>
      </c>
      <c r="AG14" s="546">
        <v>0</v>
      </c>
      <c r="AH14" s="546">
        <v>0</v>
      </c>
      <c r="AI14" s="548"/>
      <c r="AJ14" s="546">
        <v>0</v>
      </c>
      <c r="AK14" s="546">
        <v>0</v>
      </c>
      <c r="AL14" s="546">
        <v>0</v>
      </c>
      <c r="AM14" s="546">
        <v>0</v>
      </c>
      <c r="AN14" s="546">
        <v>0</v>
      </c>
      <c r="AO14" s="546">
        <v>0</v>
      </c>
      <c r="AP14" s="546">
        <v>0</v>
      </c>
      <c r="AQ14" s="550" t="b">
        <v>0</v>
      </c>
      <c r="AR14" s="546">
        <v>0</v>
      </c>
      <c r="AS14" s="546">
        <v>0</v>
      </c>
      <c r="AT14" s="546">
        <v>10.66</v>
      </c>
      <c r="AU14" s="546">
        <v>0</v>
      </c>
      <c r="AV14" s="546">
        <v>0</v>
      </c>
      <c r="AW14" s="548"/>
      <c r="AX14" s="548"/>
      <c r="AY14" s="546">
        <v>-8.8833333333333329</v>
      </c>
      <c r="AZ14" s="546">
        <v>-1.78</v>
      </c>
      <c r="BA14" s="548"/>
      <c r="BB14" s="546">
        <v>0</v>
      </c>
      <c r="BC14" s="546">
        <v>0</v>
      </c>
      <c r="BD14" s="548"/>
      <c r="BE14" s="548"/>
      <c r="BF14" s="548"/>
      <c r="BG14" s="548"/>
      <c r="BH14" s="548" t="s">
        <v>344</v>
      </c>
      <c r="BI14" s="548"/>
      <c r="BJ14" s="550" t="b">
        <v>0</v>
      </c>
      <c r="BK14" s="546">
        <v>0</v>
      </c>
      <c r="BL14" s="546">
        <v>0</v>
      </c>
      <c r="BM14" s="546">
        <v>0</v>
      </c>
      <c r="BN14" s="548"/>
      <c r="BO14" s="546">
        <v>0</v>
      </c>
      <c r="BP14" s="546">
        <v>0</v>
      </c>
      <c r="BQ14" s="546">
        <v>0</v>
      </c>
      <c r="BR14" s="546">
        <v>2699014355</v>
      </c>
      <c r="BS14" s="548" t="s">
        <v>357</v>
      </c>
      <c r="BT14" s="546">
        <v>1</v>
      </c>
      <c r="BU14" s="550" t="b">
        <v>0</v>
      </c>
      <c r="BV14" s="548"/>
      <c r="BW14" s="546">
        <v>0</v>
      </c>
      <c r="BX14" s="546">
        <v>0</v>
      </c>
      <c r="BY14" s="548" t="s">
        <v>346</v>
      </c>
      <c r="BZ14" s="547">
        <v>45849</v>
      </c>
      <c r="CA14" s="546"/>
      <c r="CB14" s="546"/>
      <c r="CC14" s="546"/>
      <c r="CD14" s="546"/>
      <c r="CE14" s="546"/>
      <c r="CF14" s="546"/>
      <c r="CG14" s="546"/>
      <c r="CH14" s="546"/>
      <c r="CI14" s="546"/>
      <c r="CJ14" s="546"/>
      <c r="CK14" s="546"/>
      <c r="CL14" s="546"/>
      <c r="CM14" s="546"/>
      <c r="CN14" s="546"/>
      <c r="CO14" s="546"/>
      <c r="CP14" s="546"/>
      <c r="CQ14" s="546"/>
      <c r="CR14" s="546"/>
      <c r="CS14" s="546"/>
      <c r="CT14" s="546"/>
      <c r="CU14" s="546"/>
      <c r="CV14" s="546"/>
      <c r="CW14" s="546"/>
      <c r="CX14" s="546"/>
      <c r="CY14" s="546"/>
    </row>
    <row r="15" spans="1:103" ht="13.2">
      <c r="A15" s="541">
        <v>334383210</v>
      </c>
      <c r="B15" s="542">
        <v>45754</v>
      </c>
      <c r="C15" s="542">
        <v>45760</v>
      </c>
      <c r="D15" s="542">
        <v>45761</v>
      </c>
      <c r="E15" s="543" t="s">
        <v>342</v>
      </c>
      <c r="F15" s="543"/>
      <c r="G15" s="541">
        <v>2913353764268</v>
      </c>
      <c r="H15" s="541">
        <v>0</v>
      </c>
      <c r="I15" s="541">
        <v>0</v>
      </c>
      <c r="J15" s="542"/>
      <c r="K15" s="542"/>
      <c r="L15" s="543"/>
      <c r="M15" s="541">
        <v>0</v>
      </c>
      <c r="N15" s="543"/>
      <c r="O15" s="543"/>
      <c r="P15" s="543"/>
      <c r="Q15" s="543"/>
      <c r="R15" s="543"/>
      <c r="S15" s="543" t="s">
        <v>201</v>
      </c>
      <c r="T15" s="541">
        <v>0</v>
      </c>
      <c r="U15" s="541">
        <v>0</v>
      </c>
      <c r="V15" s="541">
        <v>0</v>
      </c>
      <c r="W15" s="541">
        <v>0</v>
      </c>
      <c r="X15" s="541">
        <v>0</v>
      </c>
      <c r="Y15" s="543"/>
      <c r="Z15" s="543" t="s">
        <v>343</v>
      </c>
      <c r="AA15" s="544">
        <v>45756</v>
      </c>
      <c r="AB15" s="544">
        <v>45756</v>
      </c>
      <c r="AC15" s="542">
        <v>45756</v>
      </c>
      <c r="AD15" s="541">
        <v>28369685720</v>
      </c>
      <c r="AE15" s="541">
        <v>0</v>
      </c>
      <c r="AF15" s="541">
        <v>0</v>
      </c>
      <c r="AG15" s="541">
        <v>0</v>
      </c>
      <c r="AH15" s="541">
        <v>0</v>
      </c>
      <c r="AI15" s="543"/>
      <c r="AJ15" s="541">
        <v>0</v>
      </c>
      <c r="AK15" s="541">
        <v>0</v>
      </c>
      <c r="AL15" s="541">
        <v>0</v>
      </c>
      <c r="AM15" s="541">
        <v>0</v>
      </c>
      <c r="AN15" s="541">
        <v>0</v>
      </c>
      <c r="AO15" s="541">
        <v>0</v>
      </c>
      <c r="AP15" s="541">
        <v>0</v>
      </c>
      <c r="AQ15" s="545" t="b">
        <v>0</v>
      </c>
      <c r="AR15" s="541">
        <v>0</v>
      </c>
      <c r="AS15" s="541">
        <v>0</v>
      </c>
      <c r="AT15" s="541">
        <v>13.238</v>
      </c>
      <c r="AU15" s="541">
        <v>0</v>
      </c>
      <c r="AV15" s="541">
        <v>0</v>
      </c>
      <c r="AW15" s="543"/>
      <c r="AX15" s="543"/>
      <c r="AY15" s="541">
        <v>-11.031666666666666</v>
      </c>
      <c r="AZ15" s="541">
        <v>-2.21</v>
      </c>
      <c r="BA15" s="543"/>
      <c r="BB15" s="541">
        <v>0</v>
      </c>
      <c r="BC15" s="541">
        <v>0</v>
      </c>
      <c r="BD15" s="543"/>
      <c r="BE15" s="543"/>
      <c r="BF15" s="543"/>
      <c r="BG15" s="543"/>
      <c r="BH15" s="543" t="s">
        <v>344</v>
      </c>
      <c r="BI15" s="543"/>
      <c r="BJ15" s="545" t="b">
        <v>0</v>
      </c>
      <c r="BK15" s="541">
        <v>0</v>
      </c>
      <c r="BL15" s="541">
        <v>0</v>
      </c>
      <c r="BM15" s="541">
        <v>0</v>
      </c>
      <c r="BN15" s="543"/>
      <c r="BO15" s="541">
        <v>0</v>
      </c>
      <c r="BP15" s="541">
        <v>0</v>
      </c>
      <c r="BQ15" s="541">
        <v>0</v>
      </c>
      <c r="BR15" s="541">
        <v>2707105336</v>
      </c>
      <c r="BS15" s="543" t="s">
        <v>358</v>
      </c>
      <c r="BT15" s="541">
        <v>1</v>
      </c>
      <c r="BU15" s="545" t="b">
        <v>0</v>
      </c>
      <c r="BV15" s="543"/>
      <c r="BW15" s="541">
        <v>0</v>
      </c>
      <c r="BX15" s="541">
        <v>0</v>
      </c>
      <c r="BY15" s="543" t="s">
        <v>346</v>
      </c>
      <c r="BZ15" s="542">
        <v>45849</v>
      </c>
      <c r="CA15" s="541"/>
      <c r="CB15" s="541"/>
      <c r="CC15" s="541"/>
      <c r="CD15" s="541"/>
      <c r="CE15" s="541"/>
      <c r="CF15" s="541"/>
      <c r="CG15" s="541"/>
      <c r="CH15" s="541"/>
      <c r="CI15" s="541"/>
      <c r="CJ15" s="541"/>
      <c r="CK15" s="541"/>
      <c r="CL15" s="541"/>
      <c r="CM15" s="541"/>
      <c r="CN15" s="541"/>
      <c r="CO15" s="541"/>
      <c r="CP15" s="541"/>
      <c r="CQ15" s="541"/>
      <c r="CR15" s="541"/>
      <c r="CS15" s="541"/>
      <c r="CT15" s="541"/>
      <c r="CU15" s="541"/>
      <c r="CV15" s="541"/>
      <c r="CW15" s="541"/>
      <c r="CX15" s="541"/>
      <c r="CY15" s="541"/>
    </row>
    <row r="16" spans="1:103" ht="13.2">
      <c r="A16" s="546">
        <v>334383210</v>
      </c>
      <c r="B16" s="547">
        <v>45754</v>
      </c>
      <c r="C16" s="547">
        <v>45760</v>
      </c>
      <c r="D16" s="547">
        <v>45761</v>
      </c>
      <c r="E16" s="548" t="s">
        <v>342</v>
      </c>
      <c r="F16" s="548"/>
      <c r="G16" s="546">
        <v>2913509015896</v>
      </c>
      <c r="H16" s="546">
        <v>0</v>
      </c>
      <c r="I16" s="546">
        <v>0</v>
      </c>
      <c r="J16" s="547"/>
      <c r="K16" s="547"/>
      <c r="L16" s="548"/>
      <c r="M16" s="546">
        <v>0</v>
      </c>
      <c r="N16" s="548"/>
      <c r="O16" s="548"/>
      <c r="P16" s="548"/>
      <c r="Q16" s="548"/>
      <c r="R16" s="548"/>
      <c r="S16" s="548" t="s">
        <v>201</v>
      </c>
      <c r="T16" s="546">
        <v>0</v>
      </c>
      <c r="U16" s="546">
        <v>0</v>
      </c>
      <c r="V16" s="546">
        <v>0</v>
      </c>
      <c r="W16" s="546">
        <v>0</v>
      </c>
      <c r="X16" s="546">
        <v>0</v>
      </c>
      <c r="Y16" s="548"/>
      <c r="Z16" s="548" t="s">
        <v>343</v>
      </c>
      <c r="AA16" s="549">
        <v>45757</v>
      </c>
      <c r="AB16" s="549">
        <v>45757</v>
      </c>
      <c r="AC16" s="547">
        <v>45757</v>
      </c>
      <c r="AD16" s="546">
        <v>28361413292</v>
      </c>
      <c r="AE16" s="546">
        <v>0</v>
      </c>
      <c r="AF16" s="546">
        <v>0</v>
      </c>
      <c r="AG16" s="546">
        <v>0</v>
      </c>
      <c r="AH16" s="546">
        <v>0</v>
      </c>
      <c r="AI16" s="548"/>
      <c r="AJ16" s="546">
        <v>0</v>
      </c>
      <c r="AK16" s="546">
        <v>0</v>
      </c>
      <c r="AL16" s="546">
        <v>0</v>
      </c>
      <c r="AM16" s="546">
        <v>0</v>
      </c>
      <c r="AN16" s="546">
        <v>0</v>
      </c>
      <c r="AO16" s="546">
        <v>0</v>
      </c>
      <c r="AP16" s="546">
        <v>0</v>
      </c>
      <c r="AQ16" s="550" t="b">
        <v>0</v>
      </c>
      <c r="AR16" s="546">
        <v>0</v>
      </c>
      <c r="AS16" s="546">
        <v>0</v>
      </c>
      <c r="AT16" s="546">
        <v>9.43</v>
      </c>
      <c r="AU16" s="546">
        <v>0</v>
      </c>
      <c r="AV16" s="546">
        <v>0</v>
      </c>
      <c r="AW16" s="548"/>
      <c r="AX16" s="548"/>
      <c r="AY16" s="546">
        <v>-7.8583333333333334</v>
      </c>
      <c r="AZ16" s="546">
        <v>-1.57</v>
      </c>
      <c r="BA16" s="548"/>
      <c r="BB16" s="546">
        <v>0</v>
      </c>
      <c r="BC16" s="546">
        <v>0</v>
      </c>
      <c r="BD16" s="548"/>
      <c r="BE16" s="548"/>
      <c r="BF16" s="548"/>
      <c r="BG16" s="548"/>
      <c r="BH16" s="548" t="s">
        <v>344</v>
      </c>
      <c r="BI16" s="548"/>
      <c r="BJ16" s="550" t="b">
        <v>0</v>
      </c>
      <c r="BK16" s="546">
        <v>0</v>
      </c>
      <c r="BL16" s="546">
        <v>0</v>
      </c>
      <c r="BM16" s="546">
        <v>0</v>
      </c>
      <c r="BN16" s="548"/>
      <c r="BO16" s="546">
        <v>0</v>
      </c>
      <c r="BP16" s="546">
        <v>0</v>
      </c>
      <c r="BQ16" s="546">
        <v>0</v>
      </c>
      <c r="BR16" s="546">
        <v>2702606874</v>
      </c>
      <c r="BS16" s="548" t="s">
        <v>359</v>
      </c>
      <c r="BT16" s="546">
        <v>1</v>
      </c>
      <c r="BU16" s="550" t="b">
        <v>0</v>
      </c>
      <c r="BV16" s="548"/>
      <c r="BW16" s="546">
        <v>0</v>
      </c>
      <c r="BX16" s="546">
        <v>0</v>
      </c>
      <c r="BY16" s="548" t="s">
        <v>346</v>
      </c>
      <c r="BZ16" s="547">
        <v>45849</v>
      </c>
      <c r="CA16" s="546"/>
      <c r="CB16" s="546"/>
      <c r="CC16" s="546"/>
      <c r="CD16" s="546"/>
      <c r="CE16" s="546"/>
      <c r="CF16" s="546"/>
      <c r="CG16" s="546"/>
      <c r="CH16" s="546"/>
      <c r="CI16" s="546"/>
      <c r="CJ16" s="546"/>
      <c r="CK16" s="546"/>
      <c r="CL16" s="546"/>
      <c r="CM16" s="546"/>
      <c r="CN16" s="546"/>
      <c r="CO16" s="546"/>
      <c r="CP16" s="546"/>
      <c r="CQ16" s="546"/>
      <c r="CR16" s="546"/>
      <c r="CS16" s="546"/>
      <c r="CT16" s="546"/>
      <c r="CU16" s="546"/>
      <c r="CV16" s="546"/>
      <c r="CW16" s="546"/>
      <c r="CX16" s="546"/>
      <c r="CY16" s="546"/>
    </row>
    <row r="17" spans="1:103" ht="13.2">
      <c r="A17" s="541">
        <v>334383210</v>
      </c>
      <c r="B17" s="542">
        <v>45754</v>
      </c>
      <c r="C17" s="542">
        <v>45760</v>
      </c>
      <c r="D17" s="542">
        <v>45761</v>
      </c>
      <c r="E17" s="543" t="s">
        <v>342</v>
      </c>
      <c r="F17" s="543"/>
      <c r="G17" s="541">
        <v>2913509015895</v>
      </c>
      <c r="H17" s="541">
        <v>0</v>
      </c>
      <c r="I17" s="541">
        <v>0</v>
      </c>
      <c r="J17" s="542"/>
      <c r="K17" s="542"/>
      <c r="L17" s="543"/>
      <c r="M17" s="541">
        <v>0</v>
      </c>
      <c r="N17" s="543"/>
      <c r="O17" s="543"/>
      <c r="P17" s="543"/>
      <c r="Q17" s="543"/>
      <c r="R17" s="543"/>
      <c r="S17" s="543" t="s">
        <v>201</v>
      </c>
      <c r="T17" s="541">
        <v>0</v>
      </c>
      <c r="U17" s="541">
        <v>0</v>
      </c>
      <c r="V17" s="541">
        <v>0</v>
      </c>
      <c r="W17" s="541">
        <v>0</v>
      </c>
      <c r="X17" s="541">
        <v>0</v>
      </c>
      <c r="Y17" s="543"/>
      <c r="Z17" s="543" t="s">
        <v>343</v>
      </c>
      <c r="AA17" s="544">
        <v>45757</v>
      </c>
      <c r="AB17" s="544">
        <v>45757</v>
      </c>
      <c r="AC17" s="542">
        <v>45757</v>
      </c>
      <c r="AD17" s="541">
        <v>28295978454</v>
      </c>
      <c r="AE17" s="541">
        <v>0</v>
      </c>
      <c r="AF17" s="541">
        <v>0</v>
      </c>
      <c r="AG17" s="541">
        <v>0</v>
      </c>
      <c r="AH17" s="541">
        <v>0</v>
      </c>
      <c r="AI17" s="543"/>
      <c r="AJ17" s="541">
        <v>0</v>
      </c>
      <c r="AK17" s="541">
        <v>0</v>
      </c>
      <c r="AL17" s="541">
        <v>0</v>
      </c>
      <c r="AM17" s="541">
        <v>0</v>
      </c>
      <c r="AN17" s="541">
        <v>0</v>
      </c>
      <c r="AO17" s="541">
        <v>0</v>
      </c>
      <c r="AP17" s="541">
        <v>0</v>
      </c>
      <c r="AQ17" s="545" t="b">
        <v>0</v>
      </c>
      <c r="AR17" s="541">
        <v>0</v>
      </c>
      <c r="AS17" s="541">
        <v>0</v>
      </c>
      <c r="AT17" s="541">
        <v>12.12</v>
      </c>
      <c r="AU17" s="541">
        <v>0</v>
      </c>
      <c r="AV17" s="541">
        <v>0</v>
      </c>
      <c r="AW17" s="543"/>
      <c r="AX17" s="543"/>
      <c r="AY17" s="541">
        <v>-10.1</v>
      </c>
      <c r="AZ17" s="541">
        <v>-2.02</v>
      </c>
      <c r="BA17" s="543"/>
      <c r="BB17" s="541">
        <v>0</v>
      </c>
      <c r="BC17" s="541">
        <v>0</v>
      </c>
      <c r="BD17" s="543"/>
      <c r="BE17" s="543"/>
      <c r="BF17" s="543"/>
      <c r="BG17" s="543"/>
      <c r="BH17" s="543" t="s">
        <v>344</v>
      </c>
      <c r="BI17" s="543"/>
      <c r="BJ17" s="545" t="b">
        <v>0</v>
      </c>
      <c r="BK17" s="541">
        <v>0</v>
      </c>
      <c r="BL17" s="541">
        <v>0</v>
      </c>
      <c r="BM17" s="541">
        <v>0</v>
      </c>
      <c r="BN17" s="543"/>
      <c r="BO17" s="541">
        <v>0</v>
      </c>
      <c r="BP17" s="541">
        <v>0</v>
      </c>
      <c r="BQ17" s="541">
        <v>0</v>
      </c>
      <c r="BR17" s="541">
        <v>2706229411</v>
      </c>
      <c r="BS17" s="543" t="s">
        <v>360</v>
      </c>
      <c r="BT17" s="541">
        <v>1</v>
      </c>
      <c r="BU17" s="545" t="b">
        <v>0</v>
      </c>
      <c r="BV17" s="543"/>
      <c r="BW17" s="541">
        <v>0</v>
      </c>
      <c r="BX17" s="541">
        <v>0</v>
      </c>
      <c r="BY17" s="543" t="s">
        <v>346</v>
      </c>
      <c r="BZ17" s="542">
        <v>45849</v>
      </c>
      <c r="CA17" s="541"/>
      <c r="CB17" s="541"/>
      <c r="CC17" s="541"/>
      <c r="CD17" s="541"/>
      <c r="CE17" s="541"/>
      <c r="CF17" s="541"/>
      <c r="CG17" s="541"/>
      <c r="CH17" s="541"/>
      <c r="CI17" s="541"/>
      <c r="CJ17" s="541"/>
      <c r="CK17" s="541"/>
      <c r="CL17" s="541"/>
      <c r="CM17" s="541"/>
      <c r="CN17" s="541"/>
      <c r="CO17" s="541"/>
      <c r="CP17" s="541"/>
      <c r="CQ17" s="541"/>
      <c r="CR17" s="541"/>
      <c r="CS17" s="541"/>
      <c r="CT17" s="541"/>
      <c r="CU17" s="541"/>
      <c r="CV17" s="541"/>
      <c r="CW17" s="541"/>
      <c r="CX17" s="541"/>
      <c r="CY17" s="541"/>
    </row>
    <row r="18" spans="1:103" ht="13.2">
      <c r="A18" s="546">
        <v>340557796</v>
      </c>
      <c r="B18" s="547">
        <v>45761</v>
      </c>
      <c r="C18" s="547">
        <v>45767</v>
      </c>
      <c r="D18" s="547">
        <v>45768</v>
      </c>
      <c r="E18" s="548" t="s">
        <v>342</v>
      </c>
      <c r="F18" s="548"/>
      <c r="G18" s="546">
        <v>2915252637955</v>
      </c>
      <c r="H18" s="546">
        <v>0</v>
      </c>
      <c r="I18" s="546">
        <v>0</v>
      </c>
      <c r="J18" s="547"/>
      <c r="K18" s="547"/>
      <c r="L18" s="548"/>
      <c r="M18" s="546">
        <v>0</v>
      </c>
      <c r="N18" s="548"/>
      <c r="O18" s="548"/>
      <c r="P18" s="548"/>
      <c r="Q18" s="548"/>
      <c r="R18" s="548"/>
      <c r="S18" s="548" t="s">
        <v>201</v>
      </c>
      <c r="T18" s="546">
        <v>0</v>
      </c>
      <c r="U18" s="546">
        <v>0</v>
      </c>
      <c r="V18" s="546">
        <v>0</v>
      </c>
      <c r="W18" s="546">
        <v>0</v>
      </c>
      <c r="X18" s="546">
        <v>0</v>
      </c>
      <c r="Y18" s="548"/>
      <c r="Z18" s="548" t="s">
        <v>343</v>
      </c>
      <c r="AA18" s="549">
        <v>45767</v>
      </c>
      <c r="AB18" s="549">
        <v>45767</v>
      </c>
      <c r="AC18" s="547">
        <v>45767</v>
      </c>
      <c r="AD18" s="546">
        <v>33918612243</v>
      </c>
      <c r="AE18" s="546">
        <v>0</v>
      </c>
      <c r="AF18" s="546">
        <v>0</v>
      </c>
      <c r="AG18" s="546">
        <v>0</v>
      </c>
      <c r="AH18" s="546">
        <v>0</v>
      </c>
      <c r="AI18" s="548"/>
      <c r="AJ18" s="546">
        <v>0</v>
      </c>
      <c r="AK18" s="546">
        <v>0</v>
      </c>
      <c r="AL18" s="546">
        <v>0</v>
      </c>
      <c r="AM18" s="546">
        <v>0</v>
      </c>
      <c r="AN18" s="546">
        <v>0</v>
      </c>
      <c r="AO18" s="546">
        <v>0</v>
      </c>
      <c r="AP18" s="546">
        <v>0</v>
      </c>
      <c r="AQ18" s="550" t="b">
        <v>0</v>
      </c>
      <c r="AR18" s="546">
        <v>0</v>
      </c>
      <c r="AS18" s="546">
        <v>0</v>
      </c>
      <c r="AT18" s="546">
        <v>33.347000000000001</v>
      </c>
      <c r="AU18" s="546">
        <v>0</v>
      </c>
      <c r="AV18" s="546">
        <v>0</v>
      </c>
      <c r="AW18" s="548"/>
      <c r="AX18" s="548"/>
      <c r="AY18" s="546">
        <v>-27.789166666666667</v>
      </c>
      <c r="AZ18" s="546">
        <v>-5.56</v>
      </c>
      <c r="BA18" s="548"/>
      <c r="BB18" s="546">
        <v>0</v>
      </c>
      <c r="BC18" s="546">
        <v>0</v>
      </c>
      <c r="BD18" s="548"/>
      <c r="BE18" s="548"/>
      <c r="BF18" s="548"/>
      <c r="BG18" s="548"/>
      <c r="BH18" s="548" t="s">
        <v>344</v>
      </c>
      <c r="BI18" s="548"/>
      <c r="BJ18" s="550" t="b">
        <v>0</v>
      </c>
      <c r="BK18" s="546">
        <v>0</v>
      </c>
      <c r="BL18" s="546">
        <v>0</v>
      </c>
      <c r="BM18" s="546">
        <v>0</v>
      </c>
      <c r="BN18" s="548"/>
      <c r="BO18" s="546">
        <v>0</v>
      </c>
      <c r="BP18" s="546">
        <v>0</v>
      </c>
      <c r="BQ18" s="546">
        <v>0</v>
      </c>
      <c r="BR18" s="546">
        <v>3238687998</v>
      </c>
      <c r="BS18" s="548" t="s">
        <v>361</v>
      </c>
      <c r="BT18" s="546">
        <v>1</v>
      </c>
      <c r="BU18" s="550" t="b">
        <v>0</v>
      </c>
      <c r="BV18" s="548"/>
      <c r="BW18" s="546">
        <v>0</v>
      </c>
      <c r="BX18" s="546">
        <v>0</v>
      </c>
      <c r="BY18" s="548" t="s">
        <v>346</v>
      </c>
      <c r="BZ18" s="547">
        <v>45849</v>
      </c>
      <c r="CA18" s="546"/>
      <c r="CB18" s="546"/>
      <c r="CC18" s="546"/>
      <c r="CD18" s="546"/>
      <c r="CE18" s="546"/>
      <c r="CF18" s="546"/>
      <c r="CG18" s="546"/>
      <c r="CH18" s="546"/>
      <c r="CI18" s="546"/>
      <c r="CJ18" s="546"/>
      <c r="CK18" s="546"/>
      <c r="CL18" s="546"/>
      <c r="CM18" s="546"/>
      <c r="CN18" s="546"/>
      <c r="CO18" s="546"/>
      <c r="CP18" s="546"/>
      <c r="CQ18" s="546"/>
      <c r="CR18" s="546"/>
      <c r="CS18" s="546"/>
      <c r="CT18" s="546"/>
      <c r="CU18" s="546"/>
      <c r="CV18" s="546"/>
      <c r="CW18" s="546"/>
      <c r="CX18" s="546"/>
      <c r="CY18" s="546"/>
    </row>
    <row r="19" spans="1:103" ht="13.2">
      <c r="A19" s="541">
        <v>347488933</v>
      </c>
      <c r="B19" s="542">
        <v>45768</v>
      </c>
      <c r="C19" s="542">
        <v>45774</v>
      </c>
      <c r="D19" s="542">
        <v>45775</v>
      </c>
      <c r="E19" s="543" t="s">
        <v>342</v>
      </c>
      <c r="F19" s="543"/>
      <c r="G19" s="541">
        <v>2915609213885</v>
      </c>
      <c r="H19" s="541">
        <v>0</v>
      </c>
      <c r="I19" s="541">
        <v>0</v>
      </c>
      <c r="J19" s="542"/>
      <c r="K19" s="542"/>
      <c r="L19" s="543"/>
      <c r="M19" s="541">
        <v>0</v>
      </c>
      <c r="N19" s="543"/>
      <c r="O19" s="543"/>
      <c r="P19" s="543"/>
      <c r="Q19" s="543"/>
      <c r="R19" s="543"/>
      <c r="S19" s="543" t="s">
        <v>201</v>
      </c>
      <c r="T19" s="541">
        <v>0</v>
      </c>
      <c r="U19" s="541">
        <v>0</v>
      </c>
      <c r="V19" s="541">
        <v>0</v>
      </c>
      <c r="W19" s="541">
        <v>0</v>
      </c>
      <c r="X19" s="541">
        <v>0</v>
      </c>
      <c r="Y19" s="543"/>
      <c r="Z19" s="543" t="s">
        <v>343</v>
      </c>
      <c r="AA19" s="544">
        <v>45769</v>
      </c>
      <c r="AB19" s="544">
        <v>45769</v>
      </c>
      <c r="AC19" s="542">
        <v>45769</v>
      </c>
      <c r="AD19" s="541">
        <v>29020594308</v>
      </c>
      <c r="AE19" s="541">
        <v>0</v>
      </c>
      <c r="AF19" s="541">
        <v>0</v>
      </c>
      <c r="AG19" s="541">
        <v>0</v>
      </c>
      <c r="AH19" s="541">
        <v>0</v>
      </c>
      <c r="AI19" s="543"/>
      <c r="AJ19" s="541">
        <v>0</v>
      </c>
      <c r="AK19" s="541">
        <v>0</v>
      </c>
      <c r="AL19" s="541">
        <v>0</v>
      </c>
      <c r="AM19" s="541">
        <v>0</v>
      </c>
      <c r="AN19" s="541">
        <v>0</v>
      </c>
      <c r="AO19" s="541">
        <v>0</v>
      </c>
      <c r="AP19" s="541">
        <v>0</v>
      </c>
      <c r="AQ19" s="545" t="b">
        <v>0</v>
      </c>
      <c r="AR19" s="541">
        <v>0</v>
      </c>
      <c r="AS19" s="541">
        <v>0</v>
      </c>
      <c r="AT19" s="541">
        <v>11.148</v>
      </c>
      <c r="AU19" s="541">
        <v>0</v>
      </c>
      <c r="AV19" s="541">
        <v>0</v>
      </c>
      <c r="AW19" s="543"/>
      <c r="AX19" s="543"/>
      <c r="AY19" s="541">
        <v>-9.2899999999999991</v>
      </c>
      <c r="AZ19" s="541">
        <v>-1.86</v>
      </c>
      <c r="BA19" s="543"/>
      <c r="BB19" s="541">
        <v>0</v>
      </c>
      <c r="BC19" s="541">
        <v>0</v>
      </c>
      <c r="BD19" s="543"/>
      <c r="BE19" s="543"/>
      <c r="BF19" s="543"/>
      <c r="BG19" s="543"/>
      <c r="BH19" s="543" t="s">
        <v>344</v>
      </c>
      <c r="BI19" s="543"/>
      <c r="BJ19" s="545" t="b">
        <v>0</v>
      </c>
      <c r="BK19" s="541">
        <v>0</v>
      </c>
      <c r="BL19" s="541">
        <v>0</v>
      </c>
      <c r="BM19" s="541">
        <v>0</v>
      </c>
      <c r="BN19" s="543"/>
      <c r="BO19" s="541">
        <v>0</v>
      </c>
      <c r="BP19" s="541">
        <v>0</v>
      </c>
      <c r="BQ19" s="541">
        <v>0</v>
      </c>
      <c r="BR19" s="541">
        <v>2802194043</v>
      </c>
      <c r="BS19" s="543" t="s">
        <v>362</v>
      </c>
      <c r="BT19" s="541">
        <v>1</v>
      </c>
      <c r="BU19" s="545" t="b">
        <v>0</v>
      </c>
      <c r="BV19" s="543"/>
      <c r="BW19" s="541">
        <v>0</v>
      </c>
      <c r="BX19" s="541">
        <v>0</v>
      </c>
      <c r="BY19" s="543" t="s">
        <v>346</v>
      </c>
      <c r="BZ19" s="542">
        <v>45849</v>
      </c>
      <c r="CA19" s="541"/>
      <c r="CB19" s="541"/>
      <c r="CC19" s="541"/>
      <c r="CD19" s="541"/>
      <c r="CE19" s="541"/>
      <c r="CF19" s="541"/>
      <c r="CG19" s="541"/>
      <c r="CH19" s="541"/>
      <c r="CI19" s="541"/>
      <c r="CJ19" s="541"/>
      <c r="CK19" s="541"/>
      <c r="CL19" s="541"/>
      <c r="CM19" s="541"/>
      <c r="CN19" s="541"/>
      <c r="CO19" s="541"/>
      <c r="CP19" s="541"/>
      <c r="CQ19" s="541"/>
      <c r="CR19" s="541"/>
      <c r="CS19" s="541"/>
      <c r="CT19" s="541"/>
      <c r="CU19" s="541"/>
      <c r="CV19" s="541"/>
      <c r="CW19" s="541"/>
      <c r="CX19" s="541"/>
      <c r="CY19" s="541"/>
    </row>
    <row r="20" spans="1:103" ht="13.2">
      <c r="A20" s="546">
        <v>347488933</v>
      </c>
      <c r="B20" s="547">
        <v>45768</v>
      </c>
      <c r="C20" s="547">
        <v>45774</v>
      </c>
      <c r="D20" s="547">
        <v>45775</v>
      </c>
      <c r="E20" s="548" t="s">
        <v>342</v>
      </c>
      <c r="F20" s="548"/>
      <c r="G20" s="546">
        <v>2915609213886</v>
      </c>
      <c r="H20" s="546">
        <v>0</v>
      </c>
      <c r="I20" s="546">
        <v>0</v>
      </c>
      <c r="J20" s="547"/>
      <c r="K20" s="547"/>
      <c r="L20" s="548"/>
      <c r="M20" s="546">
        <v>0</v>
      </c>
      <c r="N20" s="548"/>
      <c r="O20" s="548"/>
      <c r="P20" s="548"/>
      <c r="Q20" s="548"/>
      <c r="R20" s="548"/>
      <c r="S20" s="548" t="s">
        <v>201</v>
      </c>
      <c r="T20" s="546">
        <v>0</v>
      </c>
      <c r="U20" s="546">
        <v>0</v>
      </c>
      <c r="V20" s="546">
        <v>0</v>
      </c>
      <c r="W20" s="546">
        <v>0</v>
      </c>
      <c r="X20" s="546">
        <v>0</v>
      </c>
      <c r="Y20" s="548"/>
      <c r="Z20" s="548" t="s">
        <v>343</v>
      </c>
      <c r="AA20" s="549">
        <v>45769</v>
      </c>
      <c r="AB20" s="549">
        <v>45769</v>
      </c>
      <c r="AC20" s="547">
        <v>45769</v>
      </c>
      <c r="AD20" s="546">
        <v>34178926815</v>
      </c>
      <c r="AE20" s="546">
        <v>0</v>
      </c>
      <c r="AF20" s="546">
        <v>0</v>
      </c>
      <c r="AG20" s="546">
        <v>0</v>
      </c>
      <c r="AH20" s="546">
        <v>0</v>
      </c>
      <c r="AI20" s="548"/>
      <c r="AJ20" s="546">
        <v>0</v>
      </c>
      <c r="AK20" s="546">
        <v>0</v>
      </c>
      <c r="AL20" s="546">
        <v>0</v>
      </c>
      <c r="AM20" s="546">
        <v>0</v>
      </c>
      <c r="AN20" s="546">
        <v>0</v>
      </c>
      <c r="AO20" s="546">
        <v>0</v>
      </c>
      <c r="AP20" s="546">
        <v>0</v>
      </c>
      <c r="AQ20" s="550" t="b">
        <v>0</v>
      </c>
      <c r="AR20" s="546">
        <v>0</v>
      </c>
      <c r="AS20" s="546">
        <v>0</v>
      </c>
      <c r="AT20" s="546">
        <v>45.683999999999997</v>
      </c>
      <c r="AU20" s="546">
        <v>0</v>
      </c>
      <c r="AV20" s="546">
        <v>0</v>
      </c>
      <c r="AW20" s="548"/>
      <c r="AX20" s="548"/>
      <c r="AY20" s="546">
        <v>-38.07</v>
      </c>
      <c r="AZ20" s="546">
        <v>-7.61</v>
      </c>
      <c r="BA20" s="548"/>
      <c r="BB20" s="546">
        <v>0</v>
      </c>
      <c r="BC20" s="546">
        <v>0</v>
      </c>
      <c r="BD20" s="548"/>
      <c r="BE20" s="548"/>
      <c r="BF20" s="548"/>
      <c r="BG20" s="548"/>
      <c r="BH20" s="548" t="s">
        <v>344</v>
      </c>
      <c r="BI20" s="548"/>
      <c r="BJ20" s="550" t="b">
        <v>0</v>
      </c>
      <c r="BK20" s="546">
        <v>0</v>
      </c>
      <c r="BL20" s="546">
        <v>0</v>
      </c>
      <c r="BM20" s="546">
        <v>0</v>
      </c>
      <c r="BN20" s="548"/>
      <c r="BO20" s="546">
        <v>0</v>
      </c>
      <c r="BP20" s="546">
        <v>0</v>
      </c>
      <c r="BQ20" s="546">
        <v>0</v>
      </c>
      <c r="BR20" s="546">
        <v>3253606159</v>
      </c>
      <c r="BS20" s="548" t="s">
        <v>363</v>
      </c>
      <c r="BT20" s="546">
        <v>1</v>
      </c>
      <c r="BU20" s="550" t="b">
        <v>0</v>
      </c>
      <c r="BV20" s="548"/>
      <c r="BW20" s="546">
        <v>0</v>
      </c>
      <c r="BX20" s="546">
        <v>0</v>
      </c>
      <c r="BY20" s="548" t="s">
        <v>346</v>
      </c>
      <c r="BZ20" s="547">
        <v>45849</v>
      </c>
      <c r="CA20" s="546"/>
      <c r="CB20" s="546"/>
      <c r="CC20" s="546"/>
      <c r="CD20" s="546"/>
      <c r="CE20" s="546"/>
      <c r="CF20" s="546"/>
      <c r="CG20" s="546"/>
      <c r="CH20" s="546"/>
      <c r="CI20" s="546"/>
      <c r="CJ20" s="546"/>
      <c r="CK20" s="546"/>
      <c r="CL20" s="546"/>
      <c r="CM20" s="546"/>
      <c r="CN20" s="546"/>
      <c r="CO20" s="546"/>
      <c r="CP20" s="546"/>
      <c r="CQ20" s="546"/>
      <c r="CR20" s="546"/>
      <c r="CS20" s="546"/>
      <c r="CT20" s="546"/>
      <c r="CU20" s="546"/>
      <c r="CV20" s="546"/>
      <c r="CW20" s="546"/>
      <c r="CX20" s="546"/>
      <c r="CY20" s="546"/>
    </row>
    <row r="21" spans="1:103" ht="13.2">
      <c r="A21" s="541">
        <v>347488933</v>
      </c>
      <c r="B21" s="542">
        <v>45768</v>
      </c>
      <c r="C21" s="542">
        <v>45774</v>
      </c>
      <c r="D21" s="542">
        <v>45775</v>
      </c>
      <c r="E21" s="543" t="s">
        <v>342</v>
      </c>
      <c r="F21" s="543"/>
      <c r="G21" s="541">
        <v>2915609213884</v>
      </c>
      <c r="H21" s="541">
        <v>0</v>
      </c>
      <c r="I21" s="541">
        <v>0</v>
      </c>
      <c r="J21" s="542"/>
      <c r="K21" s="542"/>
      <c r="L21" s="543"/>
      <c r="M21" s="541">
        <v>0</v>
      </c>
      <c r="N21" s="543"/>
      <c r="O21" s="543"/>
      <c r="P21" s="543"/>
      <c r="Q21" s="543"/>
      <c r="R21" s="543"/>
      <c r="S21" s="543" t="s">
        <v>201</v>
      </c>
      <c r="T21" s="541">
        <v>0</v>
      </c>
      <c r="U21" s="541">
        <v>0</v>
      </c>
      <c r="V21" s="541">
        <v>0</v>
      </c>
      <c r="W21" s="541">
        <v>0</v>
      </c>
      <c r="X21" s="541">
        <v>0</v>
      </c>
      <c r="Y21" s="543"/>
      <c r="Z21" s="543" t="s">
        <v>343</v>
      </c>
      <c r="AA21" s="544">
        <v>45769</v>
      </c>
      <c r="AB21" s="544">
        <v>45769</v>
      </c>
      <c r="AC21" s="542">
        <v>45769</v>
      </c>
      <c r="AD21" s="541">
        <v>29082678112</v>
      </c>
      <c r="AE21" s="541">
        <v>0</v>
      </c>
      <c r="AF21" s="541">
        <v>0</v>
      </c>
      <c r="AG21" s="541">
        <v>0</v>
      </c>
      <c r="AH21" s="541">
        <v>0</v>
      </c>
      <c r="AI21" s="543"/>
      <c r="AJ21" s="541">
        <v>0</v>
      </c>
      <c r="AK21" s="541">
        <v>0</v>
      </c>
      <c r="AL21" s="541">
        <v>0</v>
      </c>
      <c r="AM21" s="541">
        <v>0</v>
      </c>
      <c r="AN21" s="541">
        <v>0</v>
      </c>
      <c r="AO21" s="541">
        <v>0</v>
      </c>
      <c r="AP21" s="541">
        <v>0</v>
      </c>
      <c r="AQ21" s="545" t="b">
        <v>0</v>
      </c>
      <c r="AR21" s="541">
        <v>0</v>
      </c>
      <c r="AS21" s="541">
        <v>0</v>
      </c>
      <c r="AT21" s="541">
        <v>8.375</v>
      </c>
      <c r="AU21" s="541">
        <v>0</v>
      </c>
      <c r="AV21" s="541">
        <v>0</v>
      </c>
      <c r="AW21" s="543"/>
      <c r="AX21" s="543"/>
      <c r="AY21" s="541">
        <v>-6.979166666666667</v>
      </c>
      <c r="AZ21" s="541">
        <v>-1.4</v>
      </c>
      <c r="BA21" s="543"/>
      <c r="BB21" s="541">
        <v>0</v>
      </c>
      <c r="BC21" s="541">
        <v>0</v>
      </c>
      <c r="BD21" s="543"/>
      <c r="BE21" s="543"/>
      <c r="BF21" s="543"/>
      <c r="BG21" s="543"/>
      <c r="BH21" s="543" t="s">
        <v>344</v>
      </c>
      <c r="BI21" s="543"/>
      <c r="BJ21" s="545" t="b">
        <v>0</v>
      </c>
      <c r="BK21" s="541">
        <v>0</v>
      </c>
      <c r="BL21" s="541">
        <v>0</v>
      </c>
      <c r="BM21" s="541">
        <v>0</v>
      </c>
      <c r="BN21" s="543"/>
      <c r="BO21" s="541">
        <v>0</v>
      </c>
      <c r="BP21" s="541">
        <v>0</v>
      </c>
      <c r="BQ21" s="541">
        <v>0</v>
      </c>
      <c r="BR21" s="541">
        <v>2809942296</v>
      </c>
      <c r="BS21" s="543" t="s">
        <v>364</v>
      </c>
      <c r="BT21" s="541">
        <v>1</v>
      </c>
      <c r="BU21" s="545" t="b">
        <v>0</v>
      </c>
      <c r="BV21" s="543"/>
      <c r="BW21" s="541">
        <v>0</v>
      </c>
      <c r="BX21" s="541">
        <v>0</v>
      </c>
      <c r="BY21" s="543" t="s">
        <v>346</v>
      </c>
      <c r="BZ21" s="542">
        <v>45849</v>
      </c>
      <c r="CA21" s="541"/>
      <c r="CB21" s="541"/>
      <c r="CC21" s="541"/>
      <c r="CD21" s="541"/>
      <c r="CE21" s="541"/>
      <c r="CF21" s="541"/>
      <c r="CG21" s="541"/>
      <c r="CH21" s="541"/>
      <c r="CI21" s="541"/>
      <c r="CJ21" s="541"/>
      <c r="CK21" s="541"/>
      <c r="CL21" s="541"/>
      <c r="CM21" s="541"/>
      <c r="CN21" s="541"/>
      <c r="CO21" s="541"/>
      <c r="CP21" s="541"/>
      <c r="CQ21" s="541"/>
      <c r="CR21" s="541"/>
      <c r="CS21" s="541"/>
      <c r="CT21" s="541"/>
      <c r="CU21" s="541"/>
      <c r="CV21" s="541"/>
      <c r="CW21" s="541"/>
      <c r="CX21" s="541"/>
      <c r="CY21" s="541"/>
    </row>
    <row r="22" spans="1:103" ht="13.2">
      <c r="A22" s="546">
        <v>347488933</v>
      </c>
      <c r="B22" s="547">
        <v>45768</v>
      </c>
      <c r="C22" s="547">
        <v>45774</v>
      </c>
      <c r="D22" s="547">
        <v>45775</v>
      </c>
      <c r="E22" s="548" t="s">
        <v>342</v>
      </c>
      <c r="F22" s="548"/>
      <c r="G22" s="546">
        <v>2915817457560</v>
      </c>
      <c r="H22" s="546">
        <v>0</v>
      </c>
      <c r="I22" s="546">
        <v>0</v>
      </c>
      <c r="J22" s="547"/>
      <c r="K22" s="547"/>
      <c r="L22" s="548"/>
      <c r="M22" s="546">
        <v>0</v>
      </c>
      <c r="N22" s="548"/>
      <c r="O22" s="548"/>
      <c r="P22" s="548"/>
      <c r="Q22" s="548"/>
      <c r="R22" s="548"/>
      <c r="S22" s="548" t="s">
        <v>201</v>
      </c>
      <c r="T22" s="546">
        <v>0</v>
      </c>
      <c r="U22" s="546">
        <v>0</v>
      </c>
      <c r="V22" s="546">
        <v>0</v>
      </c>
      <c r="W22" s="546">
        <v>0</v>
      </c>
      <c r="X22" s="546">
        <v>0</v>
      </c>
      <c r="Y22" s="548"/>
      <c r="Z22" s="548" t="s">
        <v>343</v>
      </c>
      <c r="AA22" s="549">
        <v>45770</v>
      </c>
      <c r="AB22" s="549">
        <v>45770</v>
      </c>
      <c r="AC22" s="547">
        <v>45770</v>
      </c>
      <c r="AD22" s="546">
        <v>34174940865</v>
      </c>
      <c r="AE22" s="546">
        <v>0</v>
      </c>
      <c r="AF22" s="546">
        <v>0</v>
      </c>
      <c r="AG22" s="546">
        <v>0</v>
      </c>
      <c r="AH22" s="546">
        <v>0</v>
      </c>
      <c r="AI22" s="548"/>
      <c r="AJ22" s="546">
        <v>0</v>
      </c>
      <c r="AK22" s="546">
        <v>0</v>
      </c>
      <c r="AL22" s="546">
        <v>0</v>
      </c>
      <c r="AM22" s="546">
        <v>0</v>
      </c>
      <c r="AN22" s="546">
        <v>0</v>
      </c>
      <c r="AO22" s="546">
        <v>0</v>
      </c>
      <c r="AP22" s="546">
        <v>0</v>
      </c>
      <c r="AQ22" s="550" t="b">
        <v>0</v>
      </c>
      <c r="AR22" s="546">
        <v>0</v>
      </c>
      <c r="AS22" s="546">
        <v>0</v>
      </c>
      <c r="AT22" s="546">
        <v>25.562999999999999</v>
      </c>
      <c r="AU22" s="546">
        <v>0</v>
      </c>
      <c r="AV22" s="546">
        <v>0</v>
      </c>
      <c r="AW22" s="548"/>
      <c r="AX22" s="548"/>
      <c r="AY22" s="546">
        <v>-21.302499999999998</v>
      </c>
      <c r="AZ22" s="546">
        <v>-4.26</v>
      </c>
      <c r="BA22" s="548"/>
      <c r="BB22" s="546">
        <v>0</v>
      </c>
      <c r="BC22" s="546">
        <v>0</v>
      </c>
      <c r="BD22" s="548"/>
      <c r="BE22" s="548"/>
      <c r="BF22" s="548"/>
      <c r="BG22" s="548"/>
      <c r="BH22" s="548" t="s">
        <v>344</v>
      </c>
      <c r="BI22" s="548"/>
      <c r="BJ22" s="550" t="b">
        <v>0</v>
      </c>
      <c r="BK22" s="546">
        <v>0</v>
      </c>
      <c r="BL22" s="546">
        <v>0</v>
      </c>
      <c r="BM22" s="546">
        <v>0</v>
      </c>
      <c r="BN22" s="548"/>
      <c r="BO22" s="546">
        <v>0</v>
      </c>
      <c r="BP22" s="546">
        <v>0</v>
      </c>
      <c r="BQ22" s="546">
        <v>0</v>
      </c>
      <c r="BR22" s="546">
        <v>3252055420</v>
      </c>
      <c r="BS22" s="548" t="s">
        <v>365</v>
      </c>
      <c r="BT22" s="546">
        <v>1</v>
      </c>
      <c r="BU22" s="550" t="b">
        <v>0</v>
      </c>
      <c r="BV22" s="548"/>
      <c r="BW22" s="546">
        <v>0</v>
      </c>
      <c r="BX22" s="546">
        <v>0</v>
      </c>
      <c r="BY22" s="548" t="s">
        <v>346</v>
      </c>
      <c r="BZ22" s="547">
        <v>45849</v>
      </c>
      <c r="CA22" s="546"/>
      <c r="CB22" s="546"/>
      <c r="CC22" s="546"/>
      <c r="CD22" s="546"/>
      <c r="CE22" s="546"/>
      <c r="CF22" s="546"/>
      <c r="CG22" s="546"/>
      <c r="CH22" s="546"/>
      <c r="CI22" s="546"/>
      <c r="CJ22" s="546"/>
      <c r="CK22" s="546"/>
      <c r="CL22" s="546"/>
      <c r="CM22" s="546"/>
      <c r="CN22" s="546"/>
      <c r="CO22" s="546"/>
      <c r="CP22" s="546"/>
      <c r="CQ22" s="546"/>
      <c r="CR22" s="546"/>
      <c r="CS22" s="546"/>
      <c r="CT22" s="546"/>
      <c r="CU22" s="546"/>
      <c r="CV22" s="546"/>
      <c r="CW22" s="546"/>
      <c r="CX22" s="546"/>
      <c r="CY22" s="546"/>
    </row>
    <row r="23" spans="1:103" ht="13.2">
      <c r="A23" s="541">
        <v>347488933</v>
      </c>
      <c r="B23" s="542">
        <v>45768</v>
      </c>
      <c r="C23" s="542">
        <v>45774</v>
      </c>
      <c r="D23" s="542">
        <v>45775</v>
      </c>
      <c r="E23" s="543" t="s">
        <v>342</v>
      </c>
      <c r="F23" s="543"/>
      <c r="G23" s="541">
        <v>2915817457561</v>
      </c>
      <c r="H23" s="541">
        <v>0</v>
      </c>
      <c r="I23" s="541">
        <v>0</v>
      </c>
      <c r="J23" s="542"/>
      <c r="K23" s="542"/>
      <c r="L23" s="543"/>
      <c r="M23" s="541">
        <v>0</v>
      </c>
      <c r="N23" s="543"/>
      <c r="O23" s="543"/>
      <c r="P23" s="543"/>
      <c r="Q23" s="543"/>
      <c r="R23" s="543"/>
      <c r="S23" s="543" t="s">
        <v>201</v>
      </c>
      <c r="T23" s="541">
        <v>0</v>
      </c>
      <c r="U23" s="541">
        <v>0</v>
      </c>
      <c r="V23" s="541">
        <v>0</v>
      </c>
      <c r="W23" s="541">
        <v>0</v>
      </c>
      <c r="X23" s="541">
        <v>0</v>
      </c>
      <c r="Y23" s="543"/>
      <c r="Z23" s="543" t="s">
        <v>343</v>
      </c>
      <c r="AA23" s="544">
        <v>45770</v>
      </c>
      <c r="AB23" s="544">
        <v>45770</v>
      </c>
      <c r="AC23" s="542">
        <v>45770</v>
      </c>
      <c r="AD23" s="541">
        <v>22733986201</v>
      </c>
      <c r="AE23" s="541">
        <v>0</v>
      </c>
      <c r="AF23" s="541">
        <v>0</v>
      </c>
      <c r="AG23" s="541">
        <v>0</v>
      </c>
      <c r="AH23" s="541">
        <v>0</v>
      </c>
      <c r="AI23" s="543"/>
      <c r="AJ23" s="541">
        <v>0</v>
      </c>
      <c r="AK23" s="541">
        <v>0</v>
      </c>
      <c r="AL23" s="541">
        <v>0</v>
      </c>
      <c r="AM23" s="541">
        <v>0</v>
      </c>
      <c r="AN23" s="541">
        <v>0</v>
      </c>
      <c r="AO23" s="541">
        <v>0</v>
      </c>
      <c r="AP23" s="541">
        <v>0</v>
      </c>
      <c r="AQ23" s="545" t="b">
        <v>0</v>
      </c>
      <c r="AR23" s="541">
        <v>0</v>
      </c>
      <c r="AS23" s="541">
        <v>0</v>
      </c>
      <c r="AT23" s="541">
        <v>10.118</v>
      </c>
      <c r="AU23" s="541">
        <v>0</v>
      </c>
      <c r="AV23" s="541">
        <v>0</v>
      </c>
      <c r="AW23" s="543"/>
      <c r="AX23" s="543"/>
      <c r="AY23" s="541">
        <v>-8.4316666666666666</v>
      </c>
      <c r="AZ23" s="541">
        <v>-1.69</v>
      </c>
      <c r="BA23" s="543"/>
      <c r="BB23" s="541">
        <v>0</v>
      </c>
      <c r="BC23" s="541">
        <v>0</v>
      </c>
      <c r="BD23" s="543"/>
      <c r="BE23" s="543"/>
      <c r="BF23" s="543"/>
      <c r="BG23" s="543"/>
      <c r="BH23" s="543" t="s">
        <v>344</v>
      </c>
      <c r="BI23" s="543"/>
      <c r="BJ23" s="545" t="b">
        <v>0</v>
      </c>
      <c r="BK23" s="541">
        <v>0</v>
      </c>
      <c r="BL23" s="541">
        <v>0</v>
      </c>
      <c r="BM23" s="541">
        <v>0</v>
      </c>
      <c r="BN23" s="543"/>
      <c r="BO23" s="541">
        <v>0</v>
      </c>
      <c r="BP23" s="541">
        <v>0</v>
      </c>
      <c r="BQ23" s="541">
        <v>0</v>
      </c>
      <c r="BR23" s="541">
        <v>0</v>
      </c>
      <c r="BS23" s="543" t="s">
        <v>366</v>
      </c>
      <c r="BT23" s="541">
        <v>1</v>
      </c>
      <c r="BU23" s="545" t="b">
        <v>0</v>
      </c>
      <c r="BV23" s="543"/>
      <c r="BW23" s="541">
        <v>0</v>
      </c>
      <c r="BX23" s="541">
        <v>0</v>
      </c>
      <c r="BY23" s="543" t="s">
        <v>346</v>
      </c>
      <c r="BZ23" s="542">
        <v>45849</v>
      </c>
      <c r="CA23" s="541"/>
      <c r="CB23" s="541"/>
      <c r="CC23" s="541"/>
      <c r="CD23" s="541"/>
      <c r="CE23" s="541"/>
      <c r="CF23" s="541"/>
      <c r="CG23" s="541"/>
      <c r="CH23" s="541"/>
      <c r="CI23" s="541"/>
      <c r="CJ23" s="541"/>
      <c r="CK23" s="541"/>
      <c r="CL23" s="541"/>
      <c r="CM23" s="541"/>
      <c r="CN23" s="541"/>
      <c r="CO23" s="541"/>
      <c r="CP23" s="541"/>
      <c r="CQ23" s="541"/>
      <c r="CR23" s="541"/>
      <c r="CS23" s="541"/>
      <c r="CT23" s="541"/>
      <c r="CU23" s="541"/>
      <c r="CV23" s="541"/>
      <c r="CW23" s="541"/>
      <c r="CX23" s="541"/>
      <c r="CY23" s="541"/>
    </row>
    <row r="24" spans="1:103" ht="13.2">
      <c r="A24" s="546">
        <v>347488933</v>
      </c>
      <c r="B24" s="547">
        <v>45768</v>
      </c>
      <c r="C24" s="547">
        <v>45774</v>
      </c>
      <c r="D24" s="547">
        <v>45775</v>
      </c>
      <c r="E24" s="548" t="s">
        <v>342</v>
      </c>
      <c r="F24" s="548"/>
      <c r="G24" s="546">
        <v>2915972327962</v>
      </c>
      <c r="H24" s="546">
        <v>0</v>
      </c>
      <c r="I24" s="546">
        <v>0</v>
      </c>
      <c r="J24" s="547"/>
      <c r="K24" s="547"/>
      <c r="L24" s="548"/>
      <c r="M24" s="546">
        <v>0</v>
      </c>
      <c r="N24" s="548"/>
      <c r="O24" s="548"/>
      <c r="P24" s="548"/>
      <c r="Q24" s="548"/>
      <c r="R24" s="548"/>
      <c r="S24" s="548" t="s">
        <v>201</v>
      </c>
      <c r="T24" s="546">
        <v>0</v>
      </c>
      <c r="U24" s="546">
        <v>0</v>
      </c>
      <c r="V24" s="546">
        <v>0</v>
      </c>
      <c r="W24" s="546">
        <v>0</v>
      </c>
      <c r="X24" s="546">
        <v>0</v>
      </c>
      <c r="Y24" s="548"/>
      <c r="Z24" s="548" t="s">
        <v>343</v>
      </c>
      <c r="AA24" s="549">
        <v>45771</v>
      </c>
      <c r="AB24" s="549">
        <v>45771</v>
      </c>
      <c r="AC24" s="547">
        <v>45771</v>
      </c>
      <c r="AD24" s="546">
        <v>28361953921</v>
      </c>
      <c r="AE24" s="546">
        <v>0</v>
      </c>
      <c r="AF24" s="546">
        <v>0</v>
      </c>
      <c r="AG24" s="546">
        <v>0</v>
      </c>
      <c r="AH24" s="546">
        <v>0</v>
      </c>
      <c r="AI24" s="548"/>
      <c r="AJ24" s="546">
        <v>0</v>
      </c>
      <c r="AK24" s="546">
        <v>0</v>
      </c>
      <c r="AL24" s="546">
        <v>0</v>
      </c>
      <c r="AM24" s="546">
        <v>0</v>
      </c>
      <c r="AN24" s="546">
        <v>0</v>
      </c>
      <c r="AO24" s="546">
        <v>0</v>
      </c>
      <c r="AP24" s="546">
        <v>0</v>
      </c>
      <c r="AQ24" s="550" t="b">
        <v>0</v>
      </c>
      <c r="AR24" s="546">
        <v>0</v>
      </c>
      <c r="AS24" s="546">
        <v>0</v>
      </c>
      <c r="AT24" s="546">
        <v>18.558</v>
      </c>
      <c r="AU24" s="546">
        <v>0</v>
      </c>
      <c r="AV24" s="546">
        <v>0</v>
      </c>
      <c r="AW24" s="548"/>
      <c r="AX24" s="548"/>
      <c r="AY24" s="546">
        <v>-15.465</v>
      </c>
      <c r="AZ24" s="546">
        <v>-3.09</v>
      </c>
      <c r="BA24" s="548"/>
      <c r="BB24" s="546">
        <v>0</v>
      </c>
      <c r="BC24" s="546">
        <v>0</v>
      </c>
      <c r="BD24" s="548"/>
      <c r="BE24" s="548"/>
      <c r="BF24" s="548"/>
      <c r="BG24" s="548"/>
      <c r="BH24" s="548" t="s">
        <v>344</v>
      </c>
      <c r="BI24" s="548"/>
      <c r="BJ24" s="550" t="b">
        <v>0</v>
      </c>
      <c r="BK24" s="546">
        <v>0</v>
      </c>
      <c r="BL24" s="546">
        <v>0</v>
      </c>
      <c r="BM24" s="546">
        <v>0</v>
      </c>
      <c r="BN24" s="548"/>
      <c r="BO24" s="546">
        <v>0</v>
      </c>
      <c r="BP24" s="546">
        <v>0</v>
      </c>
      <c r="BQ24" s="546">
        <v>0</v>
      </c>
      <c r="BR24" s="546">
        <v>0</v>
      </c>
      <c r="BS24" s="548" t="s">
        <v>367</v>
      </c>
      <c r="BT24" s="546">
        <v>1</v>
      </c>
      <c r="BU24" s="550" t="b">
        <v>0</v>
      </c>
      <c r="BV24" s="548"/>
      <c r="BW24" s="546">
        <v>0</v>
      </c>
      <c r="BX24" s="546">
        <v>0</v>
      </c>
      <c r="BY24" s="548" t="s">
        <v>346</v>
      </c>
      <c r="BZ24" s="547">
        <v>45849</v>
      </c>
      <c r="CA24" s="546"/>
      <c r="CB24" s="546"/>
      <c r="CC24" s="546"/>
      <c r="CD24" s="546"/>
      <c r="CE24" s="546"/>
      <c r="CF24" s="546"/>
      <c r="CG24" s="546"/>
      <c r="CH24" s="546"/>
      <c r="CI24" s="546"/>
      <c r="CJ24" s="546"/>
      <c r="CK24" s="546"/>
      <c r="CL24" s="546"/>
      <c r="CM24" s="546"/>
      <c r="CN24" s="546"/>
      <c r="CO24" s="546"/>
      <c r="CP24" s="546"/>
      <c r="CQ24" s="546"/>
      <c r="CR24" s="546"/>
      <c r="CS24" s="546"/>
      <c r="CT24" s="546"/>
      <c r="CU24" s="546"/>
      <c r="CV24" s="546"/>
      <c r="CW24" s="546"/>
      <c r="CX24" s="546"/>
      <c r="CY24" s="546"/>
    </row>
    <row r="25" spans="1:103" ht="13.2">
      <c r="A25" s="541">
        <v>353631135</v>
      </c>
      <c r="B25" s="542">
        <v>45775</v>
      </c>
      <c r="C25" s="542">
        <v>45781</v>
      </c>
      <c r="D25" s="542">
        <v>45782</v>
      </c>
      <c r="E25" s="543" t="s">
        <v>342</v>
      </c>
      <c r="F25" s="543"/>
      <c r="G25" s="541">
        <v>2916833119099</v>
      </c>
      <c r="H25" s="541">
        <v>0</v>
      </c>
      <c r="I25" s="541">
        <v>0</v>
      </c>
      <c r="J25" s="542"/>
      <c r="K25" s="542"/>
      <c r="L25" s="543"/>
      <c r="M25" s="541">
        <v>0</v>
      </c>
      <c r="N25" s="543"/>
      <c r="O25" s="543"/>
      <c r="P25" s="543"/>
      <c r="Q25" s="543"/>
      <c r="R25" s="543"/>
      <c r="S25" s="543" t="s">
        <v>201</v>
      </c>
      <c r="T25" s="541">
        <v>0</v>
      </c>
      <c r="U25" s="541">
        <v>0</v>
      </c>
      <c r="V25" s="541">
        <v>0</v>
      </c>
      <c r="W25" s="541">
        <v>0</v>
      </c>
      <c r="X25" s="541">
        <v>0</v>
      </c>
      <c r="Y25" s="543"/>
      <c r="Z25" s="543" t="s">
        <v>343</v>
      </c>
      <c r="AA25" s="544">
        <v>45776</v>
      </c>
      <c r="AB25" s="544">
        <v>45776</v>
      </c>
      <c r="AC25" s="542">
        <v>45776</v>
      </c>
      <c r="AD25" s="541">
        <v>28272586164</v>
      </c>
      <c r="AE25" s="541">
        <v>0</v>
      </c>
      <c r="AF25" s="541">
        <v>0</v>
      </c>
      <c r="AG25" s="541">
        <v>0</v>
      </c>
      <c r="AH25" s="541">
        <v>0</v>
      </c>
      <c r="AI25" s="543"/>
      <c r="AJ25" s="541">
        <v>0</v>
      </c>
      <c r="AK25" s="541">
        <v>0</v>
      </c>
      <c r="AL25" s="541">
        <v>0</v>
      </c>
      <c r="AM25" s="541">
        <v>0</v>
      </c>
      <c r="AN25" s="541">
        <v>0</v>
      </c>
      <c r="AO25" s="541">
        <v>0</v>
      </c>
      <c r="AP25" s="541">
        <v>0</v>
      </c>
      <c r="AQ25" s="545" t="b">
        <v>0</v>
      </c>
      <c r="AR25" s="541">
        <v>0</v>
      </c>
      <c r="AS25" s="541">
        <v>0</v>
      </c>
      <c r="AT25" s="541">
        <v>11.367000000000001</v>
      </c>
      <c r="AU25" s="541">
        <v>0</v>
      </c>
      <c r="AV25" s="541">
        <v>0</v>
      </c>
      <c r="AW25" s="543"/>
      <c r="AX25" s="543"/>
      <c r="AY25" s="541">
        <v>-9.4725000000000001</v>
      </c>
      <c r="AZ25" s="541">
        <v>-1.89</v>
      </c>
      <c r="BA25" s="543"/>
      <c r="BB25" s="541">
        <v>0</v>
      </c>
      <c r="BC25" s="541">
        <v>0</v>
      </c>
      <c r="BD25" s="543"/>
      <c r="BE25" s="543"/>
      <c r="BF25" s="543"/>
      <c r="BG25" s="543"/>
      <c r="BH25" s="543" t="s">
        <v>344</v>
      </c>
      <c r="BI25" s="543"/>
      <c r="BJ25" s="545" t="b">
        <v>0</v>
      </c>
      <c r="BK25" s="541">
        <v>0</v>
      </c>
      <c r="BL25" s="541">
        <v>0</v>
      </c>
      <c r="BM25" s="541">
        <v>0</v>
      </c>
      <c r="BN25" s="543"/>
      <c r="BO25" s="541">
        <v>0</v>
      </c>
      <c r="BP25" s="541">
        <v>0</v>
      </c>
      <c r="BQ25" s="541">
        <v>0</v>
      </c>
      <c r="BR25" s="541">
        <v>0</v>
      </c>
      <c r="BS25" s="543" t="s">
        <v>368</v>
      </c>
      <c r="BT25" s="541">
        <v>1</v>
      </c>
      <c r="BU25" s="545" t="b">
        <v>0</v>
      </c>
      <c r="BV25" s="543"/>
      <c r="BW25" s="541">
        <v>0</v>
      </c>
      <c r="BX25" s="541">
        <v>0</v>
      </c>
      <c r="BY25" s="543" t="s">
        <v>346</v>
      </c>
      <c r="BZ25" s="542">
        <v>45849</v>
      </c>
      <c r="CA25" s="541"/>
      <c r="CB25" s="541"/>
      <c r="CC25" s="541"/>
      <c r="CD25" s="541"/>
      <c r="CE25" s="541"/>
      <c r="CF25" s="541"/>
      <c r="CG25" s="541"/>
      <c r="CH25" s="541"/>
      <c r="CI25" s="541"/>
      <c r="CJ25" s="541"/>
      <c r="CK25" s="541"/>
      <c r="CL25" s="541"/>
      <c r="CM25" s="541"/>
      <c r="CN25" s="541"/>
      <c r="CO25" s="541"/>
      <c r="CP25" s="541"/>
      <c r="CQ25" s="541"/>
      <c r="CR25" s="541"/>
      <c r="CS25" s="541"/>
      <c r="CT25" s="541"/>
      <c r="CU25" s="541"/>
      <c r="CV25" s="541"/>
      <c r="CW25" s="541"/>
      <c r="CX25" s="541"/>
      <c r="CY25" s="541"/>
    </row>
    <row r="26" spans="1:103" ht="13.2">
      <c r="A26" s="546">
        <v>353631135</v>
      </c>
      <c r="B26" s="547">
        <v>45775</v>
      </c>
      <c r="C26" s="547">
        <v>45781</v>
      </c>
      <c r="D26" s="547">
        <v>45782</v>
      </c>
      <c r="E26" s="548" t="s">
        <v>342</v>
      </c>
      <c r="F26" s="548"/>
      <c r="G26" s="546">
        <v>2916833119100</v>
      </c>
      <c r="H26" s="546">
        <v>0</v>
      </c>
      <c r="I26" s="546">
        <v>0</v>
      </c>
      <c r="J26" s="547"/>
      <c r="K26" s="547"/>
      <c r="L26" s="548"/>
      <c r="M26" s="546">
        <v>0</v>
      </c>
      <c r="N26" s="548"/>
      <c r="O26" s="548"/>
      <c r="P26" s="548"/>
      <c r="Q26" s="548"/>
      <c r="R26" s="548"/>
      <c r="S26" s="548" t="s">
        <v>201</v>
      </c>
      <c r="T26" s="546">
        <v>0</v>
      </c>
      <c r="U26" s="546">
        <v>0</v>
      </c>
      <c r="V26" s="546">
        <v>0</v>
      </c>
      <c r="W26" s="546">
        <v>0</v>
      </c>
      <c r="X26" s="546">
        <v>0</v>
      </c>
      <c r="Y26" s="548"/>
      <c r="Z26" s="548" t="s">
        <v>343</v>
      </c>
      <c r="AA26" s="549">
        <v>45776</v>
      </c>
      <c r="AB26" s="549">
        <v>45776</v>
      </c>
      <c r="AC26" s="547">
        <v>45776</v>
      </c>
      <c r="AD26" s="546">
        <v>30485658326</v>
      </c>
      <c r="AE26" s="546">
        <v>0</v>
      </c>
      <c r="AF26" s="546">
        <v>0</v>
      </c>
      <c r="AG26" s="546">
        <v>0</v>
      </c>
      <c r="AH26" s="546">
        <v>0</v>
      </c>
      <c r="AI26" s="548"/>
      <c r="AJ26" s="546">
        <v>0</v>
      </c>
      <c r="AK26" s="546">
        <v>0</v>
      </c>
      <c r="AL26" s="546">
        <v>0</v>
      </c>
      <c r="AM26" s="546">
        <v>0</v>
      </c>
      <c r="AN26" s="546">
        <v>0</v>
      </c>
      <c r="AO26" s="546">
        <v>0</v>
      </c>
      <c r="AP26" s="546">
        <v>0</v>
      </c>
      <c r="AQ26" s="550" t="b">
        <v>0</v>
      </c>
      <c r="AR26" s="546">
        <v>0</v>
      </c>
      <c r="AS26" s="546">
        <v>0</v>
      </c>
      <c r="AT26" s="546">
        <v>41.3</v>
      </c>
      <c r="AU26" s="546">
        <v>0</v>
      </c>
      <c r="AV26" s="546">
        <v>0</v>
      </c>
      <c r="AW26" s="548"/>
      <c r="AX26" s="548"/>
      <c r="AY26" s="546">
        <v>-34.416666666666664</v>
      </c>
      <c r="AZ26" s="546">
        <v>-6.88</v>
      </c>
      <c r="BA26" s="548"/>
      <c r="BB26" s="546">
        <v>0</v>
      </c>
      <c r="BC26" s="546">
        <v>0</v>
      </c>
      <c r="BD26" s="548"/>
      <c r="BE26" s="548"/>
      <c r="BF26" s="548"/>
      <c r="BG26" s="548"/>
      <c r="BH26" s="548" t="s">
        <v>344</v>
      </c>
      <c r="BI26" s="548"/>
      <c r="BJ26" s="550" t="b">
        <v>0</v>
      </c>
      <c r="BK26" s="546">
        <v>0</v>
      </c>
      <c r="BL26" s="546">
        <v>0</v>
      </c>
      <c r="BM26" s="546">
        <v>0</v>
      </c>
      <c r="BN26" s="548"/>
      <c r="BO26" s="546">
        <v>0</v>
      </c>
      <c r="BP26" s="546">
        <v>0</v>
      </c>
      <c r="BQ26" s="546">
        <v>0</v>
      </c>
      <c r="BR26" s="546">
        <v>2938033288</v>
      </c>
      <c r="BS26" s="548" t="s">
        <v>369</v>
      </c>
      <c r="BT26" s="546">
        <v>1</v>
      </c>
      <c r="BU26" s="550" t="b">
        <v>0</v>
      </c>
      <c r="BV26" s="548"/>
      <c r="BW26" s="546">
        <v>0</v>
      </c>
      <c r="BX26" s="546">
        <v>0</v>
      </c>
      <c r="BY26" s="548" t="s">
        <v>346</v>
      </c>
      <c r="BZ26" s="547">
        <v>45849</v>
      </c>
      <c r="CA26" s="546"/>
      <c r="CB26" s="546"/>
      <c r="CC26" s="546"/>
      <c r="CD26" s="546"/>
      <c r="CE26" s="546"/>
      <c r="CF26" s="546"/>
      <c r="CG26" s="546"/>
      <c r="CH26" s="546"/>
      <c r="CI26" s="546"/>
      <c r="CJ26" s="546"/>
      <c r="CK26" s="546"/>
      <c r="CL26" s="546"/>
      <c r="CM26" s="546"/>
      <c r="CN26" s="546"/>
      <c r="CO26" s="546"/>
      <c r="CP26" s="546"/>
      <c r="CQ26" s="546"/>
      <c r="CR26" s="546"/>
      <c r="CS26" s="546"/>
      <c r="CT26" s="546"/>
      <c r="CU26" s="546"/>
      <c r="CV26" s="546"/>
      <c r="CW26" s="546"/>
      <c r="CX26" s="546"/>
      <c r="CY26" s="546"/>
    </row>
    <row r="27" spans="1:103" ht="13.2">
      <c r="A27" s="541">
        <v>353631135</v>
      </c>
      <c r="B27" s="542">
        <v>45775</v>
      </c>
      <c r="C27" s="542">
        <v>45781</v>
      </c>
      <c r="D27" s="542">
        <v>45782</v>
      </c>
      <c r="E27" s="543" t="s">
        <v>342</v>
      </c>
      <c r="F27" s="543"/>
      <c r="G27" s="541">
        <v>2916833119101</v>
      </c>
      <c r="H27" s="541">
        <v>0</v>
      </c>
      <c r="I27" s="541">
        <v>0</v>
      </c>
      <c r="J27" s="542"/>
      <c r="K27" s="542"/>
      <c r="L27" s="543"/>
      <c r="M27" s="541">
        <v>0</v>
      </c>
      <c r="N27" s="543"/>
      <c r="O27" s="543"/>
      <c r="P27" s="543"/>
      <c r="Q27" s="543"/>
      <c r="R27" s="543"/>
      <c r="S27" s="543" t="s">
        <v>201</v>
      </c>
      <c r="T27" s="541">
        <v>0</v>
      </c>
      <c r="U27" s="541">
        <v>0</v>
      </c>
      <c r="V27" s="541">
        <v>0</v>
      </c>
      <c r="W27" s="541">
        <v>0</v>
      </c>
      <c r="X27" s="541">
        <v>0</v>
      </c>
      <c r="Y27" s="543"/>
      <c r="Z27" s="543" t="s">
        <v>343</v>
      </c>
      <c r="AA27" s="544">
        <v>45776</v>
      </c>
      <c r="AB27" s="544">
        <v>45776</v>
      </c>
      <c r="AC27" s="542">
        <v>45776</v>
      </c>
      <c r="AD27" s="541">
        <v>30485658329</v>
      </c>
      <c r="AE27" s="541">
        <v>0</v>
      </c>
      <c r="AF27" s="541">
        <v>0</v>
      </c>
      <c r="AG27" s="541">
        <v>0</v>
      </c>
      <c r="AH27" s="541">
        <v>0</v>
      </c>
      <c r="AI27" s="543"/>
      <c r="AJ27" s="541">
        <v>0</v>
      </c>
      <c r="AK27" s="541">
        <v>0</v>
      </c>
      <c r="AL27" s="541">
        <v>0</v>
      </c>
      <c r="AM27" s="541">
        <v>0</v>
      </c>
      <c r="AN27" s="541">
        <v>0</v>
      </c>
      <c r="AO27" s="541">
        <v>0</v>
      </c>
      <c r="AP27" s="541">
        <v>0</v>
      </c>
      <c r="AQ27" s="545" t="b">
        <v>0</v>
      </c>
      <c r="AR27" s="541">
        <v>0</v>
      </c>
      <c r="AS27" s="541">
        <v>0</v>
      </c>
      <c r="AT27" s="541">
        <v>41.3</v>
      </c>
      <c r="AU27" s="541">
        <v>0</v>
      </c>
      <c r="AV27" s="541">
        <v>0</v>
      </c>
      <c r="AW27" s="543"/>
      <c r="AX27" s="543"/>
      <c r="AY27" s="541">
        <v>-34.416666666666664</v>
      </c>
      <c r="AZ27" s="541">
        <v>-6.88</v>
      </c>
      <c r="BA27" s="543"/>
      <c r="BB27" s="541">
        <v>0</v>
      </c>
      <c r="BC27" s="541">
        <v>0</v>
      </c>
      <c r="BD27" s="543"/>
      <c r="BE27" s="543"/>
      <c r="BF27" s="543"/>
      <c r="BG27" s="543"/>
      <c r="BH27" s="543" t="s">
        <v>344</v>
      </c>
      <c r="BI27" s="543"/>
      <c r="BJ27" s="545" t="b">
        <v>0</v>
      </c>
      <c r="BK27" s="541">
        <v>0</v>
      </c>
      <c r="BL27" s="541">
        <v>0</v>
      </c>
      <c r="BM27" s="541">
        <v>0</v>
      </c>
      <c r="BN27" s="543"/>
      <c r="BO27" s="541">
        <v>0</v>
      </c>
      <c r="BP27" s="541">
        <v>0</v>
      </c>
      <c r="BQ27" s="541">
        <v>0</v>
      </c>
      <c r="BR27" s="541">
        <v>2938033291</v>
      </c>
      <c r="BS27" s="543" t="s">
        <v>370</v>
      </c>
      <c r="BT27" s="541">
        <v>1</v>
      </c>
      <c r="BU27" s="545" t="b">
        <v>0</v>
      </c>
      <c r="BV27" s="543"/>
      <c r="BW27" s="541">
        <v>0</v>
      </c>
      <c r="BX27" s="541">
        <v>0</v>
      </c>
      <c r="BY27" s="543" t="s">
        <v>346</v>
      </c>
      <c r="BZ27" s="542">
        <v>45849</v>
      </c>
      <c r="CA27" s="541"/>
      <c r="CB27" s="541"/>
      <c r="CC27" s="541"/>
      <c r="CD27" s="541"/>
      <c r="CE27" s="541"/>
      <c r="CF27" s="541"/>
      <c r="CG27" s="541"/>
      <c r="CH27" s="541"/>
      <c r="CI27" s="541"/>
      <c r="CJ27" s="541"/>
      <c r="CK27" s="541"/>
      <c r="CL27" s="541"/>
      <c r="CM27" s="541"/>
      <c r="CN27" s="541"/>
      <c r="CO27" s="541"/>
      <c r="CP27" s="541"/>
      <c r="CQ27" s="541"/>
      <c r="CR27" s="541"/>
      <c r="CS27" s="541"/>
      <c r="CT27" s="541"/>
      <c r="CU27" s="541"/>
      <c r="CV27" s="541"/>
      <c r="CW27" s="541"/>
      <c r="CX27" s="541"/>
      <c r="CY27" s="541"/>
    </row>
    <row r="28" spans="1:103" ht="13.2">
      <c r="A28" s="546">
        <v>353631135</v>
      </c>
      <c r="B28" s="547">
        <v>45775</v>
      </c>
      <c r="C28" s="547">
        <v>45781</v>
      </c>
      <c r="D28" s="547">
        <v>45782</v>
      </c>
      <c r="E28" s="548" t="s">
        <v>342</v>
      </c>
      <c r="F28" s="548"/>
      <c r="G28" s="546">
        <v>2916833119102</v>
      </c>
      <c r="H28" s="546">
        <v>0</v>
      </c>
      <c r="I28" s="546">
        <v>0</v>
      </c>
      <c r="J28" s="547"/>
      <c r="K28" s="547"/>
      <c r="L28" s="548"/>
      <c r="M28" s="546">
        <v>0</v>
      </c>
      <c r="N28" s="548"/>
      <c r="O28" s="548"/>
      <c r="P28" s="548"/>
      <c r="Q28" s="548"/>
      <c r="R28" s="548"/>
      <c r="S28" s="548" t="s">
        <v>201</v>
      </c>
      <c r="T28" s="546">
        <v>0</v>
      </c>
      <c r="U28" s="546">
        <v>0</v>
      </c>
      <c r="V28" s="546">
        <v>0</v>
      </c>
      <c r="W28" s="546">
        <v>0</v>
      </c>
      <c r="X28" s="546">
        <v>0</v>
      </c>
      <c r="Y28" s="548"/>
      <c r="Z28" s="548" t="s">
        <v>343</v>
      </c>
      <c r="AA28" s="549">
        <v>45776</v>
      </c>
      <c r="AB28" s="549">
        <v>45776</v>
      </c>
      <c r="AC28" s="547">
        <v>45776</v>
      </c>
      <c r="AD28" s="546">
        <v>30881198869</v>
      </c>
      <c r="AE28" s="546">
        <v>0</v>
      </c>
      <c r="AF28" s="546">
        <v>0</v>
      </c>
      <c r="AG28" s="546">
        <v>0</v>
      </c>
      <c r="AH28" s="546">
        <v>0</v>
      </c>
      <c r="AI28" s="548"/>
      <c r="AJ28" s="546">
        <v>0</v>
      </c>
      <c r="AK28" s="546">
        <v>0</v>
      </c>
      <c r="AL28" s="546">
        <v>0</v>
      </c>
      <c r="AM28" s="546">
        <v>0</v>
      </c>
      <c r="AN28" s="546">
        <v>0</v>
      </c>
      <c r="AO28" s="546">
        <v>0</v>
      </c>
      <c r="AP28" s="546">
        <v>0</v>
      </c>
      <c r="AQ28" s="550" t="b">
        <v>0</v>
      </c>
      <c r="AR28" s="546">
        <v>0</v>
      </c>
      <c r="AS28" s="546">
        <v>0</v>
      </c>
      <c r="AT28" s="546">
        <v>7.5</v>
      </c>
      <c r="AU28" s="546">
        <v>0</v>
      </c>
      <c r="AV28" s="546">
        <v>0</v>
      </c>
      <c r="AW28" s="548"/>
      <c r="AX28" s="548"/>
      <c r="AY28" s="546">
        <v>-6.25</v>
      </c>
      <c r="AZ28" s="546">
        <v>-1.25</v>
      </c>
      <c r="BA28" s="548"/>
      <c r="BB28" s="546">
        <v>0</v>
      </c>
      <c r="BC28" s="546">
        <v>0</v>
      </c>
      <c r="BD28" s="548"/>
      <c r="BE28" s="548"/>
      <c r="BF28" s="548"/>
      <c r="BG28" s="548"/>
      <c r="BH28" s="548" t="s">
        <v>344</v>
      </c>
      <c r="BI28" s="548"/>
      <c r="BJ28" s="550" t="b">
        <v>0</v>
      </c>
      <c r="BK28" s="546">
        <v>0</v>
      </c>
      <c r="BL28" s="546">
        <v>0</v>
      </c>
      <c r="BM28" s="546">
        <v>0</v>
      </c>
      <c r="BN28" s="548"/>
      <c r="BO28" s="546">
        <v>0</v>
      </c>
      <c r="BP28" s="546">
        <v>0</v>
      </c>
      <c r="BQ28" s="546">
        <v>0</v>
      </c>
      <c r="BR28" s="546">
        <v>0</v>
      </c>
      <c r="BS28" s="548" t="s">
        <v>345</v>
      </c>
      <c r="BT28" s="546">
        <v>1</v>
      </c>
      <c r="BU28" s="550" t="b">
        <v>0</v>
      </c>
      <c r="BV28" s="548"/>
      <c r="BW28" s="546">
        <v>0</v>
      </c>
      <c r="BX28" s="546">
        <v>0</v>
      </c>
      <c r="BY28" s="548" t="s">
        <v>346</v>
      </c>
      <c r="BZ28" s="547">
        <v>45849</v>
      </c>
      <c r="CA28" s="546"/>
      <c r="CB28" s="546"/>
      <c r="CC28" s="546"/>
      <c r="CD28" s="546"/>
      <c r="CE28" s="546"/>
      <c r="CF28" s="546"/>
      <c r="CG28" s="546"/>
      <c r="CH28" s="546"/>
      <c r="CI28" s="546"/>
      <c r="CJ28" s="546"/>
      <c r="CK28" s="546"/>
      <c r="CL28" s="546"/>
      <c r="CM28" s="546"/>
      <c r="CN28" s="546"/>
      <c r="CO28" s="546"/>
      <c r="CP28" s="546"/>
      <c r="CQ28" s="546"/>
      <c r="CR28" s="546"/>
      <c r="CS28" s="546"/>
      <c r="CT28" s="546"/>
      <c r="CU28" s="546"/>
      <c r="CV28" s="546"/>
      <c r="CW28" s="546"/>
      <c r="CX28" s="546"/>
      <c r="CY28" s="546"/>
    </row>
    <row r="29" spans="1:103" ht="13.2">
      <c r="A29" s="541">
        <v>366129583</v>
      </c>
      <c r="B29" s="542">
        <v>45789</v>
      </c>
      <c r="C29" s="542">
        <v>45795</v>
      </c>
      <c r="D29" s="542">
        <v>45796</v>
      </c>
      <c r="E29" s="543" t="s">
        <v>342</v>
      </c>
      <c r="F29" s="543"/>
      <c r="G29" s="541">
        <v>2919387219235</v>
      </c>
      <c r="H29" s="541">
        <v>0</v>
      </c>
      <c r="I29" s="541">
        <v>0</v>
      </c>
      <c r="J29" s="542"/>
      <c r="K29" s="542"/>
      <c r="L29" s="543"/>
      <c r="M29" s="541">
        <v>0</v>
      </c>
      <c r="N29" s="543"/>
      <c r="O29" s="543"/>
      <c r="P29" s="543"/>
      <c r="Q29" s="543"/>
      <c r="R29" s="543"/>
      <c r="S29" s="543" t="s">
        <v>201</v>
      </c>
      <c r="T29" s="541">
        <v>0</v>
      </c>
      <c r="U29" s="541">
        <v>0</v>
      </c>
      <c r="V29" s="541">
        <v>0</v>
      </c>
      <c r="W29" s="541">
        <v>0</v>
      </c>
      <c r="X29" s="541">
        <v>0</v>
      </c>
      <c r="Y29" s="543"/>
      <c r="Z29" s="543" t="s">
        <v>343</v>
      </c>
      <c r="AA29" s="544">
        <v>45792</v>
      </c>
      <c r="AB29" s="544">
        <v>45792</v>
      </c>
      <c r="AC29" s="542">
        <v>45792</v>
      </c>
      <c r="AD29" s="541">
        <v>35313615044</v>
      </c>
      <c r="AE29" s="541">
        <v>0</v>
      </c>
      <c r="AF29" s="541">
        <v>0</v>
      </c>
      <c r="AG29" s="541">
        <v>0</v>
      </c>
      <c r="AH29" s="541">
        <v>0</v>
      </c>
      <c r="AI29" s="543"/>
      <c r="AJ29" s="541">
        <v>0</v>
      </c>
      <c r="AK29" s="541">
        <v>0</v>
      </c>
      <c r="AL29" s="541">
        <v>0</v>
      </c>
      <c r="AM29" s="541">
        <v>0</v>
      </c>
      <c r="AN29" s="541">
        <v>0</v>
      </c>
      <c r="AO29" s="541">
        <v>0</v>
      </c>
      <c r="AP29" s="541">
        <v>0</v>
      </c>
      <c r="AQ29" s="545" t="b">
        <v>0</v>
      </c>
      <c r="AR29" s="541">
        <v>0</v>
      </c>
      <c r="AS29" s="541">
        <v>0</v>
      </c>
      <c r="AT29" s="541">
        <v>3.8967000000000001</v>
      </c>
      <c r="AU29" s="541">
        <v>0</v>
      </c>
      <c r="AV29" s="541">
        <v>0</v>
      </c>
      <c r="AW29" s="543"/>
      <c r="AX29" s="543"/>
      <c r="AY29" s="541">
        <v>-3.2472500000000002</v>
      </c>
      <c r="AZ29" s="541">
        <v>-0.65</v>
      </c>
      <c r="BA29" s="543"/>
      <c r="BB29" s="541">
        <v>300220</v>
      </c>
      <c r="BC29" s="541">
        <v>0</v>
      </c>
      <c r="BD29" s="543"/>
      <c r="BE29" s="543"/>
      <c r="BF29" s="543"/>
      <c r="BG29" s="543"/>
      <c r="BH29" s="543" t="s">
        <v>344</v>
      </c>
      <c r="BI29" s="543"/>
      <c r="BJ29" s="545" t="b">
        <v>0</v>
      </c>
      <c r="BK29" s="541">
        <v>0</v>
      </c>
      <c r="BL29" s="541">
        <v>0</v>
      </c>
      <c r="BM29" s="541">
        <v>0</v>
      </c>
      <c r="BN29" s="543"/>
      <c r="BO29" s="541">
        <v>0</v>
      </c>
      <c r="BP29" s="541">
        <v>0</v>
      </c>
      <c r="BQ29" s="541">
        <v>0</v>
      </c>
      <c r="BR29" s="541">
        <v>3318993250</v>
      </c>
      <c r="BS29" s="543" t="s">
        <v>371</v>
      </c>
      <c r="BT29" s="541">
        <v>1</v>
      </c>
      <c r="BU29" s="545" t="b">
        <v>0</v>
      </c>
      <c r="BV29" s="543"/>
      <c r="BW29" s="541">
        <v>0</v>
      </c>
      <c r="BX29" s="541">
        <v>0</v>
      </c>
      <c r="BY29" s="543" t="s">
        <v>346</v>
      </c>
      <c r="BZ29" s="542">
        <v>45849</v>
      </c>
      <c r="CA29" s="541"/>
      <c r="CB29" s="541"/>
      <c r="CC29" s="541"/>
      <c r="CD29" s="541"/>
      <c r="CE29" s="541"/>
      <c r="CF29" s="541"/>
      <c r="CG29" s="541"/>
      <c r="CH29" s="541"/>
      <c r="CI29" s="541"/>
      <c r="CJ29" s="541"/>
      <c r="CK29" s="541"/>
      <c r="CL29" s="541"/>
      <c r="CM29" s="541"/>
      <c r="CN29" s="541"/>
      <c r="CO29" s="541"/>
      <c r="CP29" s="541"/>
      <c r="CQ29" s="541"/>
      <c r="CR29" s="541"/>
      <c r="CS29" s="541"/>
      <c r="CT29" s="541"/>
      <c r="CU29" s="541"/>
      <c r="CV29" s="541"/>
      <c r="CW29" s="541"/>
      <c r="CX29" s="541"/>
      <c r="CY29" s="541"/>
    </row>
    <row r="30" spans="1:103" ht="13.2">
      <c r="A30" s="546">
        <v>366129583</v>
      </c>
      <c r="B30" s="547">
        <v>45789</v>
      </c>
      <c r="C30" s="547">
        <v>45795</v>
      </c>
      <c r="D30" s="547">
        <v>45796</v>
      </c>
      <c r="E30" s="548" t="s">
        <v>342</v>
      </c>
      <c r="F30" s="548"/>
      <c r="G30" s="546">
        <v>2919387219236</v>
      </c>
      <c r="H30" s="546">
        <v>0</v>
      </c>
      <c r="I30" s="546">
        <v>0</v>
      </c>
      <c r="J30" s="547"/>
      <c r="K30" s="547"/>
      <c r="L30" s="548"/>
      <c r="M30" s="546">
        <v>0</v>
      </c>
      <c r="N30" s="548"/>
      <c r="O30" s="548"/>
      <c r="P30" s="548"/>
      <c r="Q30" s="548"/>
      <c r="R30" s="548"/>
      <c r="S30" s="548" t="s">
        <v>201</v>
      </c>
      <c r="T30" s="546">
        <v>0</v>
      </c>
      <c r="U30" s="546">
        <v>0</v>
      </c>
      <c r="V30" s="546">
        <v>0</v>
      </c>
      <c r="W30" s="546">
        <v>0</v>
      </c>
      <c r="X30" s="546">
        <v>0</v>
      </c>
      <c r="Y30" s="548"/>
      <c r="Z30" s="548" t="s">
        <v>343</v>
      </c>
      <c r="AA30" s="549">
        <v>45792</v>
      </c>
      <c r="AB30" s="549">
        <v>45792</v>
      </c>
      <c r="AC30" s="547">
        <v>45792</v>
      </c>
      <c r="AD30" s="546">
        <v>35346006640</v>
      </c>
      <c r="AE30" s="546">
        <v>0</v>
      </c>
      <c r="AF30" s="546">
        <v>0</v>
      </c>
      <c r="AG30" s="546">
        <v>0</v>
      </c>
      <c r="AH30" s="546">
        <v>0</v>
      </c>
      <c r="AI30" s="548"/>
      <c r="AJ30" s="546">
        <v>0</v>
      </c>
      <c r="AK30" s="546">
        <v>0</v>
      </c>
      <c r="AL30" s="546">
        <v>0</v>
      </c>
      <c r="AM30" s="546">
        <v>0</v>
      </c>
      <c r="AN30" s="546">
        <v>0</v>
      </c>
      <c r="AO30" s="546">
        <v>0</v>
      </c>
      <c r="AP30" s="546">
        <v>0</v>
      </c>
      <c r="AQ30" s="550" t="b">
        <v>0</v>
      </c>
      <c r="AR30" s="546">
        <v>0</v>
      </c>
      <c r="AS30" s="546">
        <v>0</v>
      </c>
      <c r="AT30" s="546">
        <v>3.8967000000000001</v>
      </c>
      <c r="AU30" s="546">
        <v>0</v>
      </c>
      <c r="AV30" s="546">
        <v>0</v>
      </c>
      <c r="AW30" s="548"/>
      <c r="AX30" s="548"/>
      <c r="AY30" s="546">
        <v>-3.2472500000000002</v>
      </c>
      <c r="AZ30" s="546">
        <v>-0.65</v>
      </c>
      <c r="BA30" s="548"/>
      <c r="BB30" s="546">
        <v>300220</v>
      </c>
      <c r="BC30" s="546">
        <v>0</v>
      </c>
      <c r="BD30" s="548"/>
      <c r="BE30" s="548"/>
      <c r="BF30" s="548"/>
      <c r="BG30" s="548"/>
      <c r="BH30" s="548" t="s">
        <v>344</v>
      </c>
      <c r="BI30" s="548"/>
      <c r="BJ30" s="550" t="b">
        <v>0</v>
      </c>
      <c r="BK30" s="546">
        <v>0</v>
      </c>
      <c r="BL30" s="546">
        <v>0</v>
      </c>
      <c r="BM30" s="546">
        <v>0</v>
      </c>
      <c r="BN30" s="548"/>
      <c r="BO30" s="546">
        <v>0</v>
      </c>
      <c r="BP30" s="546">
        <v>0</v>
      </c>
      <c r="BQ30" s="546">
        <v>0</v>
      </c>
      <c r="BR30" s="546">
        <v>3321918702</v>
      </c>
      <c r="BS30" s="548" t="s">
        <v>372</v>
      </c>
      <c r="BT30" s="546">
        <v>1</v>
      </c>
      <c r="BU30" s="550" t="b">
        <v>0</v>
      </c>
      <c r="BV30" s="548"/>
      <c r="BW30" s="546">
        <v>0</v>
      </c>
      <c r="BX30" s="546">
        <v>0</v>
      </c>
      <c r="BY30" s="548" t="s">
        <v>346</v>
      </c>
      <c r="BZ30" s="547">
        <v>45849</v>
      </c>
      <c r="CA30" s="546"/>
      <c r="CB30" s="546"/>
      <c r="CC30" s="546"/>
      <c r="CD30" s="546"/>
      <c r="CE30" s="546"/>
      <c r="CF30" s="546"/>
      <c r="CG30" s="546"/>
      <c r="CH30" s="546"/>
      <c r="CI30" s="546"/>
      <c r="CJ30" s="546"/>
      <c r="CK30" s="546"/>
      <c r="CL30" s="546"/>
      <c r="CM30" s="546"/>
      <c r="CN30" s="546"/>
      <c r="CO30" s="546"/>
      <c r="CP30" s="546"/>
      <c r="CQ30" s="546"/>
      <c r="CR30" s="546"/>
      <c r="CS30" s="546"/>
      <c r="CT30" s="546"/>
      <c r="CU30" s="546"/>
      <c r="CV30" s="546"/>
      <c r="CW30" s="546"/>
      <c r="CX30" s="546"/>
      <c r="CY30" s="546"/>
    </row>
    <row r="31" spans="1:103" ht="13.2">
      <c r="A31" s="541">
        <v>366129583</v>
      </c>
      <c r="B31" s="542">
        <v>45789</v>
      </c>
      <c r="C31" s="542">
        <v>45795</v>
      </c>
      <c r="D31" s="542">
        <v>45796</v>
      </c>
      <c r="E31" s="543" t="s">
        <v>342</v>
      </c>
      <c r="F31" s="543"/>
      <c r="G31" s="541">
        <v>2919387219234</v>
      </c>
      <c r="H31" s="541">
        <v>0</v>
      </c>
      <c r="I31" s="541">
        <v>0</v>
      </c>
      <c r="J31" s="542"/>
      <c r="K31" s="542"/>
      <c r="L31" s="543"/>
      <c r="M31" s="541">
        <v>0</v>
      </c>
      <c r="N31" s="543"/>
      <c r="O31" s="543"/>
      <c r="P31" s="543"/>
      <c r="Q31" s="543"/>
      <c r="R31" s="543"/>
      <c r="S31" s="543" t="s">
        <v>201</v>
      </c>
      <c r="T31" s="541">
        <v>0</v>
      </c>
      <c r="U31" s="541">
        <v>0</v>
      </c>
      <c r="V31" s="541">
        <v>0</v>
      </c>
      <c r="W31" s="541">
        <v>0</v>
      </c>
      <c r="X31" s="541">
        <v>0</v>
      </c>
      <c r="Y31" s="543"/>
      <c r="Z31" s="543" t="s">
        <v>343</v>
      </c>
      <c r="AA31" s="544">
        <v>45792</v>
      </c>
      <c r="AB31" s="544">
        <v>45792</v>
      </c>
      <c r="AC31" s="542">
        <v>45792</v>
      </c>
      <c r="AD31" s="541">
        <v>35314010527</v>
      </c>
      <c r="AE31" s="541">
        <v>0</v>
      </c>
      <c r="AF31" s="541">
        <v>0</v>
      </c>
      <c r="AG31" s="541">
        <v>0</v>
      </c>
      <c r="AH31" s="541">
        <v>0</v>
      </c>
      <c r="AI31" s="543"/>
      <c r="AJ31" s="541">
        <v>0</v>
      </c>
      <c r="AK31" s="541">
        <v>0</v>
      </c>
      <c r="AL31" s="541">
        <v>0</v>
      </c>
      <c r="AM31" s="541">
        <v>0</v>
      </c>
      <c r="AN31" s="541">
        <v>0</v>
      </c>
      <c r="AO31" s="541">
        <v>0</v>
      </c>
      <c r="AP31" s="541">
        <v>0</v>
      </c>
      <c r="AQ31" s="545" t="b">
        <v>0</v>
      </c>
      <c r="AR31" s="541">
        <v>0</v>
      </c>
      <c r="AS31" s="541">
        <v>0</v>
      </c>
      <c r="AT31" s="541">
        <v>3.8967000000000001</v>
      </c>
      <c r="AU31" s="541">
        <v>0</v>
      </c>
      <c r="AV31" s="541">
        <v>0</v>
      </c>
      <c r="AW31" s="543"/>
      <c r="AX31" s="543"/>
      <c r="AY31" s="541">
        <v>-3.2472500000000002</v>
      </c>
      <c r="AZ31" s="541">
        <v>-0.65</v>
      </c>
      <c r="BA31" s="543"/>
      <c r="BB31" s="541">
        <v>300220</v>
      </c>
      <c r="BC31" s="541">
        <v>0</v>
      </c>
      <c r="BD31" s="543"/>
      <c r="BE31" s="543"/>
      <c r="BF31" s="543"/>
      <c r="BG31" s="543"/>
      <c r="BH31" s="543" t="s">
        <v>344</v>
      </c>
      <c r="BI31" s="543"/>
      <c r="BJ31" s="545" t="b">
        <v>0</v>
      </c>
      <c r="BK31" s="541">
        <v>0</v>
      </c>
      <c r="BL31" s="541">
        <v>0</v>
      </c>
      <c r="BM31" s="541">
        <v>0</v>
      </c>
      <c r="BN31" s="543"/>
      <c r="BO31" s="541">
        <v>0</v>
      </c>
      <c r="BP31" s="541">
        <v>0</v>
      </c>
      <c r="BQ31" s="541">
        <v>0</v>
      </c>
      <c r="BR31" s="541">
        <v>3319472410</v>
      </c>
      <c r="BS31" s="543" t="s">
        <v>373</v>
      </c>
      <c r="BT31" s="541">
        <v>1</v>
      </c>
      <c r="BU31" s="545" t="b">
        <v>0</v>
      </c>
      <c r="BV31" s="543"/>
      <c r="BW31" s="541">
        <v>0</v>
      </c>
      <c r="BX31" s="541">
        <v>0</v>
      </c>
      <c r="BY31" s="543" t="s">
        <v>346</v>
      </c>
      <c r="BZ31" s="542">
        <v>45849</v>
      </c>
      <c r="CA31" s="541"/>
      <c r="CB31" s="541"/>
      <c r="CC31" s="541"/>
      <c r="CD31" s="541"/>
      <c r="CE31" s="541"/>
      <c r="CF31" s="541"/>
      <c r="CG31" s="541"/>
      <c r="CH31" s="541"/>
      <c r="CI31" s="541"/>
      <c r="CJ31" s="541"/>
      <c r="CK31" s="541"/>
      <c r="CL31" s="541"/>
      <c r="CM31" s="541"/>
      <c r="CN31" s="541"/>
      <c r="CO31" s="541"/>
      <c r="CP31" s="541"/>
      <c r="CQ31" s="541"/>
      <c r="CR31" s="541"/>
      <c r="CS31" s="541"/>
      <c r="CT31" s="541"/>
      <c r="CU31" s="541"/>
      <c r="CV31" s="541"/>
      <c r="CW31" s="541"/>
      <c r="CX31" s="541"/>
      <c r="CY31" s="541"/>
    </row>
    <row r="32" spans="1:103" ht="13.2">
      <c r="A32" s="546">
        <v>366129583</v>
      </c>
      <c r="B32" s="547">
        <v>45789</v>
      </c>
      <c r="C32" s="547">
        <v>45795</v>
      </c>
      <c r="D32" s="547">
        <v>45796</v>
      </c>
      <c r="E32" s="548" t="s">
        <v>342</v>
      </c>
      <c r="F32" s="548"/>
      <c r="G32" s="546">
        <v>2919881994745</v>
      </c>
      <c r="H32" s="546">
        <v>0</v>
      </c>
      <c r="I32" s="546">
        <v>0</v>
      </c>
      <c r="J32" s="547"/>
      <c r="K32" s="547"/>
      <c r="L32" s="548"/>
      <c r="M32" s="546">
        <v>0</v>
      </c>
      <c r="N32" s="548"/>
      <c r="O32" s="548"/>
      <c r="P32" s="548"/>
      <c r="Q32" s="548"/>
      <c r="R32" s="548"/>
      <c r="S32" s="548" t="s">
        <v>201</v>
      </c>
      <c r="T32" s="546">
        <v>0</v>
      </c>
      <c r="U32" s="546">
        <v>0</v>
      </c>
      <c r="V32" s="546">
        <v>0</v>
      </c>
      <c r="W32" s="546">
        <v>0</v>
      </c>
      <c r="X32" s="546">
        <v>0</v>
      </c>
      <c r="Y32" s="548"/>
      <c r="Z32" s="548" t="s">
        <v>343</v>
      </c>
      <c r="AA32" s="549">
        <v>45794</v>
      </c>
      <c r="AB32" s="549">
        <v>45794</v>
      </c>
      <c r="AC32" s="547">
        <v>45794</v>
      </c>
      <c r="AD32" s="546">
        <v>35463985424</v>
      </c>
      <c r="AE32" s="546">
        <v>0</v>
      </c>
      <c r="AF32" s="546">
        <v>0</v>
      </c>
      <c r="AG32" s="546">
        <v>0</v>
      </c>
      <c r="AH32" s="546">
        <v>0</v>
      </c>
      <c r="AI32" s="548"/>
      <c r="AJ32" s="546">
        <v>0</v>
      </c>
      <c r="AK32" s="546">
        <v>0</v>
      </c>
      <c r="AL32" s="546">
        <v>0</v>
      </c>
      <c r="AM32" s="546">
        <v>0</v>
      </c>
      <c r="AN32" s="546">
        <v>0</v>
      </c>
      <c r="AO32" s="546">
        <v>0</v>
      </c>
      <c r="AP32" s="546">
        <v>0</v>
      </c>
      <c r="AQ32" s="550" t="b">
        <v>0</v>
      </c>
      <c r="AR32" s="546">
        <v>0</v>
      </c>
      <c r="AS32" s="546">
        <v>0</v>
      </c>
      <c r="AT32" s="546">
        <v>3.8967000000000001</v>
      </c>
      <c r="AU32" s="546">
        <v>0</v>
      </c>
      <c r="AV32" s="546">
        <v>0</v>
      </c>
      <c r="AW32" s="548"/>
      <c r="AX32" s="548"/>
      <c r="AY32" s="546">
        <v>-3.2472500000000002</v>
      </c>
      <c r="AZ32" s="546">
        <v>-0.65</v>
      </c>
      <c r="BA32" s="548"/>
      <c r="BB32" s="546">
        <v>300220</v>
      </c>
      <c r="BC32" s="546">
        <v>0</v>
      </c>
      <c r="BD32" s="548"/>
      <c r="BE32" s="548"/>
      <c r="BF32" s="548"/>
      <c r="BG32" s="548"/>
      <c r="BH32" s="548" t="s">
        <v>344</v>
      </c>
      <c r="BI32" s="548"/>
      <c r="BJ32" s="550" t="b">
        <v>0</v>
      </c>
      <c r="BK32" s="546">
        <v>0</v>
      </c>
      <c r="BL32" s="546">
        <v>0</v>
      </c>
      <c r="BM32" s="546">
        <v>0</v>
      </c>
      <c r="BN32" s="548"/>
      <c r="BO32" s="546">
        <v>0</v>
      </c>
      <c r="BP32" s="546">
        <v>0</v>
      </c>
      <c r="BQ32" s="546">
        <v>0</v>
      </c>
      <c r="BR32" s="546">
        <v>3329457748</v>
      </c>
      <c r="BS32" s="548" t="s">
        <v>374</v>
      </c>
      <c r="BT32" s="546">
        <v>1</v>
      </c>
      <c r="BU32" s="550" t="b">
        <v>0</v>
      </c>
      <c r="BV32" s="548"/>
      <c r="BW32" s="546">
        <v>0</v>
      </c>
      <c r="BX32" s="546">
        <v>0</v>
      </c>
      <c r="BY32" s="548" t="s">
        <v>346</v>
      </c>
      <c r="BZ32" s="547">
        <v>45849</v>
      </c>
      <c r="CA32" s="546"/>
      <c r="CB32" s="546"/>
      <c r="CC32" s="546"/>
      <c r="CD32" s="546"/>
      <c r="CE32" s="546"/>
      <c r="CF32" s="546"/>
      <c r="CG32" s="546"/>
      <c r="CH32" s="546"/>
      <c r="CI32" s="546"/>
      <c r="CJ32" s="546"/>
      <c r="CK32" s="546"/>
      <c r="CL32" s="546"/>
      <c r="CM32" s="546"/>
      <c r="CN32" s="546"/>
      <c r="CO32" s="546"/>
      <c r="CP32" s="546"/>
      <c r="CQ32" s="546"/>
      <c r="CR32" s="546"/>
      <c r="CS32" s="546"/>
      <c r="CT32" s="546"/>
      <c r="CU32" s="546"/>
      <c r="CV32" s="546"/>
      <c r="CW32" s="546"/>
      <c r="CX32" s="546"/>
      <c r="CY32" s="546"/>
    </row>
    <row r="33" spans="1:103" ht="13.2">
      <c r="A33" s="541">
        <v>366129583</v>
      </c>
      <c r="B33" s="542">
        <v>45789</v>
      </c>
      <c r="C33" s="542">
        <v>45795</v>
      </c>
      <c r="D33" s="542">
        <v>45796</v>
      </c>
      <c r="E33" s="543" t="s">
        <v>342</v>
      </c>
      <c r="F33" s="543"/>
      <c r="G33" s="541">
        <v>2919881994746</v>
      </c>
      <c r="H33" s="541">
        <v>0</v>
      </c>
      <c r="I33" s="541">
        <v>0</v>
      </c>
      <c r="J33" s="542"/>
      <c r="K33" s="542"/>
      <c r="L33" s="543"/>
      <c r="M33" s="541">
        <v>0</v>
      </c>
      <c r="N33" s="543"/>
      <c r="O33" s="543"/>
      <c r="P33" s="543"/>
      <c r="Q33" s="543"/>
      <c r="R33" s="543"/>
      <c r="S33" s="543" t="s">
        <v>201</v>
      </c>
      <c r="T33" s="541">
        <v>0</v>
      </c>
      <c r="U33" s="541">
        <v>0</v>
      </c>
      <c r="V33" s="541">
        <v>0</v>
      </c>
      <c r="W33" s="541">
        <v>0</v>
      </c>
      <c r="X33" s="541">
        <v>0</v>
      </c>
      <c r="Y33" s="543"/>
      <c r="Z33" s="543" t="s">
        <v>343</v>
      </c>
      <c r="AA33" s="544">
        <v>45794</v>
      </c>
      <c r="AB33" s="544">
        <v>45794</v>
      </c>
      <c r="AC33" s="542">
        <v>45794</v>
      </c>
      <c r="AD33" s="541">
        <v>35439721482</v>
      </c>
      <c r="AE33" s="541">
        <v>0</v>
      </c>
      <c r="AF33" s="541">
        <v>0</v>
      </c>
      <c r="AG33" s="541">
        <v>0</v>
      </c>
      <c r="AH33" s="541">
        <v>0</v>
      </c>
      <c r="AI33" s="543"/>
      <c r="AJ33" s="541">
        <v>0</v>
      </c>
      <c r="AK33" s="541">
        <v>0</v>
      </c>
      <c r="AL33" s="541">
        <v>0</v>
      </c>
      <c r="AM33" s="541">
        <v>0</v>
      </c>
      <c r="AN33" s="541">
        <v>0</v>
      </c>
      <c r="AO33" s="541">
        <v>0</v>
      </c>
      <c r="AP33" s="541">
        <v>0</v>
      </c>
      <c r="AQ33" s="545" t="b">
        <v>0</v>
      </c>
      <c r="AR33" s="541">
        <v>0</v>
      </c>
      <c r="AS33" s="541">
        <v>0</v>
      </c>
      <c r="AT33" s="541">
        <v>3.8967000000000001</v>
      </c>
      <c r="AU33" s="541">
        <v>0</v>
      </c>
      <c r="AV33" s="541">
        <v>0</v>
      </c>
      <c r="AW33" s="543"/>
      <c r="AX33" s="543"/>
      <c r="AY33" s="541">
        <v>-3.2472500000000002</v>
      </c>
      <c r="AZ33" s="541">
        <v>-0.65</v>
      </c>
      <c r="BA33" s="543"/>
      <c r="BB33" s="541">
        <v>300220</v>
      </c>
      <c r="BC33" s="541">
        <v>0</v>
      </c>
      <c r="BD33" s="543"/>
      <c r="BE33" s="543"/>
      <c r="BF33" s="543"/>
      <c r="BG33" s="543"/>
      <c r="BH33" s="543" t="s">
        <v>344</v>
      </c>
      <c r="BI33" s="543"/>
      <c r="BJ33" s="545" t="b">
        <v>0</v>
      </c>
      <c r="BK33" s="541">
        <v>0</v>
      </c>
      <c r="BL33" s="541">
        <v>0</v>
      </c>
      <c r="BM33" s="541">
        <v>0</v>
      </c>
      <c r="BN33" s="543"/>
      <c r="BO33" s="541">
        <v>0</v>
      </c>
      <c r="BP33" s="541">
        <v>0</v>
      </c>
      <c r="BQ33" s="541">
        <v>0</v>
      </c>
      <c r="BR33" s="541">
        <v>3328600581</v>
      </c>
      <c r="BS33" s="543" t="s">
        <v>375</v>
      </c>
      <c r="BT33" s="541">
        <v>1</v>
      </c>
      <c r="BU33" s="545" t="b">
        <v>0</v>
      </c>
      <c r="BV33" s="543"/>
      <c r="BW33" s="541">
        <v>0</v>
      </c>
      <c r="BX33" s="541">
        <v>0</v>
      </c>
      <c r="BY33" s="543" t="s">
        <v>346</v>
      </c>
      <c r="BZ33" s="542">
        <v>45849</v>
      </c>
      <c r="CA33" s="541"/>
      <c r="CB33" s="541"/>
      <c r="CC33" s="541"/>
      <c r="CD33" s="541"/>
      <c r="CE33" s="541"/>
      <c r="CF33" s="541"/>
      <c r="CG33" s="541"/>
      <c r="CH33" s="541"/>
      <c r="CI33" s="541"/>
      <c r="CJ33" s="541"/>
      <c r="CK33" s="541"/>
      <c r="CL33" s="541"/>
      <c r="CM33" s="541"/>
      <c r="CN33" s="541"/>
      <c r="CO33" s="541"/>
      <c r="CP33" s="541"/>
      <c r="CQ33" s="541"/>
      <c r="CR33" s="541"/>
      <c r="CS33" s="541"/>
      <c r="CT33" s="541"/>
      <c r="CU33" s="541"/>
      <c r="CV33" s="541"/>
      <c r="CW33" s="541"/>
      <c r="CX33" s="541"/>
      <c r="CY33" s="541"/>
    </row>
    <row r="34" spans="1:103" ht="13.2">
      <c r="A34" s="546">
        <v>366129583</v>
      </c>
      <c r="B34" s="547">
        <v>45789</v>
      </c>
      <c r="C34" s="547">
        <v>45795</v>
      </c>
      <c r="D34" s="547">
        <v>45796</v>
      </c>
      <c r="E34" s="548" t="s">
        <v>342</v>
      </c>
      <c r="F34" s="548"/>
      <c r="G34" s="546">
        <v>2920001206717</v>
      </c>
      <c r="H34" s="546">
        <v>0</v>
      </c>
      <c r="I34" s="546">
        <v>0</v>
      </c>
      <c r="J34" s="547"/>
      <c r="K34" s="547"/>
      <c r="L34" s="548"/>
      <c r="M34" s="546">
        <v>0</v>
      </c>
      <c r="N34" s="548"/>
      <c r="O34" s="548"/>
      <c r="P34" s="548"/>
      <c r="Q34" s="548"/>
      <c r="R34" s="548"/>
      <c r="S34" s="548" t="s">
        <v>201</v>
      </c>
      <c r="T34" s="546">
        <v>0</v>
      </c>
      <c r="U34" s="546">
        <v>0</v>
      </c>
      <c r="V34" s="546">
        <v>0</v>
      </c>
      <c r="W34" s="546">
        <v>0</v>
      </c>
      <c r="X34" s="546">
        <v>0</v>
      </c>
      <c r="Y34" s="548"/>
      <c r="Z34" s="548" t="s">
        <v>343</v>
      </c>
      <c r="AA34" s="549">
        <v>45795</v>
      </c>
      <c r="AB34" s="549">
        <v>45795</v>
      </c>
      <c r="AC34" s="547">
        <v>45795</v>
      </c>
      <c r="AD34" s="546">
        <v>35463985424</v>
      </c>
      <c r="AE34" s="546">
        <v>0</v>
      </c>
      <c r="AF34" s="546">
        <v>0</v>
      </c>
      <c r="AG34" s="546">
        <v>0</v>
      </c>
      <c r="AH34" s="546">
        <v>0</v>
      </c>
      <c r="AI34" s="548"/>
      <c r="AJ34" s="546">
        <v>0</v>
      </c>
      <c r="AK34" s="546">
        <v>0</v>
      </c>
      <c r="AL34" s="546">
        <v>0</v>
      </c>
      <c r="AM34" s="546">
        <v>0</v>
      </c>
      <c r="AN34" s="546">
        <v>0</v>
      </c>
      <c r="AO34" s="546">
        <v>0</v>
      </c>
      <c r="AP34" s="546">
        <v>0</v>
      </c>
      <c r="AQ34" s="550" t="b">
        <v>0</v>
      </c>
      <c r="AR34" s="546">
        <v>0</v>
      </c>
      <c r="AS34" s="546">
        <v>0</v>
      </c>
      <c r="AT34" s="546">
        <v>4.7016999999999998</v>
      </c>
      <c r="AU34" s="546">
        <v>0</v>
      </c>
      <c r="AV34" s="546">
        <v>0</v>
      </c>
      <c r="AW34" s="548"/>
      <c r="AX34" s="548"/>
      <c r="AY34" s="546">
        <v>-3.9180833333333331</v>
      </c>
      <c r="AZ34" s="546">
        <v>-0.78</v>
      </c>
      <c r="BA34" s="548"/>
      <c r="BB34" s="546">
        <v>300220</v>
      </c>
      <c r="BC34" s="546">
        <v>0</v>
      </c>
      <c r="BD34" s="548"/>
      <c r="BE34" s="548"/>
      <c r="BF34" s="548"/>
      <c r="BG34" s="548"/>
      <c r="BH34" s="548" t="s">
        <v>344</v>
      </c>
      <c r="BI34" s="548"/>
      <c r="BJ34" s="550" t="b">
        <v>0</v>
      </c>
      <c r="BK34" s="546">
        <v>0</v>
      </c>
      <c r="BL34" s="546">
        <v>0</v>
      </c>
      <c r="BM34" s="546">
        <v>0</v>
      </c>
      <c r="BN34" s="548"/>
      <c r="BO34" s="546">
        <v>0</v>
      </c>
      <c r="BP34" s="546">
        <v>0</v>
      </c>
      <c r="BQ34" s="546">
        <v>0</v>
      </c>
      <c r="BR34" s="546">
        <v>3329457748</v>
      </c>
      <c r="BS34" s="548" t="s">
        <v>374</v>
      </c>
      <c r="BT34" s="546">
        <v>1</v>
      </c>
      <c r="BU34" s="550" t="b">
        <v>0</v>
      </c>
      <c r="BV34" s="548"/>
      <c r="BW34" s="546">
        <v>0</v>
      </c>
      <c r="BX34" s="546">
        <v>0</v>
      </c>
      <c r="BY34" s="548" t="s">
        <v>346</v>
      </c>
      <c r="BZ34" s="547">
        <v>45849</v>
      </c>
      <c r="CA34" s="546"/>
      <c r="CB34" s="546"/>
      <c r="CC34" s="546"/>
      <c r="CD34" s="546"/>
      <c r="CE34" s="546"/>
      <c r="CF34" s="546"/>
      <c r="CG34" s="546"/>
      <c r="CH34" s="546"/>
      <c r="CI34" s="546"/>
      <c r="CJ34" s="546"/>
      <c r="CK34" s="546"/>
      <c r="CL34" s="546"/>
      <c r="CM34" s="546"/>
      <c r="CN34" s="546"/>
      <c r="CO34" s="546"/>
      <c r="CP34" s="546"/>
      <c r="CQ34" s="546"/>
      <c r="CR34" s="546"/>
      <c r="CS34" s="546"/>
      <c r="CT34" s="546"/>
      <c r="CU34" s="546"/>
      <c r="CV34" s="546"/>
      <c r="CW34" s="546"/>
      <c r="CX34" s="546"/>
      <c r="CY34" s="546"/>
    </row>
    <row r="35" spans="1:103" ht="13.2">
      <c r="A35" s="541">
        <v>366129583</v>
      </c>
      <c r="B35" s="542">
        <v>45789</v>
      </c>
      <c r="C35" s="542">
        <v>45795</v>
      </c>
      <c r="D35" s="542">
        <v>45796</v>
      </c>
      <c r="E35" s="543" t="s">
        <v>342</v>
      </c>
      <c r="F35" s="543"/>
      <c r="G35" s="541">
        <v>2920001206721</v>
      </c>
      <c r="H35" s="541">
        <v>0</v>
      </c>
      <c r="I35" s="541">
        <v>0</v>
      </c>
      <c r="J35" s="542"/>
      <c r="K35" s="542"/>
      <c r="L35" s="543"/>
      <c r="M35" s="541">
        <v>0</v>
      </c>
      <c r="N35" s="543"/>
      <c r="O35" s="543"/>
      <c r="P35" s="543"/>
      <c r="Q35" s="543"/>
      <c r="R35" s="543"/>
      <c r="S35" s="543" t="s">
        <v>201</v>
      </c>
      <c r="T35" s="541">
        <v>0</v>
      </c>
      <c r="U35" s="541">
        <v>0</v>
      </c>
      <c r="V35" s="541">
        <v>0</v>
      </c>
      <c r="W35" s="541">
        <v>0</v>
      </c>
      <c r="X35" s="541">
        <v>0</v>
      </c>
      <c r="Y35" s="543"/>
      <c r="Z35" s="543" t="s">
        <v>343</v>
      </c>
      <c r="AA35" s="544">
        <v>45795</v>
      </c>
      <c r="AB35" s="544">
        <v>45795</v>
      </c>
      <c r="AC35" s="542">
        <v>45795</v>
      </c>
      <c r="AD35" s="541">
        <v>35439721482</v>
      </c>
      <c r="AE35" s="541">
        <v>0</v>
      </c>
      <c r="AF35" s="541">
        <v>0</v>
      </c>
      <c r="AG35" s="541">
        <v>0</v>
      </c>
      <c r="AH35" s="541">
        <v>0</v>
      </c>
      <c r="AI35" s="543"/>
      <c r="AJ35" s="541">
        <v>0</v>
      </c>
      <c r="AK35" s="541">
        <v>0</v>
      </c>
      <c r="AL35" s="541">
        <v>0</v>
      </c>
      <c r="AM35" s="541">
        <v>0</v>
      </c>
      <c r="AN35" s="541">
        <v>0</v>
      </c>
      <c r="AO35" s="541">
        <v>0</v>
      </c>
      <c r="AP35" s="541">
        <v>0</v>
      </c>
      <c r="AQ35" s="545" t="b">
        <v>0</v>
      </c>
      <c r="AR35" s="541">
        <v>0</v>
      </c>
      <c r="AS35" s="541">
        <v>0</v>
      </c>
      <c r="AT35" s="541">
        <v>4.7016999999999998</v>
      </c>
      <c r="AU35" s="541">
        <v>0</v>
      </c>
      <c r="AV35" s="541">
        <v>0</v>
      </c>
      <c r="AW35" s="543"/>
      <c r="AX35" s="543"/>
      <c r="AY35" s="541">
        <v>-3.9180833333333331</v>
      </c>
      <c r="AZ35" s="541">
        <v>-0.78</v>
      </c>
      <c r="BA35" s="543"/>
      <c r="BB35" s="541">
        <v>300220</v>
      </c>
      <c r="BC35" s="541">
        <v>0</v>
      </c>
      <c r="BD35" s="543"/>
      <c r="BE35" s="543"/>
      <c r="BF35" s="543"/>
      <c r="BG35" s="543"/>
      <c r="BH35" s="543" t="s">
        <v>344</v>
      </c>
      <c r="BI35" s="543"/>
      <c r="BJ35" s="545" t="b">
        <v>0</v>
      </c>
      <c r="BK35" s="541">
        <v>0</v>
      </c>
      <c r="BL35" s="541">
        <v>0</v>
      </c>
      <c r="BM35" s="541">
        <v>0</v>
      </c>
      <c r="BN35" s="543"/>
      <c r="BO35" s="541">
        <v>0</v>
      </c>
      <c r="BP35" s="541">
        <v>0</v>
      </c>
      <c r="BQ35" s="541">
        <v>0</v>
      </c>
      <c r="BR35" s="541">
        <v>3328600581</v>
      </c>
      <c r="BS35" s="543" t="s">
        <v>375</v>
      </c>
      <c r="BT35" s="541">
        <v>1</v>
      </c>
      <c r="BU35" s="545" t="b">
        <v>0</v>
      </c>
      <c r="BV35" s="543"/>
      <c r="BW35" s="541">
        <v>0</v>
      </c>
      <c r="BX35" s="541">
        <v>0</v>
      </c>
      <c r="BY35" s="543" t="s">
        <v>346</v>
      </c>
      <c r="BZ35" s="542">
        <v>45849</v>
      </c>
      <c r="CA35" s="541"/>
      <c r="CB35" s="541"/>
      <c r="CC35" s="541"/>
      <c r="CD35" s="541"/>
      <c r="CE35" s="541"/>
      <c r="CF35" s="541"/>
      <c r="CG35" s="541"/>
      <c r="CH35" s="541"/>
      <c r="CI35" s="541"/>
      <c r="CJ35" s="541"/>
      <c r="CK35" s="541"/>
      <c r="CL35" s="541"/>
      <c r="CM35" s="541"/>
      <c r="CN35" s="541"/>
      <c r="CO35" s="541"/>
      <c r="CP35" s="541"/>
      <c r="CQ35" s="541"/>
      <c r="CR35" s="541"/>
      <c r="CS35" s="541"/>
      <c r="CT35" s="541"/>
      <c r="CU35" s="541"/>
      <c r="CV35" s="541"/>
      <c r="CW35" s="541"/>
      <c r="CX35" s="541"/>
      <c r="CY35" s="541"/>
    </row>
    <row r="36" spans="1:103" ht="13.2">
      <c r="A36" s="546">
        <v>366129583</v>
      </c>
      <c r="B36" s="547">
        <v>45789</v>
      </c>
      <c r="C36" s="547">
        <v>45795</v>
      </c>
      <c r="D36" s="547">
        <v>45796</v>
      </c>
      <c r="E36" s="548" t="s">
        <v>342</v>
      </c>
      <c r="F36" s="548"/>
      <c r="G36" s="546">
        <v>2920001206720</v>
      </c>
      <c r="H36" s="546">
        <v>0</v>
      </c>
      <c r="I36" s="546">
        <v>0</v>
      </c>
      <c r="J36" s="547"/>
      <c r="K36" s="547"/>
      <c r="L36" s="548"/>
      <c r="M36" s="546">
        <v>0</v>
      </c>
      <c r="N36" s="548"/>
      <c r="O36" s="548"/>
      <c r="P36" s="548"/>
      <c r="Q36" s="548"/>
      <c r="R36" s="548"/>
      <c r="S36" s="548" t="s">
        <v>201</v>
      </c>
      <c r="T36" s="546">
        <v>0</v>
      </c>
      <c r="U36" s="546">
        <v>0</v>
      </c>
      <c r="V36" s="546">
        <v>0</v>
      </c>
      <c r="W36" s="546">
        <v>0</v>
      </c>
      <c r="X36" s="546">
        <v>0</v>
      </c>
      <c r="Y36" s="548"/>
      <c r="Z36" s="548" t="s">
        <v>343</v>
      </c>
      <c r="AA36" s="549">
        <v>45795</v>
      </c>
      <c r="AB36" s="549">
        <v>45795</v>
      </c>
      <c r="AC36" s="547">
        <v>45795</v>
      </c>
      <c r="AD36" s="546">
        <v>35314010527</v>
      </c>
      <c r="AE36" s="546">
        <v>0</v>
      </c>
      <c r="AF36" s="546">
        <v>0</v>
      </c>
      <c r="AG36" s="546">
        <v>0</v>
      </c>
      <c r="AH36" s="546">
        <v>0</v>
      </c>
      <c r="AI36" s="548"/>
      <c r="AJ36" s="546">
        <v>0</v>
      </c>
      <c r="AK36" s="546">
        <v>0</v>
      </c>
      <c r="AL36" s="546">
        <v>0</v>
      </c>
      <c r="AM36" s="546">
        <v>0</v>
      </c>
      <c r="AN36" s="546">
        <v>0</v>
      </c>
      <c r="AO36" s="546">
        <v>0</v>
      </c>
      <c r="AP36" s="546">
        <v>0</v>
      </c>
      <c r="AQ36" s="550" t="b">
        <v>0</v>
      </c>
      <c r="AR36" s="546">
        <v>0</v>
      </c>
      <c r="AS36" s="546">
        <v>0</v>
      </c>
      <c r="AT36" s="546">
        <v>4.7016999999999998</v>
      </c>
      <c r="AU36" s="546">
        <v>0</v>
      </c>
      <c r="AV36" s="546">
        <v>0</v>
      </c>
      <c r="AW36" s="548"/>
      <c r="AX36" s="548"/>
      <c r="AY36" s="546">
        <v>-3.9180833333333331</v>
      </c>
      <c r="AZ36" s="546">
        <v>-0.78</v>
      </c>
      <c r="BA36" s="548"/>
      <c r="BB36" s="546">
        <v>300220</v>
      </c>
      <c r="BC36" s="546">
        <v>0</v>
      </c>
      <c r="BD36" s="548"/>
      <c r="BE36" s="548"/>
      <c r="BF36" s="548"/>
      <c r="BG36" s="548"/>
      <c r="BH36" s="548" t="s">
        <v>344</v>
      </c>
      <c r="BI36" s="548"/>
      <c r="BJ36" s="550" t="b">
        <v>0</v>
      </c>
      <c r="BK36" s="546">
        <v>0</v>
      </c>
      <c r="BL36" s="546">
        <v>0</v>
      </c>
      <c r="BM36" s="546">
        <v>0</v>
      </c>
      <c r="BN36" s="548"/>
      <c r="BO36" s="546">
        <v>0</v>
      </c>
      <c r="BP36" s="546">
        <v>0</v>
      </c>
      <c r="BQ36" s="546">
        <v>0</v>
      </c>
      <c r="BR36" s="546">
        <v>3319472410</v>
      </c>
      <c r="BS36" s="548" t="s">
        <v>373</v>
      </c>
      <c r="BT36" s="546">
        <v>1</v>
      </c>
      <c r="BU36" s="550" t="b">
        <v>0</v>
      </c>
      <c r="BV36" s="548"/>
      <c r="BW36" s="546">
        <v>0</v>
      </c>
      <c r="BX36" s="546">
        <v>0</v>
      </c>
      <c r="BY36" s="548" t="s">
        <v>346</v>
      </c>
      <c r="BZ36" s="547">
        <v>45849</v>
      </c>
      <c r="CA36" s="546"/>
      <c r="CB36" s="546"/>
      <c r="CC36" s="546"/>
      <c r="CD36" s="546"/>
      <c r="CE36" s="546"/>
      <c r="CF36" s="546"/>
      <c r="CG36" s="546"/>
      <c r="CH36" s="546"/>
      <c r="CI36" s="546"/>
      <c r="CJ36" s="546"/>
      <c r="CK36" s="546"/>
      <c r="CL36" s="546"/>
      <c r="CM36" s="546"/>
      <c r="CN36" s="546"/>
      <c r="CO36" s="546"/>
      <c r="CP36" s="546"/>
      <c r="CQ36" s="546"/>
      <c r="CR36" s="546"/>
      <c r="CS36" s="546"/>
      <c r="CT36" s="546"/>
      <c r="CU36" s="546"/>
      <c r="CV36" s="546"/>
      <c r="CW36" s="546"/>
      <c r="CX36" s="546"/>
      <c r="CY36" s="546"/>
    </row>
    <row r="37" spans="1:103" ht="13.2">
      <c r="A37" s="541">
        <v>366129583</v>
      </c>
      <c r="B37" s="542">
        <v>45789</v>
      </c>
      <c r="C37" s="542">
        <v>45795</v>
      </c>
      <c r="D37" s="542">
        <v>45796</v>
      </c>
      <c r="E37" s="543" t="s">
        <v>342</v>
      </c>
      <c r="F37" s="543"/>
      <c r="G37" s="541">
        <v>2920001206719</v>
      </c>
      <c r="H37" s="541">
        <v>0</v>
      </c>
      <c r="I37" s="541">
        <v>0</v>
      </c>
      <c r="J37" s="542"/>
      <c r="K37" s="542"/>
      <c r="L37" s="543"/>
      <c r="M37" s="541">
        <v>0</v>
      </c>
      <c r="N37" s="543"/>
      <c r="O37" s="543"/>
      <c r="P37" s="543"/>
      <c r="Q37" s="543"/>
      <c r="R37" s="543"/>
      <c r="S37" s="543" t="s">
        <v>201</v>
      </c>
      <c r="T37" s="541">
        <v>0</v>
      </c>
      <c r="U37" s="541">
        <v>0</v>
      </c>
      <c r="V37" s="541">
        <v>0</v>
      </c>
      <c r="W37" s="541">
        <v>0</v>
      </c>
      <c r="X37" s="541">
        <v>0</v>
      </c>
      <c r="Y37" s="543"/>
      <c r="Z37" s="543" t="s">
        <v>343</v>
      </c>
      <c r="AA37" s="544">
        <v>45795</v>
      </c>
      <c r="AB37" s="544">
        <v>45795</v>
      </c>
      <c r="AC37" s="542">
        <v>45795</v>
      </c>
      <c r="AD37" s="541">
        <v>35346006640</v>
      </c>
      <c r="AE37" s="541">
        <v>0</v>
      </c>
      <c r="AF37" s="541">
        <v>0</v>
      </c>
      <c r="AG37" s="541">
        <v>0</v>
      </c>
      <c r="AH37" s="541">
        <v>0</v>
      </c>
      <c r="AI37" s="543"/>
      <c r="AJ37" s="541">
        <v>0</v>
      </c>
      <c r="AK37" s="541">
        <v>0</v>
      </c>
      <c r="AL37" s="541">
        <v>0</v>
      </c>
      <c r="AM37" s="541">
        <v>0</v>
      </c>
      <c r="AN37" s="541">
        <v>0</v>
      </c>
      <c r="AO37" s="541">
        <v>0</v>
      </c>
      <c r="AP37" s="541">
        <v>0</v>
      </c>
      <c r="AQ37" s="545" t="b">
        <v>0</v>
      </c>
      <c r="AR37" s="541">
        <v>0</v>
      </c>
      <c r="AS37" s="541">
        <v>0</v>
      </c>
      <c r="AT37" s="541">
        <v>4.7016999999999998</v>
      </c>
      <c r="AU37" s="541">
        <v>0</v>
      </c>
      <c r="AV37" s="541">
        <v>0</v>
      </c>
      <c r="AW37" s="543"/>
      <c r="AX37" s="543"/>
      <c r="AY37" s="541">
        <v>-3.9180833333333331</v>
      </c>
      <c r="AZ37" s="541">
        <v>-0.78</v>
      </c>
      <c r="BA37" s="543"/>
      <c r="BB37" s="541">
        <v>300220</v>
      </c>
      <c r="BC37" s="541">
        <v>0</v>
      </c>
      <c r="BD37" s="543"/>
      <c r="BE37" s="543"/>
      <c r="BF37" s="543"/>
      <c r="BG37" s="543"/>
      <c r="BH37" s="543" t="s">
        <v>344</v>
      </c>
      <c r="BI37" s="543"/>
      <c r="BJ37" s="545" t="b">
        <v>0</v>
      </c>
      <c r="BK37" s="541">
        <v>0</v>
      </c>
      <c r="BL37" s="541">
        <v>0</v>
      </c>
      <c r="BM37" s="541">
        <v>0</v>
      </c>
      <c r="BN37" s="543"/>
      <c r="BO37" s="541">
        <v>0</v>
      </c>
      <c r="BP37" s="541">
        <v>0</v>
      </c>
      <c r="BQ37" s="541">
        <v>0</v>
      </c>
      <c r="BR37" s="541">
        <v>3321918702</v>
      </c>
      <c r="BS37" s="543" t="s">
        <v>372</v>
      </c>
      <c r="BT37" s="541">
        <v>1</v>
      </c>
      <c r="BU37" s="545" t="b">
        <v>0</v>
      </c>
      <c r="BV37" s="543"/>
      <c r="BW37" s="541">
        <v>0</v>
      </c>
      <c r="BX37" s="541">
        <v>0</v>
      </c>
      <c r="BY37" s="543" t="s">
        <v>346</v>
      </c>
      <c r="BZ37" s="542">
        <v>45849</v>
      </c>
      <c r="CA37" s="541"/>
      <c r="CB37" s="541"/>
      <c r="CC37" s="541"/>
      <c r="CD37" s="541"/>
      <c r="CE37" s="541"/>
      <c r="CF37" s="541"/>
      <c r="CG37" s="541"/>
      <c r="CH37" s="541"/>
      <c r="CI37" s="541"/>
      <c r="CJ37" s="541"/>
      <c r="CK37" s="541"/>
      <c r="CL37" s="541"/>
      <c r="CM37" s="541"/>
      <c r="CN37" s="541"/>
      <c r="CO37" s="541"/>
      <c r="CP37" s="541"/>
      <c r="CQ37" s="541"/>
      <c r="CR37" s="541"/>
      <c r="CS37" s="541"/>
      <c r="CT37" s="541"/>
      <c r="CU37" s="541"/>
      <c r="CV37" s="541"/>
      <c r="CW37" s="541"/>
      <c r="CX37" s="541"/>
      <c r="CY37" s="541"/>
    </row>
    <row r="38" spans="1:103" ht="13.2">
      <c r="A38" s="546">
        <v>366129583</v>
      </c>
      <c r="B38" s="547">
        <v>45789</v>
      </c>
      <c r="C38" s="547">
        <v>45795</v>
      </c>
      <c r="D38" s="547">
        <v>45796</v>
      </c>
      <c r="E38" s="548" t="s">
        <v>342</v>
      </c>
      <c r="F38" s="548"/>
      <c r="G38" s="546">
        <v>2920001206718</v>
      </c>
      <c r="H38" s="546">
        <v>0</v>
      </c>
      <c r="I38" s="546">
        <v>0</v>
      </c>
      <c r="J38" s="547"/>
      <c r="K38" s="547"/>
      <c r="L38" s="548"/>
      <c r="M38" s="546">
        <v>0</v>
      </c>
      <c r="N38" s="548"/>
      <c r="O38" s="548"/>
      <c r="P38" s="548"/>
      <c r="Q38" s="548"/>
      <c r="R38" s="548"/>
      <c r="S38" s="548" t="s">
        <v>201</v>
      </c>
      <c r="T38" s="546">
        <v>0</v>
      </c>
      <c r="U38" s="546">
        <v>0</v>
      </c>
      <c r="V38" s="546">
        <v>0</v>
      </c>
      <c r="W38" s="546">
        <v>0</v>
      </c>
      <c r="X38" s="546">
        <v>0</v>
      </c>
      <c r="Y38" s="548"/>
      <c r="Z38" s="548" t="s">
        <v>343</v>
      </c>
      <c r="AA38" s="549">
        <v>45795</v>
      </c>
      <c r="AB38" s="549">
        <v>45795</v>
      </c>
      <c r="AC38" s="547">
        <v>45795</v>
      </c>
      <c r="AD38" s="546">
        <v>35313615044</v>
      </c>
      <c r="AE38" s="546">
        <v>0</v>
      </c>
      <c r="AF38" s="546">
        <v>0</v>
      </c>
      <c r="AG38" s="546">
        <v>0</v>
      </c>
      <c r="AH38" s="546">
        <v>0</v>
      </c>
      <c r="AI38" s="548"/>
      <c r="AJ38" s="546">
        <v>0</v>
      </c>
      <c r="AK38" s="546">
        <v>0</v>
      </c>
      <c r="AL38" s="546">
        <v>0</v>
      </c>
      <c r="AM38" s="546">
        <v>0</v>
      </c>
      <c r="AN38" s="546">
        <v>0</v>
      </c>
      <c r="AO38" s="546">
        <v>0</v>
      </c>
      <c r="AP38" s="546">
        <v>0</v>
      </c>
      <c r="AQ38" s="550" t="b">
        <v>0</v>
      </c>
      <c r="AR38" s="546">
        <v>0</v>
      </c>
      <c r="AS38" s="546">
        <v>0</v>
      </c>
      <c r="AT38" s="546">
        <v>4.7016999999999998</v>
      </c>
      <c r="AU38" s="546">
        <v>0</v>
      </c>
      <c r="AV38" s="546">
        <v>0</v>
      </c>
      <c r="AW38" s="548"/>
      <c r="AX38" s="548"/>
      <c r="AY38" s="546">
        <v>-3.9180833333333331</v>
      </c>
      <c r="AZ38" s="546">
        <v>-0.78</v>
      </c>
      <c r="BA38" s="548"/>
      <c r="BB38" s="546">
        <v>300220</v>
      </c>
      <c r="BC38" s="546">
        <v>0</v>
      </c>
      <c r="BD38" s="548"/>
      <c r="BE38" s="548"/>
      <c r="BF38" s="548"/>
      <c r="BG38" s="548"/>
      <c r="BH38" s="548" t="s">
        <v>344</v>
      </c>
      <c r="BI38" s="548"/>
      <c r="BJ38" s="550" t="b">
        <v>0</v>
      </c>
      <c r="BK38" s="546">
        <v>0</v>
      </c>
      <c r="BL38" s="546">
        <v>0</v>
      </c>
      <c r="BM38" s="546">
        <v>0</v>
      </c>
      <c r="BN38" s="548"/>
      <c r="BO38" s="546">
        <v>0</v>
      </c>
      <c r="BP38" s="546">
        <v>0</v>
      </c>
      <c r="BQ38" s="546">
        <v>0</v>
      </c>
      <c r="BR38" s="546">
        <v>3318993250</v>
      </c>
      <c r="BS38" s="548" t="s">
        <v>371</v>
      </c>
      <c r="BT38" s="546">
        <v>1</v>
      </c>
      <c r="BU38" s="550" t="b">
        <v>0</v>
      </c>
      <c r="BV38" s="548"/>
      <c r="BW38" s="546">
        <v>0</v>
      </c>
      <c r="BX38" s="546">
        <v>0</v>
      </c>
      <c r="BY38" s="548" t="s">
        <v>346</v>
      </c>
      <c r="BZ38" s="547">
        <v>45849</v>
      </c>
      <c r="CA38" s="546"/>
      <c r="CB38" s="546"/>
      <c r="CC38" s="546"/>
      <c r="CD38" s="546"/>
      <c r="CE38" s="546"/>
      <c r="CF38" s="546"/>
      <c r="CG38" s="546"/>
      <c r="CH38" s="546"/>
      <c r="CI38" s="546"/>
      <c r="CJ38" s="546"/>
      <c r="CK38" s="546"/>
      <c r="CL38" s="546"/>
      <c r="CM38" s="546"/>
      <c r="CN38" s="546"/>
      <c r="CO38" s="546"/>
      <c r="CP38" s="546"/>
      <c r="CQ38" s="546"/>
      <c r="CR38" s="546"/>
      <c r="CS38" s="546"/>
      <c r="CT38" s="546"/>
      <c r="CU38" s="546"/>
      <c r="CV38" s="546"/>
      <c r="CW38" s="546"/>
      <c r="CX38" s="546"/>
      <c r="CY38" s="546"/>
    </row>
    <row r="39" spans="1:103" ht="13.2">
      <c r="A39" s="541">
        <v>378321913</v>
      </c>
      <c r="B39" s="542">
        <v>45803</v>
      </c>
      <c r="C39" s="542">
        <v>45809</v>
      </c>
      <c r="D39" s="542">
        <v>45810</v>
      </c>
      <c r="E39" s="543" t="s">
        <v>342</v>
      </c>
      <c r="F39" s="543"/>
      <c r="G39" s="541">
        <v>2922502327708</v>
      </c>
      <c r="H39" s="541">
        <v>0</v>
      </c>
      <c r="I39" s="541">
        <v>0</v>
      </c>
      <c r="J39" s="542"/>
      <c r="K39" s="542"/>
      <c r="L39" s="543"/>
      <c r="M39" s="541">
        <v>0</v>
      </c>
      <c r="N39" s="543"/>
      <c r="O39" s="543"/>
      <c r="P39" s="543"/>
      <c r="Q39" s="543"/>
      <c r="R39" s="543"/>
      <c r="S39" s="543" t="s">
        <v>201</v>
      </c>
      <c r="T39" s="541">
        <v>0</v>
      </c>
      <c r="U39" s="541">
        <v>0</v>
      </c>
      <c r="V39" s="541">
        <v>0</v>
      </c>
      <c r="W39" s="541">
        <v>0</v>
      </c>
      <c r="X39" s="541">
        <v>0</v>
      </c>
      <c r="Y39" s="543"/>
      <c r="Z39" s="543" t="s">
        <v>343</v>
      </c>
      <c r="AA39" s="544">
        <v>45807</v>
      </c>
      <c r="AB39" s="544">
        <v>45807</v>
      </c>
      <c r="AC39" s="542">
        <v>45807</v>
      </c>
      <c r="AD39" s="541">
        <v>36163741764</v>
      </c>
      <c r="AE39" s="541">
        <v>0</v>
      </c>
      <c r="AF39" s="541">
        <v>0</v>
      </c>
      <c r="AG39" s="541">
        <v>0</v>
      </c>
      <c r="AH39" s="541">
        <v>0</v>
      </c>
      <c r="AI39" s="543"/>
      <c r="AJ39" s="541">
        <v>0</v>
      </c>
      <c r="AK39" s="541">
        <v>0</v>
      </c>
      <c r="AL39" s="541">
        <v>0</v>
      </c>
      <c r="AM39" s="541">
        <v>0</v>
      </c>
      <c r="AN39" s="541">
        <v>0</v>
      </c>
      <c r="AO39" s="541">
        <v>0</v>
      </c>
      <c r="AP39" s="541">
        <v>0</v>
      </c>
      <c r="AQ39" s="545" t="b">
        <v>0</v>
      </c>
      <c r="AR39" s="541">
        <v>0</v>
      </c>
      <c r="AS39" s="541">
        <v>0</v>
      </c>
      <c r="AT39" s="541">
        <v>10.734999999999999</v>
      </c>
      <c r="AU39" s="541">
        <v>0</v>
      </c>
      <c r="AV39" s="541">
        <v>0</v>
      </c>
      <c r="AW39" s="543"/>
      <c r="AX39" s="543"/>
      <c r="AY39" s="541">
        <v>-8.9458333333333329</v>
      </c>
      <c r="AZ39" s="541">
        <v>-1.79</v>
      </c>
      <c r="BA39" s="543"/>
      <c r="BB39" s="541">
        <v>0</v>
      </c>
      <c r="BC39" s="541">
        <v>0</v>
      </c>
      <c r="BD39" s="543"/>
      <c r="BE39" s="543"/>
      <c r="BF39" s="543"/>
      <c r="BG39" s="543"/>
      <c r="BH39" s="543" t="s">
        <v>344</v>
      </c>
      <c r="BI39" s="543"/>
      <c r="BJ39" s="545" t="b">
        <v>0</v>
      </c>
      <c r="BK39" s="541">
        <v>0</v>
      </c>
      <c r="BL39" s="541">
        <v>0</v>
      </c>
      <c r="BM39" s="541">
        <v>0</v>
      </c>
      <c r="BN39" s="543"/>
      <c r="BO39" s="541">
        <v>0</v>
      </c>
      <c r="BP39" s="541">
        <v>0</v>
      </c>
      <c r="BQ39" s="541">
        <v>0</v>
      </c>
      <c r="BR39" s="541">
        <v>3412790885</v>
      </c>
      <c r="BS39" s="543" t="s">
        <v>376</v>
      </c>
      <c r="BT39" s="541">
        <v>1</v>
      </c>
      <c r="BU39" s="545" t="b">
        <v>0</v>
      </c>
      <c r="BV39" s="543"/>
      <c r="BW39" s="541">
        <v>0</v>
      </c>
      <c r="BX39" s="541">
        <v>0</v>
      </c>
      <c r="BY39" s="543" t="s">
        <v>346</v>
      </c>
      <c r="BZ39" s="542">
        <v>45849</v>
      </c>
      <c r="CA39" s="541"/>
      <c r="CB39" s="541"/>
      <c r="CC39" s="541"/>
      <c r="CD39" s="541"/>
      <c r="CE39" s="541"/>
      <c r="CF39" s="541"/>
      <c r="CG39" s="541"/>
      <c r="CH39" s="541"/>
      <c r="CI39" s="541"/>
      <c r="CJ39" s="541"/>
      <c r="CK39" s="541"/>
      <c r="CL39" s="541"/>
      <c r="CM39" s="541"/>
      <c r="CN39" s="541"/>
      <c r="CO39" s="541"/>
      <c r="CP39" s="541"/>
      <c r="CQ39" s="541"/>
      <c r="CR39" s="541"/>
      <c r="CS39" s="541"/>
      <c r="CT39" s="541"/>
      <c r="CU39" s="541"/>
      <c r="CV39" s="541"/>
      <c r="CW39" s="541"/>
      <c r="CX39" s="541"/>
      <c r="CY39" s="541"/>
    </row>
    <row r="40" spans="1:103" ht="13.2">
      <c r="A40" s="546">
        <v>378321913</v>
      </c>
      <c r="B40" s="547">
        <v>45803</v>
      </c>
      <c r="C40" s="547">
        <v>45809</v>
      </c>
      <c r="D40" s="547">
        <v>45810</v>
      </c>
      <c r="E40" s="548" t="s">
        <v>342</v>
      </c>
      <c r="F40" s="548"/>
      <c r="G40" s="546">
        <v>2922502327709</v>
      </c>
      <c r="H40" s="546">
        <v>0</v>
      </c>
      <c r="I40" s="546">
        <v>0</v>
      </c>
      <c r="J40" s="547"/>
      <c r="K40" s="547"/>
      <c r="L40" s="548"/>
      <c r="M40" s="546">
        <v>0</v>
      </c>
      <c r="N40" s="548"/>
      <c r="O40" s="548"/>
      <c r="P40" s="548"/>
      <c r="Q40" s="548"/>
      <c r="R40" s="548"/>
      <c r="S40" s="548" t="s">
        <v>201</v>
      </c>
      <c r="T40" s="546">
        <v>0</v>
      </c>
      <c r="U40" s="546">
        <v>0</v>
      </c>
      <c r="V40" s="546">
        <v>0</v>
      </c>
      <c r="W40" s="546">
        <v>0</v>
      </c>
      <c r="X40" s="546">
        <v>0</v>
      </c>
      <c r="Y40" s="548"/>
      <c r="Z40" s="548" t="s">
        <v>343</v>
      </c>
      <c r="AA40" s="549">
        <v>45807</v>
      </c>
      <c r="AB40" s="549">
        <v>45807</v>
      </c>
      <c r="AC40" s="547">
        <v>45807</v>
      </c>
      <c r="AD40" s="546">
        <v>36079475404</v>
      </c>
      <c r="AE40" s="546">
        <v>0</v>
      </c>
      <c r="AF40" s="546">
        <v>0</v>
      </c>
      <c r="AG40" s="546">
        <v>0</v>
      </c>
      <c r="AH40" s="546">
        <v>0</v>
      </c>
      <c r="AI40" s="548"/>
      <c r="AJ40" s="546">
        <v>0</v>
      </c>
      <c r="AK40" s="546">
        <v>0</v>
      </c>
      <c r="AL40" s="546">
        <v>0</v>
      </c>
      <c r="AM40" s="546">
        <v>0</v>
      </c>
      <c r="AN40" s="546">
        <v>0</v>
      </c>
      <c r="AO40" s="546">
        <v>0</v>
      </c>
      <c r="AP40" s="546">
        <v>0</v>
      </c>
      <c r="AQ40" s="550" t="b">
        <v>0</v>
      </c>
      <c r="AR40" s="546">
        <v>0</v>
      </c>
      <c r="AS40" s="546">
        <v>0</v>
      </c>
      <c r="AT40" s="546">
        <v>9.9979999999999993</v>
      </c>
      <c r="AU40" s="546">
        <v>0</v>
      </c>
      <c r="AV40" s="546">
        <v>0</v>
      </c>
      <c r="AW40" s="548"/>
      <c r="AX40" s="548"/>
      <c r="AY40" s="546">
        <v>-8.331666666666667</v>
      </c>
      <c r="AZ40" s="546">
        <v>-1.67</v>
      </c>
      <c r="BA40" s="548"/>
      <c r="BB40" s="546">
        <v>0</v>
      </c>
      <c r="BC40" s="546">
        <v>0</v>
      </c>
      <c r="BD40" s="548"/>
      <c r="BE40" s="548"/>
      <c r="BF40" s="548"/>
      <c r="BG40" s="548"/>
      <c r="BH40" s="548" t="s">
        <v>344</v>
      </c>
      <c r="BI40" s="548"/>
      <c r="BJ40" s="550" t="b">
        <v>0</v>
      </c>
      <c r="BK40" s="546">
        <v>0</v>
      </c>
      <c r="BL40" s="546">
        <v>0</v>
      </c>
      <c r="BM40" s="546">
        <v>0</v>
      </c>
      <c r="BN40" s="548"/>
      <c r="BO40" s="546">
        <v>0</v>
      </c>
      <c r="BP40" s="546">
        <v>0</v>
      </c>
      <c r="BQ40" s="546">
        <v>0</v>
      </c>
      <c r="BR40" s="546">
        <v>3405185469</v>
      </c>
      <c r="BS40" s="548" t="s">
        <v>377</v>
      </c>
      <c r="BT40" s="546">
        <v>1</v>
      </c>
      <c r="BU40" s="550" t="b">
        <v>0</v>
      </c>
      <c r="BV40" s="548"/>
      <c r="BW40" s="546">
        <v>0</v>
      </c>
      <c r="BX40" s="546">
        <v>0</v>
      </c>
      <c r="BY40" s="548" t="s">
        <v>346</v>
      </c>
      <c r="BZ40" s="547">
        <v>45849</v>
      </c>
      <c r="CA40" s="546"/>
      <c r="CB40" s="546"/>
      <c r="CC40" s="546"/>
      <c r="CD40" s="546"/>
      <c r="CE40" s="546"/>
      <c r="CF40" s="546"/>
      <c r="CG40" s="546"/>
      <c r="CH40" s="546"/>
      <c r="CI40" s="546"/>
      <c r="CJ40" s="546"/>
      <c r="CK40" s="546"/>
      <c r="CL40" s="546"/>
      <c r="CM40" s="546"/>
      <c r="CN40" s="546"/>
      <c r="CO40" s="546"/>
      <c r="CP40" s="546"/>
      <c r="CQ40" s="546"/>
      <c r="CR40" s="546"/>
      <c r="CS40" s="546"/>
      <c r="CT40" s="546"/>
      <c r="CU40" s="546"/>
      <c r="CV40" s="546"/>
      <c r="CW40" s="546"/>
      <c r="CX40" s="546"/>
      <c r="CY40" s="546"/>
    </row>
    <row r="41" spans="1:103" ht="13.2">
      <c r="A41" s="541">
        <v>383268250</v>
      </c>
      <c r="B41" s="542">
        <v>45810</v>
      </c>
      <c r="C41" s="542">
        <v>45816</v>
      </c>
      <c r="D41" s="542">
        <v>45817</v>
      </c>
      <c r="E41" s="543" t="s">
        <v>342</v>
      </c>
      <c r="F41" s="543"/>
      <c r="G41" s="541">
        <v>2923817128306</v>
      </c>
      <c r="H41" s="541">
        <v>0</v>
      </c>
      <c r="I41" s="541">
        <v>0</v>
      </c>
      <c r="J41" s="542"/>
      <c r="K41" s="542"/>
      <c r="L41" s="543"/>
      <c r="M41" s="541">
        <v>0</v>
      </c>
      <c r="N41" s="543"/>
      <c r="O41" s="543"/>
      <c r="P41" s="543"/>
      <c r="Q41" s="543"/>
      <c r="R41" s="543"/>
      <c r="S41" s="543" t="s">
        <v>201</v>
      </c>
      <c r="T41" s="541">
        <v>0</v>
      </c>
      <c r="U41" s="541">
        <v>0</v>
      </c>
      <c r="V41" s="541">
        <v>0</v>
      </c>
      <c r="W41" s="541">
        <v>0</v>
      </c>
      <c r="X41" s="541">
        <v>0</v>
      </c>
      <c r="Y41" s="543"/>
      <c r="Z41" s="543" t="s">
        <v>343</v>
      </c>
      <c r="AA41" s="544">
        <v>45812</v>
      </c>
      <c r="AB41" s="544">
        <v>45812</v>
      </c>
      <c r="AC41" s="542">
        <v>45812</v>
      </c>
      <c r="AD41" s="541">
        <v>36412121838</v>
      </c>
      <c r="AE41" s="541">
        <v>0</v>
      </c>
      <c r="AF41" s="541">
        <v>0</v>
      </c>
      <c r="AG41" s="541">
        <v>0</v>
      </c>
      <c r="AH41" s="541">
        <v>0</v>
      </c>
      <c r="AI41" s="543"/>
      <c r="AJ41" s="541">
        <v>0</v>
      </c>
      <c r="AK41" s="541">
        <v>0</v>
      </c>
      <c r="AL41" s="541">
        <v>0</v>
      </c>
      <c r="AM41" s="541">
        <v>0</v>
      </c>
      <c r="AN41" s="541">
        <v>0</v>
      </c>
      <c r="AO41" s="541">
        <v>0</v>
      </c>
      <c r="AP41" s="541">
        <v>0</v>
      </c>
      <c r="AQ41" s="545" t="b">
        <v>0</v>
      </c>
      <c r="AR41" s="541">
        <v>0</v>
      </c>
      <c r="AS41" s="541">
        <v>0</v>
      </c>
      <c r="AT41" s="541">
        <v>2.9729000000000001</v>
      </c>
      <c r="AU41" s="541">
        <v>0</v>
      </c>
      <c r="AV41" s="541">
        <v>0</v>
      </c>
      <c r="AW41" s="543"/>
      <c r="AX41" s="543"/>
      <c r="AY41" s="541">
        <v>-2.4774166666666666</v>
      </c>
      <c r="AZ41" s="541">
        <v>-0.5</v>
      </c>
      <c r="BA41" s="543"/>
      <c r="BB41" s="541">
        <v>210744</v>
      </c>
      <c r="BC41" s="541">
        <v>0</v>
      </c>
      <c r="BD41" s="543"/>
      <c r="BE41" s="543"/>
      <c r="BF41" s="543"/>
      <c r="BG41" s="543"/>
      <c r="BH41" s="543" t="s">
        <v>344</v>
      </c>
      <c r="BI41" s="543"/>
      <c r="BJ41" s="545" t="b">
        <v>0</v>
      </c>
      <c r="BK41" s="541">
        <v>0</v>
      </c>
      <c r="BL41" s="541">
        <v>0</v>
      </c>
      <c r="BM41" s="541">
        <v>0</v>
      </c>
      <c r="BN41" s="543"/>
      <c r="BO41" s="541">
        <v>0</v>
      </c>
      <c r="BP41" s="541">
        <v>0</v>
      </c>
      <c r="BQ41" s="541">
        <v>0</v>
      </c>
      <c r="BR41" s="541">
        <v>3438049276</v>
      </c>
      <c r="BS41" s="543" t="s">
        <v>378</v>
      </c>
      <c r="BT41" s="541">
        <v>1</v>
      </c>
      <c r="BU41" s="545" t="b">
        <v>0</v>
      </c>
      <c r="BV41" s="543"/>
      <c r="BW41" s="541">
        <v>0</v>
      </c>
      <c r="BX41" s="541">
        <v>0</v>
      </c>
      <c r="BY41" s="543" t="s">
        <v>346</v>
      </c>
      <c r="BZ41" s="542">
        <v>45849</v>
      </c>
      <c r="CA41" s="541"/>
      <c r="CB41" s="541"/>
      <c r="CC41" s="541"/>
      <c r="CD41" s="541"/>
      <c r="CE41" s="541"/>
      <c r="CF41" s="541"/>
      <c r="CG41" s="541"/>
      <c r="CH41" s="541"/>
      <c r="CI41" s="541"/>
      <c r="CJ41" s="541"/>
      <c r="CK41" s="541"/>
      <c r="CL41" s="541"/>
      <c r="CM41" s="541"/>
      <c r="CN41" s="541"/>
      <c r="CO41" s="541"/>
      <c r="CP41" s="541"/>
      <c r="CQ41" s="541"/>
      <c r="CR41" s="541"/>
      <c r="CS41" s="541"/>
      <c r="CT41" s="541"/>
      <c r="CU41" s="541"/>
      <c r="CV41" s="541"/>
      <c r="CW41" s="541"/>
      <c r="CX41" s="541"/>
      <c r="CY41" s="541"/>
    </row>
    <row r="42" spans="1:103" ht="13.2">
      <c r="A42" s="546">
        <v>383268250</v>
      </c>
      <c r="B42" s="547">
        <v>45810</v>
      </c>
      <c r="C42" s="547">
        <v>45816</v>
      </c>
      <c r="D42" s="547">
        <v>45817</v>
      </c>
      <c r="E42" s="548" t="s">
        <v>342</v>
      </c>
      <c r="F42" s="548"/>
      <c r="G42" s="546">
        <v>2924072114130</v>
      </c>
      <c r="H42" s="546">
        <v>0</v>
      </c>
      <c r="I42" s="546">
        <v>0</v>
      </c>
      <c r="J42" s="547"/>
      <c r="K42" s="547"/>
      <c r="L42" s="548"/>
      <c r="M42" s="546">
        <v>0</v>
      </c>
      <c r="N42" s="548"/>
      <c r="O42" s="548"/>
      <c r="P42" s="548"/>
      <c r="Q42" s="548"/>
      <c r="R42" s="548"/>
      <c r="S42" s="548" t="s">
        <v>201</v>
      </c>
      <c r="T42" s="546">
        <v>0</v>
      </c>
      <c r="U42" s="546">
        <v>0</v>
      </c>
      <c r="V42" s="546">
        <v>0</v>
      </c>
      <c r="W42" s="546">
        <v>0</v>
      </c>
      <c r="X42" s="546">
        <v>0</v>
      </c>
      <c r="Y42" s="548"/>
      <c r="Z42" s="548" t="s">
        <v>343</v>
      </c>
      <c r="AA42" s="549">
        <v>45813</v>
      </c>
      <c r="AB42" s="549">
        <v>45813</v>
      </c>
      <c r="AC42" s="547">
        <v>45813</v>
      </c>
      <c r="AD42" s="546">
        <v>36412121838</v>
      </c>
      <c r="AE42" s="546">
        <v>0</v>
      </c>
      <c r="AF42" s="546">
        <v>0</v>
      </c>
      <c r="AG42" s="546">
        <v>0</v>
      </c>
      <c r="AH42" s="546">
        <v>0</v>
      </c>
      <c r="AI42" s="548"/>
      <c r="AJ42" s="546">
        <v>0</v>
      </c>
      <c r="AK42" s="546">
        <v>0</v>
      </c>
      <c r="AL42" s="546">
        <v>0</v>
      </c>
      <c r="AM42" s="546">
        <v>0</v>
      </c>
      <c r="AN42" s="546">
        <v>0</v>
      </c>
      <c r="AO42" s="546">
        <v>0</v>
      </c>
      <c r="AP42" s="546">
        <v>0</v>
      </c>
      <c r="AQ42" s="550" t="b">
        <v>0</v>
      </c>
      <c r="AR42" s="546">
        <v>0</v>
      </c>
      <c r="AS42" s="546">
        <v>0</v>
      </c>
      <c r="AT42" s="546">
        <v>3.4729000000000001</v>
      </c>
      <c r="AU42" s="546">
        <v>0</v>
      </c>
      <c r="AV42" s="546">
        <v>0</v>
      </c>
      <c r="AW42" s="548"/>
      <c r="AX42" s="548"/>
      <c r="AY42" s="546">
        <v>-2.8940833333333331</v>
      </c>
      <c r="AZ42" s="546">
        <v>-0.57999999999999996</v>
      </c>
      <c r="BA42" s="548"/>
      <c r="BB42" s="546">
        <v>210744</v>
      </c>
      <c r="BC42" s="546">
        <v>0</v>
      </c>
      <c r="BD42" s="548"/>
      <c r="BE42" s="548"/>
      <c r="BF42" s="548"/>
      <c r="BG42" s="548"/>
      <c r="BH42" s="548" t="s">
        <v>344</v>
      </c>
      <c r="BI42" s="548"/>
      <c r="BJ42" s="550" t="b">
        <v>0</v>
      </c>
      <c r="BK42" s="546">
        <v>0</v>
      </c>
      <c r="BL42" s="546">
        <v>0</v>
      </c>
      <c r="BM42" s="546">
        <v>0</v>
      </c>
      <c r="BN42" s="548"/>
      <c r="BO42" s="546">
        <v>0</v>
      </c>
      <c r="BP42" s="546">
        <v>0</v>
      </c>
      <c r="BQ42" s="546">
        <v>0</v>
      </c>
      <c r="BR42" s="546">
        <v>3438049276</v>
      </c>
      <c r="BS42" s="548" t="s">
        <v>378</v>
      </c>
      <c r="BT42" s="546">
        <v>1</v>
      </c>
      <c r="BU42" s="550" t="b">
        <v>0</v>
      </c>
      <c r="BV42" s="548"/>
      <c r="BW42" s="546">
        <v>0</v>
      </c>
      <c r="BX42" s="546">
        <v>0</v>
      </c>
      <c r="BY42" s="548" t="s">
        <v>346</v>
      </c>
      <c r="BZ42" s="547">
        <v>45849</v>
      </c>
      <c r="CA42" s="546"/>
      <c r="CB42" s="546"/>
      <c r="CC42" s="546"/>
      <c r="CD42" s="546"/>
      <c r="CE42" s="546"/>
      <c r="CF42" s="546"/>
      <c r="CG42" s="546"/>
      <c r="CH42" s="546"/>
      <c r="CI42" s="546"/>
      <c r="CJ42" s="546"/>
      <c r="CK42" s="546"/>
      <c r="CL42" s="546"/>
      <c r="CM42" s="546"/>
      <c r="CN42" s="546"/>
      <c r="CO42" s="546"/>
      <c r="CP42" s="546"/>
      <c r="CQ42" s="546"/>
      <c r="CR42" s="546"/>
      <c r="CS42" s="546"/>
      <c r="CT42" s="546"/>
      <c r="CU42" s="546"/>
      <c r="CV42" s="546"/>
      <c r="CW42" s="546"/>
      <c r="CX42" s="546"/>
      <c r="CY42" s="546"/>
    </row>
    <row r="43" spans="1:103" ht="13.2">
      <c r="A43" s="541">
        <v>383268250</v>
      </c>
      <c r="B43" s="542">
        <v>45810</v>
      </c>
      <c r="C43" s="542">
        <v>45816</v>
      </c>
      <c r="D43" s="542">
        <v>45817</v>
      </c>
      <c r="E43" s="543" t="s">
        <v>342</v>
      </c>
      <c r="F43" s="543"/>
      <c r="G43" s="541">
        <v>2924072114129</v>
      </c>
      <c r="H43" s="541">
        <v>0</v>
      </c>
      <c r="I43" s="541">
        <v>0</v>
      </c>
      <c r="J43" s="542"/>
      <c r="K43" s="542"/>
      <c r="L43" s="543"/>
      <c r="M43" s="541">
        <v>0</v>
      </c>
      <c r="N43" s="543"/>
      <c r="O43" s="543"/>
      <c r="P43" s="543"/>
      <c r="Q43" s="543"/>
      <c r="R43" s="543"/>
      <c r="S43" s="543" t="s">
        <v>201</v>
      </c>
      <c r="T43" s="541">
        <v>0</v>
      </c>
      <c r="U43" s="541">
        <v>0</v>
      </c>
      <c r="V43" s="541">
        <v>0</v>
      </c>
      <c r="W43" s="541">
        <v>0</v>
      </c>
      <c r="X43" s="541">
        <v>0</v>
      </c>
      <c r="Y43" s="543"/>
      <c r="Z43" s="543" t="s">
        <v>343</v>
      </c>
      <c r="AA43" s="544">
        <v>45813</v>
      </c>
      <c r="AB43" s="544">
        <v>45813</v>
      </c>
      <c r="AC43" s="542">
        <v>45813</v>
      </c>
      <c r="AD43" s="541">
        <v>36350168076</v>
      </c>
      <c r="AE43" s="541">
        <v>0</v>
      </c>
      <c r="AF43" s="541">
        <v>0</v>
      </c>
      <c r="AG43" s="541">
        <v>0</v>
      </c>
      <c r="AH43" s="541">
        <v>0</v>
      </c>
      <c r="AI43" s="543"/>
      <c r="AJ43" s="541">
        <v>0</v>
      </c>
      <c r="AK43" s="541">
        <v>0</v>
      </c>
      <c r="AL43" s="541">
        <v>0</v>
      </c>
      <c r="AM43" s="541">
        <v>0</v>
      </c>
      <c r="AN43" s="541">
        <v>0</v>
      </c>
      <c r="AO43" s="541">
        <v>0</v>
      </c>
      <c r="AP43" s="541">
        <v>0</v>
      </c>
      <c r="AQ43" s="545" t="b">
        <v>0</v>
      </c>
      <c r="AR43" s="541">
        <v>0</v>
      </c>
      <c r="AS43" s="541">
        <v>0</v>
      </c>
      <c r="AT43" s="541">
        <v>11.361000000000001</v>
      </c>
      <c r="AU43" s="541">
        <v>0</v>
      </c>
      <c r="AV43" s="541">
        <v>0</v>
      </c>
      <c r="AW43" s="543"/>
      <c r="AX43" s="543"/>
      <c r="AY43" s="541">
        <v>-9.4674999999999994</v>
      </c>
      <c r="AZ43" s="541">
        <v>-1.89</v>
      </c>
      <c r="BA43" s="543"/>
      <c r="BB43" s="541">
        <v>0</v>
      </c>
      <c r="BC43" s="541">
        <v>0</v>
      </c>
      <c r="BD43" s="543"/>
      <c r="BE43" s="543"/>
      <c r="BF43" s="543"/>
      <c r="BG43" s="543"/>
      <c r="BH43" s="543" t="s">
        <v>344</v>
      </c>
      <c r="BI43" s="543"/>
      <c r="BJ43" s="545" t="b">
        <v>0</v>
      </c>
      <c r="BK43" s="541">
        <v>0</v>
      </c>
      <c r="BL43" s="541">
        <v>0</v>
      </c>
      <c r="BM43" s="541">
        <v>0</v>
      </c>
      <c r="BN43" s="543"/>
      <c r="BO43" s="541">
        <v>0</v>
      </c>
      <c r="BP43" s="541">
        <v>0</v>
      </c>
      <c r="BQ43" s="541">
        <v>0</v>
      </c>
      <c r="BR43" s="541">
        <v>3428088422</v>
      </c>
      <c r="BS43" s="543" t="s">
        <v>379</v>
      </c>
      <c r="BT43" s="541">
        <v>1</v>
      </c>
      <c r="BU43" s="545" t="b">
        <v>0</v>
      </c>
      <c r="BV43" s="543"/>
      <c r="BW43" s="541">
        <v>0</v>
      </c>
      <c r="BX43" s="541">
        <v>0</v>
      </c>
      <c r="BY43" s="543" t="s">
        <v>346</v>
      </c>
      <c r="BZ43" s="542">
        <v>45849</v>
      </c>
      <c r="CA43" s="541"/>
      <c r="CB43" s="541"/>
      <c r="CC43" s="541"/>
      <c r="CD43" s="541"/>
      <c r="CE43" s="541"/>
      <c r="CF43" s="541"/>
      <c r="CG43" s="541"/>
      <c r="CH43" s="541"/>
      <c r="CI43" s="541"/>
      <c r="CJ43" s="541"/>
      <c r="CK43" s="541"/>
      <c r="CL43" s="541"/>
      <c r="CM43" s="541"/>
      <c r="CN43" s="541"/>
      <c r="CO43" s="541"/>
      <c r="CP43" s="541"/>
      <c r="CQ43" s="541"/>
      <c r="CR43" s="541"/>
      <c r="CS43" s="541"/>
      <c r="CT43" s="541"/>
      <c r="CU43" s="541"/>
      <c r="CV43" s="541"/>
      <c r="CW43" s="541"/>
      <c r="CX43" s="541"/>
      <c r="CY43" s="541"/>
    </row>
    <row r="44" spans="1:103" ht="13.2">
      <c r="A44" s="546">
        <v>383268250</v>
      </c>
      <c r="B44" s="547">
        <v>45810</v>
      </c>
      <c r="C44" s="547">
        <v>45816</v>
      </c>
      <c r="D44" s="547">
        <v>45817</v>
      </c>
      <c r="E44" s="548" t="s">
        <v>342</v>
      </c>
      <c r="F44" s="548"/>
      <c r="G44" s="546">
        <v>2924181785086</v>
      </c>
      <c r="H44" s="546">
        <v>0</v>
      </c>
      <c r="I44" s="546">
        <v>0</v>
      </c>
      <c r="J44" s="547"/>
      <c r="K44" s="547"/>
      <c r="L44" s="548"/>
      <c r="M44" s="546">
        <v>0</v>
      </c>
      <c r="N44" s="548"/>
      <c r="O44" s="548"/>
      <c r="P44" s="548"/>
      <c r="Q44" s="548"/>
      <c r="R44" s="548"/>
      <c r="S44" s="548" t="s">
        <v>201</v>
      </c>
      <c r="T44" s="546">
        <v>0</v>
      </c>
      <c r="U44" s="546">
        <v>0</v>
      </c>
      <c r="V44" s="546">
        <v>0</v>
      </c>
      <c r="W44" s="546">
        <v>0</v>
      </c>
      <c r="X44" s="546">
        <v>0</v>
      </c>
      <c r="Y44" s="548"/>
      <c r="Z44" s="548" t="s">
        <v>343</v>
      </c>
      <c r="AA44" s="549">
        <v>45814</v>
      </c>
      <c r="AB44" s="549">
        <v>45814</v>
      </c>
      <c r="AC44" s="547">
        <v>45814</v>
      </c>
      <c r="AD44" s="546">
        <v>36447185485</v>
      </c>
      <c r="AE44" s="546">
        <v>0</v>
      </c>
      <c r="AF44" s="546">
        <v>0</v>
      </c>
      <c r="AG44" s="546">
        <v>0</v>
      </c>
      <c r="AH44" s="546">
        <v>0</v>
      </c>
      <c r="AI44" s="548"/>
      <c r="AJ44" s="546">
        <v>0</v>
      </c>
      <c r="AK44" s="546">
        <v>0</v>
      </c>
      <c r="AL44" s="546">
        <v>0</v>
      </c>
      <c r="AM44" s="546">
        <v>0</v>
      </c>
      <c r="AN44" s="546">
        <v>0</v>
      </c>
      <c r="AO44" s="546">
        <v>0</v>
      </c>
      <c r="AP44" s="546">
        <v>0</v>
      </c>
      <c r="AQ44" s="550" t="b">
        <v>0</v>
      </c>
      <c r="AR44" s="546">
        <v>0</v>
      </c>
      <c r="AS44" s="546">
        <v>0</v>
      </c>
      <c r="AT44" s="546">
        <v>3.2559999999999998</v>
      </c>
      <c r="AU44" s="546">
        <v>0</v>
      </c>
      <c r="AV44" s="546">
        <v>0</v>
      </c>
      <c r="AW44" s="548"/>
      <c r="AX44" s="548"/>
      <c r="AY44" s="546">
        <v>-2.7133333333333334</v>
      </c>
      <c r="AZ44" s="546">
        <v>-0.54</v>
      </c>
      <c r="BA44" s="548"/>
      <c r="BB44" s="546">
        <v>303367</v>
      </c>
      <c r="BC44" s="546">
        <v>0</v>
      </c>
      <c r="BD44" s="548"/>
      <c r="BE44" s="548"/>
      <c r="BF44" s="548"/>
      <c r="BG44" s="548"/>
      <c r="BH44" s="548" t="s">
        <v>344</v>
      </c>
      <c r="BI44" s="548"/>
      <c r="BJ44" s="550" t="b">
        <v>0</v>
      </c>
      <c r="BK44" s="546">
        <v>0</v>
      </c>
      <c r="BL44" s="546">
        <v>0</v>
      </c>
      <c r="BM44" s="546">
        <v>0</v>
      </c>
      <c r="BN44" s="548"/>
      <c r="BO44" s="546">
        <v>0</v>
      </c>
      <c r="BP44" s="546">
        <v>0</v>
      </c>
      <c r="BQ44" s="546">
        <v>0</v>
      </c>
      <c r="BR44" s="546">
        <v>3444362751</v>
      </c>
      <c r="BS44" s="548" t="s">
        <v>380</v>
      </c>
      <c r="BT44" s="546">
        <v>1</v>
      </c>
      <c r="BU44" s="550" t="b">
        <v>0</v>
      </c>
      <c r="BV44" s="548"/>
      <c r="BW44" s="546">
        <v>0</v>
      </c>
      <c r="BX44" s="546">
        <v>0</v>
      </c>
      <c r="BY44" s="548" t="s">
        <v>346</v>
      </c>
      <c r="BZ44" s="547">
        <v>45849</v>
      </c>
      <c r="CA44" s="546"/>
      <c r="CB44" s="546"/>
      <c r="CC44" s="546"/>
      <c r="CD44" s="546"/>
      <c r="CE44" s="546"/>
      <c r="CF44" s="546"/>
      <c r="CG44" s="546"/>
      <c r="CH44" s="546"/>
      <c r="CI44" s="546"/>
      <c r="CJ44" s="546"/>
      <c r="CK44" s="546"/>
      <c r="CL44" s="546"/>
      <c r="CM44" s="546"/>
      <c r="CN44" s="546"/>
      <c r="CO44" s="546"/>
      <c r="CP44" s="546"/>
      <c r="CQ44" s="546"/>
      <c r="CR44" s="546"/>
      <c r="CS44" s="546"/>
      <c r="CT44" s="546"/>
      <c r="CU44" s="546"/>
      <c r="CV44" s="546"/>
      <c r="CW44" s="546"/>
      <c r="CX44" s="546"/>
      <c r="CY44" s="546"/>
    </row>
    <row r="45" spans="1:103" ht="13.2">
      <c r="A45" s="541">
        <v>383268250</v>
      </c>
      <c r="B45" s="542">
        <v>45810</v>
      </c>
      <c r="C45" s="542">
        <v>45816</v>
      </c>
      <c r="D45" s="542">
        <v>45817</v>
      </c>
      <c r="E45" s="543" t="s">
        <v>342</v>
      </c>
      <c r="F45" s="543"/>
      <c r="G45" s="541">
        <v>2924491358172</v>
      </c>
      <c r="H45" s="541">
        <v>0</v>
      </c>
      <c r="I45" s="541">
        <v>0</v>
      </c>
      <c r="J45" s="542"/>
      <c r="K45" s="542"/>
      <c r="L45" s="543"/>
      <c r="M45" s="541">
        <v>0</v>
      </c>
      <c r="N45" s="543"/>
      <c r="O45" s="543"/>
      <c r="P45" s="543"/>
      <c r="Q45" s="543"/>
      <c r="R45" s="543"/>
      <c r="S45" s="543" t="s">
        <v>201</v>
      </c>
      <c r="T45" s="541">
        <v>0</v>
      </c>
      <c r="U45" s="541">
        <v>0</v>
      </c>
      <c r="V45" s="541">
        <v>0</v>
      </c>
      <c r="W45" s="541">
        <v>0</v>
      </c>
      <c r="X45" s="541">
        <v>0</v>
      </c>
      <c r="Y45" s="543"/>
      <c r="Z45" s="543" t="s">
        <v>343</v>
      </c>
      <c r="AA45" s="544">
        <v>45816</v>
      </c>
      <c r="AB45" s="544">
        <v>45816</v>
      </c>
      <c r="AC45" s="542">
        <v>45816</v>
      </c>
      <c r="AD45" s="541">
        <v>36410079280</v>
      </c>
      <c r="AE45" s="541">
        <v>0</v>
      </c>
      <c r="AF45" s="541">
        <v>0</v>
      </c>
      <c r="AG45" s="541">
        <v>0</v>
      </c>
      <c r="AH45" s="541">
        <v>0</v>
      </c>
      <c r="AI45" s="543"/>
      <c r="AJ45" s="541">
        <v>0</v>
      </c>
      <c r="AK45" s="541">
        <v>0</v>
      </c>
      <c r="AL45" s="541">
        <v>0</v>
      </c>
      <c r="AM45" s="541">
        <v>0</v>
      </c>
      <c r="AN45" s="541">
        <v>0</v>
      </c>
      <c r="AO45" s="541">
        <v>0</v>
      </c>
      <c r="AP45" s="541">
        <v>0</v>
      </c>
      <c r="AQ45" s="545" t="b">
        <v>0</v>
      </c>
      <c r="AR45" s="541">
        <v>0</v>
      </c>
      <c r="AS45" s="541">
        <v>0</v>
      </c>
      <c r="AT45" s="541">
        <v>9.3740000000000006</v>
      </c>
      <c r="AU45" s="541">
        <v>0</v>
      </c>
      <c r="AV45" s="541">
        <v>0</v>
      </c>
      <c r="AW45" s="543"/>
      <c r="AX45" s="543"/>
      <c r="AY45" s="541">
        <v>-7.8116666666666665</v>
      </c>
      <c r="AZ45" s="541">
        <v>-1.56</v>
      </c>
      <c r="BA45" s="543"/>
      <c r="BB45" s="541">
        <v>0</v>
      </c>
      <c r="BC45" s="541">
        <v>0</v>
      </c>
      <c r="BD45" s="543"/>
      <c r="BE45" s="543"/>
      <c r="BF45" s="543"/>
      <c r="BG45" s="543"/>
      <c r="BH45" s="543" t="s">
        <v>344</v>
      </c>
      <c r="BI45" s="543"/>
      <c r="BJ45" s="545" t="b">
        <v>0</v>
      </c>
      <c r="BK45" s="541">
        <v>0</v>
      </c>
      <c r="BL45" s="541">
        <v>0</v>
      </c>
      <c r="BM45" s="541">
        <v>0</v>
      </c>
      <c r="BN45" s="543"/>
      <c r="BO45" s="541">
        <v>0</v>
      </c>
      <c r="BP45" s="541">
        <v>0</v>
      </c>
      <c r="BQ45" s="541">
        <v>0</v>
      </c>
      <c r="BR45" s="541">
        <v>3436580604</v>
      </c>
      <c r="BS45" s="543" t="s">
        <v>381</v>
      </c>
      <c r="BT45" s="541">
        <v>1</v>
      </c>
      <c r="BU45" s="545" t="b">
        <v>0</v>
      </c>
      <c r="BV45" s="543"/>
      <c r="BW45" s="541">
        <v>0</v>
      </c>
      <c r="BX45" s="541">
        <v>0</v>
      </c>
      <c r="BY45" s="543" t="s">
        <v>346</v>
      </c>
      <c r="BZ45" s="542">
        <v>45849</v>
      </c>
      <c r="CA45" s="541"/>
      <c r="CB45" s="541"/>
      <c r="CC45" s="541"/>
      <c r="CD45" s="541"/>
      <c r="CE45" s="541"/>
      <c r="CF45" s="541"/>
      <c r="CG45" s="541"/>
      <c r="CH45" s="541"/>
      <c r="CI45" s="541"/>
      <c r="CJ45" s="541"/>
      <c r="CK45" s="541"/>
      <c r="CL45" s="541"/>
      <c r="CM45" s="541"/>
      <c r="CN45" s="541"/>
      <c r="CO45" s="541"/>
      <c r="CP45" s="541"/>
      <c r="CQ45" s="541"/>
      <c r="CR45" s="541"/>
      <c r="CS45" s="541"/>
      <c r="CT45" s="541"/>
      <c r="CU45" s="541"/>
      <c r="CV45" s="541"/>
      <c r="CW45" s="541"/>
      <c r="CX45" s="541"/>
      <c r="CY45" s="541"/>
    </row>
    <row r="46" spans="1:103" ht="13.2">
      <c r="A46" s="546">
        <v>389585360</v>
      </c>
      <c r="B46" s="547">
        <v>45817</v>
      </c>
      <c r="C46" s="547">
        <v>45823</v>
      </c>
      <c r="D46" s="547">
        <v>45824</v>
      </c>
      <c r="E46" s="548" t="s">
        <v>342</v>
      </c>
      <c r="F46" s="548"/>
      <c r="G46" s="546">
        <v>2924682163087</v>
      </c>
      <c r="H46" s="546">
        <v>0</v>
      </c>
      <c r="I46" s="546">
        <v>0</v>
      </c>
      <c r="J46" s="547"/>
      <c r="K46" s="547"/>
      <c r="L46" s="548"/>
      <c r="M46" s="546">
        <v>0</v>
      </c>
      <c r="N46" s="548"/>
      <c r="O46" s="548"/>
      <c r="P46" s="548"/>
      <c r="Q46" s="548"/>
      <c r="R46" s="548"/>
      <c r="S46" s="548" t="s">
        <v>201</v>
      </c>
      <c r="T46" s="546">
        <v>0</v>
      </c>
      <c r="U46" s="546">
        <v>0</v>
      </c>
      <c r="V46" s="546">
        <v>0</v>
      </c>
      <c r="W46" s="546">
        <v>0</v>
      </c>
      <c r="X46" s="546">
        <v>0</v>
      </c>
      <c r="Y46" s="548"/>
      <c r="Z46" s="548" t="s">
        <v>343</v>
      </c>
      <c r="AA46" s="549">
        <v>45817</v>
      </c>
      <c r="AB46" s="549">
        <v>45817</v>
      </c>
      <c r="AC46" s="547">
        <v>45817</v>
      </c>
      <c r="AD46" s="546">
        <v>36447185485</v>
      </c>
      <c r="AE46" s="546">
        <v>0</v>
      </c>
      <c r="AF46" s="546">
        <v>0</v>
      </c>
      <c r="AG46" s="546">
        <v>0</v>
      </c>
      <c r="AH46" s="546">
        <v>0</v>
      </c>
      <c r="AI46" s="548"/>
      <c r="AJ46" s="546">
        <v>0</v>
      </c>
      <c r="AK46" s="546">
        <v>0</v>
      </c>
      <c r="AL46" s="546">
        <v>0</v>
      </c>
      <c r="AM46" s="546">
        <v>0</v>
      </c>
      <c r="AN46" s="546">
        <v>0</v>
      </c>
      <c r="AO46" s="546">
        <v>0</v>
      </c>
      <c r="AP46" s="546">
        <v>0</v>
      </c>
      <c r="AQ46" s="550" t="b">
        <v>0</v>
      </c>
      <c r="AR46" s="546">
        <v>0</v>
      </c>
      <c r="AS46" s="546">
        <v>0</v>
      </c>
      <c r="AT46" s="546">
        <v>3.7949999999999999</v>
      </c>
      <c r="AU46" s="546">
        <v>0</v>
      </c>
      <c r="AV46" s="546">
        <v>0</v>
      </c>
      <c r="AW46" s="548"/>
      <c r="AX46" s="548"/>
      <c r="AY46" s="546">
        <v>-3.1625000000000001</v>
      </c>
      <c r="AZ46" s="546">
        <v>-0.63</v>
      </c>
      <c r="BA46" s="548"/>
      <c r="BB46" s="546">
        <v>303367</v>
      </c>
      <c r="BC46" s="546">
        <v>0</v>
      </c>
      <c r="BD46" s="548"/>
      <c r="BE46" s="548"/>
      <c r="BF46" s="548"/>
      <c r="BG46" s="548"/>
      <c r="BH46" s="548" t="s">
        <v>344</v>
      </c>
      <c r="BI46" s="548"/>
      <c r="BJ46" s="550" t="b">
        <v>0</v>
      </c>
      <c r="BK46" s="546">
        <v>0</v>
      </c>
      <c r="BL46" s="546">
        <v>0</v>
      </c>
      <c r="BM46" s="546">
        <v>0</v>
      </c>
      <c r="BN46" s="548"/>
      <c r="BO46" s="546">
        <v>0</v>
      </c>
      <c r="BP46" s="546">
        <v>0</v>
      </c>
      <c r="BQ46" s="546">
        <v>0</v>
      </c>
      <c r="BR46" s="546">
        <v>3444362751</v>
      </c>
      <c r="BS46" s="548" t="s">
        <v>380</v>
      </c>
      <c r="BT46" s="546">
        <v>1</v>
      </c>
      <c r="BU46" s="550" t="b">
        <v>0</v>
      </c>
      <c r="BV46" s="548"/>
      <c r="BW46" s="546">
        <v>0</v>
      </c>
      <c r="BX46" s="546">
        <v>0</v>
      </c>
      <c r="BY46" s="548" t="s">
        <v>346</v>
      </c>
      <c r="BZ46" s="547">
        <v>45849</v>
      </c>
      <c r="CA46" s="546"/>
      <c r="CB46" s="546"/>
      <c r="CC46" s="546"/>
      <c r="CD46" s="546"/>
      <c r="CE46" s="546"/>
      <c r="CF46" s="546"/>
      <c r="CG46" s="546"/>
      <c r="CH46" s="546"/>
      <c r="CI46" s="546"/>
      <c r="CJ46" s="546"/>
      <c r="CK46" s="546"/>
      <c r="CL46" s="546"/>
      <c r="CM46" s="546"/>
      <c r="CN46" s="546"/>
      <c r="CO46" s="546"/>
      <c r="CP46" s="546"/>
      <c r="CQ46" s="546"/>
      <c r="CR46" s="546"/>
      <c r="CS46" s="546"/>
      <c r="CT46" s="546"/>
      <c r="CU46" s="546"/>
      <c r="CV46" s="546"/>
      <c r="CW46" s="546"/>
      <c r="CX46" s="546"/>
      <c r="CY46" s="546"/>
    </row>
    <row r="47" spans="1:103" ht="13.2">
      <c r="A47" s="541">
        <v>389585360</v>
      </c>
      <c r="B47" s="542">
        <v>45817</v>
      </c>
      <c r="C47" s="542">
        <v>45823</v>
      </c>
      <c r="D47" s="542">
        <v>45824</v>
      </c>
      <c r="E47" s="543" t="s">
        <v>342</v>
      </c>
      <c r="F47" s="543"/>
      <c r="G47" s="541">
        <v>2925166215236</v>
      </c>
      <c r="H47" s="541">
        <v>0</v>
      </c>
      <c r="I47" s="541">
        <v>0</v>
      </c>
      <c r="J47" s="542"/>
      <c r="K47" s="542"/>
      <c r="L47" s="543"/>
      <c r="M47" s="541">
        <v>0</v>
      </c>
      <c r="N47" s="543"/>
      <c r="O47" s="543"/>
      <c r="P47" s="543"/>
      <c r="Q47" s="543"/>
      <c r="R47" s="543"/>
      <c r="S47" s="543" t="s">
        <v>201</v>
      </c>
      <c r="T47" s="541">
        <v>0</v>
      </c>
      <c r="U47" s="541">
        <v>0</v>
      </c>
      <c r="V47" s="541">
        <v>0</v>
      </c>
      <c r="W47" s="541">
        <v>0</v>
      </c>
      <c r="X47" s="541">
        <v>0</v>
      </c>
      <c r="Y47" s="543"/>
      <c r="Z47" s="543" t="s">
        <v>343</v>
      </c>
      <c r="AA47" s="544">
        <v>45819</v>
      </c>
      <c r="AB47" s="544">
        <v>45819</v>
      </c>
      <c r="AC47" s="542">
        <v>45819</v>
      </c>
      <c r="AD47" s="541">
        <v>34062413909</v>
      </c>
      <c r="AE47" s="541">
        <v>0</v>
      </c>
      <c r="AF47" s="541">
        <v>0</v>
      </c>
      <c r="AG47" s="541">
        <v>0</v>
      </c>
      <c r="AH47" s="541">
        <v>0</v>
      </c>
      <c r="AI47" s="543"/>
      <c r="AJ47" s="541">
        <v>0</v>
      </c>
      <c r="AK47" s="541">
        <v>0</v>
      </c>
      <c r="AL47" s="541">
        <v>0</v>
      </c>
      <c r="AM47" s="541">
        <v>0</v>
      </c>
      <c r="AN47" s="541">
        <v>0</v>
      </c>
      <c r="AO47" s="541">
        <v>0</v>
      </c>
      <c r="AP47" s="541">
        <v>0</v>
      </c>
      <c r="AQ47" s="545" t="b">
        <v>0</v>
      </c>
      <c r="AR47" s="541">
        <v>0</v>
      </c>
      <c r="AS47" s="541">
        <v>0</v>
      </c>
      <c r="AT47" s="541">
        <v>27.94</v>
      </c>
      <c r="AU47" s="541">
        <v>0</v>
      </c>
      <c r="AV47" s="541">
        <v>0</v>
      </c>
      <c r="AW47" s="543"/>
      <c r="AX47" s="543"/>
      <c r="AY47" s="541">
        <v>-23.283333333333335</v>
      </c>
      <c r="AZ47" s="541">
        <v>-4.66</v>
      </c>
      <c r="BA47" s="543"/>
      <c r="BB47" s="541">
        <v>0</v>
      </c>
      <c r="BC47" s="541">
        <v>0</v>
      </c>
      <c r="BD47" s="543"/>
      <c r="BE47" s="543"/>
      <c r="BF47" s="543"/>
      <c r="BG47" s="543"/>
      <c r="BH47" s="543" t="s">
        <v>344</v>
      </c>
      <c r="BI47" s="543"/>
      <c r="BJ47" s="545" t="b">
        <v>0</v>
      </c>
      <c r="BK47" s="541">
        <v>0</v>
      </c>
      <c r="BL47" s="541">
        <v>0</v>
      </c>
      <c r="BM47" s="541">
        <v>0</v>
      </c>
      <c r="BN47" s="543"/>
      <c r="BO47" s="541">
        <v>0</v>
      </c>
      <c r="BP47" s="541">
        <v>0</v>
      </c>
      <c r="BQ47" s="541">
        <v>0</v>
      </c>
      <c r="BR47" s="541">
        <v>0</v>
      </c>
      <c r="BS47" s="543" t="s">
        <v>382</v>
      </c>
      <c r="BT47" s="541">
        <v>1</v>
      </c>
      <c r="BU47" s="545" t="b">
        <v>0</v>
      </c>
      <c r="BV47" s="543"/>
      <c r="BW47" s="541">
        <v>0</v>
      </c>
      <c r="BX47" s="541">
        <v>0</v>
      </c>
      <c r="BY47" s="543" t="s">
        <v>346</v>
      </c>
      <c r="BZ47" s="542">
        <v>45849</v>
      </c>
      <c r="CA47" s="541"/>
      <c r="CB47" s="541"/>
      <c r="CC47" s="541"/>
      <c r="CD47" s="541"/>
      <c r="CE47" s="541"/>
      <c r="CF47" s="541"/>
      <c r="CG47" s="541"/>
      <c r="CH47" s="541"/>
      <c r="CI47" s="541"/>
      <c r="CJ47" s="541"/>
      <c r="CK47" s="541"/>
      <c r="CL47" s="541"/>
      <c r="CM47" s="541"/>
      <c r="CN47" s="541"/>
      <c r="CO47" s="541"/>
      <c r="CP47" s="541"/>
      <c r="CQ47" s="541"/>
      <c r="CR47" s="541"/>
      <c r="CS47" s="541"/>
      <c r="CT47" s="541"/>
      <c r="CU47" s="541"/>
      <c r="CV47" s="541"/>
      <c r="CW47" s="541"/>
      <c r="CX47" s="541"/>
      <c r="CY47" s="541"/>
    </row>
    <row r="48" spans="1:103" ht="13.2">
      <c r="A48" s="546">
        <v>389585360</v>
      </c>
      <c r="B48" s="547">
        <v>45817</v>
      </c>
      <c r="C48" s="547">
        <v>45823</v>
      </c>
      <c r="D48" s="547">
        <v>45824</v>
      </c>
      <c r="E48" s="548" t="s">
        <v>342</v>
      </c>
      <c r="F48" s="548"/>
      <c r="G48" s="546">
        <v>2925166215237</v>
      </c>
      <c r="H48" s="546">
        <v>0</v>
      </c>
      <c r="I48" s="546">
        <v>0</v>
      </c>
      <c r="J48" s="547"/>
      <c r="K48" s="547"/>
      <c r="L48" s="548"/>
      <c r="M48" s="546">
        <v>0</v>
      </c>
      <c r="N48" s="548"/>
      <c r="O48" s="548"/>
      <c r="P48" s="548"/>
      <c r="Q48" s="548"/>
      <c r="R48" s="548"/>
      <c r="S48" s="548" t="s">
        <v>201</v>
      </c>
      <c r="T48" s="546">
        <v>0</v>
      </c>
      <c r="U48" s="546">
        <v>0</v>
      </c>
      <c r="V48" s="546">
        <v>0</v>
      </c>
      <c r="W48" s="546">
        <v>0</v>
      </c>
      <c r="X48" s="546">
        <v>0</v>
      </c>
      <c r="Y48" s="548"/>
      <c r="Z48" s="548" t="s">
        <v>343</v>
      </c>
      <c r="AA48" s="549">
        <v>45819</v>
      </c>
      <c r="AB48" s="549">
        <v>45819</v>
      </c>
      <c r="AC48" s="547">
        <v>45819</v>
      </c>
      <c r="AD48" s="546">
        <v>36203274970</v>
      </c>
      <c r="AE48" s="546">
        <v>0</v>
      </c>
      <c r="AF48" s="546">
        <v>0</v>
      </c>
      <c r="AG48" s="546">
        <v>0</v>
      </c>
      <c r="AH48" s="546">
        <v>0</v>
      </c>
      <c r="AI48" s="548"/>
      <c r="AJ48" s="546">
        <v>0</v>
      </c>
      <c r="AK48" s="546">
        <v>0</v>
      </c>
      <c r="AL48" s="546">
        <v>0</v>
      </c>
      <c r="AM48" s="546">
        <v>0</v>
      </c>
      <c r="AN48" s="546">
        <v>0</v>
      </c>
      <c r="AO48" s="546">
        <v>0</v>
      </c>
      <c r="AP48" s="546">
        <v>0</v>
      </c>
      <c r="AQ48" s="550" t="b">
        <v>0</v>
      </c>
      <c r="AR48" s="546">
        <v>0</v>
      </c>
      <c r="AS48" s="546">
        <v>0</v>
      </c>
      <c r="AT48" s="546">
        <v>9.6159999999999997</v>
      </c>
      <c r="AU48" s="546">
        <v>0</v>
      </c>
      <c r="AV48" s="546">
        <v>0</v>
      </c>
      <c r="AW48" s="548"/>
      <c r="AX48" s="548"/>
      <c r="AY48" s="546">
        <v>-8.0133333333333336</v>
      </c>
      <c r="AZ48" s="546">
        <v>-1.6</v>
      </c>
      <c r="BA48" s="548"/>
      <c r="BB48" s="546">
        <v>0</v>
      </c>
      <c r="BC48" s="546">
        <v>0</v>
      </c>
      <c r="BD48" s="548"/>
      <c r="BE48" s="548"/>
      <c r="BF48" s="548"/>
      <c r="BG48" s="548"/>
      <c r="BH48" s="548" t="s">
        <v>344</v>
      </c>
      <c r="BI48" s="548"/>
      <c r="BJ48" s="550" t="b">
        <v>0</v>
      </c>
      <c r="BK48" s="546">
        <v>0</v>
      </c>
      <c r="BL48" s="546">
        <v>0</v>
      </c>
      <c r="BM48" s="546">
        <v>0</v>
      </c>
      <c r="BN48" s="548"/>
      <c r="BO48" s="546">
        <v>0</v>
      </c>
      <c r="BP48" s="546">
        <v>0</v>
      </c>
      <c r="BQ48" s="546">
        <v>0</v>
      </c>
      <c r="BR48" s="546">
        <v>3419270819</v>
      </c>
      <c r="BS48" s="548" t="s">
        <v>383</v>
      </c>
      <c r="BT48" s="546">
        <v>1</v>
      </c>
      <c r="BU48" s="550" t="b">
        <v>0</v>
      </c>
      <c r="BV48" s="548"/>
      <c r="BW48" s="546">
        <v>0</v>
      </c>
      <c r="BX48" s="546">
        <v>0</v>
      </c>
      <c r="BY48" s="548" t="s">
        <v>346</v>
      </c>
      <c r="BZ48" s="547">
        <v>45849</v>
      </c>
      <c r="CA48" s="546"/>
      <c r="CB48" s="546"/>
      <c r="CC48" s="546"/>
      <c r="CD48" s="546"/>
      <c r="CE48" s="546"/>
      <c r="CF48" s="546"/>
      <c r="CG48" s="546"/>
      <c r="CH48" s="546"/>
      <c r="CI48" s="546"/>
      <c r="CJ48" s="546"/>
      <c r="CK48" s="546"/>
      <c r="CL48" s="546"/>
      <c r="CM48" s="546"/>
      <c r="CN48" s="546"/>
      <c r="CO48" s="546"/>
      <c r="CP48" s="546"/>
      <c r="CQ48" s="546"/>
      <c r="CR48" s="546"/>
      <c r="CS48" s="546"/>
      <c r="CT48" s="546"/>
      <c r="CU48" s="546"/>
      <c r="CV48" s="546"/>
      <c r="CW48" s="546"/>
      <c r="CX48" s="546"/>
      <c r="CY48" s="546"/>
    </row>
    <row r="49" spans="1:103" ht="13.2">
      <c r="A49" s="541">
        <v>389585360</v>
      </c>
      <c r="B49" s="542">
        <v>45817</v>
      </c>
      <c r="C49" s="542">
        <v>45823</v>
      </c>
      <c r="D49" s="542">
        <v>45824</v>
      </c>
      <c r="E49" s="543" t="s">
        <v>342</v>
      </c>
      <c r="F49" s="543"/>
      <c r="G49" s="541">
        <v>2925296995302</v>
      </c>
      <c r="H49" s="541">
        <v>0</v>
      </c>
      <c r="I49" s="541">
        <v>0</v>
      </c>
      <c r="J49" s="542"/>
      <c r="K49" s="542"/>
      <c r="L49" s="543"/>
      <c r="M49" s="541">
        <v>0</v>
      </c>
      <c r="N49" s="543"/>
      <c r="O49" s="543"/>
      <c r="P49" s="543"/>
      <c r="Q49" s="543"/>
      <c r="R49" s="543"/>
      <c r="S49" s="543" t="s">
        <v>201</v>
      </c>
      <c r="T49" s="541">
        <v>0</v>
      </c>
      <c r="U49" s="541">
        <v>0</v>
      </c>
      <c r="V49" s="541">
        <v>0</v>
      </c>
      <c r="W49" s="541">
        <v>0</v>
      </c>
      <c r="X49" s="541">
        <v>0</v>
      </c>
      <c r="Y49" s="543"/>
      <c r="Z49" s="543" t="s">
        <v>343</v>
      </c>
      <c r="AA49" s="544">
        <v>45820</v>
      </c>
      <c r="AB49" s="544">
        <v>45820</v>
      </c>
      <c r="AC49" s="542">
        <v>45820</v>
      </c>
      <c r="AD49" s="541">
        <v>36825985373</v>
      </c>
      <c r="AE49" s="541">
        <v>0</v>
      </c>
      <c r="AF49" s="541">
        <v>0</v>
      </c>
      <c r="AG49" s="541">
        <v>0</v>
      </c>
      <c r="AH49" s="541">
        <v>0</v>
      </c>
      <c r="AI49" s="543"/>
      <c r="AJ49" s="541">
        <v>0</v>
      </c>
      <c r="AK49" s="541">
        <v>0</v>
      </c>
      <c r="AL49" s="541">
        <v>0</v>
      </c>
      <c r="AM49" s="541">
        <v>0</v>
      </c>
      <c r="AN49" s="541">
        <v>0</v>
      </c>
      <c r="AO49" s="541">
        <v>0</v>
      </c>
      <c r="AP49" s="541">
        <v>0</v>
      </c>
      <c r="AQ49" s="545" t="b">
        <v>0</v>
      </c>
      <c r="AR49" s="541">
        <v>0</v>
      </c>
      <c r="AS49" s="541">
        <v>0</v>
      </c>
      <c r="AT49" s="541">
        <v>3.6930000000000001</v>
      </c>
      <c r="AU49" s="541">
        <v>0</v>
      </c>
      <c r="AV49" s="541">
        <v>0</v>
      </c>
      <c r="AW49" s="543"/>
      <c r="AX49" s="543"/>
      <c r="AY49" s="541">
        <v>-3.0775000000000001</v>
      </c>
      <c r="AZ49" s="541">
        <v>-0.62</v>
      </c>
      <c r="BA49" s="543"/>
      <c r="BB49" s="541">
        <v>351591</v>
      </c>
      <c r="BC49" s="541">
        <v>0</v>
      </c>
      <c r="BD49" s="543"/>
      <c r="BE49" s="543"/>
      <c r="BF49" s="543"/>
      <c r="BG49" s="543"/>
      <c r="BH49" s="543" t="s">
        <v>344</v>
      </c>
      <c r="BI49" s="543"/>
      <c r="BJ49" s="545" t="b">
        <v>0</v>
      </c>
      <c r="BK49" s="541">
        <v>0</v>
      </c>
      <c r="BL49" s="541">
        <v>0</v>
      </c>
      <c r="BM49" s="541">
        <v>0</v>
      </c>
      <c r="BN49" s="543"/>
      <c r="BO49" s="541">
        <v>0</v>
      </c>
      <c r="BP49" s="541">
        <v>0</v>
      </c>
      <c r="BQ49" s="541">
        <v>0</v>
      </c>
      <c r="BR49" s="541">
        <v>3480585452</v>
      </c>
      <c r="BS49" s="543" t="s">
        <v>384</v>
      </c>
      <c r="BT49" s="541">
        <v>1</v>
      </c>
      <c r="BU49" s="545" t="b">
        <v>0</v>
      </c>
      <c r="BV49" s="543"/>
      <c r="BW49" s="541">
        <v>0</v>
      </c>
      <c r="BX49" s="541">
        <v>0</v>
      </c>
      <c r="BY49" s="543" t="s">
        <v>346</v>
      </c>
      <c r="BZ49" s="542">
        <v>45849</v>
      </c>
      <c r="CA49" s="541"/>
      <c r="CB49" s="541"/>
      <c r="CC49" s="541"/>
      <c r="CD49" s="541"/>
      <c r="CE49" s="541"/>
      <c r="CF49" s="541"/>
      <c r="CG49" s="541"/>
      <c r="CH49" s="541"/>
      <c r="CI49" s="541"/>
      <c r="CJ49" s="541"/>
      <c r="CK49" s="541"/>
      <c r="CL49" s="541"/>
      <c r="CM49" s="541"/>
      <c r="CN49" s="541"/>
      <c r="CO49" s="541"/>
      <c r="CP49" s="541"/>
      <c r="CQ49" s="541"/>
      <c r="CR49" s="541"/>
      <c r="CS49" s="541"/>
      <c r="CT49" s="541"/>
      <c r="CU49" s="541"/>
      <c r="CV49" s="541"/>
      <c r="CW49" s="541"/>
      <c r="CX49" s="541"/>
      <c r="CY49" s="541"/>
    </row>
    <row r="50" spans="1:103" ht="13.2">
      <c r="A50" s="546">
        <v>389585360</v>
      </c>
      <c r="B50" s="547">
        <v>45817</v>
      </c>
      <c r="C50" s="547">
        <v>45823</v>
      </c>
      <c r="D50" s="547">
        <v>45824</v>
      </c>
      <c r="E50" s="548" t="s">
        <v>342</v>
      </c>
      <c r="F50" s="548"/>
      <c r="G50" s="546">
        <v>2925296995301</v>
      </c>
      <c r="H50" s="546">
        <v>0</v>
      </c>
      <c r="I50" s="546">
        <v>0</v>
      </c>
      <c r="J50" s="547"/>
      <c r="K50" s="547"/>
      <c r="L50" s="548"/>
      <c r="M50" s="546">
        <v>0</v>
      </c>
      <c r="N50" s="548"/>
      <c r="O50" s="548"/>
      <c r="P50" s="548"/>
      <c r="Q50" s="548"/>
      <c r="R50" s="548"/>
      <c r="S50" s="548" t="s">
        <v>201</v>
      </c>
      <c r="T50" s="546">
        <v>0</v>
      </c>
      <c r="U50" s="546">
        <v>0</v>
      </c>
      <c r="V50" s="546">
        <v>0</v>
      </c>
      <c r="W50" s="546">
        <v>0</v>
      </c>
      <c r="X50" s="546">
        <v>0</v>
      </c>
      <c r="Y50" s="548"/>
      <c r="Z50" s="548" t="s">
        <v>343</v>
      </c>
      <c r="AA50" s="549">
        <v>45820</v>
      </c>
      <c r="AB50" s="549">
        <v>45820</v>
      </c>
      <c r="AC50" s="547">
        <v>45820</v>
      </c>
      <c r="AD50" s="546">
        <v>36913290252</v>
      </c>
      <c r="AE50" s="546">
        <v>0</v>
      </c>
      <c r="AF50" s="546">
        <v>0</v>
      </c>
      <c r="AG50" s="546">
        <v>0</v>
      </c>
      <c r="AH50" s="546">
        <v>0</v>
      </c>
      <c r="AI50" s="548"/>
      <c r="AJ50" s="546">
        <v>0</v>
      </c>
      <c r="AK50" s="546">
        <v>0</v>
      </c>
      <c r="AL50" s="546">
        <v>0</v>
      </c>
      <c r="AM50" s="546">
        <v>0</v>
      </c>
      <c r="AN50" s="546">
        <v>0</v>
      </c>
      <c r="AO50" s="546">
        <v>0</v>
      </c>
      <c r="AP50" s="546">
        <v>0</v>
      </c>
      <c r="AQ50" s="550" t="b">
        <v>0</v>
      </c>
      <c r="AR50" s="546">
        <v>0</v>
      </c>
      <c r="AS50" s="546">
        <v>0</v>
      </c>
      <c r="AT50" s="546">
        <v>3.8934000000000002</v>
      </c>
      <c r="AU50" s="546">
        <v>0</v>
      </c>
      <c r="AV50" s="546">
        <v>0</v>
      </c>
      <c r="AW50" s="548"/>
      <c r="AX50" s="548"/>
      <c r="AY50" s="546">
        <v>-3.2444999999999999</v>
      </c>
      <c r="AZ50" s="546">
        <v>-0.65</v>
      </c>
      <c r="BA50" s="548"/>
      <c r="BB50" s="546">
        <v>207511</v>
      </c>
      <c r="BC50" s="546">
        <v>0</v>
      </c>
      <c r="BD50" s="548"/>
      <c r="BE50" s="548"/>
      <c r="BF50" s="548"/>
      <c r="BG50" s="548"/>
      <c r="BH50" s="548" t="s">
        <v>344</v>
      </c>
      <c r="BI50" s="548"/>
      <c r="BJ50" s="550" t="b">
        <v>0</v>
      </c>
      <c r="BK50" s="546">
        <v>0</v>
      </c>
      <c r="BL50" s="546">
        <v>0</v>
      </c>
      <c r="BM50" s="546">
        <v>0</v>
      </c>
      <c r="BN50" s="548"/>
      <c r="BO50" s="546">
        <v>0</v>
      </c>
      <c r="BP50" s="546">
        <v>0</v>
      </c>
      <c r="BQ50" s="546">
        <v>0</v>
      </c>
      <c r="BR50" s="546">
        <v>3484228977</v>
      </c>
      <c r="BS50" s="548" t="s">
        <v>385</v>
      </c>
      <c r="BT50" s="546">
        <v>1</v>
      </c>
      <c r="BU50" s="550" t="b">
        <v>0</v>
      </c>
      <c r="BV50" s="548"/>
      <c r="BW50" s="546">
        <v>0</v>
      </c>
      <c r="BX50" s="546">
        <v>0</v>
      </c>
      <c r="BY50" s="548" t="s">
        <v>346</v>
      </c>
      <c r="BZ50" s="547">
        <v>45849</v>
      </c>
      <c r="CA50" s="546"/>
      <c r="CB50" s="546"/>
      <c r="CC50" s="546"/>
      <c r="CD50" s="546"/>
      <c r="CE50" s="546"/>
      <c r="CF50" s="546"/>
      <c r="CG50" s="546"/>
      <c r="CH50" s="546"/>
      <c r="CI50" s="546"/>
      <c r="CJ50" s="546"/>
      <c r="CK50" s="546"/>
      <c r="CL50" s="546"/>
      <c r="CM50" s="546"/>
      <c r="CN50" s="546"/>
      <c r="CO50" s="546"/>
      <c r="CP50" s="546"/>
      <c r="CQ50" s="546"/>
      <c r="CR50" s="546"/>
      <c r="CS50" s="546"/>
      <c r="CT50" s="546"/>
      <c r="CU50" s="546"/>
      <c r="CV50" s="546"/>
      <c r="CW50" s="546"/>
      <c r="CX50" s="546"/>
      <c r="CY50" s="546"/>
    </row>
    <row r="51" spans="1:103" ht="13.2">
      <c r="A51" s="541">
        <v>389585360</v>
      </c>
      <c r="B51" s="542">
        <v>45817</v>
      </c>
      <c r="C51" s="542">
        <v>45823</v>
      </c>
      <c r="D51" s="542">
        <v>45824</v>
      </c>
      <c r="E51" s="543" t="s">
        <v>342</v>
      </c>
      <c r="F51" s="543"/>
      <c r="G51" s="541">
        <v>2925296995303</v>
      </c>
      <c r="H51" s="541">
        <v>0</v>
      </c>
      <c r="I51" s="541">
        <v>0</v>
      </c>
      <c r="J51" s="542"/>
      <c r="K51" s="542"/>
      <c r="L51" s="543"/>
      <c r="M51" s="541">
        <v>0</v>
      </c>
      <c r="N51" s="543"/>
      <c r="O51" s="543"/>
      <c r="P51" s="543"/>
      <c r="Q51" s="543"/>
      <c r="R51" s="543"/>
      <c r="S51" s="543" t="s">
        <v>201</v>
      </c>
      <c r="T51" s="541">
        <v>0</v>
      </c>
      <c r="U51" s="541">
        <v>0</v>
      </c>
      <c r="V51" s="541">
        <v>0</v>
      </c>
      <c r="W51" s="541">
        <v>0</v>
      </c>
      <c r="X51" s="541">
        <v>0</v>
      </c>
      <c r="Y51" s="543"/>
      <c r="Z51" s="543" t="s">
        <v>343</v>
      </c>
      <c r="AA51" s="544">
        <v>45820</v>
      </c>
      <c r="AB51" s="544">
        <v>45820</v>
      </c>
      <c r="AC51" s="542">
        <v>45820</v>
      </c>
      <c r="AD51" s="541">
        <v>36913290252</v>
      </c>
      <c r="AE51" s="541">
        <v>0</v>
      </c>
      <c r="AF51" s="541">
        <v>0</v>
      </c>
      <c r="AG51" s="541">
        <v>0</v>
      </c>
      <c r="AH51" s="541">
        <v>0</v>
      </c>
      <c r="AI51" s="543"/>
      <c r="AJ51" s="541">
        <v>0</v>
      </c>
      <c r="AK51" s="541">
        <v>0</v>
      </c>
      <c r="AL51" s="541">
        <v>0</v>
      </c>
      <c r="AM51" s="541">
        <v>0</v>
      </c>
      <c r="AN51" s="541">
        <v>0</v>
      </c>
      <c r="AO51" s="541">
        <v>0</v>
      </c>
      <c r="AP51" s="541">
        <v>0</v>
      </c>
      <c r="AQ51" s="545" t="b">
        <v>0</v>
      </c>
      <c r="AR51" s="541">
        <v>0</v>
      </c>
      <c r="AS51" s="541">
        <v>0</v>
      </c>
      <c r="AT51" s="541">
        <v>4.7789000000000001</v>
      </c>
      <c r="AU51" s="541">
        <v>0</v>
      </c>
      <c r="AV51" s="541">
        <v>0</v>
      </c>
      <c r="AW51" s="543"/>
      <c r="AX51" s="543"/>
      <c r="AY51" s="541">
        <v>-3.9824166666666665</v>
      </c>
      <c r="AZ51" s="541">
        <v>-0.8</v>
      </c>
      <c r="BA51" s="543"/>
      <c r="BB51" s="541">
        <v>207511</v>
      </c>
      <c r="BC51" s="541">
        <v>0</v>
      </c>
      <c r="BD51" s="543"/>
      <c r="BE51" s="543"/>
      <c r="BF51" s="543"/>
      <c r="BG51" s="543"/>
      <c r="BH51" s="543" t="s">
        <v>344</v>
      </c>
      <c r="BI51" s="543"/>
      <c r="BJ51" s="545" t="b">
        <v>0</v>
      </c>
      <c r="BK51" s="541">
        <v>0</v>
      </c>
      <c r="BL51" s="541">
        <v>0</v>
      </c>
      <c r="BM51" s="541">
        <v>0</v>
      </c>
      <c r="BN51" s="543"/>
      <c r="BO51" s="541">
        <v>0</v>
      </c>
      <c r="BP51" s="541">
        <v>0</v>
      </c>
      <c r="BQ51" s="541">
        <v>0</v>
      </c>
      <c r="BR51" s="541">
        <v>3484228977</v>
      </c>
      <c r="BS51" s="543" t="s">
        <v>385</v>
      </c>
      <c r="BT51" s="541">
        <v>1</v>
      </c>
      <c r="BU51" s="545" t="b">
        <v>0</v>
      </c>
      <c r="BV51" s="543"/>
      <c r="BW51" s="541">
        <v>0</v>
      </c>
      <c r="BX51" s="541">
        <v>0</v>
      </c>
      <c r="BY51" s="543" t="s">
        <v>346</v>
      </c>
      <c r="BZ51" s="542">
        <v>45849</v>
      </c>
      <c r="CA51" s="541"/>
      <c r="CB51" s="541"/>
      <c r="CC51" s="541"/>
      <c r="CD51" s="541"/>
      <c r="CE51" s="541"/>
      <c r="CF51" s="541"/>
      <c r="CG51" s="541"/>
      <c r="CH51" s="541"/>
      <c r="CI51" s="541"/>
      <c r="CJ51" s="541"/>
      <c r="CK51" s="541"/>
      <c r="CL51" s="541"/>
      <c r="CM51" s="541"/>
      <c r="CN51" s="541"/>
      <c r="CO51" s="541"/>
      <c r="CP51" s="541"/>
      <c r="CQ51" s="541"/>
      <c r="CR51" s="541"/>
      <c r="CS51" s="541"/>
      <c r="CT51" s="541"/>
      <c r="CU51" s="541"/>
      <c r="CV51" s="541"/>
      <c r="CW51" s="541"/>
      <c r="CX51" s="541"/>
      <c r="CY51" s="541"/>
    </row>
    <row r="52" spans="1:103" ht="13.2">
      <c r="A52" s="546">
        <v>389585360</v>
      </c>
      <c r="B52" s="547">
        <v>45817</v>
      </c>
      <c r="C52" s="547">
        <v>45823</v>
      </c>
      <c r="D52" s="547">
        <v>45824</v>
      </c>
      <c r="E52" s="548" t="s">
        <v>342</v>
      </c>
      <c r="F52" s="548"/>
      <c r="G52" s="546">
        <v>2925566107731</v>
      </c>
      <c r="H52" s="546">
        <v>0</v>
      </c>
      <c r="I52" s="546">
        <v>0</v>
      </c>
      <c r="J52" s="547"/>
      <c r="K52" s="547"/>
      <c r="L52" s="548"/>
      <c r="M52" s="546">
        <v>0</v>
      </c>
      <c r="N52" s="548"/>
      <c r="O52" s="548"/>
      <c r="P52" s="548"/>
      <c r="Q52" s="548"/>
      <c r="R52" s="548"/>
      <c r="S52" s="548" t="s">
        <v>201</v>
      </c>
      <c r="T52" s="546">
        <v>0</v>
      </c>
      <c r="U52" s="546">
        <v>0</v>
      </c>
      <c r="V52" s="546">
        <v>0</v>
      </c>
      <c r="W52" s="546">
        <v>0</v>
      </c>
      <c r="X52" s="546">
        <v>0</v>
      </c>
      <c r="Y52" s="548"/>
      <c r="Z52" s="548" t="s">
        <v>343</v>
      </c>
      <c r="AA52" s="549">
        <v>45821</v>
      </c>
      <c r="AB52" s="549">
        <v>45821</v>
      </c>
      <c r="AC52" s="547">
        <v>45821</v>
      </c>
      <c r="AD52" s="546">
        <v>36952310220</v>
      </c>
      <c r="AE52" s="546">
        <v>0</v>
      </c>
      <c r="AF52" s="546">
        <v>0</v>
      </c>
      <c r="AG52" s="546">
        <v>0</v>
      </c>
      <c r="AH52" s="546">
        <v>0</v>
      </c>
      <c r="AI52" s="548"/>
      <c r="AJ52" s="546">
        <v>0</v>
      </c>
      <c r="AK52" s="546">
        <v>0</v>
      </c>
      <c r="AL52" s="546">
        <v>0</v>
      </c>
      <c r="AM52" s="546">
        <v>0</v>
      </c>
      <c r="AN52" s="546">
        <v>0</v>
      </c>
      <c r="AO52" s="546">
        <v>0</v>
      </c>
      <c r="AP52" s="546">
        <v>0</v>
      </c>
      <c r="AQ52" s="550" t="b">
        <v>0</v>
      </c>
      <c r="AR52" s="546">
        <v>0</v>
      </c>
      <c r="AS52" s="546">
        <v>0</v>
      </c>
      <c r="AT52" s="546">
        <v>13.882999999999999</v>
      </c>
      <c r="AU52" s="546">
        <v>0</v>
      </c>
      <c r="AV52" s="546">
        <v>0</v>
      </c>
      <c r="AW52" s="548"/>
      <c r="AX52" s="548"/>
      <c r="AY52" s="546">
        <v>-11.569166666666666</v>
      </c>
      <c r="AZ52" s="546">
        <v>-2.31</v>
      </c>
      <c r="BA52" s="548"/>
      <c r="BB52" s="546">
        <v>0</v>
      </c>
      <c r="BC52" s="546">
        <v>0</v>
      </c>
      <c r="BD52" s="548"/>
      <c r="BE52" s="548"/>
      <c r="BF52" s="548"/>
      <c r="BG52" s="548"/>
      <c r="BH52" s="548" t="s">
        <v>344</v>
      </c>
      <c r="BI52" s="548"/>
      <c r="BJ52" s="550" t="b">
        <v>0</v>
      </c>
      <c r="BK52" s="546">
        <v>0</v>
      </c>
      <c r="BL52" s="546">
        <v>0</v>
      </c>
      <c r="BM52" s="546">
        <v>0</v>
      </c>
      <c r="BN52" s="548"/>
      <c r="BO52" s="546">
        <v>0</v>
      </c>
      <c r="BP52" s="546">
        <v>0</v>
      </c>
      <c r="BQ52" s="546">
        <v>0</v>
      </c>
      <c r="BR52" s="546">
        <v>3488740461</v>
      </c>
      <c r="BS52" s="548" t="s">
        <v>386</v>
      </c>
      <c r="BT52" s="546">
        <v>1</v>
      </c>
      <c r="BU52" s="550" t="b">
        <v>0</v>
      </c>
      <c r="BV52" s="548"/>
      <c r="BW52" s="546">
        <v>0</v>
      </c>
      <c r="BX52" s="546">
        <v>0</v>
      </c>
      <c r="BY52" s="548" t="s">
        <v>346</v>
      </c>
      <c r="BZ52" s="547">
        <v>45849</v>
      </c>
      <c r="CA52" s="546"/>
      <c r="CB52" s="546"/>
      <c r="CC52" s="546"/>
      <c r="CD52" s="546"/>
      <c r="CE52" s="546"/>
      <c r="CF52" s="546"/>
      <c r="CG52" s="546"/>
      <c r="CH52" s="546"/>
      <c r="CI52" s="546"/>
      <c r="CJ52" s="546"/>
      <c r="CK52" s="546"/>
      <c r="CL52" s="546"/>
      <c r="CM52" s="546"/>
      <c r="CN52" s="546"/>
      <c r="CO52" s="546"/>
      <c r="CP52" s="546"/>
      <c r="CQ52" s="546"/>
      <c r="CR52" s="546"/>
      <c r="CS52" s="546"/>
      <c r="CT52" s="546"/>
      <c r="CU52" s="546"/>
      <c r="CV52" s="546"/>
      <c r="CW52" s="546"/>
      <c r="CX52" s="546"/>
      <c r="CY52" s="546"/>
    </row>
    <row r="53" spans="1:103" ht="13.2">
      <c r="A53" s="541">
        <v>389585360</v>
      </c>
      <c r="B53" s="542">
        <v>45817</v>
      </c>
      <c r="C53" s="542">
        <v>45823</v>
      </c>
      <c r="D53" s="542">
        <v>45824</v>
      </c>
      <c r="E53" s="543" t="s">
        <v>342</v>
      </c>
      <c r="F53" s="543"/>
      <c r="G53" s="541">
        <v>2925566107732</v>
      </c>
      <c r="H53" s="541">
        <v>0</v>
      </c>
      <c r="I53" s="541">
        <v>0</v>
      </c>
      <c r="J53" s="542"/>
      <c r="K53" s="542"/>
      <c r="L53" s="543"/>
      <c r="M53" s="541">
        <v>0</v>
      </c>
      <c r="N53" s="543"/>
      <c r="O53" s="543"/>
      <c r="P53" s="543"/>
      <c r="Q53" s="543"/>
      <c r="R53" s="543"/>
      <c r="S53" s="543" t="s">
        <v>201</v>
      </c>
      <c r="T53" s="541">
        <v>0</v>
      </c>
      <c r="U53" s="541">
        <v>0</v>
      </c>
      <c r="V53" s="541">
        <v>0</v>
      </c>
      <c r="W53" s="541">
        <v>0</v>
      </c>
      <c r="X53" s="541">
        <v>0</v>
      </c>
      <c r="Y53" s="543"/>
      <c r="Z53" s="543" t="s">
        <v>343</v>
      </c>
      <c r="AA53" s="544">
        <v>45821</v>
      </c>
      <c r="AB53" s="544">
        <v>45821</v>
      </c>
      <c r="AC53" s="542">
        <v>45821</v>
      </c>
      <c r="AD53" s="541">
        <v>36952275845</v>
      </c>
      <c r="AE53" s="541">
        <v>0</v>
      </c>
      <c r="AF53" s="541">
        <v>0</v>
      </c>
      <c r="AG53" s="541">
        <v>0</v>
      </c>
      <c r="AH53" s="541">
        <v>0</v>
      </c>
      <c r="AI53" s="543"/>
      <c r="AJ53" s="541">
        <v>0</v>
      </c>
      <c r="AK53" s="541">
        <v>0</v>
      </c>
      <c r="AL53" s="541">
        <v>0</v>
      </c>
      <c r="AM53" s="541">
        <v>0</v>
      </c>
      <c r="AN53" s="541">
        <v>0</v>
      </c>
      <c r="AO53" s="541">
        <v>0</v>
      </c>
      <c r="AP53" s="541">
        <v>0</v>
      </c>
      <c r="AQ53" s="545" t="b">
        <v>0</v>
      </c>
      <c r="AR53" s="541">
        <v>0</v>
      </c>
      <c r="AS53" s="541">
        <v>0</v>
      </c>
      <c r="AT53" s="541">
        <v>13.882999999999999</v>
      </c>
      <c r="AU53" s="541">
        <v>0</v>
      </c>
      <c r="AV53" s="541">
        <v>0</v>
      </c>
      <c r="AW53" s="543"/>
      <c r="AX53" s="543"/>
      <c r="AY53" s="541">
        <v>-11.569166666666666</v>
      </c>
      <c r="AZ53" s="541">
        <v>-2.31</v>
      </c>
      <c r="BA53" s="543"/>
      <c r="BB53" s="541">
        <v>0</v>
      </c>
      <c r="BC53" s="541">
        <v>0</v>
      </c>
      <c r="BD53" s="543"/>
      <c r="BE53" s="543"/>
      <c r="BF53" s="543"/>
      <c r="BG53" s="543"/>
      <c r="BH53" s="543" t="s">
        <v>344</v>
      </c>
      <c r="BI53" s="543"/>
      <c r="BJ53" s="545" t="b">
        <v>0</v>
      </c>
      <c r="BK53" s="541">
        <v>0</v>
      </c>
      <c r="BL53" s="541">
        <v>0</v>
      </c>
      <c r="BM53" s="541">
        <v>0</v>
      </c>
      <c r="BN53" s="543"/>
      <c r="BO53" s="541">
        <v>0</v>
      </c>
      <c r="BP53" s="541">
        <v>0</v>
      </c>
      <c r="BQ53" s="541">
        <v>0</v>
      </c>
      <c r="BR53" s="541">
        <v>3488704080</v>
      </c>
      <c r="BS53" s="543" t="s">
        <v>387</v>
      </c>
      <c r="BT53" s="541">
        <v>1</v>
      </c>
      <c r="BU53" s="545" t="b">
        <v>0</v>
      </c>
      <c r="BV53" s="543"/>
      <c r="BW53" s="541">
        <v>0</v>
      </c>
      <c r="BX53" s="541">
        <v>0</v>
      </c>
      <c r="BY53" s="543" t="s">
        <v>346</v>
      </c>
      <c r="BZ53" s="542">
        <v>45849</v>
      </c>
      <c r="CA53" s="541"/>
      <c r="CB53" s="541"/>
      <c r="CC53" s="541"/>
      <c r="CD53" s="541"/>
      <c r="CE53" s="541"/>
      <c r="CF53" s="541"/>
      <c r="CG53" s="541"/>
      <c r="CH53" s="541"/>
      <c r="CI53" s="541"/>
      <c r="CJ53" s="541"/>
      <c r="CK53" s="541"/>
      <c r="CL53" s="541"/>
      <c r="CM53" s="541"/>
      <c r="CN53" s="541"/>
      <c r="CO53" s="541"/>
      <c r="CP53" s="541"/>
      <c r="CQ53" s="541"/>
      <c r="CR53" s="541"/>
      <c r="CS53" s="541"/>
      <c r="CT53" s="541"/>
      <c r="CU53" s="541"/>
      <c r="CV53" s="541"/>
      <c r="CW53" s="541"/>
      <c r="CX53" s="541"/>
      <c r="CY53" s="541"/>
    </row>
    <row r="54" spans="1:103" ht="13.2">
      <c r="A54" s="546">
        <v>389585360</v>
      </c>
      <c r="B54" s="547">
        <v>45817</v>
      </c>
      <c r="C54" s="547">
        <v>45823</v>
      </c>
      <c r="D54" s="547">
        <v>45824</v>
      </c>
      <c r="E54" s="548" t="s">
        <v>342</v>
      </c>
      <c r="F54" s="548"/>
      <c r="G54" s="546">
        <v>2925733347050</v>
      </c>
      <c r="H54" s="546">
        <v>0</v>
      </c>
      <c r="I54" s="546">
        <v>0</v>
      </c>
      <c r="J54" s="547"/>
      <c r="K54" s="547"/>
      <c r="L54" s="548"/>
      <c r="M54" s="546">
        <v>0</v>
      </c>
      <c r="N54" s="548"/>
      <c r="O54" s="548"/>
      <c r="P54" s="548"/>
      <c r="Q54" s="548"/>
      <c r="R54" s="548"/>
      <c r="S54" s="548" t="s">
        <v>201</v>
      </c>
      <c r="T54" s="546">
        <v>0</v>
      </c>
      <c r="U54" s="546">
        <v>0</v>
      </c>
      <c r="V54" s="546">
        <v>0</v>
      </c>
      <c r="W54" s="546">
        <v>0</v>
      </c>
      <c r="X54" s="546">
        <v>0</v>
      </c>
      <c r="Y54" s="548"/>
      <c r="Z54" s="548" t="s">
        <v>343</v>
      </c>
      <c r="AA54" s="549">
        <v>45822</v>
      </c>
      <c r="AB54" s="549">
        <v>45822</v>
      </c>
      <c r="AC54" s="547">
        <v>45822</v>
      </c>
      <c r="AD54" s="546">
        <v>36955462369</v>
      </c>
      <c r="AE54" s="546">
        <v>0</v>
      </c>
      <c r="AF54" s="546">
        <v>0</v>
      </c>
      <c r="AG54" s="546">
        <v>0</v>
      </c>
      <c r="AH54" s="546">
        <v>0</v>
      </c>
      <c r="AI54" s="548"/>
      <c r="AJ54" s="546">
        <v>0</v>
      </c>
      <c r="AK54" s="546">
        <v>0</v>
      </c>
      <c r="AL54" s="546">
        <v>0</v>
      </c>
      <c r="AM54" s="546">
        <v>0</v>
      </c>
      <c r="AN54" s="546">
        <v>0</v>
      </c>
      <c r="AO54" s="546">
        <v>0</v>
      </c>
      <c r="AP54" s="546">
        <v>0</v>
      </c>
      <c r="AQ54" s="550" t="b">
        <v>0</v>
      </c>
      <c r="AR54" s="546">
        <v>0</v>
      </c>
      <c r="AS54" s="546">
        <v>0</v>
      </c>
      <c r="AT54" s="546">
        <v>2.6795</v>
      </c>
      <c r="AU54" s="546">
        <v>0</v>
      </c>
      <c r="AV54" s="546">
        <v>0</v>
      </c>
      <c r="AW54" s="548"/>
      <c r="AX54" s="548"/>
      <c r="AY54" s="546">
        <v>-2.2329166666666667</v>
      </c>
      <c r="AZ54" s="546">
        <v>-0.45</v>
      </c>
      <c r="BA54" s="548"/>
      <c r="BB54" s="546">
        <v>118857</v>
      </c>
      <c r="BC54" s="546">
        <v>0</v>
      </c>
      <c r="BD54" s="548"/>
      <c r="BE54" s="548"/>
      <c r="BF54" s="548"/>
      <c r="BG54" s="548"/>
      <c r="BH54" s="548" t="s">
        <v>344</v>
      </c>
      <c r="BI54" s="548"/>
      <c r="BJ54" s="550" t="b">
        <v>0</v>
      </c>
      <c r="BK54" s="546">
        <v>0</v>
      </c>
      <c r="BL54" s="546">
        <v>0</v>
      </c>
      <c r="BM54" s="546">
        <v>0</v>
      </c>
      <c r="BN54" s="548"/>
      <c r="BO54" s="546">
        <v>0</v>
      </c>
      <c r="BP54" s="546">
        <v>0</v>
      </c>
      <c r="BQ54" s="546">
        <v>0</v>
      </c>
      <c r="BR54" s="546">
        <v>3490801760</v>
      </c>
      <c r="BS54" s="548" t="s">
        <v>388</v>
      </c>
      <c r="BT54" s="546">
        <v>1</v>
      </c>
      <c r="BU54" s="550" t="b">
        <v>0</v>
      </c>
      <c r="BV54" s="548"/>
      <c r="BW54" s="546">
        <v>0</v>
      </c>
      <c r="BX54" s="546">
        <v>0</v>
      </c>
      <c r="BY54" s="548" t="s">
        <v>346</v>
      </c>
      <c r="BZ54" s="547">
        <v>45849</v>
      </c>
      <c r="CA54" s="546"/>
      <c r="CB54" s="546"/>
      <c r="CC54" s="546"/>
      <c r="CD54" s="546"/>
      <c r="CE54" s="546"/>
      <c r="CF54" s="546"/>
      <c r="CG54" s="546"/>
      <c r="CH54" s="546"/>
      <c r="CI54" s="546"/>
      <c r="CJ54" s="546"/>
      <c r="CK54" s="546"/>
      <c r="CL54" s="546"/>
      <c r="CM54" s="546"/>
      <c r="CN54" s="546"/>
      <c r="CO54" s="546"/>
      <c r="CP54" s="546"/>
      <c r="CQ54" s="546"/>
      <c r="CR54" s="546"/>
      <c r="CS54" s="546"/>
      <c r="CT54" s="546"/>
      <c r="CU54" s="546"/>
      <c r="CV54" s="546"/>
      <c r="CW54" s="546"/>
      <c r="CX54" s="546"/>
      <c r="CY54" s="546"/>
    </row>
    <row r="55" spans="1:103" ht="13.2">
      <c r="A55" s="541">
        <v>389585360</v>
      </c>
      <c r="B55" s="542">
        <v>45817</v>
      </c>
      <c r="C55" s="542">
        <v>45823</v>
      </c>
      <c r="D55" s="542">
        <v>45824</v>
      </c>
      <c r="E55" s="543" t="s">
        <v>342</v>
      </c>
      <c r="F55" s="543"/>
      <c r="G55" s="541">
        <v>2925733347051</v>
      </c>
      <c r="H55" s="541">
        <v>0</v>
      </c>
      <c r="I55" s="541">
        <v>0</v>
      </c>
      <c r="J55" s="542"/>
      <c r="K55" s="542"/>
      <c r="L55" s="543"/>
      <c r="M55" s="541">
        <v>0</v>
      </c>
      <c r="N55" s="543"/>
      <c r="O55" s="543"/>
      <c r="P55" s="543"/>
      <c r="Q55" s="543"/>
      <c r="R55" s="543"/>
      <c r="S55" s="543" t="s">
        <v>201</v>
      </c>
      <c r="T55" s="541">
        <v>0</v>
      </c>
      <c r="U55" s="541">
        <v>0</v>
      </c>
      <c r="V55" s="541">
        <v>0</v>
      </c>
      <c r="W55" s="541">
        <v>0</v>
      </c>
      <c r="X55" s="541">
        <v>0</v>
      </c>
      <c r="Y55" s="543"/>
      <c r="Z55" s="543" t="s">
        <v>343</v>
      </c>
      <c r="AA55" s="544">
        <v>45822</v>
      </c>
      <c r="AB55" s="544">
        <v>45822</v>
      </c>
      <c r="AC55" s="542">
        <v>45822</v>
      </c>
      <c r="AD55" s="541">
        <v>36987111309</v>
      </c>
      <c r="AE55" s="541">
        <v>0</v>
      </c>
      <c r="AF55" s="541">
        <v>0</v>
      </c>
      <c r="AG55" s="541">
        <v>0</v>
      </c>
      <c r="AH55" s="541">
        <v>0</v>
      </c>
      <c r="AI55" s="543"/>
      <c r="AJ55" s="541">
        <v>0</v>
      </c>
      <c r="AK55" s="541">
        <v>0</v>
      </c>
      <c r="AL55" s="541">
        <v>0</v>
      </c>
      <c r="AM55" s="541">
        <v>0</v>
      </c>
      <c r="AN55" s="541">
        <v>0</v>
      </c>
      <c r="AO55" s="541">
        <v>0</v>
      </c>
      <c r="AP55" s="541">
        <v>0</v>
      </c>
      <c r="AQ55" s="545" t="b">
        <v>0</v>
      </c>
      <c r="AR55" s="541">
        <v>0</v>
      </c>
      <c r="AS55" s="541">
        <v>0</v>
      </c>
      <c r="AT55" s="541">
        <v>2.79</v>
      </c>
      <c r="AU55" s="541">
        <v>0</v>
      </c>
      <c r="AV55" s="541">
        <v>0</v>
      </c>
      <c r="AW55" s="543"/>
      <c r="AX55" s="543"/>
      <c r="AY55" s="541">
        <v>-2.3250000000000002</v>
      </c>
      <c r="AZ55" s="541">
        <v>-0.47</v>
      </c>
      <c r="BA55" s="543"/>
      <c r="BB55" s="541">
        <v>113864</v>
      </c>
      <c r="BC55" s="541">
        <v>0</v>
      </c>
      <c r="BD55" s="543"/>
      <c r="BE55" s="543"/>
      <c r="BF55" s="543"/>
      <c r="BG55" s="543"/>
      <c r="BH55" s="543" t="s">
        <v>344</v>
      </c>
      <c r="BI55" s="543"/>
      <c r="BJ55" s="545" t="b">
        <v>0</v>
      </c>
      <c r="BK55" s="541">
        <v>0</v>
      </c>
      <c r="BL55" s="541">
        <v>0</v>
      </c>
      <c r="BM55" s="541">
        <v>0</v>
      </c>
      <c r="BN55" s="543"/>
      <c r="BO55" s="541">
        <v>0</v>
      </c>
      <c r="BP55" s="541">
        <v>0</v>
      </c>
      <c r="BQ55" s="541">
        <v>0</v>
      </c>
      <c r="BR55" s="541">
        <v>3495395616</v>
      </c>
      <c r="BS55" s="543" t="s">
        <v>389</v>
      </c>
      <c r="BT55" s="541">
        <v>1</v>
      </c>
      <c r="BU55" s="545" t="b">
        <v>0</v>
      </c>
      <c r="BV55" s="543"/>
      <c r="BW55" s="541">
        <v>0</v>
      </c>
      <c r="BX55" s="541">
        <v>0</v>
      </c>
      <c r="BY55" s="543" t="s">
        <v>346</v>
      </c>
      <c r="BZ55" s="542">
        <v>45849</v>
      </c>
      <c r="CA55" s="541"/>
      <c r="CB55" s="541"/>
      <c r="CC55" s="541"/>
      <c r="CD55" s="541"/>
      <c r="CE55" s="541"/>
      <c r="CF55" s="541"/>
      <c r="CG55" s="541"/>
      <c r="CH55" s="541"/>
      <c r="CI55" s="541"/>
      <c r="CJ55" s="541"/>
      <c r="CK55" s="541"/>
      <c r="CL55" s="541"/>
      <c r="CM55" s="541"/>
      <c r="CN55" s="541"/>
      <c r="CO55" s="541"/>
      <c r="CP55" s="541"/>
      <c r="CQ55" s="541"/>
      <c r="CR55" s="541"/>
      <c r="CS55" s="541"/>
      <c r="CT55" s="541"/>
      <c r="CU55" s="541"/>
      <c r="CV55" s="541"/>
      <c r="CW55" s="541"/>
      <c r="CX55" s="541"/>
      <c r="CY55" s="541"/>
    </row>
    <row r="56" spans="1:103" ht="13.2">
      <c r="A56" s="546">
        <v>389585360</v>
      </c>
      <c r="B56" s="547">
        <v>45817</v>
      </c>
      <c r="C56" s="547">
        <v>45823</v>
      </c>
      <c r="D56" s="547">
        <v>45824</v>
      </c>
      <c r="E56" s="548" t="s">
        <v>342</v>
      </c>
      <c r="F56" s="548"/>
      <c r="G56" s="546">
        <v>2925733347049</v>
      </c>
      <c r="H56" s="546">
        <v>0</v>
      </c>
      <c r="I56" s="546">
        <v>0</v>
      </c>
      <c r="J56" s="547"/>
      <c r="K56" s="547"/>
      <c r="L56" s="548"/>
      <c r="M56" s="546">
        <v>0</v>
      </c>
      <c r="N56" s="548"/>
      <c r="O56" s="548"/>
      <c r="P56" s="548"/>
      <c r="Q56" s="548"/>
      <c r="R56" s="548"/>
      <c r="S56" s="548" t="s">
        <v>201</v>
      </c>
      <c r="T56" s="546">
        <v>0</v>
      </c>
      <c r="U56" s="546">
        <v>0</v>
      </c>
      <c r="V56" s="546">
        <v>0</v>
      </c>
      <c r="W56" s="546">
        <v>0</v>
      </c>
      <c r="X56" s="546">
        <v>0</v>
      </c>
      <c r="Y56" s="548"/>
      <c r="Z56" s="548" t="s">
        <v>343</v>
      </c>
      <c r="AA56" s="549">
        <v>45822</v>
      </c>
      <c r="AB56" s="549">
        <v>45822</v>
      </c>
      <c r="AC56" s="547">
        <v>45822</v>
      </c>
      <c r="AD56" s="546">
        <v>36952323635</v>
      </c>
      <c r="AE56" s="546">
        <v>0</v>
      </c>
      <c r="AF56" s="546">
        <v>0</v>
      </c>
      <c r="AG56" s="546">
        <v>0</v>
      </c>
      <c r="AH56" s="546">
        <v>0</v>
      </c>
      <c r="AI56" s="548"/>
      <c r="AJ56" s="546">
        <v>0</v>
      </c>
      <c r="AK56" s="546">
        <v>0</v>
      </c>
      <c r="AL56" s="546">
        <v>0</v>
      </c>
      <c r="AM56" s="546">
        <v>0</v>
      </c>
      <c r="AN56" s="546">
        <v>0</v>
      </c>
      <c r="AO56" s="546">
        <v>0</v>
      </c>
      <c r="AP56" s="546">
        <v>0</v>
      </c>
      <c r="AQ56" s="550" t="b">
        <v>0</v>
      </c>
      <c r="AR56" s="546">
        <v>0</v>
      </c>
      <c r="AS56" s="546">
        <v>0</v>
      </c>
      <c r="AT56" s="546">
        <v>2.79</v>
      </c>
      <c r="AU56" s="546">
        <v>0</v>
      </c>
      <c r="AV56" s="546">
        <v>0</v>
      </c>
      <c r="AW56" s="548"/>
      <c r="AX56" s="548"/>
      <c r="AY56" s="546">
        <v>-2.3250000000000002</v>
      </c>
      <c r="AZ56" s="546">
        <v>-0.47</v>
      </c>
      <c r="BA56" s="548"/>
      <c r="BB56" s="546">
        <v>103225</v>
      </c>
      <c r="BC56" s="546">
        <v>0</v>
      </c>
      <c r="BD56" s="548"/>
      <c r="BE56" s="548"/>
      <c r="BF56" s="548"/>
      <c r="BG56" s="548"/>
      <c r="BH56" s="548" t="s">
        <v>344</v>
      </c>
      <c r="BI56" s="548"/>
      <c r="BJ56" s="550" t="b">
        <v>0</v>
      </c>
      <c r="BK56" s="546">
        <v>0</v>
      </c>
      <c r="BL56" s="546">
        <v>0</v>
      </c>
      <c r="BM56" s="546">
        <v>0</v>
      </c>
      <c r="BN56" s="548"/>
      <c r="BO56" s="546">
        <v>0</v>
      </c>
      <c r="BP56" s="546">
        <v>0</v>
      </c>
      <c r="BQ56" s="546">
        <v>0</v>
      </c>
      <c r="BR56" s="546">
        <v>3488753978</v>
      </c>
      <c r="BS56" s="548" t="s">
        <v>390</v>
      </c>
      <c r="BT56" s="546">
        <v>1</v>
      </c>
      <c r="BU56" s="550" t="b">
        <v>0</v>
      </c>
      <c r="BV56" s="548"/>
      <c r="BW56" s="546">
        <v>0</v>
      </c>
      <c r="BX56" s="546">
        <v>0</v>
      </c>
      <c r="BY56" s="548" t="s">
        <v>346</v>
      </c>
      <c r="BZ56" s="547">
        <v>45849</v>
      </c>
      <c r="CA56" s="546"/>
      <c r="CB56" s="546"/>
      <c r="CC56" s="546"/>
      <c r="CD56" s="546"/>
      <c r="CE56" s="546"/>
      <c r="CF56" s="546"/>
      <c r="CG56" s="546"/>
      <c r="CH56" s="546"/>
      <c r="CI56" s="546"/>
      <c r="CJ56" s="546"/>
      <c r="CK56" s="546"/>
      <c r="CL56" s="546"/>
      <c r="CM56" s="546"/>
      <c r="CN56" s="546"/>
      <c r="CO56" s="546"/>
      <c r="CP56" s="546"/>
      <c r="CQ56" s="546"/>
      <c r="CR56" s="546"/>
      <c r="CS56" s="546"/>
      <c r="CT56" s="546"/>
      <c r="CU56" s="546"/>
      <c r="CV56" s="546"/>
      <c r="CW56" s="546"/>
      <c r="CX56" s="546"/>
      <c r="CY56" s="546"/>
    </row>
    <row r="57" spans="1:103" ht="13.2">
      <c r="A57" s="541">
        <v>389585360</v>
      </c>
      <c r="B57" s="542">
        <v>45817</v>
      </c>
      <c r="C57" s="542">
        <v>45823</v>
      </c>
      <c r="D57" s="542">
        <v>45824</v>
      </c>
      <c r="E57" s="543" t="s">
        <v>342</v>
      </c>
      <c r="F57" s="543"/>
      <c r="G57" s="541">
        <v>2925733347048</v>
      </c>
      <c r="H57" s="541">
        <v>0</v>
      </c>
      <c r="I57" s="541">
        <v>0</v>
      </c>
      <c r="J57" s="542"/>
      <c r="K57" s="542"/>
      <c r="L57" s="543"/>
      <c r="M57" s="541">
        <v>0</v>
      </c>
      <c r="N57" s="543"/>
      <c r="O57" s="543"/>
      <c r="P57" s="543"/>
      <c r="Q57" s="543"/>
      <c r="R57" s="543"/>
      <c r="S57" s="543" t="s">
        <v>201</v>
      </c>
      <c r="T57" s="541">
        <v>0</v>
      </c>
      <c r="U57" s="541">
        <v>0</v>
      </c>
      <c r="V57" s="541">
        <v>0</v>
      </c>
      <c r="W57" s="541">
        <v>0</v>
      </c>
      <c r="X57" s="541">
        <v>0</v>
      </c>
      <c r="Y57" s="543"/>
      <c r="Z57" s="543" t="s">
        <v>343</v>
      </c>
      <c r="AA57" s="544">
        <v>45822</v>
      </c>
      <c r="AB57" s="544">
        <v>45822</v>
      </c>
      <c r="AC57" s="542">
        <v>45822</v>
      </c>
      <c r="AD57" s="541">
        <v>36825587223</v>
      </c>
      <c r="AE57" s="541">
        <v>0</v>
      </c>
      <c r="AF57" s="541">
        <v>0</v>
      </c>
      <c r="AG57" s="541">
        <v>0</v>
      </c>
      <c r="AH57" s="541">
        <v>0</v>
      </c>
      <c r="AI57" s="543"/>
      <c r="AJ57" s="541">
        <v>0</v>
      </c>
      <c r="AK57" s="541">
        <v>0</v>
      </c>
      <c r="AL57" s="541">
        <v>0</v>
      </c>
      <c r="AM57" s="541">
        <v>0</v>
      </c>
      <c r="AN57" s="541">
        <v>0</v>
      </c>
      <c r="AO57" s="541">
        <v>0</v>
      </c>
      <c r="AP57" s="541">
        <v>0</v>
      </c>
      <c r="AQ57" s="545" t="b">
        <v>0</v>
      </c>
      <c r="AR57" s="541">
        <v>0</v>
      </c>
      <c r="AS57" s="541">
        <v>0</v>
      </c>
      <c r="AT57" s="541">
        <v>10.355</v>
      </c>
      <c r="AU57" s="541">
        <v>0</v>
      </c>
      <c r="AV57" s="541">
        <v>0</v>
      </c>
      <c r="AW57" s="543"/>
      <c r="AX57" s="543"/>
      <c r="AY57" s="541">
        <v>-8.6291666666666664</v>
      </c>
      <c r="AZ57" s="541">
        <v>-1.73</v>
      </c>
      <c r="BA57" s="543"/>
      <c r="BB57" s="541">
        <v>0</v>
      </c>
      <c r="BC57" s="541">
        <v>0</v>
      </c>
      <c r="BD57" s="543"/>
      <c r="BE57" s="543"/>
      <c r="BF57" s="543"/>
      <c r="BG57" s="543"/>
      <c r="BH57" s="543" t="s">
        <v>344</v>
      </c>
      <c r="BI57" s="543"/>
      <c r="BJ57" s="545" t="b">
        <v>0</v>
      </c>
      <c r="BK57" s="541">
        <v>0</v>
      </c>
      <c r="BL57" s="541">
        <v>0</v>
      </c>
      <c r="BM57" s="541">
        <v>0</v>
      </c>
      <c r="BN57" s="543"/>
      <c r="BO57" s="541">
        <v>0</v>
      </c>
      <c r="BP57" s="541">
        <v>0</v>
      </c>
      <c r="BQ57" s="541">
        <v>0</v>
      </c>
      <c r="BR57" s="541">
        <v>3480157211</v>
      </c>
      <c r="BS57" s="543" t="s">
        <v>391</v>
      </c>
      <c r="BT57" s="541">
        <v>1</v>
      </c>
      <c r="BU57" s="545" t="b">
        <v>0</v>
      </c>
      <c r="BV57" s="543"/>
      <c r="BW57" s="541">
        <v>0</v>
      </c>
      <c r="BX57" s="541">
        <v>0</v>
      </c>
      <c r="BY57" s="543" t="s">
        <v>346</v>
      </c>
      <c r="BZ57" s="542">
        <v>45849</v>
      </c>
      <c r="CA57" s="541"/>
      <c r="CB57" s="541"/>
      <c r="CC57" s="541"/>
      <c r="CD57" s="541"/>
      <c r="CE57" s="541"/>
      <c r="CF57" s="541"/>
      <c r="CG57" s="541"/>
      <c r="CH57" s="541"/>
      <c r="CI57" s="541"/>
      <c r="CJ57" s="541"/>
      <c r="CK57" s="541"/>
      <c r="CL57" s="541"/>
      <c r="CM57" s="541"/>
      <c r="CN57" s="541"/>
      <c r="CO57" s="541"/>
      <c r="CP57" s="541"/>
      <c r="CQ57" s="541"/>
      <c r="CR57" s="541"/>
      <c r="CS57" s="541"/>
      <c r="CT57" s="541"/>
      <c r="CU57" s="541"/>
      <c r="CV57" s="541"/>
      <c r="CW57" s="541"/>
      <c r="CX57" s="541"/>
      <c r="CY57" s="541"/>
    </row>
    <row r="58" spans="1:103" ht="13.2">
      <c r="A58" s="546">
        <v>389585360</v>
      </c>
      <c r="B58" s="547">
        <v>45817</v>
      </c>
      <c r="C58" s="547">
        <v>45823</v>
      </c>
      <c r="D58" s="547">
        <v>45824</v>
      </c>
      <c r="E58" s="548" t="s">
        <v>342</v>
      </c>
      <c r="F58" s="548"/>
      <c r="G58" s="546">
        <v>2925733347047</v>
      </c>
      <c r="H58" s="546">
        <v>0</v>
      </c>
      <c r="I58" s="546">
        <v>0</v>
      </c>
      <c r="J58" s="547"/>
      <c r="K58" s="547"/>
      <c r="L58" s="548"/>
      <c r="M58" s="546">
        <v>0</v>
      </c>
      <c r="N58" s="548"/>
      <c r="O58" s="548"/>
      <c r="P58" s="548"/>
      <c r="Q58" s="548"/>
      <c r="R58" s="548"/>
      <c r="S58" s="548" t="s">
        <v>201</v>
      </c>
      <c r="T58" s="546">
        <v>0</v>
      </c>
      <c r="U58" s="546">
        <v>0</v>
      </c>
      <c r="V58" s="546">
        <v>0</v>
      </c>
      <c r="W58" s="546">
        <v>0</v>
      </c>
      <c r="X58" s="546">
        <v>0</v>
      </c>
      <c r="Y58" s="548"/>
      <c r="Z58" s="548" t="s">
        <v>343</v>
      </c>
      <c r="AA58" s="549">
        <v>45822</v>
      </c>
      <c r="AB58" s="549">
        <v>45822</v>
      </c>
      <c r="AC58" s="547">
        <v>45822</v>
      </c>
      <c r="AD58" s="546">
        <v>28490534406</v>
      </c>
      <c r="AE58" s="546">
        <v>0</v>
      </c>
      <c r="AF58" s="546">
        <v>0</v>
      </c>
      <c r="AG58" s="546">
        <v>0</v>
      </c>
      <c r="AH58" s="546">
        <v>0</v>
      </c>
      <c r="AI58" s="548"/>
      <c r="AJ58" s="546">
        <v>0</v>
      </c>
      <c r="AK58" s="546">
        <v>0</v>
      </c>
      <c r="AL58" s="546">
        <v>0</v>
      </c>
      <c r="AM58" s="546">
        <v>0</v>
      </c>
      <c r="AN58" s="546">
        <v>0</v>
      </c>
      <c r="AO58" s="546">
        <v>0</v>
      </c>
      <c r="AP58" s="546">
        <v>0</v>
      </c>
      <c r="AQ58" s="550" t="b">
        <v>0</v>
      </c>
      <c r="AR58" s="546">
        <v>0</v>
      </c>
      <c r="AS58" s="546">
        <v>0</v>
      </c>
      <c r="AT58" s="546">
        <v>8.3350000000000009</v>
      </c>
      <c r="AU58" s="546">
        <v>0</v>
      </c>
      <c r="AV58" s="546">
        <v>0</v>
      </c>
      <c r="AW58" s="548"/>
      <c r="AX58" s="548"/>
      <c r="AY58" s="546">
        <v>-6.9458333333333329</v>
      </c>
      <c r="AZ58" s="546">
        <v>-1.39</v>
      </c>
      <c r="BA58" s="548"/>
      <c r="BB58" s="546">
        <v>0</v>
      </c>
      <c r="BC58" s="546">
        <v>0</v>
      </c>
      <c r="BD58" s="548"/>
      <c r="BE58" s="548"/>
      <c r="BF58" s="548"/>
      <c r="BG58" s="548"/>
      <c r="BH58" s="548" t="s">
        <v>344</v>
      </c>
      <c r="BI58" s="548"/>
      <c r="BJ58" s="550" t="b">
        <v>0</v>
      </c>
      <c r="BK58" s="546">
        <v>0</v>
      </c>
      <c r="BL58" s="546">
        <v>0</v>
      </c>
      <c r="BM58" s="546">
        <v>0</v>
      </c>
      <c r="BN58" s="548"/>
      <c r="BO58" s="546">
        <v>0</v>
      </c>
      <c r="BP58" s="546">
        <v>0</v>
      </c>
      <c r="BQ58" s="546">
        <v>0</v>
      </c>
      <c r="BR58" s="546">
        <v>3486953968</v>
      </c>
      <c r="BS58" s="548" t="s">
        <v>392</v>
      </c>
      <c r="BT58" s="546">
        <v>1</v>
      </c>
      <c r="BU58" s="550" t="b">
        <v>0</v>
      </c>
      <c r="BV58" s="548"/>
      <c r="BW58" s="546">
        <v>0</v>
      </c>
      <c r="BX58" s="546">
        <v>0</v>
      </c>
      <c r="BY58" s="548" t="s">
        <v>346</v>
      </c>
      <c r="BZ58" s="547">
        <v>45849</v>
      </c>
      <c r="CA58" s="546"/>
      <c r="CB58" s="546"/>
      <c r="CC58" s="546"/>
      <c r="CD58" s="546"/>
      <c r="CE58" s="546"/>
      <c r="CF58" s="546"/>
      <c r="CG58" s="546"/>
      <c r="CH58" s="546"/>
      <c r="CI58" s="546"/>
      <c r="CJ58" s="546"/>
      <c r="CK58" s="546"/>
      <c r="CL58" s="546"/>
      <c r="CM58" s="546"/>
      <c r="CN58" s="546"/>
      <c r="CO58" s="546"/>
      <c r="CP58" s="546"/>
      <c r="CQ58" s="546"/>
      <c r="CR58" s="546"/>
      <c r="CS58" s="546"/>
      <c r="CT58" s="546"/>
      <c r="CU58" s="546"/>
      <c r="CV58" s="546"/>
      <c r="CW58" s="546"/>
      <c r="CX58" s="546"/>
      <c r="CY58" s="546"/>
    </row>
    <row r="59" spans="1:103" ht="13.2">
      <c r="A59" s="541">
        <v>389585360</v>
      </c>
      <c r="B59" s="542">
        <v>45817</v>
      </c>
      <c r="C59" s="542">
        <v>45823</v>
      </c>
      <c r="D59" s="542">
        <v>45824</v>
      </c>
      <c r="E59" s="543" t="s">
        <v>342</v>
      </c>
      <c r="F59" s="543"/>
      <c r="G59" s="541">
        <v>2925874458879</v>
      </c>
      <c r="H59" s="541">
        <v>0</v>
      </c>
      <c r="I59" s="541">
        <v>0</v>
      </c>
      <c r="J59" s="542"/>
      <c r="K59" s="542"/>
      <c r="L59" s="543"/>
      <c r="M59" s="541">
        <v>0</v>
      </c>
      <c r="N59" s="543"/>
      <c r="O59" s="543"/>
      <c r="P59" s="543"/>
      <c r="Q59" s="543"/>
      <c r="R59" s="543"/>
      <c r="S59" s="543" t="s">
        <v>201</v>
      </c>
      <c r="T59" s="541">
        <v>0</v>
      </c>
      <c r="U59" s="541">
        <v>0</v>
      </c>
      <c r="V59" s="541">
        <v>0</v>
      </c>
      <c r="W59" s="541">
        <v>0</v>
      </c>
      <c r="X59" s="541">
        <v>0</v>
      </c>
      <c r="Y59" s="543"/>
      <c r="Z59" s="543" t="s">
        <v>343</v>
      </c>
      <c r="AA59" s="544">
        <v>45823</v>
      </c>
      <c r="AB59" s="544">
        <v>45823</v>
      </c>
      <c r="AC59" s="542">
        <v>45823</v>
      </c>
      <c r="AD59" s="541">
        <v>36956140960</v>
      </c>
      <c r="AE59" s="541">
        <v>0</v>
      </c>
      <c r="AF59" s="541">
        <v>0</v>
      </c>
      <c r="AG59" s="541">
        <v>0</v>
      </c>
      <c r="AH59" s="541">
        <v>0</v>
      </c>
      <c r="AI59" s="543"/>
      <c r="AJ59" s="541">
        <v>0</v>
      </c>
      <c r="AK59" s="541">
        <v>0</v>
      </c>
      <c r="AL59" s="541">
        <v>0</v>
      </c>
      <c r="AM59" s="541">
        <v>0</v>
      </c>
      <c r="AN59" s="541">
        <v>0</v>
      </c>
      <c r="AO59" s="541">
        <v>0</v>
      </c>
      <c r="AP59" s="541">
        <v>0</v>
      </c>
      <c r="AQ59" s="545" t="b">
        <v>0</v>
      </c>
      <c r="AR59" s="541">
        <v>0</v>
      </c>
      <c r="AS59" s="541">
        <v>0</v>
      </c>
      <c r="AT59" s="541">
        <v>2.8559999999999999</v>
      </c>
      <c r="AU59" s="541">
        <v>0</v>
      </c>
      <c r="AV59" s="541">
        <v>0</v>
      </c>
      <c r="AW59" s="543"/>
      <c r="AX59" s="543"/>
      <c r="AY59" s="541">
        <v>-2.38</v>
      </c>
      <c r="AZ59" s="541">
        <v>-0.48</v>
      </c>
      <c r="BA59" s="543"/>
      <c r="BB59" s="541">
        <v>106908</v>
      </c>
      <c r="BC59" s="541">
        <v>0</v>
      </c>
      <c r="BD59" s="543"/>
      <c r="BE59" s="543"/>
      <c r="BF59" s="543"/>
      <c r="BG59" s="543"/>
      <c r="BH59" s="543" t="s">
        <v>344</v>
      </c>
      <c r="BI59" s="543"/>
      <c r="BJ59" s="545" t="b">
        <v>0</v>
      </c>
      <c r="BK59" s="541">
        <v>0</v>
      </c>
      <c r="BL59" s="541">
        <v>0</v>
      </c>
      <c r="BM59" s="541">
        <v>0</v>
      </c>
      <c r="BN59" s="543"/>
      <c r="BO59" s="541">
        <v>0</v>
      </c>
      <c r="BP59" s="541">
        <v>0</v>
      </c>
      <c r="BQ59" s="541">
        <v>0</v>
      </c>
      <c r="BR59" s="541">
        <v>3491481038</v>
      </c>
      <c r="BS59" s="543" t="s">
        <v>393</v>
      </c>
      <c r="BT59" s="541">
        <v>1</v>
      </c>
      <c r="BU59" s="545" t="b">
        <v>0</v>
      </c>
      <c r="BV59" s="543"/>
      <c r="BW59" s="541">
        <v>0</v>
      </c>
      <c r="BX59" s="541">
        <v>0</v>
      </c>
      <c r="BY59" s="543" t="s">
        <v>346</v>
      </c>
      <c r="BZ59" s="542">
        <v>45849</v>
      </c>
      <c r="CA59" s="541"/>
      <c r="CB59" s="541"/>
      <c r="CC59" s="541"/>
      <c r="CD59" s="541"/>
      <c r="CE59" s="541"/>
      <c r="CF59" s="541"/>
      <c r="CG59" s="541"/>
      <c r="CH59" s="541"/>
      <c r="CI59" s="541"/>
      <c r="CJ59" s="541"/>
      <c r="CK59" s="541"/>
      <c r="CL59" s="541"/>
      <c r="CM59" s="541"/>
      <c r="CN59" s="541"/>
      <c r="CO59" s="541"/>
      <c r="CP59" s="541"/>
      <c r="CQ59" s="541"/>
      <c r="CR59" s="541"/>
      <c r="CS59" s="541"/>
      <c r="CT59" s="541"/>
      <c r="CU59" s="541"/>
      <c r="CV59" s="541"/>
      <c r="CW59" s="541"/>
      <c r="CX59" s="541"/>
      <c r="CY59" s="541"/>
    </row>
    <row r="60" spans="1:103" ht="13.2">
      <c r="A60" s="546">
        <v>389585360</v>
      </c>
      <c r="B60" s="547">
        <v>45817</v>
      </c>
      <c r="C60" s="547">
        <v>45823</v>
      </c>
      <c r="D60" s="547">
        <v>45824</v>
      </c>
      <c r="E60" s="548" t="s">
        <v>342</v>
      </c>
      <c r="F60" s="548"/>
      <c r="G60" s="546">
        <v>2925874458880</v>
      </c>
      <c r="H60" s="546">
        <v>0</v>
      </c>
      <c r="I60" s="546">
        <v>0</v>
      </c>
      <c r="J60" s="547"/>
      <c r="K60" s="547"/>
      <c r="L60" s="548"/>
      <c r="M60" s="546">
        <v>0</v>
      </c>
      <c r="N60" s="548"/>
      <c r="O60" s="548"/>
      <c r="P60" s="548"/>
      <c r="Q60" s="548"/>
      <c r="R60" s="548"/>
      <c r="S60" s="548" t="s">
        <v>201</v>
      </c>
      <c r="T60" s="546">
        <v>0</v>
      </c>
      <c r="U60" s="546">
        <v>0</v>
      </c>
      <c r="V60" s="546">
        <v>0</v>
      </c>
      <c r="W60" s="546">
        <v>0</v>
      </c>
      <c r="X60" s="546">
        <v>0</v>
      </c>
      <c r="Y60" s="548"/>
      <c r="Z60" s="548" t="s">
        <v>343</v>
      </c>
      <c r="AA60" s="549">
        <v>45823</v>
      </c>
      <c r="AB60" s="549">
        <v>45823</v>
      </c>
      <c r="AC60" s="547">
        <v>45823</v>
      </c>
      <c r="AD60" s="546">
        <v>36952323635</v>
      </c>
      <c r="AE60" s="546">
        <v>0</v>
      </c>
      <c r="AF60" s="546">
        <v>0</v>
      </c>
      <c r="AG60" s="546">
        <v>0</v>
      </c>
      <c r="AH60" s="546">
        <v>0</v>
      </c>
      <c r="AI60" s="548"/>
      <c r="AJ60" s="546">
        <v>0</v>
      </c>
      <c r="AK60" s="546">
        <v>0</v>
      </c>
      <c r="AL60" s="546">
        <v>0</v>
      </c>
      <c r="AM60" s="546">
        <v>0</v>
      </c>
      <c r="AN60" s="546">
        <v>0</v>
      </c>
      <c r="AO60" s="546">
        <v>0</v>
      </c>
      <c r="AP60" s="546">
        <v>0</v>
      </c>
      <c r="AQ60" s="550" t="b">
        <v>0</v>
      </c>
      <c r="AR60" s="546">
        <v>0</v>
      </c>
      <c r="AS60" s="546">
        <v>0</v>
      </c>
      <c r="AT60" s="546">
        <v>2.91</v>
      </c>
      <c r="AU60" s="546">
        <v>0</v>
      </c>
      <c r="AV60" s="546">
        <v>0</v>
      </c>
      <c r="AW60" s="548"/>
      <c r="AX60" s="548"/>
      <c r="AY60" s="546">
        <v>-2.4249999999999998</v>
      </c>
      <c r="AZ60" s="546">
        <v>-0.49</v>
      </c>
      <c r="BA60" s="548"/>
      <c r="BB60" s="546">
        <v>103225</v>
      </c>
      <c r="BC60" s="546">
        <v>0</v>
      </c>
      <c r="BD60" s="548"/>
      <c r="BE60" s="548"/>
      <c r="BF60" s="548"/>
      <c r="BG60" s="548"/>
      <c r="BH60" s="548" t="s">
        <v>344</v>
      </c>
      <c r="BI60" s="548"/>
      <c r="BJ60" s="550" t="b">
        <v>0</v>
      </c>
      <c r="BK60" s="546">
        <v>0</v>
      </c>
      <c r="BL60" s="546">
        <v>0</v>
      </c>
      <c r="BM60" s="546">
        <v>0</v>
      </c>
      <c r="BN60" s="548"/>
      <c r="BO60" s="546">
        <v>0</v>
      </c>
      <c r="BP60" s="546">
        <v>0</v>
      </c>
      <c r="BQ60" s="546">
        <v>0</v>
      </c>
      <c r="BR60" s="546">
        <v>3488753978</v>
      </c>
      <c r="BS60" s="548" t="s">
        <v>390</v>
      </c>
      <c r="BT60" s="546">
        <v>1</v>
      </c>
      <c r="BU60" s="550" t="b">
        <v>0</v>
      </c>
      <c r="BV60" s="548"/>
      <c r="BW60" s="546">
        <v>0</v>
      </c>
      <c r="BX60" s="546">
        <v>0</v>
      </c>
      <c r="BY60" s="548" t="s">
        <v>346</v>
      </c>
      <c r="BZ60" s="547">
        <v>45849</v>
      </c>
      <c r="CA60" s="546"/>
      <c r="CB60" s="546"/>
      <c r="CC60" s="546"/>
      <c r="CD60" s="546"/>
      <c r="CE60" s="546"/>
      <c r="CF60" s="546"/>
      <c r="CG60" s="546"/>
      <c r="CH60" s="546"/>
      <c r="CI60" s="546"/>
      <c r="CJ60" s="546"/>
      <c r="CK60" s="546"/>
      <c r="CL60" s="546"/>
      <c r="CM60" s="546"/>
      <c r="CN60" s="546"/>
      <c r="CO60" s="546"/>
      <c r="CP60" s="546"/>
      <c r="CQ60" s="546"/>
      <c r="CR60" s="546"/>
      <c r="CS60" s="546"/>
      <c r="CT60" s="546"/>
      <c r="CU60" s="546"/>
      <c r="CV60" s="546"/>
      <c r="CW60" s="546"/>
      <c r="CX60" s="546"/>
      <c r="CY60" s="546"/>
    </row>
    <row r="61" spans="1:103" ht="13.2">
      <c r="A61" s="541">
        <v>389585360</v>
      </c>
      <c r="B61" s="542">
        <v>45817</v>
      </c>
      <c r="C61" s="542">
        <v>45823</v>
      </c>
      <c r="D61" s="542">
        <v>45824</v>
      </c>
      <c r="E61" s="543" t="s">
        <v>342</v>
      </c>
      <c r="F61" s="543"/>
      <c r="G61" s="541">
        <v>2925874458881</v>
      </c>
      <c r="H61" s="541">
        <v>0</v>
      </c>
      <c r="I61" s="541">
        <v>0</v>
      </c>
      <c r="J61" s="542"/>
      <c r="K61" s="542"/>
      <c r="L61" s="543"/>
      <c r="M61" s="541">
        <v>0</v>
      </c>
      <c r="N61" s="543"/>
      <c r="O61" s="543"/>
      <c r="P61" s="543"/>
      <c r="Q61" s="543"/>
      <c r="R61" s="543"/>
      <c r="S61" s="543" t="s">
        <v>201</v>
      </c>
      <c r="T61" s="541">
        <v>0</v>
      </c>
      <c r="U61" s="541">
        <v>0</v>
      </c>
      <c r="V61" s="541">
        <v>0</v>
      </c>
      <c r="W61" s="541">
        <v>0</v>
      </c>
      <c r="X61" s="541">
        <v>0</v>
      </c>
      <c r="Y61" s="543"/>
      <c r="Z61" s="543" t="s">
        <v>343</v>
      </c>
      <c r="AA61" s="544">
        <v>45823</v>
      </c>
      <c r="AB61" s="544">
        <v>45823</v>
      </c>
      <c r="AC61" s="542">
        <v>45823</v>
      </c>
      <c r="AD61" s="541">
        <v>36955462369</v>
      </c>
      <c r="AE61" s="541">
        <v>0</v>
      </c>
      <c r="AF61" s="541">
        <v>0</v>
      </c>
      <c r="AG61" s="541">
        <v>0</v>
      </c>
      <c r="AH61" s="541">
        <v>0</v>
      </c>
      <c r="AI61" s="543"/>
      <c r="AJ61" s="541">
        <v>0</v>
      </c>
      <c r="AK61" s="541">
        <v>0</v>
      </c>
      <c r="AL61" s="541">
        <v>0</v>
      </c>
      <c r="AM61" s="541">
        <v>0</v>
      </c>
      <c r="AN61" s="541">
        <v>0</v>
      </c>
      <c r="AO61" s="541">
        <v>0</v>
      </c>
      <c r="AP61" s="541">
        <v>0</v>
      </c>
      <c r="AQ61" s="545" t="b">
        <v>0</v>
      </c>
      <c r="AR61" s="541">
        <v>0</v>
      </c>
      <c r="AS61" s="541">
        <v>0</v>
      </c>
      <c r="AT61" s="541">
        <v>3.2315</v>
      </c>
      <c r="AU61" s="541">
        <v>0</v>
      </c>
      <c r="AV61" s="541">
        <v>0</v>
      </c>
      <c r="AW61" s="543"/>
      <c r="AX61" s="543"/>
      <c r="AY61" s="541">
        <v>-2.6929166666666666</v>
      </c>
      <c r="AZ61" s="541">
        <v>-0.54</v>
      </c>
      <c r="BA61" s="543"/>
      <c r="BB61" s="541">
        <v>118857</v>
      </c>
      <c r="BC61" s="541">
        <v>0</v>
      </c>
      <c r="BD61" s="543"/>
      <c r="BE61" s="543"/>
      <c r="BF61" s="543"/>
      <c r="BG61" s="543"/>
      <c r="BH61" s="543" t="s">
        <v>344</v>
      </c>
      <c r="BI61" s="543"/>
      <c r="BJ61" s="545" t="b">
        <v>0</v>
      </c>
      <c r="BK61" s="541">
        <v>0</v>
      </c>
      <c r="BL61" s="541">
        <v>0</v>
      </c>
      <c r="BM61" s="541">
        <v>0</v>
      </c>
      <c r="BN61" s="543"/>
      <c r="BO61" s="541">
        <v>0</v>
      </c>
      <c r="BP61" s="541">
        <v>0</v>
      </c>
      <c r="BQ61" s="541">
        <v>0</v>
      </c>
      <c r="BR61" s="541">
        <v>3490801760</v>
      </c>
      <c r="BS61" s="543" t="s">
        <v>388</v>
      </c>
      <c r="BT61" s="541">
        <v>1</v>
      </c>
      <c r="BU61" s="545" t="b">
        <v>0</v>
      </c>
      <c r="BV61" s="543"/>
      <c r="BW61" s="541">
        <v>0</v>
      </c>
      <c r="BX61" s="541">
        <v>0</v>
      </c>
      <c r="BY61" s="543" t="s">
        <v>346</v>
      </c>
      <c r="BZ61" s="542">
        <v>45849</v>
      </c>
      <c r="CA61" s="541"/>
      <c r="CB61" s="541"/>
      <c r="CC61" s="541"/>
      <c r="CD61" s="541"/>
      <c r="CE61" s="541"/>
      <c r="CF61" s="541"/>
      <c r="CG61" s="541"/>
      <c r="CH61" s="541"/>
      <c r="CI61" s="541"/>
      <c r="CJ61" s="541"/>
      <c r="CK61" s="541"/>
      <c r="CL61" s="541"/>
      <c r="CM61" s="541"/>
      <c r="CN61" s="541"/>
      <c r="CO61" s="541"/>
      <c r="CP61" s="541"/>
      <c r="CQ61" s="541"/>
      <c r="CR61" s="541"/>
      <c r="CS61" s="541"/>
      <c r="CT61" s="541"/>
      <c r="CU61" s="541"/>
      <c r="CV61" s="541"/>
      <c r="CW61" s="541"/>
      <c r="CX61" s="541"/>
      <c r="CY61" s="541"/>
    </row>
    <row r="62" spans="1:103" ht="13.2">
      <c r="A62" s="546">
        <v>398197126</v>
      </c>
      <c r="B62" s="547">
        <v>45824</v>
      </c>
      <c r="C62" s="547">
        <v>45830</v>
      </c>
      <c r="D62" s="547">
        <v>45831</v>
      </c>
      <c r="E62" s="548" t="s">
        <v>342</v>
      </c>
      <c r="F62" s="548"/>
      <c r="G62" s="546">
        <v>2926034205903</v>
      </c>
      <c r="H62" s="546">
        <v>0</v>
      </c>
      <c r="I62" s="546">
        <v>0</v>
      </c>
      <c r="J62" s="547"/>
      <c r="K62" s="547"/>
      <c r="L62" s="548"/>
      <c r="M62" s="546">
        <v>0</v>
      </c>
      <c r="N62" s="548"/>
      <c r="O62" s="548"/>
      <c r="P62" s="548"/>
      <c r="Q62" s="548"/>
      <c r="R62" s="548"/>
      <c r="S62" s="548" t="s">
        <v>201</v>
      </c>
      <c r="T62" s="546">
        <v>0</v>
      </c>
      <c r="U62" s="546">
        <v>0</v>
      </c>
      <c r="V62" s="546">
        <v>0</v>
      </c>
      <c r="W62" s="546">
        <v>0</v>
      </c>
      <c r="X62" s="546">
        <v>0</v>
      </c>
      <c r="Y62" s="548"/>
      <c r="Z62" s="548" t="s">
        <v>343</v>
      </c>
      <c r="AA62" s="549">
        <v>45824</v>
      </c>
      <c r="AB62" s="549">
        <v>45824</v>
      </c>
      <c r="AC62" s="547">
        <v>45824</v>
      </c>
      <c r="AD62" s="546">
        <v>36987111309</v>
      </c>
      <c r="AE62" s="546">
        <v>0</v>
      </c>
      <c r="AF62" s="546">
        <v>0</v>
      </c>
      <c r="AG62" s="546">
        <v>0</v>
      </c>
      <c r="AH62" s="546">
        <v>0</v>
      </c>
      <c r="AI62" s="548"/>
      <c r="AJ62" s="546">
        <v>0</v>
      </c>
      <c r="AK62" s="546">
        <v>0</v>
      </c>
      <c r="AL62" s="546">
        <v>0</v>
      </c>
      <c r="AM62" s="546">
        <v>0</v>
      </c>
      <c r="AN62" s="546">
        <v>0</v>
      </c>
      <c r="AO62" s="546">
        <v>0</v>
      </c>
      <c r="AP62" s="546">
        <v>0</v>
      </c>
      <c r="AQ62" s="550" t="b">
        <v>0</v>
      </c>
      <c r="AR62" s="546">
        <v>0</v>
      </c>
      <c r="AS62" s="546">
        <v>0</v>
      </c>
      <c r="AT62" s="546">
        <v>3.53</v>
      </c>
      <c r="AU62" s="546">
        <v>0</v>
      </c>
      <c r="AV62" s="546">
        <v>0</v>
      </c>
      <c r="AW62" s="548"/>
      <c r="AX62" s="548"/>
      <c r="AY62" s="546">
        <v>-2.9416666666666669</v>
      </c>
      <c r="AZ62" s="546">
        <v>-0.59</v>
      </c>
      <c r="BA62" s="548"/>
      <c r="BB62" s="546">
        <v>113864</v>
      </c>
      <c r="BC62" s="546">
        <v>0</v>
      </c>
      <c r="BD62" s="548"/>
      <c r="BE62" s="548"/>
      <c r="BF62" s="548"/>
      <c r="BG62" s="548"/>
      <c r="BH62" s="548" t="s">
        <v>344</v>
      </c>
      <c r="BI62" s="548"/>
      <c r="BJ62" s="550" t="b">
        <v>0</v>
      </c>
      <c r="BK62" s="546">
        <v>0</v>
      </c>
      <c r="BL62" s="546">
        <v>0</v>
      </c>
      <c r="BM62" s="546">
        <v>0</v>
      </c>
      <c r="BN62" s="548"/>
      <c r="BO62" s="546">
        <v>0</v>
      </c>
      <c r="BP62" s="546">
        <v>0</v>
      </c>
      <c r="BQ62" s="546">
        <v>0</v>
      </c>
      <c r="BR62" s="546">
        <v>3495395616</v>
      </c>
      <c r="BS62" s="548" t="s">
        <v>389</v>
      </c>
      <c r="BT62" s="546">
        <v>1</v>
      </c>
      <c r="BU62" s="550" t="b">
        <v>0</v>
      </c>
      <c r="BV62" s="548"/>
      <c r="BW62" s="546">
        <v>0</v>
      </c>
      <c r="BX62" s="546">
        <v>0</v>
      </c>
      <c r="BY62" s="548" t="s">
        <v>346</v>
      </c>
      <c r="BZ62" s="547">
        <v>45849</v>
      </c>
      <c r="CA62" s="546"/>
      <c r="CB62" s="546"/>
      <c r="CC62" s="546"/>
      <c r="CD62" s="546"/>
      <c r="CE62" s="546"/>
      <c r="CF62" s="546"/>
      <c r="CG62" s="546"/>
      <c r="CH62" s="546"/>
      <c r="CI62" s="546"/>
      <c r="CJ62" s="546"/>
      <c r="CK62" s="546"/>
      <c r="CL62" s="546"/>
      <c r="CM62" s="546"/>
      <c r="CN62" s="546"/>
      <c r="CO62" s="546"/>
      <c r="CP62" s="546"/>
      <c r="CQ62" s="546"/>
      <c r="CR62" s="546"/>
      <c r="CS62" s="546"/>
      <c r="CT62" s="546"/>
      <c r="CU62" s="546"/>
      <c r="CV62" s="546"/>
      <c r="CW62" s="546"/>
      <c r="CX62" s="546"/>
      <c r="CY62" s="546"/>
    </row>
    <row r="63" spans="1:103" ht="13.2">
      <c r="A63" s="541">
        <v>398197126</v>
      </c>
      <c r="B63" s="542">
        <v>45824</v>
      </c>
      <c r="C63" s="542">
        <v>45830</v>
      </c>
      <c r="D63" s="542">
        <v>45831</v>
      </c>
      <c r="E63" s="543" t="s">
        <v>342</v>
      </c>
      <c r="F63" s="543"/>
      <c r="G63" s="541">
        <v>2926034205904</v>
      </c>
      <c r="H63" s="541">
        <v>0</v>
      </c>
      <c r="I63" s="541">
        <v>0</v>
      </c>
      <c r="J63" s="542"/>
      <c r="K63" s="542"/>
      <c r="L63" s="543"/>
      <c r="M63" s="541">
        <v>0</v>
      </c>
      <c r="N63" s="543"/>
      <c r="O63" s="543"/>
      <c r="P63" s="543"/>
      <c r="Q63" s="543"/>
      <c r="R63" s="543"/>
      <c r="S63" s="543" t="s">
        <v>201</v>
      </c>
      <c r="T63" s="541">
        <v>0</v>
      </c>
      <c r="U63" s="541">
        <v>0</v>
      </c>
      <c r="V63" s="541">
        <v>0</v>
      </c>
      <c r="W63" s="541">
        <v>0</v>
      </c>
      <c r="X63" s="541">
        <v>0</v>
      </c>
      <c r="Y63" s="543"/>
      <c r="Z63" s="543" t="s">
        <v>343</v>
      </c>
      <c r="AA63" s="544">
        <v>45824</v>
      </c>
      <c r="AB63" s="544">
        <v>45824</v>
      </c>
      <c r="AC63" s="542">
        <v>45824</v>
      </c>
      <c r="AD63" s="541">
        <v>36825985373</v>
      </c>
      <c r="AE63" s="541">
        <v>0</v>
      </c>
      <c r="AF63" s="541">
        <v>0</v>
      </c>
      <c r="AG63" s="541">
        <v>0</v>
      </c>
      <c r="AH63" s="541">
        <v>0</v>
      </c>
      <c r="AI63" s="543"/>
      <c r="AJ63" s="541">
        <v>0</v>
      </c>
      <c r="AK63" s="541">
        <v>0</v>
      </c>
      <c r="AL63" s="541">
        <v>0</v>
      </c>
      <c r="AM63" s="541">
        <v>0</v>
      </c>
      <c r="AN63" s="541">
        <v>0</v>
      </c>
      <c r="AO63" s="541">
        <v>0</v>
      </c>
      <c r="AP63" s="541">
        <v>0</v>
      </c>
      <c r="AQ63" s="545" t="b">
        <v>0</v>
      </c>
      <c r="AR63" s="541">
        <v>0</v>
      </c>
      <c r="AS63" s="541">
        <v>0</v>
      </c>
      <c r="AT63" s="541">
        <v>4.4980000000000002</v>
      </c>
      <c r="AU63" s="541">
        <v>0</v>
      </c>
      <c r="AV63" s="541">
        <v>0</v>
      </c>
      <c r="AW63" s="543"/>
      <c r="AX63" s="543"/>
      <c r="AY63" s="541">
        <v>-3.7483333333333335</v>
      </c>
      <c r="AZ63" s="541">
        <v>-0.75</v>
      </c>
      <c r="BA63" s="543"/>
      <c r="BB63" s="541">
        <v>351591</v>
      </c>
      <c r="BC63" s="541">
        <v>0</v>
      </c>
      <c r="BD63" s="543"/>
      <c r="BE63" s="543"/>
      <c r="BF63" s="543"/>
      <c r="BG63" s="543"/>
      <c r="BH63" s="543" t="s">
        <v>344</v>
      </c>
      <c r="BI63" s="543"/>
      <c r="BJ63" s="545" t="b">
        <v>0</v>
      </c>
      <c r="BK63" s="541">
        <v>0</v>
      </c>
      <c r="BL63" s="541">
        <v>0</v>
      </c>
      <c r="BM63" s="541">
        <v>0</v>
      </c>
      <c r="BN63" s="543"/>
      <c r="BO63" s="541">
        <v>0</v>
      </c>
      <c r="BP63" s="541">
        <v>0</v>
      </c>
      <c r="BQ63" s="541">
        <v>0</v>
      </c>
      <c r="BR63" s="541">
        <v>3480585452</v>
      </c>
      <c r="BS63" s="543" t="s">
        <v>384</v>
      </c>
      <c r="BT63" s="541">
        <v>1</v>
      </c>
      <c r="BU63" s="545" t="b">
        <v>0</v>
      </c>
      <c r="BV63" s="543"/>
      <c r="BW63" s="541">
        <v>0</v>
      </c>
      <c r="BX63" s="541">
        <v>0</v>
      </c>
      <c r="BY63" s="543" t="s">
        <v>346</v>
      </c>
      <c r="BZ63" s="542">
        <v>45849</v>
      </c>
      <c r="CA63" s="541"/>
      <c r="CB63" s="541"/>
      <c r="CC63" s="541"/>
      <c r="CD63" s="541"/>
      <c r="CE63" s="541"/>
      <c r="CF63" s="541"/>
      <c r="CG63" s="541"/>
      <c r="CH63" s="541"/>
      <c r="CI63" s="541"/>
      <c r="CJ63" s="541"/>
      <c r="CK63" s="541"/>
      <c r="CL63" s="541"/>
      <c r="CM63" s="541"/>
      <c r="CN63" s="541"/>
      <c r="CO63" s="541"/>
      <c r="CP63" s="541"/>
      <c r="CQ63" s="541"/>
      <c r="CR63" s="541"/>
      <c r="CS63" s="541"/>
      <c r="CT63" s="541"/>
      <c r="CU63" s="541"/>
      <c r="CV63" s="541"/>
      <c r="CW63" s="541"/>
      <c r="CX63" s="541"/>
      <c r="CY63" s="541"/>
    </row>
    <row r="64" spans="1:103" ht="13.2">
      <c r="A64" s="546">
        <v>398197126</v>
      </c>
      <c r="B64" s="547">
        <v>45824</v>
      </c>
      <c r="C64" s="547">
        <v>45830</v>
      </c>
      <c r="D64" s="547">
        <v>45831</v>
      </c>
      <c r="E64" s="548" t="s">
        <v>342</v>
      </c>
      <c r="F64" s="548"/>
      <c r="G64" s="546">
        <v>2926034205901</v>
      </c>
      <c r="H64" s="546">
        <v>0</v>
      </c>
      <c r="I64" s="546">
        <v>0</v>
      </c>
      <c r="J64" s="547"/>
      <c r="K64" s="547"/>
      <c r="L64" s="548"/>
      <c r="M64" s="546">
        <v>0</v>
      </c>
      <c r="N64" s="548"/>
      <c r="O64" s="548"/>
      <c r="P64" s="548"/>
      <c r="Q64" s="548"/>
      <c r="R64" s="548"/>
      <c r="S64" s="548" t="s">
        <v>201</v>
      </c>
      <c r="T64" s="546">
        <v>0</v>
      </c>
      <c r="U64" s="546">
        <v>0</v>
      </c>
      <c r="V64" s="546">
        <v>0</v>
      </c>
      <c r="W64" s="546">
        <v>0</v>
      </c>
      <c r="X64" s="546">
        <v>0</v>
      </c>
      <c r="Y64" s="548"/>
      <c r="Z64" s="548" t="s">
        <v>343</v>
      </c>
      <c r="AA64" s="549">
        <v>45824</v>
      </c>
      <c r="AB64" s="549">
        <v>45824</v>
      </c>
      <c r="AC64" s="547">
        <v>45824</v>
      </c>
      <c r="AD64" s="546">
        <v>36954984360</v>
      </c>
      <c r="AE64" s="546">
        <v>0</v>
      </c>
      <c r="AF64" s="546">
        <v>0</v>
      </c>
      <c r="AG64" s="546">
        <v>0</v>
      </c>
      <c r="AH64" s="546">
        <v>0</v>
      </c>
      <c r="AI64" s="548"/>
      <c r="AJ64" s="546">
        <v>0</v>
      </c>
      <c r="AK64" s="546">
        <v>0</v>
      </c>
      <c r="AL64" s="546">
        <v>0</v>
      </c>
      <c r="AM64" s="546">
        <v>0</v>
      </c>
      <c r="AN64" s="546">
        <v>0</v>
      </c>
      <c r="AO64" s="546">
        <v>0</v>
      </c>
      <c r="AP64" s="546">
        <v>0</v>
      </c>
      <c r="AQ64" s="550" t="b">
        <v>0</v>
      </c>
      <c r="AR64" s="546">
        <v>0</v>
      </c>
      <c r="AS64" s="546">
        <v>0</v>
      </c>
      <c r="AT64" s="546">
        <v>8.609</v>
      </c>
      <c r="AU64" s="546">
        <v>0</v>
      </c>
      <c r="AV64" s="546">
        <v>0</v>
      </c>
      <c r="AW64" s="548"/>
      <c r="AX64" s="548"/>
      <c r="AY64" s="546">
        <v>-7.1741666666666664</v>
      </c>
      <c r="AZ64" s="546">
        <v>-1.43</v>
      </c>
      <c r="BA64" s="548"/>
      <c r="BB64" s="546">
        <v>0</v>
      </c>
      <c r="BC64" s="546">
        <v>0</v>
      </c>
      <c r="BD64" s="548"/>
      <c r="BE64" s="548"/>
      <c r="BF64" s="548"/>
      <c r="BG64" s="548"/>
      <c r="BH64" s="548" t="s">
        <v>344</v>
      </c>
      <c r="BI64" s="548"/>
      <c r="BJ64" s="550" t="b">
        <v>0</v>
      </c>
      <c r="BK64" s="546">
        <v>0</v>
      </c>
      <c r="BL64" s="546">
        <v>0</v>
      </c>
      <c r="BM64" s="546">
        <v>0</v>
      </c>
      <c r="BN64" s="548"/>
      <c r="BO64" s="546">
        <v>0</v>
      </c>
      <c r="BP64" s="546">
        <v>0</v>
      </c>
      <c r="BQ64" s="546">
        <v>0</v>
      </c>
      <c r="BR64" s="546">
        <v>3490322881</v>
      </c>
      <c r="BS64" s="548" t="s">
        <v>394</v>
      </c>
      <c r="BT64" s="546">
        <v>1</v>
      </c>
      <c r="BU64" s="550" t="b">
        <v>0</v>
      </c>
      <c r="BV64" s="548"/>
      <c r="BW64" s="546">
        <v>0</v>
      </c>
      <c r="BX64" s="546">
        <v>0</v>
      </c>
      <c r="BY64" s="548" t="s">
        <v>346</v>
      </c>
      <c r="BZ64" s="547">
        <v>45849</v>
      </c>
      <c r="CA64" s="546"/>
      <c r="CB64" s="546"/>
      <c r="CC64" s="546"/>
      <c r="CD64" s="546"/>
      <c r="CE64" s="546"/>
      <c r="CF64" s="546"/>
      <c r="CG64" s="546"/>
      <c r="CH64" s="546"/>
      <c r="CI64" s="546"/>
      <c r="CJ64" s="546"/>
      <c r="CK64" s="546"/>
      <c r="CL64" s="546"/>
      <c r="CM64" s="546"/>
      <c r="CN64" s="546"/>
      <c r="CO64" s="546"/>
      <c r="CP64" s="546"/>
      <c r="CQ64" s="546"/>
      <c r="CR64" s="546"/>
      <c r="CS64" s="546"/>
      <c r="CT64" s="546"/>
      <c r="CU64" s="546"/>
      <c r="CV64" s="546"/>
      <c r="CW64" s="546"/>
      <c r="CX64" s="546"/>
      <c r="CY64" s="546"/>
    </row>
    <row r="65" spans="1:103" ht="13.2">
      <c r="A65" s="541">
        <v>398197126</v>
      </c>
      <c r="B65" s="542">
        <v>45824</v>
      </c>
      <c r="C65" s="542">
        <v>45830</v>
      </c>
      <c r="D65" s="542">
        <v>45831</v>
      </c>
      <c r="E65" s="543" t="s">
        <v>342</v>
      </c>
      <c r="F65" s="543"/>
      <c r="G65" s="541">
        <v>2926034205900</v>
      </c>
      <c r="H65" s="541">
        <v>0</v>
      </c>
      <c r="I65" s="541">
        <v>0</v>
      </c>
      <c r="J65" s="542"/>
      <c r="K65" s="542"/>
      <c r="L65" s="543"/>
      <c r="M65" s="541">
        <v>0</v>
      </c>
      <c r="N65" s="543"/>
      <c r="O65" s="543"/>
      <c r="P65" s="543"/>
      <c r="Q65" s="543"/>
      <c r="R65" s="543"/>
      <c r="S65" s="543" t="s">
        <v>201</v>
      </c>
      <c r="T65" s="541">
        <v>0</v>
      </c>
      <c r="U65" s="541">
        <v>0</v>
      </c>
      <c r="V65" s="541">
        <v>0</v>
      </c>
      <c r="W65" s="541">
        <v>0</v>
      </c>
      <c r="X65" s="541">
        <v>0</v>
      </c>
      <c r="Y65" s="543"/>
      <c r="Z65" s="543" t="s">
        <v>343</v>
      </c>
      <c r="AA65" s="544">
        <v>45824</v>
      </c>
      <c r="AB65" s="544">
        <v>45824</v>
      </c>
      <c r="AC65" s="542">
        <v>45824</v>
      </c>
      <c r="AD65" s="541">
        <v>36955068485</v>
      </c>
      <c r="AE65" s="541">
        <v>0</v>
      </c>
      <c r="AF65" s="541">
        <v>0</v>
      </c>
      <c r="AG65" s="541">
        <v>0</v>
      </c>
      <c r="AH65" s="541">
        <v>0</v>
      </c>
      <c r="AI65" s="543"/>
      <c r="AJ65" s="541">
        <v>0</v>
      </c>
      <c r="AK65" s="541">
        <v>0</v>
      </c>
      <c r="AL65" s="541">
        <v>0</v>
      </c>
      <c r="AM65" s="541">
        <v>0</v>
      </c>
      <c r="AN65" s="541">
        <v>0</v>
      </c>
      <c r="AO65" s="541">
        <v>0</v>
      </c>
      <c r="AP65" s="541">
        <v>0</v>
      </c>
      <c r="AQ65" s="545" t="b">
        <v>0</v>
      </c>
      <c r="AR65" s="541">
        <v>0</v>
      </c>
      <c r="AS65" s="541">
        <v>0</v>
      </c>
      <c r="AT65" s="541">
        <v>8.9930000000000003</v>
      </c>
      <c r="AU65" s="541">
        <v>0</v>
      </c>
      <c r="AV65" s="541">
        <v>0</v>
      </c>
      <c r="AW65" s="543"/>
      <c r="AX65" s="543"/>
      <c r="AY65" s="541">
        <v>-7.4941666666666666</v>
      </c>
      <c r="AZ65" s="541">
        <v>-1.5</v>
      </c>
      <c r="BA65" s="543"/>
      <c r="BB65" s="541">
        <v>0</v>
      </c>
      <c r="BC65" s="541">
        <v>0</v>
      </c>
      <c r="BD65" s="543"/>
      <c r="BE65" s="543"/>
      <c r="BF65" s="543"/>
      <c r="BG65" s="543"/>
      <c r="BH65" s="543" t="s">
        <v>344</v>
      </c>
      <c r="BI65" s="543"/>
      <c r="BJ65" s="545" t="b">
        <v>0</v>
      </c>
      <c r="BK65" s="541">
        <v>0</v>
      </c>
      <c r="BL65" s="541">
        <v>0</v>
      </c>
      <c r="BM65" s="541">
        <v>0</v>
      </c>
      <c r="BN65" s="543"/>
      <c r="BO65" s="541">
        <v>0</v>
      </c>
      <c r="BP65" s="541">
        <v>0</v>
      </c>
      <c r="BQ65" s="541">
        <v>0</v>
      </c>
      <c r="BR65" s="541">
        <v>3490407122</v>
      </c>
      <c r="BS65" s="543" t="s">
        <v>395</v>
      </c>
      <c r="BT65" s="541">
        <v>1</v>
      </c>
      <c r="BU65" s="545" t="b">
        <v>0</v>
      </c>
      <c r="BV65" s="543"/>
      <c r="BW65" s="541">
        <v>0</v>
      </c>
      <c r="BX65" s="541">
        <v>0</v>
      </c>
      <c r="BY65" s="543" t="s">
        <v>346</v>
      </c>
      <c r="BZ65" s="542">
        <v>45849</v>
      </c>
      <c r="CA65" s="541"/>
      <c r="CB65" s="541"/>
      <c r="CC65" s="541"/>
      <c r="CD65" s="541"/>
      <c r="CE65" s="541"/>
      <c r="CF65" s="541"/>
      <c r="CG65" s="541"/>
      <c r="CH65" s="541"/>
      <c r="CI65" s="541"/>
      <c r="CJ65" s="541"/>
      <c r="CK65" s="541"/>
      <c r="CL65" s="541"/>
      <c r="CM65" s="541"/>
      <c r="CN65" s="541"/>
      <c r="CO65" s="541"/>
      <c r="CP65" s="541"/>
      <c r="CQ65" s="541"/>
      <c r="CR65" s="541"/>
      <c r="CS65" s="541"/>
      <c r="CT65" s="541"/>
      <c r="CU65" s="541"/>
      <c r="CV65" s="541"/>
      <c r="CW65" s="541"/>
      <c r="CX65" s="541"/>
      <c r="CY65" s="541"/>
    </row>
    <row r="66" spans="1:103" ht="13.2">
      <c r="A66" s="546">
        <v>398197126</v>
      </c>
      <c r="B66" s="547">
        <v>45824</v>
      </c>
      <c r="C66" s="547">
        <v>45830</v>
      </c>
      <c r="D66" s="547">
        <v>45831</v>
      </c>
      <c r="E66" s="548" t="s">
        <v>342</v>
      </c>
      <c r="F66" s="548"/>
      <c r="G66" s="546">
        <v>2926034205902</v>
      </c>
      <c r="H66" s="546">
        <v>0</v>
      </c>
      <c r="I66" s="546">
        <v>0</v>
      </c>
      <c r="J66" s="547"/>
      <c r="K66" s="547"/>
      <c r="L66" s="548"/>
      <c r="M66" s="546">
        <v>0</v>
      </c>
      <c r="N66" s="548"/>
      <c r="O66" s="548"/>
      <c r="P66" s="548"/>
      <c r="Q66" s="548"/>
      <c r="R66" s="548"/>
      <c r="S66" s="548" t="s">
        <v>201</v>
      </c>
      <c r="T66" s="546">
        <v>0</v>
      </c>
      <c r="U66" s="546">
        <v>0</v>
      </c>
      <c r="V66" s="546">
        <v>0</v>
      </c>
      <c r="W66" s="546">
        <v>0</v>
      </c>
      <c r="X66" s="546">
        <v>0</v>
      </c>
      <c r="Y66" s="548"/>
      <c r="Z66" s="548" t="s">
        <v>343</v>
      </c>
      <c r="AA66" s="549">
        <v>45824</v>
      </c>
      <c r="AB66" s="549">
        <v>45824</v>
      </c>
      <c r="AC66" s="547">
        <v>45824</v>
      </c>
      <c r="AD66" s="546">
        <v>36955279025</v>
      </c>
      <c r="AE66" s="546">
        <v>0</v>
      </c>
      <c r="AF66" s="546">
        <v>0</v>
      </c>
      <c r="AG66" s="546">
        <v>0</v>
      </c>
      <c r="AH66" s="546">
        <v>0</v>
      </c>
      <c r="AI66" s="548"/>
      <c r="AJ66" s="546">
        <v>0</v>
      </c>
      <c r="AK66" s="546">
        <v>0</v>
      </c>
      <c r="AL66" s="546">
        <v>0</v>
      </c>
      <c r="AM66" s="546">
        <v>0</v>
      </c>
      <c r="AN66" s="546">
        <v>0</v>
      </c>
      <c r="AO66" s="546">
        <v>0</v>
      </c>
      <c r="AP66" s="546">
        <v>0</v>
      </c>
      <c r="AQ66" s="550" t="b">
        <v>0</v>
      </c>
      <c r="AR66" s="546">
        <v>0</v>
      </c>
      <c r="AS66" s="546">
        <v>0</v>
      </c>
      <c r="AT66" s="546">
        <v>9.5809999999999995</v>
      </c>
      <c r="AU66" s="546">
        <v>0</v>
      </c>
      <c r="AV66" s="546">
        <v>0</v>
      </c>
      <c r="AW66" s="548"/>
      <c r="AX66" s="548"/>
      <c r="AY66" s="546">
        <v>-7.9841666666666669</v>
      </c>
      <c r="AZ66" s="546">
        <v>-1.6</v>
      </c>
      <c r="BA66" s="548"/>
      <c r="BB66" s="546">
        <v>0</v>
      </c>
      <c r="BC66" s="546">
        <v>0</v>
      </c>
      <c r="BD66" s="548"/>
      <c r="BE66" s="548"/>
      <c r="BF66" s="548"/>
      <c r="BG66" s="548"/>
      <c r="BH66" s="548" t="s">
        <v>344</v>
      </c>
      <c r="BI66" s="548"/>
      <c r="BJ66" s="550" t="b">
        <v>0</v>
      </c>
      <c r="BK66" s="546">
        <v>0</v>
      </c>
      <c r="BL66" s="546">
        <v>0</v>
      </c>
      <c r="BM66" s="546">
        <v>0</v>
      </c>
      <c r="BN66" s="548"/>
      <c r="BO66" s="546">
        <v>0</v>
      </c>
      <c r="BP66" s="546">
        <v>0</v>
      </c>
      <c r="BQ66" s="546">
        <v>0</v>
      </c>
      <c r="BR66" s="546">
        <v>3490617918</v>
      </c>
      <c r="BS66" s="548" t="s">
        <v>396</v>
      </c>
      <c r="BT66" s="546">
        <v>1</v>
      </c>
      <c r="BU66" s="550" t="b">
        <v>0</v>
      </c>
      <c r="BV66" s="548"/>
      <c r="BW66" s="546">
        <v>0</v>
      </c>
      <c r="BX66" s="546">
        <v>0</v>
      </c>
      <c r="BY66" s="548" t="s">
        <v>346</v>
      </c>
      <c r="BZ66" s="547">
        <v>45849</v>
      </c>
      <c r="CA66" s="546"/>
      <c r="CB66" s="546"/>
      <c r="CC66" s="546"/>
      <c r="CD66" s="546"/>
      <c r="CE66" s="546"/>
      <c r="CF66" s="546"/>
      <c r="CG66" s="546"/>
      <c r="CH66" s="546"/>
      <c r="CI66" s="546"/>
      <c r="CJ66" s="546"/>
      <c r="CK66" s="546"/>
      <c r="CL66" s="546"/>
      <c r="CM66" s="546"/>
      <c r="CN66" s="546"/>
      <c r="CO66" s="546"/>
      <c r="CP66" s="546"/>
      <c r="CQ66" s="546"/>
      <c r="CR66" s="546"/>
      <c r="CS66" s="546"/>
      <c r="CT66" s="546"/>
      <c r="CU66" s="546"/>
      <c r="CV66" s="546"/>
      <c r="CW66" s="546"/>
      <c r="CX66" s="546"/>
      <c r="CY66" s="546"/>
    </row>
    <row r="67" spans="1:103" ht="13.2">
      <c r="A67" s="541">
        <v>398197126</v>
      </c>
      <c r="B67" s="542">
        <v>45824</v>
      </c>
      <c r="C67" s="542">
        <v>45830</v>
      </c>
      <c r="D67" s="542">
        <v>45831</v>
      </c>
      <c r="E67" s="543" t="s">
        <v>342</v>
      </c>
      <c r="F67" s="543"/>
      <c r="G67" s="541">
        <v>2926187870644</v>
      </c>
      <c r="H67" s="541">
        <v>0</v>
      </c>
      <c r="I67" s="541">
        <v>0</v>
      </c>
      <c r="J67" s="542"/>
      <c r="K67" s="542"/>
      <c r="L67" s="543"/>
      <c r="M67" s="541">
        <v>0</v>
      </c>
      <c r="N67" s="543"/>
      <c r="O67" s="543"/>
      <c r="P67" s="543"/>
      <c r="Q67" s="543"/>
      <c r="R67" s="543"/>
      <c r="S67" s="543" t="s">
        <v>201</v>
      </c>
      <c r="T67" s="541">
        <v>0</v>
      </c>
      <c r="U67" s="541">
        <v>0</v>
      </c>
      <c r="V67" s="541">
        <v>0</v>
      </c>
      <c r="W67" s="541">
        <v>0</v>
      </c>
      <c r="X67" s="541">
        <v>0</v>
      </c>
      <c r="Y67" s="543"/>
      <c r="Z67" s="543" t="s">
        <v>343</v>
      </c>
      <c r="AA67" s="544">
        <v>45825</v>
      </c>
      <c r="AB67" s="544">
        <v>45825</v>
      </c>
      <c r="AC67" s="542">
        <v>45825</v>
      </c>
      <c r="AD67" s="541">
        <v>36914320535</v>
      </c>
      <c r="AE67" s="541">
        <v>0</v>
      </c>
      <c r="AF67" s="541">
        <v>0</v>
      </c>
      <c r="AG67" s="541">
        <v>0</v>
      </c>
      <c r="AH67" s="541">
        <v>0</v>
      </c>
      <c r="AI67" s="543"/>
      <c r="AJ67" s="541">
        <v>0</v>
      </c>
      <c r="AK67" s="541">
        <v>0</v>
      </c>
      <c r="AL67" s="541">
        <v>0</v>
      </c>
      <c r="AM67" s="541">
        <v>0</v>
      </c>
      <c r="AN67" s="541">
        <v>0</v>
      </c>
      <c r="AO67" s="541">
        <v>0</v>
      </c>
      <c r="AP67" s="541">
        <v>0</v>
      </c>
      <c r="AQ67" s="545" t="b">
        <v>0</v>
      </c>
      <c r="AR67" s="541">
        <v>0</v>
      </c>
      <c r="AS67" s="541">
        <v>0</v>
      </c>
      <c r="AT67" s="541">
        <v>9.2089999999999996</v>
      </c>
      <c r="AU67" s="541">
        <v>0</v>
      </c>
      <c r="AV67" s="541">
        <v>0</v>
      </c>
      <c r="AW67" s="543"/>
      <c r="AX67" s="543"/>
      <c r="AY67" s="541">
        <v>-7.6741666666666664</v>
      </c>
      <c r="AZ67" s="541">
        <v>-1.53</v>
      </c>
      <c r="BA67" s="543"/>
      <c r="BB67" s="541">
        <v>0</v>
      </c>
      <c r="BC67" s="541">
        <v>0</v>
      </c>
      <c r="BD67" s="543"/>
      <c r="BE67" s="543"/>
      <c r="BF67" s="543"/>
      <c r="BG67" s="543"/>
      <c r="BH67" s="543" t="s">
        <v>344</v>
      </c>
      <c r="BI67" s="543"/>
      <c r="BJ67" s="545" t="b">
        <v>0</v>
      </c>
      <c r="BK67" s="541">
        <v>0</v>
      </c>
      <c r="BL67" s="541">
        <v>0</v>
      </c>
      <c r="BM67" s="541">
        <v>0</v>
      </c>
      <c r="BN67" s="543"/>
      <c r="BO67" s="541">
        <v>0</v>
      </c>
      <c r="BP67" s="541">
        <v>0</v>
      </c>
      <c r="BQ67" s="541">
        <v>0</v>
      </c>
      <c r="BR67" s="541">
        <v>3485312581</v>
      </c>
      <c r="BS67" s="543" t="s">
        <v>397</v>
      </c>
      <c r="BT67" s="541">
        <v>1</v>
      </c>
      <c r="BU67" s="545" t="b">
        <v>0</v>
      </c>
      <c r="BV67" s="543"/>
      <c r="BW67" s="541">
        <v>0</v>
      </c>
      <c r="BX67" s="541">
        <v>0</v>
      </c>
      <c r="BY67" s="543" t="s">
        <v>346</v>
      </c>
      <c r="BZ67" s="542">
        <v>45849</v>
      </c>
      <c r="CA67" s="541"/>
      <c r="CB67" s="541"/>
      <c r="CC67" s="541"/>
      <c r="CD67" s="541"/>
      <c r="CE67" s="541"/>
      <c r="CF67" s="541"/>
      <c r="CG67" s="541"/>
      <c r="CH67" s="541"/>
      <c r="CI67" s="541"/>
      <c r="CJ67" s="541"/>
      <c r="CK67" s="541"/>
      <c r="CL67" s="541"/>
      <c r="CM67" s="541"/>
      <c r="CN67" s="541"/>
      <c r="CO67" s="541"/>
      <c r="CP67" s="541"/>
      <c r="CQ67" s="541"/>
      <c r="CR67" s="541"/>
      <c r="CS67" s="541"/>
      <c r="CT67" s="541"/>
      <c r="CU67" s="541"/>
      <c r="CV67" s="541"/>
      <c r="CW67" s="541"/>
      <c r="CX67" s="541"/>
      <c r="CY67" s="541"/>
    </row>
    <row r="68" spans="1:103" ht="13.2">
      <c r="A68" s="546">
        <v>398197126</v>
      </c>
      <c r="B68" s="547">
        <v>45824</v>
      </c>
      <c r="C68" s="547">
        <v>45830</v>
      </c>
      <c r="D68" s="547">
        <v>45831</v>
      </c>
      <c r="E68" s="548" t="s">
        <v>342</v>
      </c>
      <c r="F68" s="548"/>
      <c r="G68" s="546">
        <v>2926187870645</v>
      </c>
      <c r="H68" s="546">
        <v>0</v>
      </c>
      <c r="I68" s="546">
        <v>0</v>
      </c>
      <c r="J68" s="547"/>
      <c r="K68" s="547"/>
      <c r="L68" s="548"/>
      <c r="M68" s="546">
        <v>0</v>
      </c>
      <c r="N68" s="548"/>
      <c r="O68" s="548"/>
      <c r="P68" s="548"/>
      <c r="Q68" s="548"/>
      <c r="R68" s="548"/>
      <c r="S68" s="548" t="s">
        <v>201</v>
      </c>
      <c r="T68" s="546">
        <v>0</v>
      </c>
      <c r="U68" s="546">
        <v>0</v>
      </c>
      <c r="V68" s="546">
        <v>0</v>
      </c>
      <c r="W68" s="546">
        <v>0</v>
      </c>
      <c r="X68" s="546">
        <v>0</v>
      </c>
      <c r="Y68" s="548"/>
      <c r="Z68" s="548" t="s">
        <v>343</v>
      </c>
      <c r="AA68" s="549">
        <v>45825</v>
      </c>
      <c r="AB68" s="549">
        <v>45825</v>
      </c>
      <c r="AC68" s="547">
        <v>45825</v>
      </c>
      <c r="AD68" s="546">
        <v>36952892854</v>
      </c>
      <c r="AE68" s="546">
        <v>0</v>
      </c>
      <c r="AF68" s="546">
        <v>0</v>
      </c>
      <c r="AG68" s="546">
        <v>0</v>
      </c>
      <c r="AH68" s="546">
        <v>0</v>
      </c>
      <c r="AI68" s="548"/>
      <c r="AJ68" s="546">
        <v>0</v>
      </c>
      <c r="AK68" s="546">
        <v>0</v>
      </c>
      <c r="AL68" s="546">
        <v>0</v>
      </c>
      <c r="AM68" s="546">
        <v>0</v>
      </c>
      <c r="AN68" s="546">
        <v>0</v>
      </c>
      <c r="AO68" s="546">
        <v>0</v>
      </c>
      <c r="AP68" s="546">
        <v>0</v>
      </c>
      <c r="AQ68" s="550" t="b">
        <v>0</v>
      </c>
      <c r="AR68" s="546">
        <v>0</v>
      </c>
      <c r="AS68" s="546">
        <v>0</v>
      </c>
      <c r="AT68" s="546">
        <v>11.315</v>
      </c>
      <c r="AU68" s="546">
        <v>0</v>
      </c>
      <c r="AV68" s="546">
        <v>0</v>
      </c>
      <c r="AW68" s="548"/>
      <c r="AX68" s="548"/>
      <c r="AY68" s="546">
        <v>-9.4291666666666671</v>
      </c>
      <c r="AZ68" s="546">
        <v>-1.89</v>
      </c>
      <c r="BA68" s="548"/>
      <c r="BB68" s="546">
        <v>0</v>
      </c>
      <c r="BC68" s="546">
        <v>0</v>
      </c>
      <c r="BD68" s="548"/>
      <c r="BE68" s="548"/>
      <c r="BF68" s="548"/>
      <c r="BG68" s="548"/>
      <c r="BH68" s="548" t="s">
        <v>344</v>
      </c>
      <c r="BI68" s="548"/>
      <c r="BJ68" s="550" t="b">
        <v>0</v>
      </c>
      <c r="BK68" s="546">
        <v>0</v>
      </c>
      <c r="BL68" s="546">
        <v>0</v>
      </c>
      <c r="BM68" s="546">
        <v>0</v>
      </c>
      <c r="BN68" s="548"/>
      <c r="BO68" s="546">
        <v>0</v>
      </c>
      <c r="BP68" s="546">
        <v>0</v>
      </c>
      <c r="BQ68" s="546">
        <v>0</v>
      </c>
      <c r="BR68" s="546">
        <v>3489318471</v>
      </c>
      <c r="BS68" s="548" t="s">
        <v>398</v>
      </c>
      <c r="BT68" s="546">
        <v>1</v>
      </c>
      <c r="BU68" s="550" t="b">
        <v>0</v>
      </c>
      <c r="BV68" s="548"/>
      <c r="BW68" s="546">
        <v>0</v>
      </c>
      <c r="BX68" s="546">
        <v>0</v>
      </c>
      <c r="BY68" s="548" t="s">
        <v>346</v>
      </c>
      <c r="BZ68" s="547">
        <v>45849</v>
      </c>
      <c r="CA68" s="546"/>
      <c r="CB68" s="546"/>
      <c r="CC68" s="546"/>
      <c r="CD68" s="546"/>
      <c r="CE68" s="546"/>
      <c r="CF68" s="546"/>
      <c r="CG68" s="546"/>
      <c r="CH68" s="546"/>
      <c r="CI68" s="546"/>
      <c r="CJ68" s="546"/>
      <c r="CK68" s="546"/>
      <c r="CL68" s="546"/>
      <c r="CM68" s="546"/>
      <c r="CN68" s="546"/>
      <c r="CO68" s="546"/>
      <c r="CP68" s="546"/>
      <c r="CQ68" s="546"/>
      <c r="CR68" s="546"/>
      <c r="CS68" s="546"/>
      <c r="CT68" s="546"/>
      <c r="CU68" s="546"/>
      <c r="CV68" s="546"/>
      <c r="CW68" s="546"/>
      <c r="CX68" s="546"/>
      <c r="CY68" s="546"/>
    </row>
    <row r="69" spans="1:103" ht="13.2">
      <c r="A69" s="541">
        <v>398197126</v>
      </c>
      <c r="B69" s="542">
        <v>45824</v>
      </c>
      <c r="C69" s="542">
        <v>45830</v>
      </c>
      <c r="D69" s="542">
        <v>45831</v>
      </c>
      <c r="E69" s="543" t="s">
        <v>342</v>
      </c>
      <c r="F69" s="543"/>
      <c r="G69" s="541">
        <v>2926187870646</v>
      </c>
      <c r="H69" s="541">
        <v>0</v>
      </c>
      <c r="I69" s="541">
        <v>0</v>
      </c>
      <c r="J69" s="542"/>
      <c r="K69" s="542"/>
      <c r="L69" s="543"/>
      <c r="M69" s="541">
        <v>0</v>
      </c>
      <c r="N69" s="543"/>
      <c r="O69" s="543"/>
      <c r="P69" s="543"/>
      <c r="Q69" s="543"/>
      <c r="R69" s="543"/>
      <c r="S69" s="543" t="s">
        <v>201</v>
      </c>
      <c r="T69" s="541">
        <v>0</v>
      </c>
      <c r="U69" s="541">
        <v>0</v>
      </c>
      <c r="V69" s="541">
        <v>0</v>
      </c>
      <c r="W69" s="541">
        <v>0</v>
      </c>
      <c r="X69" s="541">
        <v>0</v>
      </c>
      <c r="Y69" s="543"/>
      <c r="Z69" s="543" t="s">
        <v>343</v>
      </c>
      <c r="AA69" s="544">
        <v>45825</v>
      </c>
      <c r="AB69" s="544">
        <v>45825</v>
      </c>
      <c r="AC69" s="542">
        <v>45825</v>
      </c>
      <c r="AD69" s="541">
        <v>36966778606</v>
      </c>
      <c r="AE69" s="541">
        <v>0</v>
      </c>
      <c r="AF69" s="541">
        <v>0</v>
      </c>
      <c r="AG69" s="541">
        <v>0</v>
      </c>
      <c r="AH69" s="541">
        <v>0</v>
      </c>
      <c r="AI69" s="543"/>
      <c r="AJ69" s="541">
        <v>0</v>
      </c>
      <c r="AK69" s="541">
        <v>0</v>
      </c>
      <c r="AL69" s="541">
        <v>0</v>
      </c>
      <c r="AM69" s="541">
        <v>0</v>
      </c>
      <c r="AN69" s="541">
        <v>0</v>
      </c>
      <c r="AO69" s="541">
        <v>0</v>
      </c>
      <c r="AP69" s="541">
        <v>0</v>
      </c>
      <c r="AQ69" s="545" t="b">
        <v>0</v>
      </c>
      <c r="AR69" s="541">
        <v>0</v>
      </c>
      <c r="AS69" s="541">
        <v>0</v>
      </c>
      <c r="AT69" s="541">
        <v>11.754</v>
      </c>
      <c r="AU69" s="541">
        <v>0</v>
      </c>
      <c r="AV69" s="541">
        <v>0</v>
      </c>
      <c r="AW69" s="543"/>
      <c r="AX69" s="543"/>
      <c r="AY69" s="541">
        <v>-9.7949999999999999</v>
      </c>
      <c r="AZ69" s="541">
        <v>-1.96</v>
      </c>
      <c r="BA69" s="543"/>
      <c r="BB69" s="541">
        <v>0</v>
      </c>
      <c r="BC69" s="541">
        <v>0</v>
      </c>
      <c r="BD69" s="543"/>
      <c r="BE69" s="543"/>
      <c r="BF69" s="543"/>
      <c r="BG69" s="543"/>
      <c r="BH69" s="543" t="s">
        <v>344</v>
      </c>
      <c r="BI69" s="543"/>
      <c r="BJ69" s="545" t="b">
        <v>0</v>
      </c>
      <c r="BK69" s="541">
        <v>0</v>
      </c>
      <c r="BL69" s="541">
        <v>0</v>
      </c>
      <c r="BM69" s="541">
        <v>0</v>
      </c>
      <c r="BN69" s="543"/>
      <c r="BO69" s="541">
        <v>0</v>
      </c>
      <c r="BP69" s="541">
        <v>0</v>
      </c>
      <c r="BQ69" s="541">
        <v>0</v>
      </c>
      <c r="BR69" s="541">
        <v>3493356664</v>
      </c>
      <c r="BS69" s="543" t="s">
        <v>399</v>
      </c>
      <c r="BT69" s="541">
        <v>1</v>
      </c>
      <c r="BU69" s="545" t="b">
        <v>0</v>
      </c>
      <c r="BV69" s="543"/>
      <c r="BW69" s="541">
        <v>0</v>
      </c>
      <c r="BX69" s="541">
        <v>0</v>
      </c>
      <c r="BY69" s="543" t="s">
        <v>346</v>
      </c>
      <c r="BZ69" s="542">
        <v>45849</v>
      </c>
      <c r="CA69" s="541"/>
      <c r="CB69" s="541"/>
      <c r="CC69" s="541"/>
      <c r="CD69" s="541"/>
      <c r="CE69" s="541"/>
      <c r="CF69" s="541"/>
      <c r="CG69" s="541"/>
      <c r="CH69" s="541"/>
      <c r="CI69" s="541"/>
      <c r="CJ69" s="541"/>
      <c r="CK69" s="541"/>
      <c r="CL69" s="541"/>
      <c r="CM69" s="541"/>
      <c r="CN69" s="541"/>
      <c r="CO69" s="541"/>
      <c r="CP69" s="541"/>
      <c r="CQ69" s="541"/>
      <c r="CR69" s="541"/>
      <c r="CS69" s="541"/>
      <c r="CT69" s="541"/>
      <c r="CU69" s="541"/>
      <c r="CV69" s="541"/>
      <c r="CW69" s="541"/>
      <c r="CX69" s="541"/>
      <c r="CY69" s="541"/>
    </row>
    <row r="70" spans="1:103" ht="13.2">
      <c r="A70" s="546">
        <v>398197126</v>
      </c>
      <c r="B70" s="547">
        <v>45824</v>
      </c>
      <c r="C70" s="547">
        <v>45830</v>
      </c>
      <c r="D70" s="547">
        <v>45831</v>
      </c>
      <c r="E70" s="548" t="s">
        <v>342</v>
      </c>
      <c r="F70" s="548"/>
      <c r="G70" s="546">
        <v>2926477408885</v>
      </c>
      <c r="H70" s="546">
        <v>0</v>
      </c>
      <c r="I70" s="546">
        <v>0</v>
      </c>
      <c r="J70" s="547"/>
      <c r="K70" s="547"/>
      <c r="L70" s="548"/>
      <c r="M70" s="546">
        <v>0</v>
      </c>
      <c r="N70" s="548"/>
      <c r="O70" s="548"/>
      <c r="P70" s="548"/>
      <c r="Q70" s="548"/>
      <c r="R70" s="548"/>
      <c r="S70" s="548" t="s">
        <v>201</v>
      </c>
      <c r="T70" s="546">
        <v>0</v>
      </c>
      <c r="U70" s="546">
        <v>0</v>
      </c>
      <c r="V70" s="546">
        <v>0</v>
      </c>
      <c r="W70" s="546">
        <v>0</v>
      </c>
      <c r="X70" s="546">
        <v>0</v>
      </c>
      <c r="Y70" s="548"/>
      <c r="Z70" s="548" t="s">
        <v>343</v>
      </c>
      <c r="AA70" s="549">
        <v>45826</v>
      </c>
      <c r="AB70" s="549">
        <v>45826</v>
      </c>
      <c r="AC70" s="547">
        <v>45826</v>
      </c>
      <c r="AD70" s="546">
        <v>36997120241</v>
      </c>
      <c r="AE70" s="546">
        <v>0</v>
      </c>
      <c r="AF70" s="546">
        <v>0</v>
      </c>
      <c r="AG70" s="546">
        <v>0</v>
      </c>
      <c r="AH70" s="546">
        <v>0</v>
      </c>
      <c r="AI70" s="548"/>
      <c r="AJ70" s="546">
        <v>0</v>
      </c>
      <c r="AK70" s="546">
        <v>0</v>
      </c>
      <c r="AL70" s="546">
        <v>0</v>
      </c>
      <c r="AM70" s="546">
        <v>0</v>
      </c>
      <c r="AN70" s="546">
        <v>0</v>
      </c>
      <c r="AO70" s="546">
        <v>0</v>
      </c>
      <c r="AP70" s="546">
        <v>0</v>
      </c>
      <c r="AQ70" s="550" t="b">
        <v>0</v>
      </c>
      <c r="AR70" s="546">
        <v>0</v>
      </c>
      <c r="AS70" s="546">
        <v>0</v>
      </c>
      <c r="AT70" s="546">
        <v>9.7650000000000006</v>
      </c>
      <c r="AU70" s="546">
        <v>0</v>
      </c>
      <c r="AV70" s="546">
        <v>0</v>
      </c>
      <c r="AW70" s="548"/>
      <c r="AX70" s="548"/>
      <c r="AY70" s="546">
        <v>-8.1374999999999993</v>
      </c>
      <c r="AZ70" s="546">
        <v>-1.63</v>
      </c>
      <c r="BA70" s="548"/>
      <c r="BB70" s="546">
        <v>0</v>
      </c>
      <c r="BC70" s="546">
        <v>0</v>
      </c>
      <c r="BD70" s="548"/>
      <c r="BE70" s="548"/>
      <c r="BF70" s="548"/>
      <c r="BG70" s="548"/>
      <c r="BH70" s="548" t="s">
        <v>344</v>
      </c>
      <c r="BI70" s="548"/>
      <c r="BJ70" s="550" t="b">
        <v>0</v>
      </c>
      <c r="BK70" s="546">
        <v>0</v>
      </c>
      <c r="BL70" s="546">
        <v>0</v>
      </c>
      <c r="BM70" s="546">
        <v>0</v>
      </c>
      <c r="BN70" s="548"/>
      <c r="BO70" s="546">
        <v>0</v>
      </c>
      <c r="BP70" s="546">
        <v>0</v>
      </c>
      <c r="BQ70" s="546">
        <v>0</v>
      </c>
      <c r="BR70" s="546">
        <v>3497068991</v>
      </c>
      <c r="BS70" s="548" t="s">
        <v>400</v>
      </c>
      <c r="BT70" s="546">
        <v>1</v>
      </c>
      <c r="BU70" s="550" t="b">
        <v>0</v>
      </c>
      <c r="BV70" s="548"/>
      <c r="BW70" s="546">
        <v>0</v>
      </c>
      <c r="BX70" s="546">
        <v>0</v>
      </c>
      <c r="BY70" s="548" t="s">
        <v>346</v>
      </c>
      <c r="BZ70" s="547">
        <v>45849</v>
      </c>
      <c r="CA70" s="546"/>
      <c r="CB70" s="546"/>
      <c r="CC70" s="546"/>
      <c r="CD70" s="546"/>
      <c r="CE70" s="546"/>
      <c r="CF70" s="546"/>
      <c r="CG70" s="546"/>
      <c r="CH70" s="546"/>
      <c r="CI70" s="546"/>
      <c r="CJ70" s="546"/>
      <c r="CK70" s="546"/>
      <c r="CL70" s="546"/>
      <c r="CM70" s="546"/>
      <c r="CN70" s="546"/>
      <c r="CO70" s="546"/>
      <c r="CP70" s="546"/>
      <c r="CQ70" s="546"/>
      <c r="CR70" s="546"/>
      <c r="CS70" s="546"/>
      <c r="CT70" s="546"/>
      <c r="CU70" s="546"/>
      <c r="CV70" s="546"/>
      <c r="CW70" s="546"/>
      <c r="CX70" s="546"/>
      <c r="CY70" s="546"/>
    </row>
    <row r="71" spans="1:103" ht="13.2">
      <c r="A71" s="541">
        <v>398197126</v>
      </c>
      <c r="B71" s="542">
        <v>45824</v>
      </c>
      <c r="C71" s="542">
        <v>45830</v>
      </c>
      <c r="D71" s="542">
        <v>45831</v>
      </c>
      <c r="E71" s="543" t="s">
        <v>342</v>
      </c>
      <c r="F71" s="543"/>
      <c r="G71" s="541">
        <v>2926514614616</v>
      </c>
      <c r="H71" s="541">
        <v>0</v>
      </c>
      <c r="I71" s="541">
        <v>0</v>
      </c>
      <c r="J71" s="542"/>
      <c r="K71" s="542"/>
      <c r="L71" s="543"/>
      <c r="M71" s="541">
        <v>0</v>
      </c>
      <c r="N71" s="543"/>
      <c r="O71" s="543"/>
      <c r="P71" s="543"/>
      <c r="Q71" s="543"/>
      <c r="R71" s="543"/>
      <c r="S71" s="543" t="s">
        <v>201</v>
      </c>
      <c r="T71" s="541">
        <v>0</v>
      </c>
      <c r="U71" s="541">
        <v>0</v>
      </c>
      <c r="V71" s="541">
        <v>0</v>
      </c>
      <c r="W71" s="541">
        <v>0</v>
      </c>
      <c r="X71" s="541">
        <v>0</v>
      </c>
      <c r="Y71" s="543"/>
      <c r="Z71" s="543" t="s">
        <v>343</v>
      </c>
      <c r="AA71" s="544">
        <v>45827</v>
      </c>
      <c r="AB71" s="544">
        <v>45827</v>
      </c>
      <c r="AC71" s="542">
        <v>45827</v>
      </c>
      <c r="AD71" s="541">
        <v>37086144063</v>
      </c>
      <c r="AE71" s="541">
        <v>0</v>
      </c>
      <c r="AF71" s="541">
        <v>0</v>
      </c>
      <c r="AG71" s="541">
        <v>0</v>
      </c>
      <c r="AH71" s="541">
        <v>0</v>
      </c>
      <c r="AI71" s="543"/>
      <c r="AJ71" s="541">
        <v>0</v>
      </c>
      <c r="AK71" s="541">
        <v>0</v>
      </c>
      <c r="AL71" s="541">
        <v>0</v>
      </c>
      <c r="AM71" s="541">
        <v>0</v>
      </c>
      <c r="AN71" s="541">
        <v>0</v>
      </c>
      <c r="AO71" s="541">
        <v>0</v>
      </c>
      <c r="AP71" s="541">
        <v>0</v>
      </c>
      <c r="AQ71" s="545" t="b">
        <v>0</v>
      </c>
      <c r="AR71" s="541">
        <v>0</v>
      </c>
      <c r="AS71" s="541">
        <v>0</v>
      </c>
      <c r="AT71" s="541">
        <v>10.054</v>
      </c>
      <c r="AU71" s="541">
        <v>0</v>
      </c>
      <c r="AV71" s="541">
        <v>0</v>
      </c>
      <c r="AW71" s="543"/>
      <c r="AX71" s="543"/>
      <c r="AY71" s="541">
        <v>-8.3783333333333339</v>
      </c>
      <c r="AZ71" s="541">
        <v>-1.68</v>
      </c>
      <c r="BA71" s="543"/>
      <c r="BB71" s="541">
        <v>0</v>
      </c>
      <c r="BC71" s="541">
        <v>0</v>
      </c>
      <c r="BD71" s="543"/>
      <c r="BE71" s="543"/>
      <c r="BF71" s="543"/>
      <c r="BG71" s="543"/>
      <c r="BH71" s="543" t="s">
        <v>344</v>
      </c>
      <c r="BI71" s="543"/>
      <c r="BJ71" s="545" t="b">
        <v>0</v>
      </c>
      <c r="BK71" s="541">
        <v>0</v>
      </c>
      <c r="BL71" s="541">
        <v>0</v>
      </c>
      <c r="BM71" s="541">
        <v>0</v>
      </c>
      <c r="BN71" s="543"/>
      <c r="BO71" s="541">
        <v>0</v>
      </c>
      <c r="BP71" s="541">
        <v>0</v>
      </c>
      <c r="BQ71" s="541">
        <v>0</v>
      </c>
      <c r="BR71" s="541">
        <v>3506218443</v>
      </c>
      <c r="BS71" s="543" t="s">
        <v>401</v>
      </c>
      <c r="BT71" s="541">
        <v>1</v>
      </c>
      <c r="BU71" s="545" t="b">
        <v>0</v>
      </c>
      <c r="BV71" s="543"/>
      <c r="BW71" s="541">
        <v>0</v>
      </c>
      <c r="BX71" s="541">
        <v>0</v>
      </c>
      <c r="BY71" s="543" t="s">
        <v>346</v>
      </c>
      <c r="BZ71" s="542">
        <v>45849</v>
      </c>
      <c r="CA71" s="541"/>
      <c r="CB71" s="541"/>
      <c r="CC71" s="541"/>
      <c r="CD71" s="541"/>
      <c r="CE71" s="541"/>
      <c r="CF71" s="541"/>
      <c r="CG71" s="541"/>
      <c r="CH71" s="541"/>
      <c r="CI71" s="541"/>
      <c r="CJ71" s="541"/>
      <c r="CK71" s="541"/>
      <c r="CL71" s="541"/>
      <c r="CM71" s="541"/>
      <c r="CN71" s="541"/>
      <c r="CO71" s="541"/>
      <c r="CP71" s="541"/>
      <c r="CQ71" s="541"/>
      <c r="CR71" s="541"/>
      <c r="CS71" s="541"/>
      <c r="CT71" s="541"/>
      <c r="CU71" s="541"/>
      <c r="CV71" s="541"/>
      <c r="CW71" s="541"/>
      <c r="CX71" s="541"/>
      <c r="CY71" s="541"/>
    </row>
    <row r="72" spans="1:103" ht="13.2">
      <c r="A72" s="546">
        <v>398197126</v>
      </c>
      <c r="B72" s="547">
        <v>45824</v>
      </c>
      <c r="C72" s="547">
        <v>45830</v>
      </c>
      <c r="D72" s="547">
        <v>45831</v>
      </c>
      <c r="E72" s="548" t="s">
        <v>342</v>
      </c>
      <c r="F72" s="548"/>
      <c r="G72" s="546">
        <v>2926514614615</v>
      </c>
      <c r="H72" s="546">
        <v>0</v>
      </c>
      <c r="I72" s="546">
        <v>0</v>
      </c>
      <c r="J72" s="547"/>
      <c r="K72" s="547"/>
      <c r="L72" s="548"/>
      <c r="M72" s="546">
        <v>0</v>
      </c>
      <c r="N72" s="548"/>
      <c r="O72" s="548"/>
      <c r="P72" s="548"/>
      <c r="Q72" s="548"/>
      <c r="R72" s="548"/>
      <c r="S72" s="548" t="s">
        <v>201</v>
      </c>
      <c r="T72" s="546">
        <v>0</v>
      </c>
      <c r="U72" s="546">
        <v>0</v>
      </c>
      <c r="V72" s="546">
        <v>0</v>
      </c>
      <c r="W72" s="546">
        <v>0</v>
      </c>
      <c r="X72" s="546">
        <v>0</v>
      </c>
      <c r="Y72" s="548"/>
      <c r="Z72" s="548" t="s">
        <v>343</v>
      </c>
      <c r="AA72" s="549">
        <v>45827</v>
      </c>
      <c r="AB72" s="549">
        <v>45827</v>
      </c>
      <c r="AC72" s="547">
        <v>45827</v>
      </c>
      <c r="AD72" s="546">
        <v>37070274720</v>
      </c>
      <c r="AE72" s="546">
        <v>0</v>
      </c>
      <c r="AF72" s="546">
        <v>0</v>
      </c>
      <c r="AG72" s="546">
        <v>0</v>
      </c>
      <c r="AH72" s="546">
        <v>0</v>
      </c>
      <c r="AI72" s="548"/>
      <c r="AJ72" s="546">
        <v>0</v>
      </c>
      <c r="AK72" s="546">
        <v>0</v>
      </c>
      <c r="AL72" s="546">
        <v>0</v>
      </c>
      <c r="AM72" s="546">
        <v>0</v>
      </c>
      <c r="AN72" s="546">
        <v>0</v>
      </c>
      <c r="AO72" s="546">
        <v>0</v>
      </c>
      <c r="AP72" s="546">
        <v>0</v>
      </c>
      <c r="AQ72" s="550" t="b">
        <v>0</v>
      </c>
      <c r="AR72" s="546">
        <v>0</v>
      </c>
      <c r="AS72" s="546">
        <v>0</v>
      </c>
      <c r="AT72" s="546">
        <v>9.58</v>
      </c>
      <c r="AU72" s="546">
        <v>0</v>
      </c>
      <c r="AV72" s="546">
        <v>0</v>
      </c>
      <c r="AW72" s="548"/>
      <c r="AX72" s="548"/>
      <c r="AY72" s="546">
        <v>-7.9833333333333334</v>
      </c>
      <c r="AZ72" s="546">
        <v>-1.6</v>
      </c>
      <c r="BA72" s="548"/>
      <c r="BB72" s="546">
        <v>0</v>
      </c>
      <c r="BC72" s="546">
        <v>0</v>
      </c>
      <c r="BD72" s="548"/>
      <c r="BE72" s="548"/>
      <c r="BF72" s="548"/>
      <c r="BG72" s="548"/>
      <c r="BH72" s="548" t="s">
        <v>344</v>
      </c>
      <c r="BI72" s="548"/>
      <c r="BJ72" s="550" t="b">
        <v>0</v>
      </c>
      <c r="BK72" s="546">
        <v>0</v>
      </c>
      <c r="BL72" s="546">
        <v>0</v>
      </c>
      <c r="BM72" s="546">
        <v>0</v>
      </c>
      <c r="BN72" s="548"/>
      <c r="BO72" s="546">
        <v>0</v>
      </c>
      <c r="BP72" s="546">
        <v>0</v>
      </c>
      <c r="BQ72" s="546">
        <v>0</v>
      </c>
      <c r="BR72" s="546">
        <v>3505146052</v>
      </c>
      <c r="BS72" s="548" t="s">
        <v>402</v>
      </c>
      <c r="BT72" s="546">
        <v>1</v>
      </c>
      <c r="BU72" s="550" t="b">
        <v>0</v>
      </c>
      <c r="BV72" s="548"/>
      <c r="BW72" s="546">
        <v>0</v>
      </c>
      <c r="BX72" s="546">
        <v>0</v>
      </c>
      <c r="BY72" s="548" t="s">
        <v>346</v>
      </c>
      <c r="BZ72" s="547">
        <v>45849</v>
      </c>
      <c r="CA72" s="546"/>
      <c r="CB72" s="546"/>
      <c r="CC72" s="546"/>
      <c r="CD72" s="546"/>
      <c r="CE72" s="546"/>
      <c r="CF72" s="546"/>
      <c r="CG72" s="546"/>
      <c r="CH72" s="546"/>
      <c r="CI72" s="546"/>
      <c r="CJ72" s="546"/>
      <c r="CK72" s="546"/>
      <c r="CL72" s="546"/>
      <c r="CM72" s="546"/>
      <c r="CN72" s="546"/>
      <c r="CO72" s="546"/>
      <c r="CP72" s="546"/>
      <c r="CQ72" s="546"/>
      <c r="CR72" s="546"/>
      <c r="CS72" s="546"/>
      <c r="CT72" s="546"/>
      <c r="CU72" s="546"/>
      <c r="CV72" s="546"/>
      <c r="CW72" s="546"/>
      <c r="CX72" s="546"/>
      <c r="CY72" s="546"/>
    </row>
    <row r="73" spans="1:103" ht="13.2">
      <c r="A73" s="541">
        <v>398197126</v>
      </c>
      <c r="B73" s="542">
        <v>45824</v>
      </c>
      <c r="C73" s="542">
        <v>45830</v>
      </c>
      <c r="D73" s="542">
        <v>45831</v>
      </c>
      <c r="E73" s="543" t="s">
        <v>342</v>
      </c>
      <c r="F73" s="543"/>
      <c r="G73" s="541">
        <v>2926514614620</v>
      </c>
      <c r="H73" s="541">
        <v>0</v>
      </c>
      <c r="I73" s="541">
        <v>0</v>
      </c>
      <c r="J73" s="542"/>
      <c r="K73" s="542"/>
      <c r="L73" s="543"/>
      <c r="M73" s="541">
        <v>0</v>
      </c>
      <c r="N73" s="543"/>
      <c r="O73" s="543"/>
      <c r="P73" s="543"/>
      <c r="Q73" s="543"/>
      <c r="R73" s="543"/>
      <c r="S73" s="543" t="s">
        <v>201</v>
      </c>
      <c r="T73" s="541">
        <v>0</v>
      </c>
      <c r="U73" s="541">
        <v>0</v>
      </c>
      <c r="V73" s="541">
        <v>0</v>
      </c>
      <c r="W73" s="541">
        <v>0</v>
      </c>
      <c r="X73" s="541">
        <v>0</v>
      </c>
      <c r="Y73" s="543"/>
      <c r="Z73" s="543" t="s">
        <v>343</v>
      </c>
      <c r="AA73" s="544">
        <v>45827</v>
      </c>
      <c r="AB73" s="544">
        <v>45827</v>
      </c>
      <c r="AC73" s="542">
        <v>45827</v>
      </c>
      <c r="AD73" s="541">
        <v>37127813390</v>
      </c>
      <c r="AE73" s="541">
        <v>0</v>
      </c>
      <c r="AF73" s="541">
        <v>0</v>
      </c>
      <c r="AG73" s="541">
        <v>0</v>
      </c>
      <c r="AH73" s="541">
        <v>0</v>
      </c>
      <c r="AI73" s="543"/>
      <c r="AJ73" s="541">
        <v>0</v>
      </c>
      <c r="AK73" s="541">
        <v>0</v>
      </c>
      <c r="AL73" s="541">
        <v>0</v>
      </c>
      <c r="AM73" s="541">
        <v>0</v>
      </c>
      <c r="AN73" s="541">
        <v>0</v>
      </c>
      <c r="AO73" s="541">
        <v>0</v>
      </c>
      <c r="AP73" s="541">
        <v>0</v>
      </c>
      <c r="AQ73" s="545" t="b">
        <v>0</v>
      </c>
      <c r="AR73" s="541">
        <v>0</v>
      </c>
      <c r="AS73" s="541">
        <v>0</v>
      </c>
      <c r="AT73" s="541">
        <v>4.1859999999999999</v>
      </c>
      <c r="AU73" s="541">
        <v>0</v>
      </c>
      <c r="AV73" s="541">
        <v>0</v>
      </c>
      <c r="AW73" s="543"/>
      <c r="AX73" s="543"/>
      <c r="AY73" s="541">
        <v>-3.4883333333333333</v>
      </c>
      <c r="AZ73" s="541">
        <v>-0.7</v>
      </c>
      <c r="BA73" s="543"/>
      <c r="BB73" s="541">
        <v>212792</v>
      </c>
      <c r="BC73" s="541">
        <v>0</v>
      </c>
      <c r="BD73" s="543"/>
      <c r="BE73" s="543"/>
      <c r="BF73" s="543"/>
      <c r="BG73" s="543"/>
      <c r="BH73" s="543" t="s">
        <v>344</v>
      </c>
      <c r="BI73" s="543"/>
      <c r="BJ73" s="545" t="b">
        <v>0</v>
      </c>
      <c r="BK73" s="541">
        <v>0</v>
      </c>
      <c r="BL73" s="541">
        <v>0</v>
      </c>
      <c r="BM73" s="541">
        <v>0</v>
      </c>
      <c r="BN73" s="543"/>
      <c r="BO73" s="541">
        <v>0</v>
      </c>
      <c r="BP73" s="541">
        <v>0</v>
      </c>
      <c r="BQ73" s="541">
        <v>0</v>
      </c>
      <c r="BR73" s="541">
        <v>3512959616</v>
      </c>
      <c r="BS73" s="543" t="s">
        <v>403</v>
      </c>
      <c r="BT73" s="541">
        <v>1</v>
      </c>
      <c r="BU73" s="545" t="b">
        <v>0</v>
      </c>
      <c r="BV73" s="543"/>
      <c r="BW73" s="541">
        <v>0</v>
      </c>
      <c r="BX73" s="541">
        <v>0</v>
      </c>
      <c r="BY73" s="543" t="s">
        <v>346</v>
      </c>
      <c r="BZ73" s="542">
        <v>45849</v>
      </c>
      <c r="CA73" s="541"/>
      <c r="CB73" s="541"/>
      <c r="CC73" s="541"/>
      <c r="CD73" s="541"/>
      <c r="CE73" s="541"/>
      <c r="CF73" s="541"/>
      <c r="CG73" s="541"/>
      <c r="CH73" s="541"/>
      <c r="CI73" s="541"/>
      <c r="CJ73" s="541"/>
      <c r="CK73" s="541"/>
      <c r="CL73" s="541"/>
      <c r="CM73" s="541"/>
      <c r="CN73" s="541"/>
      <c r="CO73" s="541"/>
      <c r="CP73" s="541"/>
      <c r="CQ73" s="541"/>
      <c r="CR73" s="541"/>
      <c r="CS73" s="541"/>
      <c r="CT73" s="541"/>
      <c r="CU73" s="541"/>
      <c r="CV73" s="541"/>
      <c r="CW73" s="541"/>
      <c r="CX73" s="541"/>
      <c r="CY73" s="541"/>
    </row>
    <row r="74" spans="1:103" ht="13.2">
      <c r="A74" s="546">
        <v>398197126</v>
      </c>
      <c r="B74" s="547">
        <v>45824</v>
      </c>
      <c r="C74" s="547">
        <v>45830</v>
      </c>
      <c r="D74" s="547">
        <v>45831</v>
      </c>
      <c r="E74" s="548" t="s">
        <v>342</v>
      </c>
      <c r="F74" s="548"/>
      <c r="G74" s="546">
        <v>2926514614617</v>
      </c>
      <c r="H74" s="546">
        <v>0</v>
      </c>
      <c r="I74" s="546">
        <v>0</v>
      </c>
      <c r="J74" s="547"/>
      <c r="K74" s="547"/>
      <c r="L74" s="548"/>
      <c r="M74" s="546">
        <v>0</v>
      </c>
      <c r="N74" s="548"/>
      <c r="O74" s="548"/>
      <c r="P74" s="548"/>
      <c r="Q74" s="548"/>
      <c r="R74" s="548"/>
      <c r="S74" s="548" t="s">
        <v>201</v>
      </c>
      <c r="T74" s="546">
        <v>0</v>
      </c>
      <c r="U74" s="546">
        <v>0</v>
      </c>
      <c r="V74" s="546">
        <v>0</v>
      </c>
      <c r="W74" s="546">
        <v>0</v>
      </c>
      <c r="X74" s="546">
        <v>0</v>
      </c>
      <c r="Y74" s="548"/>
      <c r="Z74" s="548" t="s">
        <v>343</v>
      </c>
      <c r="AA74" s="549">
        <v>45827</v>
      </c>
      <c r="AB74" s="549">
        <v>45827</v>
      </c>
      <c r="AC74" s="547">
        <v>45827</v>
      </c>
      <c r="AD74" s="546">
        <v>37086144066</v>
      </c>
      <c r="AE74" s="546">
        <v>0</v>
      </c>
      <c r="AF74" s="546">
        <v>0</v>
      </c>
      <c r="AG74" s="546">
        <v>0</v>
      </c>
      <c r="AH74" s="546">
        <v>0</v>
      </c>
      <c r="AI74" s="548"/>
      <c r="AJ74" s="546">
        <v>0</v>
      </c>
      <c r="AK74" s="546">
        <v>0</v>
      </c>
      <c r="AL74" s="546">
        <v>0</v>
      </c>
      <c r="AM74" s="546">
        <v>0</v>
      </c>
      <c r="AN74" s="546">
        <v>0</v>
      </c>
      <c r="AO74" s="546">
        <v>0</v>
      </c>
      <c r="AP74" s="546">
        <v>0</v>
      </c>
      <c r="AQ74" s="550" t="b">
        <v>0</v>
      </c>
      <c r="AR74" s="546">
        <v>0</v>
      </c>
      <c r="AS74" s="546">
        <v>0</v>
      </c>
      <c r="AT74" s="546">
        <v>10.054</v>
      </c>
      <c r="AU74" s="546">
        <v>0</v>
      </c>
      <c r="AV74" s="546">
        <v>0</v>
      </c>
      <c r="AW74" s="548"/>
      <c r="AX74" s="548"/>
      <c r="AY74" s="546">
        <v>-8.3783333333333339</v>
      </c>
      <c r="AZ74" s="546">
        <v>-1.68</v>
      </c>
      <c r="BA74" s="548"/>
      <c r="BB74" s="546">
        <v>0</v>
      </c>
      <c r="BC74" s="546">
        <v>0</v>
      </c>
      <c r="BD74" s="548"/>
      <c r="BE74" s="548"/>
      <c r="BF74" s="548"/>
      <c r="BG74" s="548"/>
      <c r="BH74" s="548" t="s">
        <v>344</v>
      </c>
      <c r="BI74" s="548"/>
      <c r="BJ74" s="550" t="b">
        <v>0</v>
      </c>
      <c r="BK74" s="546">
        <v>0</v>
      </c>
      <c r="BL74" s="546">
        <v>0</v>
      </c>
      <c r="BM74" s="546">
        <v>0</v>
      </c>
      <c r="BN74" s="548"/>
      <c r="BO74" s="546">
        <v>0</v>
      </c>
      <c r="BP74" s="546">
        <v>0</v>
      </c>
      <c r="BQ74" s="546">
        <v>0</v>
      </c>
      <c r="BR74" s="546">
        <v>3506218447</v>
      </c>
      <c r="BS74" s="548" t="s">
        <v>404</v>
      </c>
      <c r="BT74" s="546">
        <v>1</v>
      </c>
      <c r="BU74" s="550" t="b">
        <v>0</v>
      </c>
      <c r="BV74" s="548"/>
      <c r="BW74" s="546">
        <v>0</v>
      </c>
      <c r="BX74" s="546">
        <v>0</v>
      </c>
      <c r="BY74" s="548" t="s">
        <v>346</v>
      </c>
      <c r="BZ74" s="547">
        <v>45849</v>
      </c>
      <c r="CA74" s="546"/>
      <c r="CB74" s="546"/>
      <c r="CC74" s="546"/>
      <c r="CD74" s="546"/>
      <c r="CE74" s="546"/>
      <c r="CF74" s="546"/>
      <c r="CG74" s="546"/>
      <c r="CH74" s="546"/>
      <c r="CI74" s="546"/>
      <c r="CJ74" s="546"/>
      <c r="CK74" s="546"/>
      <c r="CL74" s="546"/>
      <c r="CM74" s="546"/>
      <c r="CN74" s="546"/>
      <c r="CO74" s="546"/>
      <c r="CP74" s="546"/>
      <c r="CQ74" s="546"/>
      <c r="CR74" s="546"/>
      <c r="CS74" s="546"/>
      <c r="CT74" s="546"/>
      <c r="CU74" s="546"/>
      <c r="CV74" s="546"/>
      <c r="CW74" s="546"/>
      <c r="CX74" s="546"/>
      <c r="CY74" s="546"/>
    </row>
    <row r="75" spans="1:103" ht="13.2">
      <c r="A75" s="541">
        <v>398197126</v>
      </c>
      <c r="B75" s="542">
        <v>45824</v>
      </c>
      <c r="C75" s="542">
        <v>45830</v>
      </c>
      <c r="D75" s="542">
        <v>45831</v>
      </c>
      <c r="E75" s="543" t="s">
        <v>342</v>
      </c>
      <c r="F75" s="543"/>
      <c r="G75" s="541">
        <v>2926514614621</v>
      </c>
      <c r="H75" s="541">
        <v>0</v>
      </c>
      <c r="I75" s="541">
        <v>0</v>
      </c>
      <c r="J75" s="542"/>
      <c r="K75" s="542"/>
      <c r="L75" s="543"/>
      <c r="M75" s="541">
        <v>0</v>
      </c>
      <c r="N75" s="543"/>
      <c r="O75" s="543"/>
      <c r="P75" s="543"/>
      <c r="Q75" s="543"/>
      <c r="R75" s="543"/>
      <c r="S75" s="543" t="s">
        <v>201</v>
      </c>
      <c r="T75" s="541">
        <v>0</v>
      </c>
      <c r="U75" s="541">
        <v>0</v>
      </c>
      <c r="V75" s="541">
        <v>0</v>
      </c>
      <c r="W75" s="541">
        <v>0</v>
      </c>
      <c r="X75" s="541">
        <v>0</v>
      </c>
      <c r="Y75" s="543"/>
      <c r="Z75" s="543" t="s">
        <v>343</v>
      </c>
      <c r="AA75" s="544">
        <v>45827</v>
      </c>
      <c r="AB75" s="544">
        <v>45827</v>
      </c>
      <c r="AC75" s="542">
        <v>45827</v>
      </c>
      <c r="AD75" s="541">
        <v>37127628260</v>
      </c>
      <c r="AE75" s="541">
        <v>0</v>
      </c>
      <c r="AF75" s="541">
        <v>0</v>
      </c>
      <c r="AG75" s="541">
        <v>0</v>
      </c>
      <c r="AH75" s="541">
        <v>0</v>
      </c>
      <c r="AI75" s="543"/>
      <c r="AJ75" s="541">
        <v>0</v>
      </c>
      <c r="AK75" s="541">
        <v>0</v>
      </c>
      <c r="AL75" s="541">
        <v>0</v>
      </c>
      <c r="AM75" s="541">
        <v>0</v>
      </c>
      <c r="AN75" s="541">
        <v>0</v>
      </c>
      <c r="AO75" s="541">
        <v>0</v>
      </c>
      <c r="AP75" s="541">
        <v>0</v>
      </c>
      <c r="AQ75" s="545" t="b">
        <v>0</v>
      </c>
      <c r="AR75" s="541">
        <v>0</v>
      </c>
      <c r="AS75" s="541">
        <v>0</v>
      </c>
      <c r="AT75" s="541">
        <v>4.7789000000000001</v>
      </c>
      <c r="AU75" s="541">
        <v>0</v>
      </c>
      <c r="AV75" s="541">
        <v>0</v>
      </c>
      <c r="AW75" s="543"/>
      <c r="AX75" s="543"/>
      <c r="AY75" s="541">
        <v>-3.9824166666666665</v>
      </c>
      <c r="AZ75" s="541">
        <v>-0.8</v>
      </c>
      <c r="BA75" s="543"/>
      <c r="BB75" s="541">
        <v>123582</v>
      </c>
      <c r="BC75" s="541">
        <v>0</v>
      </c>
      <c r="BD75" s="543"/>
      <c r="BE75" s="543"/>
      <c r="BF75" s="543"/>
      <c r="BG75" s="543"/>
      <c r="BH75" s="543" t="s">
        <v>344</v>
      </c>
      <c r="BI75" s="543"/>
      <c r="BJ75" s="545" t="b">
        <v>0</v>
      </c>
      <c r="BK75" s="541">
        <v>0</v>
      </c>
      <c r="BL75" s="541">
        <v>0</v>
      </c>
      <c r="BM75" s="541">
        <v>0</v>
      </c>
      <c r="BN75" s="543"/>
      <c r="BO75" s="541">
        <v>0</v>
      </c>
      <c r="BP75" s="541">
        <v>0</v>
      </c>
      <c r="BQ75" s="541">
        <v>0</v>
      </c>
      <c r="BR75" s="541">
        <v>3512774475</v>
      </c>
      <c r="BS75" s="543" t="s">
        <v>405</v>
      </c>
      <c r="BT75" s="541">
        <v>1</v>
      </c>
      <c r="BU75" s="545" t="b">
        <v>0</v>
      </c>
      <c r="BV75" s="543"/>
      <c r="BW75" s="541">
        <v>0</v>
      </c>
      <c r="BX75" s="541">
        <v>0</v>
      </c>
      <c r="BY75" s="543" t="s">
        <v>346</v>
      </c>
      <c r="BZ75" s="542">
        <v>45849</v>
      </c>
      <c r="CA75" s="541"/>
      <c r="CB75" s="541"/>
      <c r="CC75" s="541"/>
      <c r="CD75" s="541"/>
      <c r="CE75" s="541"/>
      <c r="CF75" s="541"/>
      <c r="CG75" s="541"/>
      <c r="CH75" s="541"/>
      <c r="CI75" s="541"/>
      <c r="CJ75" s="541"/>
      <c r="CK75" s="541"/>
      <c r="CL75" s="541"/>
      <c r="CM75" s="541"/>
      <c r="CN75" s="541"/>
      <c r="CO75" s="541"/>
      <c r="CP75" s="541"/>
      <c r="CQ75" s="541"/>
      <c r="CR75" s="541"/>
      <c r="CS75" s="541"/>
      <c r="CT75" s="541"/>
      <c r="CU75" s="541"/>
      <c r="CV75" s="541"/>
      <c r="CW75" s="541"/>
      <c r="CX75" s="541"/>
      <c r="CY75" s="541"/>
    </row>
    <row r="76" spans="1:103" ht="13.2">
      <c r="A76" s="546">
        <v>398197126</v>
      </c>
      <c r="B76" s="547">
        <v>45824</v>
      </c>
      <c r="C76" s="547">
        <v>45830</v>
      </c>
      <c r="D76" s="547">
        <v>45831</v>
      </c>
      <c r="E76" s="548" t="s">
        <v>342</v>
      </c>
      <c r="F76" s="548"/>
      <c r="G76" s="546">
        <v>2926514614618</v>
      </c>
      <c r="H76" s="546">
        <v>0</v>
      </c>
      <c r="I76" s="546">
        <v>0</v>
      </c>
      <c r="J76" s="547"/>
      <c r="K76" s="547"/>
      <c r="L76" s="548"/>
      <c r="M76" s="546">
        <v>0</v>
      </c>
      <c r="N76" s="548"/>
      <c r="O76" s="548"/>
      <c r="P76" s="548"/>
      <c r="Q76" s="548"/>
      <c r="R76" s="548"/>
      <c r="S76" s="548" t="s">
        <v>201</v>
      </c>
      <c r="T76" s="546">
        <v>0</v>
      </c>
      <c r="U76" s="546">
        <v>0</v>
      </c>
      <c r="V76" s="546">
        <v>0</v>
      </c>
      <c r="W76" s="546">
        <v>0</v>
      </c>
      <c r="X76" s="546">
        <v>0</v>
      </c>
      <c r="Y76" s="548"/>
      <c r="Z76" s="548" t="s">
        <v>343</v>
      </c>
      <c r="AA76" s="549">
        <v>45827</v>
      </c>
      <c r="AB76" s="549">
        <v>45827</v>
      </c>
      <c r="AC76" s="547">
        <v>45827</v>
      </c>
      <c r="AD76" s="546">
        <v>37127628260</v>
      </c>
      <c r="AE76" s="546">
        <v>0</v>
      </c>
      <c r="AF76" s="546">
        <v>0</v>
      </c>
      <c r="AG76" s="546">
        <v>0</v>
      </c>
      <c r="AH76" s="546">
        <v>0</v>
      </c>
      <c r="AI76" s="548"/>
      <c r="AJ76" s="546">
        <v>0</v>
      </c>
      <c r="AK76" s="546">
        <v>0</v>
      </c>
      <c r="AL76" s="546">
        <v>0</v>
      </c>
      <c r="AM76" s="546">
        <v>0</v>
      </c>
      <c r="AN76" s="546">
        <v>0</v>
      </c>
      <c r="AO76" s="546">
        <v>0</v>
      </c>
      <c r="AP76" s="546">
        <v>0</v>
      </c>
      <c r="AQ76" s="550" t="b">
        <v>0</v>
      </c>
      <c r="AR76" s="546">
        <v>0</v>
      </c>
      <c r="AS76" s="546">
        <v>0</v>
      </c>
      <c r="AT76" s="546">
        <v>3.8934000000000002</v>
      </c>
      <c r="AU76" s="546">
        <v>0</v>
      </c>
      <c r="AV76" s="546">
        <v>0</v>
      </c>
      <c r="AW76" s="548"/>
      <c r="AX76" s="548"/>
      <c r="AY76" s="546">
        <v>-3.2444999999999999</v>
      </c>
      <c r="AZ76" s="546">
        <v>-0.65</v>
      </c>
      <c r="BA76" s="548"/>
      <c r="BB76" s="546">
        <v>123582</v>
      </c>
      <c r="BC76" s="546">
        <v>0</v>
      </c>
      <c r="BD76" s="548"/>
      <c r="BE76" s="548"/>
      <c r="BF76" s="548"/>
      <c r="BG76" s="548"/>
      <c r="BH76" s="548" t="s">
        <v>344</v>
      </c>
      <c r="BI76" s="548"/>
      <c r="BJ76" s="550" t="b">
        <v>0</v>
      </c>
      <c r="BK76" s="546">
        <v>0</v>
      </c>
      <c r="BL76" s="546">
        <v>0</v>
      </c>
      <c r="BM76" s="546">
        <v>0</v>
      </c>
      <c r="BN76" s="548"/>
      <c r="BO76" s="546">
        <v>0</v>
      </c>
      <c r="BP76" s="546">
        <v>0</v>
      </c>
      <c r="BQ76" s="546">
        <v>0</v>
      </c>
      <c r="BR76" s="546">
        <v>3512774475</v>
      </c>
      <c r="BS76" s="548" t="s">
        <v>405</v>
      </c>
      <c r="BT76" s="546">
        <v>1</v>
      </c>
      <c r="BU76" s="550" t="b">
        <v>0</v>
      </c>
      <c r="BV76" s="548"/>
      <c r="BW76" s="546">
        <v>0</v>
      </c>
      <c r="BX76" s="546">
        <v>0</v>
      </c>
      <c r="BY76" s="548" t="s">
        <v>346</v>
      </c>
      <c r="BZ76" s="547">
        <v>45849</v>
      </c>
      <c r="CA76" s="546"/>
      <c r="CB76" s="546"/>
      <c r="CC76" s="546"/>
      <c r="CD76" s="546"/>
      <c r="CE76" s="546"/>
      <c r="CF76" s="546"/>
      <c r="CG76" s="546"/>
      <c r="CH76" s="546"/>
      <c r="CI76" s="546"/>
      <c r="CJ76" s="546"/>
      <c r="CK76" s="546"/>
      <c r="CL76" s="546"/>
      <c r="CM76" s="546"/>
      <c r="CN76" s="546"/>
      <c r="CO76" s="546"/>
      <c r="CP76" s="546"/>
      <c r="CQ76" s="546"/>
      <c r="CR76" s="546"/>
      <c r="CS76" s="546"/>
      <c r="CT76" s="546"/>
      <c r="CU76" s="546"/>
      <c r="CV76" s="546"/>
      <c r="CW76" s="546"/>
      <c r="CX76" s="546"/>
      <c r="CY76" s="546"/>
    </row>
    <row r="77" spans="1:103" ht="13.2">
      <c r="A77" s="541">
        <v>398197126</v>
      </c>
      <c r="B77" s="542">
        <v>45824</v>
      </c>
      <c r="C77" s="542">
        <v>45830</v>
      </c>
      <c r="D77" s="542">
        <v>45831</v>
      </c>
      <c r="E77" s="543" t="s">
        <v>342</v>
      </c>
      <c r="F77" s="543"/>
      <c r="G77" s="541">
        <v>2926514614619</v>
      </c>
      <c r="H77" s="541">
        <v>0</v>
      </c>
      <c r="I77" s="541">
        <v>0</v>
      </c>
      <c r="J77" s="542"/>
      <c r="K77" s="542"/>
      <c r="L77" s="543"/>
      <c r="M77" s="541">
        <v>0</v>
      </c>
      <c r="N77" s="543"/>
      <c r="O77" s="543"/>
      <c r="P77" s="543"/>
      <c r="Q77" s="543"/>
      <c r="R77" s="543"/>
      <c r="S77" s="543" t="s">
        <v>201</v>
      </c>
      <c r="T77" s="541">
        <v>0</v>
      </c>
      <c r="U77" s="541">
        <v>0</v>
      </c>
      <c r="V77" s="541">
        <v>0</v>
      </c>
      <c r="W77" s="541">
        <v>0</v>
      </c>
      <c r="X77" s="541">
        <v>0</v>
      </c>
      <c r="Y77" s="543"/>
      <c r="Z77" s="543" t="s">
        <v>343</v>
      </c>
      <c r="AA77" s="544">
        <v>45827</v>
      </c>
      <c r="AB77" s="544">
        <v>45827</v>
      </c>
      <c r="AC77" s="542">
        <v>45827</v>
      </c>
      <c r="AD77" s="541">
        <v>37127813390</v>
      </c>
      <c r="AE77" s="541">
        <v>0</v>
      </c>
      <c r="AF77" s="541">
        <v>0</v>
      </c>
      <c r="AG77" s="541">
        <v>0</v>
      </c>
      <c r="AH77" s="541">
        <v>0</v>
      </c>
      <c r="AI77" s="543"/>
      <c r="AJ77" s="541">
        <v>0</v>
      </c>
      <c r="AK77" s="541">
        <v>0</v>
      </c>
      <c r="AL77" s="541">
        <v>0</v>
      </c>
      <c r="AM77" s="541">
        <v>0</v>
      </c>
      <c r="AN77" s="541">
        <v>0</v>
      </c>
      <c r="AO77" s="541">
        <v>0</v>
      </c>
      <c r="AP77" s="541">
        <v>0</v>
      </c>
      <c r="AQ77" s="545" t="b">
        <v>0</v>
      </c>
      <c r="AR77" s="541">
        <v>0</v>
      </c>
      <c r="AS77" s="541">
        <v>0</v>
      </c>
      <c r="AT77" s="541">
        <v>3.3809999999999998</v>
      </c>
      <c r="AU77" s="541">
        <v>0</v>
      </c>
      <c r="AV77" s="541">
        <v>0</v>
      </c>
      <c r="AW77" s="543"/>
      <c r="AX77" s="543"/>
      <c r="AY77" s="541">
        <v>-2.8174999999999999</v>
      </c>
      <c r="AZ77" s="541">
        <v>-0.56000000000000005</v>
      </c>
      <c r="BA77" s="543"/>
      <c r="BB77" s="541">
        <v>212792</v>
      </c>
      <c r="BC77" s="541">
        <v>0</v>
      </c>
      <c r="BD77" s="543"/>
      <c r="BE77" s="543"/>
      <c r="BF77" s="543"/>
      <c r="BG77" s="543"/>
      <c r="BH77" s="543" t="s">
        <v>344</v>
      </c>
      <c r="BI77" s="543"/>
      <c r="BJ77" s="545" t="b">
        <v>0</v>
      </c>
      <c r="BK77" s="541">
        <v>0</v>
      </c>
      <c r="BL77" s="541">
        <v>0</v>
      </c>
      <c r="BM77" s="541">
        <v>0</v>
      </c>
      <c r="BN77" s="543"/>
      <c r="BO77" s="541">
        <v>0</v>
      </c>
      <c r="BP77" s="541">
        <v>0</v>
      </c>
      <c r="BQ77" s="541">
        <v>0</v>
      </c>
      <c r="BR77" s="541">
        <v>3512959616</v>
      </c>
      <c r="BS77" s="543" t="s">
        <v>403</v>
      </c>
      <c r="BT77" s="541">
        <v>1</v>
      </c>
      <c r="BU77" s="545" t="b">
        <v>0</v>
      </c>
      <c r="BV77" s="543"/>
      <c r="BW77" s="541">
        <v>0</v>
      </c>
      <c r="BX77" s="541">
        <v>0</v>
      </c>
      <c r="BY77" s="543" t="s">
        <v>346</v>
      </c>
      <c r="BZ77" s="542">
        <v>45849</v>
      </c>
      <c r="CA77" s="541"/>
      <c r="CB77" s="541"/>
      <c r="CC77" s="541"/>
      <c r="CD77" s="541"/>
      <c r="CE77" s="541"/>
      <c r="CF77" s="541"/>
      <c r="CG77" s="541"/>
      <c r="CH77" s="541"/>
      <c r="CI77" s="541"/>
      <c r="CJ77" s="541"/>
      <c r="CK77" s="541"/>
      <c r="CL77" s="541"/>
      <c r="CM77" s="541"/>
      <c r="CN77" s="541"/>
      <c r="CO77" s="541"/>
      <c r="CP77" s="541"/>
      <c r="CQ77" s="541"/>
      <c r="CR77" s="541"/>
      <c r="CS77" s="541"/>
      <c r="CT77" s="541"/>
      <c r="CU77" s="541"/>
      <c r="CV77" s="541"/>
      <c r="CW77" s="541"/>
      <c r="CX77" s="541"/>
      <c r="CY77" s="541"/>
    </row>
    <row r="78" spans="1:103" ht="13.2">
      <c r="A78" s="546">
        <v>398197126</v>
      </c>
      <c r="B78" s="547">
        <v>45824</v>
      </c>
      <c r="C78" s="547">
        <v>45830</v>
      </c>
      <c r="D78" s="547">
        <v>45831</v>
      </c>
      <c r="E78" s="548" t="s">
        <v>342</v>
      </c>
      <c r="F78" s="548"/>
      <c r="G78" s="546">
        <v>2926514614613</v>
      </c>
      <c r="H78" s="546">
        <v>0</v>
      </c>
      <c r="I78" s="546">
        <v>0</v>
      </c>
      <c r="J78" s="547"/>
      <c r="K78" s="547"/>
      <c r="L78" s="548"/>
      <c r="M78" s="546">
        <v>0</v>
      </c>
      <c r="N78" s="548"/>
      <c r="O78" s="548"/>
      <c r="P78" s="548"/>
      <c r="Q78" s="548"/>
      <c r="R78" s="548"/>
      <c r="S78" s="548" t="s">
        <v>201</v>
      </c>
      <c r="T78" s="546">
        <v>0</v>
      </c>
      <c r="U78" s="546">
        <v>0</v>
      </c>
      <c r="V78" s="546">
        <v>0</v>
      </c>
      <c r="W78" s="546">
        <v>0</v>
      </c>
      <c r="X78" s="546">
        <v>0</v>
      </c>
      <c r="Y78" s="548"/>
      <c r="Z78" s="548" t="s">
        <v>343</v>
      </c>
      <c r="AA78" s="549">
        <v>45827</v>
      </c>
      <c r="AB78" s="549">
        <v>45827</v>
      </c>
      <c r="AC78" s="547">
        <v>45827</v>
      </c>
      <c r="AD78" s="546">
        <v>37020060965</v>
      </c>
      <c r="AE78" s="546">
        <v>0</v>
      </c>
      <c r="AF78" s="546">
        <v>0</v>
      </c>
      <c r="AG78" s="546">
        <v>0</v>
      </c>
      <c r="AH78" s="546">
        <v>0</v>
      </c>
      <c r="AI78" s="548"/>
      <c r="AJ78" s="546">
        <v>0</v>
      </c>
      <c r="AK78" s="546">
        <v>0</v>
      </c>
      <c r="AL78" s="546">
        <v>0</v>
      </c>
      <c r="AM78" s="546">
        <v>0</v>
      </c>
      <c r="AN78" s="546">
        <v>0</v>
      </c>
      <c r="AO78" s="546">
        <v>0</v>
      </c>
      <c r="AP78" s="546">
        <v>0</v>
      </c>
      <c r="AQ78" s="550" t="b">
        <v>0</v>
      </c>
      <c r="AR78" s="546">
        <v>0</v>
      </c>
      <c r="AS78" s="546">
        <v>0</v>
      </c>
      <c r="AT78" s="546">
        <v>9.31</v>
      </c>
      <c r="AU78" s="546">
        <v>0</v>
      </c>
      <c r="AV78" s="546">
        <v>0</v>
      </c>
      <c r="AW78" s="548"/>
      <c r="AX78" s="548"/>
      <c r="AY78" s="546">
        <v>-7.7583333333333329</v>
      </c>
      <c r="AZ78" s="546">
        <v>-1.55</v>
      </c>
      <c r="BA78" s="548"/>
      <c r="BB78" s="546">
        <v>0</v>
      </c>
      <c r="BC78" s="546">
        <v>0</v>
      </c>
      <c r="BD78" s="548"/>
      <c r="BE78" s="548"/>
      <c r="BF78" s="548"/>
      <c r="BG78" s="548"/>
      <c r="BH78" s="548" t="s">
        <v>344</v>
      </c>
      <c r="BI78" s="548"/>
      <c r="BJ78" s="550" t="b">
        <v>0</v>
      </c>
      <c r="BK78" s="546">
        <v>0</v>
      </c>
      <c r="BL78" s="546">
        <v>0</v>
      </c>
      <c r="BM78" s="546">
        <v>0</v>
      </c>
      <c r="BN78" s="548"/>
      <c r="BO78" s="546">
        <v>0</v>
      </c>
      <c r="BP78" s="546">
        <v>0</v>
      </c>
      <c r="BQ78" s="546">
        <v>0</v>
      </c>
      <c r="BR78" s="546">
        <v>3500757611</v>
      </c>
      <c r="BS78" s="548" t="s">
        <v>406</v>
      </c>
      <c r="BT78" s="546">
        <v>1</v>
      </c>
      <c r="BU78" s="550" t="b">
        <v>0</v>
      </c>
      <c r="BV78" s="548"/>
      <c r="BW78" s="546">
        <v>0</v>
      </c>
      <c r="BX78" s="546">
        <v>0</v>
      </c>
      <c r="BY78" s="548" t="s">
        <v>346</v>
      </c>
      <c r="BZ78" s="547">
        <v>45849</v>
      </c>
      <c r="CA78" s="546"/>
      <c r="CB78" s="546"/>
      <c r="CC78" s="546"/>
      <c r="CD78" s="546"/>
      <c r="CE78" s="546"/>
      <c r="CF78" s="546"/>
      <c r="CG78" s="546"/>
      <c r="CH78" s="546"/>
      <c r="CI78" s="546"/>
      <c r="CJ78" s="546"/>
      <c r="CK78" s="546"/>
      <c r="CL78" s="546"/>
      <c r="CM78" s="546"/>
      <c r="CN78" s="546"/>
      <c r="CO78" s="546"/>
      <c r="CP78" s="546"/>
      <c r="CQ78" s="546"/>
      <c r="CR78" s="546"/>
      <c r="CS78" s="546"/>
      <c r="CT78" s="546"/>
      <c r="CU78" s="546"/>
      <c r="CV78" s="546"/>
      <c r="CW78" s="546"/>
      <c r="CX78" s="546"/>
      <c r="CY78" s="546"/>
    </row>
    <row r="79" spans="1:103" ht="13.2">
      <c r="A79" s="541">
        <v>398197126</v>
      </c>
      <c r="B79" s="542">
        <v>45824</v>
      </c>
      <c r="C79" s="542">
        <v>45830</v>
      </c>
      <c r="D79" s="542">
        <v>45831</v>
      </c>
      <c r="E79" s="543" t="s">
        <v>342</v>
      </c>
      <c r="F79" s="543"/>
      <c r="G79" s="541">
        <v>2926514614614</v>
      </c>
      <c r="H79" s="541">
        <v>0</v>
      </c>
      <c r="I79" s="541">
        <v>0</v>
      </c>
      <c r="J79" s="542"/>
      <c r="K79" s="542"/>
      <c r="L79" s="543"/>
      <c r="M79" s="541">
        <v>0</v>
      </c>
      <c r="N79" s="543"/>
      <c r="O79" s="543"/>
      <c r="P79" s="543"/>
      <c r="Q79" s="543"/>
      <c r="R79" s="543"/>
      <c r="S79" s="543" t="s">
        <v>201</v>
      </c>
      <c r="T79" s="541">
        <v>0</v>
      </c>
      <c r="U79" s="541">
        <v>0</v>
      </c>
      <c r="V79" s="541">
        <v>0</v>
      </c>
      <c r="W79" s="541">
        <v>0</v>
      </c>
      <c r="X79" s="541">
        <v>0</v>
      </c>
      <c r="Y79" s="543"/>
      <c r="Z79" s="543" t="s">
        <v>343</v>
      </c>
      <c r="AA79" s="544">
        <v>45827</v>
      </c>
      <c r="AB79" s="544">
        <v>45827</v>
      </c>
      <c r="AC79" s="542">
        <v>45827</v>
      </c>
      <c r="AD79" s="541">
        <v>37058009270</v>
      </c>
      <c r="AE79" s="541">
        <v>0</v>
      </c>
      <c r="AF79" s="541">
        <v>0</v>
      </c>
      <c r="AG79" s="541">
        <v>0</v>
      </c>
      <c r="AH79" s="541">
        <v>0</v>
      </c>
      <c r="AI79" s="543"/>
      <c r="AJ79" s="541">
        <v>0</v>
      </c>
      <c r="AK79" s="541">
        <v>0</v>
      </c>
      <c r="AL79" s="541">
        <v>0</v>
      </c>
      <c r="AM79" s="541">
        <v>0</v>
      </c>
      <c r="AN79" s="541">
        <v>0</v>
      </c>
      <c r="AO79" s="541">
        <v>0</v>
      </c>
      <c r="AP79" s="541">
        <v>0</v>
      </c>
      <c r="AQ79" s="545" t="b">
        <v>0</v>
      </c>
      <c r="AR79" s="541">
        <v>0</v>
      </c>
      <c r="AS79" s="541">
        <v>0</v>
      </c>
      <c r="AT79" s="541">
        <v>10.571</v>
      </c>
      <c r="AU79" s="541">
        <v>0</v>
      </c>
      <c r="AV79" s="541">
        <v>0</v>
      </c>
      <c r="AW79" s="543"/>
      <c r="AX79" s="543"/>
      <c r="AY79" s="541">
        <v>-8.8091666666666661</v>
      </c>
      <c r="AZ79" s="541">
        <v>-1.76</v>
      </c>
      <c r="BA79" s="543"/>
      <c r="BB79" s="541">
        <v>0</v>
      </c>
      <c r="BC79" s="541">
        <v>0</v>
      </c>
      <c r="BD79" s="543"/>
      <c r="BE79" s="543"/>
      <c r="BF79" s="543"/>
      <c r="BG79" s="543"/>
      <c r="BH79" s="543" t="s">
        <v>344</v>
      </c>
      <c r="BI79" s="543"/>
      <c r="BJ79" s="545" t="b">
        <v>0</v>
      </c>
      <c r="BK79" s="541">
        <v>0</v>
      </c>
      <c r="BL79" s="541">
        <v>0</v>
      </c>
      <c r="BM79" s="541">
        <v>0</v>
      </c>
      <c r="BN79" s="543"/>
      <c r="BO79" s="541">
        <v>0</v>
      </c>
      <c r="BP79" s="541">
        <v>0</v>
      </c>
      <c r="BQ79" s="541">
        <v>0</v>
      </c>
      <c r="BR79" s="541">
        <v>3502583436</v>
      </c>
      <c r="BS79" s="543" t="s">
        <v>407</v>
      </c>
      <c r="BT79" s="541">
        <v>1</v>
      </c>
      <c r="BU79" s="545" t="b">
        <v>0</v>
      </c>
      <c r="BV79" s="543"/>
      <c r="BW79" s="541">
        <v>0</v>
      </c>
      <c r="BX79" s="541">
        <v>0</v>
      </c>
      <c r="BY79" s="543" t="s">
        <v>346</v>
      </c>
      <c r="BZ79" s="542">
        <v>45849</v>
      </c>
      <c r="CA79" s="541"/>
      <c r="CB79" s="541"/>
      <c r="CC79" s="541"/>
      <c r="CD79" s="541"/>
      <c r="CE79" s="541"/>
      <c r="CF79" s="541"/>
      <c r="CG79" s="541"/>
      <c r="CH79" s="541"/>
      <c r="CI79" s="541"/>
      <c r="CJ79" s="541"/>
      <c r="CK79" s="541"/>
      <c r="CL79" s="541"/>
      <c r="CM79" s="541"/>
      <c r="CN79" s="541"/>
      <c r="CO79" s="541"/>
      <c r="CP79" s="541"/>
      <c r="CQ79" s="541"/>
      <c r="CR79" s="541"/>
      <c r="CS79" s="541"/>
      <c r="CT79" s="541"/>
      <c r="CU79" s="541"/>
      <c r="CV79" s="541"/>
      <c r="CW79" s="541"/>
      <c r="CX79" s="541"/>
      <c r="CY79" s="541"/>
    </row>
    <row r="80" spans="1:103" ht="13.2">
      <c r="A80" s="546">
        <v>398197126</v>
      </c>
      <c r="B80" s="547">
        <v>45824</v>
      </c>
      <c r="C80" s="547">
        <v>45830</v>
      </c>
      <c r="D80" s="547">
        <v>45831</v>
      </c>
      <c r="E80" s="548" t="s">
        <v>342</v>
      </c>
      <c r="F80" s="548"/>
      <c r="G80" s="546">
        <v>2926676874315</v>
      </c>
      <c r="H80" s="546">
        <v>0</v>
      </c>
      <c r="I80" s="546">
        <v>0</v>
      </c>
      <c r="J80" s="547"/>
      <c r="K80" s="547"/>
      <c r="L80" s="548"/>
      <c r="M80" s="546">
        <v>0</v>
      </c>
      <c r="N80" s="548"/>
      <c r="O80" s="548"/>
      <c r="P80" s="548"/>
      <c r="Q80" s="548"/>
      <c r="R80" s="548"/>
      <c r="S80" s="548" t="s">
        <v>201</v>
      </c>
      <c r="T80" s="546">
        <v>0</v>
      </c>
      <c r="U80" s="546">
        <v>0</v>
      </c>
      <c r="V80" s="546">
        <v>0</v>
      </c>
      <c r="W80" s="546">
        <v>0</v>
      </c>
      <c r="X80" s="546">
        <v>0</v>
      </c>
      <c r="Y80" s="548"/>
      <c r="Z80" s="548" t="s">
        <v>343</v>
      </c>
      <c r="AA80" s="549">
        <v>45828</v>
      </c>
      <c r="AB80" s="549">
        <v>45828</v>
      </c>
      <c r="AC80" s="547">
        <v>45828</v>
      </c>
      <c r="AD80" s="546">
        <v>37207386857</v>
      </c>
      <c r="AE80" s="546">
        <v>0</v>
      </c>
      <c r="AF80" s="546">
        <v>0</v>
      </c>
      <c r="AG80" s="546">
        <v>0</v>
      </c>
      <c r="AH80" s="546">
        <v>0</v>
      </c>
      <c r="AI80" s="548"/>
      <c r="AJ80" s="546">
        <v>0</v>
      </c>
      <c r="AK80" s="546">
        <v>0</v>
      </c>
      <c r="AL80" s="546">
        <v>0</v>
      </c>
      <c r="AM80" s="546">
        <v>0</v>
      </c>
      <c r="AN80" s="546">
        <v>0</v>
      </c>
      <c r="AO80" s="546">
        <v>0</v>
      </c>
      <c r="AP80" s="546">
        <v>0</v>
      </c>
      <c r="AQ80" s="550" t="b">
        <v>0</v>
      </c>
      <c r="AR80" s="546">
        <v>0</v>
      </c>
      <c r="AS80" s="546">
        <v>0</v>
      </c>
      <c r="AT80" s="546">
        <v>10.868</v>
      </c>
      <c r="AU80" s="546">
        <v>0</v>
      </c>
      <c r="AV80" s="546">
        <v>0</v>
      </c>
      <c r="AW80" s="548"/>
      <c r="AX80" s="548"/>
      <c r="AY80" s="546">
        <v>-9.0566666666666666</v>
      </c>
      <c r="AZ80" s="546">
        <v>-1.81</v>
      </c>
      <c r="BA80" s="548"/>
      <c r="BB80" s="546">
        <v>0</v>
      </c>
      <c r="BC80" s="546">
        <v>0</v>
      </c>
      <c r="BD80" s="548"/>
      <c r="BE80" s="548"/>
      <c r="BF80" s="548"/>
      <c r="BG80" s="548"/>
      <c r="BH80" s="548" t="s">
        <v>344</v>
      </c>
      <c r="BI80" s="548"/>
      <c r="BJ80" s="550" t="b">
        <v>0</v>
      </c>
      <c r="BK80" s="546">
        <v>0</v>
      </c>
      <c r="BL80" s="546">
        <v>0</v>
      </c>
      <c r="BM80" s="546">
        <v>0</v>
      </c>
      <c r="BN80" s="548"/>
      <c r="BO80" s="546">
        <v>0</v>
      </c>
      <c r="BP80" s="546">
        <v>0</v>
      </c>
      <c r="BQ80" s="546">
        <v>0</v>
      </c>
      <c r="BR80" s="546">
        <v>3517632340</v>
      </c>
      <c r="BS80" s="548" t="s">
        <v>408</v>
      </c>
      <c r="BT80" s="546">
        <v>1</v>
      </c>
      <c r="BU80" s="550" t="b">
        <v>0</v>
      </c>
      <c r="BV80" s="548"/>
      <c r="BW80" s="546">
        <v>0</v>
      </c>
      <c r="BX80" s="546">
        <v>0</v>
      </c>
      <c r="BY80" s="548" t="s">
        <v>346</v>
      </c>
      <c r="BZ80" s="547">
        <v>45849</v>
      </c>
      <c r="CA80" s="546"/>
      <c r="CB80" s="546"/>
      <c r="CC80" s="546"/>
      <c r="CD80" s="546"/>
      <c r="CE80" s="546"/>
      <c r="CF80" s="546"/>
      <c r="CG80" s="546"/>
      <c r="CH80" s="546"/>
      <c r="CI80" s="546"/>
      <c r="CJ80" s="546"/>
      <c r="CK80" s="546"/>
      <c r="CL80" s="546"/>
      <c r="CM80" s="546"/>
      <c r="CN80" s="546"/>
      <c r="CO80" s="546"/>
      <c r="CP80" s="546"/>
      <c r="CQ80" s="546"/>
      <c r="CR80" s="546"/>
      <c r="CS80" s="546"/>
      <c r="CT80" s="546"/>
      <c r="CU80" s="546"/>
      <c r="CV80" s="546"/>
      <c r="CW80" s="546"/>
      <c r="CX80" s="546"/>
      <c r="CY80" s="546"/>
    </row>
    <row r="81" spans="1:103" ht="13.2">
      <c r="A81" s="541">
        <v>398197126</v>
      </c>
      <c r="B81" s="542">
        <v>45824</v>
      </c>
      <c r="C81" s="542">
        <v>45830</v>
      </c>
      <c r="D81" s="542">
        <v>45831</v>
      </c>
      <c r="E81" s="543" t="s">
        <v>342</v>
      </c>
      <c r="F81" s="543"/>
      <c r="G81" s="541">
        <v>2926676874317</v>
      </c>
      <c r="H81" s="541">
        <v>0</v>
      </c>
      <c r="I81" s="541">
        <v>0</v>
      </c>
      <c r="J81" s="542"/>
      <c r="K81" s="542"/>
      <c r="L81" s="543"/>
      <c r="M81" s="541">
        <v>0</v>
      </c>
      <c r="N81" s="543"/>
      <c r="O81" s="543"/>
      <c r="P81" s="543"/>
      <c r="Q81" s="543"/>
      <c r="R81" s="543"/>
      <c r="S81" s="543" t="s">
        <v>201</v>
      </c>
      <c r="T81" s="541">
        <v>0</v>
      </c>
      <c r="U81" s="541">
        <v>0</v>
      </c>
      <c r="V81" s="541">
        <v>0</v>
      </c>
      <c r="W81" s="541">
        <v>0</v>
      </c>
      <c r="X81" s="541">
        <v>0</v>
      </c>
      <c r="Y81" s="543"/>
      <c r="Z81" s="543" t="s">
        <v>343</v>
      </c>
      <c r="AA81" s="544">
        <v>45828</v>
      </c>
      <c r="AB81" s="544">
        <v>45828</v>
      </c>
      <c r="AC81" s="542">
        <v>45828</v>
      </c>
      <c r="AD81" s="541">
        <v>37068864164</v>
      </c>
      <c r="AE81" s="541">
        <v>0</v>
      </c>
      <c r="AF81" s="541">
        <v>0</v>
      </c>
      <c r="AG81" s="541">
        <v>0</v>
      </c>
      <c r="AH81" s="541">
        <v>0</v>
      </c>
      <c r="AI81" s="543"/>
      <c r="AJ81" s="541">
        <v>0</v>
      </c>
      <c r="AK81" s="541">
        <v>0</v>
      </c>
      <c r="AL81" s="541">
        <v>0</v>
      </c>
      <c r="AM81" s="541">
        <v>0</v>
      </c>
      <c r="AN81" s="541">
        <v>0</v>
      </c>
      <c r="AO81" s="541">
        <v>0</v>
      </c>
      <c r="AP81" s="541">
        <v>0</v>
      </c>
      <c r="AQ81" s="545" t="b">
        <v>0</v>
      </c>
      <c r="AR81" s="541">
        <v>0</v>
      </c>
      <c r="AS81" s="541">
        <v>0</v>
      </c>
      <c r="AT81" s="541">
        <v>10.257999999999999</v>
      </c>
      <c r="AU81" s="541">
        <v>0</v>
      </c>
      <c r="AV81" s="541">
        <v>0</v>
      </c>
      <c r="AW81" s="543"/>
      <c r="AX81" s="543"/>
      <c r="AY81" s="541">
        <v>-8.5483333333333338</v>
      </c>
      <c r="AZ81" s="541">
        <v>-1.71</v>
      </c>
      <c r="BA81" s="543"/>
      <c r="BB81" s="541">
        <v>0</v>
      </c>
      <c r="BC81" s="541">
        <v>0</v>
      </c>
      <c r="BD81" s="543"/>
      <c r="BE81" s="543"/>
      <c r="BF81" s="543"/>
      <c r="BG81" s="543"/>
      <c r="BH81" s="543" t="s">
        <v>344</v>
      </c>
      <c r="BI81" s="543"/>
      <c r="BJ81" s="545" t="b">
        <v>0</v>
      </c>
      <c r="BK81" s="541">
        <v>0</v>
      </c>
      <c r="BL81" s="541">
        <v>0</v>
      </c>
      <c r="BM81" s="541">
        <v>0</v>
      </c>
      <c r="BN81" s="543"/>
      <c r="BO81" s="541">
        <v>0</v>
      </c>
      <c r="BP81" s="541">
        <v>0</v>
      </c>
      <c r="BQ81" s="541">
        <v>0</v>
      </c>
      <c r="BR81" s="541">
        <v>3504234948</v>
      </c>
      <c r="BS81" s="543" t="s">
        <v>409</v>
      </c>
      <c r="BT81" s="541">
        <v>1</v>
      </c>
      <c r="BU81" s="545" t="b">
        <v>0</v>
      </c>
      <c r="BV81" s="543"/>
      <c r="BW81" s="541">
        <v>0</v>
      </c>
      <c r="BX81" s="541">
        <v>0</v>
      </c>
      <c r="BY81" s="543" t="s">
        <v>346</v>
      </c>
      <c r="BZ81" s="542">
        <v>45849</v>
      </c>
      <c r="CA81" s="541"/>
      <c r="CB81" s="541"/>
      <c r="CC81" s="541"/>
      <c r="CD81" s="541"/>
      <c r="CE81" s="541"/>
      <c r="CF81" s="541"/>
      <c r="CG81" s="541"/>
      <c r="CH81" s="541"/>
      <c r="CI81" s="541"/>
      <c r="CJ81" s="541"/>
      <c r="CK81" s="541"/>
      <c r="CL81" s="541"/>
      <c r="CM81" s="541"/>
      <c r="CN81" s="541"/>
      <c r="CO81" s="541"/>
      <c r="CP81" s="541"/>
      <c r="CQ81" s="541"/>
      <c r="CR81" s="541"/>
      <c r="CS81" s="541"/>
      <c r="CT81" s="541"/>
      <c r="CU81" s="541"/>
      <c r="CV81" s="541"/>
      <c r="CW81" s="541"/>
      <c r="CX81" s="541"/>
      <c r="CY81" s="541"/>
    </row>
    <row r="82" spans="1:103" ht="13.2">
      <c r="A82" s="546">
        <v>398197126</v>
      </c>
      <c r="B82" s="547">
        <v>45824</v>
      </c>
      <c r="C82" s="547">
        <v>45830</v>
      </c>
      <c r="D82" s="547">
        <v>45831</v>
      </c>
      <c r="E82" s="548" t="s">
        <v>342</v>
      </c>
      <c r="F82" s="548"/>
      <c r="G82" s="546">
        <v>2926676874316</v>
      </c>
      <c r="H82" s="546">
        <v>0</v>
      </c>
      <c r="I82" s="546">
        <v>0</v>
      </c>
      <c r="J82" s="547"/>
      <c r="K82" s="547"/>
      <c r="L82" s="548"/>
      <c r="M82" s="546">
        <v>0</v>
      </c>
      <c r="N82" s="548"/>
      <c r="O82" s="548"/>
      <c r="P82" s="548"/>
      <c r="Q82" s="548"/>
      <c r="R82" s="548"/>
      <c r="S82" s="548" t="s">
        <v>201</v>
      </c>
      <c r="T82" s="546">
        <v>0</v>
      </c>
      <c r="U82" s="546">
        <v>0</v>
      </c>
      <c r="V82" s="546">
        <v>0</v>
      </c>
      <c r="W82" s="546">
        <v>0</v>
      </c>
      <c r="X82" s="546">
        <v>0</v>
      </c>
      <c r="Y82" s="548"/>
      <c r="Z82" s="548" t="s">
        <v>343</v>
      </c>
      <c r="AA82" s="549">
        <v>45828</v>
      </c>
      <c r="AB82" s="549">
        <v>45828</v>
      </c>
      <c r="AC82" s="547">
        <v>45828</v>
      </c>
      <c r="AD82" s="546">
        <v>37068864161</v>
      </c>
      <c r="AE82" s="546">
        <v>0</v>
      </c>
      <c r="AF82" s="546">
        <v>0</v>
      </c>
      <c r="AG82" s="546">
        <v>0</v>
      </c>
      <c r="AH82" s="546">
        <v>0</v>
      </c>
      <c r="AI82" s="548"/>
      <c r="AJ82" s="546">
        <v>0</v>
      </c>
      <c r="AK82" s="546">
        <v>0</v>
      </c>
      <c r="AL82" s="546">
        <v>0</v>
      </c>
      <c r="AM82" s="546">
        <v>0</v>
      </c>
      <c r="AN82" s="546">
        <v>0</v>
      </c>
      <c r="AO82" s="546">
        <v>0</v>
      </c>
      <c r="AP82" s="546">
        <v>0</v>
      </c>
      <c r="AQ82" s="550" t="b">
        <v>0</v>
      </c>
      <c r="AR82" s="546">
        <v>0</v>
      </c>
      <c r="AS82" s="546">
        <v>0</v>
      </c>
      <c r="AT82" s="546">
        <v>10.257999999999999</v>
      </c>
      <c r="AU82" s="546">
        <v>0</v>
      </c>
      <c r="AV82" s="546">
        <v>0</v>
      </c>
      <c r="AW82" s="548"/>
      <c r="AX82" s="548"/>
      <c r="AY82" s="546">
        <v>-8.5483333333333338</v>
      </c>
      <c r="AZ82" s="546">
        <v>-1.71</v>
      </c>
      <c r="BA82" s="548"/>
      <c r="BB82" s="546">
        <v>0</v>
      </c>
      <c r="BC82" s="546">
        <v>0</v>
      </c>
      <c r="BD82" s="548"/>
      <c r="BE82" s="548"/>
      <c r="BF82" s="548"/>
      <c r="BG82" s="548"/>
      <c r="BH82" s="548" t="s">
        <v>344</v>
      </c>
      <c r="BI82" s="548"/>
      <c r="BJ82" s="550" t="b">
        <v>0</v>
      </c>
      <c r="BK82" s="546">
        <v>0</v>
      </c>
      <c r="BL82" s="546">
        <v>0</v>
      </c>
      <c r="BM82" s="546">
        <v>0</v>
      </c>
      <c r="BN82" s="548"/>
      <c r="BO82" s="546">
        <v>0</v>
      </c>
      <c r="BP82" s="546">
        <v>0</v>
      </c>
      <c r="BQ82" s="546">
        <v>0</v>
      </c>
      <c r="BR82" s="546">
        <v>3504234945</v>
      </c>
      <c r="BS82" s="548" t="s">
        <v>410</v>
      </c>
      <c r="BT82" s="546">
        <v>1</v>
      </c>
      <c r="BU82" s="550" t="b">
        <v>0</v>
      </c>
      <c r="BV82" s="548"/>
      <c r="BW82" s="546">
        <v>0</v>
      </c>
      <c r="BX82" s="546">
        <v>0</v>
      </c>
      <c r="BY82" s="548" t="s">
        <v>346</v>
      </c>
      <c r="BZ82" s="547">
        <v>45849</v>
      </c>
      <c r="CA82" s="546"/>
      <c r="CB82" s="546"/>
      <c r="CC82" s="546"/>
      <c r="CD82" s="546"/>
      <c r="CE82" s="546"/>
      <c r="CF82" s="546"/>
      <c r="CG82" s="546"/>
      <c r="CH82" s="546"/>
      <c r="CI82" s="546"/>
      <c r="CJ82" s="546"/>
      <c r="CK82" s="546"/>
      <c r="CL82" s="546"/>
      <c r="CM82" s="546"/>
      <c r="CN82" s="546"/>
      <c r="CO82" s="546"/>
      <c r="CP82" s="546"/>
      <c r="CQ82" s="546"/>
      <c r="CR82" s="546"/>
      <c r="CS82" s="546"/>
      <c r="CT82" s="546"/>
      <c r="CU82" s="546"/>
      <c r="CV82" s="546"/>
      <c r="CW82" s="546"/>
      <c r="CX82" s="546"/>
      <c r="CY82" s="546"/>
    </row>
    <row r="83" spans="1:103" ht="13.2">
      <c r="A83" s="541">
        <v>398197126</v>
      </c>
      <c r="B83" s="542">
        <v>45824</v>
      </c>
      <c r="C83" s="542">
        <v>45830</v>
      </c>
      <c r="D83" s="542">
        <v>45831</v>
      </c>
      <c r="E83" s="543" t="s">
        <v>342</v>
      </c>
      <c r="F83" s="543"/>
      <c r="G83" s="541">
        <v>2926676874318</v>
      </c>
      <c r="H83" s="541">
        <v>0</v>
      </c>
      <c r="I83" s="541">
        <v>0</v>
      </c>
      <c r="J83" s="542"/>
      <c r="K83" s="542"/>
      <c r="L83" s="543"/>
      <c r="M83" s="541">
        <v>0</v>
      </c>
      <c r="N83" s="543"/>
      <c r="O83" s="543"/>
      <c r="P83" s="543"/>
      <c r="Q83" s="543"/>
      <c r="R83" s="543"/>
      <c r="S83" s="543" t="s">
        <v>201</v>
      </c>
      <c r="T83" s="541">
        <v>0</v>
      </c>
      <c r="U83" s="541">
        <v>0</v>
      </c>
      <c r="V83" s="541">
        <v>0</v>
      </c>
      <c r="W83" s="541">
        <v>0</v>
      </c>
      <c r="X83" s="541">
        <v>0</v>
      </c>
      <c r="Y83" s="543"/>
      <c r="Z83" s="543" t="s">
        <v>343</v>
      </c>
      <c r="AA83" s="544">
        <v>45828</v>
      </c>
      <c r="AB83" s="544">
        <v>45828</v>
      </c>
      <c r="AC83" s="542">
        <v>45828</v>
      </c>
      <c r="AD83" s="541">
        <v>37068864163</v>
      </c>
      <c r="AE83" s="541">
        <v>0</v>
      </c>
      <c r="AF83" s="541">
        <v>0</v>
      </c>
      <c r="AG83" s="541">
        <v>0</v>
      </c>
      <c r="AH83" s="541">
        <v>0</v>
      </c>
      <c r="AI83" s="543"/>
      <c r="AJ83" s="541">
        <v>0</v>
      </c>
      <c r="AK83" s="541">
        <v>0</v>
      </c>
      <c r="AL83" s="541">
        <v>0</v>
      </c>
      <c r="AM83" s="541">
        <v>0</v>
      </c>
      <c r="AN83" s="541">
        <v>0</v>
      </c>
      <c r="AO83" s="541">
        <v>0</v>
      </c>
      <c r="AP83" s="541">
        <v>0</v>
      </c>
      <c r="AQ83" s="545" t="b">
        <v>0</v>
      </c>
      <c r="AR83" s="541">
        <v>0</v>
      </c>
      <c r="AS83" s="541">
        <v>0</v>
      </c>
      <c r="AT83" s="541">
        <v>10.257999999999999</v>
      </c>
      <c r="AU83" s="541">
        <v>0</v>
      </c>
      <c r="AV83" s="541">
        <v>0</v>
      </c>
      <c r="AW83" s="543"/>
      <c r="AX83" s="543"/>
      <c r="AY83" s="541">
        <v>-8.5483333333333338</v>
      </c>
      <c r="AZ83" s="541">
        <v>-1.71</v>
      </c>
      <c r="BA83" s="543"/>
      <c r="BB83" s="541">
        <v>0</v>
      </c>
      <c r="BC83" s="541">
        <v>0</v>
      </c>
      <c r="BD83" s="543"/>
      <c r="BE83" s="543"/>
      <c r="BF83" s="543"/>
      <c r="BG83" s="543"/>
      <c r="BH83" s="543" t="s">
        <v>344</v>
      </c>
      <c r="BI83" s="543"/>
      <c r="BJ83" s="545" t="b">
        <v>0</v>
      </c>
      <c r="BK83" s="541">
        <v>0</v>
      </c>
      <c r="BL83" s="541">
        <v>0</v>
      </c>
      <c r="BM83" s="541">
        <v>0</v>
      </c>
      <c r="BN83" s="543"/>
      <c r="BO83" s="541">
        <v>0</v>
      </c>
      <c r="BP83" s="541">
        <v>0</v>
      </c>
      <c r="BQ83" s="541">
        <v>0</v>
      </c>
      <c r="BR83" s="541">
        <v>3504234947</v>
      </c>
      <c r="BS83" s="543" t="s">
        <v>411</v>
      </c>
      <c r="BT83" s="541">
        <v>1</v>
      </c>
      <c r="BU83" s="545" t="b">
        <v>0</v>
      </c>
      <c r="BV83" s="543"/>
      <c r="BW83" s="541">
        <v>0</v>
      </c>
      <c r="BX83" s="541">
        <v>0</v>
      </c>
      <c r="BY83" s="543" t="s">
        <v>346</v>
      </c>
      <c r="BZ83" s="542">
        <v>45849</v>
      </c>
      <c r="CA83" s="541"/>
      <c r="CB83" s="541"/>
      <c r="CC83" s="541"/>
      <c r="CD83" s="541"/>
      <c r="CE83" s="541"/>
      <c r="CF83" s="541"/>
      <c r="CG83" s="541"/>
      <c r="CH83" s="541"/>
      <c r="CI83" s="541"/>
      <c r="CJ83" s="541"/>
      <c r="CK83" s="541"/>
      <c r="CL83" s="541"/>
      <c r="CM83" s="541"/>
      <c r="CN83" s="541"/>
      <c r="CO83" s="541"/>
      <c r="CP83" s="541"/>
      <c r="CQ83" s="541"/>
      <c r="CR83" s="541"/>
      <c r="CS83" s="541"/>
      <c r="CT83" s="541"/>
      <c r="CU83" s="541"/>
      <c r="CV83" s="541"/>
      <c r="CW83" s="541"/>
      <c r="CX83" s="541"/>
      <c r="CY83" s="541"/>
    </row>
    <row r="84" spans="1:103" ht="13.2">
      <c r="A84" s="546">
        <v>398197126</v>
      </c>
      <c r="B84" s="547">
        <v>45824</v>
      </c>
      <c r="C84" s="547">
        <v>45830</v>
      </c>
      <c r="D84" s="547">
        <v>45831</v>
      </c>
      <c r="E84" s="548" t="s">
        <v>342</v>
      </c>
      <c r="F84" s="548"/>
      <c r="G84" s="546">
        <v>2926786276195</v>
      </c>
      <c r="H84" s="546">
        <v>0</v>
      </c>
      <c r="I84" s="546">
        <v>0</v>
      </c>
      <c r="J84" s="547"/>
      <c r="K84" s="547"/>
      <c r="L84" s="548"/>
      <c r="M84" s="546">
        <v>0</v>
      </c>
      <c r="N84" s="548"/>
      <c r="O84" s="548"/>
      <c r="P84" s="548"/>
      <c r="Q84" s="548"/>
      <c r="R84" s="548"/>
      <c r="S84" s="548" t="s">
        <v>201</v>
      </c>
      <c r="T84" s="546">
        <v>0</v>
      </c>
      <c r="U84" s="546">
        <v>0</v>
      </c>
      <c r="V84" s="546">
        <v>0</v>
      </c>
      <c r="W84" s="546">
        <v>0</v>
      </c>
      <c r="X84" s="546">
        <v>0</v>
      </c>
      <c r="Y84" s="548"/>
      <c r="Z84" s="548" t="s">
        <v>343</v>
      </c>
      <c r="AA84" s="549">
        <v>45829</v>
      </c>
      <c r="AB84" s="549">
        <v>45829</v>
      </c>
      <c r="AC84" s="547">
        <v>45829</v>
      </c>
      <c r="AD84" s="546">
        <v>37224651138</v>
      </c>
      <c r="AE84" s="546">
        <v>0</v>
      </c>
      <c r="AF84" s="546">
        <v>0</v>
      </c>
      <c r="AG84" s="546">
        <v>0</v>
      </c>
      <c r="AH84" s="546">
        <v>0</v>
      </c>
      <c r="AI84" s="548"/>
      <c r="AJ84" s="546">
        <v>0</v>
      </c>
      <c r="AK84" s="546">
        <v>0</v>
      </c>
      <c r="AL84" s="546">
        <v>0</v>
      </c>
      <c r="AM84" s="546">
        <v>0</v>
      </c>
      <c r="AN84" s="546">
        <v>0</v>
      </c>
      <c r="AO84" s="546">
        <v>0</v>
      </c>
      <c r="AP84" s="546">
        <v>0</v>
      </c>
      <c r="AQ84" s="550" t="b">
        <v>0</v>
      </c>
      <c r="AR84" s="546">
        <v>0</v>
      </c>
      <c r="AS84" s="546">
        <v>0</v>
      </c>
      <c r="AT84" s="546">
        <v>3.04</v>
      </c>
      <c r="AU84" s="546">
        <v>0</v>
      </c>
      <c r="AV84" s="546">
        <v>0</v>
      </c>
      <c r="AW84" s="548"/>
      <c r="AX84" s="548"/>
      <c r="AY84" s="546">
        <v>-2.5333333333333332</v>
      </c>
      <c r="AZ84" s="546">
        <v>-0.51</v>
      </c>
      <c r="BA84" s="548"/>
      <c r="BB84" s="546">
        <v>5921</v>
      </c>
      <c r="BC84" s="546">
        <v>0</v>
      </c>
      <c r="BD84" s="548"/>
      <c r="BE84" s="548"/>
      <c r="BF84" s="548"/>
      <c r="BG84" s="548"/>
      <c r="BH84" s="548" t="s">
        <v>344</v>
      </c>
      <c r="BI84" s="548"/>
      <c r="BJ84" s="550" t="b">
        <v>0</v>
      </c>
      <c r="BK84" s="546">
        <v>0</v>
      </c>
      <c r="BL84" s="546">
        <v>0</v>
      </c>
      <c r="BM84" s="546">
        <v>0</v>
      </c>
      <c r="BN84" s="548"/>
      <c r="BO84" s="546">
        <v>0</v>
      </c>
      <c r="BP84" s="546">
        <v>0</v>
      </c>
      <c r="BQ84" s="546">
        <v>0</v>
      </c>
      <c r="BR84" s="546">
        <v>3520321938</v>
      </c>
      <c r="BS84" s="548" t="s">
        <v>412</v>
      </c>
      <c r="BT84" s="546">
        <v>1</v>
      </c>
      <c r="BU84" s="550" t="b">
        <v>0</v>
      </c>
      <c r="BV84" s="548"/>
      <c r="BW84" s="546">
        <v>0</v>
      </c>
      <c r="BX84" s="546">
        <v>0</v>
      </c>
      <c r="BY84" s="548" t="s">
        <v>346</v>
      </c>
      <c r="BZ84" s="547">
        <v>45849</v>
      </c>
      <c r="CA84" s="546"/>
      <c r="CB84" s="546"/>
      <c r="CC84" s="546"/>
      <c r="CD84" s="546"/>
      <c r="CE84" s="546"/>
      <c r="CF84" s="546"/>
      <c r="CG84" s="546"/>
      <c r="CH84" s="546"/>
      <c r="CI84" s="546"/>
      <c r="CJ84" s="546"/>
      <c r="CK84" s="546"/>
      <c r="CL84" s="546"/>
      <c r="CM84" s="546"/>
      <c r="CN84" s="546"/>
      <c r="CO84" s="546"/>
      <c r="CP84" s="546"/>
      <c r="CQ84" s="546"/>
      <c r="CR84" s="546"/>
      <c r="CS84" s="546"/>
      <c r="CT84" s="546"/>
      <c r="CU84" s="546"/>
      <c r="CV84" s="546"/>
      <c r="CW84" s="546"/>
      <c r="CX84" s="546"/>
      <c r="CY84" s="546"/>
    </row>
    <row r="85" spans="1:103" ht="13.2">
      <c r="A85" s="541">
        <v>398197126</v>
      </c>
      <c r="B85" s="542">
        <v>45824</v>
      </c>
      <c r="C85" s="542">
        <v>45830</v>
      </c>
      <c r="D85" s="542">
        <v>45831</v>
      </c>
      <c r="E85" s="543" t="s">
        <v>342</v>
      </c>
      <c r="F85" s="543"/>
      <c r="G85" s="541">
        <v>2926786276194</v>
      </c>
      <c r="H85" s="541">
        <v>0</v>
      </c>
      <c r="I85" s="541">
        <v>0</v>
      </c>
      <c r="J85" s="542"/>
      <c r="K85" s="542"/>
      <c r="L85" s="543"/>
      <c r="M85" s="541">
        <v>0</v>
      </c>
      <c r="N85" s="543"/>
      <c r="O85" s="543"/>
      <c r="P85" s="543"/>
      <c r="Q85" s="543"/>
      <c r="R85" s="543"/>
      <c r="S85" s="543" t="s">
        <v>201</v>
      </c>
      <c r="T85" s="541">
        <v>0</v>
      </c>
      <c r="U85" s="541">
        <v>0</v>
      </c>
      <c r="V85" s="541">
        <v>0</v>
      </c>
      <c r="W85" s="541">
        <v>0</v>
      </c>
      <c r="X85" s="541">
        <v>0</v>
      </c>
      <c r="Y85" s="543"/>
      <c r="Z85" s="543" t="s">
        <v>343</v>
      </c>
      <c r="AA85" s="544">
        <v>45829</v>
      </c>
      <c r="AB85" s="544">
        <v>45829</v>
      </c>
      <c r="AC85" s="542">
        <v>45829</v>
      </c>
      <c r="AD85" s="541">
        <v>37197395192</v>
      </c>
      <c r="AE85" s="541">
        <v>0</v>
      </c>
      <c r="AF85" s="541">
        <v>0</v>
      </c>
      <c r="AG85" s="541">
        <v>0</v>
      </c>
      <c r="AH85" s="541">
        <v>0</v>
      </c>
      <c r="AI85" s="543"/>
      <c r="AJ85" s="541">
        <v>0</v>
      </c>
      <c r="AK85" s="541">
        <v>0</v>
      </c>
      <c r="AL85" s="541">
        <v>0</v>
      </c>
      <c r="AM85" s="541">
        <v>0</v>
      </c>
      <c r="AN85" s="541">
        <v>0</v>
      </c>
      <c r="AO85" s="541">
        <v>0</v>
      </c>
      <c r="AP85" s="541">
        <v>0</v>
      </c>
      <c r="AQ85" s="545" t="b">
        <v>0</v>
      </c>
      <c r="AR85" s="541">
        <v>0</v>
      </c>
      <c r="AS85" s="541">
        <v>0</v>
      </c>
      <c r="AT85" s="541">
        <v>3.8934000000000002</v>
      </c>
      <c r="AU85" s="541">
        <v>0</v>
      </c>
      <c r="AV85" s="541">
        <v>0</v>
      </c>
      <c r="AW85" s="543"/>
      <c r="AX85" s="543"/>
      <c r="AY85" s="541">
        <v>-3.2444999999999999</v>
      </c>
      <c r="AZ85" s="541">
        <v>-0.65</v>
      </c>
      <c r="BA85" s="543"/>
      <c r="BB85" s="541">
        <v>152270</v>
      </c>
      <c r="BC85" s="541">
        <v>0</v>
      </c>
      <c r="BD85" s="543"/>
      <c r="BE85" s="543"/>
      <c r="BF85" s="543"/>
      <c r="BG85" s="543"/>
      <c r="BH85" s="543" t="s">
        <v>344</v>
      </c>
      <c r="BI85" s="543"/>
      <c r="BJ85" s="545" t="b">
        <v>0</v>
      </c>
      <c r="BK85" s="541">
        <v>0</v>
      </c>
      <c r="BL85" s="541">
        <v>0</v>
      </c>
      <c r="BM85" s="541">
        <v>0</v>
      </c>
      <c r="BN85" s="543"/>
      <c r="BO85" s="541">
        <v>0</v>
      </c>
      <c r="BP85" s="541">
        <v>0</v>
      </c>
      <c r="BQ85" s="541">
        <v>0</v>
      </c>
      <c r="BR85" s="541">
        <v>3516632363</v>
      </c>
      <c r="BS85" s="543" t="s">
        <v>413</v>
      </c>
      <c r="BT85" s="541">
        <v>1</v>
      </c>
      <c r="BU85" s="545" t="b">
        <v>0</v>
      </c>
      <c r="BV85" s="543"/>
      <c r="BW85" s="541">
        <v>0</v>
      </c>
      <c r="BX85" s="541">
        <v>0</v>
      </c>
      <c r="BY85" s="543" t="s">
        <v>346</v>
      </c>
      <c r="BZ85" s="542">
        <v>45849</v>
      </c>
      <c r="CA85" s="541"/>
      <c r="CB85" s="541"/>
      <c r="CC85" s="541"/>
      <c r="CD85" s="541"/>
      <c r="CE85" s="541"/>
      <c r="CF85" s="541"/>
      <c r="CG85" s="541"/>
      <c r="CH85" s="541"/>
      <c r="CI85" s="541"/>
      <c r="CJ85" s="541"/>
      <c r="CK85" s="541"/>
      <c r="CL85" s="541"/>
      <c r="CM85" s="541"/>
      <c r="CN85" s="541"/>
      <c r="CO85" s="541"/>
      <c r="CP85" s="541"/>
      <c r="CQ85" s="541"/>
      <c r="CR85" s="541"/>
      <c r="CS85" s="541"/>
      <c r="CT85" s="541"/>
      <c r="CU85" s="541"/>
      <c r="CV85" s="541"/>
      <c r="CW85" s="541"/>
      <c r="CX85" s="541"/>
      <c r="CY85" s="541"/>
    </row>
    <row r="86" spans="1:103" ht="13.2">
      <c r="A86" s="546">
        <v>398197126</v>
      </c>
      <c r="B86" s="547">
        <v>45824</v>
      </c>
      <c r="C86" s="547">
        <v>45830</v>
      </c>
      <c r="D86" s="547">
        <v>45831</v>
      </c>
      <c r="E86" s="548" t="s">
        <v>342</v>
      </c>
      <c r="F86" s="548"/>
      <c r="G86" s="546">
        <v>2926864786764</v>
      </c>
      <c r="H86" s="546">
        <v>0</v>
      </c>
      <c r="I86" s="546">
        <v>0</v>
      </c>
      <c r="J86" s="547"/>
      <c r="K86" s="547"/>
      <c r="L86" s="548"/>
      <c r="M86" s="546">
        <v>0</v>
      </c>
      <c r="N86" s="548"/>
      <c r="O86" s="548"/>
      <c r="P86" s="548"/>
      <c r="Q86" s="548"/>
      <c r="R86" s="548"/>
      <c r="S86" s="548" t="s">
        <v>201</v>
      </c>
      <c r="T86" s="546">
        <v>0</v>
      </c>
      <c r="U86" s="546">
        <v>0</v>
      </c>
      <c r="V86" s="546">
        <v>0</v>
      </c>
      <c r="W86" s="546">
        <v>0</v>
      </c>
      <c r="X86" s="546">
        <v>0</v>
      </c>
      <c r="Y86" s="548"/>
      <c r="Z86" s="548" t="s">
        <v>343</v>
      </c>
      <c r="AA86" s="549">
        <v>45830</v>
      </c>
      <c r="AB86" s="549">
        <v>45830</v>
      </c>
      <c r="AC86" s="547">
        <v>45830</v>
      </c>
      <c r="AD86" s="546">
        <v>37127671031</v>
      </c>
      <c r="AE86" s="546">
        <v>0</v>
      </c>
      <c r="AF86" s="546">
        <v>0</v>
      </c>
      <c r="AG86" s="546">
        <v>0</v>
      </c>
      <c r="AH86" s="546">
        <v>0</v>
      </c>
      <c r="AI86" s="548"/>
      <c r="AJ86" s="546">
        <v>0</v>
      </c>
      <c r="AK86" s="546">
        <v>0</v>
      </c>
      <c r="AL86" s="546">
        <v>0</v>
      </c>
      <c r="AM86" s="546">
        <v>0</v>
      </c>
      <c r="AN86" s="546">
        <v>0</v>
      </c>
      <c r="AO86" s="546">
        <v>0</v>
      </c>
      <c r="AP86" s="546">
        <v>0</v>
      </c>
      <c r="AQ86" s="550" t="b">
        <v>0</v>
      </c>
      <c r="AR86" s="546">
        <v>0</v>
      </c>
      <c r="AS86" s="546">
        <v>0</v>
      </c>
      <c r="AT86" s="546">
        <v>11.108000000000001</v>
      </c>
      <c r="AU86" s="546">
        <v>0</v>
      </c>
      <c r="AV86" s="546">
        <v>0</v>
      </c>
      <c r="AW86" s="548"/>
      <c r="AX86" s="548"/>
      <c r="AY86" s="546">
        <v>-9.2566666666666659</v>
      </c>
      <c r="AZ86" s="546">
        <v>-1.85</v>
      </c>
      <c r="BA86" s="548"/>
      <c r="BB86" s="546">
        <v>0</v>
      </c>
      <c r="BC86" s="546">
        <v>0</v>
      </c>
      <c r="BD86" s="548"/>
      <c r="BE86" s="548"/>
      <c r="BF86" s="548"/>
      <c r="BG86" s="548"/>
      <c r="BH86" s="548" t="s">
        <v>344</v>
      </c>
      <c r="BI86" s="548"/>
      <c r="BJ86" s="550" t="b">
        <v>0</v>
      </c>
      <c r="BK86" s="546">
        <v>0</v>
      </c>
      <c r="BL86" s="546">
        <v>0</v>
      </c>
      <c r="BM86" s="546">
        <v>0</v>
      </c>
      <c r="BN86" s="548"/>
      <c r="BO86" s="546">
        <v>0</v>
      </c>
      <c r="BP86" s="546">
        <v>0</v>
      </c>
      <c r="BQ86" s="546">
        <v>0</v>
      </c>
      <c r="BR86" s="546">
        <v>3512817618</v>
      </c>
      <c r="BS86" s="548" t="s">
        <v>414</v>
      </c>
      <c r="BT86" s="546">
        <v>1</v>
      </c>
      <c r="BU86" s="550" t="b">
        <v>0</v>
      </c>
      <c r="BV86" s="548"/>
      <c r="BW86" s="546">
        <v>0</v>
      </c>
      <c r="BX86" s="546">
        <v>0</v>
      </c>
      <c r="BY86" s="548" t="s">
        <v>346</v>
      </c>
      <c r="BZ86" s="547">
        <v>45849</v>
      </c>
      <c r="CA86" s="546"/>
      <c r="CB86" s="546"/>
      <c r="CC86" s="546"/>
      <c r="CD86" s="546"/>
      <c r="CE86" s="546"/>
      <c r="CF86" s="546"/>
      <c r="CG86" s="546"/>
      <c r="CH86" s="546"/>
      <c r="CI86" s="546"/>
      <c r="CJ86" s="546"/>
      <c r="CK86" s="546"/>
      <c r="CL86" s="546"/>
      <c r="CM86" s="546"/>
      <c r="CN86" s="546"/>
      <c r="CO86" s="546"/>
      <c r="CP86" s="546"/>
      <c r="CQ86" s="546"/>
      <c r="CR86" s="546"/>
      <c r="CS86" s="546"/>
      <c r="CT86" s="546"/>
      <c r="CU86" s="546"/>
      <c r="CV86" s="546"/>
      <c r="CW86" s="546"/>
      <c r="CX86" s="546"/>
      <c r="CY86" s="546"/>
    </row>
    <row r="87" spans="1:103" ht="13.2">
      <c r="A87" s="541">
        <v>398197126</v>
      </c>
      <c r="B87" s="542">
        <v>45824</v>
      </c>
      <c r="C87" s="542">
        <v>45830</v>
      </c>
      <c r="D87" s="542">
        <v>45831</v>
      </c>
      <c r="E87" s="543" t="s">
        <v>342</v>
      </c>
      <c r="F87" s="543"/>
      <c r="G87" s="541">
        <v>2926864786767</v>
      </c>
      <c r="H87" s="541">
        <v>0</v>
      </c>
      <c r="I87" s="541">
        <v>0</v>
      </c>
      <c r="J87" s="542"/>
      <c r="K87" s="542"/>
      <c r="L87" s="543"/>
      <c r="M87" s="541">
        <v>0</v>
      </c>
      <c r="N87" s="543"/>
      <c r="O87" s="543"/>
      <c r="P87" s="543"/>
      <c r="Q87" s="543"/>
      <c r="R87" s="543"/>
      <c r="S87" s="543" t="s">
        <v>201</v>
      </c>
      <c r="T87" s="541">
        <v>0</v>
      </c>
      <c r="U87" s="541">
        <v>0</v>
      </c>
      <c r="V87" s="541">
        <v>0</v>
      </c>
      <c r="W87" s="541">
        <v>0</v>
      </c>
      <c r="X87" s="541">
        <v>0</v>
      </c>
      <c r="Y87" s="543"/>
      <c r="Z87" s="543" t="s">
        <v>343</v>
      </c>
      <c r="AA87" s="544">
        <v>45830</v>
      </c>
      <c r="AB87" s="544">
        <v>45830</v>
      </c>
      <c r="AC87" s="542">
        <v>45830</v>
      </c>
      <c r="AD87" s="541">
        <v>37197395192</v>
      </c>
      <c r="AE87" s="541">
        <v>0</v>
      </c>
      <c r="AF87" s="541">
        <v>0</v>
      </c>
      <c r="AG87" s="541">
        <v>0</v>
      </c>
      <c r="AH87" s="541">
        <v>0</v>
      </c>
      <c r="AI87" s="543"/>
      <c r="AJ87" s="541">
        <v>0</v>
      </c>
      <c r="AK87" s="541">
        <v>0</v>
      </c>
      <c r="AL87" s="541">
        <v>0</v>
      </c>
      <c r="AM87" s="541">
        <v>0</v>
      </c>
      <c r="AN87" s="541">
        <v>0</v>
      </c>
      <c r="AO87" s="541">
        <v>0</v>
      </c>
      <c r="AP87" s="541">
        <v>0</v>
      </c>
      <c r="AQ87" s="545" t="b">
        <v>0</v>
      </c>
      <c r="AR87" s="541">
        <v>0</v>
      </c>
      <c r="AS87" s="541">
        <v>0</v>
      </c>
      <c r="AT87" s="541">
        <v>4.7789000000000001</v>
      </c>
      <c r="AU87" s="541">
        <v>0</v>
      </c>
      <c r="AV87" s="541">
        <v>0</v>
      </c>
      <c r="AW87" s="543"/>
      <c r="AX87" s="543"/>
      <c r="AY87" s="541">
        <v>-3.9824166666666665</v>
      </c>
      <c r="AZ87" s="541">
        <v>-0.8</v>
      </c>
      <c r="BA87" s="543"/>
      <c r="BB87" s="541">
        <v>152270</v>
      </c>
      <c r="BC87" s="541">
        <v>0</v>
      </c>
      <c r="BD87" s="543"/>
      <c r="BE87" s="543"/>
      <c r="BF87" s="543"/>
      <c r="BG87" s="543"/>
      <c r="BH87" s="543" t="s">
        <v>344</v>
      </c>
      <c r="BI87" s="543"/>
      <c r="BJ87" s="545" t="b">
        <v>0</v>
      </c>
      <c r="BK87" s="541">
        <v>0</v>
      </c>
      <c r="BL87" s="541">
        <v>0</v>
      </c>
      <c r="BM87" s="541">
        <v>0</v>
      </c>
      <c r="BN87" s="543"/>
      <c r="BO87" s="541">
        <v>0</v>
      </c>
      <c r="BP87" s="541">
        <v>0</v>
      </c>
      <c r="BQ87" s="541">
        <v>0</v>
      </c>
      <c r="BR87" s="541">
        <v>3516632363</v>
      </c>
      <c r="BS87" s="543" t="s">
        <v>413</v>
      </c>
      <c r="BT87" s="541">
        <v>1</v>
      </c>
      <c r="BU87" s="545" t="b">
        <v>0</v>
      </c>
      <c r="BV87" s="543"/>
      <c r="BW87" s="541">
        <v>0</v>
      </c>
      <c r="BX87" s="541">
        <v>0</v>
      </c>
      <c r="BY87" s="543" t="s">
        <v>346</v>
      </c>
      <c r="BZ87" s="542">
        <v>45849</v>
      </c>
      <c r="CA87" s="541"/>
      <c r="CB87" s="541"/>
      <c r="CC87" s="541"/>
      <c r="CD87" s="541"/>
      <c r="CE87" s="541"/>
      <c r="CF87" s="541"/>
      <c r="CG87" s="541"/>
      <c r="CH87" s="541"/>
      <c r="CI87" s="541"/>
      <c r="CJ87" s="541"/>
      <c r="CK87" s="541"/>
      <c r="CL87" s="541"/>
      <c r="CM87" s="541"/>
      <c r="CN87" s="541"/>
      <c r="CO87" s="541"/>
      <c r="CP87" s="541"/>
      <c r="CQ87" s="541"/>
      <c r="CR87" s="541"/>
      <c r="CS87" s="541"/>
      <c r="CT87" s="541"/>
      <c r="CU87" s="541"/>
      <c r="CV87" s="541"/>
      <c r="CW87" s="541"/>
      <c r="CX87" s="541"/>
      <c r="CY87" s="541"/>
    </row>
    <row r="88" spans="1:103" ht="13.2">
      <c r="A88" s="546">
        <v>398197126</v>
      </c>
      <c r="B88" s="547">
        <v>45824</v>
      </c>
      <c r="C88" s="547">
        <v>45830</v>
      </c>
      <c r="D88" s="547">
        <v>45831</v>
      </c>
      <c r="E88" s="548" t="s">
        <v>342</v>
      </c>
      <c r="F88" s="548"/>
      <c r="G88" s="546">
        <v>2926864786768</v>
      </c>
      <c r="H88" s="546">
        <v>0</v>
      </c>
      <c r="I88" s="546">
        <v>0</v>
      </c>
      <c r="J88" s="547"/>
      <c r="K88" s="547"/>
      <c r="L88" s="548"/>
      <c r="M88" s="546">
        <v>0</v>
      </c>
      <c r="N88" s="548"/>
      <c r="O88" s="548"/>
      <c r="P88" s="548"/>
      <c r="Q88" s="548"/>
      <c r="R88" s="548"/>
      <c r="S88" s="548" t="s">
        <v>201</v>
      </c>
      <c r="T88" s="546">
        <v>0</v>
      </c>
      <c r="U88" s="546">
        <v>0</v>
      </c>
      <c r="V88" s="546">
        <v>0</v>
      </c>
      <c r="W88" s="546">
        <v>0</v>
      </c>
      <c r="X88" s="546">
        <v>0</v>
      </c>
      <c r="Y88" s="548"/>
      <c r="Z88" s="548" t="s">
        <v>343</v>
      </c>
      <c r="AA88" s="549">
        <v>45830</v>
      </c>
      <c r="AB88" s="549">
        <v>45830</v>
      </c>
      <c r="AC88" s="547">
        <v>45830</v>
      </c>
      <c r="AD88" s="546">
        <v>37352010247</v>
      </c>
      <c r="AE88" s="546">
        <v>0</v>
      </c>
      <c r="AF88" s="546">
        <v>0</v>
      </c>
      <c r="AG88" s="546">
        <v>0</v>
      </c>
      <c r="AH88" s="546">
        <v>0</v>
      </c>
      <c r="AI88" s="548"/>
      <c r="AJ88" s="546">
        <v>0</v>
      </c>
      <c r="AK88" s="546">
        <v>0</v>
      </c>
      <c r="AL88" s="546">
        <v>0</v>
      </c>
      <c r="AM88" s="546">
        <v>0</v>
      </c>
      <c r="AN88" s="546">
        <v>0</v>
      </c>
      <c r="AO88" s="546">
        <v>0</v>
      </c>
      <c r="AP88" s="546">
        <v>0</v>
      </c>
      <c r="AQ88" s="550" t="b">
        <v>0</v>
      </c>
      <c r="AR88" s="546">
        <v>0</v>
      </c>
      <c r="AS88" s="546">
        <v>0</v>
      </c>
      <c r="AT88" s="546">
        <v>2.67</v>
      </c>
      <c r="AU88" s="546">
        <v>0</v>
      </c>
      <c r="AV88" s="546">
        <v>0</v>
      </c>
      <c r="AW88" s="548"/>
      <c r="AX88" s="548"/>
      <c r="AY88" s="546">
        <v>-2.2250000000000001</v>
      </c>
      <c r="AZ88" s="546">
        <v>-0.45</v>
      </c>
      <c r="BA88" s="548"/>
      <c r="BB88" s="546">
        <v>104047</v>
      </c>
      <c r="BC88" s="546">
        <v>0</v>
      </c>
      <c r="BD88" s="548"/>
      <c r="BE88" s="548"/>
      <c r="BF88" s="548"/>
      <c r="BG88" s="548"/>
      <c r="BH88" s="548" t="s">
        <v>344</v>
      </c>
      <c r="BI88" s="548"/>
      <c r="BJ88" s="550" t="b">
        <v>0</v>
      </c>
      <c r="BK88" s="546">
        <v>0</v>
      </c>
      <c r="BL88" s="546">
        <v>0</v>
      </c>
      <c r="BM88" s="546">
        <v>0</v>
      </c>
      <c r="BN88" s="548"/>
      <c r="BO88" s="546">
        <v>0</v>
      </c>
      <c r="BP88" s="546">
        <v>0</v>
      </c>
      <c r="BQ88" s="546">
        <v>0</v>
      </c>
      <c r="BR88" s="546">
        <v>3526866050</v>
      </c>
      <c r="BS88" s="548" t="s">
        <v>415</v>
      </c>
      <c r="BT88" s="546">
        <v>1</v>
      </c>
      <c r="BU88" s="550" t="b">
        <v>0</v>
      </c>
      <c r="BV88" s="548"/>
      <c r="BW88" s="546">
        <v>0</v>
      </c>
      <c r="BX88" s="546">
        <v>0</v>
      </c>
      <c r="BY88" s="548" t="s">
        <v>346</v>
      </c>
      <c r="BZ88" s="547">
        <v>45849</v>
      </c>
      <c r="CA88" s="546"/>
      <c r="CB88" s="546"/>
      <c r="CC88" s="546"/>
      <c r="CD88" s="546"/>
      <c r="CE88" s="546"/>
      <c r="CF88" s="546"/>
      <c r="CG88" s="546"/>
      <c r="CH88" s="546"/>
      <c r="CI88" s="546"/>
      <c r="CJ88" s="546"/>
      <c r="CK88" s="546"/>
      <c r="CL88" s="546"/>
      <c r="CM88" s="546"/>
      <c r="CN88" s="546"/>
      <c r="CO88" s="546"/>
      <c r="CP88" s="546"/>
      <c r="CQ88" s="546"/>
      <c r="CR88" s="546"/>
      <c r="CS88" s="546"/>
      <c r="CT88" s="546"/>
      <c r="CU88" s="546"/>
      <c r="CV88" s="546"/>
      <c r="CW88" s="546"/>
      <c r="CX88" s="546"/>
      <c r="CY88" s="546"/>
    </row>
    <row r="89" spans="1:103" ht="13.2">
      <c r="A89" s="541">
        <v>398197126</v>
      </c>
      <c r="B89" s="542">
        <v>45824</v>
      </c>
      <c r="C89" s="542">
        <v>45830</v>
      </c>
      <c r="D89" s="542">
        <v>45831</v>
      </c>
      <c r="E89" s="543" t="s">
        <v>342</v>
      </c>
      <c r="F89" s="543"/>
      <c r="G89" s="541">
        <v>2926864786765</v>
      </c>
      <c r="H89" s="541">
        <v>0</v>
      </c>
      <c r="I89" s="541">
        <v>0</v>
      </c>
      <c r="J89" s="542"/>
      <c r="K89" s="542"/>
      <c r="L89" s="543"/>
      <c r="M89" s="541">
        <v>0</v>
      </c>
      <c r="N89" s="543"/>
      <c r="O89" s="543"/>
      <c r="P89" s="543"/>
      <c r="Q89" s="543"/>
      <c r="R89" s="543"/>
      <c r="S89" s="543" t="s">
        <v>201</v>
      </c>
      <c r="T89" s="541">
        <v>0</v>
      </c>
      <c r="U89" s="541">
        <v>0</v>
      </c>
      <c r="V89" s="541">
        <v>0</v>
      </c>
      <c r="W89" s="541">
        <v>0</v>
      </c>
      <c r="X89" s="541">
        <v>0</v>
      </c>
      <c r="Y89" s="543"/>
      <c r="Z89" s="543" t="s">
        <v>343</v>
      </c>
      <c r="AA89" s="544">
        <v>45830</v>
      </c>
      <c r="AB89" s="544">
        <v>45830</v>
      </c>
      <c r="AC89" s="542">
        <v>45830</v>
      </c>
      <c r="AD89" s="541">
        <v>37209025217</v>
      </c>
      <c r="AE89" s="541">
        <v>0</v>
      </c>
      <c r="AF89" s="541">
        <v>0</v>
      </c>
      <c r="AG89" s="541">
        <v>0</v>
      </c>
      <c r="AH89" s="541">
        <v>0</v>
      </c>
      <c r="AI89" s="543"/>
      <c r="AJ89" s="541">
        <v>0</v>
      </c>
      <c r="AK89" s="541">
        <v>0</v>
      </c>
      <c r="AL89" s="541">
        <v>0</v>
      </c>
      <c r="AM89" s="541">
        <v>0</v>
      </c>
      <c r="AN89" s="541">
        <v>0</v>
      </c>
      <c r="AO89" s="541">
        <v>0</v>
      </c>
      <c r="AP89" s="541">
        <v>0</v>
      </c>
      <c r="AQ89" s="545" t="b">
        <v>0</v>
      </c>
      <c r="AR89" s="541">
        <v>0</v>
      </c>
      <c r="AS89" s="541">
        <v>0</v>
      </c>
      <c r="AT89" s="541">
        <v>12.089</v>
      </c>
      <c r="AU89" s="541">
        <v>0</v>
      </c>
      <c r="AV89" s="541">
        <v>0</v>
      </c>
      <c r="AW89" s="543"/>
      <c r="AX89" s="543"/>
      <c r="AY89" s="541">
        <v>-10.074166666666667</v>
      </c>
      <c r="AZ89" s="541">
        <v>-2.0099999999999998</v>
      </c>
      <c r="BA89" s="543"/>
      <c r="BB89" s="541">
        <v>0</v>
      </c>
      <c r="BC89" s="541">
        <v>0</v>
      </c>
      <c r="BD89" s="543"/>
      <c r="BE89" s="543"/>
      <c r="BF89" s="543"/>
      <c r="BG89" s="543"/>
      <c r="BH89" s="543" t="s">
        <v>344</v>
      </c>
      <c r="BI89" s="543"/>
      <c r="BJ89" s="545" t="b">
        <v>0</v>
      </c>
      <c r="BK89" s="541">
        <v>0</v>
      </c>
      <c r="BL89" s="541">
        <v>0</v>
      </c>
      <c r="BM89" s="541">
        <v>0</v>
      </c>
      <c r="BN89" s="543"/>
      <c r="BO89" s="541">
        <v>0</v>
      </c>
      <c r="BP89" s="541">
        <v>0</v>
      </c>
      <c r="BQ89" s="541">
        <v>0</v>
      </c>
      <c r="BR89" s="541">
        <v>3518782165</v>
      </c>
      <c r="BS89" s="543" t="s">
        <v>416</v>
      </c>
      <c r="BT89" s="541">
        <v>1</v>
      </c>
      <c r="BU89" s="545" t="b">
        <v>0</v>
      </c>
      <c r="BV89" s="543"/>
      <c r="BW89" s="541">
        <v>0</v>
      </c>
      <c r="BX89" s="541">
        <v>0</v>
      </c>
      <c r="BY89" s="543" t="s">
        <v>346</v>
      </c>
      <c r="BZ89" s="542">
        <v>45849</v>
      </c>
      <c r="CA89" s="541"/>
      <c r="CB89" s="541"/>
      <c r="CC89" s="541"/>
      <c r="CD89" s="541"/>
      <c r="CE89" s="541"/>
      <c r="CF89" s="541"/>
      <c r="CG89" s="541"/>
      <c r="CH89" s="541"/>
      <c r="CI89" s="541"/>
      <c r="CJ89" s="541"/>
      <c r="CK89" s="541"/>
      <c r="CL89" s="541"/>
      <c r="CM89" s="541"/>
      <c r="CN89" s="541"/>
      <c r="CO89" s="541"/>
      <c r="CP89" s="541"/>
      <c r="CQ89" s="541"/>
      <c r="CR89" s="541"/>
      <c r="CS89" s="541"/>
      <c r="CT89" s="541"/>
      <c r="CU89" s="541"/>
      <c r="CV89" s="541"/>
      <c r="CW89" s="541"/>
      <c r="CX89" s="541"/>
      <c r="CY89" s="541"/>
    </row>
    <row r="90" spans="1:103" ht="13.2">
      <c r="A90" s="546">
        <v>398197126</v>
      </c>
      <c r="B90" s="547">
        <v>45824</v>
      </c>
      <c r="C90" s="547">
        <v>45830</v>
      </c>
      <c r="D90" s="547">
        <v>45831</v>
      </c>
      <c r="E90" s="548" t="s">
        <v>342</v>
      </c>
      <c r="F90" s="548"/>
      <c r="G90" s="546">
        <v>2926864786766</v>
      </c>
      <c r="H90" s="546">
        <v>0</v>
      </c>
      <c r="I90" s="546">
        <v>0</v>
      </c>
      <c r="J90" s="547"/>
      <c r="K90" s="547"/>
      <c r="L90" s="548"/>
      <c r="M90" s="546">
        <v>0</v>
      </c>
      <c r="N90" s="548"/>
      <c r="O90" s="548"/>
      <c r="P90" s="548"/>
      <c r="Q90" s="548"/>
      <c r="R90" s="548"/>
      <c r="S90" s="548" t="s">
        <v>201</v>
      </c>
      <c r="T90" s="546">
        <v>0</v>
      </c>
      <c r="U90" s="546">
        <v>0</v>
      </c>
      <c r="V90" s="546">
        <v>0</v>
      </c>
      <c r="W90" s="546">
        <v>0</v>
      </c>
      <c r="X90" s="546">
        <v>0</v>
      </c>
      <c r="Y90" s="548"/>
      <c r="Z90" s="548" t="s">
        <v>343</v>
      </c>
      <c r="AA90" s="549">
        <v>45830</v>
      </c>
      <c r="AB90" s="549">
        <v>45830</v>
      </c>
      <c r="AC90" s="547">
        <v>45830</v>
      </c>
      <c r="AD90" s="546">
        <v>37351988689</v>
      </c>
      <c r="AE90" s="546">
        <v>0</v>
      </c>
      <c r="AF90" s="546">
        <v>0</v>
      </c>
      <c r="AG90" s="546">
        <v>0</v>
      </c>
      <c r="AH90" s="546">
        <v>0</v>
      </c>
      <c r="AI90" s="548"/>
      <c r="AJ90" s="546">
        <v>0</v>
      </c>
      <c r="AK90" s="546">
        <v>0</v>
      </c>
      <c r="AL90" s="546">
        <v>0</v>
      </c>
      <c r="AM90" s="546">
        <v>0</v>
      </c>
      <c r="AN90" s="546">
        <v>0</v>
      </c>
      <c r="AO90" s="546">
        <v>0</v>
      </c>
      <c r="AP90" s="546">
        <v>0</v>
      </c>
      <c r="AQ90" s="550" t="b">
        <v>0</v>
      </c>
      <c r="AR90" s="546">
        <v>0</v>
      </c>
      <c r="AS90" s="546">
        <v>0</v>
      </c>
      <c r="AT90" s="546">
        <v>4.3064999999999998</v>
      </c>
      <c r="AU90" s="546">
        <v>0</v>
      </c>
      <c r="AV90" s="546">
        <v>0</v>
      </c>
      <c r="AW90" s="548"/>
      <c r="AX90" s="548"/>
      <c r="AY90" s="546">
        <v>-3.5887500000000001</v>
      </c>
      <c r="AZ90" s="546">
        <v>-0.72</v>
      </c>
      <c r="BA90" s="548"/>
      <c r="BB90" s="546">
        <v>375924</v>
      </c>
      <c r="BC90" s="546">
        <v>0</v>
      </c>
      <c r="BD90" s="548"/>
      <c r="BE90" s="548"/>
      <c r="BF90" s="548"/>
      <c r="BG90" s="548"/>
      <c r="BH90" s="548" t="s">
        <v>344</v>
      </c>
      <c r="BI90" s="548"/>
      <c r="BJ90" s="550" t="b">
        <v>0</v>
      </c>
      <c r="BK90" s="546">
        <v>0</v>
      </c>
      <c r="BL90" s="546">
        <v>0</v>
      </c>
      <c r="BM90" s="546">
        <v>0</v>
      </c>
      <c r="BN90" s="548"/>
      <c r="BO90" s="546">
        <v>0</v>
      </c>
      <c r="BP90" s="546">
        <v>0</v>
      </c>
      <c r="BQ90" s="546">
        <v>0</v>
      </c>
      <c r="BR90" s="546">
        <v>3526844327</v>
      </c>
      <c r="BS90" s="548" t="s">
        <v>417</v>
      </c>
      <c r="BT90" s="546">
        <v>1</v>
      </c>
      <c r="BU90" s="550" t="b">
        <v>0</v>
      </c>
      <c r="BV90" s="548"/>
      <c r="BW90" s="546">
        <v>0</v>
      </c>
      <c r="BX90" s="546">
        <v>0</v>
      </c>
      <c r="BY90" s="548" t="s">
        <v>346</v>
      </c>
      <c r="BZ90" s="547">
        <v>45849</v>
      </c>
      <c r="CA90" s="546"/>
      <c r="CB90" s="546"/>
      <c r="CC90" s="546"/>
      <c r="CD90" s="546"/>
      <c r="CE90" s="546"/>
      <c r="CF90" s="546"/>
      <c r="CG90" s="546"/>
      <c r="CH90" s="546"/>
      <c r="CI90" s="546"/>
      <c r="CJ90" s="546"/>
      <c r="CK90" s="546"/>
      <c r="CL90" s="546"/>
      <c r="CM90" s="546"/>
      <c r="CN90" s="546"/>
      <c r="CO90" s="546"/>
      <c r="CP90" s="546"/>
      <c r="CQ90" s="546"/>
      <c r="CR90" s="546"/>
      <c r="CS90" s="546"/>
      <c r="CT90" s="546"/>
      <c r="CU90" s="546"/>
      <c r="CV90" s="546"/>
      <c r="CW90" s="546"/>
      <c r="CX90" s="546"/>
      <c r="CY90" s="546"/>
    </row>
    <row r="91" spans="1:103" ht="13.2">
      <c r="A91" s="541">
        <v>406163850</v>
      </c>
      <c r="B91" s="542">
        <v>45831</v>
      </c>
      <c r="C91" s="542">
        <v>45837</v>
      </c>
      <c r="D91" s="542">
        <v>45838</v>
      </c>
      <c r="E91" s="543" t="s">
        <v>342</v>
      </c>
      <c r="F91" s="543"/>
      <c r="G91" s="541">
        <v>2926981803848</v>
      </c>
      <c r="H91" s="541">
        <v>0</v>
      </c>
      <c r="I91" s="541">
        <v>0</v>
      </c>
      <c r="J91" s="542"/>
      <c r="K91" s="542"/>
      <c r="L91" s="543"/>
      <c r="M91" s="541">
        <v>0</v>
      </c>
      <c r="N91" s="543"/>
      <c r="O91" s="543"/>
      <c r="P91" s="543"/>
      <c r="Q91" s="543"/>
      <c r="R91" s="543"/>
      <c r="S91" s="543" t="s">
        <v>201</v>
      </c>
      <c r="T91" s="541">
        <v>0</v>
      </c>
      <c r="U91" s="541">
        <v>0</v>
      </c>
      <c r="V91" s="541">
        <v>0</v>
      </c>
      <c r="W91" s="541">
        <v>0</v>
      </c>
      <c r="X91" s="541">
        <v>0</v>
      </c>
      <c r="Y91" s="543"/>
      <c r="Z91" s="543" t="s">
        <v>343</v>
      </c>
      <c r="AA91" s="544">
        <v>45831</v>
      </c>
      <c r="AB91" s="544">
        <v>45831</v>
      </c>
      <c r="AC91" s="542">
        <v>45831</v>
      </c>
      <c r="AD91" s="541">
        <v>37353781802</v>
      </c>
      <c r="AE91" s="541">
        <v>0</v>
      </c>
      <c r="AF91" s="541">
        <v>0</v>
      </c>
      <c r="AG91" s="541">
        <v>0</v>
      </c>
      <c r="AH91" s="541">
        <v>0</v>
      </c>
      <c r="AI91" s="543"/>
      <c r="AJ91" s="541">
        <v>0</v>
      </c>
      <c r="AK91" s="541">
        <v>0</v>
      </c>
      <c r="AL91" s="541">
        <v>0</v>
      </c>
      <c r="AM91" s="541">
        <v>0</v>
      </c>
      <c r="AN91" s="541">
        <v>0</v>
      </c>
      <c r="AO91" s="541">
        <v>0</v>
      </c>
      <c r="AP91" s="541">
        <v>0</v>
      </c>
      <c r="AQ91" s="545" t="b">
        <v>0</v>
      </c>
      <c r="AR91" s="541">
        <v>0</v>
      </c>
      <c r="AS91" s="541">
        <v>0</v>
      </c>
      <c r="AT91" s="541">
        <v>2.37</v>
      </c>
      <c r="AU91" s="541">
        <v>0</v>
      </c>
      <c r="AV91" s="541">
        <v>0</v>
      </c>
      <c r="AW91" s="543"/>
      <c r="AX91" s="543"/>
      <c r="AY91" s="541">
        <v>-1.9750000000000001</v>
      </c>
      <c r="AZ91" s="541">
        <v>-0.4</v>
      </c>
      <c r="BA91" s="543"/>
      <c r="BB91" s="541">
        <v>110942</v>
      </c>
      <c r="BC91" s="541">
        <v>0</v>
      </c>
      <c r="BD91" s="543"/>
      <c r="BE91" s="543"/>
      <c r="BF91" s="543"/>
      <c r="BG91" s="543"/>
      <c r="BH91" s="543" t="s">
        <v>344</v>
      </c>
      <c r="BI91" s="543"/>
      <c r="BJ91" s="545" t="b">
        <v>0</v>
      </c>
      <c r="BK91" s="541">
        <v>0</v>
      </c>
      <c r="BL91" s="541">
        <v>0</v>
      </c>
      <c r="BM91" s="541">
        <v>0</v>
      </c>
      <c r="BN91" s="543"/>
      <c r="BO91" s="541">
        <v>0</v>
      </c>
      <c r="BP91" s="541">
        <v>0</v>
      </c>
      <c r="BQ91" s="541">
        <v>0</v>
      </c>
      <c r="BR91" s="541">
        <v>3527488434</v>
      </c>
      <c r="BS91" s="543" t="s">
        <v>418</v>
      </c>
      <c r="BT91" s="541">
        <v>1</v>
      </c>
      <c r="BU91" s="545" t="b">
        <v>0</v>
      </c>
      <c r="BV91" s="543"/>
      <c r="BW91" s="541">
        <v>0</v>
      </c>
      <c r="BX91" s="541">
        <v>0</v>
      </c>
      <c r="BY91" s="543" t="s">
        <v>346</v>
      </c>
      <c r="BZ91" s="542">
        <v>45849</v>
      </c>
      <c r="CA91" s="541"/>
      <c r="CB91" s="541"/>
      <c r="CC91" s="541"/>
      <c r="CD91" s="541"/>
      <c r="CE91" s="541"/>
      <c r="CF91" s="541"/>
      <c r="CG91" s="541"/>
      <c r="CH91" s="541"/>
      <c r="CI91" s="541"/>
      <c r="CJ91" s="541"/>
      <c r="CK91" s="541"/>
      <c r="CL91" s="541"/>
      <c r="CM91" s="541"/>
      <c r="CN91" s="541"/>
      <c r="CO91" s="541"/>
      <c r="CP91" s="541"/>
      <c r="CQ91" s="541"/>
      <c r="CR91" s="541"/>
      <c r="CS91" s="541"/>
      <c r="CT91" s="541"/>
      <c r="CU91" s="541"/>
      <c r="CV91" s="541"/>
      <c r="CW91" s="541"/>
      <c r="CX91" s="541"/>
      <c r="CY91" s="541"/>
    </row>
    <row r="92" spans="1:103" ht="13.2">
      <c r="A92" s="546">
        <v>406163850</v>
      </c>
      <c r="B92" s="547">
        <v>45831</v>
      </c>
      <c r="C92" s="547">
        <v>45837</v>
      </c>
      <c r="D92" s="547">
        <v>45838</v>
      </c>
      <c r="E92" s="548" t="s">
        <v>342</v>
      </c>
      <c r="F92" s="548"/>
      <c r="G92" s="546">
        <v>2926981803845</v>
      </c>
      <c r="H92" s="546">
        <v>0</v>
      </c>
      <c r="I92" s="546">
        <v>0</v>
      </c>
      <c r="J92" s="547"/>
      <c r="K92" s="547"/>
      <c r="L92" s="548"/>
      <c r="M92" s="546">
        <v>0</v>
      </c>
      <c r="N92" s="548"/>
      <c r="O92" s="548"/>
      <c r="P92" s="548"/>
      <c r="Q92" s="548"/>
      <c r="R92" s="548"/>
      <c r="S92" s="548" t="s">
        <v>201</v>
      </c>
      <c r="T92" s="546">
        <v>0</v>
      </c>
      <c r="U92" s="546">
        <v>0</v>
      </c>
      <c r="V92" s="546">
        <v>0</v>
      </c>
      <c r="W92" s="546">
        <v>0</v>
      </c>
      <c r="X92" s="546">
        <v>0</v>
      </c>
      <c r="Y92" s="548"/>
      <c r="Z92" s="548" t="s">
        <v>343</v>
      </c>
      <c r="AA92" s="549">
        <v>45831</v>
      </c>
      <c r="AB92" s="549">
        <v>45831</v>
      </c>
      <c r="AC92" s="547">
        <v>45831</v>
      </c>
      <c r="AD92" s="546">
        <v>37375252081</v>
      </c>
      <c r="AE92" s="546">
        <v>0</v>
      </c>
      <c r="AF92" s="546">
        <v>0</v>
      </c>
      <c r="AG92" s="546">
        <v>0</v>
      </c>
      <c r="AH92" s="546">
        <v>0</v>
      </c>
      <c r="AI92" s="548"/>
      <c r="AJ92" s="546">
        <v>0</v>
      </c>
      <c r="AK92" s="546">
        <v>0</v>
      </c>
      <c r="AL92" s="546">
        <v>0</v>
      </c>
      <c r="AM92" s="546">
        <v>0</v>
      </c>
      <c r="AN92" s="546">
        <v>0</v>
      </c>
      <c r="AO92" s="546">
        <v>0</v>
      </c>
      <c r="AP92" s="546">
        <v>0</v>
      </c>
      <c r="AQ92" s="550" t="b">
        <v>0</v>
      </c>
      <c r="AR92" s="546">
        <v>0</v>
      </c>
      <c r="AS92" s="546">
        <v>0</v>
      </c>
      <c r="AT92" s="546">
        <v>10.307</v>
      </c>
      <c r="AU92" s="546">
        <v>0</v>
      </c>
      <c r="AV92" s="546">
        <v>0</v>
      </c>
      <c r="AW92" s="548"/>
      <c r="AX92" s="548"/>
      <c r="AY92" s="546">
        <v>-8.5891666666666673</v>
      </c>
      <c r="AZ92" s="546">
        <v>-1.72</v>
      </c>
      <c r="BA92" s="548"/>
      <c r="BB92" s="546">
        <v>0</v>
      </c>
      <c r="BC92" s="546">
        <v>0</v>
      </c>
      <c r="BD92" s="548"/>
      <c r="BE92" s="548"/>
      <c r="BF92" s="548"/>
      <c r="BG92" s="548"/>
      <c r="BH92" s="548" t="s">
        <v>344</v>
      </c>
      <c r="BI92" s="548"/>
      <c r="BJ92" s="550" t="b">
        <v>0</v>
      </c>
      <c r="BK92" s="546">
        <v>0</v>
      </c>
      <c r="BL92" s="546">
        <v>0</v>
      </c>
      <c r="BM92" s="546">
        <v>0</v>
      </c>
      <c r="BN92" s="548"/>
      <c r="BO92" s="546">
        <v>0</v>
      </c>
      <c r="BP92" s="546">
        <v>0</v>
      </c>
      <c r="BQ92" s="546">
        <v>0</v>
      </c>
      <c r="BR92" s="546">
        <v>3528470274</v>
      </c>
      <c r="BS92" s="548" t="s">
        <v>419</v>
      </c>
      <c r="BT92" s="546">
        <v>1</v>
      </c>
      <c r="BU92" s="550" t="b">
        <v>0</v>
      </c>
      <c r="BV92" s="548"/>
      <c r="BW92" s="546">
        <v>0</v>
      </c>
      <c r="BX92" s="546">
        <v>0</v>
      </c>
      <c r="BY92" s="548" t="s">
        <v>346</v>
      </c>
      <c r="BZ92" s="547">
        <v>45849</v>
      </c>
      <c r="CA92" s="546"/>
      <c r="CB92" s="546"/>
      <c r="CC92" s="546"/>
      <c r="CD92" s="546"/>
      <c r="CE92" s="546"/>
      <c r="CF92" s="546"/>
      <c r="CG92" s="546"/>
      <c r="CH92" s="546"/>
      <c r="CI92" s="546"/>
      <c r="CJ92" s="546"/>
      <c r="CK92" s="546"/>
      <c r="CL92" s="546"/>
      <c r="CM92" s="546"/>
      <c r="CN92" s="546"/>
      <c r="CO92" s="546"/>
      <c r="CP92" s="546"/>
      <c r="CQ92" s="546"/>
      <c r="CR92" s="546"/>
      <c r="CS92" s="546"/>
      <c r="CT92" s="546"/>
      <c r="CU92" s="546"/>
      <c r="CV92" s="546"/>
      <c r="CW92" s="546"/>
      <c r="CX92" s="546"/>
      <c r="CY92" s="546"/>
    </row>
    <row r="93" spans="1:103" ht="13.2">
      <c r="A93" s="541">
        <v>406163850</v>
      </c>
      <c r="B93" s="542">
        <v>45831</v>
      </c>
      <c r="C93" s="542">
        <v>45837</v>
      </c>
      <c r="D93" s="542">
        <v>45838</v>
      </c>
      <c r="E93" s="543" t="s">
        <v>342</v>
      </c>
      <c r="F93" s="543"/>
      <c r="G93" s="541">
        <v>2926981803849</v>
      </c>
      <c r="H93" s="541">
        <v>0</v>
      </c>
      <c r="I93" s="541">
        <v>0</v>
      </c>
      <c r="J93" s="542"/>
      <c r="K93" s="542"/>
      <c r="L93" s="543"/>
      <c r="M93" s="541">
        <v>0</v>
      </c>
      <c r="N93" s="543"/>
      <c r="O93" s="543"/>
      <c r="P93" s="543"/>
      <c r="Q93" s="543"/>
      <c r="R93" s="543"/>
      <c r="S93" s="543" t="s">
        <v>201</v>
      </c>
      <c r="T93" s="541">
        <v>0</v>
      </c>
      <c r="U93" s="541">
        <v>0</v>
      </c>
      <c r="V93" s="541">
        <v>0</v>
      </c>
      <c r="W93" s="541">
        <v>0</v>
      </c>
      <c r="X93" s="541">
        <v>0</v>
      </c>
      <c r="Y93" s="543"/>
      <c r="Z93" s="543" t="s">
        <v>343</v>
      </c>
      <c r="AA93" s="544">
        <v>45831</v>
      </c>
      <c r="AB93" s="544">
        <v>45831</v>
      </c>
      <c r="AC93" s="542">
        <v>45831</v>
      </c>
      <c r="AD93" s="541">
        <v>36956140960</v>
      </c>
      <c r="AE93" s="541">
        <v>0</v>
      </c>
      <c r="AF93" s="541">
        <v>0</v>
      </c>
      <c r="AG93" s="541">
        <v>0</v>
      </c>
      <c r="AH93" s="541">
        <v>0</v>
      </c>
      <c r="AI93" s="543"/>
      <c r="AJ93" s="541">
        <v>0</v>
      </c>
      <c r="AK93" s="541">
        <v>0</v>
      </c>
      <c r="AL93" s="541">
        <v>0</v>
      </c>
      <c r="AM93" s="541">
        <v>0</v>
      </c>
      <c r="AN93" s="541">
        <v>0</v>
      </c>
      <c r="AO93" s="541">
        <v>0</v>
      </c>
      <c r="AP93" s="541">
        <v>0</v>
      </c>
      <c r="AQ93" s="545" t="b">
        <v>0</v>
      </c>
      <c r="AR93" s="541">
        <v>0</v>
      </c>
      <c r="AS93" s="541">
        <v>0</v>
      </c>
      <c r="AT93" s="541">
        <v>3.5385</v>
      </c>
      <c r="AU93" s="541">
        <v>0</v>
      </c>
      <c r="AV93" s="541">
        <v>0</v>
      </c>
      <c r="AW93" s="543"/>
      <c r="AX93" s="543"/>
      <c r="AY93" s="541">
        <v>-2.94875</v>
      </c>
      <c r="AZ93" s="541">
        <v>-0.59</v>
      </c>
      <c r="BA93" s="543"/>
      <c r="BB93" s="541">
        <v>106908</v>
      </c>
      <c r="BC93" s="541">
        <v>0</v>
      </c>
      <c r="BD93" s="543"/>
      <c r="BE93" s="543"/>
      <c r="BF93" s="543"/>
      <c r="BG93" s="543"/>
      <c r="BH93" s="543" t="s">
        <v>344</v>
      </c>
      <c r="BI93" s="543"/>
      <c r="BJ93" s="545" t="b">
        <v>0</v>
      </c>
      <c r="BK93" s="541">
        <v>0</v>
      </c>
      <c r="BL93" s="541">
        <v>0</v>
      </c>
      <c r="BM93" s="541">
        <v>0</v>
      </c>
      <c r="BN93" s="543"/>
      <c r="BO93" s="541">
        <v>0</v>
      </c>
      <c r="BP93" s="541">
        <v>0</v>
      </c>
      <c r="BQ93" s="541">
        <v>0</v>
      </c>
      <c r="BR93" s="541">
        <v>3491481038</v>
      </c>
      <c r="BS93" s="543" t="s">
        <v>393</v>
      </c>
      <c r="BT93" s="541">
        <v>1</v>
      </c>
      <c r="BU93" s="545" t="b">
        <v>0</v>
      </c>
      <c r="BV93" s="543"/>
      <c r="BW93" s="541">
        <v>0</v>
      </c>
      <c r="BX93" s="541">
        <v>0</v>
      </c>
      <c r="BY93" s="543" t="s">
        <v>346</v>
      </c>
      <c r="BZ93" s="542">
        <v>45849</v>
      </c>
      <c r="CA93" s="541"/>
      <c r="CB93" s="541"/>
      <c r="CC93" s="541"/>
      <c r="CD93" s="541"/>
      <c r="CE93" s="541"/>
      <c r="CF93" s="541"/>
      <c r="CG93" s="541"/>
      <c r="CH93" s="541"/>
      <c r="CI93" s="541"/>
      <c r="CJ93" s="541"/>
      <c r="CK93" s="541"/>
      <c r="CL93" s="541"/>
      <c r="CM93" s="541"/>
      <c r="CN93" s="541"/>
      <c r="CO93" s="541"/>
      <c r="CP93" s="541"/>
      <c r="CQ93" s="541"/>
      <c r="CR93" s="541"/>
      <c r="CS93" s="541"/>
      <c r="CT93" s="541"/>
      <c r="CU93" s="541"/>
      <c r="CV93" s="541"/>
      <c r="CW93" s="541"/>
      <c r="CX93" s="541"/>
      <c r="CY93" s="541"/>
    </row>
    <row r="94" spans="1:103" ht="13.2">
      <c r="A94" s="546">
        <v>406163850</v>
      </c>
      <c r="B94" s="547">
        <v>45831</v>
      </c>
      <c r="C94" s="547">
        <v>45837</v>
      </c>
      <c r="D94" s="547">
        <v>45838</v>
      </c>
      <c r="E94" s="548" t="s">
        <v>342</v>
      </c>
      <c r="F94" s="548"/>
      <c r="G94" s="546">
        <v>2926981803847</v>
      </c>
      <c r="H94" s="546">
        <v>0</v>
      </c>
      <c r="I94" s="546">
        <v>0</v>
      </c>
      <c r="J94" s="547"/>
      <c r="K94" s="547"/>
      <c r="L94" s="548"/>
      <c r="M94" s="546">
        <v>0</v>
      </c>
      <c r="N94" s="548"/>
      <c r="O94" s="548"/>
      <c r="P94" s="548"/>
      <c r="Q94" s="548"/>
      <c r="R94" s="548"/>
      <c r="S94" s="548" t="s">
        <v>201</v>
      </c>
      <c r="T94" s="546">
        <v>0</v>
      </c>
      <c r="U94" s="546">
        <v>0</v>
      </c>
      <c r="V94" s="546">
        <v>0</v>
      </c>
      <c r="W94" s="546">
        <v>0</v>
      </c>
      <c r="X94" s="546">
        <v>0</v>
      </c>
      <c r="Y94" s="548"/>
      <c r="Z94" s="548" t="s">
        <v>343</v>
      </c>
      <c r="AA94" s="549">
        <v>45831</v>
      </c>
      <c r="AB94" s="549">
        <v>45831</v>
      </c>
      <c r="AC94" s="547">
        <v>45831</v>
      </c>
      <c r="AD94" s="546">
        <v>37363057000</v>
      </c>
      <c r="AE94" s="546">
        <v>0</v>
      </c>
      <c r="AF94" s="546">
        <v>0</v>
      </c>
      <c r="AG94" s="546">
        <v>0</v>
      </c>
      <c r="AH94" s="546">
        <v>0</v>
      </c>
      <c r="AI94" s="548"/>
      <c r="AJ94" s="546">
        <v>0</v>
      </c>
      <c r="AK94" s="546">
        <v>0</v>
      </c>
      <c r="AL94" s="546">
        <v>0</v>
      </c>
      <c r="AM94" s="546">
        <v>0</v>
      </c>
      <c r="AN94" s="546">
        <v>0</v>
      </c>
      <c r="AO94" s="546">
        <v>0</v>
      </c>
      <c r="AP94" s="546">
        <v>0</v>
      </c>
      <c r="AQ94" s="550" t="b">
        <v>0</v>
      </c>
      <c r="AR94" s="546">
        <v>0</v>
      </c>
      <c r="AS94" s="546">
        <v>0</v>
      </c>
      <c r="AT94" s="546">
        <v>4.3064999999999998</v>
      </c>
      <c r="AU94" s="546">
        <v>0</v>
      </c>
      <c r="AV94" s="546">
        <v>0</v>
      </c>
      <c r="AW94" s="548"/>
      <c r="AX94" s="548"/>
      <c r="AY94" s="546">
        <v>-3.5887500000000001</v>
      </c>
      <c r="AZ94" s="546">
        <v>-0.72</v>
      </c>
      <c r="BA94" s="548"/>
      <c r="BB94" s="546">
        <v>3474</v>
      </c>
      <c r="BC94" s="546">
        <v>0</v>
      </c>
      <c r="BD94" s="548"/>
      <c r="BE94" s="548"/>
      <c r="BF94" s="548"/>
      <c r="BG94" s="548"/>
      <c r="BH94" s="548" t="s">
        <v>344</v>
      </c>
      <c r="BI94" s="548"/>
      <c r="BJ94" s="550" t="b">
        <v>0</v>
      </c>
      <c r="BK94" s="546">
        <v>0</v>
      </c>
      <c r="BL94" s="546">
        <v>0</v>
      </c>
      <c r="BM94" s="546">
        <v>0</v>
      </c>
      <c r="BN94" s="548"/>
      <c r="BO94" s="546">
        <v>0</v>
      </c>
      <c r="BP94" s="546">
        <v>0</v>
      </c>
      <c r="BQ94" s="546">
        <v>0</v>
      </c>
      <c r="BR94" s="546">
        <v>3528301842</v>
      </c>
      <c r="BS94" s="548" t="s">
        <v>420</v>
      </c>
      <c r="BT94" s="546">
        <v>1</v>
      </c>
      <c r="BU94" s="550" t="b">
        <v>0</v>
      </c>
      <c r="BV94" s="548"/>
      <c r="BW94" s="546">
        <v>0</v>
      </c>
      <c r="BX94" s="546">
        <v>0</v>
      </c>
      <c r="BY94" s="548" t="s">
        <v>346</v>
      </c>
      <c r="BZ94" s="547">
        <v>45849</v>
      </c>
      <c r="CA94" s="546"/>
      <c r="CB94" s="546"/>
      <c r="CC94" s="546"/>
      <c r="CD94" s="546"/>
      <c r="CE94" s="546"/>
      <c r="CF94" s="546"/>
      <c r="CG94" s="546"/>
      <c r="CH94" s="546"/>
      <c r="CI94" s="546"/>
      <c r="CJ94" s="546"/>
      <c r="CK94" s="546"/>
      <c r="CL94" s="546"/>
      <c r="CM94" s="546"/>
      <c r="CN94" s="546"/>
      <c r="CO94" s="546"/>
      <c r="CP94" s="546"/>
      <c r="CQ94" s="546"/>
      <c r="CR94" s="546"/>
      <c r="CS94" s="546"/>
      <c r="CT94" s="546"/>
      <c r="CU94" s="546"/>
      <c r="CV94" s="546"/>
      <c r="CW94" s="546"/>
      <c r="CX94" s="546"/>
      <c r="CY94" s="546"/>
    </row>
    <row r="95" spans="1:103" ht="13.2">
      <c r="A95" s="541">
        <v>406163850</v>
      </c>
      <c r="B95" s="542">
        <v>45831</v>
      </c>
      <c r="C95" s="542">
        <v>45837</v>
      </c>
      <c r="D95" s="542">
        <v>45838</v>
      </c>
      <c r="E95" s="543" t="s">
        <v>342</v>
      </c>
      <c r="F95" s="543"/>
      <c r="G95" s="541">
        <v>2926981803846</v>
      </c>
      <c r="H95" s="541">
        <v>0</v>
      </c>
      <c r="I95" s="541">
        <v>0</v>
      </c>
      <c r="J95" s="542"/>
      <c r="K95" s="542"/>
      <c r="L95" s="543"/>
      <c r="M95" s="541">
        <v>0</v>
      </c>
      <c r="N95" s="543"/>
      <c r="O95" s="543"/>
      <c r="P95" s="543"/>
      <c r="Q95" s="543"/>
      <c r="R95" s="543"/>
      <c r="S95" s="543" t="s">
        <v>201</v>
      </c>
      <c r="T95" s="541">
        <v>0</v>
      </c>
      <c r="U95" s="541">
        <v>0</v>
      </c>
      <c r="V95" s="541">
        <v>0</v>
      </c>
      <c r="W95" s="541">
        <v>0</v>
      </c>
      <c r="X95" s="541">
        <v>0</v>
      </c>
      <c r="Y95" s="543"/>
      <c r="Z95" s="543" t="s">
        <v>343</v>
      </c>
      <c r="AA95" s="544">
        <v>45831</v>
      </c>
      <c r="AB95" s="544">
        <v>45831</v>
      </c>
      <c r="AC95" s="542">
        <v>45831</v>
      </c>
      <c r="AD95" s="541">
        <v>37068151786</v>
      </c>
      <c r="AE95" s="541">
        <v>0</v>
      </c>
      <c r="AF95" s="541">
        <v>0</v>
      </c>
      <c r="AG95" s="541">
        <v>0</v>
      </c>
      <c r="AH95" s="541">
        <v>0</v>
      </c>
      <c r="AI95" s="543"/>
      <c r="AJ95" s="541">
        <v>0</v>
      </c>
      <c r="AK95" s="541">
        <v>0</v>
      </c>
      <c r="AL95" s="541">
        <v>0</v>
      </c>
      <c r="AM95" s="541">
        <v>0</v>
      </c>
      <c r="AN95" s="541">
        <v>0</v>
      </c>
      <c r="AO95" s="541">
        <v>0</v>
      </c>
      <c r="AP95" s="541">
        <v>0</v>
      </c>
      <c r="AQ95" s="545" t="b">
        <v>0</v>
      </c>
      <c r="AR95" s="541">
        <v>0</v>
      </c>
      <c r="AS95" s="541">
        <v>0</v>
      </c>
      <c r="AT95" s="541">
        <v>15.21</v>
      </c>
      <c r="AU95" s="541">
        <v>0</v>
      </c>
      <c r="AV95" s="541">
        <v>0</v>
      </c>
      <c r="AW95" s="543"/>
      <c r="AX95" s="543"/>
      <c r="AY95" s="541">
        <v>-12.675000000000001</v>
      </c>
      <c r="AZ95" s="541">
        <v>-2.54</v>
      </c>
      <c r="BA95" s="543"/>
      <c r="BB95" s="541">
        <v>0</v>
      </c>
      <c r="BC95" s="541">
        <v>0</v>
      </c>
      <c r="BD95" s="543"/>
      <c r="BE95" s="543"/>
      <c r="BF95" s="543"/>
      <c r="BG95" s="543"/>
      <c r="BH95" s="543" t="s">
        <v>344</v>
      </c>
      <c r="BI95" s="543"/>
      <c r="BJ95" s="545" t="b">
        <v>0</v>
      </c>
      <c r="BK95" s="541">
        <v>0</v>
      </c>
      <c r="BL95" s="541">
        <v>0</v>
      </c>
      <c r="BM95" s="541">
        <v>0</v>
      </c>
      <c r="BN95" s="543"/>
      <c r="BO95" s="541">
        <v>0</v>
      </c>
      <c r="BP95" s="541">
        <v>0</v>
      </c>
      <c r="BQ95" s="541">
        <v>0</v>
      </c>
      <c r="BR95" s="541">
        <v>0</v>
      </c>
      <c r="BS95" s="543" t="s">
        <v>421</v>
      </c>
      <c r="BT95" s="541">
        <v>1</v>
      </c>
      <c r="BU95" s="545" t="b">
        <v>0</v>
      </c>
      <c r="BV95" s="543"/>
      <c r="BW95" s="541">
        <v>0</v>
      </c>
      <c r="BX95" s="541">
        <v>0</v>
      </c>
      <c r="BY95" s="543" t="s">
        <v>346</v>
      </c>
      <c r="BZ95" s="542">
        <v>45849</v>
      </c>
      <c r="CA95" s="541"/>
      <c r="CB95" s="541"/>
      <c r="CC95" s="541"/>
      <c r="CD95" s="541"/>
      <c r="CE95" s="541"/>
      <c r="CF95" s="541"/>
      <c r="CG95" s="541"/>
      <c r="CH95" s="541"/>
      <c r="CI95" s="541"/>
      <c r="CJ95" s="541"/>
      <c r="CK95" s="541"/>
      <c r="CL95" s="541"/>
      <c r="CM95" s="541"/>
      <c r="CN95" s="541"/>
      <c r="CO95" s="541"/>
      <c r="CP95" s="541"/>
      <c r="CQ95" s="541"/>
      <c r="CR95" s="541"/>
      <c r="CS95" s="541"/>
      <c r="CT95" s="541"/>
      <c r="CU95" s="541"/>
      <c r="CV95" s="541"/>
      <c r="CW95" s="541"/>
      <c r="CX95" s="541"/>
      <c r="CY95" s="541"/>
    </row>
    <row r="96" spans="1:103" ht="13.2">
      <c r="A96" s="546">
        <v>406163850</v>
      </c>
      <c r="B96" s="547">
        <v>45831</v>
      </c>
      <c r="C96" s="547">
        <v>45837</v>
      </c>
      <c r="D96" s="547">
        <v>45838</v>
      </c>
      <c r="E96" s="548" t="s">
        <v>342</v>
      </c>
      <c r="F96" s="548"/>
      <c r="G96" s="546">
        <v>2927158172985</v>
      </c>
      <c r="H96" s="546">
        <v>0</v>
      </c>
      <c r="I96" s="546">
        <v>0</v>
      </c>
      <c r="J96" s="547"/>
      <c r="K96" s="547"/>
      <c r="L96" s="548"/>
      <c r="M96" s="546">
        <v>0</v>
      </c>
      <c r="N96" s="548"/>
      <c r="O96" s="548"/>
      <c r="P96" s="548"/>
      <c r="Q96" s="548"/>
      <c r="R96" s="548"/>
      <c r="S96" s="548" t="s">
        <v>201</v>
      </c>
      <c r="T96" s="546">
        <v>0</v>
      </c>
      <c r="U96" s="546">
        <v>0</v>
      </c>
      <c r="V96" s="546">
        <v>0</v>
      </c>
      <c r="W96" s="546">
        <v>0</v>
      </c>
      <c r="X96" s="546">
        <v>0</v>
      </c>
      <c r="Y96" s="548"/>
      <c r="Z96" s="548" t="s">
        <v>343</v>
      </c>
      <c r="AA96" s="549">
        <v>45832</v>
      </c>
      <c r="AB96" s="549">
        <v>45832</v>
      </c>
      <c r="AC96" s="547">
        <v>45832</v>
      </c>
      <c r="AD96" s="546">
        <v>37353781802</v>
      </c>
      <c r="AE96" s="546">
        <v>0</v>
      </c>
      <c r="AF96" s="546">
        <v>0</v>
      </c>
      <c r="AG96" s="546">
        <v>0</v>
      </c>
      <c r="AH96" s="546">
        <v>0</v>
      </c>
      <c r="AI96" s="548"/>
      <c r="AJ96" s="546">
        <v>0</v>
      </c>
      <c r="AK96" s="546">
        <v>0</v>
      </c>
      <c r="AL96" s="546">
        <v>0</v>
      </c>
      <c r="AM96" s="546">
        <v>0</v>
      </c>
      <c r="AN96" s="546">
        <v>0</v>
      </c>
      <c r="AO96" s="546">
        <v>0</v>
      </c>
      <c r="AP96" s="546">
        <v>0</v>
      </c>
      <c r="AQ96" s="550" t="b">
        <v>0</v>
      </c>
      <c r="AR96" s="546">
        <v>0</v>
      </c>
      <c r="AS96" s="546">
        <v>0</v>
      </c>
      <c r="AT96" s="546">
        <v>2.97</v>
      </c>
      <c r="AU96" s="546">
        <v>0</v>
      </c>
      <c r="AV96" s="546">
        <v>0</v>
      </c>
      <c r="AW96" s="548"/>
      <c r="AX96" s="548"/>
      <c r="AY96" s="546">
        <v>-2.4750000000000001</v>
      </c>
      <c r="AZ96" s="546">
        <v>-0.5</v>
      </c>
      <c r="BA96" s="548"/>
      <c r="BB96" s="546">
        <v>110942</v>
      </c>
      <c r="BC96" s="546">
        <v>0</v>
      </c>
      <c r="BD96" s="548"/>
      <c r="BE96" s="548"/>
      <c r="BF96" s="548"/>
      <c r="BG96" s="548"/>
      <c r="BH96" s="548" t="s">
        <v>344</v>
      </c>
      <c r="BI96" s="548"/>
      <c r="BJ96" s="550" t="b">
        <v>0</v>
      </c>
      <c r="BK96" s="546">
        <v>0</v>
      </c>
      <c r="BL96" s="546">
        <v>0</v>
      </c>
      <c r="BM96" s="546">
        <v>0</v>
      </c>
      <c r="BN96" s="548"/>
      <c r="BO96" s="546">
        <v>0</v>
      </c>
      <c r="BP96" s="546">
        <v>0</v>
      </c>
      <c r="BQ96" s="546">
        <v>0</v>
      </c>
      <c r="BR96" s="546">
        <v>3527488434</v>
      </c>
      <c r="BS96" s="548" t="s">
        <v>418</v>
      </c>
      <c r="BT96" s="546">
        <v>1</v>
      </c>
      <c r="BU96" s="550" t="b">
        <v>0</v>
      </c>
      <c r="BV96" s="548"/>
      <c r="BW96" s="546">
        <v>0</v>
      </c>
      <c r="BX96" s="546">
        <v>0</v>
      </c>
      <c r="BY96" s="548" t="s">
        <v>346</v>
      </c>
      <c r="BZ96" s="547">
        <v>45849</v>
      </c>
      <c r="CA96" s="546"/>
      <c r="CB96" s="546"/>
      <c r="CC96" s="546"/>
      <c r="CD96" s="546"/>
      <c r="CE96" s="546"/>
      <c r="CF96" s="546"/>
      <c r="CG96" s="546"/>
      <c r="CH96" s="546"/>
      <c r="CI96" s="546"/>
      <c r="CJ96" s="546"/>
      <c r="CK96" s="546"/>
      <c r="CL96" s="546"/>
      <c r="CM96" s="546"/>
      <c r="CN96" s="546"/>
      <c r="CO96" s="546"/>
      <c r="CP96" s="546"/>
      <c r="CQ96" s="546"/>
      <c r="CR96" s="546"/>
      <c r="CS96" s="546"/>
      <c r="CT96" s="546"/>
      <c r="CU96" s="546"/>
      <c r="CV96" s="546"/>
      <c r="CW96" s="546"/>
      <c r="CX96" s="546"/>
      <c r="CY96" s="546"/>
    </row>
    <row r="97" spans="1:103" ht="13.2">
      <c r="A97" s="541">
        <v>406163850</v>
      </c>
      <c r="B97" s="542">
        <v>45831</v>
      </c>
      <c r="C97" s="542">
        <v>45837</v>
      </c>
      <c r="D97" s="542">
        <v>45838</v>
      </c>
      <c r="E97" s="543" t="s">
        <v>342</v>
      </c>
      <c r="F97" s="543"/>
      <c r="G97" s="541">
        <v>2927158172984</v>
      </c>
      <c r="H97" s="541">
        <v>0</v>
      </c>
      <c r="I97" s="541">
        <v>0</v>
      </c>
      <c r="J97" s="542"/>
      <c r="K97" s="542"/>
      <c r="L97" s="543"/>
      <c r="M97" s="541">
        <v>0</v>
      </c>
      <c r="N97" s="543"/>
      <c r="O97" s="543"/>
      <c r="P97" s="543"/>
      <c r="Q97" s="543"/>
      <c r="R97" s="543"/>
      <c r="S97" s="543" t="s">
        <v>201</v>
      </c>
      <c r="T97" s="541">
        <v>0</v>
      </c>
      <c r="U97" s="541">
        <v>0</v>
      </c>
      <c r="V97" s="541">
        <v>0</v>
      </c>
      <c r="W97" s="541">
        <v>0</v>
      </c>
      <c r="X97" s="541">
        <v>0</v>
      </c>
      <c r="Y97" s="543"/>
      <c r="Z97" s="543" t="s">
        <v>343</v>
      </c>
      <c r="AA97" s="544">
        <v>45832</v>
      </c>
      <c r="AB97" s="544">
        <v>45832</v>
      </c>
      <c r="AC97" s="542">
        <v>45832</v>
      </c>
      <c r="AD97" s="541">
        <v>37351933524</v>
      </c>
      <c r="AE97" s="541">
        <v>0</v>
      </c>
      <c r="AF97" s="541">
        <v>0</v>
      </c>
      <c r="AG97" s="541">
        <v>0</v>
      </c>
      <c r="AH97" s="541">
        <v>0</v>
      </c>
      <c r="AI97" s="543"/>
      <c r="AJ97" s="541">
        <v>0</v>
      </c>
      <c r="AK97" s="541">
        <v>0</v>
      </c>
      <c r="AL97" s="541">
        <v>0</v>
      </c>
      <c r="AM97" s="541">
        <v>0</v>
      </c>
      <c r="AN97" s="541">
        <v>0</v>
      </c>
      <c r="AO97" s="541">
        <v>0</v>
      </c>
      <c r="AP97" s="541">
        <v>0</v>
      </c>
      <c r="AQ97" s="545" t="b">
        <v>0</v>
      </c>
      <c r="AR97" s="541">
        <v>0</v>
      </c>
      <c r="AS97" s="541">
        <v>0</v>
      </c>
      <c r="AT97" s="541">
        <v>10.112</v>
      </c>
      <c r="AU97" s="541">
        <v>0</v>
      </c>
      <c r="AV97" s="541">
        <v>0</v>
      </c>
      <c r="AW97" s="543"/>
      <c r="AX97" s="543"/>
      <c r="AY97" s="541">
        <v>-8.4266666666666659</v>
      </c>
      <c r="AZ97" s="541">
        <v>-1.69</v>
      </c>
      <c r="BA97" s="543"/>
      <c r="BB97" s="541">
        <v>0</v>
      </c>
      <c r="BC97" s="541">
        <v>0</v>
      </c>
      <c r="BD97" s="543"/>
      <c r="BE97" s="543"/>
      <c r="BF97" s="543"/>
      <c r="BG97" s="543"/>
      <c r="BH97" s="543" t="s">
        <v>344</v>
      </c>
      <c r="BI97" s="543"/>
      <c r="BJ97" s="545" t="b">
        <v>0</v>
      </c>
      <c r="BK97" s="541">
        <v>0</v>
      </c>
      <c r="BL97" s="541">
        <v>0</v>
      </c>
      <c r="BM97" s="541">
        <v>0</v>
      </c>
      <c r="BN97" s="543"/>
      <c r="BO97" s="541">
        <v>0</v>
      </c>
      <c r="BP97" s="541">
        <v>0</v>
      </c>
      <c r="BQ97" s="541">
        <v>0</v>
      </c>
      <c r="BR97" s="541">
        <v>3526789011</v>
      </c>
      <c r="BS97" s="543" t="s">
        <v>422</v>
      </c>
      <c r="BT97" s="541">
        <v>1</v>
      </c>
      <c r="BU97" s="545" t="b">
        <v>0</v>
      </c>
      <c r="BV97" s="543"/>
      <c r="BW97" s="541">
        <v>0</v>
      </c>
      <c r="BX97" s="541">
        <v>0</v>
      </c>
      <c r="BY97" s="543" t="s">
        <v>346</v>
      </c>
      <c r="BZ97" s="542">
        <v>45849</v>
      </c>
      <c r="CA97" s="541"/>
      <c r="CB97" s="541"/>
      <c r="CC97" s="541"/>
      <c r="CD97" s="541"/>
      <c r="CE97" s="541"/>
      <c r="CF97" s="541"/>
      <c r="CG97" s="541"/>
      <c r="CH97" s="541"/>
      <c r="CI97" s="541"/>
      <c r="CJ97" s="541"/>
      <c r="CK97" s="541"/>
      <c r="CL97" s="541"/>
      <c r="CM97" s="541"/>
      <c r="CN97" s="541"/>
      <c r="CO97" s="541"/>
      <c r="CP97" s="541"/>
      <c r="CQ97" s="541"/>
      <c r="CR97" s="541"/>
      <c r="CS97" s="541"/>
      <c r="CT97" s="541"/>
      <c r="CU97" s="541"/>
      <c r="CV97" s="541"/>
      <c r="CW97" s="541"/>
      <c r="CX97" s="541"/>
      <c r="CY97" s="541"/>
    </row>
    <row r="98" spans="1:103" ht="13.2">
      <c r="A98" s="546">
        <v>406163850</v>
      </c>
      <c r="B98" s="547">
        <v>45831</v>
      </c>
      <c r="C98" s="547">
        <v>45837</v>
      </c>
      <c r="D98" s="547">
        <v>45838</v>
      </c>
      <c r="E98" s="548" t="s">
        <v>342</v>
      </c>
      <c r="F98" s="548"/>
      <c r="G98" s="546">
        <v>2927298033979</v>
      </c>
      <c r="H98" s="546">
        <v>0</v>
      </c>
      <c r="I98" s="546">
        <v>0</v>
      </c>
      <c r="J98" s="547"/>
      <c r="K98" s="547"/>
      <c r="L98" s="548"/>
      <c r="M98" s="546">
        <v>0</v>
      </c>
      <c r="N98" s="548"/>
      <c r="O98" s="548"/>
      <c r="P98" s="548"/>
      <c r="Q98" s="548"/>
      <c r="R98" s="548"/>
      <c r="S98" s="548" t="s">
        <v>201</v>
      </c>
      <c r="T98" s="546">
        <v>0</v>
      </c>
      <c r="U98" s="546">
        <v>0</v>
      </c>
      <c r="V98" s="546">
        <v>0</v>
      </c>
      <c r="W98" s="546">
        <v>0</v>
      </c>
      <c r="X98" s="546">
        <v>0</v>
      </c>
      <c r="Y98" s="548"/>
      <c r="Z98" s="548" t="s">
        <v>343</v>
      </c>
      <c r="AA98" s="549">
        <v>45833</v>
      </c>
      <c r="AB98" s="549">
        <v>45833</v>
      </c>
      <c r="AC98" s="547">
        <v>45833</v>
      </c>
      <c r="AD98" s="546">
        <v>37093326580</v>
      </c>
      <c r="AE98" s="546">
        <v>0</v>
      </c>
      <c r="AF98" s="546">
        <v>0</v>
      </c>
      <c r="AG98" s="546">
        <v>0</v>
      </c>
      <c r="AH98" s="546">
        <v>0</v>
      </c>
      <c r="AI98" s="548"/>
      <c r="AJ98" s="546">
        <v>0</v>
      </c>
      <c r="AK98" s="546">
        <v>0</v>
      </c>
      <c r="AL98" s="546">
        <v>0</v>
      </c>
      <c r="AM98" s="546">
        <v>0</v>
      </c>
      <c r="AN98" s="546">
        <v>0</v>
      </c>
      <c r="AO98" s="546">
        <v>0</v>
      </c>
      <c r="AP98" s="546">
        <v>0</v>
      </c>
      <c r="AQ98" s="550" t="b">
        <v>0</v>
      </c>
      <c r="AR98" s="546">
        <v>0</v>
      </c>
      <c r="AS98" s="546">
        <v>0</v>
      </c>
      <c r="AT98" s="546">
        <v>9.1999999999999993</v>
      </c>
      <c r="AU98" s="546">
        <v>0</v>
      </c>
      <c r="AV98" s="546">
        <v>0</v>
      </c>
      <c r="AW98" s="548"/>
      <c r="AX98" s="548"/>
      <c r="AY98" s="546">
        <v>-7.666666666666667</v>
      </c>
      <c r="AZ98" s="546">
        <v>-1.53</v>
      </c>
      <c r="BA98" s="548"/>
      <c r="BB98" s="546">
        <v>0</v>
      </c>
      <c r="BC98" s="546">
        <v>0</v>
      </c>
      <c r="BD98" s="548"/>
      <c r="BE98" s="548"/>
      <c r="BF98" s="548"/>
      <c r="BG98" s="548"/>
      <c r="BH98" s="548" t="s">
        <v>344</v>
      </c>
      <c r="BI98" s="548"/>
      <c r="BJ98" s="550" t="b">
        <v>0</v>
      </c>
      <c r="BK98" s="546">
        <v>0</v>
      </c>
      <c r="BL98" s="546">
        <v>0</v>
      </c>
      <c r="BM98" s="546">
        <v>0</v>
      </c>
      <c r="BN98" s="548"/>
      <c r="BO98" s="546">
        <v>0</v>
      </c>
      <c r="BP98" s="546">
        <v>0</v>
      </c>
      <c r="BQ98" s="546">
        <v>0</v>
      </c>
      <c r="BR98" s="546">
        <v>3509290662</v>
      </c>
      <c r="BS98" s="548" t="s">
        <v>423</v>
      </c>
      <c r="BT98" s="546">
        <v>1</v>
      </c>
      <c r="BU98" s="550" t="b">
        <v>0</v>
      </c>
      <c r="BV98" s="548"/>
      <c r="BW98" s="546">
        <v>0</v>
      </c>
      <c r="BX98" s="546">
        <v>0</v>
      </c>
      <c r="BY98" s="548" t="s">
        <v>346</v>
      </c>
      <c r="BZ98" s="547">
        <v>45849</v>
      </c>
      <c r="CA98" s="546"/>
      <c r="CB98" s="546"/>
      <c r="CC98" s="546"/>
      <c r="CD98" s="546"/>
      <c r="CE98" s="546"/>
      <c r="CF98" s="546"/>
      <c r="CG98" s="546"/>
      <c r="CH98" s="546"/>
      <c r="CI98" s="546"/>
      <c r="CJ98" s="546"/>
      <c r="CK98" s="546"/>
      <c r="CL98" s="546"/>
      <c r="CM98" s="546"/>
      <c r="CN98" s="546"/>
      <c r="CO98" s="546"/>
      <c r="CP98" s="546"/>
      <c r="CQ98" s="546"/>
      <c r="CR98" s="546"/>
      <c r="CS98" s="546"/>
      <c r="CT98" s="546"/>
      <c r="CU98" s="546"/>
      <c r="CV98" s="546"/>
      <c r="CW98" s="546"/>
      <c r="CX98" s="546"/>
      <c r="CY98" s="546"/>
    </row>
    <row r="99" spans="1:103" ht="13.2">
      <c r="A99" s="541">
        <v>406163850</v>
      </c>
      <c r="B99" s="542">
        <v>45831</v>
      </c>
      <c r="C99" s="542">
        <v>45837</v>
      </c>
      <c r="D99" s="542">
        <v>45838</v>
      </c>
      <c r="E99" s="543" t="s">
        <v>342</v>
      </c>
      <c r="F99" s="543"/>
      <c r="G99" s="541">
        <v>2927298033978</v>
      </c>
      <c r="H99" s="541">
        <v>0</v>
      </c>
      <c r="I99" s="541">
        <v>0</v>
      </c>
      <c r="J99" s="542"/>
      <c r="K99" s="542"/>
      <c r="L99" s="543"/>
      <c r="M99" s="541">
        <v>0</v>
      </c>
      <c r="N99" s="543"/>
      <c r="O99" s="543"/>
      <c r="P99" s="543"/>
      <c r="Q99" s="543"/>
      <c r="R99" s="543"/>
      <c r="S99" s="543" t="s">
        <v>201</v>
      </c>
      <c r="T99" s="541">
        <v>0</v>
      </c>
      <c r="U99" s="541">
        <v>0</v>
      </c>
      <c r="V99" s="541">
        <v>0</v>
      </c>
      <c r="W99" s="541">
        <v>0</v>
      </c>
      <c r="X99" s="541">
        <v>0</v>
      </c>
      <c r="Y99" s="543"/>
      <c r="Z99" s="543" t="s">
        <v>343</v>
      </c>
      <c r="AA99" s="544">
        <v>45833</v>
      </c>
      <c r="AB99" s="544">
        <v>45833</v>
      </c>
      <c r="AC99" s="542">
        <v>45833</v>
      </c>
      <c r="AD99" s="541">
        <v>37462269392</v>
      </c>
      <c r="AE99" s="541">
        <v>0</v>
      </c>
      <c r="AF99" s="541">
        <v>0</v>
      </c>
      <c r="AG99" s="541">
        <v>0</v>
      </c>
      <c r="AH99" s="541">
        <v>0</v>
      </c>
      <c r="AI99" s="543"/>
      <c r="AJ99" s="541">
        <v>0</v>
      </c>
      <c r="AK99" s="541">
        <v>0</v>
      </c>
      <c r="AL99" s="541">
        <v>0</v>
      </c>
      <c r="AM99" s="541">
        <v>0</v>
      </c>
      <c r="AN99" s="541">
        <v>0</v>
      </c>
      <c r="AO99" s="541">
        <v>0</v>
      </c>
      <c r="AP99" s="541">
        <v>0</v>
      </c>
      <c r="AQ99" s="545" t="b">
        <v>0</v>
      </c>
      <c r="AR99" s="541">
        <v>0</v>
      </c>
      <c r="AS99" s="541">
        <v>0</v>
      </c>
      <c r="AT99" s="541">
        <v>13.14</v>
      </c>
      <c r="AU99" s="541">
        <v>0</v>
      </c>
      <c r="AV99" s="541">
        <v>0</v>
      </c>
      <c r="AW99" s="543"/>
      <c r="AX99" s="543"/>
      <c r="AY99" s="541">
        <v>-10.95</v>
      </c>
      <c r="AZ99" s="541">
        <v>-2.19</v>
      </c>
      <c r="BA99" s="543"/>
      <c r="BB99" s="541">
        <v>0</v>
      </c>
      <c r="BC99" s="541">
        <v>0</v>
      </c>
      <c r="BD99" s="543"/>
      <c r="BE99" s="543"/>
      <c r="BF99" s="543"/>
      <c r="BG99" s="543"/>
      <c r="BH99" s="543" t="s">
        <v>344</v>
      </c>
      <c r="BI99" s="543"/>
      <c r="BJ99" s="545" t="b">
        <v>0</v>
      </c>
      <c r="BK99" s="541">
        <v>0</v>
      </c>
      <c r="BL99" s="541">
        <v>0</v>
      </c>
      <c r="BM99" s="541">
        <v>0</v>
      </c>
      <c r="BN99" s="543"/>
      <c r="BO99" s="541">
        <v>0</v>
      </c>
      <c r="BP99" s="541">
        <v>0</v>
      </c>
      <c r="BQ99" s="541">
        <v>0</v>
      </c>
      <c r="BR99" s="541">
        <v>3535889931</v>
      </c>
      <c r="BS99" s="543" t="s">
        <v>424</v>
      </c>
      <c r="BT99" s="541">
        <v>1</v>
      </c>
      <c r="BU99" s="545" t="b">
        <v>0</v>
      </c>
      <c r="BV99" s="543"/>
      <c r="BW99" s="541">
        <v>0</v>
      </c>
      <c r="BX99" s="541">
        <v>0</v>
      </c>
      <c r="BY99" s="543" t="s">
        <v>346</v>
      </c>
      <c r="BZ99" s="542">
        <v>45849</v>
      </c>
      <c r="CA99" s="541"/>
      <c r="CB99" s="541"/>
      <c r="CC99" s="541"/>
      <c r="CD99" s="541"/>
      <c r="CE99" s="541"/>
      <c r="CF99" s="541"/>
      <c r="CG99" s="541"/>
      <c r="CH99" s="541"/>
      <c r="CI99" s="541"/>
      <c r="CJ99" s="541"/>
      <c r="CK99" s="541"/>
      <c r="CL99" s="541"/>
      <c r="CM99" s="541"/>
      <c r="CN99" s="541"/>
      <c r="CO99" s="541"/>
      <c r="CP99" s="541"/>
      <c r="CQ99" s="541"/>
      <c r="CR99" s="541"/>
      <c r="CS99" s="541"/>
      <c r="CT99" s="541"/>
      <c r="CU99" s="541"/>
      <c r="CV99" s="541"/>
      <c r="CW99" s="541"/>
      <c r="CX99" s="541"/>
      <c r="CY99" s="541"/>
    </row>
    <row r="100" spans="1:103" ht="13.2">
      <c r="A100" s="546">
        <v>406163850</v>
      </c>
      <c r="B100" s="547">
        <v>45831</v>
      </c>
      <c r="C100" s="547">
        <v>45837</v>
      </c>
      <c r="D100" s="547">
        <v>45838</v>
      </c>
      <c r="E100" s="548" t="s">
        <v>342</v>
      </c>
      <c r="F100" s="548"/>
      <c r="G100" s="546">
        <v>2927298033982</v>
      </c>
      <c r="H100" s="546">
        <v>0</v>
      </c>
      <c r="I100" s="546">
        <v>0</v>
      </c>
      <c r="J100" s="547"/>
      <c r="K100" s="547"/>
      <c r="L100" s="548"/>
      <c r="M100" s="546">
        <v>0</v>
      </c>
      <c r="N100" s="548"/>
      <c r="O100" s="548"/>
      <c r="P100" s="548"/>
      <c r="Q100" s="548"/>
      <c r="R100" s="548"/>
      <c r="S100" s="548" t="s">
        <v>201</v>
      </c>
      <c r="T100" s="546">
        <v>0</v>
      </c>
      <c r="U100" s="546">
        <v>0</v>
      </c>
      <c r="V100" s="546">
        <v>0</v>
      </c>
      <c r="W100" s="546">
        <v>0</v>
      </c>
      <c r="X100" s="546">
        <v>0</v>
      </c>
      <c r="Y100" s="548"/>
      <c r="Z100" s="548" t="s">
        <v>343</v>
      </c>
      <c r="AA100" s="549">
        <v>45833</v>
      </c>
      <c r="AB100" s="549">
        <v>45833</v>
      </c>
      <c r="AC100" s="547">
        <v>45833</v>
      </c>
      <c r="AD100" s="546">
        <v>37274183666</v>
      </c>
      <c r="AE100" s="546">
        <v>0</v>
      </c>
      <c r="AF100" s="546">
        <v>0</v>
      </c>
      <c r="AG100" s="546">
        <v>0</v>
      </c>
      <c r="AH100" s="546">
        <v>0</v>
      </c>
      <c r="AI100" s="548"/>
      <c r="AJ100" s="546">
        <v>0</v>
      </c>
      <c r="AK100" s="546">
        <v>0</v>
      </c>
      <c r="AL100" s="546">
        <v>0</v>
      </c>
      <c r="AM100" s="546">
        <v>0</v>
      </c>
      <c r="AN100" s="546">
        <v>0</v>
      </c>
      <c r="AO100" s="546">
        <v>0</v>
      </c>
      <c r="AP100" s="546">
        <v>0</v>
      </c>
      <c r="AQ100" s="550" t="b">
        <v>0</v>
      </c>
      <c r="AR100" s="546">
        <v>0</v>
      </c>
      <c r="AS100" s="546">
        <v>0</v>
      </c>
      <c r="AT100" s="546">
        <v>13.195</v>
      </c>
      <c r="AU100" s="546">
        <v>0</v>
      </c>
      <c r="AV100" s="546">
        <v>0</v>
      </c>
      <c r="AW100" s="548"/>
      <c r="AX100" s="548"/>
      <c r="AY100" s="546">
        <v>-10.995833333333334</v>
      </c>
      <c r="AZ100" s="546">
        <v>-2.2000000000000002</v>
      </c>
      <c r="BA100" s="548"/>
      <c r="BB100" s="546">
        <v>0</v>
      </c>
      <c r="BC100" s="546">
        <v>0</v>
      </c>
      <c r="BD100" s="548"/>
      <c r="BE100" s="548"/>
      <c r="BF100" s="548"/>
      <c r="BG100" s="548"/>
      <c r="BH100" s="548" t="s">
        <v>344</v>
      </c>
      <c r="BI100" s="548"/>
      <c r="BJ100" s="550" t="b">
        <v>0</v>
      </c>
      <c r="BK100" s="546">
        <v>0</v>
      </c>
      <c r="BL100" s="546">
        <v>0</v>
      </c>
      <c r="BM100" s="546">
        <v>0</v>
      </c>
      <c r="BN100" s="548"/>
      <c r="BO100" s="546">
        <v>0</v>
      </c>
      <c r="BP100" s="546">
        <v>0</v>
      </c>
      <c r="BQ100" s="546">
        <v>0</v>
      </c>
      <c r="BR100" s="546">
        <v>3522062185</v>
      </c>
      <c r="BS100" s="548" t="s">
        <v>425</v>
      </c>
      <c r="BT100" s="546">
        <v>1</v>
      </c>
      <c r="BU100" s="550" t="b">
        <v>0</v>
      </c>
      <c r="BV100" s="548"/>
      <c r="BW100" s="546">
        <v>0</v>
      </c>
      <c r="BX100" s="546">
        <v>0</v>
      </c>
      <c r="BY100" s="548" t="s">
        <v>346</v>
      </c>
      <c r="BZ100" s="547">
        <v>45849</v>
      </c>
      <c r="CA100" s="546"/>
      <c r="CB100" s="546"/>
      <c r="CC100" s="546"/>
      <c r="CD100" s="546"/>
      <c r="CE100" s="546"/>
      <c r="CF100" s="546"/>
      <c r="CG100" s="546"/>
      <c r="CH100" s="546"/>
      <c r="CI100" s="546"/>
      <c r="CJ100" s="546"/>
      <c r="CK100" s="546"/>
      <c r="CL100" s="546"/>
      <c r="CM100" s="546"/>
      <c r="CN100" s="546"/>
      <c r="CO100" s="546"/>
      <c r="CP100" s="546"/>
      <c r="CQ100" s="546"/>
      <c r="CR100" s="546"/>
      <c r="CS100" s="546"/>
      <c r="CT100" s="546"/>
      <c r="CU100" s="546"/>
      <c r="CV100" s="546"/>
      <c r="CW100" s="546"/>
      <c r="CX100" s="546"/>
      <c r="CY100" s="546"/>
    </row>
    <row r="101" spans="1:103" ht="13.2">
      <c r="A101" s="541">
        <v>406163850</v>
      </c>
      <c r="B101" s="542">
        <v>45831</v>
      </c>
      <c r="C101" s="542">
        <v>45837</v>
      </c>
      <c r="D101" s="542">
        <v>45838</v>
      </c>
      <c r="E101" s="543" t="s">
        <v>342</v>
      </c>
      <c r="F101" s="543"/>
      <c r="G101" s="541">
        <v>2927298033980</v>
      </c>
      <c r="H101" s="541">
        <v>0</v>
      </c>
      <c r="I101" s="541">
        <v>0</v>
      </c>
      <c r="J101" s="542"/>
      <c r="K101" s="542"/>
      <c r="L101" s="543"/>
      <c r="M101" s="541">
        <v>0</v>
      </c>
      <c r="N101" s="543"/>
      <c r="O101" s="543"/>
      <c r="P101" s="543"/>
      <c r="Q101" s="543"/>
      <c r="R101" s="543"/>
      <c r="S101" s="543" t="s">
        <v>201</v>
      </c>
      <c r="T101" s="541">
        <v>0</v>
      </c>
      <c r="U101" s="541">
        <v>0</v>
      </c>
      <c r="V101" s="541">
        <v>0</v>
      </c>
      <c r="W101" s="541">
        <v>0</v>
      </c>
      <c r="X101" s="541">
        <v>0</v>
      </c>
      <c r="Y101" s="543"/>
      <c r="Z101" s="543" t="s">
        <v>343</v>
      </c>
      <c r="AA101" s="544">
        <v>45833</v>
      </c>
      <c r="AB101" s="544">
        <v>45833</v>
      </c>
      <c r="AC101" s="542">
        <v>45833</v>
      </c>
      <c r="AD101" s="541">
        <v>37496610734</v>
      </c>
      <c r="AE101" s="541">
        <v>0</v>
      </c>
      <c r="AF101" s="541">
        <v>0</v>
      </c>
      <c r="AG101" s="541">
        <v>0</v>
      </c>
      <c r="AH101" s="541">
        <v>0</v>
      </c>
      <c r="AI101" s="543"/>
      <c r="AJ101" s="541">
        <v>0</v>
      </c>
      <c r="AK101" s="541">
        <v>0</v>
      </c>
      <c r="AL101" s="541">
        <v>0</v>
      </c>
      <c r="AM101" s="541">
        <v>0</v>
      </c>
      <c r="AN101" s="541">
        <v>0</v>
      </c>
      <c r="AO101" s="541">
        <v>0</v>
      </c>
      <c r="AP101" s="541">
        <v>0</v>
      </c>
      <c r="AQ101" s="545" t="b">
        <v>0</v>
      </c>
      <c r="AR101" s="541">
        <v>0</v>
      </c>
      <c r="AS101" s="541">
        <v>0</v>
      </c>
      <c r="AT101" s="541">
        <v>17.234000000000002</v>
      </c>
      <c r="AU101" s="541">
        <v>0</v>
      </c>
      <c r="AV101" s="541">
        <v>0</v>
      </c>
      <c r="AW101" s="543"/>
      <c r="AX101" s="543"/>
      <c r="AY101" s="541">
        <v>-14.361666666666666</v>
      </c>
      <c r="AZ101" s="541">
        <v>-2.87</v>
      </c>
      <c r="BA101" s="543"/>
      <c r="BB101" s="541">
        <v>0</v>
      </c>
      <c r="BC101" s="541">
        <v>0</v>
      </c>
      <c r="BD101" s="543"/>
      <c r="BE101" s="543"/>
      <c r="BF101" s="543"/>
      <c r="BG101" s="543"/>
      <c r="BH101" s="543" t="s">
        <v>344</v>
      </c>
      <c r="BI101" s="543"/>
      <c r="BJ101" s="545" t="b">
        <v>0</v>
      </c>
      <c r="BK101" s="541">
        <v>0</v>
      </c>
      <c r="BL101" s="541">
        <v>0</v>
      </c>
      <c r="BM101" s="541">
        <v>0</v>
      </c>
      <c r="BN101" s="543"/>
      <c r="BO101" s="541">
        <v>0</v>
      </c>
      <c r="BP101" s="541">
        <v>0</v>
      </c>
      <c r="BQ101" s="541">
        <v>0</v>
      </c>
      <c r="BR101" s="541">
        <v>3540407593</v>
      </c>
      <c r="BS101" s="543" t="s">
        <v>426</v>
      </c>
      <c r="BT101" s="541">
        <v>1</v>
      </c>
      <c r="BU101" s="545" t="b">
        <v>0</v>
      </c>
      <c r="BV101" s="543"/>
      <c r="BW101" s="541">
        <v>0</v>
      </c>
      <c r="BX101" s="541">
        <v>0</v>
      </c>
      <c r="BY101" s="543" t="s">
        <v>346</v>
      </c>
      <c r="BZ101" s="542">
        <v>45849</v>
      </c>
      <c r="CA101" s="541"/>
      <c r="CB101" s="541"/>
      <c r="CC101" s="541"/>
      <c r="CD101" s="541"/>
      <c r="CE101" s="541"/>
      <c r="CF101" s="541"/>
      <c r="CG101" s="541"/>
      <c r="CH101" s="541"/>
      <c r="CI101" s="541"/>
      <c r="CJ101" s="541"/>
      <c r="CK101" s="541"/>
      <c r="CL101" s="541"/>
      <c r="CM101" s="541"/>
      <c r="CN101" s="541"/>
      <c r="CO101" s="541"/>
      <c r="CP101" s="541"/>
      <c r="CQ101" s="541"/>
      <c r="CR101" s="541"/>
      <c r="CS101" s="541"/>
      <c r="CT101" s="541"/>
      <c r="CU101" s="541"/>
      <c r="CV101" s="541"/>
      <c r="CW101" s="541"/>
      <c r="CX101" s="541"/>
      <c r="CY101" s="541"/>
    </row>
    <row r="102" spans="1:103" ht="13.2">
      <c r="A102" s="546">
        <v>406163850</v>
      </c>
      <c r="B102" s="547">
        <v>45831</v>
      </c>
      <c r="C102" s="547">
        <v>45837</v>
      </c>
      <c r="D102" s="547">
        <v>45838</v>
      </c>
      <c r="E102" s="548" t="s">
        <v>342</v>
      </c>
      <c r="F102" s="548"/>
      <c r="G102" s="546">
        <v>2927298033983</v>
      </c>
      <c r="H102" s="546">
        <v>0</v>
      </c>
      <c r="I102" s="546">
        <v>0</v>
      </c>
      <c r="J102" s="547"/>
      <c r="K102" s="547"/>
      <c r="L102" s="548"/>
      <c r="M102" s="546">
        <v>0</v>
      </c>
      <c r="N102" s="548"/>
      <c r="O102" s="548"/>
      <c r="P102" s="548"/>
      <c r="Q102" s="548"/>
      <c r="R102" s="548"/>
      <c r="S102" s="548" t="s">
        <v>201</v>
      </c>
      <c r="T102" s="546">
        <v>0</v>
      </c>
      <c r="U102" s="546">
        <v>0</v>
      </c>
      <c r="V102" s="546">
        <v>0</v>
      </c>
      <c r="W102" s="546">
        <v>0</v>
      </c>
      <c r="X102" s="546">
        <v>0</v>
      </c>
      <c r="Y102" s="548"/>
      <c r="Z102" s="548" t="s">
        <v>343</v>
      </c>
      <c r="AA102" s="549">
        <v>45833</v>
      </c>
      <c r="AB102" s="549">
        <v>45833</v>
      </c>
      <c r="AC102" s="547">
        <v>45833</v>
      </c>
      <c r="AD102" s="546">
        <v>37462153781</v>
      </c>
      <c r="AE102" s="546">
        <v>0</v>
      </c>
      <c r="AF102" s="546">
        <v>0</v>
      </c>
      <c r="AG102" s="546">
        <v>0</v>
      </c>
      <c r="AH102" s="546">
        <v>0</v>
      </c>
      <c r="AI102" s="548"/>
      <c r="AJ102" s="546">
        <v>0</v>
      </c>
      <c r="AK102" s="546">
        <v>0</v>
      </c>
      <c r="AL102" s="546">
        <v>0</v>
      </c>
      <c r="AM102" s="546">
        <v>0</v>
      </c>
      <c r="AN102" s="546">
        <v>0</v>
      </c>
      <c r="AO102" s="546">
        <v>0</v>
      </c>
      <c r="AP102" s="546">
        <v>0</v>
      </c>
      <c r="AQ102" s="550" t="b">
        <v>0</v>
      </c>
      <c r="AR102" s="546">
        <v>0</v>
      </c>
      <c r="AS102" s="546">
        <v>0</v>
      </c>
      <c r="AT102" s="546">
        <v>19.533000000000001</v>
      </c>
      <c r="AU102" s="546">
        <v>0</v>
      </c>
      <c r="AV102" s="546">
        <v>0</v>
      </c>
      <c r="AW102" s="548"/>
      <c r="AX102" s="548"/>
      <c r="AY102" s="546">
        <v>-16.2775</v>
      </c>
      <c r="AZ102" s="546">
        <v>-3.26</v>
      </c>
      <c r="BA102" s="548"/>
      <c r="BB102" s="546">
        <v>0</v>
      </c>
      <c r="BC102" s="546">
        <v>0</v>
      </c>
      <c r="BD102" s="548"/>
      <c r="BE102" s="548"/>
      <c r="BF102" s="548"/>
      <c r="BG102" s="548"/>
      <c r="BH102" s="548" t="s">
        <v>344</v>
      </c>
      <c r="BI102" s="548"/>
      <c r="BJ102" s="550" t="b">
        <v>0</v>
      </c>
      <c r="BK102" s="546">
        <v>0</v>
      </c>
      <c r="BL102" s="546">
        <v>0</v>
      </c>
      <c r="BM102" s="546">
        <v>0</v>
      </c>
      <c r="BN102" s="548"/>
      <c r="BO102" s="546">
        <v>0</v>
      </c>
      <c r="BP102" s="546">
        <v>0</v>
      </c>
      <c r="BQ102" s="546">
        <v>0</v>
      </c>
      <c r="BR102" s="546">
        <v>3535775197</v>
      </c>
      <c r="BS102" s="548" t="s">
        <v>427</v>
      </c>
      <c r="BT102" s="546">
        <v>1</v>
      </c>
      <c r="BU102" s="550" t="b">
        <v>0</v>
      </c>
      <c r="BV102" s="548"/>
      <c r="BW102" s="546">
        <v>0</v>
      </c>
      <c r="BX102" s="546">
        <v>0</v>
      </c>
      <c r="BY102" s="548" t="s">
        <v>346</v>
      </c>
      <c r="BZ102" s="547">
        <v>45849</v>
      </c>
      <c r="CA102" s="546"/>
      <c r="CB102" s="546"/>
      <c r="CC102" s="546"/>
      <c r="CD102" s="546"/>
      <c r="CE102" s="546"/>
      <c r="CF102" s="546"/>
      <c r="CG102" s="546"/>
      <c r="CH102" s="546"/>
      <c r="CI102" s="546"/>
      <c r="CJ102" s="546"/>
      <c r="CK102" s="546"/>
      <c r="CL102" s="546"/>
      <c r="CM102" s="546"/>
      <c r="CN102" s="546"/>
      <c r="CO102" s="546"/>
      <c r="CP102" s="546"/>
      <c r="CQ102" s="546"/>
      <c r="CR102" s="546"/>
      <c r="CS102" s="546"/>
      <c r="CT102" s="546"/>
      <c r="CU102" s="546"/>
      <c r="CV102" s="546"/>
      <c r="CW102" s="546"/>
      <c r="CX102" s="546"/>
      <c r="CY102" s="546"/>
    </row>
    <row r="103" spans="1:103" ht="13.2">
      <c r="A103" s="541">
        <v>406163850</v>
      </c>
      <c r="B103" s="542">
        <v>45831</v>
      </c>
      <c r="C103" s="542">
        <v>45837</v>
      </c>
      <c r="D103" s="542">
        <v>45838</v>
      </c>
      <c r="E103" s="543" t="s">
        <v>342</v>
      </c>
      <c r="F103" s="543"/>
      <c r="G103" s="541">
        <v>2927298033981</v>
      </c>
      <c r="H103" s="541">
        <v>0</v>
      </c>
      <c r="I103" s="541">
        <v>0</v>
      </c>
      <c r="J103" s="542"/>
      <c r="K103" s="542"/>
      <c r="L103" s="543"/>
      <c r="M103" s="541">
        <v>0</v>
      </c>
      <c r="N103" s="543"/>
      <c r="O103" s="543"/>
      <c r="P103" s="543"/>
      <c r="Q103" s="543"/>
      <c r="R103" s="543"/>
      <c r="S103" s="543" t="s">
        <v>201</v>
      </c>
      <c r="T103" s="541">
        <v>0</v>
      </c>
      <c r="U103" s="541">
        <v>0</v>
      </c>
      <c r="V103" s="541">
        <v>0</v>
      </c>
      <c r="W103" s="541">
        <v>0</v>
      </c>
      <c r="X103" s="541">
        <v>0</v>
      </c>
      <c r="Y103" s="543"/>
      <c r="Z103" s="543" t="s">
        <v>343</v>
      </c>
      <c r="AA103" s="544">
        <v>45833</v>
      </c>
      <c r="AB103" s="544">
        <v>45833</v>
      </c>
      <c r="AC103" s="542">
        <v>45833</v>
      </c>
      <c r="AD103" s="541">
        <v>37468623390</v>
      </c>
      <c r="AE103" s="541">
        <v>0</v>
      </c>
      <c r="AF103" s="541">
        <v>0</v>
      </c>
      <c r="AG103" s="541">
        <v>0</v>
      </c>
      <c r="AH103" s="541">
        <v>0</v>
      </c>
      <c r="AI103" s="543"/>
      <c r="AJ103" s="541">
        <v>0</v>
      </c>
      <c r="AK103" s="541">
        <v>0</v>
      </c>
      <c r="AL103" s="541">
        <v>0</v>
      </c>
      <c r="AM103" s="541">
        <v>0</v>
      </c>
      <c r="AN103" s="541">
        <v>0</v>
      </c>
      <c r="AO103" s="541">
        <v>0</v>
      </c>
      <c r="AP103" s="541">
        <v>0</v>
      </c>
      <c r="AQ103" s="545" t="b">
        <v>0</v>
      </c>
      <c r="AR103" s="541">
        <v>0</v>
      </c>
      <c r="AS103" s="541">
        <v>0</v>
      </c>
      <c r="AT103" s="541">
        <v>15.775</v>
      </c>
      <c r="AU103" s="541">
        <v>0</v>
      </c>
      <c r="AV103" s="541">
        <v>0</v>
      </c>
      <c r="AW103" s="543"/>
      <c r="AX103" s="543"/>
      <c r="AY103" s="541">
        <v>-13.145833333333334</v>
      </c>
      <c r="AZ103" s="541">
        <v>-2.63</v>
      </c>
      <c r="BA103" s="543"/>
      <c r="BB103" s="541">
        <v>0</v>
      </c>
      <c r="BC103" s="541">
        <v>0</v>
      </c>
      <c r="BD103" s="543"/>
      <c r="BE103" s="543"/>
      <c r="BF103" s="543"/>
      <c r="BG103" s="543"/>
      <c r="BH103" s="543" t="s">
        <v>344</v>
      </c>
      <c r="BI103" s="543"/>
      <c r="BJ103" s="545" t="b">
        <v>0</v>
      </c>
      <c r="BK103" s="541">
        <v>0</v>
      </c>
      <c r="BL103" s="541">
        <v>0</v>
      </c>
      <c r="BM103" s="541">
        <v>0</v>
      </c>
      <c r="BN103" s="543"/>
      <c r="BO103" s="541">
        <v>0</v>
      </c>
      <c r="BP103" s="541">
        <v>0</v>
      </c>
      <c r="BQ103" s="541">
        <v>0</v>
      </c>
      <c r="BR103" s="541">
        <v>3536718110</v>
      </c>
      <c r="BS103" s="543" t="s">
        <v>428</v>
      </c>
      <c r="BT103" s="541">
        <v>1</v>
      </c>
      <c r="BU103" s="545" t="b">
        <v>0</v>
      </c>
      <c r="BV103" s="543"/>
      <c r="BW103" s="541">
        <v>0</v>
      </c>
      <c r="BX103" s="541">
        <v>0</v>
      </c>
      <c r="BY103" s="543" t="s">
        <v>346</v>
      </c>
      <c r="BZ103" s="542">
        <v>45849</v>
      </c>
      <c r="CA103" s="541"/>
      <c r="CB103" s="541"/>
      <c r="CC103" s="541"/>
      <c r="CD103" s="541"/>
      <c r="CE103" s="541"/>
      <c r="CF103" s="541"/>
      <c r="CG103" s="541"/>
      <c r="CH103" s="541"/>
      <c r="CI103" s="541"/>
      <c r="CJ103" s="541"/>
      <c r="CK103" s="541"/>
      <c r="CL103" s="541"/>
      <c r="CM103" s="541"/>
      <c r="CN103" s="541"/>
      <c r="CO103" s="541"/>
      <c r="CP103" s="541"/>
      <c r="CQ103" s="541"/>
      <c r="CR103" s="541"/>
      <c r="CS103" s="541"/>
      <c r="CT103" s="541"/>
      <c r="CU103" s="541"/>
      <c r="CV103" s="541"/>
      <c r="CW103" s="541"/>
      <c r="CX103" s="541"/>
      <c r="CY103" s="541"/>
    </row>
    <row r="104" spans="1:103" ht="13.2">
      <c r="A104" s="546">
        <v>406163850</v>
      </c>
      <c r="B104" s="547">
        <v>45831</v>
      </c>
      <c r="C104" s="547">
        <v>45837</v>
      </c>
      <c r="D104" s="547">
        <v>45838</v>
      </c>
      <c r="E104" s="548" t="s">
        <v>342</v>
      </c>
      <c r="F104" s="548"/>
      <c r="G104" s="546">
        <v>2927298033984</v>
      </c>
      <c r="H104" s="546">
        <v>0</v>
      </c>
      <c r="I104" s="546">
        <v>0</v>
      </c>
      <c r="J104" s="547"/>
      <c r="K104" s="547"/>
      <c r="L104" s="548"/>
      <c r="M104" s="546">
        <v>0</v>
      </c>
      <c r="N104" s="548"/>
      <c r="O104" s="548"/>
      <c r="P104" s="548"/>
      <c r="Q104" s="548"/>
      <c r="R104" s="548"/>
      <c r="S104" s="548" t="s">
        <v>201</v>
      </c>
      <c r="T104" s="546">
        <v>0</v>
      </c>
      <c r="U104" s="546">
        <v>0</v>
      </c>
      <c r="V104" s="546">
        <v>0</v>
      </c>
      <c r="W104" s="546">
        <v>0</v>
      </c>
      <c r="X104" s="546">
        <v>0</v>
      </c>
      <c r="Y104" s="548"/>
      <c r="Z104" s="548" t="s">
        <v>343</v>
      </c>
      <c r="AA104" s="549">
        <v>45833</v>
      </c>
      <c r="AB104" s="549">
        <v>45833</v>
      </c>
      <c r="AC104" s="547">
        <v>45833</v>
      </c>
      <c r="AD104" s="546">
        <v>37511687952</v>
      </c>
      <c r="AE104" s="546">
        <v>0</v>
      </c>
      <c r="AF104" s="546">
        <v>0</v>
      </c>
      <c r="AG104" s="546">
        <v>0</v>
      </c>
      <c r="AH104" s="546">
        <v>0</v>
      </c>
      <c r="AI104" s="548"/>
      <c r="AJ104" s="546">
        <v>0</v>
      </c>
      <c r="AK104" s="546">
        <v>0</v>
      </c>
      <c r="AL104" s="546">
        <v>0</v>
      </c>
      <c r="AM104" s="546">
        <v>0</v>
      </c>
      <c r="AN104" s="546">
        <v>0</v>
      </c>
      <c r="AO104" s="546">
        <v>0</v>
      </c>
      <c r="AP104" s="546">
        <v>0</v>
      </c>
      <c r="AQ104" s="550" t="b">
        <v>0</v>
      </c>
      <c r="AR104" s="546">
        <v>0</v>
      </c>
      <c r="AS104" s="546">
        <v>0</v>
      </c>
      <c r="AT104" s="546">
        <v>7.5670000000000002</v>
      </c>
      <c r="AU104" s="546">
        <v>0</v>
      </c>
      <c r="AV104" s="546">
        <v>0</v>
      </c>
      <c r="AW104" s="548"/>
      <c r="AX104" s="548"/>
      <c r="AY104" s="546">
        <v>-6.3058333333333332</v>
      </c>
      <c r="AZ104" s="546">
        <v>-1.26</v>
      </c>
      <c r="BA104" s="548"/>
      <c r="BB104" s="546">
        <v>320117</v>
      </c>
      <c r="BC104" s="546">
        <v>0</v>
      </c>
      <c r="BD104" s="548"/>
      <c r="BE104" s="548"/>
      <c r="BF104" s="548"/>
      <c r="BG104" s="548"/>
      <c r="BH104" s="548" t="s">
        <v>344</v>
      </c>
      <c r="BI104" s="548"/>
      <c r="BJ104" s="550" t="b">
        <v>0</v>
      </c>
      <c r="BK104" s="546">
        <v>0</v>
      </c>
      <c r="BL104" s="546">
        <v>0</v>
      </c>
      <c r="BM104" s="546">
        <v>0</v>
      </c>
      <c r="BN104" s="548"/>
      <c r="BO104" s="546">
        <v>0</v>
      </c>
      <c r="BP104" s="546">
        <v>0</v>
      </c>
      <c r="BQ104" s="546">
        <v>0</v>
      </c>
      <c r="BR104" s="546">
        <v>3541383022</v>
      </c>
      <c r="BS104" s="548" t="s">
        <v>429</v>
      </c>
      <c r="BT104" s="546">
        <v>1</v>
      </c>
      <c r="BU104" s="550" t="b">
        <v>0</v>
      </c>
      <c r="BV104" s="548"/>
      <c r="BW104" s="546">
        <v>0</v>
      </c>
      <c r="BX104" s="546">
        <v>0</v>
      </c>
      <c r="BY104" s="548" t="s">
        <v>346</v>
      </c>
      <c r="BZ104" s="547">
        <v>45849</v>
      </c>
      <c r="CA104" s="546"/>
      <c r="CB104" s="546"/>
      <c r="CC104" s="546"/>
      <c r="CD104" s="546"/>
      <c r="CE104" s="546"/>
      <c r="CF104" s="546"/>
      <c r="CG104" s="546"/>
      <c r="CH104" s="546"/>
      <c r="CI104" s="546"/>
      <c r="CJ104" s="546"/>
      <c r="CK104" s="546"/>
      <c r="CL104" s="546"/>
      <c r="CM104" s="546"/>
      <c r="CN104" s="546"/>
      <c r="CO104" s="546"/>
      <c r="CP104" s="546"/>
      <c r="CQ104" s="546"/>
      <c r="CR104" s="546"/>
      <c r="CS104" s="546"/>
      <c r="CT104" s="546"/>
      <c r="CU104" s="546"/>
      <c r="CV104" s="546"/>
      <c r="CW104" s="546"/>
      <c r="CX104" s="546"/>
      <c r="CY104" s="546"/>
    </row>
    <row r="105" spans="1:103" ht="13.2">
      <c r="A105" s="541">
        <v>406163850</v>
      </c>
      <c r="B105" s="542">
        <v>45831</v>
      </c>
      <c r="C105" s="542">
        <v>45837</v>
      </c>
      <c r="D105" s="542">
        <v>45838</v>
      </c>
      <c r="E105" s="543" t="s">
        <v>342</v>
      </c>
      <c r="F105" s="543"/>
      <c r="G105" s="541">
        <v>2927495567842</v>
      </c>
      <c r="H105" s="541">
        <v>0</v>
      </c>
      <c r="I105" s="541">
        <v>0</v>
      </c>
      <c r="J105" s="542"/>
      <c r="K105" s="542"/>
      <c r="L105" s="543"/>
      <c r="M105" s="541">
        <v>0</v>
      </c>
      <c r="N105" s="543"/>
      <c r="O105" s="543"/>
      <c r="P105" s="543"/>
      <c r="Q105" s="543"/>
      <c r="R105" s="543"/>
      <c r="S105" s="543" t="s">
        <v>201</v>
      </c>
      <c r="T105" s="541">
        <v>0</v>
      </c>
      <c r="U105" s="541">
        <v>0</v>
      </c>
      <c r="V105" s="541">
        <v>0</v>
      </c>
      <c r="W105" s="541">
        <v>0</v>
      </c>
      <c r="X105" s="541">
        <v>0</v>
      </c>
      <c r="Y105" s="543"/>
      <c r="Z105" s="543" t="s">
        <v>343</v>
      </c>
      <c r="AA105" s="544">
        <v>45834</v>
      </c>
      <c r="AB105" s="544">
        <v>45834</v>
      </c>
      <c r="AC105" s="542">
        <v>45834</v>
      </c>
      <c r="AD105" s="541">
        <v>37352010247</v>
      </c>
      <c r="AE105" s="541">
        <v>0</v>
      </c>
      <c r="AF105" s="541">
        <v>0</v>
      </c>
      <c r="AG105" s="541">
        <v>0</v>
      </c>
      <c r="AH105" s="541">
        <v>0</v>
      </c>
      <c r="AI105" s="543"/>
      <c r="AJ105" s="541">
        <v>0</v>
      </c>
      <c r="AK105" s="541">
        <v>0</v>
      </c>
      <c r="AL105" s="541">
        <v>0</v>
      </c>
      <c r="AM105" s="541">
        <v>0</v>
      </c>
      <c r="AN105" s="541">
        <v>0</v>
      </c>
      <c r="AO105" s="541">
        <v>0</v>
      </c>
      <c r="AP105" s="541">
        <v>0</v>
      </c>
      <c r="AQ105" s="545" t="b">
        <v>0</v>
      </c>
      <c r="AR105" s="541">
        <v>0</v>
      </c>
      <c r="AS105" s="541">
        <v>0</v>
      </c>
      <c r="AT105" s="541">
        <v>3.37</v>
      </c>
      <c r="AU105" s="541">
        <v>0</v>
      </c>
      <c r="AV105" s="541">
        <v>0</v>
      </c>
      <c r="AW105" s="543"/>
      <c r="AX105" s="543"/>
      <c r="AY105" s="541">
        <v>-2.8083333333333331</v>
      </c>
      <c r="AZ105" s="541">
        <v>-0.56000000000000005</v>
      </c>
      <c r="BA105" s="543"/>
      <c r="BB105" s="541">
        <v>104047</v>
      </c>
      <c r="BC105" s="541">
        <v>0</v>
      </c>
      <c r="BD105" s="543"/>
      <c r="BE105" s="543"/>
      <c r="BF105" s="543"/>
      <c r="BG105" s="543"/>
      <c r="BH105" s="543" t="s">
        <v>344</v>
      </c>
      <c r="BI105" s="543"/>
      <c r="BJ105" s="545" t="b">
        <v>0</v>
      </c>
      <c r="BK105" s="541">
        <v>0</v>
      </c>
      <c r="BL105" s="541">
        <v>0</v>
      </c>
      <c r="BM105" s="541">
        <v>0</v>
      </c>
      <c r="BN105" s="543"/>
      <c r="BO105" s="541">
        <v>0</v>
      </c>
      <c r="BP105" s="541">
        <v>0</v>
      </c>
      <c r="BQ105" s="541">
        <v>0</v>
      </c>
      <c r="BR105" s="541">
        <v>3526866050</v>
      </c>
      <c r="BS105" s="543" t="s">
        <v>415</v>
      </c>
      <c r="BT105" s="541">
        <v>1</v>
      </c>
      <c r="BU105" s="545" t="b">
        <v>0</v>
      </c>
      <c r="BV105" s="543"/>
      <c r="BW105" s="541">
        <v>0</v>
      </c>
      <c r="BX105" s="541">
        <v>0</v>
      </c>
      <c r="BY105" s="543" t="s">
        <v>346</v>
      </c>
      <c r="BZ105" s="542">
        <v>45849</v>
      </c>
      <c r="CA105" s="541"/>
      <c r="CB105" s="541"/>
      <c r="CC105" s="541"/>
      <c r="CD105" s="541"/>
      <c r="CE105" s="541"/>
      <c r="CF105" s="541"/>
      <c r="CG105" s="541"/>
      <c r="CH105" s="541"/>
      <c r="CI105" s="541"/>
      <c r="CJ105" s="541"/>
      <c r="CK105" s="541"/>
      <c r="CL105" s="541"/>
      <c r="CM105" s="541"/>
      <c r="CN105" s="541"/>
      <c r="CO105" s="541"/>
      <c r="CP105" s="541"/>
      <c r="CQ105" s="541"/>
      <c r="CR105" s="541"/>
      <c r="CS105" s="541"/>
      <c r="CT105" s="541"/>
      <c r="CU105" s="541"/>
      <c r="CV105" s="541"/>
      <c r="CW105" s="541"/>
      <c r="CX105" s="541"/>
      <c r="CY105" s="541"/>
    </row>
    <row r="106" spans="1:103" ht="13.2">
      <c r="A106" s="546">
        <v>406163850</v>
      </c>
      <c r="B106" s="547">
        <v>45831</v>
      </c>
      <c r="C106" s="547">
        <v>45837</v>
      </c>
      <c r="D106" s="547">
        <v>45838</v>
      </c>
      <c r="E106" s="548" t="s">
        <v>342</v>
      </c>
      <c r="F106" s="548"/>
      <c r="G106" s="546">
        <v>2927495567841</v>
      </c>
      <c r="H106" s="546">
        <v>0</v>
      </c>
      <c r="I106" s="546">
        <v>0</v>
      </c>
      <c r="J106" s="547"/>
      <c r="K106" s="547"/>
      <c r="L106" s="548"/>
      <c r="M106" s="546">
        <v>0</v>
      </c>
      <c r="N106" s="548"/>
      <c r="O106" s="548"/>
      <c r="P106" s="548"/>
      <c r="Q106" s="548"/>
      <c r="R106" s="548"/>
      <c r="S106" s="548" t="s">
        <v>201</v>
      </c>
      <c r="T106" s="546">
        <v>0</v>
      </c>
      <c r="U106" s="546">
        <v>0</v>
      </c>
      <c r="V106" s="546">
        <v>0</v>
      </c>
      <c r="W106" s="546">
        <v>0</v>
      </c>
      <c r="X106" s="546">
        <v>0</v>
      </c>
      <c r="Y106" s="548"/>
      <c r="Z106" s="548" t="s">
        <v>343</v>
      </c>
      <c r="AA106" s="549">
        <v>45834</v>
      </c>
      <c r="AB106" s="549">
        <v>45834</v>
      </c>
      <c r="AC106" s="547">
        <v>45834</v>
      </c>
      <c r="AD106" s="546">
        <v>37561477715</v>
      </c>
      <c r="AE106" s="546">
        <v>0</v>
      </c>
      <c r="AF106" s="546">
        <v>0</v>
      </c>
      <c r="AG106" s="546">
        <v>0</v>
      </c>
      <c r="AH106" s="546">
        <v>0</v>
      </c>
      <c r="AI106" s="548"/>
      <c r="AJ106" s="546">
        <v>0</v>
      </c>
      <c r="AK106" s="546">
        <v>0</v>
      </c>
      <c r="AL106" s="546">
        <v>0</v>
      </c>
      <c r="AM106" s="546">
        <v>0</v>
      </c>
      <c r="AN106" s="546">
        <v>0</v>
      </c>
      <c r="AO106" s="546">
        <v>0</v>
      </c>
      <c r="AP106" s="546">
        <v>0</v>
      </c>
      <c r="AQ106" s="550" t="b">
        <v>0</v>
      </c>
      <c r="AR106" s="546">
        <v>0</v>
      </c>
      <c r="AS106" s="546">
        <v>0</v>
      </c>
      <c r="AT106" s="546">
        <v>18.527999999999999</v>
      </c>
      <c r="AU106" s="546">
        <v>0</v>
      </c>
      <c r="AV106" s="546">
        <v>0</v>
      </c>
      <c r="AW106" s="548"/>
      <c r="AX106" s="548"/>
      <c r="AY106" s="546">
        <v>-15.44</v>
      </c>
      <c r="AZ106" s="546">
        <v>-3.09</v>
      </c>
      <c r="BA106" s="548"/>
      <c r="BB106" s="546">
        <v>0</v>
      </c>
      <c r="BC106" s="546">
        <v>0</v>
      </c>
      <c r="BD106" s="548"/>
      <c r="BE106" s="548"/>
      <c r="BF106" s="548"/>
      <c r="BG106" s="548"/>
      <c r="BH106" s="548" t="s">
        <v>344</v>
      </c>
      <c r="BI106" s="548"/>
      <c r="BJ106" s="550" t="b">
        <v>0</v>
      </c>
      <c r="BK106" s="546">
        <v>0</v>
      </c>
      <c r="BL106" s="546">
        <v>0</v>
      </c>
      <c r="BM106" s="546">
        <v>0</v>
      </c>
      <c r="BN106" s="548"/>
      <c r="BO106" s="546">
        <v>0</v>
      </c>
      <c r="BP106" s="546">
        <v>0</v>
      </c>
      <c r="BQ106" s="546">
        <v>0</v>
      </c>
      <c r="BR106" s="546">
        <v>3542250442</v>
      </c>
      <c r="BS106" s="548" t="s">
        <v>430</v>
      </c>
      <c r="BT106" s="546">
        <v>1</v>
      </c>
      <c r="BU106" s="550" t="b">
        <v>0</v>
      </c>
      <c r="BV106" s="548"/>
      <c r="BW106" s="546">
        <v>0</v>
      </c>
      <c r="BX106" s="546">
        <v>0</v>
      </c>
      <c r="BY106" s="548" t="s">
        <v>346</v>
      </c>
      <c r="BZ106" s="547">
        <v>45849</v>
      </c>
      <c r="CA106" s="546"/>
      <c r="CB106" s="546"/>
      <c r="CC106" s="546"/>
      <c r="CD106" s="546"/>
      <c r="CE106" s="546"/>
      <c r="CF106" s="546"/>
      <c r="CG106" s="546"/>
      <c r="CH106" s="546"/>
      <c r="CI106" s="546"/>
      <c r="CJ106" s="546"/>
      <c r="CK106" s="546"/>
      <c r="CL106" s="546"/>
      <c r="CM106" s="546"/>
      <c r="CN106" s="546"/>
      <c r="CO106" s="546"/>
      <c r="CP106" s="546"/>
      <c r="CQ106" s="546"/>
      <c r="CR106" s="546"/>
      <c r="CS106" s="546"/>
      <c r="CT106" s="546"/>
      <c r="CU106" s="546"/>
      <c r="CV106" s="546"/>
      <c r="CW106" s="546"/>
      <c r="CX106" s="546"/>
      <c r="CY106" s="546"/>
    </row>
    <row r="107" spans="1:103" ht="13.2">
      <c r="A107" s="541">
        <v>406163850</v>
      </c>
      <c r="B107" s="542">
        <v>45831</v>
      </c>
      <c r="C107" s="542">
        <v>45837</v>
      </c>
      <c r="D107" s="542">
        <v>45838</v>
      </c>
      <c r="E107" s="543" t="s">
        <v>342</v>
      </c>
      <c r="F107" s="543"/>
      <c r="G107" s="541">
        <v>2927537774353</v>
      </c>
      <c r="H107" s="541">
        <v>0</v>
      </c>
      <c r="I107" s="541">
        <v>0</v>
      </c>
      <c r="J107" s="542"/>
      <c r="K107" s="542"/>
      <c r="L107" s="543"/>
      <c r="M107" s="541">
        <v>0</v>
      </c>
      <c r="N107" s="543"/>
      <c r="O107" s="543"/>
      <c r="P107" s="543"/>
      <c r="Q107" s="543"/>
      <c r="R107" s="543"/>
      <c r="S107" s="543" t="s">
        <v>201</v>
      </c>
      <c r="T107" s="541">
        <v>0</v>
      </c>
      <c r="U107" s="541">
        <v>0</v>
      </c>
      <c r="V107" s="541">
        <v>0</v>
      </c>
      <c r="W107" s="541">
        <v>0</v>
      </c>
      <c r="X107" s="541">
        <v>0</v>
      </c>
      <c r="Y107" s="543"/>
      <c r="Z107" s="543" t="s">
        <v>343</v>
      </c>
      <c r="AA107" s="544">
        <v>45835</v>
      </c>
      <c r="AB107" s="544">
        <v>45835</v>
      </c>
      <c r="AC107" s="542">
        <v>45835</v>
      </c>
      <c r="AD107" s="541">
        <v>37363057000</v>
      </c>
      <c r="AE107" s="541">
        <v>0</v>
      </c>
      <c r="AF107" s="541">
        <v>0</v>
      </c>
      <c r="AG107" s="541">
        <v>0</v>
      </c>
      <c r="AH107" s="541">
        <v>0</v>
      </c>
      <c r="AI107" s="543"/>
      <c r="AJ107" s="541">
        <v>0</v>
      </c>
      <c r="AK107" s="541">
        <v>0</v>
      </c>
      <c r="AL107" s="541">
        <v>0</v>
      </c>
      <c r="AM107" s="541">
        <v>0</v>
      </c>
      <c r="AN107" s="541">
        <v>0</v>
      </c>
      <c r="AO107" s="541">
        <v>0</v>
      </c>
      <c r="AP107" s="541">
        <v>0</v>
      </c>
      <c r="AQ107" s="545" t="b">
        <v>0</v>
      </c>
      <c r="AR107" s="541">
        <v>0</v>
      </c>
      <c r="AS107" s="541">
        <v>0</v>
      </c>
      <c r="AT107" s="541">
        <v>5.0759999999999996</v>
      </c>
      <c r="AU107" s="541">
        <v>0</v>
      </c>
      <c r="AV107" s="541">
        <v>0</v>
      </c>
      <c r="AW107" s="543"/>
      <c r="AX107" s="543"/>
      <c r="AY107" s="541">
        <v>-4.2300000000000004</v>
      </c>
      <c r="AZ107" s="541">
        <v>-0.85</v>
      </c>
      <c r="BA107" s="543"/>
      <c r="BB107" s="541">
        <v>3474</v>
      </c>
      <c r="BC107" s="541">
        <v>0</v>
      </c>
      <c r="BD107" s="543"/>
      <c r="BE107" s="543"/>
      <c r="BF107" s="543"/>
      <c r="BG107" s="543"/>
      <c r="BH107" s="543" t="s">
        <v>344</v>
      </c>
      <c r="BI107" s="543"/>
      <c r="BJ107" s="545" t="b">
        <v>0</v>
      </c>
      <c r="BK107" s="541">
        <v>0</v>
      </c>
      <c r="BL107" s="541">
        <v>0</v>
      </c>
      <c r="BM107" s="541">
        <v>0</v>
      </c>
      <c r="BN107" s="543"/>
      <c r="BO107" s="541">
        <v>0</v>
      </c>
      <c r="BP107" s="541">
        <v>0</v>
      </c>
      <c r="BQ107" s="541">
        <v>0</v>
      </c>
      <c r="BR107" s="541">
        <v>3528301842</v>
      </c>
      <c r="BS107" s="543" t="s">
        <v>420</v>
      </c>
      <c r="BT107" s="541">
        <v>1</v>
      </c>
      <c r="BU107" s="545" t="b">
        <v>0</v>
      </c>
      <c r="BV107" s="543"/>
      <c r="BW107" s="541">
        <v>0</v>
      </c>
      <c r="BX107" s="541">
        <v>0</v>
      </c>
      <c r="BY107" s="543" t="s">
        <v>346</v>
      </c>
      <c r="BZ107" s="542">
        <v>45849</v>
      </c>
      <c r="CA107" s="541"/>
      <c r="CB107" s="541"/>
      <c r="CC107" s="541"/>
      <c r="CD107" s="541"/>
      <c r="CE107" s="541"/>
      <c r="CF107" s="541"/>
      <c r="CG107" s="541"/>
      <c r="CH107" s="541"/>
      <c r="CI107" s="541"/>
      <c r="CJ107" s="541"/>
      <c r="CK107" s="541"/>
      <c r="CL107" s="541"/>
      <c r="CM107" s="541"/>
      <c r="CN107" s="541"/>
      <c r="CO107" s="541"/>
      <c r="CP107" s="541"/>
      <c r="CQ107" s="541"/>
      <c r="CR107" s="541"/>
      <c r="CS107" s="541"/>
      <c r="CT107" s="541"/>
      <c r="CU107" s="541"/>
      <c r="CV107" s="541"/>
      <c r="CW107" s="541"/>
      <c r="CX107" s="541"/>
      <c r="CY107" s="541"/>
    </row>
    <row r="108" spans="1:103" ht="13.2">
      <c r="A108" s="546">
        <v>406163850</v>
      </c>
      <c r="B108" s="547">
        <v>45831</v>
      </c>
      <c r="C108" s="547">
        <v>45837</v>
      </c>
      <c r="D108" s="547">
        <v>45838</v>
      </c>
      <c r="E108" s="548" t="s">
        <v>342</v>
      </c>
      <c r="F108" s="548"/>
      <c r="G108" s="546">
        <v>2927537774352</v>
      </c>
      <c r="H108" s="546">
        <v>0</v>
      </c>
      <c r="I108" s="546">
        <v>0</v>
      </c>
      <c r="J108" s="547"/>
      <c r="K108" s="547"/>
      <c r="L108" s="548"/>
      <c r="M108" s="546">
        <v>0</v>
      </c>
      <c r="N108" s="548"/>
      <c r="O108" s="548"/>
      <c r="P108" s="548"/>
      <c r="Q108" s="548"/>
      <c r="R108" s="548"/>
      <c r="S108" s="548" t="s">
        <v>201</v>
      </c>
      <c r="T108" s="546">
        <v>0</v>
      </c>
      <c r="U108" s="546">
        <v>0</v>
      </c>
      <c r="V108" s="546">
        <v>0</v>
      </c>
      <c r="W108" s="546">
        <v>0</v>
      </c>
      <c r="X108" s="546">
        <v>0</v>
      </c>
      <c r="Y108" s="548"/>
      <c r="Z108" s="548" t="s">
        <v>343</v>
      </c>
      <c r="AA108" s="549">
        <v>45835</v>
      </c>
      <c r="AB108" s="549">
        <v>45835</v>
      </c>
      <c r="AC108" s="547">
        <v>45835</v>
      </c>
      <c r="AD108" s="546">
        <v>37496392087</v>
      </c>
      <c r="AE108" s="546">
        <v>0</v>
      </c>
      <c r="AF108" s="546">
        <v>0</v>
      </c>
      <c r="AG108" s="546">
        <v>0</v>
      </c>
      <c r="AH108" s="546">
        <v>0</v>
      </c>
      <c r="AI108" s="548"/>
      <c r="AJ108" s="546">
        <v>0</v>
      </c>
      <c r="AK108" s="546">
        <v>0</v>
      </c>
      <c r="AL108" s="546">
        <v>0</v>
      </c>
      <c r="AM108" s="546">
        <v>0</v>
      </c>
      <c r="AN108" s="546">
        <v>0</v>
      </c>
      <c r="AO108" s="546">
        <v>0</v>
      </c>
      <c r="AP108" s="546">
        <v>0</v>
      </c>
      <c r="AQ108" s="550" t="b">
        <v>0</v>
      </c>
      <c r="AR108" s="546">
        <v>0</v>
      </c>
      <c r="AS108" s="546">
        <v>0</v>
      </c>
      <c r="AT108" s="546">
        <v>12.231</v>
      </c>
      <c r="AU108" s="546">
        <v>0</v>
      </c>
      <c r="AV108" s="546">
        <v>0</v>
      </c>
      <c r="AW108" s="548"/>
      <c r="AX108" s="548"/>
      <c r="AY108" s="546">
        <v>-10.192500000000001</v>
      </c>
      <c r="AZ108" s="546">
        <v>-2.04</v>
      </c>
      <c r="BA108" s="548"/>
      <c r="BB108" s="546">
        <v>0</v>
      </c>
      <c r="BC108" s="546">
        <v>0</v>
      </c>
      <c r="BD108" s="548"/>
      <c r="BE108" s="548"/>
      <c r="BF108" s="548"/>
      <c r="BG108" s="548"/>
      <c r="BH108" s="548" t="s">
        <v>344</v>
      </c>
      <c r="BI108" s="548"/>
      <c r="BJ108" s="550" t="b">
        <v>0</v>
      </c>
      <c r="BK108" s="546">
        <v>0</v>
      </c>
      <c r="BL108" s="546">
        <v>0</v>
      </c>
      <c r="BM108" s="546">
        <v>0</v>
      </c>
      <c r="BN108" s="548"/>
      <c r="BO108" s="546">
        <v>0</v>
      </c>
      <c r="BP108" s="546">
        <v>0</v>
      </c>
      <c r="BQ108" s="546">
        <v>0</v>
      </c>
      <c r="BR108" s="546">
        <v>3540187989</v>
      </c>
      <c r="BS108" s="548" t="s">
        <v>431</v>
      </c>
      <c r="BT108" s="546">
        <v>1</v>
      </c>
      <c r="BU108" s="550" t="b">
        <v>0</v>
      </c>
      <c r="BV108" s="548"/>
      <c r="BW108" s="546">
        <v>0</v>
      </c>
      <c r="BX108" s="546">
        <v>0</v>
      </c>
      <c r="BY108" s="548" t="s">
        <v>346</v>
      </c>
      <c r="BZ108" s="547">
        <v>45849</v>
      </c>
      <c r="CA108" s="546"/>
      <c r="CB108" s="546"/>
      <c r="CC108" s="546"/>
      <c r="CD108" s="546"/>
      <c r="CE108" s="546"/>
      <c r="CF108" s="546"/>
      <c r="CG108" s="546"/>
      <c r="CH108" s="546"/>
      <c r="CI108" s="546"/>
      <c r="CJ108" s="546"/>
      <c r="CK108" s="546"/>
      <c r="CL108" s="546"/>
      <c r="CM108" s="546"/>
      <c r="CN108" s="546"/>
      <c r="CO108" s="546"/>
      <c r="CP108" s="546"/>
      <c r="CQ108" s="546"/>
      <c r="CR108" s="546"/>
      <c r="CS108" s="546"/>
      <c r="CT108" s="546"/>
      <c r="CU108" s="546"/>
      <c r="CV108" s="546"/>
      <c r="CW108" s="546"/>
      <c r="CX108" s="546"/>
      <c r="CY108" s="546"/>
    </row>
    <row r="109" spans="1:103" ht="13.2">
      <c r="A109" s="541">
        <v>406163850</v>
      </c>
      <c r="B109" s="542">
        <v>45831</v>
      </c>
      <c r="C109" s="542">
        <v>45837</v>
      </c>
      <c r="D109" s="542">
        <v>45838</v>
      </c>
      <c r="E109" s="543" t="s">
        <v>342</v>
      </c>
      <c r="F109" s="543"/>
      <c r="G109" s="541">
        <v>2927630788192</v>
      </c>
      <c r="H109" s="541">
        <v>0</v>
      </c>
      <c r="I109" s="541">
        <v>0</v>
      </c>
      <c r="J109" s="542"/>
      <c r="K109" s="542"/>
      <c r="L109" s="543"/>
      <c r="M109" s="541">
        <v>0</v>
      </c>
      <c r="N109" s="543"/>
      <c r="O109" s="543"/>
      <c r="P109" s="543"/>
      <c r="Q109" s="543"/>
      <c r="R109" s="543"/>
      <c r="S109" s="543" t="s">
        <v>201</v>
      </c>
      <c r="T109" s="541">
        <v>0</v>
      </c>
      <c r="U109" s="541">
        <v>0</v>
      </c>
      <c r="V109" s="541">
        <v>0</v>
      </c>
      <c r="W109" s="541">
        <v>0</v>
      </c>
      <c r="X109" s="541">
        <v>0</v>
      </c>
      <c r="Y109" s="543"/>
      <c r="Z109" s="543" t="s">
        <v>343</v>
      </c>
      <c r="AA109" s="544">
        <v>45836</v>
      </c>
      <c r="AB109" s="544">
        <v>45836</v>
      </c>
      <c r="AC109" s="542">
        <v>45836</v>
      </c>
      <c r="AD109" s="541">
        <v>37561890657</v>
      </c>
      <c r="AE109" s="541">
        <v>0</v>
      </c>
      <c r="AF109" s="541">
        <v>0</v>
      </c>
      <c r="AG109" s="541">
        <v>0</v>
      </c>
      <c r="AH109" s="541">
        <v>0</v>
      </c>
      <c r="AI109" s="543"/>
      <c r="AJ109" s="541">
        <v>0</v>
      </c>
      <c r="AK109" s="541">
        <v>0</v>
      </c>
      <c r="AL109" s="541">
        <v>0</v>
      </c>
      <c r="AM109" s="541">
        <v>0</v>
      </c>
      <c r="AN109" s="541">
        <v>0</v>
      </c>
      <c r="AO109" s="541">
        <v>0</v>
      </c>
      <c r="AP109" s="541">
        <v>0</v>
      </c>
      <c r="AQ109" s="545" t="b">
        <v>0</v>
      </c>
      <c r="AR109" s="541">
        <v>0</v>
      </c>
      <c r="AS109" s="541">
        <v>0</v>
      </c>
      <c r="AT109" s="541">
        <v>2.67</v>
      </c>
      <c r="AU109" s="541">
        <v>0</v>
      </c>
      <c r="AV109" s="541">
        <v>0</v>
      </c>
      <c r="AW109" s="543"/>
      <c r="AX109" s="543"/>
      <c r="AY109" s="541">
        <v>-2.2250000000000001</v>
      </c>
      <c r="AZ109" s="541">
        <v>-0.45</v>
      </c>
      <c r="BA109" s="543"/>
      <c r="BB109" s="541">
        <v>109737</v>
      </c>
      <c r="BC109" s="541">
        <v>0</v>
      </c>
      <c r="BD109" s="543"/>
      <c r="BE109" s="543"/>
      <c r="BF109" s="543"/>
      <c r="BG109" s="543"/>
      <c r="BH109" s="543" t="s">
        <v>344</v>
      </c>
      <c r="BI109" s="543"/>
      <c r="BJ109" s="545" t="b">
        <v>0</v>
      </c>
      <c r="BK109" s="541">
        <v>0</v>
      </c>
      <c r="BL109" s="541">
        <v>0</v>
      </c>
      <c r="BM109" s="541">
        <v>0</v>
      </c>
      <c r="BN109" s="543"/>
      <c r="BO109" s="541">
        <v>0</v>
      </c>
      <c r="BP109" s="541">
        <v>0</v>
      </c>
      <c r="BQ109" s="541">
        <v>0</v>
      </c>
      <c r="BR109" s="541">
        <v>3542664809</v>
      </c>
      <c r="BS109" s="543" t="s">
        <v>432</v>
      </c>
      <c r="BT109" s="541">
        <v>1</v>
      </c>
      <c r="BU109" s="545" t="b">
        <v>0</v>
      </c>
      <c r="BV109" s="543"/>
      <c r="BW109" s="541">
        <v>0</v>
      </c>
      <c r="BX109" s="541">
        <v>0</v>
      </c>
      <c r="BY109" s="543" t="s">
        <v>346</v>
      </c>
      <c r="BZ109" s="542">
        <v>45849</v>
      </c>
      <c r="CA109" s="541"/>
      <c r="CB109" s="541"/>
      <c r="CC109" s="541"/>
      <c r="CD109" s="541"/>
      <c r="CE109" s="541"/>
      <c r="CF109" s="541"/>
      <c r="CG109" s="541"/>
      <c r="CH109" s="541"/>
      <c r="CI109" s="541"/>
      <c r="CJ109" s="541"/>
      <c r="CK109" s="541"/>
      <c r="CL109" s="541"/>
      <c r="CM109" s="541"/>
      <c r="CN109" s="541"/>
      <c r="CO109" s="541"/>
      <c r="CP109" s="541"/>
      <c r="CQ109" s="541"/>
      <c r="CR109" s="541"/>
      <c r="CS109" s="541"/>
      <c r="CT109" s="541"/>
      <c r="CU109" s="541"/>
      <c r="CV109" s="541"/>
      <c r="CW109" s="541"/>
      <c r="CX109" s="541"/>
      <c r="CY109" s="541"/>
    </row>
    <row r="110" spans="1:103" ht="13.2">
      <c r="A110" s="546">
        <v>406163850</v>
      </c>
      <c r="B110" s="547">
        <v>45831</v>
      </c>
      <c r="C110" s="547">
        <v>45837</v>
      </c>
      <c r="D110" s="547">
        <v>45838</v>
      </c>
      <c r="E110" s="548" t="s">
        <v>342</v>
      </c>
      <c r="F110" s="548"/>
      <c r="G110" s="546">
        <v>2927630788190</v>
      </c>
      <c r="H110" s="546">
        <v>0</v>
      </c>
      <c r="I110" s="546">
        <v>0</v>
      </c>
      <c r="J110" s="547"/>
      <c r="K110" s="547"/>
      <c r="L110" s="548"/>
      <c r="M110" s="546">
        <v>0</v>
      </c>
      <c r="N110" s="548"/>
      <c r="O110" s="548"/>
      <c r="P110" s="548"/>
      <c r="Q110" s="548"/>
      <c r="R110" s="548"/>
      <c r="S110" s="548" t="s">
        <v>201</v>
      </c>
      <c r="T110" s="546">
        <v>0</v>
      </c>
      <c r="U110" s="546">
        <v>0</v>
      </c>
      <c r="V110" s="546">
        <v>0</v>
      </c>
      <c r="W110" s="546">
        <v>0</v>
      </c>
      <c r="X110" s="546">
        <v>0</v>
      </c>
      <c r="Y110" s="548"/>
      <c r="Z110" s="548" t="s">
        <v>343</v>
      </c>
      <c r="AA110" s="549">
        <v>45836</v>
      </c>
      <c r="AB110" s="549">
        <v>45836</v>
      </c>
      <c r="AC110" s="547">
        <v>45836</v>
      </c>
      <c r="AD110" s="546">
        <v>37128854879</v>
      </c>
      <c r="AE110" s="546">
        <v>0</v>
      </c>
      <c r="AF110" s="546">
        <v>0</v>
      </c>
      <c r="AG110" s="546">
        <v>0</v>
      </c>
      <c r="AH110" s="546">
        <v>0</v>
      </c>
      <c r="AI110" s="548"/>
      <c r="AJ110" s="546">
        <v>0</v>
      </c>
      <c r="AK110" s="546">
        <v>0</v>
      </c>
      <c r="AL110" s="546">
        <v>0</v>
      </c>
      <c r="AM110" s="546">
        <v>0</v>
      </c>
      <c r="AN110" s="546">
        <v>0</v>
      </c>
      <c r="AO110" s="546">
        <v>0</v>
      </c>
      <c r="AP110" s="546">
        <v>0</v>
      </c>
      <c r="AQ110" s="550" t="b">
        <v>0</v>
      </c>
      <c r="AR110" s="546">
        <v>0</v>
      </c>
      <c r="AS110" s="546">
        <v>0</v>
      </c>
      <c r="AT110" s="546">
        <v>10.657999999999999</v>
      </c>
      <c r="AU110" s="546">
        <v>0</v>
      </c>
      <c r="AV110" s="546">
        <v>0</v>
      </c>
      <c r="AW110" s="548"/>
      <c r="AX110" s="548"/>
      <c r="AY110" s="546">
        <v>-8.8816666666666659</v>
      </c>
      <c r="AZ110" s="546">
        <v>-1.78</v>
      </c>
      <c r="BA110" s="548"/>
      <c r="BB110" s="546">
        <v>0</v>
      </c>
      <c r="BC110" s="546">
        <v>0</v>
      </c>
      <c r="BD110" s="548"/>
      <c r="BE110" s="548"/>
      <c r="BF110" s="548"/>
      <c r="BG110" s="548"/>
      <c r="BH110" s="548" t="s">
        <v>344</v>
      </c>
      <c r="BI110" s="548"/>
      <c r="BJ110" s="550" t="b">
        <v>0</v>
      </c>
      <c r="BK110" s="546">
        <v>0</v>
      </c>
      <c r="BL110" s="546">
        <v>0</v>
      </c>
      <c r="BM110" s="546">
        <v>0</v>
      </c>
      <c r="BN110" s="548"/>
      <c r="BO110" s="546">
        <v>0</v>
      </c>
      <c r="BP110" s="546">
        <v>0</v>
      </c>
      <c r="BQ110" s="546">
        <v>0</v>
      </c>
      <c r="BR110" s="546">
        <v>3514002848</v>
      </c>
      <c r="BS110" s="548" t="s">
        <v>433</v>
      </c>
      <c r="BT110" s="546">
        <v>1</v>
      </c>
      <c r="BU110" s="550" t="b">
        <v>0</v>
      </c>
      <c r="BV110" s="548"/>
      <c r="BW110" s="546">
        <v>0</v>
      </c>
      <c r="BX110" s="546">
        <v>0</v>
      </c>
      <c r="BY110" s="548" t="s">
        <v>346</v>
      </c>
      <c r="BZ110" s="547">
        <v>45849</v>
      </c>
      <c r="CA110" s="546"/>
      <c r="CB110" s="546"/>
      <c r="CC110" s="546"/>
      <c r="CD110" s="546"/>
      <c r="CE110" s="546"/>
      <c r="CF110" s="546"/>
      <c r="CG110" s="546"/>
      <c r="CH110" s="546"/>
      <c r="CI110" s="546"/>
      <c r="CJ110" s="546"/>
      <c r="CK110" s="546"/>
      <c r="CL110" s="546"/>
      <c r="CM110" s="546"/>
      <c r="CN110" s="546"/>
      <c r="CO110" s="546"/>
      <c r="CP110" s="546"/>
      <c r="CQ110" s="546"/>
      <c r="CR110" s="546"/>
      <c r="CS110" s="546"/>
      <c r="CT110" s="546"/>
      <c r="CU110" s="546"/>
      <c r="CV110" s="546"/>
      <c r="CW110" s="546"/>
      <c r="CX110" s="546"/>
      <c r="CY110" s="546"/>
    </row>
    <row r="111" spans="1:103" ht="13.2">
      <c r="A111" s="541">
        <v>406163850</v>
      </c>
      <c r="B111" s="542">
        <v>45831</v>
      </c>
      <c r="C111" s="542">
        <v>45837</v>
      </c>
      <c r="D111" s="542">
        <v>45838</v>
      </c>
      <c r="E111" s="543" t="s">
        <v>342</v>
      </c>
      <c r="F111" s="543"/>
      <c r="G111" s="541">
        <v>2927630788191</v>
      </c>
      <c r="H111" s="541">
        <v>0</v>
      </c>
      <c r="I111" s="541">
        <v>0</v>
      </c>
      <c r="J111" s="542"/>
      <c r="K111" s="542"/>
      <c r="L111" s="543"/>
      <c r="M111" s="541">
        <v>0</v>
      </c>
      <c r="N111" s="543"/>
      <c r="O111" s="543"/>
      <c r="P111" s="543"/>
      <c r="Q111" s="543"/>
      <c r="R111" s="543"/>
      <c r="S111" s="543" t="s">
        <v>201</v>
      </c>
      <c r="T111" s="541">
        <v>0</v>
      </c>
      <c r="U111" s="541">
        <v>0</v>
      </c>
      <c r="V111" s="541">
        <v>0</v>
      </c>
      <c r="W111" s="541">
        <v>0</v>
      </c>
      <c r="X111" s="541">
        <v>0</v>
      </c>
      <c r="Y111" s="543"/>
      <c r="Z111" s="543" t="s">
        <v>343</v>
      </c>
      <c r="AA111" s="544">
        <v>45836</v>
      </c>
      <c r="AB111" s="544">
        <v>45836</v>
      </c>
      <c r="AC111" s="542">
        <v>45836</v>
      </c>
      <c r="AD111" s="541">
        <v>37639776783</v>
      </c>
      <c r="AE111" s="541">
        <v>0</v>
      </c>
      <c r="AF111" s="541">
        <v>0</v>
      </c>
      <c r="AG111" s="541">
        <v>0</v>
      </c>
      <c r="AH111" s="541">
        <v>0</v>
      </c>
      <c r="AI111" s="543"/>
      <c r="AJ111" s="541">
        <v>0</v>
      </c>
      <c r="AK111" s="541">
        <v>0</v>
      </c>
      <c r="AL111" s="541">
        <v>0</v>
      </c>
      <c r="AM111" s="541">
        <v>0</v>
      </c>
      <c r="AN111" s="541">
        <v>0</v>
      </c>
      <c r="AO111" s="541">
        <v>0</v>
      </c>
      <c r="AP111" s="541">
        <v>0</v>
      </c>
      <c r="AQ111" s="545" t="b">
        <v>0</v>
      </c>
      <c r="AR111" s="541">
        <v>0</v>
      </c>
      <c r="AS111" s="541">
        <v>0</v>
      </c>
      <c r="AT111" s="541">
        <v>10.042</v>
      </c>
      <c r="AU111" s="541">
        <v>0</v>
      </c>
      <c r="AV111" s="541">
        <v>0</v>
      </c>
      <c r="AW111" s="543"/>
      <c r="AX111" s="543"/>
      <c r="AY111" s="541">
        <v>-8.3683333333333341</v>
      </c>
      <c r="AZ111" s="541">
        <v>-1.67</v>
      </c>
      <c r="BA111" s="543"/>
      <c r="BB111" s="541">
        <v>0</v>
      </c>
      <c r="BC111" s="541">
        <v>0</v>
      </c>
      <c r="BD111" s="543"/>
      <c r="BE111" s="543"/>
      <c r="BF111" s="543"/>
      <c r="BG111" s="543"/>
      <c r="BH111" s="543" t="s">
        <v>344</v>
      </c>
      <c r="BI111" s="543"/>
      <c r="BJ111" s="545" t="b">
        <v>0</v>
      </c>
      <c r="BK111" s="541">
        <v>0</v>
      </c>
      <c r="BL111" s="541">
        <v>0</v>
      </c>
      <c r="BM111" s="541">
        <v>0</v>
      </c>
      <c r="BN111" s="543"/>
      <c r="BO111" s="541">
        <v>0</v>
      </c>
      <c r="BP111" s="541">
        <v>0</v>
      </c>
      <c r="BQ111" s="541">
        <v>0</v>
      </c>
      <c r="BR111" s="541">
        <v>3545969982</v>
      </c>
      <c r="BS111" s="543" t="s">
        <v>434</v>
      </c>
      <c r="BT111" s="541">
        <v>1</v>
      </c>
      <c r="BU111" s="545" t="b">
        <v>0</v>
      </c>
      <c r="BV111" s="543"/>
      <c r="BW111" s="541">
        <v>0</v>
      </c>
      <c r="BX111" s="541">
        <v>0</v>
      </c>
      <c r="BY111" s="543" t="s">
        <v>346</v>
      </c>
      <c r="BZ111" s="542">
        <v>45849</v>
      </c>
      <c r="CA111" s="541"/>
      <c r="CB111" s="541"/>
      <c r="CC111" s="541"/>
      <c r="CD111" s="541"/>
      <c r="CE111" s="541"/>
      <c r="CF111" s="541"/>
      <c r="CG111" s="541"/>
      <c r="CH111" s="541"/>
      <c r="CI111" s="541"/>
      <c r="CJ111" s="541"/>
      <c r="CK111" s="541"/>
      <c r="CL111" s="541"/>
      <c r="CM111" s="541"/>
      <c r="CN111" s="541"/>
      <c r="CO111" s="541"/>
      <c r="CP111" s="541"/>
      <c r="CQ111" s="541"/>
      <c r="CR111" s="541"/>
      <c r="CS111" s="541"/>
      <c r="CT111" s="541"/>
      <c r="CU111" s="541"/>
      <c r="CV111" s="541"/>
      <c r="CW111" s="541"/>
      <c r="CX111" s="541"/>
      <c r="CY111" s="541"/>
    </row>
    <row r="112" spans="1:103" ht="13.2">
      <c r="A112" s="546">
        <v>406163850</v>
      </c>
      <c r="B112" s="547">
        <v>45831</v>
      </c>
      <c r="C112" s="547">
        <v>45837</v>
      </c>
      <c r="D112" s="547">
        <v>45838</v>
      </c>
      <c r="E112" s="548" t="s">
        <v>342</v>
      </c>
      <c r="F112" s="548"/>
      <c r="G112" s="546">
        <v>2927733998929</v>
      </c>
      <c r="H112" s="546">
        <v>0</v>
      </c>
      <c r="I112" s="546">
        <v>0</v>
      </c>
      <c r="J112" s="547"/>
      <c r="K112" s="547"/>
      <c r="L112" s="548"/>
      <c r="M112" s="546">
        <v>0</v>
      </c>
      <c r="N112" s="548"/>
      <c r="O112" s="548"/>
      <c r="P112" s="548"/>
      <c r="Q112" s="548"/>
      <c r="R112" s="548"/>
      <c r="S112" s="548" t="s">
        <v>201</v>
      </c>
      <c r="T112" s="546">
        <v>0</v>
      </c>
      <c r="U112" s="546">
        <v>0</v>
      </c>
      <c r="V112" s="546">
        <v>0</v>
      </c>
      <c r="W112" s="546">
        <v>0</v>
      </c>
      <c r="X112" s="546">
        <v>0</v>
      </c>
      <c r="Y112" s="548"/>
      <c r="Z112" s="548" t="s">
        <v>343</v>
      </c>
      <c r="AA112" s="549">
        <v>45837</v>
      </c>
      <c r="AB112" s="549">
        <v>45837</v>
      </c>
      <c r="AC112" s="547">
        <v>45837</v>
      </c>
      <c r="AD112" s="546">
        <v>37561890657</v>
      </c>
      <c r="AE112" s="546">
        <v>0</v>
      </c>
      <c r="AF112" s="546">
        <v>0</v>
      </c>
      <c r="AG112" s="546">
        <v>0</v>
      </c>
      <c r="AH112" s="546">
        <v>0</v>
      </c>
      <c r="AI112" s="548"/>
      <c r="AJ112" s="546">
        <v>0</v>
      </c>
      <c r="AK112" s="546">
        <v>0</v>
      </c>
      <c r="AL112" s="546">
        <v>0</v>
      </c>
      <c r="AM112" s="546">
        <v>0</v>
      </c>
      <c r="AN112" s="546">
        <v>0</v>
      </c>
      <c r="AO112" s="546">
        <v>0</v>
      </c>
      <c r="AP112" s="546">
        <v>0</v>
      </c>
      <c r="AQ112" s="550" t="b">
        <v>0</v>
      </c>
      <c r="AR112" s="546">
        <v>0</v>
      </c>
      <c r="AS112" s="546">
        <v>0</v>
      </c>
      <c r="AT112" s="546">
        <v>1.66</v>
      </c>
      <c r="AU112" s="546">
        <v>0</v>
      </c>
      <c r="AV112" s="546">
        <v>0</v>
      </c>
      <c r="AW112" s="548"/>
      <c r="AX112" s="548"/>
      <c r="AY112" s="546">
        <v>-1.3833333333333333</v>
      </c>
      <c r="AZ112" s="546">
        <v>-0.28000000000000003</v>
      </c>
      <c r="BA112" s="548"/>
      <c r="BB112" s="546">
        <v>109737</v>
      </c>
      <c r="BC112" s="546">
        <v>0</v>
      </c>
      <c r="BD112" s="548"/>
      <c r="BE112" s="548"/>
      <c r="BF112" s="548"/>
      <c r="BG112" s="548"/>
      <c r="BH112" s="548" t="s">
        <v>344</v>
      </c>
      <c r="BI112" s="548"/>
      <c r="BJ112" s="550" t="b">
        <v>0</v>
      </c>
      <c r="BK112" s="546">
        <v>0</v>
      </c>
      <c r="BL112" s="546">
        <v>0</v>
      </c>
      <c r="BM112" s="546">
        <v>0</v>
      </c>
      <c r="BN112" s="548"/>
      <c r="BO112" s="546">
        <v>0</v>
      </c>
      <c r="BP112" s="546">
        <v>0</v>
      </c>
      <c r="BQ112" s="546">
        <v>0</v>
      </c>
      <c r="BR112" s="546">
        <v>3542664809</v>
      </c>
      <c r="BS112" s="548" t="s">
        <v>432</v>
      </c>
      <c r="BT112" s="546">
        <v>1</v>
      </c>
      <c r="BU112" s="550" t="b">
        <v>0</v>
      </c>
      <c r="BV112" s="548"/>
      <c r="BW112" s="546">
        <v>0</v>
      </c>
      <c r="BX112" s="546">
        <v>0</v>
      </c>
      <c r="BY112" s="548" t="s">
        <v>346</v>
      </c>
      <c r="BZ112" s="547">
        <v>45849</v>
      </c>
      <c r="CA112" s="546"/>
      <c r="CB112" s="546"/>
      <c r="CC112" s="546"/>
      <c r="CD112" s="546"/>
      <c r="CE112" s="546"/>
      <c r="CF112" s="546"/>
      <c r="CG112" s="546"/>
      <c r="CH112" s="546"/>
      <c r="CI112" s="546"/>
      <c r="CJ112" s="546"/>
      <c r="CK112" s="546"/>
      <c r="CL112" s="546"/>
      <c r="CM112" s="546"/>
      <c r="CN112" s="546"/>
      <c r="CO112" s="546"/>
      <c r="CP112" s="546"/>
      <c r="CQ112" s="546"/>
      <c r="CR112" s="546"/>
      <c r="CS112" s="546"/>
      <c r="CT112" s="546"/>
      <c r="CU112" s="546"/>
      <c r="CV112" s="546"/>
      <c r="CW112" s="546"/>
      <c r="CX112" s="546"/>
      <c r="CY112" s="546"/>
    </row>
    <row r="113" spans="1:103" ht="13.2">
      <c r="A113" s="541">
        <v>406163850</v>
      </c>
      <c r="B113" s="542">
        <v>45831</v>
      </c>
      <c r="C113" s="542">
        <v>45837</v>
      </c>
      <c r="D113" s="542">
        <v>45838</v>
      </c>
      <c r="E113" s="543" t="s">
        <v>342</v>
      </c>
      <c r="F113" s="543"/>
      <c r="G113" s="541">
        <v>2927733998928</v>
      </c>
      <c r="H113" s="541">
        <v>0</v>
      </c>
      <c r="I113" s="541">
        <v>0</v>
      </c>
      <c r="J113" s="542"/>
      <c r="K113" s="542"/>
      <c r="L113" s="543"/>
      <c r="M113" s="541">
        <v>0</v>
      </c>
      <c r="N113" s="543"/>
      <c r="O113" s="543"/>
      <c r="P113" s="543"/>
      <c r="Q113" s="543"/>
      <c r="R113" s="543"/>
      <c r="S113" s="543" t="s">
        <v>201</v>
      </c>
      <c r="T113" s="541">
        <v>0</v>
      </c>
      <c r="U113" s="541">
        <v>0</v>
      </c>
      <c r="V113" s="541">
        <v>0</v>
      </c>
      <c r="W113" s="541">
        <v>0</v>
      </c>
      <c r="X113" s="541">
        <v>0</v>
      </c>
      <c r="Y113" s="543"/>
      <c r="Z113" s="543" t="s">
        <v>343</v>
      </c>
      <c r="AA113" s="544">
        <v>45837</v>
      </c>
      <c r="AB113" s="544">
        <v>45837</v>
      </c>
      <c r="AC113" s="542">
        <v>45837</v>
      </c>
      <c r="AD113" s="541">
        <v>37783299975</v>
      </c>
      <c r="AE113" s="541">
        <v>0</v>
      </c>
      <c r="AF113" s="541">
        <v>0</v>
      </c>
      <c r="AG113" s="541">
        <v>0</v>
      </c>
      <c r="AH113" s="541">
        <v>0</v>
      </c>
      <c r="AI113" s="543"/>
      <c r="AJ113" s="541">
        <v>0</v>
      </c>
      <c r="AK113" s="541">
        <v>0</v>
      </c>
      <c r="AL113" s="541">
        <v>0</v>
      </c>
      <c r="AM113" s="541">
        <v>0</v>
      </c>
      <c r="AN113" s="541">
        <v>0</v>
      </c>
      <c r="AO113" s="541">
        <v>0</v>
      </c>
      <c r="AP113" s="541">
        <v>0</v>
      </c>
      <c r="AQ113" s="545" t="b">
        <v>0</v>
      </c>
      <c r="AR113" s="541">
        <v>0</v>
      </c>
      <c r="AS113" s="541">
        <v>0</v>
      </c>
      <c r="AT113" s="541">
        <v>17.193000000000001</v>
      </c>
      <c r="AU113" s="541">
        <v>0</v>
      </c>
      <c r="AV113" s="541">
        <v>0</v>
      </c>
      <c r="AW113" s="543"/>
      <c r="AX113" s="543"/>
      <c r="AY113" s="541">
        <v>-14.327500000000001</v>
      </c>
      <c r="AZ113" s="541">
        <v>-2.87</v>
      </c>
      <c r="BA113" s="543"/>
      <c r="BB113" s="541">
        <v>0</v>
      </c>
      <c r="BC113" s="541">
        <v>0</v>
      </c>
      <c r="BD113" s="543"/>
      <c r="BE113" s="543"/>
      <c r="BF113" s="543"/>
      <c r="BG113" s="543"/>
      <c r="BH113" s="543" t="s">
        <v>344</v>
      </c>
      <c r="BI113" s="543"/>
      <c r="BJ113" s="545" t="b">
        <v>0</v>
      </c>
      <c r="BK113" s="541">
        <v>0</v>
      </c>
      <c r="BL113" s="541">
        <v>0</v>
      </c>
      <c r="BM113" s="541">
        <v>0</v>
      </c>
      <c r="BN113" s="543"/>
      <c r="BO113" s="541">
        <v>0</v>
      </c>
      <c r="BP113" s="541">
        <v>0</v>
      </c>
      <c r="BQ113" s="541">
        <v>0</v>
      </c>
      <c r="BR113" s="541">
        <v>3554076053</v>
      </c>
      <c r="BS113" s="543" t="s">
        <v>435</v>
      </c>
      <c r="BT113" s="541">
        <v>1</v>
      </c>
      <c r="BU113" s="545" t="b">
        <v>0</v>
      </c>
      <c r="BV113" s="543"/>
      <c r="BW113" s="541">
        <v>0</v>
      </c>
      <c r="BX113" s="541">
        <v>0</v>
      </c>
      <c r="BY113" s="543" t="s">
        <v>346</v>
      </c>
      <c r="BZ113" s="542">
        <v>45849</v>
      </c>
      <c r="CA113" s="541"/>
      <c r="CB113" s="541"/>
      <c r="CC113" s="541"/>
      <c r="CD113" s="541"/>
      <c r="CE113" s="541"/>
      <c r="CF113" s="541"/>
      <c r="CG113" s="541"/>
      <c r="CH113" s="541"/>
      <c r="CI113" s="541"/>
      <c r="CJ113" s="541"/>
      <c r="CK113" s="541"/>
      <c r="CL113" s="541"/>
      <c r="CM113" s="541"/>
      <c r="CN113" s="541"/>
      <c r="CO113" s="541"/>
      <c r="CP113" s="541"/>
      <c r="CQ113" s="541"/>
      <c r="CR113" s="541"/>
      <c r="CS113" s="541"/>
      <c r="CT113" s="541"/>
      <c r="CU113" s="541"/>
      <c r="CV113" s="541"/>
      <c r="CW113" s="541"/>
      <c r="CX113" s="541"/>
      <c r="CY113" s="541"/>
    </row>
    <row r="114" spans="1:103" ht="13.2">
      <c r="A114" s="546">
        <v>474036939</v>
      </c>
      <c r="B114" s="547">
        <v>45901</v>
      </c>
      <c r="C114" s="547">
        <v>45907</v>
      </c>
      <c r="D114" s="547">
        <v>45908</v>
      </c>
      <c r="E114" s="548" t="s">
        <v>342</v>
      </c>
      <c r="F114" s="548"/>
      <c r="G114" s="546">
        <v>3039128286015</v>
      </c>
      <c r="H114" s="546">
        <v>0</v>
      </c>
      <c r="I114" s="546">
        <v>0</v>
      </c>
      <c r="J114" s="547"/>
      <c r="K114" s="547"/>
      <c r="L114" s="548"/>
      <c r="M114" s="546">
        <v>0</v>
      </c>
      <c r="N114" s="548"/>
      <c r="O114" s="548"/>
      <c r="P114" s="548"/>
      <c r="Q114" s="548"/>
      <c r="R114" s="548"/>
      <c r="S114" s="548" t="s">
        <v>201</v>
      </c>
      <c r="T114" s="546">
        <v>0</v>
      </c>
      <c r="U114" s="546">
        <v>0</v>
      </c>
      <c r="V114" s="546">
        <v>0</v>
      </c>
      <c r="W114" s="546">
        <v>0</v>
      </c>
      <c r="X114" s="546">
        <v>0</v>
      </c>
      <c r="Y114" s="548"/>
      <c r="Z114" s="548" t="s">
        <v>343</v>
      </c>
      <c r="AA114" s="549">
        <v>45901</v>
      </c>
      <c r="AB114" s="549">
        <v>45901</v>
      </c>
      <c r="AC114" s="547">
        <v>45901</v>
      </c>
      <c r="AD114" s="546">
        <v>3139057921</v>
      </c>
      <c r="AE114" s="546">
        <v>0</v>
      </c>
      <c r="AF114" s="546">
        <v>0</v>
      </c>
      <c r="AG114" s="546">
        <v>0</v>
      </c>
      <c r="AH114" s="546">
        <v>0</v>
      </c>
      <c r="AI114" s="548"/>
      <c r="AJ114" s="546">
        <v>0</v>
      </c>
      <c r="AK114" s="546">
        <v>0</v>
      </c>
      <c r="AL114" s="546"/>
      <c r="AM114" s="546">
        <v>0</v>
      </c>
      <c r="AN114" s="546">
        <v>0</v>
      </c>
      <c r="AO114" s="546">
        <v>0</v>
      </c>
      <c r="AP114" s="546">
        <v>0</v>
      </c>
      <c r="AQ114" s="550" t="b">
        <v>0</v>
      </c>
      <c r="AR114" s="546">
        <v>0</v>
      </c>
      <c r="AS114" s="546">
        <v>0</v>
      </c>
      <c r="AT114" s="546">
        <v>7.9598000000000004</v>
      </c>
      <c r="AU114" s="546">
        <v>0</v>
      </c>
      <c r="AV114" s="546">
        <v>0</v>
      </c>
      <c r="AW114" s="548"/>
      <c r="AX114" s="548"/>
      <c r="AY114" s="546">
        <v>-6.6331666666666669</v>
      </c>
      <c r="AZ114" s="546">
        <v>-1.33</v>
      </c>
      <c r="BA114" s="548"/>
      <c r="BB114" s="546">
        <v>107797</v>
      </c>
      <c r="BC114" s="546">
        <v>0</v>
      </c>
      <c r="BD114" s="548"/>
      <c r="BE114" s="548"/>
      <c r="BF114" s="548"/>
      <c r="BG114" s="548"/>
      <c r="BH114" s="548" t="s">
        <v>344</v>
      </c>
      <c r="BI114" s="548"/>
      <c r="BJ114" s="550" t="b">
        <v>0</v>
      </c>
      <c r="BK114" s="546">
        <v>0</v>
      </c>
      <c r="BL114" s="546">
        <v>0</v>
      </c>
      <c r="BM114" s="546">
        <v>0</v>
      </c>
      <c r="BN114" s="548"/>
      <c r="BO114" s="546">
        <v>0</v>
      </c>
      <c r="BP114" s="546">
        <v>0</v>
      </c>
      <c r="BQ114" s="546">
        <v>0</v>
      </c>
      <c r="BR114" s="546">
        <v>0</v>
      </c>
      <c r="BS114" s="548" t="s">
        <v>436</v>
      </c>
      <c r="BT114" s="546">
        <v>1</v>
      </c>
      <c r="BU114" s="550" t="b">
        <v>0</v>
      </c>
      <c r="BV114" s="548"/>
      <c r="BW114" s="546">
        <v>0</v>
      </c>
      <c r="BX114" s="546">
        <v>0</v>
      </c>
      <c r="BY114" s="548" t="s">
        <v>346</v>
      </c>
      <c r="BZ114" s="547">
        <v>45913</v>
      </c>
      <c r="CA114" s="546"/>
      <c r="CB114" s="546"/>
      <c r="CC114" s="546"/>
      <c r="CD114" s="546"/>
      <c r="CE114" s="546"/>
      <c r="CF114" s="546"/>
      <c r="CG114" s="546"/>
      <c r="CH114" s="546"/>
      <c r="CI114" s="546"/>
      <c r="CJ114" s="546"/>
      <c r="CK114" s="546"/>
      <c r="CL114" s="546"/>
      <c r="CM114" s="546"/>
      <c r="CN114" s="546"/>
      <c r="CO114" s="546"/>
      <c r="CP114" s="546"/>
      <c r="CQ114" s="546"/>
      <c r="CR114" s="546"/>
      <c r="CS114" s="546"/>
      <c r="CT114" s="546"/>
      <c r="CU114" s="546"/>
      <c r="CV114" s="546"/>
      <c r="CW114" s="546"/>
      <c r="CX114" s="546"/>
      <c r="CY114" s="546"/>
    </row>
    <row r="115" spans="1:103" ht="13.2">
      <c r="A115" s="541">
        <v>474036939</v>
      </c>
      <c r="B115" s="542">
        <v>45901</v>
      </c>
      <c r="C115" s="542">
        <v>45907</v>
      </c>
      <c r="D115" s="542">
        <v>45908</v>
      </c>
      <c r="E115" s="543" t="s">
        <v>342</v>
      </c>
      <c r="F115" s="543"/>
      <c r="G115" s="541">
        <v>3039128286019</v>
      </c>
      <c r="H115" s="541">
        <v>0</v>
      </c>
      <c r="I115" s="541">
        <v>0</v>
      </c>
      <c r="J115" s="542"/>
      <c r="K115" s="542"/>
      <c r="L115" s="543"/>
      <c r="M115" s="541">
        <v>0</v>
      </c>
      <c r="N115" s="543"/>
      <c r="O115" s="543"/>
      <c r="P115" s="543"/>
      <c r="Q115" s="543"/>
      <c r="R115" s="543"/>
      <c r="S115" s="543" t="s">
        <v>201</v>
      </c>
      <c r="T115" s="541">
        <v>0</v>
      </c>
      <c r="U115" s="541">
        <v>0</v>
      </c>
      <c r="V115" s="541">
        <v>0</v>
      </c>
      <c r="W115" s="541">
        <v>0</v>
      </c>
      <c r="X115" s="541">
        <v>0</v>
      </c>
      <c r="Y115" s="543"/>
      <c r="Z115" s="543" t="s">
        <v>343</v>
      </c>
      <c r="AA115" s="544">
        <v>45901</v>
      </c>
      <c r="AB115" s="544">
        <v>45901</v>
      </c>
      <c r="AC115" s="542">
        <v>45901</v>
      </c>
      <c r="AD115" s="541">
        <v>3139057911</v>
      </c>
      <c r="AE115" s="541">
        <v>0</v>
      </c>
      <c r="AF115" s="541">
        <v>0</v>
      </c>
      <c r="AG115" s="541">
        <v>0</v>
      </c>
      <c r="AH115" s="541">
        <v>0</v>
      </c>
      <c r="AI115" s="543"/>
      <c r="AJ115" s="541">
        <v>0</v>
      </c>
      <c r="AK115" s="541">
        <v>0</v>
      </c>
      <c r="AL115" s="541"/>
      <c r="AM115" s="541">
        <v>0</v>
      </c>
      <c r="AN115" s="541">
        <v>0</v>
      </c>
      <c r="AO115" s="541">
        <v>0</v>
      </c>
      <c r="AP115" s="541">
        <v>0</v>
      </c>
      <c r="AQ115" s="545" t="b">
        <v>0</v>
      </c>
      <c r="AR115" s="541">
        <v>0</v>
      </c>
      <c r="AS115" s="541">
        <v>0</v>
      </c>
      <c r="AT115" s="541">
        <v>3.9799000000000002</v>
      </c>
      <c r="AU115" s="541">
        <v>0</v>
      </c>
      <c r="AV115" s="541">
        <v>0</v>
      </c>
      <c r="AW115" s="543"/>
      <c r="AX115" s="543"/>
      <c r="AY115" s="541">
        <v>-3.3165833333333334</v>
      </c>
      <c r="AZ115" s="541">
        <v>-0.66</v>
      </c>
      <c r="BA115" s="543"/>
      <c r="BB115" s="541">
        <v>107797</v>
      </c>
      <c r="BC115" s="541">
        <v>0</v>
      </c>
      <c r="BD115" s="543"/>
      <c r="BE115" s="543"/>
      <c r="BF115" s="543"/>
      <c r="BG115" s="543"/>
      <c r="BH115" s="543" t="s">
        <v>344</v>
      </c>
      <c r="BI115" s="543"/>
      <c r="BJ115" s="545" t="b">
        <v>0</v>
      </c>
      <c r="BK115" s="541">
        <v>0</v>
      </c>
      <c r="BL115" s="541">
        <v>0</v>
      </c>
      <c r="BM115" s="541">
        <v>0</v>
      </c>
      <c r="BN115" s="543"/>
      <c r="BO115" s="541">
        <v>0</v>
      </c>
      <c r="BP115" s="541">
        <v>0</v>
      </c>
      <c r="BQ115" s="541">
        <v>0</v>
      </c>
      <c r="BR115" s="541">
        <v>0</v>
      </c>
      <c r="BS115" s="543" t="s">
        <v>437</v>
      </c>
      <c r="BT115" s="541">
        <v>1</v>
      </c>
      <c r="BU115" s="545" t="b">
        <v>0</v>
      </c>
      <c r="BV115" s="543"/>
      <c r="BW115" s="541">
        <v>0</v>
      </c>
      <c r="BX115" s="541">
        <v>0</v>
      </c>
      <c r="BY115" s="543" t="s">
        <v>346</v>
      </c>
      <c r="BZ115" s="542">
        <v>45913</v>
      </c>
      <c r="CA115" s="541"/>
      <c r="CB115" s="541"/>
      <c r="CC115" s="541"/>
      <c r="CD115" s="541"/>
      <c r="CE115" s="541"/>
      <c r="CF115" s="541"/>
      <c r="CG115" s="541"/>
      <c r="CH115" s="541"/>
      <c r="CI115" s="541"/>
      <c r="CJ115" s="541"/>
      <c r="CK115" s="541"/>
      <c r="CL115" s="541"/>
      <c r="CM115" s="541"/>
      <c r="CN115" s="541"/>
      <c r="CO115" s="541"/>
      <c r="CP115" s="541"/>
      <c r="CQ115" s="541"/>
      <c r="CR115" s="541"/>
      <c r="CS115" s="541"/>
      <c r="CT115" s="541"/>
      <c r="CU115" s="541"/>
      <c r="CV115" s="541"/>
      <c r="CW115" s="541"/>
      <c r="CX115" s="541"/>
      <c r="CY115" s="541"/>
    </row>
    <row r="116" spans="1:103" ht="13.2">
      <c r="A116" s="546">
        <v>474036939</v>
      </c>
      <c r="B116" s="547">
        <v>45901</v>
      </c>
      <c r="C116" s="547">
        <v>45907</v>
      </c>
      <c r="D116" s="547">
        <v>45908</v>
      </c>
      <c r="E116" s="548" t="s">
        <v>342</v>
      </c>
      <c r="F116" s="548"/>
      <c r="G116" s="546">
        <v>3039128286020</v>
      </c>
      <c r="H116" s="546">
        <v>0</v>
      </c>
      <c r="I116" s="546">
        <v>0</v>
      </c>
      <c r="J116" s="547"/>
      <c r="K116" s="547"/>
      <c r="L116" s="548"/>
      <c r="M116" s="546">
        <v>0</v>
      </c>
      <c r="N116" s="548"/>
      <c r="O116" s="548"/>
      <c r="P116" s="548"/>
      <c r="Q116" s="548"/>
      <c r="R116" s="548"/>
      <c r="S116" s="548" t="s">
        <v>201</v>
      </c>
      <c r="T116" s="546">
        <v>0</v>
      </c>
      <c r="U116" s="546">
        <v>0</v>
      </c>
      <c r="V116" s="546">
        <v>0</v>
      </c>
      <c r="W116" s="546">
        <v>0</v>
      </c>
      <c r="X116" s="546">
        <v>0</v>
      </c>
      <c r="Y116" s="548"/>
      <c r="Z116" s="548" t="s">
        <v>343</v>
      </c>
      <c r="AA116" s="549">
        <v>45901</v>
      </c>
      <c r="AB116" s="549">
        <v>45901</v>
      </c>
      <c r="AC116" s="547">
        <v>45901</v>
      </c>
      <c r="AD116" s="546">
        <v>18553270097</v>
      </c>
      <c r="AE116" s="546">
        <v>0</v>
      </c>
      <c r="AF116" s="546">
        <v>0</v>
      </c>
      <c r="AG116" s="546">
        <v>0</v>
      </c>
      <c r="AH116" s="546">
        <v>0</v>
      </c>
      <c r="AI116" s="548"/>
      <c r="AJ116" s="546">
        <v>0</v>
      </c>
      <c r="AK116" s="546">
        <v>0</v>
      </c>
      <c r="AL116" s="546"/>
      <c r="AM116" s="546">
        <v>0</v>
      </c>
      <c r="AN116" s="546">
        <v>0</v>
      </c>
      <c r="AO116" s="546">
        <v>0</v>
      </c>
      <c r="AP116" s="546">
        <v>0</v>
      </c>
      <c r="AQ116" s="550" t="b">
        <v>0</v>
      </c>
      <c r="AR116" s="546">
        <v>0</v>
      </c>
      <c r="AS116" s="546">
        <v>0</v>
      </c>
      <c r="AT116" s="546">
        <v>4.0412999999999997</v>
      </c>
      <c r="AU116" s="546">
        <v>0</v>
      </c>
      <c r="AV116" s="546">
        <v>0</v>
      </c>
      <c r="AW116" s="548"/>
      <c r="AX116" s="548"/>
      <c r="AY116" s="546">
        <v>-3.36775</v>
      </c>
      <c r="AZ116" s="546">
        <v>-0.67</v>
      </c>
      <c r="BA116" s="548"/>
      <c r="BB116" s="546">
        <v>113705</v>
      </c>
      <c r="BC116" s="546">
        <v>0</v>
      </c>
      <c r="BD116" s="548"/>
      <c r="BE116" s="548"/>
      <c r="BF116" s="548"/>
      <c r="BG116" s="548"/>
      <c r="BH116" s="548" t="s">
        <v>344</v>
      </c>
      <c r="BI116" s="548"/>
      <c r="BJ116" s="550" t="b">
        <v>0</v>
      </c>
      <c r="BK116" s="546">
        <v>0</v>
      </c>
      <c r="BL116" s="546">
        <v>0</v>
      </c>
      <c r="BM116" s="546">
        <v>0</v>
      </c>
      <c r="BN116" s="548"/>
      <c r="BO116" s="546">
        <v>0</v>
      </c>
      <c r="BP116" s="546">
        <v>0</v>
      </c>
      <c r="BQ116" s="546">
        <v>0</v>
      </c>
      <c r="BR116" s="546">
        <v>0</v>
      </c>
      <c r="BS116" s="548" t="s">
        <v>438</v>
      </c>
      <c r="BT116" s="546">
        <v>1</v>
      </c>
      <c r="BU116" s="550" t="b">
        <v>0</v>
      </c>
      <c r="BV116" s="548"/>
      <c r="BW116" s="546">
        <v>0</v>
      </c>
      <c r="BX116" s="546">
        <v>0</v>
      </c>
      <c r="BY116" s="548" t="s">
        <v>346</v>
      </c>
      <c r="BZ116" s="547">
        <v>45913</v>
      </c>
      <c r="CA116" s="546"/>
      <c r="CB116" s="546"/>
      <c r="CC116" s="546"/>
      <c r="CD116" s="546"/>
      <c r="CE116" s="546"/>
      <c r="CF116" s="546"/>
      <c r="CG116" s="546"/>
      <c r="CH116" s="546"/>
      <c r="CI116" s="546"/>
      <c r="CJ116" s="546"/>
      <c r="CK116" s="546"/>
      <c r="CL116" s="546"/>
      <c r="CM116" s="546"/>
      <c r="CN116" s="546"/>
      <c r="CO116" s="546"/>
      <c r="CP116" s="546"/>
      <c r="CQ116" s="546"/>
      <c r="CR116" s="546"/>
      <c r="CS116" s="546"/>
      <c r="CT116" s="546"/>
      <c r="CU116" s="546"/>
      <c r="CV116" s="546"/>
      <c r="CW116" s="546"/>
      <c r="CX116" s="546"/>
      <c r="CY116" s="546"/>
    </row>
    <row r="117" spans="1:103" ht="13.2">
      <c r="A117" s="541">
        <v>474036939</v>
      </c>
      <c r="B117" s="542">
        <v>45901</v>
      </c>
      <c r="C117" s="542">
        <v>45907</v>
      </c>
      <c r="D117" s="542">
        <v>45908</v>
      </c>
      <c r="E117" s="543" t="s">
        <v>342</v>
      </c>
      <c r="F117" s="543"/>
      <c r="G117" s="541">
        <v>3039128286012</v>
      </c>
      <c r="H117" s="541">
        <v>0</v>
      </c>
      <c r="I117" s="541">
        <v>0</v>
      </c>
      <c r="J117" s="542"/>
      <c r="K117" s="542"/>
      <c r="L117" s="543"/>
      <c r="M117" s="541">
        <v>0</v>
      </c>
      <c r="N117" s="543"/>
      <c r="O117" s="543"/>
      <c r="P117" s="543"/>
      <c r="Q117" s="543"/>
      <c r="R117" s="543"/>
      <c r="S117" s="543" t="s">
        <v>201</v>
      </c>
      <c r="T117" s="541">
        <v>0</v>
      </c>
      <c r="U117" s="541">
        <v>0</v>
      </c>
      <c r="V117" s="541">
        <v>0</v>
      </c>
      <c r="W117" s="541">
        <v>0</v>
      </c>
      <c r="X117" s="541">
        <v>0</v>
      </c>
      <c r="Y117" s="543"/>
      <c r="Z117" s="543" t="s">
        <v>343</v>
      </c>
      <c r="AA117" s="544">
        <v>45901</v>
      </c>
      <c r="AB117" s="544">
        <v>45901</v>
      </c>
      <c r="AC117" s="542">
        <v>45901</v>
      </c>
      <c r="AD117" s="541">
        <v>6193459689</v>
      </c>
      <c r="AE117" s="541">
        <v>0</v>
      </c>
      <c r="AF117" s="541">
        <v>0</v>
      </c>
      <c r="AG117" s="541">
        <v>0</v>
      </c>
      <c r="AH117" s="541">
        <v>0</v>
      </c>
      <c r="AI117" s="543"/>
      <c r="AJ117" s="541">
        <v>0</v>
      </c>
      <c r="AK117" s="541">
        <v>0</v>
      </c>
      <c r="AL117" s="541"/>
      <c r="AM117" s="541">
        <v>0</v>
      </c>
      <c r="AN117" s="541">
        <v>0</v>
      </c>
      <c r="AO117" s="541">
        <v>0</v>
      </c>
      <c r="AP117" s="541">
        <v>0</v>
      </c>
      <c r="AQ117" s="545" t="b">
        <v>0</v>
      </c>
      <c r="AR117" s="541">
        <v>0</v>
      </c>
      <c r="AS117" s="541">
        <v>0</v>
      </c>
      <c r="AT117" s="541">
        <v>3.6015000000000001</v>
      </c>
      <c r="AU117" s="541">
        <v>0</v>
      </c>
      <c r="AV117" s="541">
        <v>0</v>
      </c>
      <c r="AW117" s="543"/>
      <c r="AX117" s="543"/>
      <c r="AY117" s="541">
        <v>-3.0012500000000002</v>
      </c>
      <c r="AZ117" s="541">
        <v>-0.6</v>
      </c>
      <c r="BA117" s="543"/>
      <c r="BB117" s="541">
        <v>103894</v>
      </c>
      <c r="BC117" s="541">
        <v>0</v>
      </c>
      <c r="BD117" s="543"/>
      <c r="BE117" s="543"/>
      <c r="BF117" s="543"/>
      <c r="BG117" s="543"/>
      <c r="BH117" s="543" t="s">
        <v>344</v>
      </c>
      <c r="BI117" s="543"/>
      <c r="BJ117" s="545" t="b">
        <v>0</v>
      </c>
      <c r="BK117" s="541">
        <v>0</v>
      </c>
      <c r="BL117" s="541">
        <v>0</v>
      </c>
      <c r="BM117" s="541">
        <v>0</v>
      </c>
      <c r="BN117" s="543"/>
      <c r="BO117" s="541">
        <v>0</v>
      </c>
      <c r="BP117" s="541">
        <v>0</v>
      </c>
      <c r="BQ117" s="541">
        <v>0</v>
      </c>
      <c r="BR117" s="541">
        <v>0</v>
      </c>
      <c r="BS117" s="543" t="s">
        <v>439</v>
      </c>
      <c r="BT117" s="541">
        <v>1</v>
      </c>
      <c r="BU117" s="545" t="b">
        <v>0</v>
      </c>
      <c r="BV117" s="543"/>
      <c r="BW117" s="541">
        <v>0</v>
      </c>
      <c r="BX117" s="541">
        <v>0</v>
      </c>
      <c r="BY117" s="543" t="s">
        <v>346</v>
      </c>
      <c r="BZ117" s="542">
        <v>45913</v>
      </c>
      <c r="CA117" s="541"/>
      <c r="CB117" s="541"/>
      <c r="CC117" s="541"/>
      <c r="CD117" s="541"/>
      <c r="CE117" s="541"/>
      <c r="CF117" s="541"/>
      <c r="CG117" s="541"/>
      <c r="CH117" s="541"/>
      <c r="CI117" s="541"/>
      <c r="CJ117" s="541"/>
      <c r="CK117" s="541"/>
      <c r="CL117" s="541"/>
      <c r="CM117" s="541"/>
      <c r="CN117" s="541"/>
      <c r="CO117" s="541"/>
      <c r="CP117" s="541"/>
      <c r="CQ117" s="541"/>
      <c r="CR117" s="541"/>
      <c r="CS117" s="541"/>
      <c r="CT117" s="541"/>
      <c r="CU117" s="541"/>
      <c r="CV117" s="541"/>
      <c r="CW117" s="541"/>
      <c r="CX117" s="541"/>
      <c r="CY117" s="541"/>
    </row>
    <row r="118" spans="1:103" ht="13.2">
      <c r="A118" s="546">
        <v>474036939</v>
      </c>
      <c r="B118" s="547">
        <v>45901</v>
      </c>
      <c r="C118" s="547">
        <v>45907</v>
      </c>
      <c r="D118" s="547">
        <v>45908</v>
      </c>
      <c r="E118" s="548" t="s">
        <v>342</v>
      </c>
      <c r="F118" s="548"/>
      <c r="G118" s="546">
        <v>3039128286011</v>
      </c>
      <c r="H118" s="546">
        <v>0</v>
      </c>
      <c r="I118" s="546">
        <v>0</v>
      </c>
      <c r="J118" s="547"/>
      <c r="K118" s="547"/>
      <c r="L118" s="548"/>
      <c r="M118" s="546">
        <v>0</v>
      </c>
      <c r="N118" s="548"/>
      <c r="O118" s="548"/>
      <c r="P118" s="548"/>
      <c r="Q118" s="548"/>
      <c r="R118" s="548"/>
      <c r="S118" s="548" t="s">
        <v>201</v>
      </c>
      <c r="T118" s="546">
        <v>0</v>
      </c>
      <c r="U118" s="546">
        <v>0</v>
      </c>
      <c r="V118" s="546">
        <v>0</v>
      </c>
      <c r="W118" s="546">
        <v>0</v>
      </c>
      <c r="X118" s="546">
        <v>0</v>
      </c>
      <c r="Y118" s="548"/>
      <c r="Z118" s="548" t="s">
        <v>343</v>
      </c>
      <c r="AA118" s="549">
        <v>45901</v>
      </c>
      <c r="AB118" s="549">
        <v>45901</v>
      </c>
      <c r="AC118" s="547">
        <v>45901</v>
      </c>
      <c r="AD118" s="546">
        <v>3139057907</v>
      </c>
      <c r="AE118" s="546">
        <v>0</v>
      </c>
      <c r="AF118" s="546">
        <v>0</v>
      </c>
      <c r="AG118" s="546">
        <v>0</v>
      </c>
      <c r="AH118" s="546">
        <v>0</v>
      </c>
      <c r="AI118" s="548"/>
      <c r="AJ118" s="546">
        <v>0</v>
      </c>
      <c r="AK118" s="546">
        <v>0</v>
      </c>
      <c r="AL118" s="546"/>
      <c r="AM118" s="546">
        <v>0</v>
      </c>
      <c r="AN118" s="546">
        <v>0</v>
      </c>
      <c r="AO118" s="546">
        <v>0</v>
      </c>
      <c r="AP118" s="546">
        <v>0</v>
      </c>
      <c r="AQ118" s="550" t="b">
        <v>0</v>
      </c>
      <c r="AR118" s="546">
        <v>0</v>
      </c>
      <c r="AS118" s="546">
        <v>0</v>
      </c>
      <c r="AT118" s="546">
        <v>3.9799000000000002</v>
      </c>
      <c r="AU118" s="546">
        <v>0</v>
      </c>
      <c r="AV118" s="546">
        <v>0</v>
      </c>
      <c r="AW118" s="548"/>
      <c r="AX118" s="548"/>
      <c r="AY118" s="546">
        <v>-3.3165833333333334</v>
      </c>
      <c r="AZ118" s="546">
        <v>-0.66</v>
      </c>
      <c r="BA118" s="548"/>
      <c r="BB118" s="546">
        <v>107797</v>
      </c>
      <c r="BC118" s="546">
        <v>0</v>
      </c>
      <c r="BD118" s="548"/>
      <c r="BE118" s="548"/>
      <c r="BF118" s="548"/>
      <c r="BG118" s="548"/>
      <c r="BH118" s="548" t="s">
        <v>344</v>
      </c>
      <c r="BI118" s="548"/>
      <c r="BJ118" s="550" t="b">
        <v>0</v>
      </c>
      <c r="BK118" s="546">
        <v>0</v>
      </c>
      <c r="BL118" s="546">
        <v>0</v>
      </c>
      <c r="BM118" s="546">
        <v>0</v>
      </c>
      <c r="BN118" s="548"/>
      <c r="BO118" s="546">
        <v>0</v>
      </c>
      <c r="BP118" s="546">
        <v>0</v>
      </c>
      <c r="BQ118" s="546">
        <v>0</v>
      </c>
      <c r="BR118" s="546">
        <v>0</v>
      </c>
      <c r="BS118" s="548" t="s">
        <v>440</v>
      </c>
      <c r="BT118" s="546">
        <v>1</v>
      </c>
      <c r="BU118" s="550" t="b">
        <v>0</v>
      </c>
      <c r="BV118" s="548"/>
      <c r="BW118" s="546">
        <v>0</v>
      </c>
      <c r="BX118" s="546">
        <v>0</v>
      </c>
      <c r="BY118" s="548" t="s">
        <v>346</v>
      </c>
      <c r="BZ118" s="547">
        <v>45913</v>
      </c>
      <c r="CA118" s="546"/>
      <c r="CB118" s="546"/>
      <c r="CC118" s="546"/>
      <c r="CD118" s="546"/>
      <c r="CE118" s="546"/>
      <c r="CF118" s="546"/>
      <c r="CG118" s="546"/>
      <c r="CH118" s="546"/>
      <c r="CI118" s="546"/>
      <c r="CJ118" s="546"/>
      <c r="CK118" s="546"/>
      <c r="CL118" s="546"/>
      <c r="CM118" s="546"/>
      <c r="CN118" s="546"/>
      <c r="CO118" s="546"/>
      <c r="CP118" s="546"/>
      <c r="CQ118" s="546"/>
      <c r="CR118" s="546"/>
      <c r="CS118" s="546"/>
      <c r="CT118" s="546"/>
      <c r="CU118" s="546"/>
      <c r="CV118" s="546"/>
      <c r="CW118" s="546"/>
      <c r="CX118" s="546"/>
      <c r="CY118" s="546"/>
    </row>
    <row r="119" spans="1:103" ht="13.2">
      <c r="A119" s="541">
        <v>474036939</v>
      </c>
      <c r="B119" s="542">
        <v>45901</v>
      </c>
      <c r="C119" s="542">
        <v>45907</v>
      </c>
      <c r="D119" s="542">
        <v>45908</v>
      </c>
      <c r="E119" s="543" t="s">
        <v>342</v>
      </c>
      <c r="F119" s="543"/>
      <c r="G119" s="541">
        <v>3039128286018</v>
      </c>
      <c r="H119" s="541">
        <v>0</v>
      </c>
      <c r="I119" s="541">
        <v>0</v>
      </c>
      <c r="J119" s="542"/>
      <c r="K119" s="542"/>
      <c r="L119" s="543"/>
      <c r="M119" s="541">
        <v>0</v>
      </c>
      <c r="N119" s="543"/>
      <c r="O119" s="543"/>
      <c r="P119" s="543"/>
      <c r="Q119" s="543"/>
      <c r="R119" s="543"/>
      <c r="S119" s="543" t="s">
        <v>201</v>
      </c>
      <c r="T119" s="541">
        <v>0</v>
      </c>
      <c r="U119" s="541">
        <v>0</v>
      </c>
      <c r="V119" s="541">
        <v>0</v>
      </c>
      <c r="W119" s="541">
        <v>0</v>
      </c>
      <c r="X119" s="541">
        <v>0</v>
      </c>
      <c r="Y119" s="543"/>
      <c r="Z119" s="543" t="s">
        <v>343</v>
      </c>
      <c r="AA119" s="544">
        <v>45901</v>
      </c>
      <c r="AB119" s="544">
        <v>45901</v>
      </c>
      <c r="AC119" s="542">
        <v>45901</v>
      </c>
      <c r="AD119" s="541">
        <v>6193459758</v>
      </c>
      <c r="AE119" s="541">
        <v>0</v>
      </c>
      <c r="AF119" s="541">
        <v>0</v>
      </c>
      <c r="AG119" s="541">
        <v>0</v>
      </c>
      <c r="AH119" s="541">
        <v>0</v>
      </c>
      <c r="AI119" s="543"/>
      <c r="AJ119" s="541">
        <v>0</v>
      </c>
      <c r="AK119" s="541">
        <v>0</v>
      </c>
      <c r="AL119" s="541"/>
      <c r="AM119" s="541">
        <v>0</v>
      </c>
      <c r="AN119" s="541">
        <v>0</v>
      </c>
      <c r="AO119" s="541">
        <v>0</v>
      </c>
      <c r="AP119" s="541">
        <v>0</v>
      </c>
      <c r="AQ119" s="545" t="b">
        <v>0</v>
      </c>
      <c r="AR119" s="541">
        <v>0</v>
      </c>
      <c r="AS119" s="541">
        <v>0</v>
      </c>
      <c r="AT119" s="541">
        <v>7.2149999999999999</v>
      </c>
      <c r="AU119" s="541">
        <v>0</v>
      </c>
      <c r="AV119" s="541">
        <v>0</v>
      </c>
      <c r="AW119" s="543"/>
      <c r="AX119" s="543"/>
      <c r="AY119" s="541">
        <v>-6.0125000000000002</v>
      </c>
      <c r="AZ119" s="541">
        <v>-1.2</v>
      </c>
      <c r="BA119" s="543"/>
      <c r="BB119" s="541">
        <v>215857</v>
      </c>
      <c r="BC119" s="541">
        <v>0</v>
      </c>
      <c r="BD119" s="543"/>
      <c r="BE119" s="543"/>
      <c r="BF119" s="543"/>
      <c r="BG119" s="543"/>
      <c r="BH119" s="543" t="s">
        <v>344</v>
      </c>
      <c r="BI119" s="543"/>
      <c r="BJ119" s="545" t="b">
        <v>0</v>
      </c>
      <c r="BK119" s="541">
        <v>0</v>
      </c>
      <c r="BL119" s="541">
        <v>0</v>
      </c>
      <c r="BM119" s="541">
        <v>0</v>
      </c>
      <c r="BN119" s="543"/>
      <c r="BO119" s="541">
        <v>0</v>
      </c>
      <c r="BP119" s="541">
        <v>0</v>
      </c>
      <c r="BQ119" s="541">
        <v>0</v>
      </c>
      <c r="BR119" s="541">
        <v>0</v>
      </c>
      <c r="BS119" s="543" t="s">
        <v>441</v>
      </c>
      <c r="BT119" s="541">
        <v>1</v>
      </c>
      <c r="BU119" s="545" t="b">
        <v>0</v>
      </c>
      <c r="BV119" s="543"/>
      <c r="BW119" s="541">
        <v>0</v>
      </c>
      <c r="BX119" s="541">
        <v>0</v>
      </c>
      <c r="BY119" s="543" t="s">
        <v>346</v>
      </c>
      <c r="BZ119" s="542">
        <v>45913</v>
      </c>
      <c r="CA119" s="541"/>
      <c r="CB119" s="541"/>
      <c r="CC119" s="541"/>
      <c r="CD119" s="541"/>
      <c r="CE119" s="541"/>
      <c r="CF119" s="541"/>
      <c r="CG119" s="541"/>
      <c r="CH119" s="541"/>
      <c r="CI119" s="541"/>
      <c r="CJ119" s="541"/>
      <c r="CK119" s="541"/>
      <c r="CL119" s="541"/>
      <c r="CM119" s="541"/>
      <c r="CN119" s="541"/>
      <c r="CO119" s="541"/>
      <c r="CP119" s="541"/>
      <c r="CQ119" s="541"/>
      <c r="CR119" s="541"/>
      <c r="CS119" s="541"/>
      <c r="CT119" s="541"/>
      <c r="CU119" s="541"/>
      <c r="CV119" s="541"/>
      <c r="CW119" s="541"/>
      <c r="CX119" s="541"/>
      <c r="CY119" s="541"/>
    </row>
    <row r="120" spans="1:103" ht="13.2">
      <c r="A120" s="546">
        <v>474036939</v>
      </c>
      <c r="B120" s="547">
        <v>45901</v>
      </c>
      <c r="C120" s="547">
        <v>45907</v>
      </c>
      <c r="D120" s="547">
        <v>45908</v>
      </c>
      <c r="E120" s="548" t="s">
        <v>342</v>
      </c>
      <c r="F120" s="548"/>
      <c r="G120" s="546">
        <v>3039128286017</v>
      </c>
      <c r="H120" s="546">
        <v>0</v>
      </c>
      <c r="I120" s="546">
        <v>0</v>
      </c>
      <c r="J120" s="547"/>
      <c r="K120" s="547"/>
      <c r="L120" s="548"/>
      <c r="M120" s="546">
        <v>0</v>
      </c>
      <c r="N120" s="548"/>
      <c r="O120" s="548"/>
      <c r="P120" s="548"/>
      <c r="Q120" s="548"/>
      <c r="R120" s="548"/>
      <c r="S120" s="548" t="s">
        <v>201</v>
      </c>
      <c r="T120" s="546">
        <v>0</v>
      </c>
      <c r="U120" s="546">
        <v>0</v>
      </c>
      <c r="V120" s="546">
        <v>0</v>
      </c>
      <c r="W120" s="546">
        <v>0</v>
      </c>
      <c r="X120" s="546">
        <v>0</v>
      </c>
      <c r="Y120" s="548"/>
      <c r="Z120" s="548" t="s">
        <v>343</v>
      </c>
      <c r="AA120" s="549">
        <v>45901</v>
      </c>
      <c r="AB120" s="549">
        <v>45901</v>
      </c>
      <c r="AC120" s="547">
        <v>45901</v>
      </c>
      <c r="AD120" s="546">
        <v>18519074665</v>
      </c>
      <c r="AE120" s="546">
        <v>0</v>
      </c>
      <c r="AF120" s="546">
        <v>0</v>
      </c>
      <c r="AG120" s="546">
        <v>0</v>
      </c>
      <c r="AH120" s="546">
        <v>0</v>
      </c>
      <c r="AI120" s="548"/>
      <c r="AJ120" s="546">
        <v>0</v>
      </c>
      <c r="AK120" s="546">
        <v>0</v>
      </c>
      <c r="AL120" s="546"/>
      <c r="AM120" s="546">
        <v>0</v>
      </c>
      <c r="AN120" s="546">
        <v>0</v>
      </c>
      <c r="AO120" s="546">
        <v>0</v>
      </c>
      <c r="AP120" s="546">
        <v>0</v>
      </c>
      <c r="AQ120" s="550" t="b">
        <v>0</v>
      </c>
      <c r="AR120" s="546">
        <v>0</v>
      </c>
      <c r="AS120" s="546">
        <v>0</v>
      </c>
      <c r="AT120" s="546">
        <v>8.1083999999999996</v>
      </c>
      <c r="AU120" s="546">
        <v>0</v>
      </c>
      <c r="AV120" s="546">
        <v>0</v>
      </c>
      <c r="AW120" s="548"/>
      <c r="AX120" s="548"/>
      <c r="AY120" s="546">
        <v>-6.7569999999999997</v>
      </c>
      <c r="AZ120" s="546">
        <v>-1.35</v>
      </c>
      <c r="BA120" s="548"/>
      <c r="BB120" s="546">
        <v>102450</v>
      </c>
      <c r="BC120" s="546">
        <v>0</v>
      </c>
      <c r="BD120" s="548"/>
      <c r="BE120" s="548"/>
      <c r="BF120" s="548"/>
      <c r="BG120" s="548"/>
      <c r="BH120" s="548" t="s">
        <v>344</v>
      </c>
      <c r="BI120" s="548"/>
      <c r="BJ120" s="550" t="b">
        <v>0</v>
      </c>
      <c r="BK120" s="546">
        <v>0</v>
      </c>
      <c r="BL120" s="546">
        <v>0</v>
      </c>
      <c r="BM120" s="546">
        <v>0</v>
      </c>
      <c r="BN120" s="548"/>
      <c r="BO120" s="546">
        <v>0</v>
      </c>
      <c r="BP120" s="546">
        <v>0</v>
      </c>
      <c r="BQ120" s="546">
        <v>0</v>
      </c>
      <c r="BR120" s="546">
        <v>0</v>
      </c>
      <c r="BS120" s="548" t="s">
        <v>442</v>
      </c>
      <c r="BT120" s="546">
        <v>1</v>
      </c>
      <c r="BU120" s="550" t="b">
        <v>0</v>
      </c>
      <c r="BV120" s="548"/>
      <c r="BW120" s="546">
        <v>0</v>
      </c>
      <c r="BX120" s="546">
        <v>0</v>
      </c>
      <c r="BY120" s="548" t="s">
        <v>346</v>
      </c>
      <c r="BZ120" s="547">
        <v>45913</v>
      </c>
      <c r="CA120" s="546"/>
      <c r="CB120" s="546"/>
      <c r="CC120" s="546"/>
      <c r="CD120" s="546"/>
      <c r="CE120" s="546"/>
      <c r="CF120" s="546"/>
      <c r="CG120" s="546"/>
      <c r="CH120" s="546"/>
      <c r="CI120" s="546"/>
      <c r="CJ120" s="546"/>
      <c r="CK120" s="546"/>
      <c r="CL120" s="546"/>
      <c r="CM120" s="546"/>
      <c r="CN120" s="546"/>
      <c r="CO120" s="546"/>
      <c r="CP120" s="546"/>
      <c r="CQ120" s="546"/>
      <c r="CR120" s="546"/>
      <c r="CS120" s="546"/>
      <c r="CT120" s="546"/>
      <c r="CU120" s="546"/>
      <c r="CV120" s="546"/>
      <c r="CW120" s="546"/>
      <c r="CX120" s="546"/>
      <c r="CY120" s="546"/>
    </row>
    <row r="121" spans="1:103" ht="13.2">
      <c r="A121" s="541">
        <v>474036939</v>
      </c>
      <c r="B121" s="542">
        <v>45901</v>
      </c>
      <c r="C121" s="542">
        <v>45907</v>
      </c>
      <c r="D121" s="542">
        <v>45908</v>
      </c>
      <c r="E121" s="543" t="s">
        <v>342</v>
      </c>
      <c r="F121" s="543"/>
      <c r="G121" s="541">
        <v>3039128286013</v>
      </c>
      <c r="H121" s="541">
        <v>0</v>
      </c>
      <c r="I121" s="541">
        <v>0</v>
      </c>
      <c r="J121" s="542"/>
      <c r="K121" s="542"/>
      <c r="L121" s="543"/>
      <c r="M121" s="541">
        <v>0</v>
      </c>
      <c r="N121" s="543"/>
      <c r="O121" s="543"/>
      <c r="P121" s="543"/>
      <c r="Q121" s="543"/>
      <c r="R121" s="543"/>
      <c r="S121" s="543" t="s">
        <v>201</v>
      </c>
      <c r="T121" s="541">
        <v>0</v>
      </c>
      <c r="U121" s="541">
        <v>0</v>
      </c>
      <c r="V121" s="541">
        <v>0</v>
      </c>
      <c r="W121" s="541">
        <v>0</v>
      </c>
      <c r="X121" s="541">
        <v>0</v>
      </c>
      <c r="Y121" s="543"/>
      <c r="Z121" s="543" t="s">
        <v>343</v>
      </c>
      <c r="AA121" s="544">
        <v>45901</v>
      </c>
      <c r="AB121" s="544">
        <v>45901</v>
      </c>
      <c r="AC121" s="542">
        <v>45901</v>
      </c>
      <c r="AD121" s="541">
        <v>18519074666</v>
      </c>
      <c r="AE121" s="541">
        <v>0</v>
      </c>
      <c r="AF121" s="541">
        <v>0</v>
      </c>
      <c r="AG121" s="541">
        <v>0</v>
      </c>
      <c r="AH121" s="541">
        <v>0</v>
      </c>
      <c r="AI121" s="543"/>
      <c r="AJ121" s="541">
        <v>0</v>
      </c>
      <c r="AK121" s="541">
        <v>0</v>
      </c>
      <c r="AL121" s="541"/>
      <c r="AM121" s="541">
        <v>0</v>
      </c>
      <c r="AN121" s="541">
        <v>0</v>
      </c>
      <c r="AO121" s="541">
        <v>0</v>
      </c>
      <c r="AP121" s="541">
        <v>0</v>
      </c>
      <c r="AQ121" s="545" t="b">
        <v>0</v>
      </c>
      <c r="AR121" s="541">
        <v>0</v>
      </c>
      <c r="AS121" s="541">
        <v>0</v>
      </c>
      <c r="AT121" s="541">
        <v>8.1083999999999996</v>
      </c>
      <c r="AU121" s="541">
        <v>0</v>
      </c>
      <c r="AV121" s="541">
        <v>0</v>
      </c>
      <c r="AW121" s="543"/>
      <c r="AX121" s="543"/>
      <c r="AY121" s="541">
        <v>-6.7569999999999997</v>
      </c>
      <c r="AZ121" s="541">
        <v>-1.35</v>
      </c>
      <c r="BA121" s="543"/>
      <c r="BB121" s="541">
        <v>102450</v>
      </c>
      <c r="BC121" s="541">
        <v>0</v>
      </c>
      <c r="BD121" s="543"/>
      <c r="BE121" s="543"/>
      <c r="BF121" s="543"/>
      <c r="BG121" s="543"/>
      <c r="BH121" s="543" t="s">
        <v>344</v>
      </c>
      <c r="BI121" s="543"/>
      <c r="BJ121" s="545" t="b">
        <v>0</v>
      </c>
      <c r="BK121" s="541">
        <v>0</v>
      </c>
      <c r="BL121" s="541">
        <v>0</v>
      </c>
      <c r="BM121" s="541">
        <v>0</v>
      </c>
      <c r="BN121" s="543"/>
      <c r="BO121" s="541">
        <v>0</v>
      </c>
      <c r="BP121" s="541">
        <v>0</v>
      </c>
      <c r="BQ121" s="541">
        <v>0</v>
      </c>
      <c r="BR121" s="541">
        <v>0</v>
      </c>
      <c r="BS121" s="543" t="s">
        <v>443</v>
      </c>
      <c r="BT121" s="541">
        <v>1</v>
      </c>
      <c r="BU121" s="545" t="b">
        <v>0</v>
      </c>
      <c r="BV121" s="543"/>
      <c r="BW121" s="541">
        <v>0</v>
      </c>
      <c r="BX121" s="541">
        <v>0</v>
      </c>
      <c r="BY121" s="543" t="s">
        <v>346</v>
      </c>
      <c r="BZ121" s="542">
        <v>45913</v>
      </c>
      <c r="CA121" s="541"/>
      <c r="CB121" s="541"/>
      <c r="CC121" s="541"/>
      <c r="CD121" s="541"/>
      <c r="CE121" s="541"/>
      <c r="CF121" s="541"/>
      <c r="CG121" s="541"/>
      <c r="CH121" s="541"/>
      <c r="CI121" s="541"/>
      <c r="CJ121" s="541"/>
      <c r="CK121" s="541"/>
      <c r="CL121" s="541"/>
      <c r="CM121" s="541"/>
      <c r="CN121" s="541"/>
      <c r="CO121" s="541"/>
      <c r="CP121" s="541"/>
      <c r="CQ121" s="541"/>
      <c r="CR121" s="541"/>
      <c r="CS121" s="541"/>
      <c r="CT121" s="541"/>
      <c r="CU121" s="541"/>
      <c r="CV121" s="541"/>
      <c r="CW121" s="541"/>
      <c r="CX121" s="541"/>
      <c r="CY121" s="541"/>
    </row>
    <row r="122" spans="1:103" ht="13.2">
      <c r="A122" s="546">
        <v>474036939</v>
      </c>
      <c r="B122" s="547">
        <v>45901</v>
      </c>
      <c r="C122" s="547">
        <v>45907</v>
      </c>
      <c r="D122" s="547">
        <v>45908</v>
      </c>
      <c r="E122" s="548" t="s">
        <v>342</v>
      </c>
      <c r="F122" s="548"/>
      <c r="G122" s="546">
        <v>3039128286008</v>
      </c>
      <c r="H122" s="546">
        <v>0</v>
      </c>
      <c r="I122" s="546">
        <v>0</v>
      </c>
      <c r="J122" s="547"/>
      <c r="K122" s="547"/>
      <c r="L122" s="548"/>
      <c r="M122" s="546">
        <v>0</v>
      </c>
      <c r="N122" s="548"/>
      <c r="O122" s="548"/>
      <c r="P122" s="548"/>
      <c r="Q122" s="548"/>
      <c r="R122" s="548"/>
      <c r="S122" s="548" t="s">
        <v>201</v>
      </c>
      <c r="T122" s="546">
        <v>0</v>
      </c>
      <c r="U122" s="546">
        <v>0</v>
      </c>
      <c r="V122" s="546">
        <v>0</v>
      </c>
      <c r="W122" s="546">
        <v>0</v>
      </c>
      <c r="X122" s="546">
        <v>0</v>
      </c>
      <c r="Y122" s="548"/>
      <c r="Z122" s="548" t="s">
        <v>343</v>
      </c>
      <c r="AA122" s="549">
        <v>45901</v>
      </c>
      <c r="AB122" s="549">
        <v>45901</v>
      </c>
      <c r="AC122" s="547">
        <v>45901</v>
      </c>
      <c r="AD122" s="546">
        <v>3532853252</v>
      </c>
      <c r="AE122" s="546">
        <v>0</v>
      </c>
      <c r="AF122" s="546">
        <v>0</v>
      </c>
      <c r="AG122" s="546">
        <v>0</v>
      </c>
      <c r="AH122" s="546">
        <v>0</v>
      </c>
      <c r="AI122" s="548"/>
      <c r="AJ122" s="546">
        <v>0</v>
      </c>
      <c r="AK122" s="546">
        <v>0</v>
      </c>
      <c r="AL122" s="546"/>
      <c r="AM122" s="546">
        <v>0</v>
      </c>
      <c r="AN122" s="546">
        <v>0</v>
      </c>
      <c r="AO122" s="546">
        <v>0</v>
      </c>
      <c r="AP122" s="546">
        <v>0</v>
      </c>
      <c r="AQ122" s="550" t="b">
        <v>0</v>
      </c>
      <c r="AR122" s="546">
        <v>0</v>
      </c>
      <c r="AS122" s="546">
        <v>0</v>
      </c>
      <c r="AT122" s="546">
        <v>4.0583999999999998</v>
      </c>
      <c r="AU122" s="546">
        <v>0</v>
      </c>
      <c r="AV122" s="546">
        <v>0</v>
      </c>
      <c r="AW122" s="548"/>
      <c r="AX122" s="548"/>
      <c r="AY122" s="546">
        <v>-3.3820000000000001</v>
      </c>
      <c r="AZ122" s="546">
        <v>-0.68</v>
      </c>
      <c r="BA122" s="548"/>
      <c r="BB122" s="546">
        <v>150120</v>
      </c>
      <c r="BC122" s="546">
        <v>0</v>
      </c>
      <c r="BD122" s="548"/>
      <c r="BE122" s="548"/>
      <c r="BF122" s="548"/>
      <c r="BG122" s="548"/>
      <c r="BH122" s="548" t="s">
        <v>344</v>
      </c>
      <c r="BI122" s="548"/>
      <c r="BJ122" s="550" t="b">
        <v>0</v>
      </c>
      <c r="BK122" s="546">
        <v>0</v>
      </c>
      <c r="BL122" s="546">
        <v>0</v>
      </c>
      <c r="BM122" s="546">
        <v>0</v>
      </c>
      <c r="BN122" s="548"/>
      <c r="BO122" s="546">
        <v>0</v>
      </c>
      <c r="BP122" s="546">
        <v>0</v>
      </c>
      <c r="BQ122" s="546">
        <v>0</v>
      </c>
      <c r="BR122" s="546">
        <v>0</v>
      </c>
      <c r="BS122" s="548" t="s">
        <v>444</v>
      </c>
      <c r="BT122" s="546">
        <v>1</v>
      </c>
      <c r="BU122" s="550" t="b">
        <v>0</v>
      </c>
      <c r="BV122" s="548"/>
      <c r="BW122" s="546">
        <v>0</v>
      </c>
      <c r="BX122" s="546">
        <v>0</v>
      </c>
      <c r="BY122" s="548" t="s">
        <v>346</v>
      </c>
      <c r="BZ122" s="547">
        <v>45913</v>
      </c>
      <c r="CA122" s="546"/>
      <c r="CB122" s="546"/>
      <c r="CC122" s="546"/>
      <c r="CD122" s="546"/>
      <c r="CE122" s="546"/>
      <c r="CF122" s="546"/>
      <c r="CG122" s="546"/>
      <c r="CH122" s="546"/>
      <c r="CI122" s="546"/>
      <c r="CJ122" s="546"/>
      <c r="CK122" s="546"/>
      <c r="CL122" s="546"/>
      <c r="CM122" s="546"/>
      <c r="CN122" s="546"/>
      <c r="CO122" s="546"/>
      <c r="CP122" s="546"/>
      <c r="CQ122" s="546"/>
      <c r="CR122" s="546"/>
      <c r="CS122" s="546"/>
      <c r="CT122" s="546"/>
      <c r="CU122" s="546"/>
      <c r="CV122" s="546"/>
      <c r="CW122" s="546"/>
      <c r="CX122" s="546"/>
      <c r="CY122" s="546"/>
    </row>
    <row r="123" spans="1:103" ht="13.2">
      <c r="A123" s="541">
        <v>474036939</v>
      </c>
      <c r="B123" s="542">
        <v>45901</v>
      </c>
      <c r="C123" s="542">
        <v>45907</v>
      </c>
      <c r="D123" s="542">
        <v>45908</v>
      </c>
      <c r="E123" s="543" t="s">
        <v>342</v>
      </c>
      <c r="F123" s="543"/>
      <c r="G123" s="541">
        <v>3039128286022</v>
      </c>
      <c r="H123" s="541">
        <v>0</v>
      </c>
      <c r="I123" s="541">
        <v>0</v>
      </c>
      <c r="J123" s="542"/>
      <c r="K123" s="542"/>
      <c r="L123" s="543"/>
      <c r="M123" s="541">
        <v>0</v>
      </c>
      <c r="N123" s="543"/>
      <c r="O123" s="543"/>
      <c r="P123" s="543"/>
      <c r="Q123" s="543"/>
      <c r="R123" s="543"/>
      <c r="S123" s="543" t="s">
        <v>201</v>
      </c>
      <c r="T123" s="541">
        <v>0</v>
      </c>
      <c r="U123" s="541">
        <v>0</v>
      </c>
      <c r="V123" s="541">
        <v>0</v>
      </c>
      <c r="W123" s="541">
        <v>0</v>
      </c>
      <c r="X123" s="541">
        <v>0</v>
      </c>
      <c r="Y123" s="543"/>
      <c r="Z123" s="543" t="s">
        <v>343</v>
      </c>
      <c r="AA123" s="544">
        <v>45901</v>
      </c>
      <c r="AB123" s="544">
        <v>45901</v>
      </c>
      <c r="AC123" s="542">
        <v>45901</v>
      </c>
      <c r="AD123" s="541">
        <v>18554994549</v>
      </c>
      <c r="AE123" s="541">
        <v>0</v>
      </c>
      <c r="AF123" s="541">
        <v>0</v>
      </c>
      <c r="AG123" s="541">
        <v>0</v>
      </c>
      <c r="AH123" s="541">
        <v>0</v>
      </c>
      <c r="AI123" s="543"/>
      <c r="AJ123" s="541">
        <v>0</v>
      </c>
      <c r="AK123" s="541">
        <v>0</v>
      </c>
      <c r="AL123" s="541"/>
      <c r="AM123" s="541">
        <v>0</v>
      </c>
      <c r="AN123" s="541">
        <v>0</v>
      </c>
      <c r="AO123" s="541">
        <v>0</v>
      </c>
      <c r="AP123" s="541">
        <v>0</v>
      </c>
      <c r="AQ123" s="545" t="b">
        <v>0</v>
      </c>
      <c r="AR123" s="541">
        <v>0</v>
      </c>
      <c r="AS123" s="541">
        <v>0</v>
      </c>
      <c r="AT123" s="541">
        <v>3.9613999999999998</v>
      </c>
      <c r="AU123" s="541">
        <v>0</v>
      </c>
      <c r="AV123" s="541">
        <v>0</v>
      </c>
      <c r="AW123" s="543"/>
      <c r="AX123" s="543"/>
      <c r="AY123" s="541">
        <v>-3.3011666666666666</v>
      </c>
      <c r="AZ123" s="541">
        <v>-0.66</v>
      </c>
      <c r="BA123" s="543"/>
      <c r="BB123" s="541">
        <v>208758</v>
      </c>
      <c r="BC123" s="541">
        <v>0</v>
      </c>
      <c r="BD123" s="543"/>
      <c r="BE123" s="543"/>
      <c r="BF123" s="543"/>
      <c r="BG123" s="543"/>
      <c r="BH123" s="543" t="s">
        <v>344</v>
      </c>
      <c r="BI123" s="543"/>
      <c r="BJ123" s="545" t="b">
        <v>0</v>
      </c>
      <c r="BK123" s="541">
        <v>0</v>
      </c>
      <c r="BL123" s="541">
        <v>0</v>
      </c>
      <c r="BM123" s="541">
        <v>0</v>
      </c>
      <c r="BN123" s="543"/>
      <c r="BO123" s="541">
        <v>0</v>
      </c>
      <c r="BP123" s="541">
        <v>0</v>
      </c>
      <c r="BQ123" s="541">
        <v>0</v>
      </c>
      <c r="BR123" s="541">
        <v>0</v>
      </c>
      <c r="BS123" s="543" t="s">
        <v>445</v>
      </c>
      <c r="BT123" s="541">
        <v>1</v>
      </c>
      <c r="BU123" s="545" t="b">
        <v>0</v>
      </c>
      <c r="BV123" s="543"/>
      <c r="BW123" s="541">
        <v>0</v>
      </c>
      <c r="BX123" s="541">
        <v>0</v>
      </c>
      <c r="BY123" s="543" t="s">
        <v>346</v>
      </c>
      <c r="BZ123" s="542">
        <v>45913</v>
      </c>
      <c r="CA123" s="541"/>
      <c r="CB123" s="541"/>
      <c r="CC123" s="541"/>
      <c r="CD123" s="541"/>
      <c r="CE123" s="541"/>
      <c r="CF123" s="541"/>
      <c r="CG123" s="541"/>
      <c r="CH123" s="541"/>
      <c r="CI123" s="541"/>
      <c r="CJ123" s="541"/>
      <c r="CK123" s="541"/>
      <c r="CL123" s="541"/>
      <c r="CM123" s="541"/>
      <c r="CN123" s="541"/>
      <c r="CO123" s="541"/>
      <c r="CP123" s="541"/>
      <c r="CQ123" s="541"/>
      <c r="CR123" s="541"/>
      <c r="CS123" s="541"/>
      <c r="CT123" s="541"/>
      <c r="CU123" s="541"/>
      <c r="CV123" s="541"/>
      <c r="CW123" s="541"/>
      <c r="CX123" s="541"/>
      <c r="CY123" s="541"/>
    </row>
    <row r="124" spans="1:103" ht="13.2">
      <c r="A124" s="546">
        <v>474036939</v>
      </c>
      <c r="B124" s="547">
        <v>45901</v>
      </c>
      <c r="C124" s="547">
        <v>45907</v>
      </c>
      <c r="D124" s="547">
        <v>45908</v>
      </c>
      <c r="E124" s="548" t="s">
        <v>342</v>
      </c>
      <c r="F124" s="548"/>
      <c r="G124" s="546">
        <v>3039128286014</v>
      </c>
      <c r="H124" s="546">
        <v>0</v>
      </c>
      <c r="I124" s="546">
        <v>0</v>
      </c>
      <c r="J124" s="547"/>
      <c r="K124" s="547"/>
      <c r="L124" s="548"/>
      <c r="M124" s="546">
        <v>0</v>
      </c>
      <c r="N124" s="548"/>
      <c r="O124" s="548"/>
      <c r="P124" s="548"/>
      <c r="Q124" s="548"/>
      <c r="R124" s="548"/>
      <c r="S124" s="548" t="s">
        <v>201</v>
      </c>
      <c r="T124" s="546">
        <v>0</v>
      </c>
      <c r="U124" s="546">
        <v>0</v>
      </c>
      <c r="V124" s="546">
        <v>0</v>
      </c>
      <c r="W124" s="546">
        <v>0</v>
      </c>
      <c r="X124" s="546">
        <v>0</v>
      </c>
      <c r="Y124" s="548"/>
      <c r="Z124" s="548" t="s">
        <v>343</v>
      </c>
      <c r="AA124" s="549">
        <v>45901</v>
      </c>
      <c r="AB124" s="549">
        <v>45901</v>
      </c>
      <c r="AC124" s="547">
        <v>45901</v>
      </c>
      <c r="AD124" s="546">
        <v>17843475057</v>
      </c>
      <c r="AE124" s="546">
        <v>0</v>
      </c>
      <c r="AF124" s="546">
        <v>0</v>
      </c>
      <c r="AG124" s="546">
        <v>0</v>
      </c>
      <c r="AH124" s="546">
        <v>0</v>
      </c>
      <c r="AI124" s="548"/>
      <c r="AJ124" s="546">
        <v>0</v>
      </c>
      <c r="AK124" s="546">
        <v>0</v>
      </c>
      <c r="AL124" s="546"/>
      <c r="AM124" s="546">
        <v>0</v>
      </c>
      <c r="AN124" s="546">
        <v>0</v>
      </c>
      <c r="AO124" s="546">
        <v>0</v>
      </c>
      <c r="AP124" s="546">
        <v>0</v>
      </c>
      <c r="AQ124" s="550" t="b">
        <v>0</v>
      </c>
      <c r="AR124" s="546">
        <v>0</v>
      </c>
      <c r="AS124" s="546">
        <v>0</v>
      </c>
      <c r="AT124" s="546">
        <v>3.5131000000000001</v>
      </c>
      <c r="AU124" s="546">
        <v>0</v>
      </c>
      <c r="AV124" s="546">
        <v>0</v>
      </c>
      <c r="AW124" s="548"/>
      <c r="AX124" s="548"/>
      <c r="AY124" s="546">
        <v>-2.9275833333333332</v>
      </c>
      <c r="AZ124" s="546">
        <v>-0.59</v>
      </c>
      <c r="BA124" s="548"/>
      <c r="BB124" s="546">
        <v>6104</v>
      </c>
      <c r="BC124" s="546">
        <v>0</v>
      </c>
      <c r="BD124" s="548"/>
      <c r="BE124" s="548"/>
      <c r="BF124" s="548"/>
      <c r="BG124" s="548"/>
      <c r="BH124" s="548" t="s">
        <v>344</v>
      </c>
      <c r="BI124" s="548"/>
      <c r="BJ124" s="550" t="b">
        <v>0</v>
      </c>
      <c r="BK124" s="546">
        <v>0</v>
      </c>
      <c r="BL124" s="546">
        <v>0</v>
      </c>
      <c r="BM124" s="546">
        <v>0</v>
      </c>
      <c r="BN124" s="548"/>
      <c r="BO124" s="546">
        <v>0</v>
      </c>
      <c r="BP124" s="546">
        <v>0</v>
      </c>
      <c r="BQ124" s="546">
        <v>0</v>
      </c>
      <c r="BR124" s="546">
        <v>0</v>
      </c>
      <c r="BS124" s="548" t="s">
        <v>446</v>
      </c>
      <c r="BT124" s="546">
        <v>1</v>
      </c>
      <c r="BU124" s="550" t="b">
        <v>0</v>
      </c>
      <c r="BV124" s="548"/>
      <c r="BW124" s="546">
        <v>0</v>
      </c>
      <c r="BX124" s="546">
        <v>0</v>
      </c>
      <c r="BY124" s="548" t="s">
        <v>346</v>
      </c>
      <c r="BZ124" s="547">
        <v>45913</v>
      </c>
      <c r="CA124" s="546"/>
      <c r="CB124" s="546"/>
      <c r="CC124" s="546"/>
      <c r="CD124" s="546"/>
      <c r="CE124" s="546"/>
      <c r="CF124" s="546"/>
      <c r="CG124" s="546"/>
      <c r="CH124" s="546"/>
      <c r="CI124" s="546"/>
      <c r="CJ124" s="546"/>
      <c r="CK124" s="546"/>
      <c r="CL124" s="546"/>
      <c r="CM124" s="546"/>
      <c r="CN124" s="546"/>
      <c r="CO124" s="546"/>
      <c r="CP124" s="546"/>
      <c r="CQ124" s="546"/>
      <c r="CR124" s="546"/>
      <c r="CS124" s="546"/>
      <c r="CT124" s="546"/>
      <c r="CU124" s="546"/>
      <c r="CV124" s="546"/>
      <c r="CW124" s="546"/>
      <c r="CX124" s="546"/>
      <c r="CY124" s="546"/>
    </row>
    <row r="125" spans="1:103" ht="13.2">
      <c r="A125" s="541">
        <v>474036939</v>
      </c>
      <c r="B125" s="542">
        <v>45901</v>
      </c>
      <c r="C125" s="542">
        <v>45907</v>
      </c>
      <c r="D125" s="542">
        <v>45908</v>
      </c>
      <c r="E125" s="543" t="s">
        <v>342</v>
      </c>
      <c r="F125" s="543"/>
      <c r="G125" s="541">
        <v>3039128286010</v>
      </c>
      <c r="H125" s="541">
        <v>0</v>
      </c>
      <c r="I125" s="541">
        <v>0</v>
      </c>
      <c r="J125" s="542"/>
      <c r="K125" s="542"/>
      <c r="L125" s="543"/>
      <c r="M125" s="541">
        <v>0</v>
      </c>
      <c r="N125" s="543"/>
      <c r="O125" s="543"/>
      <c r="P125" s="543"/>
      <c r="Q125" s="543"/>
      <c r="R125" s="543"/>
      <c r="S125" s="543" t="s">
        <v>201</v>
      </c>
      <c r="T125" s="541">
        <v>0</v>
      </c>
      <c r="U125" s="541">
        <v>0</v>
      </c>
      <c r="V125" s="541">
        <v>0</v>
      </c>
      <c r="W125" s="541">
        <v>0</v>
      </c>
      <c r="X125" s="541">
        <v>0</v>
      </c>
      <c r="Y125" s="543"/>
      <c r="Z125" s="543" t="s">
        <v>343</v>
      </c>
      <c r="AA125" s="544">
        <v>45901</v>
      </c>
      <c r="AB125" s="544">
        <v>45901</v>
      </c>
      <c r="AC125" s="542">
        <v>45901</v>
      </c>
      <c r="AD125" s="541">
        <v>6193459681</v>
      </c>
      <c r="AE125" s="541">
        <v>0</v>
      </c>
      <c r="AF125" s="541">
        <v>0</v>
      </c>
      <c r="AG125" s="541">
        <v>0</v>
      </c>
      <c r="AH125" s="541">
        <v>0</v>
      </c>
      <c r="AI125" s="543"/>
      <c r="AJ125" s="541">
        <v>0</v>
      </c>
      <c r="AK125" s="541">
        <v>0</v>
      </c>
      <c r="AL125" s="541"/>
      <c r="AM125" s="541">
        <v>0</v>
      </c>
      <c r="AN125" s="541">
        <v>0</v>
      </c>
      <c r="AO125" s="541">
        <v>0</v>
      </c>
      <c r="AP125" s="541">
        <v>0</v>
      </c>
      <c r="AQ125" s="545" t="b">
        <v>0</v>
      </c>
      <c r="AR125" s="541">
        <v>0</v>
      </c>
      <c r="AS125" s="541">
        <v>0</v>
      </c>
      <c r="AT125" s="541">
        <v>3.5129999999999999</v>
      </c>
      <c r="AU125" s="541">
        <v>0</v>
      </c>
      <c r="AV125" s="541">
        <v>0</v>
      </c>
      <c r="AW125" s="543"/>
      <c r="AX125" s="543"/>
      <c r="AY125" s="541">
        <v>-2.9275000000000002</v>
      </c>
      <c r="AZ125" s="541">
        <v>-0.59</v>
      </c>
      <c r="BA125" s="543"/>
      <c r="BB125" s="541">
        <v>207165</v>
      </c>
      <c r="BC125" s="541">
        <v>0</v>
      </c>
      <c r="BD125" s="543"/>
      <c r="BE125" s="543"/>
      <c r="BF125" s="543"/>
      <c r="BG125" s="543"/>
      <c r="BH125" s="543" t="s">
        <v>344</v>
      </c>
      <c r="BI125" s="543"/>
      <c r="BJ125" s="545" t="b">
        <v>0</v>
      </c>
      <c r="BK125" s="541">
        <v>0</v>
      </c>
      <c r="BL125" s="541">
        <v>0</v>
      </c>
      <c r="BM125" s="541">
        <v>0</v>
      </c>
      <c r="BN125" s="543"/>
      <c r="BO125" s="541">
        <v>0</v>
      </c>
      <c r="BP125" s="541">
        <v>0</v>
      </c>
      <c r="BQ125" s="541">
        <v>0</v>
      </c>
      <c r="BR125" s="541">
        <v>0</v>
      </c>
      <c r="BS125" s="543" t="s">
        <v>447</v>
      </c>
      <c r="BT125" s="541">
        <v>1</v>
      </c>
      <c r="BU125" s="545" t="b">
        <v>0</v>
      </c>
      <c r="BV125" s="543"/>
      <c r="BW125" s="541">
        <v>0</v>
      </c>
      <c r="BX125" s="541">
        <v>0</v>
      </c>
      <c r="BY125" s="543" t="s">
        <v>346</v>
      </c>
      <c r="BZ125" s="542">
        <v>45913</v>
      </c>
      <c r="CA125" s="541"/>
      <c r="CB125" s="541"/>
      <c r="CC125" s="541"/>
      <c r="CD125" s="541"/>
      <c r="CE125" s="541"/>
      <c r="CF125" s="541"/>
      <c r="CG125" s="541"/>
      <c r="CH125" s="541"/>
      <c r="CI125" s="541"/>
      <c r="CJ125" s="541"/>
      <c r="CK125" s="541"/>
      <c r="CL125" s="541"/>
      <c r="CM125" s="541"/>
      <c r="CN125" s="541"/>
      <c r="CO125" s="541"/>
      <c r="CP125" s="541"/>
      <c r="CQ125" s="541"/>
      <c r="CR125" s="541"/>
      <c r="CS125" s="541"/>
      <c r="CT125" s="541"/>
      <c r="CU125" s="541"/>
      <c r="CV125" s="541"/>
      <c r="CW125" s="541"/>
      <c r="CX125" s="541"/>
      <c r="CY125" s="541"/>
    </row>
    <row r="126" spans="1:103" ht="13.2">
      <c r="A126" s="546">
        <v>474036939</v>
      </c>
      <c r="B126" s="547">
        <v>45901</v>
      </c>
      <c r="C126" s="547">
        <v>45907</v>
      </c>
      <c r="D126" s="547">
        <v>45908</v>
      </c>
      <c r="E126" s="548" t="s">
        <v>342</v>
      </c>
      <c r="F126" s="548"/>
      <c r="G126" s="546">
        <v>3039128286023</v>
      </c>
      <c r="H126" s="546">
        <v>0</v>
      </c>
      <c r="I126" s="546">
        <v>0</v>
      </c>
      <c r="J126" s="547"/>
      <c r="K126" s="547"/>
      <c r="L126" s="548"/>
      <c r="M126" s="546">
        <v>0</v>
      </c>
      <c r="N126" s="548"/>
      <c r="O126" s="548"/>
      <c r="P126" s="548"/>
      <c r="Q126" s="548"/>
      <c r="R126" s="548"/>
      <c r="S126" s="548" t="s">
        <v>201</v>
      </c>
      <c r="T126" s="546">
        <v>0</v>
      </c>
      <c r="U126" s="546">
        <v>0</v>
      </c>
      <c r="V126" s="546">
        <v>0</v>
      </c>
      <c r="W126" s="546">
        <v>0</v>
      </c>
      <c r="X126" s="546">
        <v>0</v>
      </c>
      <c r="Y126" s="548"/>
      <c r="Z126" s="548" t="s">
        <v>343</v>
      </c>
      <c r="AA126" s="549">
        <v>45901</v>
      </c>
      <c r="AB126" s="549">
        <v>45901</v>
      </c>
      <c r="AC126" s="547">
        <v>45901</v>
      </c>
      <c r="AD126" s="546">
        <v>18554991749</v>
      </c>
      <c r="AE126" s="546">
        <v>0</v>
      </c>
      <c r="AF126" s="546">
        <v>0</v>
      </c>
      <c r="AG126" s="546">
        <v>0</v>
      </c>
      <c r="AH126" s="546">
        <v>0</v>
      </c>
      <c r="AI126" s="548"/>
      <c r="AJ126" s="546">
        <v>0</v>
      </c>
      <c r="AK126" s="546">
        <v>0</v>
      </c>
      <c r="AL126" s="546"/>
      <c r="AM126" s="546">
        <v>0</v>
      </c>
      <c r="AN126" s="546">
        <v>0</v>
      </c>
      <c r="AO126" s="546">
        <v>0</v>
      </c>
      <c r="AP126" s="546">
        <v>0</v>
      </c>
      <c r="AQ126" s="550" t="b">
        <v>0</v>
      </c>
      <c r="AR126" s="546">
        <v>0</v>
      </c>
      <c r="AS126" s="546">
        <v>0</v>
      </c>
      <c r="AT126" s="546">
        <v>7.9227999999999996</v>
      </c>
      <c r="AU126" s="546">
        <v>0</v>
      </c>
      <c r="AV126" s="546">
        <v>0</v>
      </c>
      <c r="AW126" s="548"/>
      <c r="AX126" s="548"/>
      <c r="AY126" s="546">
        <v>-6.6023333333333332</v>
      </c>
      <c r="AZ126" s="546">
        <v>-1.32</v>
      </c>
      <c r="BA126" s="548"/>
      <c r="BB126" s="546">
        <v>208758</v>
      </c>
      <c r="BC126" s="546">
        <v>0</v>
      </c>
      <c r="BD126" s="548"/>
      <c r="BE126" s="548"/>
      <c r="BF126" s="548"/>
      <c r="BG126" s="548"/>
      <c r="BH126" s="548" t="s">
        <v>344</v>
      </c>
      <c r="BI126" s="548"/>
      <c r="BJ126" s="550" t="b">
        <v>0</v>
      </c>
      <c r="BK126" s="546">
        <v>0</v>
      </c>
      <c r="BL126" s="546">
        <v>0</v>
      </c>
      <c r="BM126" s="546">
        <v>0</v>
      </c>
      <c r="BN126" s="548"/>
      <c r="BO126" s="546">
        <v>0</v>
      </c>
      <c r="BP126" s="546">
        <v>0</v>
      </c>
      <c r="BQ126" s="546">
        <v>0</v>
      </c>
      <c r="BR126" s="546">
        <v>0</v>
      </c>
      <c r="BS126" s="548" t="s">
        <v>448</v>
      </c>
      <c r="BT126" s="546">
        <v>1</v>
      </c>
      <c r="BU126" s="550" t="b">
        <v>0</v>
      </c>
      <c r="BV126" s="548"/>
      <c r="BW126" s="546">
        <v>0</v>
      </c>
      <c r="BX126" s="546">
        <v>0</v>
      </c>
      <c r="BY126" s="548" t="s">
        <v>346</v>
      </c>
      <c r="BZ126" s="547">
        <v>45913</v>
      </c>
      <c r="CA126" s="546"/>
      <c r="CB126" s="546"/>
      <c r="CC126" s="546"/>
      <c r="CD126" s="546"/>
      <c r="CE126" s="546"/>
      <c r="CF126" s="546"/>
      <c r="CG126" s="546"/>
      <c r="CH126" s="546"/>
      <c r="CI126" s="546"/>
      <c r="CJ126" s="546"/>
      <c r="CK126" s="546"/>
      <c r="CL126" s="546"/>
      <c r="CM126" s="546"/>
      <c r="CN126" s="546"/>
      <c r="CO126" s="546"/>
      <c r="CP126" s="546"/>
      <c r="CQ126" s="546"/>
      <c r="CR126" s="546"/>
      <c r="CS126" s="546"/>
      <c r="CT126" s="546"/>
      <c r="CU126" s="546"/>
      <c r="CV126" s="546"/>
      <c r="CW126" s="546"/>
      <c r="CX126" s="546"/>
      <c r="CY126" s="546"/>
    </row>
    <row r="127" spans="1:103" ht="13.2">
      <c r="A127" s="541">
        <v>474036939</v>
      </c>
      <c r="B127" s="542">
        <v>45901</v>
      </c>
      <c r="C127" s="542">
        <v>45907</v>
      </c>
      <c r="D127" s="542">
        <v>45908</v>
      </c>
      <c r="E127" s="543" t="s">
        <v>342</v>
      </c>
      <c r="F127" s="543"/>
      <c r="G127" s="541">
        <v>3039128286021</v>
      </c>
      <c r="H127" s="541">
        <v>0</v>
      </c>
      <c r="I127" s="541">
        <v>0</v>
      </c>
      <c r="J127" s="542"/>
      <c r="K127" s="542"/>
      <c r="L127" s="543"/>
      <c r="M127" s="541">
        <v>0</v>
      </c>
      <c r="N127" s="543"/>
      <c r="O127" s="543"/>
      <c r="P127" s="543"/>
      <c r="Q127" s="543"/>
      <c r="R127" s="543"/>
      <c r="S127" s="543" t="s">
        <v>201</v>
      </c>
      <c r="T127" s="541">
        <v>0</v>
      </c>
      <c r="U127" s="541">
        <v>0</v>
      </c>
      <c r="V127" s="541">
        <v>0</v>
      </c>
      <c r="W127" s="541">
        <v>0</v>
      </c>
      <c r="X127" s="541">
        <v>0</v>
      </c>
      <c r="Y127" s="543"/>
      <c r="Z127" s="543" t="s">
        <v>343</v>
      </c>
      <c r="AA127" s="544">
        <v>45901</v>
      </c>
      <c r="AB127" s="544">
        <v>45901</v>
      </c>
      <c r="AC127" s="542">
        <v>45901</v>
      </c>
      <c r="AD127" s="541">
        <v>6193459703</v>
      </c>
      <c r="AE127" s="541">
        <v>0</v>
      </c>
      <c r="AF127" s="541">
        <v>0</v>
      </c>
      <c r="AG127" s="541">
        <v>0</v>
      </c>
      <c r="AH127" s="541">
        <v>0</v>
      </c>
      <c r="AI127" s="543"/>
      <c r="AJ127" s="541">
        <v>0</v>
      </c>
      <c r="AK127" s="541">
        <v>0</v>
      </c>
      <c r="AL127" s="541"/>
      <c r="AM127" s="541">
        <v>0</v>
      </c>
      <c r="AN127" s="541">
        <v>0</v>
      </c>
      <c r="AO127" s="541">
        <v>0</v>
      </c>
      <c r="AP127" s="541">
        <v>0</v>
      </c>
      <c r="AQ127" s="545" t="b">
        <v>0</v>
      </c>
      <c r="AR127" s="541">
        <v>0</v>
      </c>
      <c r="AS127" s="541">
        <v>0</v>
      </c>
      <c r="AT127" s="541">
        <v>8.109</v>
      </c>
      <c r="AU127" s="541">
        <v>0</v>
      </c>
      <c r="AV127" s="541">
        <v>0</v>
      </c>
      <c r="AW127" s="543"/>
      <c r="AX127" s="543"/>
      <c r="AY127" s="541">
        <v>-6.7575000000000003</v>
      </c>
      <c r="AZ127" s="541">
        <v>-1.35</v>
      </c>
      <c r="BA127" s="543"/>
      <c r="BB127" s="541">
        <v>209636</v>
      </c>
      <c r="BC127" s="541">
        <v>0</v>
      </c>
      <c r="BD127" s="543"/>
      <c r="BE127" s="543"/>
      <c r="BF127" s="543"/>
      <c r="BG127" s="543"/>
      <c r="BH127" s="543" t="s">
        <v>344</v>
      </c>
      <c r="BI127" s="543"/>
      <c r="BJ127" s="545" t="b">
        <v>0</v>
      </c>
      <c r="BK127" s="541">
        <v>0</v>
      </c>
      <c r="BL127" s="541">
        <v>0</v>
      </c>
      <c r="BM127" s="541">
        <v>0</v>
      </c>
      <c r="BN127" s="543"/>
      <c r="BO127" s="541">
        <v>0</v>
      </c>
      <c r="BP127" s="541">
        <v>0</v>
      </c>
      <c r="BQ127" s="541">
        <v>0</v>
      </c>
      <c r="BR127" s="541">
        <v>0</v>
      </c>
      <c r="BS127" s="543" t="s">
        <v>449</v>
      </c>
      <c r="BT127" s="541">
        <v>1</v>
      </c>
      <c r="BU127" s="545" t="b">
        <v>0</v>
      </c>
      <c r="BV127" s="543"/>
      <c r="BW127" s="541">
        <v>0</v>
      </c>
      <c r="BX127" s="541">
        <v>0</v>
      </c>
      <c r="BY127" s="543" t="s">
        <v>346</v>
      </c>
      <c r="BZ127" s="542">
        <v>45913</v>
      </c>
      <c r="CA127" s="541"/>
      <c r="CB127" s="541"/>
      <c r="CC127" s="541"/>
      <c r="CD127" s="541"/>
      <c r="CE127" s="541"/>
      <c r="CF127" s="541"/>
      <c r="CG127" s="541"/>
      <c r="CH127" s="541"/>
      <c r="CI127" s="541"/>
      <c r="CJ127" s="541"/>
      <c r="CK127" s="541"/>
      <c r="CL127" s="541"/>
      <c r="CM127" s="541"/>
      <c r="CN127" s="541"/>
      <c r="CO127" s="541"/>
      <c r="CP127" s="541"/>
      <c r="CQ127" s="541"/>
      <c r="CR127" s="541"/>
      <c r="CS127" s="541"/>
      <c r="CT127" s="541"/>
      <c r="CU127" s="541"/>
      <c r="CV127" s="541"/>
      <c r="CW127" s="541"/>
      <c r="CX127" s="541"/>
      <c r="CY127" s="541"/>
    </row>
    <row r="128" spans="1:103" ht="13.2">
      <c r="A128" s="546">
        <v>474036939</v>
      </c>
      <c r="B128" s="547">
        <v>45901</v>
      </c>
      <c r="C128" s="547">
        <v>45907</v>
      </c>
      <c r="D128" s="547">
        <v>45908</v>
      </c>
      <c r="E128" s="548" t="s">
        <v>342</v>
      </c>
      <c r="F128" s="548"/>
      <c r="G128" s="546">
        <v>3039128286016</v>
      </c>
      <c r="H128" s="546">
        <v>0</v>
      </c>
      <c r="I128" s="546">
        <v>0</v>
      </c>
      <c r="J128" s="547"/>
      <c r="K128" s="547"/>
      <c r="L128" s="548"/>
      <c r="M128" s="546">
        <v>0</v>
      </c>
      <c r="N128" s="548"/>
      <c r="O128" s="548"/>
      <c r="P128" s="548"/>
      <c r="Q128" s="548"/>
      <c r="R128" s="548"/>
      <c r="S128" s="548" t="s">
        <v>201</v>
      </c>
      <c r="T128" s="546">
        <v>0</v>
      </c>
      <c r="U128" s="546">
        <v>0</v>
      </c>
      <c r="V128" s="546">
        <v>0</v>
      </c>
      <c r="W128" s="546">
        <v>0</v>
      </c>
      <c r="X128" s="546">
        <v>0</v>
      </c>
      <c r="Y128" s="548"/>
      <c r="Z128" s="548" t="s">
        <v>343</v>
      </c>
      <c r="AA128" s="549">
        <v>45901</v>
      </c>
      <c r="AB128" s="549">
        <v>45901</v>
      </c>
      <c r="AC128" s="547">
        <v>45901</v>
      </c>
      <c r="AD128" s="546">
        <v>3139057925</v>
      </c>
      <c r="AE128" s="546">
        <v>0</v>
      </c>
      <c r="AF128" s="546">
        <v>0</v>
      </c>
      <c r="AG128" s="546">
        <v>0</v>
      </c>
      <c r="AH128" s="546">
        <v>0</v>
      </c>
      <c r="AI128" s="548"/>
      <c r="AJ128" s="546">
        <v>0</v>
      </c>
      <c r="AK128" s="546">
        <v>0</v>
      </c>
      <c r="AL128" s="546"/>
      <c r="AM128" s="546">
        <v>0</v>
      </c>
      <c r="AN128" s="546">
        <v>0</v>
      </c>
      <c r="AO128" s="546">
        <v>0</v>
      </c>
      <c r="AP128" s="546">
        <v>0</v>
      </c>
      <c r="AQ128" s="550" t="b">
        <v>0</v>
      </c>
      <c r="AR128" s="546">
        <v>0</v>
      </c>
      <c r="AS128" s="546">
        <v>0</v>
      </c>
      <c r="AT128" s="546">
        <v>7.9598000000000004</v>
      </c>
      <c r="AU128" s="546">
        <v>0</v>
      </c>
      <c r="AV128" s="546">
        <v>0</v>
      </c>
      <c r="AW128" s="548"/>
      <c r="AX128" s="548"/>
      <c r="AY128" s="546">
        <v>-6.6331666666666669</v>
      </c>
      <c r="AZ128" s="546">
        <v>-1.33</v>
      </c>
      <c r="BA128" s="548"/>
      <c r="BB128" s="546">
        <v>107797</v>
      </c>
      <c r="BC128" s="546">
        <v>0</v>
      </c>
      <c r="BD128" s="548"/>
      <c r="BE128" s="548"/>
      <c r="BF128" s="548"/>
      <c r="BG128" s="548"/>
      <c r="BH128" s="548" t="s">
        <v>344</v>
      </c>
      <c r="BI128" s="548"/>
      <c r="BJ128" s="550" t="b">
        <v>0</v>
      </c>
      <c r="BK128" s="546">
        <v>0</v>
      </c>
      <c r="BL128" s="546">
        <v>0</v>
      </c>
      <c r="BM128" s="546">
        <v>0</v>
      </c>
      <c r="BN128" s="548"/>
      <c r="BO128" s="546">
        <v>0</v>
      </c>
      <c r="BP128" s="546">
        <v>0</v>
      </c>
      <c r="BQ128" s="546">
        <v>0</v>
      </c>
      <c r="BR128" s="546">
        <v>0</v>
      </c>
      <c r="BS128" s="548" t="s">
        <v>450</v>
      </c>
      <c r="BT128" s="546">
        <v>1</v>
      </c>
      <c r="BU128" s="550" t="b">
        <v>0</v>
      </c>
      <c r="BV128" s="548"/>
      <c r="BW128" s="546">
        <v>0</v>
      </c>
      <c r="BX128" s="546">
        <v>0</v>
      </c>
      <c r="BY128" s="548" t="s">
        <v>346</v>
      </c>
      <c r="BZ128" s="547">
        <v>45913</v>
      </c>
      <c r="CA128" s="546"/>
      <c r="CB128" s="546"/>
      <c r="CC128" s="546"/>
      <c r="CD128" s="546"/>
      <c r="CE128" s="546"/>
      <c r="CF128" s="546"/>
      <c r="CG128" s="546"/>
      <c r="CH128" s="546"/>
      <c r="CI128" s="546"/>
      <c r="CJ128" s="546"/>
      <c r="CK128" s="546"/>
      <c r="CL128" s="546"/>
      <c r="CM128" s="546"/>
      <c r="CN128" s="546"/>
      <c r="CO128" s="546"/>
      <c r="CP128" s="546"/>
      <c r="CQ128" s="546"/>
      <c r="CR128" s="546"/>
      <c r="CS128" s="546"/>
      <c r="CT128" s="546"/>
      <c r="CU128" s="546"/>
      <c r="CV128" s="546"/>
      <c r="CW128" s="546"/>
      <c r="CX128" s="546"/>
      <c r="CY128" s="546"/>
    </row>
    <row r="129" spans="1:103" ht="13.2">
      <c r="A129" s="541">
        <v>474036939</v>
      </c>
      <c r="B129" s="542">
        <v>45901</v>
      </c>
      <c r="C129" s="542">
        <v>45907</v>
      </c>
      <c r="D129" s="542">
        <v>45908</v>
      </c>
      <c r="E129" s="543" t="s">
        <v>342</v>
      </c>
      <c r="F129" s="543"/>
      <c r="G129" s="541">
        <v>3039128286009</v>
      </c>
      <c r="H129" s="541">
        <v>0</v>
      </c>
      <c r="I129" s="541">
        <v>0</v>
      </c>
      <c r="J129" s="542"/>
      <c r="K129" s="542"/>
      <c r="L129" s="543"/>
      <c r="M129" s="541">
        <v>0</v>
      </c>
      <c r="N129" s="543"/>
      <c r="O129" s="543"/>
      <c r="P129" s="543"/>
      <c r="Q129" s="543"/>
      <c r="R129" s="543"/>
      <c r="S129" s="543" t="s">
        <v>201</v>
      </c>
      <c r="T129" s="541">
        <v>0</v>
      </c>
      <c r="U129" s="541">
        <v>0</v>
      </c>
      <c r="V129" s="541">
        <v>0</v>
      </c>
      <c r="W129" s="541">
        <v>0</v>
      </c>
      <c r="X129" s="541">
        <v>0</v>
      </c>
      <c r="Y129" s="543"/>
      <c r="Z129" s="543" t="s">
        <v>343</v>
      </c>
      <c r="AA129" s="544">
        <v>45901</v>
      </c>
      <c r="AB129" s="544">
        <v>45901</v>
      </c>
      <c r="AC129" s="542">
        <v>45901</v>
      </c>
      <c r="AD129" s="541">
        <v>18492247189</v>
      </c>
      <c r="AE129" s="541">
        <v>0</v>
      </c>
      <c r="AF129" s="541">
        <v>0</v>
      </c>
      <c r="AG129" s="541">
        <v>0</v>
      </c>
      <c r="AH129" s="541">
        <v>0</v>
      </c>
      <c r="AI129" s="543"/>
      <c r="AJ129" s="541">
        <v>0</v>
      </c>
      <c r="AK129" s="541">
        <v>0</v>
      </c>
      <c r="AL129" s="541"/>
      <c r="AM129" s="541">
        <v>0</v>
      </c>
      <c r="AN129" s="541">
        <v>0</v>
      </c>
      <c r="AO129" s="541">
        <v>0</v>
      </c>
      <c r="AP129" s="541">
        <v>0</v>
      </c>
      <c r="AQ129" s="545" t="b">
        <v>0</v>
      </c>
      <c r="AR129" s="541">
        <v>0</v>
      </c>
      <c r="AS129" s="541">
        <v>0</v>
      </c>
      <c r="AT129" s="541">
        <v>4.0556000000000001</v>
      </c>
      <c r="AU129" s="541">
        <v>0</v>
      </c>
      <c r="AV129" s="541">
        <v>0</v>
      </c>
      <c r="AW129" s="543"/>
      <c r="AX129" s="543"/>
      <c r="AY129" s="541">
        <v>-3.3796666666666666</v>
      </c>
      <c r="AZ129" s="541">
        <v>-0.68</v>
      </c>
      <c r="BA129" s="543"/>
      <c r="BB129" s="541">
        <v>105508</v>
      </c>
      <c r="BC129" s="541">
        <v>0</v>
      </c>
      <c r="BD129" s="543"/>
      <c r="BE129" s="543"/>
      <c r="BF129" s="543"/>
      <c r="BG129" s="543"/>
      <c r="BH129" s="543" t="s">
        <v>344</v>
      </c>
      <c r="BI129" s="543"/>
      <c r="BJ129" s="545" t="b">
        <v>0</v>
      </c>
      <c r="BK129" s="541">
        <v>0</v>
      </c>
      <c r="BL129" s="541">
        <v>0</v>
      </c>
      <c r="BM129" s="541">
        <v>0</v>
      </c>
      <c r="BN129" s="543"/>
      <c r="BO129" s="541">
        <v>0</v>
      </c>
      <c r="BP129" s="541">
        <v>0</v>
      </c>
      <c r="BQ129" s="541">
        <v>0</v>
      </c>
      <c r="BR129" s="541">
        <v>0</v>
      </c>
      <c r="BS129" s="543" t="s">
        <v>451</v>
      </c>
      <c r="BT129" s="541">
        <v>1</v>
      </c>
      <c r="BU129" s="545" t="b">
        <v>0</v>
      </c>
      <c r="BV129" s="543"/>
      <c r="BW129" s="541">
        <v>0</v>
      </c>
      <c r="BX129" s="541">
        <v>0</v>
      </c>
      <c r="BY129" s="543" t="s">
        <v>346</v>
      </c>
      <c r="BZ129" s="542">
        <v>45913</v>
      </c>
      <c r="CA129" s="541"/>
      <c r="CB129" s="541"/>
      <c r="CC129" s="541"/>
      <c r="CD129" s="541"/>
      <c r="CE129" s="541"/>
      <c r="CF129" s="541"/>
      <c r="CG129" s="541"/>
      <c r="CH129" s="541"/>
      <c r="CI129" s="541"/>
      <c r="CJ129" s="541"/>
      <c r="CK129" s="541"/>
      <c r="CL129" s="541"/>
      <c r="CM129" s="541"/>
      <c r="CN129" s="541"/>
      <c r="CO129" s="541"/>
      <c r="CP129" s="541"/>
      <c r="CQ129" s="541"/>
      <c r="CR129" s="541"/>
      <c r="CS129" s="541"/>
      <c r="CT129" s="541"/>
      <c r="CU129" s="541"/>
      <c r="CV129" s="541"/>
      <c r="CW129" s="541"/>
      <c r="CX129" s="541"/>
      <c r="CY129" s="541"/>
    </row>
    <row r="130" spans="1:103" ht="13.2">
      <c r="A130" s="546">
        <v>474036939</v>
      </c>
      <c r="B130" s="547">
        <v>45901</v>
      </c>
      <c r="C130" s="547">
        <v>45907</v>
      </c>
      <c r="D130" s="547">
        <v>45908</v>
      </c>
      <c r="E130" s="548" t="s">
        <v>342</v>
      </c>
      <c r="F130" s="548"/>
      <c r="G130" s="546">
        <v>3039228101497</v>
      </c>
      <c r="H130" s="546">
        <v>0</v>
      </c>
      <c r="I130" s="546">
        <v>0</v>
      </c>
      <c r="J130" s="547"/>
      <c r="K130" s="547"/>
      <c r="L130" s="548"/>
      <c r="M130" s="546">
        <v>0</v>
      </c>
      <c r="N130" s="548"/>
      <c r="O130" s="548"/>
      <c r="P130" s="548"/>
      <c r="Q130" s="548"/>
      <c r="R130" s="548"/>
      <c r="S130" s="548" t="s">
        <v>201</v>
      </c>
      <c r="T130" s="546">
        <v>0</v>
      </c>
      <c r="U130" s="546">
        <v>0</v>
      </c>
      <c r="V130" s="546">
        <v>0</v>
      </c>
      <c r="W130" s="546">
        <v>0</v>
      </c>
      <c r="X130" s="546">
        <v>0</v>
      </c>
      <c r="Y130" s="548"/>
      <c r="Z130" s="548" t="s">
        <v>343</v>
      </c>
      <c r="AA130" s="549">
        <v>45902</v>
      </c>
      <c r="AB130" s="549">
        <v>45902</v>
      </c>
      <c r="AC130" s="547">
        <v>45902</v>
      </c>
      <c r="AD130" s="546">
        <v>18816766677</v>
      </c>
      <c r="AE130" s="546">
        <v>0</v>
      </c>
      <c r="AF130" s="546">
        <v>0</v>
      </c>
      <c r="AG130" s="546">
        <v>0</v>
      </c>
      <c r="AH130" s="546">
        <v>0</v>
      </c>
      <c r="AI130" s="548"/>
      <c r="AJ130" s="546">
        <v>0</v>
      </c>
      <c r="AK130" s="546">
        <v>0</v>
      </c>
      <c r="AL130" s="546"/>
      <c r="AM130" s="546">
        <v>0</v>
      </c>
      <c r="AN130" s="546">
        <v>0</v>
      </c>
      <c r="AO130" s="546">
        <v>0</v>
      </c>
      <c r="AP130" s="546">
        <v>0</v>
      </c>
      <c r="AQ130" s="550" t="b">
        <v>0</v>
      </c>
      <c r="AR130" s="546">
        <v>0</v>
      </c>
      <c r="AS130" s="546">
        <v>0</v>
      </c>
      <c r="AT130" s="546">
        <v>6.8456000000000001</v>
      </c>
      <c r="AU130" s="546">
        <v>0</v>
      </c>
      <c r="AV130" s="546">
        <v>0</v>
      </c>
      <c r="AW130" s="548"/>
      <c r="AX130" s="548"/>
      <c r="AY130" s="546">
        <v>-5.7046666666666663</v>
      </c>
      <c r="AZ130" s="546">
        <v>-1.1399999999999999</v>
      </c>
      <c r="BA130" s="548"/>
      <c r="BB130" s="546">
        <v>128159</v>
      </c>
      <c r="BC130" s="546">
        <v>0</v>
      </c>
      <c r="BD130" s="548"/>
      <c r="BE130" s="548"/>
      <c r="BF130" s="548"/>
      <c r="BG130" s="548"/>
      <c r="BH130" s="548" t="s">
        <v>344</v>
      </c>
      <c r="BI130" s="548"/>
      <c r="BJ130" s="550" t="b">
        <v>0</v>
      </c>
      <c r="BK130" s="546">
        <v>0</v>
      </c>
      <c r="BL130" s="546">
        <v>0</v>
      </c>
      <c r="BM130" s="546">
        <v>0</v>
      </c>
      <c r="BN130" s="548"/>
      <c r="BO130" s="546">
        <v>0</v>
      </c>
      <c r="BP130" s="546">
        <v>0</v>
      </c>
      <c r="BQ130" s="546">
        <v>0</v>
      </c>
      <c r="BR130" s="546">
        <v>0</v>
      </c>
      <c r="BS130" s="548" t="s">
        <v>452</v>
      </c>
      <c r="BT130" s="546">
        <v>1</v>
      </c>
      <c r="BU130" s="550" t="b">
        <v>0</v>
      </c>
      <c r="BV130" s="548"/>
      <c r="BW130" s="546">
        <v>0</v>
      </c>
      <c r="BX130" s="546">
        <v>0</v>
      </c>
      <c r="BY130" s="548" t="s">
        <v>346</v>
      </c>
      <c r="BZ130" s="547">
        <v>45913</v>
      </c>
      <c r="CA130" s="546"/>
      <c r="CB130" s="546"/>
      <c r="CC130" s="546"/>
      <c r="CD130" s="546"/>
      <c r="CE130" s="546"/>
      <c r="CF130" s="546"/>
      <c r="CG130" s="546"/>
      <c r="CH130" s="546"/>
      <c r="CI130" s="546"/>
      <c r="CJ130" s="546"/>
      <c r="CK130" s="546"/>
      <c r="CL130" s="546"/>
      <c r="CM130" s="546"/>
      <c r="CN130" s="546"/>
      <c r="CO130" s="546"/>
      <c r="CP130" s="546"/>
      <c r="CQ130" s="546"/>
      <c r="CR130" s="546"/>
      <c r="CS130" s="546"/>
      <c r="CT130" s="546"/>
      <c r="CU130" s="546"/>
      <c r="CV130" s="546"/>
      <c r="CW130" s="546"/>
      <c r="CX130" s="546"/>
      <c r="CY130" s="546"/>
    </row>
    <row r="131" spans="1:103" ht="13.2">
      <c r="A131" s="541">
        <v>474036939</v>
      </c>
      <c r="B131" s="542">
        <v>45901</v>
      </c>
      <c r="C131" s="542">
        <v>45907</v>
      </c>
      <c r="D131" s="542">
        <v>45908</v>
      </c>
      <c r="E131" s="543" t="s">
        <v>342</v>
      </c>
      <c r="F131" s="543"/>
      <c r="G131" s="541">
        <v>3039228101481</v>
      </c>
      <c r="H131" s="541">
        <v>0</v>
      </c>
      <c r="I131" s="541">
        <v>0</v>
      </c>
      <c r="J131" s="542"/>
      <c r="K131" s="542"/>
      <c r="L131" s="543"/>
      <c r="M131" s="541">
        <v>0</v>
      </c>
      <c r="N131" s="543"/>
      <c r="O131" s="543"/>
      <c r="P131" s="543"/>
      <c r="Q131" s="543"/>
      <c r="R131" s="543"/>
      <c r="S131" s="543" t="s">
        <v>201</v>
      </c>
      <c r="T131" s="541">
        <v>0</v>
      </c>
      <c r="U131" s="541">
        <v>0</v>
      </c>
      <c r="V131" s="541">
        <v>0</v>
      </c>
      <c r="W131" s="541">
        <v>0</v>
      </c>
      <c r="X131" s="541">
        <v>0</v>
      </c>
      <c r="Y131" s="543"/>
      <c r="Z131" s="543" t="s">
        <v>343</v>
      </c>
      <c r="AA131" s="544">
        <v>45902</v>
      </c>
      <c r="AB131" s="544">
        <v>45902</v>
      </c>
      <c r="AC131" s="542">
        <v>45902</v>
      </c>
      <c r="AD131" s="541">
        <v>19070665887</v>
      </c>
      <c r="AE131" s="541">
        <v>0</v>
      </c>
      <c r="AF131" s="541">
        <v>0</v>
      </c>
      <c r="AG131" s="541">
        <v>0</v>
      </c>
      <c r="AH131" s="541">
        <v>0</v>
      </c>
      <c r="AI131" s="543"/>
      <c r="AJ131" s="541">
        <v>0</v>
      </c>
      <c r="AK131" s="541">
        <v>0</v>
      </c>
      <c r="AL131" s="541"/>
      <c r="AM131" s="541">
        <v>0</v>
      </c>
      <c r="AN131" s="541">
        <v>0</v>
      </c>
      <c r="AO131" s="541">
        <v>0</v>
      </c>
      <c r="AP131" s="541">
        <v>0</v>
      </c>
      <c r="AQ131" s="545" t="b">
        <v>0</v>
      </c>
      <c r="AR131" s="541">
        <v>0</v>
      </c>
      <c r="AS131" s="541">
        <v>0</v>
      </c>
      <c r="AT131" s="541">
        <v>3.7170000000000001</v>
      </c>
      <c r="AU131" s="541">
        <v>0</v>
      </c>
      <c r="AV131" s="541">
        <v>0</v>
      </c>
      <c r="AW131" s="543"/>
      <c r="AX131" s="543"/>
      <c r="AY131" s="541">
        <v>-3.0975000000000001</v>
      </c>
      <c r="AZ131" s="541">
        <v>-0.62</v>
      </c>
      <c r="BA131" s="543"/>
      <c r="BB131" s="541">
        <v>114142</v>
      </c>
      <c r="BC131" s="541">
        <v>0</v>
      </c>
      <c r="BD131" s="543"/>
      <c r="BE131" s="543"/>
      <c r="BF131" s="543"/>
      <c r="BG131" s="543"/>
      <c r="BH131" s="543" t="s">
        <v>344</v>
      </c>
      <c r="BI131" s="543"/>
      <c r="BJ131" s="545" t="b">
        <v>0</v>
      </c>
      <c r="BK131" s="541">
        <v>0</v>
      </c>
      <c r="BL131" s="541">
        <v>0</v>
      </c>
      <c r="BM131" s="541">
        <v>0</v>
      </c>
      <c r="BN131" s="543"/>
      <c r="BO131" s="541">
        <v>0</v>
      </c>
      <c r="BP131" s="541">
        <v>0</v>
      </c>
      <c r="BQ131" s="541">
        <v>0</v>
      </c>
      <c r="BR131" s="541">
        <v>0</v>
      </c>
      <c r="BS131" s="543" t="s">
        <v>453</v>
      </c>
      <c r="BT131" s="541">
        <v>1</v>
      </c>
      <c r="BU131" s="545" t="b">
        <v>0</v>
      </c>
      <c r="BV131" s="543"/>
      <c r="BW131" s="541">
        <v>0</v>
      </c>
      <c r="BX131" s="541">
        <v>0</v>
      </c>
      <c r="BY131" s="543" t="s">
        <v>346</v>
      </c>
      <c r="BZ131" s="542">
        <v>45913</v>
      </c>
      <c r="CA131" s="541"/>
      <c r="CB131" s="541"/>
      <c r="CC131" s="541"/>
      <c r="CD131" s="541"/>
      <c r="CE131" s="541"/>
      <c r="CF131" s="541"/>
      <c r="CG131" s="541"/>
      <c r="CH131" s="541"/>
      <c r="CI131" s="541"/>
      <c r="CJ131" s="541"/>
      <c r="CK131" s="541"/>
      <c r="CL131" s="541"/>
      <c r="CM131" s="541"/>
      <c r="CN131" s="541"/>
      <c r="CO131" s="541"/>
      <c r="CP131" s="541"/>
      <c r="CQ131" s="541"/>
      <c r="CR131" s="541"/>
      <c r="CS131" s="541"/>
      <c r="CT131" s="541"/>
      <c r="CU131" s="541"/>
      <c r="CV131" s="541"/>
      <c r="CW131" s="541"/>
      <c r="CX131" s="541"/>
      <c r="CY131" s="541"/>
    </row>
    <row r="132" spans="1:103" ht="13.2">
      <c r="A132" s="546">
        <v>474036939</v>
      </c>
      <c r="B132" s="547">
        <v>45901</v>
      </c>
      <c r="C132" s="547">
        <v>45907</v>
      </c>
      <c r="D132" s="547">
        <v>45908</v>
      </c>
      <c r="E132" s="548" t="s">
        <v>342</v>
      </c>
      <c r="F132" s="548"/>
      <c r="G132" s="546">
        <v>3039228101461</v>
      </c>
      <c r="H132" s="546">
        <v>0</v>
      </c>
      <c r="I132" s="546">
        <v>0</v>
      </c>
      <c r="J132" s="547"/>
      <c r="K132" s="547"/>
      <c r="L132" s="548"/>
      <c r="M132" s="546">
        <v>0</v>
      </c>
      <c r="N132" s="548"/>
      <c r="O132" s="548"/>
      <c r="P132" s="548"/>
      <c r="Q132" s="548"/>
      <c r="R132" s="548"/>
      <c r="S132" s="548" t="s">
        <v>201</v>
      </c>
      <c r="T132" s="546">
        <v>0</v>
      </c>
      <c r="U132" s="546">
        <v>0</v>
      </c>
      <c r="V132" s="546">
        <v>0</v>
      </c>
      <c r="W132" s="546">
        <v>0</v>
      </c>
      <c r="X132" s="546">
        <v>0</v>
      </c>
      <c r="Y132" s="548"/>
      <c r="Z132" s="548" t="s">
        <v>343</v>
      </c>
      <c r="AA132" s="549">
        <v>45902</v>
      </c>
      <c r="AB132" s="549">
        <v>45902</v>
      </c>
      <c r="AC132" s="547">
        <v>45902</v>
      </c>
      <c r="AD132" s="546">
        <v>19129498880</v>
      </c>
      <c r="AE132" s="546">
        <v>0</v>
      </c>
      <c r="AF132" s="546">
        <v>0</v>
      </c>
      <c r="AG132" s="546">
        <v>0</v>
      </c>
      <c r="AH132" s="546">
        <v>0</v>
      </c>
      <c r="AI132" s="548"/>
      <c r="AJ132" s="546">
        <v>0</v>
      </c>
      <c r="AK132" s="546">
        <v>0</v>
      </c>
      <c r="AL132" s="546"/>
      <c r="AM132" s="546">
        <v>0</v>
      </c>
      <c r="AN132" s="546">
        <v>0</v>
      </c>
      <c r="AO132" s="546">
        <v>0</v>
      </c>
      <c r="AP132" s="546">
        <v>0</v>
      </c>
      <c r="AQ132" s="550" t="b">
        <v>0</v>
      </c>
      <c r="AR132" s="546">
        <v>0</v>
      </c>
      <c r="AS132" s="546">
        <v>0</v>
      </c>
      <c r="AT132" s="546">
        <v>7.7607999999999997</v>
      </c>
      <c r="AU132" s="546">
        <v>0</v>
      </c>
      <c r="AV132" s="546">
        <v>0</v>
      </c>
      <c r="AW132" s="548"/>
      <c r="AX132" s="548"/>
      <c r="AY132" s="546">
        <v>-6.4673333333333334</v>
      </c>
      <c r="AZ132" s="546">
        <v>-1.29</v>
      </c>
      <c r="BA132" s="548"/>
      <c r="BB132" s="546">
        <v>78</v>
      </c>
      <c r="BC132" s="546">
        <v>0</v>
      </c>
      <c r="BD132" s="548"/>
      <c r="BE132" s="548"/>
      <c r="BF132" s="548"/>
      <c r="BG132" s="548"/>
      <c r="BH132" s="548" t="s">
        <v>344</v>
      </c>
      <c r="BI132" s="548"/>
      <c r="BJ132" s="550" t="b">
        <v>0</v>
      </c>
      <c r="BK132" s="546">
        <v>0</v>
      </c>
      <c r="BL132" s="546">
        <v>0</v>
      </c>
      <c r="BM132" s="546">
        <v>0</v>
      </c>
      <c r="BN132" s="548"/>
      <c r="BO132" s="546">
        <v>0</v>
      </c>
      <c r="BP132" s="546">
        <v>0</v>
      </c>
      <c r="BQ132" s="546">
        <v>0</v>
      </c>
      <c r="BR132" s="546">
        <v>0</v>
      </c>
      <c r="BS132" s="548" t="s">
        <v>454</v>
      </c>
      <c r="BT132" s="546">
        <v>1</v>
      </c>
      <c r="BU132" s="550" t="b">
        <v>0</v>
      </c>
      <c r="BV132" s="548"/>
      <c r="BW132" s="546">
        <v>0</v>
      </c>
      <c r="BX132" s="546">
        <v>0</v>
      </c>
      <c r="BY132" s="548" t="s">
        <v>346</v>
      </c>
      <c r="BZ132" s="547">
        <v>45913</v>
      </c>
      <c r="CA132" s="546"/>
      <c r="CB132" s="546"/>
      <c r="CC132" s="546"/>
      <c r="CD132" s="546"/>
      <c r="CE132" s="546"/>
      <c r="CF132" s="546"/>
      <c r="CG132" s="546"/>
      <c r="CH132" s="546"/>
      <c r="CI132" s="546"/>
      <c r="CJ132" s="546"/>
      <c r="CK132" s="546"/>
      <c r="CL132" s="546"/>
      <c r="CM132" s="546"/>
      <c r="CN132" s="546"/>
      <c r="CO132" s="546"/>
      <c r="CP132" s="546"/>
      <c r="CQ132" s="546"/>
      <c r="CR132" s="546"/>
      <c r="CS132" s="546"/>
      <c r="CT132" s="546"/>
      <c r="CU132" s="546"/>
      <c r="CV132" s="546"/>
      <c r="CW132" s="546"/>
      <c r="CX132" s="546"/>
      <c r="CY132" s="546"/>
    </row>
    <row r="133" spans="1:103" ht="13.2">
      <c r="A133" s="541">
        <v>474036939</v>
      </c>
      <c r="B133" s="542">
        <v>45901</v>
      </c>
      <c r="C133" s="542">
        <v>45907</v>
      </c>
      <c r="D133" s="542">
        <v>45908</v>
      </c>
      <c r="E133" s="543" t="s">
        <v>342</v>
      </c>
      <c r="F133" s="543"/>
      <c r="G133" s="541">
        <v>3039228101494</v>
      </c>
      <c r="H133" s="541">
        <v>0</v>
      </c>
      <c r="I133" s="541">
        <v>0</v>
      </c>
      <c r="J133" s="542"/>
      <c r="K133" s="542"/>
      <c r="L133" s="543"/>
      <c r="M133" s="541">
        <v>0</v>
      </c>
      <c r="N133" s="543"/>
      <c r="O133" s="543"/>
      <c r="P133" s="543"/>
      <c r="Q133" s="543"/>
      <c r="R133" s="543"/>
      <c r="S133" s="543" t="s">
        <v>201</v>
      </c>
      <c r="T133" s="541">
        <v>0</v>
      </c>
      <c r="U133" s="541">
        <v>0</v>
      </c>
      <c r="V133" s="541">
        <v>0</v>
      </c>
      <c r="W133" s="541">
        <v>0</v>
      </c>
      <c r="X133" s="541">
        <v>0</v>
      </c>
      <c r="Y133" s="543"/>
      <c r="Z133" s="543" t="s">
        <v>343</v>
      </c>
      <c r="AA133" s="544">
        <v>45902</v>
      </c>
      <c r="AB133" s="544">
        <v>45902</v>
      </c>
      <c r="AC133" s="542">
        <v>45902</v>
      </c>
      <c r="AD133" s="541">
        <v>18672789051</v>
      </c>
      <c r="AE133" s="541">
        <v>0</v>
      </c>
      <c r="AF133" s="541">
        <v>0</v>
      </c>
      <c r="AG133" s="541">
        <v>0</v>
      </c>
      <c r="AH133" s="541">
        <v>0</v>
      </c>
      <c r="AI133" s="543"/>
      <c r="AJ133" s="541">
        <v>0</v>
      </c>
      <c r="AK133" s="541">
        <v>0</v>
      </c>
      <c r="AL133" s="541"/>
      <c r="AM133" s="541">
        <v>0</v>
      </c>
      <c r="AN133" s="541">
        <v>0</v>
      </c>
      <c r="AO133" s="541">
        <v>0</v>
      </c>
      <c r="AP133" s="541">
        <v>0</v>
      </c>
      <c r="AQ133" s="545" t="b">
        <v>0</v>
      </c>
      <c r="AR133" s="541">
        <v>0</v>
      </c>
      <c r="AS133" s="541">
        <v>0</v>
      </c>
      <c r="AT133" s="541">
        <v>7.0312000000000001</v>
      </c>
      <c r="AU133" s="541">
        <v>0</v>
      </c>
      <c r="AV133" s="541">
        <v>0</v>
      </c>
      <c r="AW133" s="543"/>
      <c r="AX133" s="543"/>
      <c r="AY133" s="541">
        <v>-5.8593333333333337</v>
      </c>
      <c r="AZ133" s="541">
        <v>-1.17</v>
      </c>
      <c r="BA133" s="543"/>
      <c r="BB133" s="541">
        <v>210175</v>
      </c>
      <c r="BC133" s="541">
        <v>0</v>
      </c>
      <c r="BD133" s="543"/>
      <c r="BE133" s="543"/>
      <c r="BF133" s="543"/>
      <c r="BG133" s="543"/>
      <c r="BH133" s="543" t="s">
        <v>344</v>
      </c>
      <c r="BI133" s="543"/>
      <c r="BJ133" s="545" t="b">
        <v>0</v>
      </c>
      <c r="BK133" s="541">
        <v>0</v>
      </c>
      <c r="BL133" s="541">
        <v>0</v>
      </c>
      <c r="BM133" s="541">
        <v>0</v>
      </c>
      <c r="BN133" s="543"/>
      <c r="BO133" s="541">
        <v>0</v>
      </c>
      <c r="BP133" s="541">
        <v>0</v>
      </c>
      <c r="BQ133" s="541">
        <v>0</v>
      </c>
      <c r="BR133" s="541">
        <v>0</v>
      </c>
      <c r="BS133" s="543" t="s">
        <v>455</v>
      </c>
      <c r="BT133" s="541">
        <v>1</v>
      </c>
      <c r="BU133" s="545" t="b">
        <v>0</v>
      </c>
      <c r="BV133" s="543"/>
      <c r="BW133" s="541">
        <v>0</v>
      </c>
      <c r="BX133" s="541">
        <v>0</v>
      </c>
      <c r="BY133" s="543" t="s">
        <v>346</v>
      </c>
      <c r="BZ133" s="542">
        <v>45913</v>
      </c>
      <c r="CA133" s="541"/>
      <c r="CB133" s="541"/>
      <c r="CC133" s="541"/>
      <c r="CD133" s="541"/>
      <c r="CE133" s="541"/>
      <c r="CF133" s="541"/>
      <c r="CG133" s="541"/>
      <c r="CH133" s="541"/>
      <c r="CI133" s="541"/>
      <c r="CJ133" s="541"/>
      <c r="CK133" s="541"/>
      <c r="CL133" s="541"/>
      <c r="CM133" s="541"/>
      <c r="CN133" s="541"/>
      <c r="CO133" s="541"/>
      <c r="CP133" s="541"/>
      <c r="CQ133" s="541"/>
      <c r="CR133" s="541"/>
      <c r="CS133" s="541"/>
      <c r="CT133" s="541"/>
      <c r="CU133" s="541"/>
      <c r="CV133" s="541"/>
      <c r="CW133" s="541"/>
      <c r="CX133" s="541"/>
      <c r="CY133" s="541"/>
    </row>
    <row r="134" spans="1:103" ht="13.2">
      <c r="A134" s="546">
        <v>474036939</v>
      </c>
      <c r="B134" s="547">
        <v>45901</v>
      </c>
      <c r="C134" s="547">
        <v>45907</v>
      </c>
      <c r="D134" s="547">
        <v>45908</v>
      </c>
      <c r="E134" s="548" t="s">
        <v>342</v>
      </c>
      <c r="F134" s="548"/>
      <c r="G134" s="546">
        <v>3039228101486</v>
      </c>
      <c r="H134" s="546">
        <v>0</v>
      </c>
      <c r="I134" s="546">
        <v>0</v>
      </c>
      <c r="J134" s="547"/>
      <c r="K134" s="547"/>
      <c r="L134" s="548"/>
      <c r="M134" s="546">
        <v>0</v>
      </c>
      <c r="N134" s="548"/>
      <c r="O134" s="548"/>
      <c r="P134" s="548"/>
      <c r="Q134" s="548"/>
      <c r="R134" s="548"/>
      <c r="S134" s="548" t="s">
        <v>201</v>
      </c>
      <c r="T134" s="546">
        <v>0</v>
      </c>
      <c r="U134" s="546">
        <v>0</v>
      </c>
      <c r="V134" s="546">
        <v>0</v>
      </c>
      <c r="W134" s="546">
        <v>0</v>
      </c>
      <c r="X134" s="546">
        <v>0</v>
      </c>
      <c r="Y134" s="548"/>
      <c r="Z134" s="548" t="s">
        <v>343</v>
      </c>
      <c r="AA134" s="549">
        <v>45902</v>
      </c>
      <c r="AB134" s="549">
        <v>45902</v>
      </c>
      <c r="AC134" s="547">
        <v>45902</v>
      </c>
      <c r="AD134" s="546">
        <v>18815079068</v>
      </c>
      <c r="AE134" s="546">
        <v>0</v>
      </c>
      <c r="AF134" s="546">
        <v>0</v>
      </c>
      <c r="AG134" s="546">
        <v>0</v>
      </c>
      <c r="AH134" s="546">
        <v>0</v>
      </c>
      <c r="AI134" s="548"/>
      <c r="AJ134" s="546">
        <v>0</v>
      </c>
      <c r="AK134" s="546">
        <v>0</v>
      </c>
      <c r="AL134" s="546"/>
      <c r="AM134" s="546">
        <v>0</v>
      </c>
      <c r="AN134" s="546">
        <v>0</v>
      </c>
      <c r="AO134" s="546">
        <v>0</v>
      </c>
      <c r="AP134" s="546">
        <v>0</v>
      </c>
      <c r="AQ134" s="550" t="b">
        <v>0</v>
      </c>
      <c r="AR134" s="546">
        <v>0</v>
      </c>
      <c r="AS134" s="546">
        <v>0</v>
      </c>
      <c r="AT134" s="546">
        <v>3.5392999999999999</v>
      </c>
      <c r="AU134" s="546">
        <v>0</v>
      </c>
      <c r="AV134" s="546">
        <v>0</v>
      </c>
      <c r="AW134" s="548"/>
      <c r="AX134" s="548"/>
      <c r="AY134" s="546">
        <v>-2.9494166666666666</v>
      </c>
      <c r="AZ134" s="546">
        <v>-0.59</v>
      </c>
      <c r="BA134" s="548"/>
      <c r="BB134" s="546">
        <v>212819</v>
      </c>
      <c r="BC134" s="546">
        <v>0</v>
      </c>
      <c r="BD134" s="548"/>
      <c r="BE134" s="548"/>
      <c r="BF134" s="548"/>
      <c r="BG134" s="548"/>
      <c r="BH134" s="548" t="s">
        <v>344</v>
      </c>
      <c r="BI134" s="548"/>
      <c r="BJ134" s="550" t="b">
        <v>0</v>
      </c>
      <c r="BK134" s="546">
        <v>0</v>
      </c>
      <c r="BL134" s="546">
        <v>0</v>
      </c>
      <c r="BM134" s="546">
        <v>0</v>
      </c>
      <c r="BN134" s="548"/>
      <c r="BO134" s="546">
        <v>0</v>
      </c>
      <c r="BP134" s="546">
        <v>0</v>
      </c>
      <c r="BQ134" s="546">
        <v>0</v>
      </c>
      <c r="BR134" s="546">
        <v>0</v>
      </c>
      <c r="BS134" s="548" t="s">
        <v>456</v>
      </c>
      <c r="BT134" s="546">
        <v>1</v>
      </c>
      <c r="BU134" s="550" t="b">
        <v>0</v>
      </c>
      <c r="BV134" s="548"/>
      <c r="BW134" s="546">
        <v>0</v>
      </c>
      <c r="BX134" s="546">
        <v>0</v>
      </c>
      <c r="BY134" s="548" t="s">
        <v>346</v>
      </c>
      <c r="BZ134" s="547">
        <v>45913</v>
      </c>
      <c r="CA134" s="546"/>
      <c r="CB134" s="546"/>
      <c r="CC134" s="546"/>
      <c r="CD134" s="546"/>
      <c r="CE134" s="546"/>
      <c r="CF134" s="546"/>
      <c r="CG134" s="546"/>
      <c r="CH134" s="546"/>
      <c r="CI134" s="546"/>
      <c r="CJ134" s="546"/>
      <c r="CK134" s="546"/>
      <c r="CL134" s="546"/>
      <c r="CM134" s="546"/>
      <c r="CN134" s="546"/>
      <c r="CO134" s="546"/>
      <c r="CP134" s="546"/>
      <c r="CQ134" s="546"/>
      <c r="CR134" s="546"/>
      <c r="CS134" s="546"/>
      <c r="CT134" s="546"/>
      <c r="CU134" s="546"/>
      <c r="CV134" s="546"/>
      <c r="CW134" s="546"/>
      <c r="CX134" s="546"/>
      <c r="CY134" s="546"/>
    </row>
    <row r="135" spans="1:103" ht="13.2">
      <c r="A135" s="541">
        <v>474036939</v>
      </c>
      <c r="B135" s="542">
        <v>45901</v>
      </c>
      <c r="C135" s="542">
        <v>45907</v>
      </c>
      <c r="D135" s="542">
        <v>45908</v>
      </c>
      <c r="E135" s="543" t="s">
        <v>342</v>
      </c>
      <c r="F135" s="543"/>
      <c r="G135" s="541">
        <v>3039228101490</v>
      </c>
      <c r="H135" s="541">
        <v>0</v>
      </c>
      <c r="I135" s="541">
        <v>0</v>
      </c>
      <c r="J135" s="542"/>
      <c r="K135" s="542"/>
      <c r="L135" s="543"/>
      <c r="M135" s="541">
        <v>0</v>
      </c>
      <c r="N135" s="543"/>
      <c r="O135" s="543"/>
      <c r="P135" s="543"/>
      <c r="Q135" s="543"/>
      <c r="R135" s="543"/>
      <c r="S135" s="543" t="s">
        <v>201</v>
      </c>
      <c r="T135" s="541">
        <v>0</v>
      </c>
      <c r="U135" s="541">
        <v>0</v>
      </c>
      <c r="V135" s="541">
        <v>0</v>
      </c>
      <c r="W135" s="541">
        <v>0</v>
      </c>
      <c r="X135" s="541">
        <v>0</v>
      </c>
      <c r="Y135" s="543"/>
      <c r="Z135" s="543" t="s">
        <v>343</v>
      </c>
      <c r="AA135" s="544">
        <v>45902</v>
      </c>
      <c r="AB135" s="544">
        <v>45902</v>
      </c>
      <c r="AC135" s="542">
        <v>45902</v>
      </c>
      <c r="AD135" s="541">
        <v>18961584113</v>
      </c>
      <c r="AE135" s="541">
        <v>0</v>
      </c>
      <c r="AF135" s="541">
        <v>0</v>
      </c>
      <c r="AG135" s="541">
        <v>0</v>
      </c>
      <c r="AH135" s="541">
        <v>0</v>
      </c>
      <c r="AI135" s="543"/>
      <c r="AJ135" s="541">
        <v>0</v>
      </c>
      <c r="AK135" s="541">
        <v>0</v>
      </c>
      <c r="AL135" s="541"/>
      <c r="AM135" s="541">
        <v>0</v>
      </c>
      <c r="AN135" s="541">
        <v>0</v>
      </c>
      <c r="AO135" s="541">
        <v>0</v>
      </c>
      <c r="AP135" s="541">
        <v>0</v>
      </c>
      <c r="AQ135" s="545" t="b">
        <v>0</v>
      </c>
      <c r="AR135" s="541">
        <v>0</v>
      </c>
      <c r="AS135" s="541">
        <v>0</v>
      </c>
      <c r="AT135" s="541">
        <v>3.5167000000000002</v>
      </c>
      <c r="AU135" s="541">
        <v>0</v>
      </c>
      <c r="AV135" s="541">
        <v>0</v>
      </c>
      <c r="AW135" s="543"/>
      <c r="AX135" s="543"/>
      <c r="AY135" s="541">
        <v>-2.9305833333333333</v>
      </c>
      <c r="AZ135" s="541">
        <v>-0.59</v>
      </c>
      <c r="BA135" s="543"/>
      <c r="BB135" s="541">
        <v>132211</v>
      </c>
      <c r="BC135" s="541">
        <v>0</v>
      </c>
      <c r="BD135" s="543"/>
      <c r="BE135" s="543"/>
      <c r="BF135" s="543"/>
      <c r="BG135" s="543"/>
      <c r="BH135" s="543" t="s">
        <v>344</v>
      </c>
      <c r="BI135" s="543"/>
      <c r="BJ135" s="545" t="b">
        <v>0</v>
      </c>
      <c r="BK135" s="541">
        <v>0</v>
      </c>
      <c r="BL135" s="541">
        <v>0</v>
      </c>
      <c r="BM135" s="541">
        <v>0</v>
      </c>
      <c r="BN135" s="543"/>
      <c r="BO135" s="541">
        <v>0</v>
      </c>
      <c r="BP135" s="541">
        <v>0</v>
      </c>
      <c r="BQ135" s="541">
        <v>0</v>
      </c>
      <c r="BR135" s="541">
        <v>0</v>
      </c>
      <c r="BS135" s="543" t="s">
        <v>457</v>
      </c>
      <c r="BT135" s="541">
        <v>1</v>
      </c>
      <c r="BU135" s="545" t="b">
        <v>0</v>
      </c>
      <c r="BV135" s="543"/>
      <c r="BW135" s="541">
        <v>0</v>
      </c>
      <c r="BX135" s="541">
        <v>0</v>
      </c>
      <c r="BY135" s="543" t="s">
        <v>346</v>
      </c>
      <c r="BZ135" s="542">
        <v>45913</v>
      </c>
      <c r="CA135" s="541"/>
      <c r="CB135" s="541"/>
      <c r="CC135" s="541"/>
      <c r="CD135" s="541"/>
      <c r="CE135" s="541"/>
      <c r="CF135" s="541"/>
      <c r="CG135" s="541"/>
      <c r="CH135" s="541"/>
      <c r="CI135" s="541"/>
      <c r="CJ135" s="541"/>
      <c r="CK135" s="541"/>
      <c r="CL135" s="541"/>
      <c r="CM135" s="541"/>
      <c r="CN135" s="541"/>
      <c r="CO135" s="541"/>
      <c r="CP135" s="541"/>
      <c r="CQ135" s="541"/>
      <c r="CR135" s="541"/>
      <c r="CS135" s="541"/>
      <c r="CT135" s="541"/>
      <c r="CU135" s="541"/>
      <c r="CV135" s="541"/>
      <c r="CW135" s="541"/>
      <c r="CX135" s="541"/>
      <c r="CY135" s="541"/>
    </row>
    <row r="136" spans="1:103" ht="13.2">
      <c r="A136" s="546">
        <v>474036939</v>
      </c>
      <c r="B136" s="547">
        <v>45901</v>
      </c>
      <c r="C136" s="547">
        <v>45907</v>
      </c>
      <c r="D136" s="547">
        <v>45908</v>
      </c>
      <c r="E136" s="548" t="s">
        <v>342</v>
      </c>
      <c r="F136" s="548"/>
      <c r="G136" s="546">
        <v>3039228101467</v>
      </c>
      <c r="H136" s="546">
        <v>0</v>
      </c>
      <c r="I136" s="546">
        <v>0</v>
      </c>
      <c r="J136" s="547"/>
      <c r="K136" s="547"/>
      <c r="L136" s="548"/>
      <c r="M136" s="546">
        <v>0</v>
      </c>
      <c r="N136" s="548"/>
      <c r="O136" s="548"/>
      <c r="P136" s="548"/>
      <c r="Q136" s="548"/>
      <c r="R136" s="548"/>
      <c r="S136" s="548" t="s">
        <v>201</v>
      </c>
      <c r="T136" s="546">
        <v>0</v>
      </c>
      <c r="U136" s="546">
        <v>0</v>
      </c>
      <c r="V136" s="546">
        <v>0</v>
      </c>
      <c r="W136" s="546">
        <v>0</v>
      </c>
      <c r="X136" s="546">
        <v>0</v>
      </c>
      <c r="Y136" s="548"/>
      <c r="Z136" s="548" t="s">
        <v>343</v>
      </c>
      <c r="AA136" s="549">
        <v>45902</v>
      </c>
      <c r="AB136" s="549">
        <v>45902</v>
      </c>
      <c r="AC136" s="547">
        <v>45902</v>
      </c>
      <c r="AD136" s="546">
        <v>3139057907</v>
      </c>
      <c r="AE136" s="546">
        <v>0</v>
      </c>
      <c r="AF136" s="546">
        <v>0</v>
      </c>
      <c r="AG136" s="546">
        <v>0</v>
      </c>
      <c r="AH136" s="546">
        <v>0</v>
      </c>
      <c r="AI136" s="548"/>
      <c r="AJ136" s="546">
        <v>0</v>
      </c>
      <c r="AK136" s="546">
        <v>0</v>
      </c>
      <c r="AL136" s="546"/>
      <c r="AM136" s="546">
        <v>0</v>
      </c>
      <c r="AN136" s="546">
        <v>0</v>
      </c>
      <c r="AO136" s="546">
        <v>0</v>
      </c>
      <c r="AP136" s="546">
        <v>0</v>
      </c>
      <c r="AQ136" s="550" t="b">
        <v>0</v>
      </c>
      <c r="AR136" s="546">
        <v>0</v>
      </c>
      <c r="AS136" s="546">
        <v>0</v>
      </c>
      <c r="AT136" s="546">
        <v>3.9799000000000002</v>
      </c>
      <c r="AU136" s="546">
        <v>0</v>
      </c>
      <c r="AV136" s="546">
        <v>0</v>
      </c>
      <c r="AW136" s="548"/>
      <c r="AX136" s="548"/>
      <c r="AY136" s="546">
        <v>-3.3165833333333334</v>
      </c>
      <c r="AZ136" s="546">
        <v>-0.66</v>
      </c>
      <c r="BA136" s="548"/>
      <c r="BB136" s="546">
        <v>107797</v>
      </c>
      <c r="BC136" s="546">
        <v>0</v>
      </c>
      <c r="BD136" s="548"/>
      <c r="BE136" s="548"/>
      <c r="BF136" s="548"/>
      <c r="BG136" s="548"/>
      <c r="BH136" s="548" t="s">
        <v>344</v>
      </c>
      <c r="BI136" s="548"/>
      <c r="BJ136" s="550" t="b">
        <v>0</v>
      </c>
      <c r="BK136" s="546">
        <v>0</v>
      </c>
      <c r="BL136" s="546">
        <v>0</v>
      </c>
      <c r="BM136" s="546">
        <v>0</v>
      </c>
      <c r="BN136" s="548"/>
      <c r="BO136" s="546">
        <v>0</v>
      </c>
      <c r="BP136" s="546">
        <v>0</v>
      </c>
      <c r="BQ136" s="546">
        <v>0</v>
      </c>
      <c r="BR136" s="546">
        <v>0</v>
      </c>
      <c r="BS136" s="548" t="s">
        <v>440</v>
      </c>
      <c r="BT136" s="546">
        <v>1</v>
      </c>
      <c r="BU136" s="550" t="b">
        <v>0</v>
      </c>
      <c r="BV136" s="548"/>
      <c r="BW136" s="546">
        <v>0</v>
      </c>
      <c r="BX136" s="546">
        <v>0</v>
      </c>
      <c r="BY136" s="548" t="s">
        <v>346</v>
      </c>
      <c r="BZ136" s="547">
        <v>45913</v>
      </c>
      <c r="CA136" s="546"/>
      <c r="CB136" s="546"/>
      <c r="CC136" s="546"/>
      <c r="CD136" s="546"/>
      <c r="CE136" s="546"/>
      <c r="CF136" s="546"/>
      <c r="CG136" s="546"/>
      <c r="CH136" s="546"/>
      <c r="CI136" s="546"/>
      <c r="CJ136" s="546"/>
      <c r="CK136" s="546"/>
      <c r="CL136" s="546"/>
      <c r="CM136" s="546"/>
      <c r="CN136" s="546"/>
      <c r="CO136" s="546"/>
      <c r="CP136" s="546"/>
      <c r="CQ136" s="546"/>
      <c r="CR136" s="546"/>
      <c r="CS136" s="546"/>
      <c r="CT136" s="546"/>
      <c r="CU136" s="546"/>
      <c r="CV136" s="546"/>
      <c r="CW136" s="546"/>
      <c r="CX136" s="546"/>
      <c r="CY136" s="546"/>
    </row>
    <row r="137" spans="1:103" ht="13.2">
      <c r="A137" s="541">
        <v>474036939</v>
      </c>
      <c r="B137" s="542">
        <v>45901</v>
      </c>
      <c r="C137" s="542">
        <v>45907</v>
      </c>
      <c r="D137" s="542">
        <v>45908</v>
      </c>
      <c r="E137" s="543" t="s">
        <v>342</v>
      </c>
      <c r="F137" s="543"/>
      <c r="G137" s="541">
        <v>3039228101465</v>
      </c>
      <c r="H137" s="541">
        <v>0</v>
      </c>
      <c r="I137" s="541">
        <v>0</v>
      </c>
      <c r="J137" s="542"/>
      <c r="K137" s="542"/>
      <c r="L137" s="543"/>
      <c r="M137" s="541">
        <v>0</v>
      </c>
      <c r="N137" s="543"/>
      <c r="O137" s="543"/>
      <c r="P137" s="543"/>
      <c r="Q137" s="543"/>
      <c r="R137" s="543"/>
      <c r="S137" s="543" t="s">
        <v>201</v>
      </c>
      <c r="T137" s="541">
        <v>0</v>
      </c>
      <c r="U137" s="541">
        <v>0</v>
      </c>
      <c r="V137" s="541">
        <v>0</v>
      </c>
      <c r="W137" s="541">
        <v>0</v>
      </c>
      <c r="X137" s="541">
        <v>0</v>
      </c>
      <c r="Y137" s="543"/>
      <c r="Z137" s="543" t="s">
        <v>343</v>
      </c>
      <c r="AA137" s="544">
        <v>45902</v>
      </c>
      <c r="AB137" s="544">
        <v>45902</v>
      </c>
      <c r="AC137" s="542">
        <v>45902</v>
      </c>
      <c r="AD137" s="541">
        <v>18672867789</v>
      </c>
      <c r="AE137" s="541">
        <v>0</v>
      </c>
      <c r="AF137" s="541">
        <v>0</v>
      </c>
      <c r="AG137" s="541">
        <v>0</v>
      </c>
      <c r="AH137" s="541">
        <v>0</v>
      </c>
      <c r="AI137" s="543"/>
      <c r="AJ137" s="541">
        <v>0</v>
      </c>
      <c r="AK137" s="541">
        <v>0</v>
      </c>
      <c r="AL137" s="541"/>
      <c r="AM137" s="541">
        <v>0</v>
      </c>
      <c r="AN137" s="541">
        <v>0</v>
      </c>
      <c r="AO137" s="541">
        <v>0</v>
      </c>
      <c r="AP137" s="541">
        <v>0</v>
      </c>
      <c r="AQ137" s="545" t="b">
        <v>0</v>
      </c>
      <c r="AR137" s="541">
        <v>0</v>
      </c>
      <c r="AS137" s="541">
        <v>0</v>
      </c>
      <c r="AT137" s="541">
        <v>7.2336</v>
      </c>
      <c r="AU137" s="541">
        <v>0</v>
      </c>
      <c r="AV137" s="541">
        <v>0</v>
      </c>
      <c r="AW137" s="543"/>
      <c r="AX137" s="543"/>
      <c r="AY137" s="541">
        <v>-6.0279999999999996</v>
      </c>
      <c r="AZ137" s="541">
        <v>-1.21</v>
      </c>
      <c r="BA137" s="543"/>
      <c r="BB137" s="541">
        <v>114879</v>
      </c>
      <c r="BC137" s="541">
        <v>0</v>
      </c>
      <c r="BD137" s="543"/>
      <c r="BE137" s="543"/>
      <c r="BF137" s="543"/>
      <c r="BG137" s="543"/>
      <c r="BH137" s="543" t="s">
        <v>344</v>
      </c>
      <c r="BI137" s="543"/>
      <c r="BJ137" s="545" t="b">
        <v>0</v>
      </c>
      <c r="BK137" s="541">
        <v>0</v>
      </c>
      <c r="BL137" s="541">
        <v>0</v>
      </c>
      <c r="BM137" s="541">
        <v>0</v>
      </c>
      <c r="BN137" s="543"/>
      <c r="BO137" s="541">
        <v>0</v>
      </c>
      <c r="BP137" s="541">
        <v>0</v>
      </c>
      <c r="BQ137" s="541">
        <v>0</v>
      </c>
      <c r="BR137" s="541">
        <v>0</v>
      </c>
      <c r="BS137" s="543" t="s">
        <v>458</v>
      </c>
      <c r="BT137" s="541">
        <v>1</v>
      </c>
      <c r="BU137" s="545" t="b">
        <v>0</v>
      </c>
      <c r="BV137" s="543"/>
      <c r="BW137" s="541">
        <v>0</v>
      </c>
      <c r="BX137" s="541">
        <v>0</v>
      </c>
      <c r="BY137" s="543" t="s">
        <v>346</v>
      </c>
      <c r="BZ137" s="542">
        <v>45913</v>
      </c>
      <c r="CA137" s="541"/>
      <c r="CB137" s="541"/>
      <c r="CC137" s="541"/>
      <c r="CD137" s="541"/>
      <c r="CE137" s="541"/>
      <c r="CF137" s="541"/>
      <c r="CG137" s="541"/>
      <c r="CH137" s="541"/>
      <c r="CI137" s="541"/>
      <c r="CJ137" s="541"/>
      <c r="CK137" s="541"/>
      <c r="CL137" s="541"/>
      <c r="CM137" s="541"/>
      <c r="CN137" s="541"/>
      <c r="CO137" s="541"/>
      <c r="CP137" s="541"/>
      <c r="CQ137" s="541"/>
      <c r="CR137" s="541"/>
      <c r="CS137" s="541"/>
      <c r="CT137" s="541"/>
      <c r="CU137" s="541"/>
      <c r="CV137" s="541"/>
      <c r="CW137" s="541"/>
      <c r="CX137" s="541"/>
      <c r="CY137" s="541"/>
    </row>
    <row r="138" spans="1:103" ht="13.2">
      <c r="A138" s="546">
        <v>474036939</v>
      </c>
      <c r="B138" s="547">
        <v>45901</v>
      </c>
      <c r="C138" s="547">
        <v>45907</v>
      </c>
      <c r="D138" s="547">
        <v>45908</v>
      </c>
      <c r="E138" s="548" t="s">
        <v>342</v>
      </c>
      <c r="F138" s="548"/>
      <c r="G138" s="546">
        <v>3039228101456</v>
      </c>
      <c r="H138" s="546">
        <v>0</v>
      </c>
      <c r="I138" s="546">
        <v>0</v>
      </c>
      <c r="J138" s="547"/>
      <c r="K138" s="547"/>
      <c r="L138" s="548"/>
      <c r="M138" s="546">
        <v>0</v>
      </c>
      <c r="N138" s="548"/>
      <c r="O138" s="548"/>
      <c r="P138" s="548"/>
      <c r="Q138" s="548"/>
      <c r="R138" s="548"/>
      <c r="S138" s="548" t="s">
        <v>201</v>
      </c>
      <c r="T138" s="546">
        <v>0</v>
      </c>
      <c r="U138" s="546">
        <v>0</v>
      </c>
      <c r="V138" s="546">
        <v>0</v>
      </c>
      <c r="W138" s="546">
        <v>0</v>
      </c>
      <c r="X138" s="546">
        <v>0</v>
      </c>
      <c r="Y138" s="548"/>
      <c r="Z138" s="548" t="s">
        <v>343</v>
      </c>
      <c r="AA138" s="549">
        <v>45902</v>
      </c>
      <c r="AB138" s="549">
        <v>45902</v>
      </c>
      <c r="AC138" s="547">
        <v>45902</v>
      </c>
      <c r="AD138" s="546">
        <v>18634940544</v>
      </c>
      <c r="AE138" s="546">
        <v>0</v>
      </c>
      <c r="AF138" s="546">
        <v>0</v>
      </c>
      <c r="AG138" s="546">
        <v>0</v>
      </c>
      <c r="AH138" s="546">
        <v>0</v>
      </c>
      <c r="AI138" s="548"/>
      <c r="AJ138" s="546">
        <v>0</v>
      </c>
      <c r="AK138" s="546">
        <v>0</v>
      </c>
      <c r="AL138" s="546"/>
      <c r="AM138" s="546">
        <v>0</v>
      </c>
      <c r="AN138" s="546">
        <v>0</v>
      </c>
      <c r="AO138" s="546">
        <v>0</v>
      </c>
      <c r="AP138" s="546">
        <v>0</v>
      </c>
      <c r="AQ138" s="550" t="b">
        <v>0</v>
      </c>
      <c r="AR138" s="546">
        <v>0</v>
      </c>
      <c r="AS138" s="546">
        <v>0</v>
      </c>
      <c r="AT138" s="546">
        <v>3.6099000000000001</v>
      </c>
      <c r="AU138" s="546">
        <v>0</v>
      </c>
      <c r="AV138" s="546">
        <v>0</v>
      </c>
      <c r="AW138" s="548"/>
      <c r="AX138" s="548"/>
      <c r="AY138" s="546">
        <v>-3.0082499999999999</v>
      </c>
      <c r="AZ138" s="546">
        <v>-0.6</v>
      </c>
      <c r="BA138" s="548"/>
      <c r="BB138" s="546">
        <v>157408</v>
      </c>
      <c r="BC138" s="546">
        <v>0</v>
      </c>
      <c r="BD138" s="548"/>
      <c r="BE138" s="548"/>
      <c r="BF138" s="548"/>
      <c r="BG138" s="548"/>
      <c r="BH138" s="548" t="s">
        <v>344</v>
      </c>
      <c r="BI138" s="548"/>
      <c r="BJ138" s="550" t="b">
        <v>0</v>
      </c>
      <c r="BK138" s="546">
        <v>0</v>
      </c>
      <c r="BL138" s="546">
        <v>0</v>
      </c>
      <c r="BM138" s="546">
        <v>0</v>
      </c>
      <c r="BN138" s="548"/>
      <c r="BO138" s="546">
        <v>0</v>
      </c>
      <c r="BP138" s="546">
        <v>0</v>
      </c>
      <c r="BQ138" s="546">
        <v>0</v>
      </c>
      <c r="BR138" s="546">
        <v>0</v>
      </c>
      <c r="BS138" s="548" t="s">
        <v>459</v>
      </c>
      <c r="BT138" s="546">
        <v>1</v>
      </c>
      <c r="BU138" s="550" t="b">
        <v>0</v>
      </c>
      <c r="BV138" s="548"/>
      <c r="BW138" s="546">
        <v>0</v>
      </c>
      <c r="BX138" s="546">
        <v>0</v>
      </c>
      <c r="BY138" s="548" t="s">
        <v>346</v>
      </c>
      <c r="BZ138" s="547">
        <v>45913</v>
      </c>
      <c r="CA138" s="546"/>
      <c r="CB138" s="546"/>
      <c r="CC138" s="546"/>
      <c r="CD138" s="546"/>
      <c r="CE138" s="546"/>
      <c r="CF138" s="546"/>
      <c r="CG138" s="546"/>
      <c r="CH138" s="546"/>
      <c r="CI138" s="546"/>
      <c r="CJ138" s="546"/>
      <c r="CK138" s="546"/>
      <c r="CL138" s="546"/>
      <c r="CM138" s="546"/>
      <c r="CN138" s="546"/>
      <c r="CO138" s="546"/>
      <c r="CP138" s="546"/>
      <c r="CQ138" s="546"/>
      <c r="CR138" s="546"/>
      <c r="CS138" s="546"/>
      <c r="CT138" s="546"/>
      <c r="CU138" s="546"/>
      <c r="CV138" s="546"/>
      <c r="CW138" s="546"/>
      <c r="CX138" s="546"/>
      <c r="CY138" s="546"/>
    </row>
    <row r="139" spans="1:103" ht="13.2">
      <c r="A139" s="541">
        <v>474036939</v>
      </c>
      <c r="B139" s="542">
        <v>45901</v>
      </c>
      <c r="C139" s="542">
        <v>45907</v>
      </c>
      <c r="D139" s="542">
        <v>45908</v>
      </c>
      <c r="E139" s="543" t="s">
        <v>342</v>
      </c>
      <c r="F139" s="543"/>
      <c r="G139" s="541">
        <v>3039228101476</v>
      </c>
      <c r="H139" s="541">
        <v>0</v>
      </c>
      <c r="I139" s="541">
        <v>0</v>
      </c>
      <c r="J139" s="542"/>
      <c r="K139" s="542"/>
      <c r="L139" s="543"/>
      <c r="M139" s="541">
        <v>0</v>
      </c>
      <c r="N139" s="543"/>
      <c r="O139" s="543"/>
      <c r="P139" s="543"/>
      <c r="Q139" s="543"/>
      <c r="R139" s="543"/>
      <c r="S139" s="543" t="s">
        <v>201</v>
      </c>
      <c r="T139" s="541">
        <v>0</v>
      </c>
      <c r="U139" s="541">
        <v>0</v>
      </c>
      <c r="V139" s="541">
        <v>0</v>
      </c>
      <c r="W139" s="541">
        <v>0</v>
      </c>
      <c r="X139" s="541">
        <v>0</v>
      </c>
      <c r="Y139" s="543"/>
      <c r="Z139" s="543" t="s">
        <v>343</v>
      </c>
      <c r="AA139" s="544">
        <v>45902</v>
      </c>
      <c r="AB139" s="544">
        <v>45902</v>
      </c>
      <c r="AC139" s="542">
        <v>45902</v>
      </c>
      <c r="AD139" s="541">
        <v>18815079058</v>
      </c>
      <c r="AE139" s="541">
        <v>0</v>
      </c>
      <c r="AF139" s="541">
        <v>0</v>
      </c>
      <c r="AG139" s="541">
        <v>0</v>
      </c>
      <c r="AH139" s="541">
        <v>0</v>
      </c>
      <c r="AI139" s="543"/>
      <c r="AJ139" s="541">
        <v>0</v>
      </c>
      <c r="AK139" s="541">
        <v>0</v>
      </c>
      <c r="AL139" s="541"/>
      <c r="AM139" s="541">
        <v>0</v>
      </c>
      <c r="AN139" s="541">
        <v>0</v>
      </c>
      <c r="AO139" s="541">
        <v>0</v>
      </c>
      <c r="AP139" s="541">
        <v>0</v>
      </c>
      <c r="AQ139" s="545" t="b">
        <v>0</v>
      </c>
      <c r="AR139" s="541">
        <v>0</v>
      </c>
      <c r="AS139" s="541">
        <v>0</v>
      </c>
      <c r="AT139" s="541">
        <v>3.5392999999999999</v>
      </c>
      <c r="AU139" s="541">
        <v>0</v>
      </c>
      <c r="AV139" s="541">
        <v>0</v>
      </c>
      <c r="AW139" s="543"/>
      <c r="AX139" s="543"/>
      <c r="AY139" s="541">
        <v>-2.9494166666666666</v>
      </c>
      <c r="AZ139" s="541">
        <v>-0.59</v>
      </c>
      <c r="BA139" s="543"/>
      <c r="BB139" s="541">
        <v>212819</v>
      </c>
      <c r="BC139" s="541">
        <v>0</v>
      </c>
      <c r="BD139" s="543"/>
      <c r="BE139" s="543"/>
      <c r="BF139" s="543"/>
      <c r="BG139" s="543"/>
      <c r="BH139" s="543" t="s">
        <v>344</v>
      </c>
      <c r="BI139" s="543"/>
      <c r="BJ139" s="545" t="b">
        <v>0</v>
      </c>
      <c r="BK139" s="541">
        <v>0</v>
      </c>
      <c r="BL139" s="541">
        <v>0</v>
      </c>
      <c r="BM139" s="541">
        <v>0</v>
      </c>
      <c r="BN139" s="543"/>
      <c r="BO139" s="541">
        <v>0</v>
      </c>
      <c r="BP139" s="541">
        <v>0</v>
      </c>
      <c r="BQ139" s="541">
        <v>0</v>
      </c>
      <c r="BR139" s="541">
        <v>0</v>
      </c>
      <c r="BS139" s="543" t="s">
        <v>460</v>
      </c>
      <c r="BT139" s="541">
        <v>1</v>
      </c>
      <c r="BU139" s="545" t="b">
        <v>0</v>
      </c>
      <c r="BV139" s="543"/>
      <c r="BW139" s="541">
        <v>0</v>
      </c>
      <c r="BX139" s="541">
        <v>0</v>
      </c>
      <c r="BY139" s="543" t="s">
        <v>346</v>
      </c>
      <c r="BZ139" s="542">
        <v>45913</v>
      </c>
      <c r="CA139" s="541"/>
      <c r="CB139" s="541"/>
      <c r="CC139" s="541"/>
      <c r="CD139" s="541"/>
      <c r="CE139" s="541"/>
      <c r="CF139" s="541"/>
      <c r="CG139" s="541"/>
      <c r="CH139" s="541"/>
      <c r="CI139" s="541"/>
      <c r="CJ139" s="541"/>
      <c r="CK139" s="541"/>
      <c r="CL139" s="541"/>
      <c r="CM139" s="541"/>
      <c r="CN139" s="541"/>
      <c r="CO139" s="541"/>
      <c r="CP139" s="541"/>
      <c r="CQ139" s="541"/>
      <c r="CR139" s="541"/>
      <c r="CS139" s="541"/>
      <c r="CT139" s="541"/>
      <c r="CU139" s="541"/>
      <c r="CV139" s="541"/>
      <c r="CW139" s="541"/>
      <c r="CX139" s="541"/>
      <c r="CY139" s="541"/>
    </row>
    <row r="140" spans="1:103" ht="13.2">
      <c r="A140" s="546">
        <v>474036939</v>
      </c>
      <c r="B140" s="547">
        <v>45901</v>
      </c>
      <c r="C140" s="547">
        <v>45907</v>
      </c>
      <c r="D140" s="547">
        <v>45908</v>
      </c>
      <c r="E140" s="548" t="s">
        <v>342</v>
      </c>
      <c r="F140" s="548"/>
      <c r="G140" s="546">
        <v>3039228101484</v>
      </c>
      <c r="H140" s="546">
        <v>0</v>
      </c>
      <c r="I140" s="546">
        <v>0</v>
      </c>
      <c r="J140" s="547"/>
      <c r="K140" s="547"/>
      <c r="L140" s="548"/>
      <c r="M140" s="546">
        <v>0</v>
      </c>
      <c r="N140" s="548"/>
      <c r="O140" s="548"/>
      <c r="P140" s="548"/>
      <c r="Q140" s="548"/>
      <c r="R140" s="548"/>
      <c r="S140" s="548" t="s">
        <v>201</v>
      </c>
      <c r="T140" s="546">
        <v>0</v>
      </c>
      <c r="U140" s="546">
        <v>0</v>
      </c>
      <c r="V140" s="546">
        <v>0</v>
      </c>
      <c r="W140" s="546">
        <v>0</v>
      </c>
      <c r="X140" s="546">
        <v>0</v>
      </c>
      <c r="Y140" s="548"/>
      <c r="Z140" s="548" t="s">
        <v>343</v>
      </c>
      <c r="AA140" s="549">
        <v>45902</v>
      </c>
      <c r="AB140" s="549">
        <v>45902</v>
      </c>
      <c r="AC140" s="547">
        <v>45902</v>
      </c>
      <c r="AD140" s="546">
        <v>3139057899</v>
      </c>
      <c r="AE140" s="546">
        <v>0</v>
      </c>
      <c r="AF140" s="546">
        <v>0</v>
      </c>
      <c r="AG140" s="546">
        <v>0</v>
      </c>
      <c r="AH140" s="546">
        <v>0</v>
      </c>
      <c r="AI140" s="548"/>
      <c r="AJ140" s="546">
        <v>0</v>
      </c>
      <c r="AK140" s="546">
        <v>0</v>
      </c>
      <c r="AL140" s="546"/>
      <c r="AM140" s="546">
        <v>0</v>
      </c>
      <c r="AN140" s="546">
        <v>0</v>
      </c>
      <c r="AO140" s="546">
        <v>0</v>
      </c>
      <c r="AP140" s="546">
        <v>0</v>
      </c>
      <c r="AQ140" s="550" t="b">
        <v>0</v>
      </c>
      <c r="AR140" s="546">
        <v>0</v>
      </c>
      <c r="AS140" s="546">
        <v>0</v>
      </c>
      <c r="AT140" s="546">
        <v>7.9554</v>
      </c>
      <c r="AU140" s="546">
        <v>0</v>
      </c>
      <c r="AV140" s="546">
        <v>0</v>
      </c>
      <c r="AW140" s="548"/>
      <c r="AX140" s="548"/>
      <c r="AY140" s="546">
        <v>-6.6295000000000002</v>
      </c>
      <c r="AZ140" s="546">
        <v>-1.33</v>
      </c>
      <c r="BA140" s="548"/>
      <c r="BB140" s="546">
        <v>107797</v>
      </c>
      <c r="BC140" s="546">
        <v>0</v>
      </c>
      <c r="BD140" s="548"/>
      <c r="BE140" s="548"/>
      <c r="BF140" s="548"/>
      <c r="BG140" s="548"/>
      <c r="BH140" s="548" t="s">
        <v>344</v>
      </c>
      <c r="BI140" s="548"/>
      <c r="BJ140" s="550" t="b">
        <v>0</v>
      </c>
      <c r="BK140" s="546">
        <v>0</v>
      </c>
      <c r="BL140" s="546">
        <v>0</v>
      </c>
      <c r="BM140" s="546">
        <v>0</v>
      </c>
      <c r="BN140" s="548"/>
      <c r="BO140" s="546">
        <v>0</v>
      </c>
      <c r="BP140" s="546">
        <v>0</v>
      </c>
      <c r="BQ140" s="546">
        <v>0</v>
      </c>
      <c r="BR140" s="546">
        <v>0</v>
      </c>
      <c r="BS140" s="548" t="s">
        <v>461</v>
      </c>
      <c r="BT140" s="546">
        <v>1</v>
      </c>
      <c r="BU140" s="550" t="b">
        <v>0</v>
      </c>
      <c r="BV140" s="548"/>
      <c r="BW140" s="546">
        <v>0</v>
      </c>
      <c r="BX140" s="546">
        <v>0</v>
      </c>
      <c r="BY140" s="548" t="s">
        <v>346</v>
      </c>
      <c r="BZ140" s="547">
        <v>45913</v>
      </c>
      <c r="CA140" s="546"/>
      <c r="CB140" s="546"/>
      <c r="CC140" s="546"/>
      <c r="CD140" s="546"/>
      <c r="CE140" s="546"/>
      <c r="CF140" s="546"/>
      <c r="CG140" s="546"/>
      <c r="CH140" s="546"/>
      <c r="CI140" s="546"/>
      <c r="CJ140" s="546"/>
      <c r="CK140" s="546"/>
      <c r="CL140" s="546"/>
      <c r="CM140" s="546"/>
      <c r="CN140" s="546"/>
      <c r="CO140" s="546"/>
      <c r="CP140" s="546"/>
      <c r="CQ140" s="546"/>
      <c r="CR140" s="546"/>
      <c r="CS140" s="546"/>
      <c r="CT140" s="546"/>
      <c r="CU140" s="546"/>
      <c r="CV140" s="546"/>
      <c r="CW140" s="546"/>
      <c r="CX140" s="546"/>
      <c r="CY140" s="546"/>
    </row>
    <row r="141" spans="1:103" ht="13.2">
      <c r="A141" s="541">
        <v>474036939</v>
      </c>
      <c r="B141" s="542">
        <v>45901</v>
      </c>
      <c r="C141" s="542">
        <v>45907</v>
      </c>
      <c r="D141" s="542">
        <v>45908</v>
      </c>
      <c r="E141" s="543" t="s">
        <v>342</v>
      </c>
      <c r="F141" s="543"/>
      <c r="G141" s="541">
        <v>3039228101477</v>
      </c>
      <c r="H141" s="541">
        <v>0</v>
      </c>
      <c r="I141" s="541">
        <v>0</v>
      </c>
      <c r="J141" s="542"/>
      <c r="K141" s="542"/>
      <c r="L141" s="543"/>
      <c r="M141" s="541">
        <v>0</v>
      </c>
      <c r="N141" s="543"/>
      <c r="O141" s="543"/>
      <c r="P141" s="543"/>
      <c r="Q141" s="543"/>
      <c r="R141" s="543"/>
      <c r="S141" s="543" t="s">
        <v>201</v>
      </c>
      <c r="T141" s="541">
        <v>0</v>
      </c>
      <c r="U141" s="541">
        <v>0</v>
      </c>
      <c r="V141" s="541">
        <v>0</v>
      </c>
      <c r="W141" s="541">
        <v>0</v>
      </c>
      <c r="X141" s="541">
        <v>0</v>
      </c>
      <c r="Y141" s="543"/>
      <c r="Z141" s="543" t="s">
        <v>343</v>
      </c>
      <c r="AA141" s="544">
        <v>45902</v>
      </c>
      <c r="AB141" s="544">
        <v>45902</v>
      </c>
      <c r="AC141" s="542">
        <v>45902</v>
      </c>
      <c r="AD141" s="541">
        <v>19143884957</v>
      </c>
      <c r="AE141" s="541">
        <v>0</v>
      </c>
      <c r="AF141" s="541">
        <v>0</v>
      </c>
      <c r="AG141" s="541">
        <v>0</v>
      </c>
      <c r="AH141" s="541">
        <v>0</v>
      </c>
      <c r="AI141" s="543"/>
      <c r="AJ141" s="541">
        <v>0</v>
      </c>
      <c r="AK141" s="541">
        <v>0</v>
      </c>
      <c r="AL141" s="541"/>
      <c r="AM141" s="541">
        <v>0</v>
      </c>
      <c r="AN141" s="541">
        <v>0</v>
      </c>
      <c r="AO141" s="541">
        <v>0</v>
      </c>
      <c r="AP141" s="541">
        <v>0</v>
      </c>
      <c r="AQ141" s="545" t="b">
        <v>0</v>
      </c>
      <c r="AR141" s="541">
        <v>0</v>
      </c>
      <c r="AS141" s="541">
        <v>0</v>
      </c>
      <c r="AT141" s="541">
        <v>8.1207999999999991</v>
      </c>
      <c r="AU141" s="541">
        <v>0</v>
      </c>
      <c r="AV141" s="541">
        <v>0</v>
      </c>
      <c r="AW141" s="543"/>
      <c r="AX141" s="543"/>
      <c r="AY141" s="541">
        <v>-6.7673333333333332</v>
      </c>
      <c r="AZ141" s="541">
        <v>-1.35</v>
      </c>
      <c r="BA141" s="543"/>
      <c r="BB141" s="541">
        <v>309582</v>
      </c>
      <c r="BC141" s="541">
        <v>0</v>
      </c>
      <c r="BD141" s="543"/>
      <c r="BE141" s="543"/>
      <c r="BF141" s="543"/>
      <c r="BG141" s="543"/>
      <c r="BH141" s="543" t="s">
        <v>344</v>
      </c>
      <c r="BI141" s="543"/>
      <c r="BJ141" s="545" t="b">
        <v>0</v>
      </c>
      <c r="BK141" s="541">
        <v>0</v>
      </c>
      <c r="BL141" s="541">
        <v>0</v>
      </c>
      <c r="BM141" s="541">
        <v>0</v>
      </c>
      <c r="BN141" s="543"/>
      <c r="BO141" s="541">
        <v>0</v>
      </c>
      <c r="BP141" s="541">
        <v>0</v>
      </c>
      <c r="BQ141" s="541">
        <v>0</v>
      </c>
      <c r="BR141" s="541">
        <v>0</v>
      </c>
      <c r="BS141" s="543" t="s">
        <v>462</v>
      </c>
      <c r="BT141" s="541">
        <v>1</v>
      </c>
      <c r="BU141" s="545" t="b">
        <v>0</v>
      </c>
      <c r="BV141" s="543"/>
      <c r="BW141" s="541">
        <v>0</v>
      </c>
      <c r="BX141" s="541">
        <v>0</v>
      </c>
      <c r="BY141" s="543" t="s">
        <v>346</v>
      </c>
      <c r="BZ141" s="542">
        <v>45913</v>
      </c>
      <c r="CA141" s="541"/>
      <c r="CB141" s="541"/>
      <c r="CC141" s="541"/>
      <c r="CD141" s="541"/>
      <c r="CE141" s="541"/>
      <c r="CF141" s="541"/>
      <c r="CG141" s="541"/>
      <c r="CH141" s="541"/>
      <c r="CI141" s="541"/>
      <c r="CJ141" s="541"/>
      <c r="CK141" s="541"/>
      <c r="CL141" s="541"/>
      <c r="CM141" s="541"/>
      <c r="CN141" s="541"/>
      <c r="CO141" s="541"/>
      <c r="CP141" s="541"/>
      <c r="CQ141" s="541"/>
      <c r="CR141" s="541"/>
      <c r="CS141" s="541"/>
      <c r="CT141" s="541"/>
      <c r="CU141" s="541"/>
      <c r="CV141" s="541"/>
      <c r="CW141" s="541"/>
      <c r="CX141" s="541"/>
      <c r="CY141" s="541"/>
    </row>
    <row r="142" spans="1:103" ht="13.2">
      <c r="A142" s="546">
        <v>474036939</v>
      </c>
      <c r="B142" s="547">
        <v>45901</v>
      </c>
      <c r="C142" s="547">
        <v>45907</v>
      </c>
      <c r="D142" s="547">
        <v>45908</v>
      </c>
      <c r="E142" s="548" t="s">
        <v>342</v>
      </c>
      <c r="F142" s="548"/>
      <c r="G142" s="546">
        <v>3039228101485</v>
      </c>
      <c r="H142" s="546">
        <v>0</v>
      </c>
      <c r="I142" s="546">
        <v>0</v>
      </c>
      <c r="J142" s="547"/>
      <c r="K142" s="547"/>
      <c r="L142" s="548"/>
      <c r="M142" s="546">
        <v>0</v>
      </c>
      <c r="N142" s="548"/>
      <c r="O142" s="548"/>
      <c r="P142" s="548"/>
      <c r="Q142" s="548"/>
      <c r="R142" s="548"/>
      <c r="S142" s="548" t="s">
        <v>201</v>
      </c>
      <c r="T142" s="546">
        <v>0</v>
      </c>
      <c r="U142" s="546">
        <v>0</v>
      </c>
      <c r="V142" s="546">
        <v>0</v>
      </c>
      <c r="W142" s="546">
        <v>0</v>
      </c>
      <c r="X142" s="546">
        <v>0</v>
      </c>
      <c r="Y142" s="548"/>
      <c r="Z142" s="548" t="s">
        <v>343</v>
      </c>
      <c r="AA142" s="549">
        <v>45902</v>
      </c>
      <c r="AB142" s="549">
        <v>45902</v>
      </c>
      <c r="AC142" s="547">
        <v>45902</v>
      </c>
      <c r="AD142" s="546">
        <v>18582753372</v>
      </c>
      <c r="AE142" s="546">
        <v>0</v>
      </c>
      <c r="AF142" s="546">
        <v>0</v>
      </c>
      <c r="AG142" s="546">
        <v>0</v>
      </c>
      <c r="AH142" s="546">
        <v>0</v>
      </c>
      <c r="AI142" s="548"/>
      <c r="AJ142" s="546">
        <v>0</v>
      </c>
      <c r="AK142" s="546">
        <v>0</v>
      </c>
      <c r="AL142" s="546"/>
      <c r="AM142" s="546">
        <v>0</v>
      </c>
      <c r="AN142" s="546">
        <v>0</v>
      </c>
      <c r="AO142" s="546">
        <v>0</v>
      </c>
      <c r="AP142" s="546">
        <v>0</v>
      </c>
      <c r="AQ142" s="550" t="b">
        <v>0</v>
      </c>
      <c r="AR142" s="546">
        <v>0</v>
      </c>
      <c r="AS142" s="546">
        <v>0</v>
      </c>
      <c r="AT142" s="546">
        <v>3.6192000000000002</v>
      </c>
      <c r="AU142" s="546">
        <v>0</v>
      </c>
      <c r="AV142" s="546">
        <v>0</v>
      </c>
      <c r="AW142" s="548"/>
      <c r="AX142" s="548"/>
      <c r="AY142" s="546">
        <v>-3.016</v>
      </c>
      <c r="AZ142" s="546">
        <v>-0.6</v>
      </c>
      <c r="BA142" s="548"/>
      <c r="BB142" s="546">
        <v>5359</v>
      </c>
      <c r="BC142" s="546">
        <v>0</v>
      </c>
      <c r="BD142" s="548"/>
      <c r="BE142" s="548"/>
      <c r="BF142" s="548"/>
      <c r="BG142" s="548"/>
      <c r="BH142" s="548" t="s">
        <v>344</v>
      </c>
      <c r="BI142" s="548"/>
      <c r="BJ142" s="550" t="b">
        <v>0</v>
      </c>
      <c r="BK142" s="546">
        <v>0</v>
      </c>
      <c r="BL142" s="546">
        <v>0</v>
      </c>
      <c r="BM142" s="546">
        <v>0</v>
      </c>
      <c r="BN142" s="548"/>
      <c r="BO142" s="546">
        <v>0</v>
      </c>
      <c r="BP142" s="546">
        <v>0</v>
      </c>
      <c r="BQ142" s="546">
        <v>0</v>
      </c>
      <c r="BR142" s="546">
        <v>0</v>
      </c>
      <c r="BS142" s="548" t="s">
        <v>463</v>
      </c>
      <c r="BT142" s="546">
        <v>1</v>
      </c>
      <c r="BU142" s="550" t="b">
        <v>0</v>
      </c>
      <c r="BV142" s="548"/>
      <c r="BW142" s="546">
        <v>0</v>
      </c>
      <c r="BX142" s="546">
        <v>0</v>
      </c>
      <c r="BY142" s="548" t="s">
        <v>346</v>
      </c>
      <c r="BZ142" s="547">
        <v>45913</v>
      </c>
      <c r="CA142" s="546"/>
      <c r="CB142" s="546"/>
      <c r="CC142" s="546"/>
      <c r="CD142" s="546"/>
      <c r="CE142" s="546"/>
      <c r="CF142" s="546"/>
      <c r="CG142" s="546"/>
      <c r="CH142" s="546"/>
      <c r="CI142" s="546"/>
      <c r="CJ142" s="546"/>
      <c r="CK142" s="546"/>
      <c r="CL142" s="546"/>
      <c r="CM142" s="546"/>
      <c r="CN142" s="546"/>
      <c r="CO142" s="546"/>
      <c r="CP142" s="546"/>
      <c r="CQ142" s="546"/>
      <c r="CR142" s="546"/>
      <c r="CS142" s="546"/>
      <c r="CT142" s="546"/>
      <c r="CU142" s="546"/>
      <c r="CV142" s="546"/>
      <c r="CW142" s="546"/>
      <c r="CX142" s="546"/>
      <c r="CY142" s="546"/>
    </row>
    <row r="143" spans="1:103" ht="13.2">
      <c r="A143" s="541">
        <v>474036939</v>
      </c>
      <c r="B143" s="542">
        <v>45901</v>
      </c>
      <c r="C143" s="542">
        <v>45907</v>
      </c>
      <c r="D143" s="542">
        <v>45908</v>
      </c>
      <c r="E143" s="543" t="s">
        <v>342</v>
      </c>
      <c r="F143" s="543"/>
      <c r="G143" s="541">
        <v>3039228101458</v>
      </c>
      <c r="H143" s="541">
        <v>0</v>
      </c>
      <c r="I143" s="541">
        <v>0</v>
      </c>
      <c r="J143" s="542"/>
      <c r="K143" s="542"/>
      <c r="L143" s="543"/>
      <c r="M143" s="541">
        <v>0</v>
      </c>
      <c r="N143" s="543"/>
      <c r="O143" s="543"/>
      <c r="P143" s="543"/>
      <c r="Q143" s="543"/>
      <c r="R143" s="543"/>
      <c r="S143" s="543" t="s">
        <v>201</v>
      </c>
      <c r="T143" s="541">
        <v>0</v>
      </c>
      <c r="U143" s="541">
        <v>0</v>
      </c>
      <c r="V143" s="541">
        <v>0</v>
      </c>
      <c r="W143" s="541">
        <v>0</v>
      </c>
      <c r="X143" s="541">
        <v>0</v>
      </c>
      <c r="Y143" s="543"/>
      <c r="Z143" s="543" t="s">
        <v>343</v>
      </c>
      <c r="AA143" s="544">
        <v>45902</v>
      </c>
      <c r="AB143" s="544">
        <v>45902</v>
      </c>
      <c r="AC143" s="542">
        <v>45902</v>
      </c>
      <c r="AD143" s="541">
        <v>18947688558</v>
      </c>
      <c r="AE143" s="541">
        <v>0</v>
      </c>
      <c r="AF143" s="541">
        <v>0</v>
      </c>
      <c r="AG143" s="541">
        <v>0</v>
      </c>
      <c r="AH143" s="541">
        <v>0</v>
      </c>
      <c r="AI143" s="543"/>
      <c r="AJ143" s="541">
        <v>0</v>
      </c>
      <c r="AK143" s="541">
        <v>0</v>
      </c>
      <c r="AL143" s="541"/>
      <c r="AM143" s="541">
        <v>0</v>
      </c>
      <c r="AN143" s="541">
        <v>0</v>
      </c>
      <c r="AO143" s="541">
        <v>0</v>
      </c>
      <c r="AP143" s="541">
        <v>0</v>
      </c>
      <c r="AQ143" s="545" t="b">
        <v>0</v>
      </c>
      <c r="AR143" s="541">
        <v>0</v>
      </c>
      <c r="AS143" s="541">
        <v>0</v>
      </c>
      <c r="AT143" s="541">
        <v>8.1207999999999991</v>
      </c>
      <c r="AU143" s="541">
        <v>0</v>
      </c>
      <c r="AV143" s="541">
        <v>0</v>
      </c>
      <c r="AW143" s="543"/>
      <c r="AX143" s="543"/>
      <c r="AY143" s="541">
        <v>-6.7673333333333332</v>
      </c>
      <c r="AZ143" s="541">
        <v>-1.35</v>
      </c>
      <c r="BA143" s="543"/>
      <c r="BB143" s="541">
        <v>201327</v>
      </c>
      <c r="BC143" s="541">
        <v>0</v>
      </c>
      <c r="BD143" s="543"/>
      <c r="BE143" s="543"/>
      <c r="BF143" s="543"/>
      <c r="BG143" s="543"/>
      <c r="BH143" s="543" t="s">
        <v>344</v>
      </c>
      <c r="BI143" s="543"/>
      <c r="BJ143" s="545" t="b">
        <v>0</v>
      </c>
      <c r="BK143" s="541">
        <v>0</v>
      </c>
      <c r="BL143" s="541">
        <v>0</v>
      </c>
      <c r="BM143" s="541">
        <v>0</v>
      </c>
      <c r="BN143" s="543"/>
      <c r="BO143" s="541">
        <v>0</v>
      </c>
      <c r="BP143" s="541">
        <v>0</v>
      </c>
      <c r="BQ143" s="541">
        <v>0</v>
      </c>
      <c r="BR143" s="541">
        <v>0</v>
      </c>
      <c r="BS143" s="543" t="s">
        <v>464</v>
      </c>
      <c r="BT143" s="541">
        <v>1</v>
      </c>
      <c r="BU143" s="545" t="b">
        <v>0</v>
      </c>
      <c r="BV143" s="543"/>
      <c r="BW143" s="541">
        <v>0</v>
      </c>
      <c r="BX143" s="541">
        <v>0</v>
      </c>
      <c r="BY143" s="543" t="s">
        <v>346</v>
      </c>
      <c r="BZ143" s="542">
        <v>45913</v>
      </c>
      <c r="CA143" s="541"/>
      <c r="CB143" s="541"/>
      <c r="CC143" s="541"/>
      <c r="CD143" s="541"/>
      <c r="CE143" s="541"/>
      <c r="CF143" s="541"/>
      <c r="CG143" s="541"/>
      <c r="CH143" s="541"/>
      <c r="CI143" s="541"/>
      <c r="CJ143" s="541"/>
      <c r="CK143" s="541"/>
      <c r="CL143" s="541"/>
      <c r="CM143" s="541"/>
      <c r="CN143" s="541"/>
      <c r="CO143" s="541"/>
      <c r="CP143" s="541"/>
      <c r="CQ143" s="541"/>
      <c r="CR143" s="541"/>
      <c r="CS143" s="541"/>
      <c r="CT143" s="541"/>
      <c r="CU143" s="541"/>
      <c r="CV143" s="541"/>
      <c r="CW143" s="541"/>
      <c r="CX143" s="541"/>
      <c r="CY143" s="541"/>
    </row>
    <row r="144" spans="1:103" ht="13.2">
      <c r="A144" s="546">
        <v>474036939</v>
      </c>
      <c r="B144" s="547">
        <v>45901</v>
      </c>
      <c r="C144" s="547">
        <v>45907</v>
      </c>
      <c r="D144" s="547">
        <v>45908</v>
      </c>
      <c r="E144" s="548" t="s">
        <v>342</v>
      </c>
      <c r="F144" s="548"/>
      <c r="G144" s="546">
        <v>3039228101489</v>
      </c>
      <c r="H144" s="546">
        <v>0</v>
      </c>
      <c r="I144" s="546">
        <v>0</v>
      </c>
      <c r="J144" s="547"/>
      <c r="K144" s="547"/>
      <c r="L144" s="548"/>
      <c r="M144" s="546">
        <v>0</v>
      </c>
      <c r="N144" s="548"/>
      <c r="O144" s="548"/>
      <c r="P144" s="548"/>
      <c r="Q144" s="548"/>
      <c r="R144" s="548"/>
      <c r="S144" s="548" t="s">
        <v>201</v>
      </c>
      <c r="T144" s="546">
        <v>0</v>
      </c>
      <c r="U144" s="546">
        <v>0</v>
      </c>
      <c r="V144" s="546">
        <v>0</v>
      </c>
      <c r="W144" s="546">
        <v>0</v>
      </c>
      <c r="X144" s="546">
        <v>0</v>
      </c>
      <c r="Y144" s="548"/>
      <c r="Z144" s="548" t="s">
        <v>343</v>
      </c>
      <c r="AA144" s="549">
        <v>45902</v>
      </c>
      <c r="AB144" s="549">
        <v>45902</v>
      </c>
      <c r="AC144" s="547">
        <v>45902</v>
      </c>
      <c r="AD144" s="546">
        <v>19297392254</v>
      </c>
      <c r="AE144" s="546">
        <v>0</v>
      </c>
      <c r="AF144" s="546">
        <v>0</v>
      </c>
      <c r="AG144" s="546">
        <v>0</v>
      </c>
      <c r="AH144" s="546">
        <v>0</v>
      </c>
      <c r="AI144" s="548"/>
      <c r="AJ144" s="546">
        <v>0</v>
      </c>
      <c r="AK144" s="546">
        <v>0</v>
      </c>
      <c r="AL144" s="546"/>
      <c r="AM144" s="546">
        <v>0</v>
      </c>
      <c r="AN144" s="546">
        <v>0</v>
      </c>
      <c r="AO144" s="546">
        <v>0</v>
      </c>
      <c r="AP144" s="546">
        <v>0</v>
      </c>
      <c r="AQ144" s="550" t="b">
        <v>0</v>
      </c>
      <c r="AR144" s="546">
        <v>0</v>
      </c>
      <c r="AS144" s="546">
        <v>0</v>
      </c>
      <c r="AT144" s="546">
        <v>4.0603999999999996</v>
      </c>
      <c r="AU144" s="546">
        <v>0</v>
      </c>
      <c r="AV144" s="546">
        <v>0</v>
      </c>
      <c r="AW144" s="548"/>
      <c r="AX144" s="548"/>
      <c r="AY144" s="546">
        <v>-3.3836666666666666</v>
      </c>
      <c r="AZ144" s="546">
        <v>-0.68</v>
      </c>
      <c r="BA144" s="548"/>
      <c r="BB144" s="546">
        <v>583</v>
      </c>
      <c r="BC144" s="546">
        <v>0</v>
      </c>
      <c r="BD144" s="548"/>
      <c r="BE144" s="548"/>
      <c r="BF144" s="548"/>
      <c r="BG144" s="548"/>
      <c r="BH144" s="548" t="s">
        <v>344</v>
      </c>
      <c r="BI144" s="548"/>
      <c r="BJ144" s="550" t="b">
        <v>0</v>
      </c>
      <c r="BK144" s="546">
        <v>0</v>
      </c>
      <c r="BL144" s="546">
        <v>0</v>
      </c>
      <c r="BM144" s="546">
        <v>0</v>
      </c>
      <c r="BN144" s="548"/>
      <c r="BO144" s="546">
        <v>0</v>
      </c>
      <c r="BP144" s="546">
        <v>0</v>
      </c>
      <c r="BQ144" s="546">
        <v>0</v>
      </c>
      <c r="BR144" s="546">
        <v>0</v>
      </c>
      <c r="BS144" s="548" t="s">
        <v>465</v>
      </c>
      <c r="BT144" s="546">
        <v>1</v>
      </c>
      <c r="BU144" s="550" t="b">
        <v>0</v>
      </c>
      <c r="BV144" s="548"/>
      <c r="BW144" s="546">
        <v>0</v>
      </c>
      <c r="BX144" s="546">
        <v>0</v>
      </c>
      <c r="BY144" s="548" t="s">
        <v>346</v>
      </c>
      <c r="BZ144" s="547">
        <v>45913</v>
      </c>
      <c r="CA144" s="546"/>
      <c r="CB144" s="546"/>
      <c r="CC144" s="546"/>
      <c r="CD144" s="546"/>
      <c r="CE144" s="546"/>
      <c r="CF144" s="546"/>
      <c r="CG144" s="546"/>
      <c r="CH144" s="546"/>
      <c r="CI144" s="546"/>
      <c r="CJ144" s="546"/>
      <c r="CK144" s="546"/>
      <c r="CL144" s="546"/>
      <c r="CM144" s="546"/>
      <c r="CN144" s="546"/>
      <c r="CO144" s="546"/>
      <c r="CP144" s="546"/>
      <c r="CQ144" s="546"/>
      <c r="CR144" s="546"/>
      <c r="CS144" s="546"/>
      <c r="CT144" s="546"/>
      <c r="CU144" s="546"/>
      <c r="CV144" s="546"/>
      <c r="CW144" s="546"/>
      <c r="CX144" s="546"/>
      <c r="CY144" s="546"/>
    </row>
    <row r="145" spans="1:103" ht="13.2">
      <c r="A145" s="541">
        <v>474036939</v>
      </c>
      <c r="B145" s="542">
        <v>45901</v>
      </c>
      <c r="C145" s="542">
        <v>45907</v>
      </c>
      <c r="D145" s="542">
        <v>45908</v>
      </c>
      <c r="E145" s="543" t="s">
        <v>342</v>
      </c>
      <c r="F145" s="543"/>
      <c r="G145" s="541">
        <v>3039228101480</v>
      </c>
      <c r="H145" s="541">
        <v>0</v>
      </c>
      <c r="I145" s="541">
        <v>0</v>
      </c>
      <c r="J145" s="542"/>
      <c r="K145" s="542"/>
      <c r="L145" s="543"/>
      <c r="M145" s="541">
        <v>0</v>
      </c>
      <c r="N145" s="543"/>
      <c r="O145" s="543"/>
      <c r="P145" s="543"/>
      <c r="Q145" s="543"/>
      <c r="R145" s="543"/>
      <c r="S145" s="543" t="s">
        <v>201</v>
      </c>
      <c r="T145" s="541">
        <v>0</v>
      </c>
      <c r="U145" s="541">
        <v>0</v>
      </c>
      <c r="V145" s="541">
        <v>0</v>
      </c>
      <c r="W145" s="541">
        <v>0</v>
      </c>
      <c r="X145" s="541">
        <v>0</v>
      </c>
      <c r="Y145" s="543"/>
      <c r="Z145" s="543" t="s">
        <v>343</v>
      </c>
      <c r="AA145" s="544">
        <v>45902</v>
      </c>
      <c r="AB145" s="544">
        <v>45902</v>
      </c>
      <c r="AC145" s="542">
        <v>45902</v>
      </c>
      <c r="AD145" s="541">
        <v>19020326013</v>
      </c>
      <c r="AE145" s="541">
        <v>0</v>
      </c>
      <c r="AF145" s="541">
        <v>0</v>
      </c>
      <c r="AG145" s="541">
        <v>0</v>
      </c>
      <c r="AH145" s="541">
        <v>0</v>
      </c>
      <c r="AI145" s="543"/>
      <c r="AJ145" s="541">
        <v>0</v>
      </c>
      <c r="AK145" s="541">
        <v>0</v>
      </c>
      <c r="AL145" s="541"/>
      <c r="AM145" s="541">
        <v>0</v>
      </c>
      <c r="AN145" s="541">
        <v>0</v>
      </c>
      <c r="AO145" s="541">
        <v>0</v>
      </c>
      <c r="AP145" s="541">
        <v>0</v>
      </c>
      <c r="AQ145" s="545" t="b">
        <v>0</v>
      </c>
      <c r="AR145" s="541">
        <v>0</v>
      </c>
      <c r="AS145" s="541">
        <v>0</v>
      </c>
      <c r="AT145" s="541">
        <v>3.5204</v>
      </c>
      <c r="AU145" s="541">
        <v>0</v>
      </c>
      <c r="AV145" s="541">
        <v>0</v>
      </c>
      <c r="AW145" s="543"/>
      <c r="AX145" s="543"/>
      <c r="AY145" s="541">
        <v>-2.9336666666666669</v>
      </c>
      <c r="AZ145" s="541">
        <v>-0.59</v>
      </c>
      <c r="BA145" s="543"/>
      <c r="BB145" s="541">
        <v>1406</v>
      </c>
      <c r="BC145" s="541">
        <v>0</v>
      </c>
      <c r="BD145" s="543"/>
      <c r="BE145" s="543"/>
      <c r="BF145" s="543"/>
      <c r="BG145" s="543"/>
      <c r="BH145" s="543" t="s">
        <v>344</v>
      </c>
      <c r="BI145" s="543"/>
      <c r="BJ145" s="545" t="b">
        <v>0</v>
      </c>
      <c r="BK145" s="541">
        <v>0</v>
      </c>
      <c r="BL145" s="541">
        <v>0</v>
      </c>
      <c r="BM145" s="541">
        <v>0</v>
      </c>
      <c r="BN145" s="543"/>
      <c r="BO145" s="541">
        <v>0</v>
      </c>
      <c r="BP145" s="541">
        <v>0</v>
      </c>
      <c r="BQ145" s="541">
        <v>0</v>
      </c>
      <c r="BR145" s="541">
        <v>0</v>
      </c>
      <c r="BS145" s="543" t="s">
        <v>466</v>
      </c>
      <c r="BT145" s="541">
        <v>1</v>
      </c>
      <c r="BU145" s="545" t="b">
        <v>0</v>
      </c>
      <c r="BV145" s="543"/>
      <c r="BW145" s="541">
        <v>0</v>
      </c>
      <c r="BX145" s="541">
        <v>0</v>
      </c>
      <c r="BY145" s="543" t="s">
        <v>346</v>
      </c>
      <c r="BZ145" s="542">
        <v>45913</v>
      </c>
      <c r="CA145" s="541"/>
      <c r="CB145" s="541"/>
      <c r="CC145" s="541"/>
      <c r="CD145" s="541"/>
      <c r="CE145" s="541"/>
      <c r="CF145" s="541"/>
      <c r="CG145" s="541"/>
      <c r="CH145" s="541"/>
      <c r="CI145" s="541"/>
      <c r="CJ145" s="541"/>
      <c r="CK145" s="541"/>
      <c r="CL145" s="541"/>
      <c r="CM145" s="541"/>
      <c r="CN145" s="541"/>
      <c r="CO145" s="541"/>
      <c r="CP145" s="541"/>
      <c r="CQ145" s="541"/>
      <c r="CR145" s="541"/>
      <c r="CS145" s="541"/>
      <c r="CT145" s="541"/>
      <c r="CU145" s="541"/>
      <c r="CV145" s="541"/>
      <c r="CW145" s="541"/>
      <c r="CX145" s="541"/>
      <c r="CY145" s="541"/>
    </row>
    <row r="146" spans="1:103" ht="13.2">
      <c r="A146" s="546">
        <v>474036939</v>
      </c>
      <c r="B146" s="547">
        <v>45901</v>
      </c>
      <c r="C146" s="547">
        <v>45907</v>
      </c>
      <c r="D146" s="547">
        <v>45908</v>
      </c>
      <c r="E146" s="548" t="s">
        <v>342</v>
      </c>
      <c r="F146" s="548"/>
      <c r="G146" s="546">
        <v>3039228101469</v>
      </c>
      <c r="H146" s="546">
        <v>0</v>
      </c>
      <c r="I146" s="546">
        <v>0</v>
      </c>
      <c r="J146" s="547"/>
      <c r="K146" s="547"/>
      <c r="L146" s="548"/>
      <c r="M146" s="546">
        <v>0</v>
      </c>
      <c r="N146" s="548"/>
      <c r="O146" s="548"/>
      <c r="P146" s="548"/>
      <c r="Q146" s="548"/>
      <c r="R146" s="548"/>
      <c r="S146" s="548" t="s">
        <v>201</v>
      </c>
      <c r="T146" s="546">
        <v>0</v>
      </c>
      <c r="U146" s="546">
        <v>0</v>
      </c>
      <c r="V146" s="546">
        <v>0</v>
      </c>
      <c r="W146" s="546">
        <v>0</v>
      </c>
      <c r="X146" s="546">
        <v>0</v>
      </c>
      <c r="Y146" s="548"/>
      <c r="Z146" s="548" t="s">
        <v>343</v>
      </c>
      <c r="AA146" s="549">
        <v>45902</v>
      </c>
      <c r="AB146" s="549">
        <v>45902</v>
      </c>
      <c r="AC146" s="547">
        <v>45902</v>
      </c>
      <c r="AD146" s="546">
        <v>18492242168</v>
      </c>
      <c r="AE146" s="546">
        <v>0</v>
      </c>
      <c r="AF146" s="546">
        <v>0</v>
      </c>
      <c r="AG146" s="546">
        <v>0</v>
      </c>
      <c r="AH146" s="546">
        <v>0</v>
      </c>
      <c r="AI146" s="548"/>
      <c r="AJ146" s="546">
        <v>0</v>
      </c>
      <c r="AK146" s="546">
        <v>0</v>
      </c>
      <c r="AL146" s="546"/>
      <c r="AM146" s="546">
        <v>0</v>
      </c>
      <c r="AN146" s="546">
        <v>0</v>
      </c>
      <c r="AO146" s="546">
        <v>0</v>
      </c>
      <c r="AP146" s="546">
        <v>0</v>
      </c>
      <c r="AQ146" s="550" t="b">
        <v>0</v>
      </c>
      <c r="AR146" s="546">
        <v>0</v>
      </c>
      <c r="AS146" s="546">
        <v>0</v>
      </c>
      <c r="AT146" s="546">
        <v>7.2222</v>
      </c>
      <c r="AU146" s="546">
        <v>0</v>
      </c>
      <c r="AV146" s="546">
        <v>0</v>
      </c>
      <c r="AW146" s="548"/>
      <c r="AX146" s="548"/>
      <c r="AY146" s="546">
        <v>-6.0185000000000004</v>
      </c>
      <c r="AZ146" s="546">
        <v>-1.2</v>
      </c>
      <c r="BA146" s="548"/>
      <c r="BB146" s="546">
        <v>100702</v>
      </c>
      <c r="BC146" s="546">
        <v>0</v>
      </c>
      <c r="BD146" s="548"/>
      <c r="BE146" s="548"/>
      <c r="BF146" s="548"/>
      <c r="BG146" s="548"/>
      <c r="BH146" s="548" t="s">
        <v>344</v>
      </c>
      <c r="BI146" s="548"/>
      <c r="BJ146" s="550" t="b">
        <v>0</v>
      </c>
      <c r="BK146" s="546">
        <v>0</v>
      </c>
      <c r="BL146" s="546">
        <v>0</v>
      </c>
      <c r="BM146" s="546">
        <v>0</v>
      </c>
      <c r="BN146" s="548"/>
      <c r="BO146" s="546">
        <v>0</v>
      </c>
      <c r="BP146" s="546">
        <v>0</v>
      </c>
      <c r="BQ146" s="546">
        <v>0</v>
      </c>
      <c r="BR146" s="546">
        <v>0</v>
      </c>
      <c r="BS146" s="548" t="s">
        <v>467</v>
      </c>
      <c r="BT146" s="546">
        <v>1</v>
      </c>
      <c r="BU146" s="550" t="b">
        <v>0</v>
      </c>
      <c r="BV146" s="548"/>
      <c r="BW146" s="546">
        <v>0</v>
      </c>
      <c r="BX146" s="546">
        <v>0</v>
      </c>
      <c r="BY146" s="548" t="s">
        <v>346</v>
      </c>
      <c r="BZ146" s="547">
        <v>45913</v>
      </c>
      <c r="CA146" s="546"/>
      <c r="CB146" s="546"/>
      <c r="CC146" s="546"/>
      <c r="CD146" s="546"/>
      <c r="CE146" s="546"/>
      <c r="CF146" s="546"/>
      <c r="CG146" s="546"/>
      <c r="CH146" s="546"/>
      <c r="CI146" s="546"/>
      <c r="CJ146" s="546"/>
      <c r="CK146" s="546"/>
      <c r="CL146" s="546"/>
      <c r="CM146" s="546"/>
      <c r="CN146" s="546"/>
      <c r="CO146" s="546"/>
      <c r="CP146" s="546"/>
      <c r="CQ146" s="546"/>
      <c r="CR146" s="546"/>
      <c r="CS146" s="546"/>
      <c r="CT146" s="546"/>
      <c r="CU146" s="546"/>
      <c r="CV146" s="546"/>
      <c r="CW146" s="546"/>
      <c r="CX146" s="546"/>
      <c r="CY146" s="546"/>
    </row>
    <row r="147" spans="1:103" ht="13.2">
      <c r="A147" s="541">
        <v>474036939</v>
      </c>
      <c r="B147" s="542">
        <v>45901</v>
      </c>
      <c r="C147" s="542">
        <v>45907</v>
      </c>
      <c r="D147" s="542">
        <v>45908</v>
      </c>
      <c r="E147" s="543" t="s">
        <v>342</v>
      </c>
      <c r="F147" s="543"/>
      <c r="G147" s="541">
        <v>3039228101493</v>
      </c>
      <c r="H147" s="541">
        <v>0</v>
      </c>
      <c r="I147" s="541">
        <v>0</v>
      </c>
      <c r="J147" s="542"/>
      <c r="K147" s="542"/>
      <c r="L147" s="543"/>
      <c r="M147" s="541">
        <v>0</v>
      </c>
      <c r="N147" s="543"/>
      <c r="O147" s="543"/>
      <c r="P147" s="543"/>
      <c r="Q147" s="543"/>
      <c r="R147" s="543"/>
      <c r="S147" s="543" t="s">
        <v>201</v>
      </c>
      <c r="T147" s="541">
        <v>0</v>
      </c>
      <c r="U147" s="541">
        <v>0</v>
      </c>
      <c r="V147" s="541">
        <v>0</v>
      </c>
      <c r="W147" s="541">
        <v>0</v>
      </c>
      <c r="X147" s="541">
        <v>0</v>
      </c>
      <c r="Y147" s="543"/>
      <c r="Z147" s="543" t="s">
        <v>343</v>
      </c>
      <c r="AA147" s="544">
        <v>45902</v>
      </c>
      <c r="AB147" s="544">
        <v>45902</v>
      </c>
      <c r="AC147" s="542">
        <v>45902</v>
      </c>
      <c r="AD147" s="541">
        <v>18863003998</v>
      </c>
      <c r="AE147" s="541">
        <v>0</v>
      </c>
      <c r="AF147" s="541">
        <v>0</v>
      </c>
      <c r="AG147" s="541">
        <v>0</v>
      </c>
      <c r="AH147" s="541">
        <v>0</v>
      </c>
      <c r="AI147" s="543"/>
      <c r="AJ147" s="541">
        <v>0</v>
      </c>
      <c r="AK147" s="541">
        <v>0</v>
      </c>
      <c r="AL147" s="541"/>
      <c r="AM147" s="541">
        <v>0</v>
      </c>
      <c r="AN147" s="541">
        <v>0</v>
      </c>
      <c r="AO147" s="541">
        <v>0</v>
      </c>
      <c r="AP147" s="541">
        <v>0</v>
      </c>
      <c r="AQ147" s="545" t="b">
        <v>0</v>
      </c>
      <c r="AR147" s="541">
        <v>0</v>
      </c>
      <c r="AS147" s="541">
        <v>0</v>
      </c>
      <c r="AT147" s="541">
        <v>7.9303999999999997</v>
      </c>
      <c r="AU147" s="541">
        <v>0</v>
      </c>
      <c r="AV147" s="541">
        <v>0</v>
      </c>
      <c r="AW147" s="543"/>
      <c r="AX147" s="543"/>
      <c r="AY147" s="541">
        <v>-6.6086666666666671</v>
      </c>
      <c r="AZ147" s="541">
        <v>-1.32</v>
      </c>
      <c r="BA147" s="543"/>
      <c r="BB147" s="541">
        <v>114140</v>
      </c>
      <c r="BC147" s="541">
        <v>0</v>
      </c>
      <c r="BD147" s="543"/>
      <c r="BE147" s="543"/>
      <c r="BF147" s="543"/>
      <c r="BG147" s="543"/>
      <c r="BH147" s="543" t="s">
        <v>344</v>
      </c>
      <c r="BI147" s="543"/>
      <c r="BJ147" s="545" t="b">
        <v>0</v>
      </c>
      <c r="BK147" s="541">
        <v>0</v>
      </c>
      <c r="BL147" s="541">
        <v>0</v>
      </c>
      <c r="BM147" s="541">
        <v>0</v>
      </c>
      <c r="BN147" s="543"/>
      <c r="BO147" s="541">
        <v>0</v>
      </c>
      <c r="BP147" s="541">
        <v>0</v>
      </c>
      <c r="BQ147" s="541">
        <v>0</v>
      </c>
      <c r="BR147" s="541">
        <v>0</v>
      </c>
      <c r="BS147" s="543" t="s">
        <v>468</v>
      </c>
      <c r="BT147" s="541">
        <v>1</v>
      </c>
      <c r="BU147" s="545" t="b">
        <v>0</v>
      </c>
      <c r="BV147" s="543"/>
      <c r="BW147" s="541">
        <v>0</v>
      </c>
      <c r="BX147" s="541">
        <v>0</v>
      </c>
      <c r="BY147" s="543" t="s">
        <v>346</v>
      </c>
      <c r="BZ147" s="542">
        <v>45913</v>
      </c>
      <c r="CA147" s="541"/>
      <c r="CB147" s="541"/>
      <c r="CC147" s="541"/>
      <c r="CD147" s="541"/>
      <c r="CE147" s="541"/>
      <c r="CF147" s="541"/>
      <c r="CG147" s="541"/>
      <c r="CH147" s="541"/>
      <c r="CI147" s="541"/>
      <c r="CJ147" s="541"/>
      <c r="CK147" s="541"/>
      <c r="CL147" s="541"/>
      <c r="CM147" s="541"/>
      <c r="CN147" s="541"/>
      <c r="CO147" s="541"/>
      <c r="CP147" s="541"/>
      <c r="CQ147" s="541"/>
      <c r="CR147" s="541"/>
      <c r="CS147" s="541"/>
      <c r="CT147" s="541"/>
      <c r="CU147" s="541"/>
      <c r="CV147" s="541"/>
      <c r="CW147" s="541"/>
      <c r="CX147" s="541"/>
      <c r="CY147" s="541"/>
    </row>
    <row r="148" spans="1:103" ht="13.2">
      <c r="A148" s="546">
        <v>474036939</v>
      </c>
      <c r="B148" s="547">
        <v>45901</v>
      </c>
      <c r="C148" s="547">
        <v>45907</v>
      </c>
      <c r="D148" s="547">
        <v>45908</v>
      </c>
      <c r="E148" s="548" t="s">
        <v>342</v>
      </c>
      <c r="F148" s="548"/>
      <c r="G148" s="546">
        <v>3039228101496</v>
      </c>
      <c r="H148" s="546">
        <v>0</v>
      </c>
      <c r="I148" s="546">
        <v>0</v>
      </c>
      <c r="J148" s="547"/>
      <c r="K148" s="547"/>
      <c r="L148" s="548"/>
      <c r="M148" s="546">
        <v>0</v>
      </c>
      <c r="N148" s="548"/>
      <c r="O148" s="548"/>
      <c r="P148" s="548"/>
      <c r="Q148" s="548"/>
      <c r="R148" s="548"/>
      <c r="S148" s="548" t="s">
        <v>201</v>
      </c>
      <c r="T148" s="546">
        <v>0</v>
      </c>
      <c r="U148" s="546">
        <v>0</v>
      </c>
      <c r="V148" s="546">
        <v>0</v>
      </c>
      <c r="W148" s="546">
        <v>0</v>
      </c>
      <c r="X148" s="546">
        <v>0</v>
      </c>
      <c r="Y148" s="548"/>
      <c r="Z148" s="548" t="s">
        <v>343</v>
      </c>
      <c r="AA148" s="549">
        <v>45902</v>
      </c>
      <c r="AB148" s="549">
        <v>45902</v>
      </c>
      <c r="AC148" s="547">
        <v>45902</v>
      </c>
      <c r="AD148" s="546">
        <v>18872401561</v>
      </c>
      <c r="AE148" s="546">
        <v>0</v>
      </c>
      <c r="AF148" s="546">
        <v>0</v>
      </c>
      <c r="AG148" s="546">
        <v>0</v>
      </c>
      <c r="AH148" s="546">
        <v>0</v>
      </c>
      <c r="AI148" s="548"/>
      <c r="AJ148" s="546">
        <v>0</v>
      </c>
      <c r="AK148" s="546">
        <v>0</v>
      </c>
      <c r="AL148" s="546"/>
      <c r="AM148" s="546">
        <v>0</v>
      </c>
      <c r="AN148" s="546">
        <v>0</v>
      </c>
      <c r="AO148" s="546">
        <v>0</v>
      </c>
      <c r="AP148" s="546">
        <v>0</v>
      </c>
      <c r="AQ148" s="550" t="b">
        <v>0</v>
      </c>
      <c r="AR148" s="546">
        <v>0</v>
      </c>
      <c r="AS148" s="546">
        <v>0</v>
      </c>
      <c r="AT148" s="546">
        <v>8.1207999999999991</v>
      </c>
      <c r="AU148" s="546">
        <v>0</v>
      </c>
      <c r="AV148" s="546">
        <v>0</v>
      </c>
      <c r="AW148" s="548"/>
      <c r="AX148" s="548"/>
      <c r="AY148" s="546">
        <v>-6.7673333333333332</v>
      </c>
      <c r="AZ148" s="546">
        <v>-1.35</v>
      </c>
      <c r="BA148" s="548"/>
      <c r="BB148" s="546">
        <v>205043</v>
      </c>
      <c r="BC148" s="546">
        <v>0</v>
      </c>
      <c r="BD148" s="548"/>
      <c r="BE148" s="548"/>
      <c r="BF148" s="548"/>
      <c r="BG148" s="548"/>
      <c r="BH148" s="548" t="s">
        <v>344</v>
      </c>
      <c r="BI148" s="548"/>
      <c r="BJ148" s="550" t="b">
        <v>0</v>
      </c>
      <c r="BK148" s="546">
        <v>0</v>
      </c>
      <c r="BL148" s="546">
        <v>0</v>
      </c>
      <c r="BM148" s="546">
        <v>0</v>
      </c>
      <c r="BN148" s="548"/>
      <c r="BO148" s="546">
        <v>0</v>
      </c>
      <c r="BP148" s="546">
        <v>0</v>
      </c>
      <c r="BQ148" s="546">
        <v>0</v>
      </c>
      <c r="BR148" s="546">
        <v>0</v>
      </c>
      <c r="BS148" s="548" t="s">
        <v>469</v>
      </c>
      <c r="BT148" s="546">
        <v>1</v>
      </c>
      <c r="BU148" s="550" t="b">
        <v>0</v>
      </c>
      <c r="BV148" s="548"/>
      <c r="BW148" s="546">
        <v>0</v>
      </c>
      <c r="BX148" s="546">
        <v>0</v>
      </c>
      <c r="BY148" s="548" t="s">
        <v>346</v>
      </c>
      <c r="BZ148" s="547">
        <v>45913</v>
      </c>
      <c r="CA148" s="546"/>
      <c r="CB148" s="546"/>
      <c r="CC148" s="546"/>
      <c r="CD148" s="546"/>
      <c r="CE148" s="546"/>
      <c r="CF148" s="546"/>
      <c r="CG148" s="546"/>
      <c r="CH148" s="546"/>
      <c r="CI148" s="546"/>
      <c r="CJ148" s="546"/>
      <c r="CK148" s="546"/>
      <c r="CL148" s="546"/>
      <c r="CM148" s="546"/>
      <c r="CN148" s="546"/>
      <c r="CO148" s="546"/>
      <c r="CP148" s="546"/>
      <c r="CQ148" s="546"/>
      <c r="CR148" s="546"/>
      <c r="CS148" s="546"/>
      <c r="CT148" s="546"/>
      <c r="CU148" s="546"/>
      <c r="CV148" s="546"/>
      <c r="CW148" s="546"/>
      <c r="CX148" s="546"/>
      <c r="CY148" s="546"/>
    </row>
    <row r="149" spans="1:103" ht="13.2">
      <c r="A149" s="541">
        <v>474036939</v>
      </c>
      <c r="B149" s="542">
        <v>45901</v>
      </c>
      <c r="C149" s="542">
        <v>45907</v>
      </c>
      <c r="D149" s="542">
        <v>45908</v>
      </c>
      <c r="E149" s="543" t="s">
        <v>342</v>
      </c>
      <c r="F149" s="543"/>
      <c r="G149" s="541">
        <v>3039228101462</v>
      </c>
      <c r="H149" s="541">
        <v>0</v>
      </c>
      <c r="I149" s="541">
        <v>0</v>
      </c>
      <c r="J149" s="542"/>
      <c r="K149" s="542"/>
      <c r="L149" s="543"/>
      <c r="M149" s="541">
        <v>0</v>
      </c>
      <c r="N149" s="543"/>
      <c r="O149" s="543"/>
      <c r="P149" s="543"/>
      <c r="Q149" s="543"/>
      <c r="R149" s="543"/>
      <c r="S149" s="543" t="s">
        <v>201</v>
      </c>
      <c r="T149" s="541">
        <v>0</v>
      </c>
      <c r="U149" s="541">
        <v>0</v>
      </c>
      <c r="V149" s="541">
        <v>0</v>
      </c>
      <c r="W149" s="541">
        <v>0</v>
      </c>
      <c r="X149" s="541">
        <v>0</v>
      </c>
      <c r="Y149" s="543"/>
      <c r="Z149" s="543" t="s">
        <v>343</v>
      </c>
      <c r="AA149" s="544">
        <v>45902</v>
      </c>
      <c r="AB149" s="544">
        <v>45902</v>
      </c>
      <c r="AC149" s="542">
        <v>45902</v>
      </c>
      <c r="AD149" s="541">
        <v>18707446565</v>
      </c>
      <c r="AE149" s="541">
        <v>0</v>
      </c>
      <c r="AF149" s="541">
        <v>0</v>
      </c>
      <c r="AG149" s="541">
        <v>0</v>
      </c>
      <c r="AH149" s="541">
        <v>0</v>
      </c>
      <c r="AI149" s="543"/>
      <c r="AJ149" s="541">
        <v>0</v>
      </c>
      <c r="AK149" s="541">
        <v>0</v>
      </c>
      <c r="AL149" s="541"/>
      <c r="AM149" s="541">
        <v>0</v>
      </c>
      <c r="AN149" s="541">
        <v>0</v>
      </c>
      <c r="AO149" s="541">
        <v>0</v>
      </c>
      <c r="AP149" s="541">
        <v>0</v>
      </c>
      <c r="AQ149" s="545" t="b">
        <v>0</v>
      </c>
      <c r="AR149" s="541">
        <v>0</v>
      </c>
      <c r="AS149" s="541">
        <v>0</v>
      </c>
      <c r="AT149" s="541">
        <v>4.6048999999999998</v>
      </c>
      <c r="AU149" s="541">
        <v>0</v>
      </c>
      <c r="AV149" s="541">
        <v>0</v>
      </c>
      <c r="AW149" s="543"/>
      <c r="AX149" s="543"/>
      <c r="AY149" s="541">
        <v>-3.8374166666666669</v>
      </c>
      <c r="AZ149" s="541">
        <v>-0.77</v>
      </c>
      <c r="BA149" s="543"/>
      <c r="BB149" s="541">
        <v>1272</v>
      </c>
      <c r="BC149" s="541">
        <v>0</v>
      </c>
      <c r="BD149" s="543"/>
      <c r="BE149" s="543"/>
      <c r="BF149" s="543"/>
      <c r="BG149" s="543"/>
      <c r="BH149" s="543" t="s">
        <v>344</v>
      </c>
      <c r="BI149" s="543"/>
      <c r="BJ149" s="545" t="b">
        <v>0</v>
      </c>
      <c r="BK149" s="541">
        <v>0</v>
      </c>
      <c r="BL149" s="541">
        <v>0</v>
      </c>
      <c r="BM149" s="541">
        <v>0</v>
      </c>
      <c r="BN149" s="543"/>
      <c r="BO149" s="541">
        <v>0</v>
      </c>
      <c r="BP149" s="541">
        <v>0</v>
      </c>
      <c r="BQ149" s="541">
        <v>0</v>
      </c>
      <c r="BR149" s="541">
        <v>0</v>
      </c>
      <c r="BS149" s="543" t="s">
        <v>470</v>
      </c>
      <c r="BT149" s="541">
        <v>1</v>
      </c>
      <c r="BU149" s="545" t="b">
        <v>0</v>
      </c>
      <c r="BV149" s="543"/>
      <c r="BW149" s="541">
        <v>0</v>
      </c>
      <c r="BX149" s="541">
        <v>0</v>
      </c>
      <c r="BY149" s="543" t="s">
        <v>346</v>
      </c>
      <c r="BZ149" s="542">
        <v>45913</v>
      </c>
      <c r="CA149" s="541"/>
      <c r="CB149" s="541"/>
      <c r="CC149" s="541"/>
      <c r="CD149" s="541"/>
      <c r="CE149" s="541"/>
      <c r="CF149" s="541"/>
      <c r="CG149" s="541"/>
      <c r="CH149" s="541"/>
      <c r="CI149" s="541"/>
      <c r="CJ149" s="541"/>
      <c r="CK149" s="541"/>
      <c r="CL149" s="541"/>
      <c r="CM149" s="541"/>
      <c r="CN149" s="541"/>
      <c r="CO149" s="541"/>
      <c r="CP149" s="541"/>
      <c r="CQ149" s="541"/>
      <c r="CR149" s="541"/>
      <c r="CS149" s="541"/>
      <c r="CT149" s="541"/>
      <c r="CU149" s="541"/>
      <c r="CV149" s="541"/>
      <c r="CW149" s="541"/>
      <c r="CX149" s="541"/>
      <c r="CY149" s="541"/>
    </row>
    <row r="150" spans="1:103" ht="13.2">
      <c r="A150" s="546">
        <v>474036939</v>
      </c>
      <c r="B150" s="547">
        <v>45901</v>
      </c>
      <c r="C150" s="547">
        <v>45907</v>
      </c>
      <c r="D150" s="547">
        <v>45908</v>
      </c>
      <c r="E150" s="548" t="s">
        <v>342</v>
      </c>
      <c r="F150" s="548"/>
      <c r="G150" s="546">
        <v>3039228101473</v>
      </c>
      <c r="H150" s="546">
        <v>0</v>
      </c>
      <c r="I150" s="546">
        <v>0</v>
      </c>
      <c r="J150" s="547"/>
      <c r="K150" s="547"/>
      <c r="L150" s="548"/>
      <c r="M150" s="546">
        <v>0</v>
      </c>
      <c r="N150" s="548"/>
      <c r="O150" s="548"/>
      <c r="P150" s="548"/>
      <c r="Q150" s="548"/>
      <c r="R150" s="548"/>
      <c r="S150" s="548" t="s">
        <v>201</v>
      </c>
      <c r="T150" s="546">
        <v>0</v>
      </c>
      <c r="U150" s="546">
        <v>0</v>
      </c>
      <c r="V150" s="546">
        <v>0</v>
      </c>
      <c r="W150" s="546">
        <v>0</v>
      </c>
      <c r="X150" s="546">
        <v>0</v>
      </c>
      <c r="Y150" s="548"/>
      <c r="Z150" s="548" t="s">
        <v>343</v>
      </c>
      <c r="AA150" s="549">
        <v>45902</v>
      </c>
      <c r="AB150" s="549">
        <v>45902</v>
      </c>
      <c r="AC150" s="547">
        <v>45902</v>
      </c>
      <c r="AD150" s="546">
        <v>6193459681</v>
      </c>
      <c r="AE150" s="546">
        <v>0</v>
      </c>
      <c r="AF150" s="546">
        <v>0</v>
      </c>
      <c r="AG150" s="546">
        <v>0</v>
      </c>
      <c r="AH150" s="546">
        <v>0</v>
      </c>
      <c r="AI150" s="548"/>
      <c r="AJ150" s="546">
        <v>0</v>
      </c>
      <c r="AK150" s="546">
        <v>0</v>
      </c>
      <c r="AL150" s="546"/>
      <c r="AM150" s="546">
        <v>0</v>
      </c>
      <c r="AN150" s="546">
        <v>0</v>
      </c>
      <c r="AO150" s="546">
        <v>0</v>
      </c>
      <c r="AP150" s="546">
        <v>0</v>
      </c>
      <c r="AQ150" s="550" t="b">
        <v>0</v>
      </c>
      <c r="AR150" s="546">
        <v>0</v>
      </c>
      <c r="AS150" s="546">
        <v>0</v>
      </c>
      <c r="AT150" s="546">
        <v>3.5129999999999999</v>
      </c>
      <c r="AU150" s="546">
        <v>0</v>
      </c>
      <c r="AV150" s="546">
        <v>0</v>
      </c>
      <c r="AW150" s="548"/>
      <c r="AX150" s="548"/>
      <c r="AY150" s="546">
        <v>-2.9275000000000002</v>
      </c>
      <c r="AZ150" s="546">
        <v>-0.59</v>
      </c>
      <c r="BA150" s="548"/>
      <c r="BB150" s="546">
        <v>207165</v>
      </c>
      <c r="BC150" s="546">
        <v>0</v>
      </c>
      <c r="BD150" s="548"/>
      <c r="BE150" s="548"/>
      <c r="BF150" s="548"/>
      <c r="BG150" s="548"/>
      <c r="BH150" s="548" t="s">
        <v>344</v>
      </c>
      <c r="BI150" s="548"/>
      <c r="BJ150" s="550" t="b">
        <v>0</v>
      </c>
      <c r="BK150" s="546">
        <v>0</v>
      </c>
      <c r="BL150" s="546">
        <v>0</v>
      </c>
      <c r="BM150" s="546">
        <v>0</v>
      </c>
      <c r="BN150" s="548"/>
      <c r="BO150" s="546">
        <v>0</v>
      </c>
      <c r="BP150" s="546">
        <v>0</v>
      </c>
      <c r="BQ150" s="546">
        <v>0</v>
      </c>
      <c r="BR150" s="546">
        <v>0</v>
      </c>
      <c r="BS150" s="548" t="s">
        <v>447</v>
      </c>
      <c r="BT150" s="546">
        <v>1</v>
      </c>
      <c r="BU150" s="550" t="b">
        <v>0</v>
      </c>
      <c r="BV150" s="548"/>
      <c r="BW150" s="546">
        <v>0</v>
      </c>
      <c r="BX150" s="546">
        <v>0</v>
      </c>
      <c r="BY150" s="548" t="s">
        <v>346</v>
      </c>
      <c r="BZ150" s="547">
        <v>45913</v>
      </c>
      <c r="CA150" s="546"/>
      <c r="CB150" s="546"/>
      <c r="CC150" s="546"/>
      <c r="CD150" s="546"/>
      <c r="CE150" s="546"/>
      <c r="CF150" s="546"/>
      <c r="CG150" s="546"/>
      <c r="CH150" s="546"/>
      <c r="CI150" s="546"/>
      <c r="CJ150" s="546"/>
      <c r="CK150" s="546"/>
      <c r="CL150" s="546"/>
      <c r="CM150" s="546"/>
      <c r="CN150" s="546"/>
      <c r="CO150" s="546"/>
      <c r="CP150" s="546"/>
      <c r="CQ150" s="546"/>
      <c r="CR150" s="546"/>
      <c r="CS150" s="546"/>
      <c r="CT150" s="546"/>
      <c r="CU150" s="546"/>
      <c r="CV150" s="546"/>
      <c r="CW150" s="546"/>
      <c r="CX150" s="546"/>
      <c r="CY150" s="546"/>
    </row>
    <row r="151" spans="1:103" ht="13.2">
      <c r="A151" s="541">
        <v>474036939</v>
      </c>
      <c r="B151" s="542">
        <v>45901</v>
      </c>
      <c r="C151" s="542">
        <v>45907</v>
      </c>
      <c r="D151" s="542">
        <v>45908</v>
      </c>
      <c r="E151" s="543" t="s">
        <v>342</v>
      </c>
      <c r="F151" s="543"/>
      <c r="G151" s="541">
        <v>3039228101492</v>
      </c>
      <c r="H151" s="541">
        <v>0</v>
      </c>
      <c r="I151" s="541">
        <v>0</v>
      </c>
      <c r="J151" s="542"/>
      <c r="K151" s="542"/>
      <c r="L151" s="543"/>
      <c r="M151" s="541">
        <v>0</v>
      </c>
      <c r="N151" s="543"/>
      <c r="O151" s="543"/>
      <c r="P151" s="543"/>
      <c r="Q151" s="543"/>
      <c r="R151" s="543"/>
      <c r="S151" s="543" t="s">
        <v>201</v>
      </c>
      <c r="T151" s="541">
        <v>0</v>
      </c>
      <c r="U151" s="541">
        <v>0</v>
      </c>
      <c r="V151" s="541">
        <v>0</v>
      </c>
      <c r="W151" s="541">
        <v>0</v>
      </c>
      <c r="X151" s="541">
        <v>0</v>
      </c>
      <c r="Y151" s="543"/>
      <c r="Z151" s="543" t="s">
        <v>343</v>
      </c>
      <c r="AA151" s="544">
        <v>45902</v>
      </c>
      <c r="AB151" s="544">
        <v>45902</v>
      </c>
      <c r="AC151" s="542">
        <v>45902</v>
      </c>
      <c r="AD151" s="541">
        <v>6193459725</v>
      </c>
      <c r="AE151" s="541">
        <v>0</v>
      </c>
      <c r="AF151" s="541">
        <v>0</v>
      </c>
      <c r="AG151" s="541">
        <v>0</v>
      </c>
      <c r="AH151" s="541">
        <v>0</v>
      </c>
      <c r="AI151" s="543"/>
      <c r="AJ151" s="541">
        <v>0</v>
      </c>
      <c r="AK151" s="541">
        <v>0</v>
      </c>
      <c r="AL151" s="541"/>
      <c r="AM151" s="541">
        <v>0</v>
      </c>
      <c r="AN151" s="541">
        <v>0</v>
      </c>
      <c r="AO151" s="541">
        <v>0</v>
      </c>
      <c r="AP151" s="541">
        <v>0</v>
      </c>
      <c r="AQ151" s="545" t="b">
        <v>0</v>
      </c>
      <c r="AR151" s="541">
        <v>0</v>
      </c>
      <c r="AS151" s="541">
        <v>0</v>
      </c>
      <c r="AT151" s="541">
        <v>4.0545</v>
      </c>
      <c r="AU151" s="541">
        <v>0</v>
      </c>
      <c r="AV151" s="541">
        <v>0</v>
      </c>
      <c r="AW151" s="543"/>
      <c r="AX151" s="543"/>
      <c r="AY151" s="541">
        <v>-3.3787500000000001</v>
      </c>
      <c r="AZ151" s="541">
        <v>-0.68</v>
      </c>
      <c r="BA151" s="543"/>
      <c r="BB151" s="541">
        <v>305565</v>
      </c>
      <c r="BC151" s="541">
        <v>0</v>
      </c>
      <c r="BD151" s="543"/>
      <c r="BE151" s="543"/>
      <c r="BF151" s="543"/>
      <c r="BG151" s="543"/>
      <c r="BH151" s="543" t="s">
        <v>344</v>
      </c>
      <c r="BI151" s="543"/>
      <c r="BJ151" s="545" t="b">
        <v>0</v>
      </c>
      <c r="BK151" s="541">
        <v>0</v>
      </c>
      <c r="BL151" s="541">
        <v>0</v>
      </c>
      <c r="BM151" s="541">
        <v>0</v>
      </c>
      <c r="BN151" s="543"/>
      <c r="BO151" s="541">
        <v>0</v>
      </c>
      <c r="BP151" s="541">
        <v>0</v>
      </c>
      <c r="BQ151" s="541">
        <v>0</v>
      </c>
      <c r="BR151" s="541">
        <v>0</v>
      </c>
      <c r="BS151" s="543" t="s">
        <v>471</v>
      </c>
      <c r="BT151" s="541">
        <v>1</v>
      </c>
      <c r="BU151" s="545" t="b">
        <v>0</v>
      </c>
      <c r="BV151" s="543"/>
      <c r="BW151" s="541">
        <v>0</v>
      </c>
      <c r="BX151" s="541">
        <v>0</v>
      </c>
      <c r="BY151" s="543" t="s">
        <v>346</v>
      </c>
      <c r="BZ151" s="542">
        <v>45913</v>
      </c>
      <c r="CA151" s="541"/>
      <c r="CB151" s="541"/>
      <c r="CC151" s="541"/>
      <c r="CD151" s="541"/>
      <c r="CE151" s="541"/>
      <c r="CF151" s="541"/>
      <c r="CG151" s="541"/>
      <c r="CH151" s="541"/>
      <c r="CI151" s="541"/>
      <c r="CJ151" s="541"/>
      <c r="CK151" s="541"/>
      <c r="CL151" s="541"/>
      <c r="CM151" s="541"/>
      <c r="CN151" s="541"/>
      <c r="CO151" s="541"/>
      <c r="CP151" s="541"/>
      <c r="CQ151" s="541"/>
      <c r="CR151" s="541"/>
      <c r="CS151" s="541"/>
      <c r="CT151" s="541"/>
      <c r="CU151" s="541"/>
      <c r="CV151" s="541"/>
      <c r="CW151" s="541"/>
      <c r="CX151" s="541"/>
      <c r="CY151" s="541"/>
    </row>
    <row r="152" spans="1:103" ht="13.2">
      <c r="A152" s="546">
        <v>474036939</v>
      </c>
      <c r="B152" s="547">
        <v>45901</v>
      </c>
      <c r="C152" s="547">
        <v>45907</v>
      </c>
      <c r="D152" s="547">
        <v>45908</v>
      </c>
      <c r="E152" s="548" t="s">
        <v>342</v>
      </c>
      <c r="F152" s="548"/>
      <c r="G152" s="546">
        <v>3039228101479</v>
      </c>
      <c r="H152" s="546">
        <v>0</v>
      </c>
      <c r="I152" s="546">
        <v>0</v>
      </c>
      <c r="J152" s="547"/>
      <c r="K152" s="547"/>
      <c r="L152" s="548"/>
      <c r="M152" s="546">
        <v>0</v>
      </c>
      <c r="N152" s="548"/>
      <c r="O152" s="548"/>
      <c r="P152" s="548"/>
      <c r="Q152" s="548"/>
      <c r="R152" s="548"/>
      <c r="S152" s="548" t="s">
        <v>201</v>
      </c>
      <c r="T152" s="546">
        <v>0</v>
      </c>
      <c r="U152" s="546">
        <v>0</v>
      </c>
      <c r="V152" s="546">
        <v>0</v>
      </c>
      <c r="W152" s="546">
        <v>0</v>
      </c>
      <c r="X152" s="546">
        <v>0</v>
      </c>
      <c r="Y152" s="548"/>
      <c r="Z152" s="548" t="s">
        <v>343</v>
      </c>
      <c r="AA152" s="549">
        <v>45902</v>
      </c>
      <c r="AB152" s="549">
        <v>45902</v>
      </c>
      <c r="AC152" s="547">
        <v>45902</v>
      </c>
      <c r="AD152" s="546">
        <v>6193459733</v>
      </c>
      <c r="AE152" s="546">
        <v>0</v>
      </c>
      <c r="AF152" s="546">
        <v>0</v>
      </c>
      <c r="AG152" s="546">
        <v>0</v>
      </c>
      <c r="AH152" s="546">
        <v>0</v>
      </c>
      <c r="AI152" s="548"/>
      <c r="AJ152" s="546">
        <v>0</v>
      </c>
      <c r="AK152" s="546">
        <v>0</v>
      </c>
      <c r="AL152" s="546"/>
      <c r="AM152" s="546">
        <v>0</v>
      </c>
      <c r="AN152" s="546">
        <v>0</v>
      </c>
      <c r="AO152" s="546">
        <v>0</v>
      </c>
      <c r="AP152" s="546">
        <v>0</v>
      </c>
      <c r="AQ152" s="550" t="b">
        <v>0</v>
      </c>
      <c r="AR152" s="546">
        <v>0</v>
      </c>
      <c r="AS152" s="546">
        <v>0</v>
      </c>
      <c r="AT152" s="546">
        <v>7.2210000000000001</v>
      </c>
      <c r="AU152" s="546">
        <v>0</v>
      </c>
      <c r="AV152" s="546">
        <v>0</v>
      </c>
      <c r="AW152" s="548"/>
      <c r="AX152" s="548"/>
      <c r="AY152" s="546">
        <v>-6.0175000000000001</v>
      </c>
      <c r="AZ152" s="546">
        <v>-1.2</v>
      </c>
      <c r="BA152" s="548"/>
      <c r="BB152" s="546">
        <v>207112</v>
      </c>
      <c r="BC152" s="546">
        <v>0</v>
      </c>
      <c r="BD152" s="548"/>
      <c r="BE152" s="548"/>
      <c r="BF152" s="548"/>
      <c r="BG152" s="548"/>
      <c r="BH152" s="548" t="s">
        <v>344</v>
      </c>
      <c r="BI152" s="548"/>
      <c r="BJ152" s="550" t="b">
        <v>0</v>
      </c>
      <c r="BK152" s="546">
        <v>0</v>
      </c>
      <c r="BL152" s="546">
        <v>0</v>
      </c>
      <c r="BM152" s="546">
        <v>0</v>
      </c>
      <c r="BN152" s="548"/>
      <c r="BO152" s="546">
        <v>0</v>
      </c>
      <c r="BP152" s="546">
        <v>0</v>
      </c>
      <c r="BQ152" s="546">
        <v>0</v>
      </c>
      <c r="BR152" s="546">
        <v>0</v>
      </c>
      <c r="BS152" s="548" t="s">
        <v>472</v>
      </c>
      <c r="BT152" s="546">
        <v>1</v>
      </c>
      <c r="BU152" s="550" t="b">
        <v>0</v>
      </c>
      <c r="BV152" s="548"/>
      <c r="BW152" s="546">
        <v>0</v>
      </c>
      <c r="BX152" s="546">
        <v>0</v>
      </c>
      <c r="BY152" s="548" t="s">
        <v>346</v>
      </c>
      <c r="BZ152" s="547">
        <v>45913</v>
      </c>
      <c r="CA152" s="546"/>
      <c r="CB152" s="546"/>
      <c r="CC152" s="546"/>
      <c r="CD152" s="546"/>
      <c r="CE152" s="546"/>
      <c r="CF152" s="546"/>
      <c r="CG152" s="546"/>
      <c r="CH152" s="546"/>
      <c r="CI152" s="546"/>
      <c r="CJ152" s="546"/>
      <c r="CK152" s="546"/>
      <c r="CL152" s="546"/>
      <c r="CM152" s="546"/>
      <c r="CN152" s="546"/>
      <c r="CO152" s="546"/>
      <c r="CP152" s="546"/>
      <c r="CQ152" s="546"/>
      <c r="CR152" s="546"/>
      <c r="CS152" s="546"/>
      <c r="CT152" s="546"/>
      <c r="CU152" s="546"/>
      <c r="CV152" s="546"/>
      <c r="CW152" s="546"/>
      <c r="CX152" s="546"/>
      <c r="CY152" s="546"/>
    </row>
    <row r="153" spans="1:103" ht="13.2">
      <c r="A153" s="541">
        <v>474036939</v>
      </c>
      <c r="B153" s="542">
        <v>45901</v>
      </c>
      <c r="C153" s="542">
        <v>45907</v>
      </c>
      <c r="D153" s="542">
        <v>45908</v>
      </c>
      <c r="E153" s="543" t="s">
        <v>342</v>
      </c>
      <c r="F153" s="543"/>
      <c r="G153" s="541">
        <v>3039228101498</v>
      </c>
      <c r="H153" s="541">
        <v>0</v>
      </c>
      <c r="I153" s="541">
        <v>0</v>
      </c>
      <c r="J153" s="542"/>
      <c r="K153" s="542"/>
      <c r="L153" s="543"/>
      <c r="M153" s="541">
        <v>0</v>
      </c>
      <c r="N153" s="543"/>
      <c r="O153" s="543"/>
      <c r="P153" s="543"/>
      <c r="Q153" s="543"/>
      <c r="R153" s="543"/>
      <c r="S153" s="543" t="s">
        <v>201</v>
      </c>
      <c r="T153" s="541">
        <v>0</v>
      </c>
      <c r="U153" s="541">
        <v>0</v>
      </c>
      <c r="V153" s="541">
        <v>0</v>
      </c>
      <c r="W153" s="541">
        <v>0</v>
      </c>
      <c r="X153" s="541">
        <v>0</v>
      </c>
      <c r="Y153" s="543"/>
      <c r="Z153" s="543" t="s">
        <v>343</v>
      </c>
      <c r="AA153" s="544">
        <v>45902</v>
      </c>
      <c r="AB153" s="544">
        <v>45902</v>
      </c>
      <c r="AC153" s="542">
        <v>45902</v>
      </c>
      <c r="AD153" s="541">
        <v>18866676131</v>
      </c>
      <c r="AE153" s="541">
        <v>0</v>
      </c>
      <c r="AF153" s="541">
        <v>0</v>
      </c>
      <c r="AG153" s="541">
        <v>0</v>
      </c>
      <c r="AH153" s="541">
        <v>0</v>
      </c>
      <c r="AI153" s="543"/>
      <c r="AJ153" s="541">
        <v>0</v>
      </c>
      <c r="AK153" s="541">
        <v>0</v>
      </c>
      <c r="AL153" s="541"/>
      <c r="AM153" s="541">
        <v>0</v>
      </c>
      <c r="AN153" s="541">
        <v>0</v>
      </c>
      <c r="AO153" s="541">
        <v>0</v>
      </c>
      <c r="AP153" s="541">
        <v>0</v>
      </c>
      <c r="AQ153" s="545" t="b">
        <v>0</v>
      </c>
      <c r="AR153" s="541">
        <v>0</v>
      </c>
      <c r="AS153" s="541">
        <v>0</v>
      </c>
      <c r="AT153" s="541">
        <v>3.6025999999999998</v>
      </c>
      <c r="AU153" s="541">
        <v>0</v>
      </c>
      <c r="AV153" s="541">
        <v>0</v>
      </c>
      <c r="AW153" s="543"/>
      <c r="AX153" s="543"/>
      <c r="AY153" s="541">
        <v>-3.0021666666666667</v>
      </c>
      <c r="AZ153" s="541">
        <v>-0.6</v>
      </c>
      <c r="BA153" s="543"/>
      <c r="BB153" s="541">
        <v>5545</v>
      </c>
      <c r="BC153" s="541">
        <v>0</v>
      </c>
      <c r="BD153" s="543"/>
      <c r="BE153" s="543"/>
      <c r="BF153" s="543"/>
      <c r="BG153" s="543"/>
      <c r="BH153" s="543" t="s">
        <v>344</v>
      </c>
      <c r="BI153" s="543"/>
      <c r="BJ153" s="545" t="b">
        <v>0</v>
      </c>
      <c r="BK153" s="541">
        <v>0</v>
      </c>
      <c r="BL153" s="541">
        <v>0</v>
      </c>
      <c r="BM153" s="541">
        <v>0</v>
      </c>
      <c r="BN153" s="543"/>
      <c r="BO153" s="541">
        <v>0</v>
      </c>
      <c r="BP153" s="541">
        <v>0</v>
      </c>
      <c r="BQ153" s="541">
        <v>0</v>
      </c>
      <c r="BR153" s="541">
        <v>0</v>
      </c>
      <c r="BS153" s="543" t="s">
        <v>473</v>
      </c>
      <c r="BT153" s="541">
        <v>1</v>
      </c>
      <c r="BU153" s="545" t="b">
        <v>0</v>
      </c>
      <c r="BV153" s="543"/>
      <c r="BW153" s="541">
        <v>0</v>
      </c>
      <c r="BX153" s="541">
        <v>0</v>
      </c>
      <c r="BY153" s="543" t="s">
        <v>346</v>
      </c>
      <c r="BZ153" s="542">
        <v>45913</v>
      </c>
      <c r="CA153" s="541"/>
      <c r="CB153" s="541"/>
      <c r="CC153" s="541"/>
      <c r="CD153" s="541"/>
      <c r="CE153" s="541"/>
      <c r="CF153" s="541"/>
      <c r="CG153" s="541"/>
      <c r="CH153" s="541"/>
      <c r="CI153" s="541"/>
      <c r="CJ153" s="541"/>
      <c r="CK153" s="541"/>
      <c r="CL153" s="541"/>
      <c r="CM153" s="541"/>
      <c r="CN153" s="541"/>
      <c r="CO153" s="541"/>
      <c r="CP153" s="541"/>
      <c r="CQ153" s="541"/>
      <c r="CR153" s="541"/>
      <c r="CS153" s="541"/>
      <c r="CT153" s="541"/>
      <c r="CU153" s="541"/>
      <c r="CV153" s="541"/>
      <c r="CW153" s="541"/>
      <c r="CX153" s="541"/>
      <c r="CY153" s="541"/>
    </row>
    <row r="154" spans="1:103" ht="13.2">
      <c r="A154" s="546">
        <v>474036939</v>
      </c>
      <c r="B154" s="547">
        <v>45901</v>
      </c>
      <c r="C154" s="547">
        <v>45907</v>
      </c>
      <c r="D154" s="547">
        <v>45908</v>
      </c>
      <c r="E154" s="548" t="s">
        <v>342</v>
      </c>
      <c r="F154" s="548"/>
      <c r="G154" s="546">
        <v>3039228101495</v>
      </c>
      <c r="H154" s="546">
        <v>0</v>
      </c>
      <c r="I154" s="546">
        <v>0</v>
      </c>
      <c r="J154" s="547"/>
      <c r="K154" s="547"/>
      <c r="L154" s="548"/>
      <c r="M154" s="546">
        <v>0</v>
      </c>
      <c r="N154" s="548"/>
      <c r="O154" s="548"/>
      <c r="P154" s="548"/>
      <c r="Q154" s="548"/>
      <c r="R154" s="548"/>
      <c r="S154" s="548" t="s">
        <v>201</v>
      </c>
      <c r="T154" s="546">
        <v>0</v>
      </c>
      <c r="U154" s="546">
        <v>0</v>
      </c>
      <c r="V154" s="546">
        <v>0</v>
      </c>
      <c r="W154" s="546">
        <v>0</v>
      </c>
      <c r="X154" s="546">
        <v>0</v>
      </c>
      <c r="Y154" s="548"/>
      <c r="Z154" s="548" t="s">
        <v>343</v>
      </c>
      <c r="AA154" s="549">
        <v>45902</v>
      </c>
      <c r="AB154" s="549">
        <v>45902</v>
      </c>
      <c r="AC154" s="547">
        <v>45902</v>
      </c>
      <c r="AD154" s="546">
        <v>18874232984</v>
      </c>
      <c r="AE154" s="546">
        <v>0</v>
      </c>
      <c r="AF154" s="546">
        <v>0</v>
      </c>
      <c r="AG154" s="546">
        <v>0</v>
      </c>
      <c r="AH154" s="546">
        <v>0</v>
      </c>
      <c r="AI154" s="548"/>
      <c r="AJ154" s="546">
        <v>0</v>
      </c>
      <c r="AK154" s="546">
        <v>0</v>
      </c>
      <c r="AL154" s="546"/>
      <c r="AM154" s="546">
        <v>0</v>
      </c>
      <c r="AN154" s="546">
        <v>0</v>
      </c>
      <c r="AO154" s="546">
        <v>0</v>
      </c>
      <c r="AP154" s="546">
        <v>0</v>
      </c>
      <c r="AQ154" s="550" t="b">
        <v>0</v>
      </c>
      <c r="AR154" s="546">
        <v>0</v>
      </c>
      <c r="AS154" s="546">
        <v>0</v>
      </c>
      <c r="AT154" s="546">
        <v>7.2366000000000001</v>
      </c>
      <c r="AU154" s="546">
        <v>0</v>
      </c>
      <c r="AV154" s="546">
        <v>0</v>
      </c>
      <c r="AW154" s="548"/>
      <c r="AX154" s="548"/>
      <c r="AY154" s="546">
        <v>-6.0305</v>
      </c>
      <c r="AZ154" s="546">
        <v>-1.21</v>
      </c>
      <c r="BA154" s="548"/>
      <c r="BB154" s="546">
        <v>206899</v>
      </c>
      <c r="BC154" s="546">
        <v>0</v>
      </c>
      <c r="BD154" s="548"/>
      <c r="BE154" s="548"/>
      <c r="BF154" s="548"/>
      <c r="BG154" s="548"/>
      <c r="BH154" s="548" t="s">
        <v>344</v>
      </c>
      <c r="BI154" s="548"/>
      <c r="BJ154" s="550" t="b">
        <v>0</v>
      </c>
      <c r="BK154" s="546">
        <v>0</v>
      </c>
      <c r="BL154" s="546">
        <v>0</v>
      </c>
      <c r="BM154" s="546">
        <v>0</v>
      </c>
      <c r="BN154" s="548"/>
      <c r="BO154" s="546">
        <v>0</v>
      </c>
      <c r="BP154" s="546">
        <v>0</v>
      </c>
      <c r="BQ154" s="546">
        <v>0</v>
      </c>
      <c r="BR154" s="546">
        <v>0</v>
      </c>
      <c r="BS154" s="548" t="s">
        <v>474</v>
      </c>
      <c r="BT154" s="546">
        <v>1</v>
      </c>
      <c r="BU154" s="550" t="b">
        <v>0</v>
      </c>
      <c r="BV154" s="548"/>
      <c r="BW154" s="546">
        <v>0</v>
      </c>
      <c r="BX154" s="546">
        <v>0</v>
      </c>
      <c r="BY154" s="548" t="s">
        <v>346</v>
      </c>
      <c r="BZ154" s="547">
        <v>45913</v>
      </c>
      <c r="CA154" s="546"/>
      <c r="CB154" s="546"/>
      <c r="CC154" s="546"/>
      <c r="CD154" s="546"/>
      <c r="CE154" s="546"/>
      <c r="CF154" s="546"/>
      <c r="CG154" s="546"/>
      <c r="CH154" s="546"/>
      <c r="CI154" s="546"/>
      <c r="CJ154" s="546"/>
      <c r="CK154" s="546"/>
      <c r="CL154" s="546"/>
      <c r="CM154" s="546"/>
      <c r="CN154" s="546"/>
      <c r="CO154" s="546"/>
      <c r="CP154" s="546"/>
      <c r="CQ154" s="546"/>
      <c r="CR154" s="546"/>
      <c r="CS154" s="546"/>
      <c r="CT154" s="546"/>
      <c r="CU154" s="546"/>
      <c r="CV154" s="546"/>
      <c r="CW154" s="546"/>
      <c r="CX154" s="546"/>
      <c r="CY154" s="546"/>
    </row>
    <row r="155" spans="1:103" ht="13.2">
      <c r="A155" s="541">
        <v>474036939</v>
      </c>
      <c r="B155" s="542">
        <v>45901</v>
      </c>
      <c r="C155" s="542">
        <v>45907</v>
      </c>
      <c r="D155" s="542">
        <v>45908</v>
      </c>
      <c r="E155" s="543" t="s">
        <v>342</v>
      </c>
      <c r="F155" s="543"/>
      <c r="G155" s="541">
        <v>3039228101488</v>
      </c>
      <c r="H155" s="541">
        <v>0</v>
      </c>
      <c r="I155" s="541">
        <v>0</v>
      </c>
      <c r="J155" s="542"/>
      <c r="K155" s="542"/>
      <c r="L155" s="543"/>
      <c r="M155" s="541">
        <v>0</v>
      </c>
      <c r="N155" s="543"/>
      <c r="O155" s="543"/>
      <c r="P155" s="543"/>
      <c r="Q155" s="543"/>
      <c r="R155" s="543"/>
      <c r="S155" s="543" t="s">
        <v>201</v>
      </c>
      <c r="T155" s="541">
        <v>0</v>
      </c>
      <c r="U155" s="541">
        <v>0</v>
      </c>
      <c r="V155" s="541">
        <v>0</v>
      </c>
      <c r="W155" s="541">
        <v>0</v>
      </c>
      <c r="X155" s="541">
        <v>0</v>
      </c>
      <c r="Y155" s="543"/>
      <c r="Z155" s="543" t="s">
        <v>343</v>
      </c>
      <c r="AA155" s="544">
        <v>45902</v>
      </c>
      <c r="AB155" s="544">
        <v>45902</v>
      </c>
      <c r="AC155" s="542">
        <v>45902</v>
      </c>
      <c r="AD155" s="541">
        <v>18579900161</v>
      </c>
      <c r="AE155" s="541">
        <v>0</v>
      </c>
      <c r="AF155" s="541">
        <v>0</v>
      </c>
      <c r="AG155" s="541">
        <v>0</v>
      </c>
      <c r="AH155" s="541">
        <v>0</v>
      </c>
      <c r="AI155" s="543"/>
      <c r="AJ155" s="541">
        <v>0</v>
      </c>
      <c r="AK155" s="541">
        <v>0</v>
      </c>
      <c r="AL155" s="541"/>
      <c r="AM155" s="541">
        <v>0</v>
      </c>
      <c r="AN155" s="541">
        <v>0</v>
      </c>
      <c r="AO155" s="541">
        <v>0</v>
      </c>
      <c r="AP155" s="541">
        <v>0</v>
      </c>
      <c r="AQ155" s="545" t="b">
        <v>0</v>
      </c>
      <c r="AR155" s="541">
        <v>0</v>
      </c>
      <c r="AS155" s="541">
        <v>0</v>
      </c>
      <c r="AT155" s="541">
        <v>7.5671999999999997</v>
      </c>
      <c r="AU155" s="541">
        <v>0</v>
      </c>
      <c r="AV155" s="541">
        <v>0</v>
      </c>
      <c r="AW155" s="543"/>
      <c r="AX155" s="543"/>
      <c r="AY155" s="541">
        <v>-6.306</v>
      </c>
      <c r="AZ155" s="541">
        <v>-1.26</v>
      </c>
      <c r="BA155" s="543"/>
      <c r="BB155" s="541">
        <v>216015</v>
      </c>
      <c r="BC155" s="541">
        <v>0</v>
      </c>
      <c r="BD155" s="543"/>
      <c r="BE155" s="543"/>
      <c r="BF155" s="543"/>
      <c r="BG155" s="543"/>
      <c r="BH155" s="543" t="s">
        <v>344</v>
      </c>
      <c r="BI155" s="543"/>
      <c r="BJ155" s="545" t="b">
        <v>0</v>
      </c>
      <c r="BK155" s="541">
        <v>0</v>
      </c>
      <c r="BL155" s="541">
        <v>0</v>
      </c>
      <c r="BM155" s="541">
        <v>0</v>
      </c>
      <c r="BN155" s="543"/>
      <c r="BO155" s="541">
        <v>0</v>
      </c>
      <c r="BP155" s="541">
        <v>0</v>
      </c>
      <c r="BQ155" s="541">
        <v>0</v>
      </c>
      <c r="BR155" s="541">
        <v>0</v>
      </c>
      <c r="BS155" s="543" t="s">
        <v>475</v>
      </c>
      <c r="BT155" s="541">
        <v>1</v>
      </c>
      <c r="BU155" s="545" t="b">
        <v>0</v>
      </c>
      <c r="BV155" s="543"/>
      <c r="BW155" s="541">
        <v>0</v>
      </c>
      <c r="BX155" s="541">
        <v>0</v>
      </c>
      <c r="BY155" s="543" t="s">
        <v>346</v>
      </c>
      <c r="BZ155" s="542">
        <v>45913</v>
      </c>
      <c r="CA155" s="541"/>
      <c r="CB155" s="541"/>
      <c r="CC155" s="541"/>
      <c r="CD155" s="541"/>
      <c r="CE155" s="541"/>
      <c r="CF155" s="541"/>
      <c r="CG155" s="541"/>
      <c r="CH155" s="541"/>
      <c r="CI155" s="541"/>
      <c r="CJ155" s="541"/>
      <c r="CK155" s="541"/>
      <c r="CL155" s="541"/>
      <c r="CM155" s="541"/>
      <c r="CN155" s="541"/>
      <c r="CO155" s="541"/>
      <c r="CP155" s="541"/>
      <c r="CQ155" s="541"/>
      <c r="CR155" s="541"/>
      <c r="CS155" s="541"/>
      <c r="CT155" s="541"/>
      <c r="CU155" s="541"/>
      <c r="CV155" s="541"/>
      <c r="CW155" s="541"/>
      <c r="CX155" s="541"/>
      <c r="CY155" s="541"/>
    </row>
    <row r="156" spans="1:103" ht="13.2">
      <c r="A156" s="546">
        <v>474036939</v>
      </c>
      <c r="B156" s="547">
        <v>45901</v>
      </c>
      <c r="C156" s="547">
        <v>45907</v>
      </c>
      <c r="D156" s="547">
        <v>45908</v>
      </c>
      <c r="E156" s="548" t="s">
        <v>342</v>
      </c>
      <c r="F156" s="548"/>
      <c r="G156" s="546">
        <v>3039228101471</v>
      </c>
      <c r="H156" s="546">
        <v>0</v>
      </c>
      <c r="I156" s="546">
        <v>0</v>
      </c>
      <c r="J156" s="547"/>
      <c r="K156" s="547"/>
      <c r="L156" s="548"/>
      <c r="M156" s="546">
        <v>0</v>
      </c>
      <c r="N156" s="548"/>
      <c r="O156" s="548"/>
      <c r="P156" s="548"/>
      <c r="Q156" s="548"/>
      <c r="R156" s="548"/>
      <c r="S156" s="548" t="s">
        <v>201</v>
      </c>
      <c r="T156" s="546">
        <v>0</v>
      </c>
      <c r="U156" s="546">
        <v>0</v>
      </c>
      <c r="V156" s="546">
        <v>0</v>
      </c>
      <c r="W156" s="546">
        <v>0</v>
      </c>
      <c r="X156" s="546">
        <v>0</v>
      </c>
      <c r="Y156" s="548"/>
      <c r="Z156" s="548" t="s">
        <v>343</v>
      </c>
      <c r="AA156" s="549">
        <v>45902</v>
      </c>
      <c r="AB156" s="549">
        <v>45902</v>
      </c>
      <c r="AC156" s="547">
        <v>45902</v>
      </c>
      <c r="AD156" s="546">
        <v>19132897584</v>
      </c>
      <c r="AE156" s="546">
        <v>0</v>
      </c>
      <c r="AF156" s="546">
        <v>0</v>
      </c>
      <c r="AG156" s="546">
        <v>0</v>
      </c>
      <c r="AH156" s="546">
        <v>0</v>
      </c>
      <c r="AI156" s="548"/>
      <c r="AJ156" s="546">
        <v>0</v>
      </c>
      <c r="AK156" s="546">
        <v>0</v>
      </c>
      <c r="AL156" s="546"/>
      <c r="AM156" s="546">
        <v>0</v>
      </c>
      <c r="AN156" s="546">
        <v>0</v>
      </c>
      <c r="AO156" s="546">
        <v>0</v>
      </c>
      <c r="AP156" s="546">
        <v>0</v>
      </c>
      <c r="AQ156" s="550" t="b">
        <v>0</v>
      </c>
      <c r="AR156" s="546">
        <v>0</v>
      </c>
      <c r="AS156" s="546">
        <v>0</v>
      </c>
      <c r="AT156" s="546">
        <v>4.0617999999999999</v>
      </c>
      <c r="AU156" s="546">
        <v>0</v>
      </c>
      <c r="AV156" s="546">
        <v>0</v>
      </c>
      <c r="AW156" s="548"/>
      <c r="AX156" s="548"/>
      <c r="AY156" s="546">
        <v>-3.3848333333333334</v>
      </c>
      <c r="AZ156" s="546">
        <v>-0.68</v>
      </c>
      <c r="BA156" s="548"/>
      <c r="BB156" s="546">
        <v>211592</v>
      </c>
      <c r="BC156" s="546">
        <v>0</v>
      </c>
      <c r="BD156" s="548"/>
      <c r="BE156" s="548"/>
      <c r="BF156" s="548"/>
      <c r="BG156" s="548"/>
      <c r="BH156" s="548" t="s">
        <v>344</v>
      </c>
      <c r="BI156" s="548"/>
      <c r="BJ156" s="550" t="b">
        <v>0</v>
      </c>
      <c r="BK156" s="546">
        <v>0</v>
      </c>
      <c r="BL156" s="546">
        <v>0</v>
      </c>
      <c r="BM156" s="546">
        <v>0</v>
      </c>
      <c r="BN156" s="548"/>
      <c r="BO156" s="546">
        <v>0</v>
      </c>
      <c r="BP156" s="546">
        <v>0</v>
      </c>
      <c r="BQ156" s="546">
        <v>0</v>
      </c>
      <c r="BR156" s="546">
        <v>0</v>
      </c>
      <c r="BS156" s="548" t="s">
        <v>476</v>
      </c>
      <c r="BT156" s="546">
        <v>1</v>
      </c>
      <c r="BU156" s="550" t="b">
        <v>0</v>
      </c>
      <c r="BV156" s="548"/>
      <c r="BW156" s="546">
        <v>0</v>
      </c>
      <c r="BX156" s="546">
        <v>0</v>
      </c>
      <c r="BY156" s="548" t="s">
        <v>346</v>
      </c>
      <c r="BZ156" s="547">
        <v>45913</v>
      </c>
      <c r="CA156" s="546"/>
      <c r="CB156" s="546"/>
      <c r="CC156" s="546"/>
      <c r="CD156" s="546"/>
      <c r="CE156" s="546"/>
      <c r="CF156" s="546"/>
      <c r="CG156" s="546"/>
      <c r="CH156" s="546"/>
      <c r="CI156" s="546"/>
      <c r="CJ156" s="546"/>
      <c r="CK156" s="546"/>
      <c r="CL156" s="546"/>
      <c r="CM156" s="546"/>
      <c r="CN156" s="546"/>
      <c r="CO156" s="546"/>
      <c r="CP156" s="546"/>
      <c r="CQ156" s="546"/>
      <c r="CR156" s="546"/>
      <c r="CS156" s="546"/>
      <c r="CT156" s="546"/>
      <c r="CU156" s="546"/>
      <c r="CV156" s="546"/>
      <c r="CW156" s="546"/>
      <c r="CX156" s="546"/>
      <c r="CY156" s="546"/>
    </row>
    <row r="157" spans="1:103" ht="13.2">
      <c r="A157" s="541">
        <v>474036939</v>
      </c>
      <c r="B157" s="542">
        <v>45901</v>
      </c>
      <c r="C157" s="542">
        <v>45907</v>
      </c>
      <c r="D157" s="542">
        <v>45908</v>
      </c>
      <c r="E157" s="543" t="s">
        <v>342</v>
      </c>
      <c r="F157" s="543"/>
      <c r="G157" s="541">
        <v>3039228101459</v>
      </c>
      <c r="H157" s="541">
        <v>0</v>
      </c>
      <c r="I157" s="541">
        <v>0</v>
      </c>
      <c r="J157" s="542"/>
      <c r="K157" s="542"/>
      <c r="L157" s="543"/>
      <c r="M157" s="541">
        <v>0</v>
      </c>
      <c r="N157" s="543"/>
      <c r="O157" s="543"/>
      <c r="P157" s="543"/>
      <c r="Q157" s="543"/>
      <c r="R157" s="543"/>
      <c r="S157" s="543" t="s">
        <v>201</v>
      </c>
      <c r="T157" s="541">
        <v>0</v>
      </c>
      <c r="U157" s="541">
        <v>0</v>
      </c>
      <c r="V157" s="541">
        <v>0</v>
      </c>
      <c r="W157" s="541">
        <v>0</v>
      </c>
      <c r="X157" s="541">
        <v>0</v>
      </c>
      <c r="Y157" s="543"/>
      <c r="Z157" s="543" t="s">
        <v>343</v>
      </c>
      <c r="AA157" s="544">
        <v>45902</v>
      </c>
      <c r="AB157" s="544">
        <v>45902</v>
      </c>
      <c r="AC157" s="542">
        <v>45902</v>
      </c>
      <c r="AD157" s="541">
        <v>18554994549</v>
      </c>
      <c r="AE157" s="541">
        <v>0</v>
      </c>
      <c r="AF157" s="541">
        <v>0</v>
      </c>
      <c r="AG157" s="541">
        <v>0</v>
      </c>
      <c r="AH157" s="541">
        <v>0</v>
      </c>
      <c r="AI157" s="543"/>
      <c r="AJ157" s="541">
        <v>0</v>
      </c>
      <c r="AK157" s="541">
        <v>0</v>
      </c>
      <c r="AL157" s="541"/>
      <c r="AM157" s="541">
        <v>0</v>
      </c>
      <c r="AN157" s="541">
        <v>0</v>
      </c>
      <c r="AO157" s="541">
        <v>0</v>
      </c>
      <c r="AP157" s="541">
        <v>0</v>
      </c>
      <c r="AQ157" s="545" t="b">
        <v>0</v>
      </c>
      <c r="AR157" s="541">
        <v>0</v>
      </c>
      <c r="AS157" s="541">
        <v>0</v>
      </c>
      <c r="AT157" s="541">
        <v>3.9613999999999998</v>
      </c>
      <c r="AU157" s="541">
        <v>0</v>
      </c>
      <c r="AV157" s="541">
        <v>0</v>
      </c>
      <c r="AW157" s="543"/>
      <c r="AX157" s="543"/>
      <c r="AY157" s="541">
        <v>-3.3011666666666666</v>
      </c>
      <c r="AZ157" s="541">
        <v>-0.66</v>
      </c>
      <c r="BA157" s="543"/>
      <c r="BB157" s="541">
        <v>208758</v>
      </c>
      <c r="BC157" s="541">
        <v>0</v>
      </c>
      <c r="BD157" s="543"/>
      <c r="BE157" s="543"/>
      <c r="BF157" s="543"/>
      <c r="BG157" s="543"/>
      <c r="BH157" s="543" t="s">
        <v>344</v>
      </c>
      <c r="BI157" s="543"/>
      <c r="BJ157" s="545" t="b">
        <v>0</v>
      </c>
      <c r="BK157" s="541">
        <v>0</v>
      </c>
      <c r="BL157" s="541">
        <v>0</v>
      </c>
      <c r="BM157" s="541">
        <v>0</v>
      </c>
      <c r="BN157" s="543"/>
      <c r="BO157" s="541">
        <v>0</v>
      </c>
      <c r="BP157" s="541">
        <v>0</v>
      </c>
      <c r="BQ157" s="541">
        <v>0</v>
      </c>
      <c r="BR157" s="541">
        <v>0</v>
      </c>
      <c r="BS157" s="543" t="s">
        <v>445</v>
      </c>
      <c r="BT157" s="541">
        <v>1</v>
      </c>
      <c r="BU157" s="545" t="b">
        <v>0</v>
      </c>
      <c r="BV157" s="543"/>
      <c r="BW157" s="541">
        <v>0</v>
      </c>
      <c r="BX157" s="541">
        <v>0</v>
      </c>
      <c r="BY157" s="543" t="s">
        <v>346</v>
      </c>
      <c r="BZ157" s="542">
        <v>45913</v>
      </c>
      <c r="CA157" s="541"/>
      <c r="CB157" s="541"/>
      <c r="CC157" s="541"/>
      <c r="CD157" s="541"/>
      <c r="CE157" s="541"/>
      <c r="CF157" s="541"/>
      <c r="CG157" s="541"/>
      <c r="CH157" s="541"/>
      <c r="CI157" s="541"/>
      <c r="CJ157" s="541"/>
      <c r="CK157" s="541"/>
      <c r="CL157" s="541"/>
      <c r="CM157" s="541"/>
      <c r="CN157" s="541"/>
      <c r="CO157" s="541"/>
      <c r="CP157" s="541"/>
      <c r="CQ157" s="541"/>
      <c r="CR157" s="541"/>
      <c r="CS157" s="541"/>
      <c r="CT157" s="541"/>
      <c r="CU157" s="541"/>
      <c r="CV157" s="541"/>
      <c r="CW157" s="541"/>
      <c r="CX157" s="541"/>
      <c r="CY157" s="541"/>
    </row>
    <row r="158" spans="1:103" ht="13.2">
      <c r="A158" s="546">
        <v>474036939</v>
      </c>
      <c r="B158" s="547">
        <v>45901</v>
      </c>
      <c r="C158" s="547">
        <v>45907</v>
      </c>
      <c r="D158" s="547">
        <v>45908</v>
      </c>
      <c r="E158" s="548" t="s">
        <v>342</v>
      </c>
      <c r="F158" s="548"/>
      <c r="G158" s="546">
        <v>3039228101501</v>
      </c>
      <c r="H158" s="546">
        <v>0</v>
      </c>
      <c r="I158" s="546">
        <v>0</v>
      </c>
      <c r="J158" s="547"/>
      <c r="K158" s="547"/>
      <c r="L158" s="548"/>
      <c r="M158" s="546">
        <v>0</v>
      </c>
      <c r="N158" s="548"/>
      <c r="O158" s="548"/>
      <c r="P158" s="548"/>
      <c r="Q158" s="548"/>
      <c r="R158" s="548"/>
      <c r="S158" s="548" t="s">
        <v>201</v>
      </c>
      <c r="T158" s="546">
        <v>0</v>
      </c>
      <c r="U158" s="546">
        <v>0</v>
      </c>
      <c r="V158" s="546">
        <v>0</v>
      </c>
      <c r="W158" s="546">
        <v>0</v>
      </c>
      <c r="X158" s="546">
        <v>0</v>
      </c>
      <c r="Y158" s="548"/>
      <c r="Z158" s="548" t="s">
        <v>343</v>
      </c>
      <c r="AA158" s="549">
        <v>45902</v>
      </c>
      <c r="AB158" s="549">
        <v>45902</v>
      </c>
      <c r="AC158" s="547">
        <v>45902</v>
      </c>
      <c r="AD158" s="546">
        <v>18492241139</v>
      </c>
      <c r="AE158" s="546">
        <v>0</v>
      </c>
      <c r="AF158" s="546">
        <v>0</v>
      </c>
      <c r="AG158" s="546">
        <v>0</v>
      </c>
      <c r="AH158" s="546">
        <v>0</v>
      </c>
      <c r="AI158" s="548"/>
      <c r="AJ158" s="546">
        <v>0</v>
      </c>
      <c r="AK158" s="546">
        <v>0</v>
      </c>
      <c r="AL158" s="546"/>
      <c r="AM158" s="546">
        <v>0</v>
      </c>
      <c r="AN158" s="546">
        <v>0</v>
      </c>
      <c r="AO158" s="546">
        <v>0</v>
      </c>
      <c r="AP158" s="546">
        <v>0</v>
      </c>
      <c r="AQ158" s="550" t="b">
        <v>0</v>
      </c>
      <c r="AR158" s="546">
        <v>0</v>
      </c>
      <c r="AS158" s="546">
        <v>0</v>
      </c>
      <c r="AT158" s="546">
        <v>8.1028000000000002</v>
      </c>
      <c r="AU158" s="546">
        <v>0</v>
      </c>
      <c r="AV158" s="546">
        <v>0</v>
      </c>
      <c r="AW158" s="548"/>
      <c r="AX158" s="548"/>
      <c r="AY158" s="546">
        <v>-6.7523333333333335</v>
      </c>
      <c r="AZ158" s="546">
        <v>-1.35</v>
      </c>
      <c r="BA158" s="548"/>
      <c r="BB158" s="546">
        <v>106683</v>
      </c>
      <c r="BC158" s="546">
        <v>0</v>
      </c>
      <c r="BD158" s="548"/>
      <c r="BE158" s="548"/>
      <c r="BF158" s="548"/>
      <c r="BG158" s="548"/>
      <c r="BH158" s="548" t="s">
        <v>344</v>
      </c>
      <c r="BI158" s="548"/>
      <c r="BJ158" s="550" t="b">
        <v>0</v>
      </c>
      <c r="BK158" s="546">
        <v>0</v>
      </c>
      <c r="BL158" s="546">
        <v>0</v>
      </c>
      <c r="BM158" s="546">
        <v>0</v>
      </c>
      <c r="BN158" s="548"/>
      <c r="BO158" s="546">
        <v>0</v>
      </c>
      <c r="BP158" s="546">
        <v>0</v>
      </c>
      <c r="BQ158" s="546">
        <v>0</v>
      </c>
      <c r="BR158" s="546">
        <v>0</v>
      </c>
      <c r="BS158" s="548" t="s">
        <v>477</v>
      </c>
      <c r="BT158" s="546">
        <v>1</v>
      </c>
      <c r="BU158" s="550" t="b">
        <v>0</v>
      </c>
      <c r="BV158" s="548"/>
      <c r="BW158" s="546">
        <v>0</v>
      </c>
      <c r="BX158" s="546">
        <v>0</v>
      </c>
      <c r="BY158" s="548" t="s">
        <v>346</v>
      </c>
      <c r="BZ158" s="547">
        <v>45913</v>
      </c>
      <c r="CA158" s="546"/>
      <c r="CB158" s="546"/>
      <c r="CC158" s="546"/>
      <c r="CD158" s="546"/>
      <c r="CE158" s="546"/>
      <c r="CF158" s="546"/>
      <c r="CG158" s="546"/>
      <c r="CH158" s="546"/>
      <c r="CI158" s="546"/>
      <c r="CJ158" s="546"/>
      <c r="CK158" s="546"/>
      <c r="CL158" s="546"/>
      <c r="CM158" s="546"/>
      <c r="CN158" s="546"/>
      <c r="CO158" s="546"/>
      <c r="CP158" s="546"/>
      <c r="CQ158" s="546"/>
      <c r="CR158" s="546"/>
      <c r="CS158" s="546"/>
      <c r="CT158" s="546"/>
      <c r="CU158" s="546"/>
      <c r="CV158" s="546"/>
      <c r="CW158" s="546"/>
      <c r="CX158" s="546"/>
      <c r="CY158" s="546"/>
    </row>
    <row r="159" spans="1:103" ht="13.2">
      <c r="A159" s="541">
        <v>474036939</v>
      </c>
      <c r="B159" s="542">
        <v>45901</v>
      </c>
      <c r="C159" s="542">
        <v>45907</v>
      </c>
      <c r="D159" s="542">
        <v>45908</v>
      </c>
      <c r="E159" s="543" t="s">
        <v>342</v>
      </c>
      <c r="F159" s="543"/>
      <c r="G159" s="541">
        <v>3039228101499</v>
      </c>
      <c r="H159" s="541">
        <v>0</v>
      </c>
      <c r="I159" s="541">
        <v>0</v>
      </c>
      <c r="J159" s="542"/>
      <c r="K159" s="542"/>
      <c r="L159" s="543"/>
      <c r="M159" s="541">
        <v>0</v>
      </c>
      <c r="N159" s="543"/>
      <c r="O159" s="543"/>
      <c r="P159" s="543"/>
      <c r="Q159" s="543"/>
      <c r="R159" s="543"/>
      <c r="S159" s="543" t="s">
        <v>201</v>
      </c>
      <c r="T159" s="541">
        <v>0</v>
      </c>
      <c r="U159" s="541">
        <v>0</v>
      </c>
      <c r="V159" s="541">
        <v>0</v>
      </c>
      <c r="W159" s="541">
        <v>0</v>
      </c>
      <c r="X159" s="541">
        <v>0</v>
      </c>
      <c r="Y159" s="543"/>
      <c r="Z159" s="543" t="s">
        <v>343</v>
      </c>
      <c r="AA159" s="544">
        <v>45902</v>
      </c>
      <c r="AB159" s="544">
        <v>45902</v>
      </c>
      <c r="AC159" s="542">
        <v>45902</v>
      </c>
      <c r="AD159" s="541">
        <v>18855266741</v>
      </c>
      <c r="AE159" s="541">
        <v>0</v>
      </c>
      <c r="AF159" s="541">
        <v>0</v>
      </c>
      <c r="AG159" s="541">
        <v>0</v>
      </c>
      <c r="AH159" s="541">
        <v>0</v>
      </c>
      <c r="AI159" s="543"/>
      <c r="AJ159" s="541">
        <v>0</v>
      </c>
      <c r="AK159" s="541">
        <v>0</v>
      </c>
      <c r="AL159" s="541"/>
      <c r="AM159" s="541">
        <v>0</v>
      </c>
      <c r="AN159" s="541">
        <v>0</v>
      </c>
      <c r="AO159" s="541">
        <v>0</v>
      </c>
      <c r="AP159" s="541">
        <v>0</v>
      </c>
      <c r="AQ159" s="545" t="b">
        <v>0</v>
      </c>
      <c r="AR159" s="541">
        <v>0</v>
      </c>
      <c r="AS159" s="541">
        <v>0</v>
      </c>
      <c r="AT159" s="541">
        <v>8.1207999999999991</v>
      </c>
      <c r="AU159" s="541">
        <v>0</v>
      </c>
      <c r="AV159" s="541">
        <v>0</v>
      </c>
      <c r="AW159" s="543"/>
      <c r="AX159" s="543"/>
      <c r="AY159" s="541">
        <v>-6.7673333333333332</v>
      </c>
      <c r="AZ159" s="541">
        <v>-1.35</v>
      </c>
      <c r="BA159" s="543"/>
      <c r="BB159" s="541">
        <v>105921</v>
      </c>
      <c r="BC159" s="541">
        <v>0</v>
      </c>
      <c r="BD159" s="543"/>
      <c r="BE159" s="543"/>
      <c r="BF159" s="543"/>
      <c r="BG159" s="543"/>
      <c r="BH159" s="543" t="s">
        <v>344</v>
      </c>
      <c r="BI159" s="543"/>
      <c r="BJ159" s="545" t="b">
        <v>0</v>
      </c>
      <c r="BK159" s="541">
        <v>0</v>
      </c>
      <c r="BL159" s="541">
        <v>0</v>
      </c>
      <c r="BM159" s="541">
        <v>0</v>
      </c>
      <c r="BN159" s="543"/>
      <c r="BO159" s="541">
        <v>0</v>
      </c>
      <c r="BP159" s="541">
        <v>0</v>
      </c>
      <c r="BQ159" s="541">
        <v>0</v>
      </c>
      <c r="BR159" s="541">
        <v>0</v>
      </c>
      <c r="BS159" s="543" t="s">
        <v>478</v>
      </c>
      <c r="BT159" s="541">
        <v>1</v>
      </c>
      <c r="BU159" s="545" t="b">
        <v>0</v>
      </c>
      <c r="BV159" s="543"/>
      <c r="BW159" s="541">
        <v>0</v>
      </c>
      <c r="BX159" s="541">
        <v>0</v>
      </c>
      <c r="BY159" s="543" t="s">
        <v>346</v>
      </c>
      <c r="BZ159" s="542">
        <v>45913</v>
      </c>
      <c r="CA159" s="541"/>
      <c r="CB159" s="541"/>
      <c r="CC159" s="541"/>
      <c r="CD159" s="541"/>
      <c r="CE159" s="541"/>
      <c r="CF159" s="541"/>
      <c r="CG159" s="541"/>
      <c r="CH159" s="541"/>
      <c r="CI159" s="541"/>
      <c r="CJ159" s="541"/>
      <c r="CK159" s="541"/>
      <c r="CL159" s="541"/>
      <c r="CM159" s="541"/>
      <c r="CN159" s="541"/>
      <c r="CO159" s="541"/>
      <c r="CP159" s="541"/>
      <c r="CQ159" s="541"/>
      <c r="CR159" s="541"/>
      <c r="CS159" s="541"/>
      <c r="CT159" s="541"/>
      <c r="CU159" s="541"/>
      <c r="CV159" s="541"/>
      <c r="CW159" s="541"/>
      <c r="CX159" s="541"/>
      <c r="CY159" s="541"/>
    </row>
    <row r="160" spans="1:103" ht="13.2">
      <c r="A160" s="546">
        <v>474036939</v>
      </c>
      <c r="B160" s="547">
        <v>45901</v>
      </c>
      <c r="C160" s="547">
        <v>45907</v>
      </c>
      <c r="D160" s="547">
        <v>45908</v>
      </c>
      <c r="E160" s="548" t="s">
        <v>342</v>
      </c>
      <c r="F160" s="548"/>
      <c r="G160" s="546">
        <v>3039228101468</v>
      </c>
      <c r="H160" s="546">
        <v>0</v>
      </c>
      <c r="I160" s="546">
        <v>0</v>
      </c>
      <c r="J160" s="547"/>
      <c r="K160" s="547"/>
      <c r="L160" s="548"/>
      <c r="M160" s="546">
        <v>0</v>
      </c>
      <c r="N160" s="548"/>
      <c r="O160" s="548"/>
      <c r="P160" s="548"/>
      <c r="Q160" s="548"/>
      <c r="R160" s="548"/>
      <c r="S160" s="548" t="s">
        <v>201</v>
      </c>
      <c r="T160" s="546">
        <v>0</v>
      </c>
      <c r="U160" s="546">
        <v>0</v>
      </c>
      <c r="V160" s="546">
        <v>0</v>
      </c>
      <c r="W160" s="546">
        <v>0</v>
      </c>
      <c r="X160" s="546">
        <v>0</v>
      </c>
      <c r="Y160" s="548"/>
      <c r="Z160" s="548" t="s">
        <v>343</v>
      </c>
      <c r="AA160" s="549">
        <v>45902</v>
      </c>
      <c r="AB160" s="549">
        <v>45902</v>
      </c>
      <c r="AC160" s="547">
        <v>45902</v>
      </c>
      <c r="AD160" s="546">
        <v>19204230212</v>
      </c>
      <c r="AE160" s="546">
        <v>0</v>
      </c>
      <c r="AF160" s="546">
        <v>0</v>
      </c>
      <c r="AG160" s="546">
        <v>0</v>
      </c>
      <c r="AH160" s="546">
        <v>0</v>
      </c>
      <c r="AI160" s="548"/>
      <c r="AJ160" s="546">
        <v>0</v>
      </c>
      <c r="AK160" s="546">
        <v>0</v>
      </c>
      <c r="AL160" s="546"/>
      <c r="AM160" s="546">
        <v>0</v>
      </c>
      <c r="AN160" s="546">
        <v>0</v>
      </c>
      <c r="AO160" s="546">
        <v>0</v>
      </c>
      <c r="AP160" s="546">
        <v>0</v>
      </c>
      <c r="AQ160" s="550" t="b">
        <v>0</v>
      </c>
      <c r="AR160" s="546">
        <v>0</v>
      </c>
      <c r="AS160" s="546">
        <v>0</v>
      </c>
      <c r="AT160" s="546">
        <v>4.0526</v>
      </c>
      <c r="AU160" s="546">
        <v>0</v>
      </c>
      <c r="AV160" s="546">
        <v>0</v>
      </c>
      <c r="AW160" s="548"/>
      <c r="AX160" s="548"/>
      <c r="AY160" s="546">
        <v>-3.3771666666666667</v>
      </c>
      <c r="AZ160" s="546">
        <v>-0.68</v>
      </c>
      <c r="BA160" s="548"/>
      <c r="BB160" s="546">
        <v>1407</v>
      </c>
      <c r="BC160" s="546">
        <v>0</v>
      </c>
      <c r="BD160" s="548"/>
      <c r="BE160" s="548"/>
      <c r="BF160" s="548"/>
      <c r="BG160" s="548"/>
      <c r="BH160" s="548" t="s">
        <v>344</v>
      </c>
      <c r="BI160" s="548"/>
      <c r="BJ160" s="550" t="b">
        <v>0</v>
      </c>
      <c r="BK160" s="546">
        <v>0</v>
      </c>
      <c r="BL160" s="546">
        <v>0</v>
      </c>
      <c r="BM160" s="546">
        <v>0</v>
      </c>
      <c r="BN160" s="548"/>
      <c r="BO160" s="546">
        <v>0</v>
      </c>
      <c r="BP160" s="546">
        <v>0</v>
      </c>
      <c r="BQ160" s="546">
        <v>0</v>
      </c>
      <c r="BR160" s="546">
        <v>0</v>
      </c>
      <c r="BS160" s="548" t="s">
        <v>479</v>
      </c>
      <c r="BT160" s="546">
        <v>1</v>
      </c>
      <c r="BU160" s="550" t="b">
        <v>0</v>
      </c>
      <c r="BV160" s="548"/>
      <c r="BW160" s="546">
        <v>0</v>
      </c>
      <c r="BX160" s="546">
        <v>0</v>
      </c>
      <c r="BY160" s="548" t="s">
        <v>346</v>
      </c>
      <c r="BZ160" s="547">
        <v>45913</v>
      </c>
      <c r="CA160" s="546"/>
      <c r="CB160" s="546"/>
      <c r="CC160" s="546"/>
      <c r="CD160" s="546"/>
      <c r="CE160" s="546"/>
      <c r="CF160" s="546"/>
      <c r="CG160" s="546"/>
      <c r="CH160" s="546"/>
      <c r="CI160" s="546"/>
      <c r="CJ160" s="546"/>
      <c r="CK160" s="546"/>
      <c r="CL160" s="546"/>
      <c r="CM160" s="546"/>
      <c r="CN160" s="546"/>
      <c r="CO160" s="546"/>
      <c r="CP160" s="546"/>
      <c r="CQ160" s="546"/>
      <c r="CR160" s="546"/>
      <c r="CS160" s="546"/>
      <c r="CT160" s="546"/>
      <c r="CU160" s="546"/>
      <c r="CV160" s="546"/>
      <c r="CW160" s="546"/>
      <c r="CX160" s="546"/>
      <c r="CY160" s="546"/>
    </row>
    <row r="161" spans="1:103" ht="13.2">
      <c r="A161" s="541">
        <v>474036939</v>
      </c>
      <c r="B161" s="542">
        <v>45901</v>
      </c>
      <c r="C161" s="542">
        <v>45907</v>
      </c>
      <c r="D161" s="542">
        <v>45908</v>
      </c>
      <c r="E161" s="543" t="s">
        <v>342</v>
      </c>
      <c r="F161" s="543"/>
      <c r="G161" s="541">
        <v>3039228101472</v>
      </c>
      <c r="H161" s="541">
        <v>0</v>
      </c>
      <c r="I161" s="541">
        <v>0</v>
      </c>
      <c r="J161" s="542"/>
      <c r="K161" s="542"/>
      <c r="L161" s="543"/>
      <c r="M161" s="541">
        <v>0</v>
      </c>
      <c r="N161" s="543"/>
      <c r="O161" s="543"/>
      <c r="P161" s="543"/>
      <c r="Q161" s="543"/>
      <c r="R161" s="543"/>
      <c r="S161" s="543" t="s">
        <v>201</v>
      </c>
      <c r="T161" s="541">
        <v>0</v>
      </c>
      <c r="U161" s="541">
        <v>0</v>
      </c>
      <c r="V161" s="541">
        <v>0</v>
      </c>
      <c r="W161" s="541">
        <v>0</v>
      </c>
      <c r="X161" s="541">
        <v>0</v>
      </c>
      <c r="Y161" s="543"/>
      <c r="Z161" s="543" t="s">
        <v>343</v>
      </c>
      <c r="AA161" s="544">
        <v>45902</v>
      </c>
      <c r="AB161" s="544">
        <v>45902</v>
      </c>
      <c r="AC161" s="542">
        <v>45902</v>
      </c>
      <c r="AD161" s="541">
        <v>18946175884</v>
      </c>
      <c r="AE161" s="541">
        <v>0</v>
      </c>
      <c r="AF161" s="541">
        <v>0</v>
      </c>
      <c r="AG161" s="541">
        <v>0</v>
      </c>
      <c r="AH161" s="541">
        <v>0</v>
      </c>
      <c r="AI161" s="543"/>
      <c r="AJ161" s="541">
        <v>0</v>
      </c>
      <c r="AK161" s="541">
        <v>0</v>
      </c>
      <c r="AL161" s="541"/>
      <c r="AM161" s="541">
        <v>0</v>
      </c>
      <c r="AN161" s="541">
        <v>0</v>
      </c>
      <c r="AO161" s="541">
        <v>0</v>
      </c>
      <c r="AP161" s="541">
        <v>0</v>
      </c>
      <c r="AQ161" s="545" t="b">
        <v>0</v>
      </c>
      <c r="AR161" s="541">
        <v>0</v>
      </c>
      <c r="AS161" s="541">
        <v>0</v>
      </c>
      <c r="AT161" s="541">
        <v>3.7052</v>
      </c>
      <c r="AU161" s="541">
        <v>0</v>
      </c>
      <c r="AV161" s="541">
        <v>0</v>
      </c>
      <c r="AW161" s="543"/>
      <c r="AX161" s="543"/>
      <c r="AY161" s="541">
        <v>-3.0876666666666668</v>
      </c>
      <c r="AZ161" s="541">
        <v>-0.62</v>
      </c>
      <c r="BA161" s="543"/>
      <c r="BB161" s="541">
        <v>108922</v>
      </c>
      <c r="BC161" s="541">
        <v>0</v>
      </c>
      <c r="BD161" s="543"/>
      <c r="BE161" s="543"/>
      <c r="BF161" s="543"/>
      <c r="BG161" s="543"/>
      <c r="BH161" s="543" t="s">
        <v>344</v>
      </c>
      <c r="BI161" s="543"/>
      <c r="BJ161" s="545" t="b">
        <v>0</v>
      </c>
      <c r="BK161" s="541">
        <v>0</v>
      </c>
      <c r="BL161" s="541">
        <v>0</v>
      </c>
      <c r="BM161" s="541">
        <v>0</v>
      </c>
      <c r="BN161" s="543"/>
      <c r="BO161" s="541">
        <v>0</v>
      </c>
      <c r="BP161" s="541">
        <v>0</v>
      </c>
      <c r="BQ161" s="541">
        <v>0</v>
      </c>
      <c r="BR161" s="541">
        <v>0</v>
      </c>
      <c r="BS161" s="543" t="s">
        <v>480</v>
      </c>
      <c r="BT161" s="541">
        <v>1</v>
      </c>
      <c r="BU161" s="545" t="b">
        <v>0</v>
      </c>
      <c r="BV161" s="543"/>
      <c r="BW161" s="541">
        <v>0</v>
      </c>
      <c r="BX161" s="541">
        <v>0</v>
      </c>
      <c r="BY161" s="543" t="s">
        <v>346</v>
      </c>
      <c r="BZ161" s="542">
        <v>45913</v>
      </c>
      <c r="CA161" s="541"/>
      <c r="CB161" s="541"/>
      <c r="CC161" s="541"/>
      <c r="CD161" s="541"/>
      <c r="CE161" s="541"/>
      <c r="CF161" s="541"/>
      <c r="CG161" s="541"/>
      <c r="CH161" s="541"/>
      <c r="CI161" s="541"/>
      <c r="CJ161" s="541"/>
      <c r="CK161" s="541"/>
      <c r="CL161" s="541"/>
      <c r="CM161" s="541"/>
      <c r="CN161" s="541"/>
      <c r="CO161" s="541"/>
      <c r="CP161" s="541"/>
      <c r="CQ161" s="541"/>
      <c r="CR161" s="541"/>
      <c r="CS161" s="541"/>
      <c r="CT161" s="541"/>
      <c r="CU161" s="541"/>
      <c r="CV161" s="541"/>
      <c r="CW161" s="541"/>
      <c r="CX161" s="541"/>
      <c r="CY161" s="541"/>
    </row>
    <row r="162" spans="1:103" ht="13.2">
      <c r="A162" s="546">
        <v>474036939</v>
      </c>
      <c r="B162" s="547">
        <v>45901</v>
      </c>
      <c r="C162" s="547">
        <v>45907</v>
      </c>
      <c r="D162" s="547">
        <v>45908</v>
      </c>
      <c r="E162" s="548" t="s">
        <v>342</v>
      </c>
      <c r="F162" s="548"/>
      <c r="G162" s="546">
        <v>3039228101474</v>
      </c>
      <c r="H162" s="546">
        <v>0</v>
      </c>
      <c r="I162" s="546">
        <v>0</v>
      </c>
      <c r="J162" s="547"/>
      <c r="K162" s="547"/>
      <c r="L162" s="548"/>
      <c r="M162" s="546">
        <v>0</v>
      </c>
      <c r="N162" s="548"/>
      <c r="O162" s="548"/>
      <c r="P162" s="548"/>
      <c r="Q162" s="548"/>
      <c r="R162" s="548"/>
      <c r="S162" s="548" t="s">
        <v>201</v>
      </c>
      <c r="T162" s="546">
        <v>0</v>
      </c>
      <c r="U162" s="546">
        <v>0</v>
      </c>
      <c r="V162" s="546">
        <v>0</v>
      </c>
      <c r="W162" s="546">
        <v>0</v>
      </c>
      <c r="X162" s="546">
        <v>0</v>
      </c>
      <c r="Y162" s="548"/>
      <c r="Z162" s="548" t="s">
        <v>343</v>
      </c>
      <c r="AA162" s="549">
        <v>45902</v>
      </c>
      <c r="AB162" s="549">
        <v>45902</v>
      </c>
      <c r="AC162" s="547">
        <v>45902</v>
      </c>
      <c r="AD162" s="546">
        <v>3532853252</v>
      </c>
      <c r="AE162" s="546">
        <v>0</v>
      </c>
      <c r="AF162" s="546">
        <v>0</v>
      </c>
      <c r="AG162" s="546">
        <v>0</v>
      </c>
      <c r="AH162" s="546">
        <v>0</v>
      </c>
      <c r="AI162" s="548"/>
      <c r="AJ162" s="546">
        <v>0</v>
      </c>
      <c r="AK162" s="546">
        <v>0</v>
      </c>
      <c r="AL162" s="546"/>
      <c r="AM162" s="546">
        <v>0</v>
      </c>
      <c r="AN162" s="546">
        <v>0</v>
      </c>
      <c r="AO162" s="546">
        <v>0</v>
      </c>
      <c r="AP162" s="546">
        <v>0</v>
      </c>
      <c r="AQ162" s="550" t="b">
        <v>0</v>
      </c>
      <c r="AR162" s="546">
        <v>0</v>
      </c>
      <c r="AS162" s="546">
        <v>0</v>
      </c>
      <c r="AT162" s="546">
        <v>4.0583999999999998</v>
      </c>
      <c r="AU162" s="546">
        <v>0</v>
      </c>
      <c r="AV162" s="546">
        <v>0</v>
      </c>
      <c r="AW162" s="548"/>
      <c r="AX162" s="548"/>
      <c r="AY162" s="546">
        <v>-3.3820000000000001</v>
      </c>
      <c r="AZ162" s="546">
        <v>-0.68</v>
      </c>
      <c r="BA162" s="548"/>
      <c r="BB162" s="546">
        <v>150120</v>
      </c>
      <c r="BC162" s="546">
        <v>0</v>
      </c>
      <c r="BD162" s="548"/>
      <c r="BE162" s="548"/>
      <c r="BF162" s="548"/>
      <c r="BG162" s="548"/>
      <c r="BH162" s="548" t="s">
        <v>344</v>
      </c>
      <c r="BI162" s="548"/>
      <c r="BJ162" s="550" t="b">
        <v>0</v>
      </c>
      <c r="BK162" s="546">
        <v>0</v>
      </c>
      <c r="BL162" s="546">
        <v>0</v>
      </c>
      <c r="BM162" s="546">
        <v>0</v>
      </c>
      <c r="BN162" s="548"/>
      <c r="BO162" s="546">
        <v>0</v>
      </c>
      <c r="BP162" s="546">
        <v>0</v>
      </c>
      <c r="BQ162" s="546">
        <v>0</v>
      </c>
      <c r="BR162" s="546">
        <v>0</v>
      </c>
      <c r="BS162" s="548" t="s">
        <v>444</v>
      </c>
      <c r="BT162" s="546">
        <v>1</v>
      </c>
      <c r="BU162" s="550" t="b">
        <v>0</v>
      </c>
      <c r="BV162" s="548"/>
      <c r="BW162" s="546">
        <v>0</v>
      </c>
      <c r="BX162" s="546">
        <v>0</v>
      </c>
      <c r="BY162" s="548" t="s">
        <v>346</v>
      </c>
      <c r="BZ162" s="547">
        <v>45913</v>
      </c>
      <c r="CA162" s="546"/>
      <c r="CB162" s="546"/>
      <c r="CC162" s="546"/>
      <c r="CD162" s="546"/>
      <c r="CE162" s="546"/>
      <c r="CF162" s="546"/>
      <c r="CG162" s="546"/>
      <c r="CH162" s="546"/>
      <c r="CI162" s="546"/>
      <c r="CJ162" s="546"/>
      <c r="CK162" s="546"/>
      <c r="CL162" s="546"/>
      <c r="CM162" s="546"/>
      <c r="CN162" s="546"/>
      <c r="CO162" s="546"/>
      <c r="CP162" s="546"/>
      <c r="CQ162" s="546"/>
      <c r="CR162" s="546"/>
      <c r="CS162" s="546"/>
      <c r="CT162" s="546"/>
      <c r="CU162" s="546"/>
      <c r="CV162" s="546"/>
      <c r="CW162" s="546"/>
      <c r="CX162" s="546"/>
      <c r="CY162" s="546"/>
    </row>
    <row r="163" spans="1:103" ht="13.2">
      <c r="A163" s="541">
        <v>474036939</v>
      </c>
      <c r="B163" s="542">
        <v>45901</v>
      </c>
      <c r="C163" s="542">
        <v>45907</v>
      </c>
      <c r="D163" s="542">
        <v>45908</v>
      </c>
      <c r="E163" s="543" t="s">
        <v>342</v>
      </c>
      <c r="F163" s="543"/>
      <c r="G163" s="541">
        <v>3039228101475</v>
      </c>
      <c r="H163" s="541">
        <v>0</v>
      </c>
      <c r="I163" s="541">
        <v>0</v>
      </c>
      <c r="J163" s="542"/>
      <c r="K163" s="542"/>
      <c r="L163" s="543"/>
      <c r="M163" s="541">
        <v>0</v>
      </c>
      <c r="N163" s="543"/>
      <c r="O163" s="543"/>
      <c r="P163" s="543"/>
      <c r="Q163" s="543"/>
      <c r="R163" s="543"/>
      <c r="S163" s="543" t="s">
        <v>201</v>
      </c>
      <c r="T163" s="541">
        <v>0</v>
      </c>
      <c r="U163" s="541">
        <v>0</v>
      </c>
      <c r="V163" s="541">
        <v>0</v>
      </c>
      <c r="W163" s="541">
        <v>0</v>
      </c>
      <c r="X163" s="541">
        <v>0</v>
      </c>
      <c r="Y163" s="543"/>
      <c r="Z163" s="543" t="s">
        <v>343</v>
      </c>
      <c r="AA163" s="544">
        <v>45902</v>
      </c>
      <c r="AB163" s="544">
        <v>45902</v>
      </c>
      <c r="AC163" s="542">
        <v>45902</v>
      </c>
      <c r="AD163" s="541">
        <v>17310569747</v>
      </c>
      <c r="AE163" s="541">
        <v>0</v>
      </c>
      <c r="AF163" s="541">
        <v>0</v>
      </c>
      <c r="AG163" s="541">
        <v>0</v>
      </c>
      <c r="AH163" s="541">
        <v>0</v>
      </c>
      <c r="AI163" s="543"/>
      <c r="AJ163" s="541">
        <v>0</v>
      </c>
      <c r="AK163" s="541">
        <v>0</v>
      </c>
      <c r="AL163" s="541"/>
      <c r="AM163" s="541">
        <v>0</v>
      </c>
      <c r="AN163" s="541">
        <v>0</v>
      </c>
      <c r="AO163" s="541">
        <v>0</v>
      </c>
      <c r="AP163" s="541">
        <v>0</v>
      </c>
      <c r="AQ163" s="545" t="b">
        <v>0</v>
      </c>
      <c r="AR163" s="541">
        <v>0</v>
      </c>
      <c r="AS163" s="541">
        <v>0</v>
      </c>
      <c r="AT163" s="541">
        <v>3.7909999999999999</v>
      </c>
      <c r="AU163" s="541">
        <v>0</v>
      </c>
      <c r="AV163" s="541">
        <v>0</v>
      </c>
      <c r="AW163" s="543"/>
      <c r="AX163" s="543"/>
      <c r="AY163" s="541">
        <v>-3.1591666666666667</v>
      </c>
      <c r="AZ163" s="541">
        <v>-0.63</v>
      </c>
      <c r="BA163" s="543"/>
      <c r="BB163" s="541">
        <v>3498</v>
      </c>
      <c r="BC163" s="541">
        <v>0</v>
      </c>
      <c r="BD163" s="543"/>
      <c r="BE163" s="543"/>
      <c r="BF163" s="543"/>
      <c r="BG163" s="543"/>
      <c r="BH163" s="543" t="s">
        <v>344</v>
      </c>
      <c r="BI163" s="543"/>
      <c r="BJ163" s="545" t="b">
        <v>0</v>
      </c>
      <c r="BK163" s="541">
        <v>0</v>
      </c>
      <c r="BL163" s="541">
        <v>0</v>
      </c>
      <c r="BM163" s="541">
        <v>0</v>
      </c>
      <c r="BN163" s="543"/>
      <c r="BO163" s="541">
        <v>0</v>
      </c>
      <c r="BP163" s="541">
        <v>0</v>
      </c>
      <c r="BQ163" s="541">
        <v>0</v>
      </c>
      <c r="BR163" s="541">
        <v>0</v>
      </c>
      <c r="BS163" s="543" t="s">
        <v>481</v>
      </c>
      <c r="BT163" s="541">
        <v>1</v>
      </c>
      <c r="BU163" s="545" t="b">
        <v>0</v>
      </c>
      <c r="BV163" s="543"/>
      <c r="BW163" s="541">
        <v>0</v>
      </c>
      <c r="BX163" s="541">
        <v>0</v>
      </c>
      <c r="BY163" s="543" t="s">
        <v>346</v>
      </c>
      <c r="BZ163" s="542">
        <v>45913</v>
      </c>
      <c r="CA163" s="541"/>
      <c r="CB163" s="541"/>
      <c r="CC163" s="541"/>
      <c r="CD163" s="541"/>
      <c r="CE163" s="541"/>
      <c r="CF163" s="541"/>
      <c r="CG163" s="541"/>
      <c r="CH163" s="541"/>
      <c r="CI163" s="541"/>
      <c r="CJ163" s="541"/>
      <c r="CK163" s="541"/>
      <c r="CL163" s="541"/>
      <c r="CM163" s="541"/>
      <c r="CN163" s="541"/>
      <c r="CO163" s="541"/>
      <c r="CP163" s="541"/>
      <c r="CQ163" s="541"/>
      <c r="CR163" s="541"/>
      <c r="CS163" s="541"/>
      <c r="CT163" s="541"/>
      <c r="CU163" s="541"/>
      <c r="CV163" s="541"/>
      <c r="CW163" s="541"/>
      <c r="CX163" s="541"/>
      <c r="CY163" s="541"/>
    </row>
    <row r="164" spans="1:103" ht="13.2">
      <c r="A164" s="546">
        <v>474036939</v>
      </c>
      <c r="B164" s="547">
        <v>45901</v>
      </c>
      <c r="C164" s="547">
        <v>45907</v>
      </c>
      <c r="D164" s="547">
        <v>45908</v>
      </c>
      <c r="E164" s="548" t="s">
        <v>342</v>
      </c>
      <c r="F164" s="548"/>
      <c r="G164" s="546">
        <v>3039228101457</v>
      </c>
      <c r="H164" s="546">
        <v>0</v>
      </c>
      <c r="I164" s="546">
        <v>0</v>
      </c>
      <c r="J164" s="547"/>
      <c r="K164" s="547"/>
      <c r="L164" s="548"/>
      <c r="M164" s="546">
        <v>0</v>
      </c>
      <c r="N164" s="548"/>
      <c r="O164" s="548"/>
      <c r="P164" s="548"/>
      <c r="Q164" s="548"/>
      <c r="R164" s="548"/>
      <c r="S164" s="548" t="s">
        <v>201</v>
      </c>
      <c r="T164" s="546">
        <v>0</v>
      </c>
      <c r="U164" s="546">
        <v>0</v>
      </c>
      <c r="V164" s="546">
        <v>0</v>
      </c>
      <c r="W164" s="546">
        <v>0</v>
      </c>
      <c r="X164" s="546">
        <v>0</v>
      </c>
      <c r="Y164" s="548"/>
      <c r="Z164" s="548" t="s">
        <v>343</v>
      </c>
      <c r="AA164" s="549">
        <v>45902</v>
      </c>
      <c r="AB164" s="549">
        <v>45902</v>
      </c>
      <c r="AC164" s="547">
        <v>45902</v>
      </c>
      <c r="AD164" s="546">
        <v>18554992213</v>
      </c>
      <c r="AE164" s="546">
        <v>0</v>
      </c>
      <c r="AF164" s="546">
        <v>0</v>
      </c>
      <c r="AG164" s="546">
        <v>0</v>
      </c>
      <c r="AH164" s="546">
        <v>0</v>
      </c>
      <c r="AI164" s="548"/>
      <c r="AJ164" s="546">
        <v>0</v>
      </c>
      <c r="AK164" s="546">
        <v>0</v>
      </c>
      <c r="AL164" s="546"/>
      <c r="AM164" s="546">
        <v>0</v>
      </c>
      <c r="AN164" s="546">
        <v>0</v>
      </c>
      <c r="AO164" s="546">
        <v>0</v>
      </c>
      <c r="AP164" s="546">
        <v>0</v>
      </c>
      <c r="AQ164" s="550" t="b">
        <v>0</v>
      </c>
      <c r="AR164" s="546">
        <v>0</v>
      </c>
      <c r="AS164" s="546">
        <v>0</v>
      </c>
      <c r="AT164" s="546">
        <v>7.9227999999999996</v>
      </c>
      <c r="AU164" s="546">
        <v>0</v>
      </c>
      <c r="AV164" s="546">
        <v>0</v>
      </c>
      <c r="AW164" s="548"/>
      <c r="AX164" s="548"/>
      <c r="AY164" s="546">
        <v>-6.6023333333333332</v>
      </c>
      <c r="AZ164" s="546">
        <v>-1.32</v>
      </c>
      <c r="BA164" s="548"/>
      <c r="BB164" s="546">
        <v>208758</v>
      </c>
      <c r="BC164" s="546">
        <v>0</v>
      </c>
      <c r="BD164" s="548"/>
      <c r="BE164" s="548"/>
      <c r="BF164" s="548"/>
      <c r="BG164" s="548"/>
      <c r="BH164" s="548" t="s">
        <v>344</v>
      </c>
      <c r="BI164" s="548"/>
      <c r="BJ164" s="550" t="b">
        <v>0</v>
      </c>
      <c r="BK164" s="546">
        <v>0</v>
      </c>
      <c r="BL164" s="546">
        <v>0</v>
      </c>
      <c r="BM164" s="546">
        <v>0</v>
      </c>
      <c r="BN164" s="548"/>
      <c r="BO164" s="546">
        <v>0</v>
      </c>
      <c r="BP164" s="546">
        <v>0</v>
      </c>
      <c r="BQ164" s="546">
        <v>0</v>
      </c>
      <c r="BR164" s="546">
        <v>0</v>
      </c>
      <c r="BS164" s="548" t="s">
        <v>482</v>
      </c>
      <c r="BT164" s="546">
        <v>1</v>
      </c>
      <c r="BU164" s="550" t="b">
        <v>0</v>
      </c>
      <c r="BV164" s="548"/>
      <c r="BW164" s="546">
        <v>0</v>
      </c>
      <c r="BX164" s="546">
        <v>0</v>
      </c>
      <c r="BY164" s="548" t="s">
        <v>346</v>
      </c>
      <c r="BZ164" s="547">
        <v>45913</v>
      </c>
      <c r="CA164" s="546"/>
      <c r="CB164" s="546"/>
      <c r="CC164" s="546"/>
      <c r="CD164" s="546"/>
      <c r="CE164" s="546"/>
      <c r="CF164" s="546"/>
      <c r="CG164" s="546"/>
      <c r="CH164" s="546"/>
      <c r="CI164" s="546"/>
      <c r="CJ164" s="546"/>
      <c r="CK164" s="546"/>
      <c r="CL164" s="546"/>
      <c r="CM164" s="546"/>
      <c r="CN164" s="546"/>
      <c r="CO164" s="546"/>
      <c r="CP164" s="546"/>
      <c r="CQ164" s="546"/>
      <c r="CR164" s="546"/>
      <c r="CS164" s="546"/>
      <c r="CT164" s="546"/>
      <c r="CU164" s="546"/>
      <c r="CV164" s="546"/>
      <c r="CW164" s="546"/>
      <c r="CX164" s="546"/>
      <c r="CY164" s="546"/>
    </row>
    <row r="165" spans="1:103" ht="13.2">
      <c r="A165" s="541">
        <v>474036939</v>
      </c>
      <c r="B165" s="542">
        <v>45901</v>
      </c>
      <c r="C165" s="542">
        <v>45907</v>
      </c>
      <c r="D165" s="542">
        <v>45908</v>
      </c>
      <c r="E165" s="543" t="s">
        <v>342</v>
      </c>
      <c r="F165" s="543"/>
      <c r="G165" s="541">
        <v>3039228101483</v>
      </c>
      <c r="H165" s="541">
        <v>0</v>
      </c>
      <c r="I165" s="541">
        <v>0</v>
      </c>
      <c r="J165" s="542"/>
      <c r="K165" s="542"/>
      <c r="L165" s="543"/>
      <c r="M165" s="541">
        <v>0</v>
      </c>
      <c r="N165" s="543"/>
      <c r="O165" s="543"/>
      <c r="P165" s="543"/>
      <c r="Q165" s="543"/>
      <c r="R165" s="543"/>
      <c r="S165" s="543" t="s">
        <v>201</v>
      </c>
      <c r="T165" s="541">
        <v>0</v>
      </c>
      <c r="U165" s="541">
        <v>0</v>
      </c>
      <c r="V165" s="541">
        <v>0</v>
      </c>
      <c r="W165" s="541">
        <v>0</v>
      </c>
      <c r="X165" s="541">
        <v>0</v>
      </c>
      <c r="Y165" s="543"/>
      <c r="Z165" s="543" t="s">
        <v>343</v>
      </c>
      <c r="AA165" s="544">
        <v>45902</v>
      </c>
      <c r="AB165" s="544">
        <v>45902</v>
      </c>
      <c r="AC165" s="542">
        <v>45902</v>
      </c>
      <c r="AD165" s="541">
        <v>19135868425</v>
      </c>
      <c r="AE165" s="541">
        <v>0</v>
      </c>
      <c r="AF165" s="541">
        <v>0</v>
      </c>
      <c r="AG165" s="541">
        <v>0</v>
      </c>
      <c r="AH165" s="541">
        <v>0</v>
      </c>
      <c r="AI165" s="543"/>
      <c r="AJ165" s="541">
        <v>0</v>
      </c>
      <c r="AK165" s="541">
        <v>0</v>
      </c>
      <c r="AL165" s="541"/>
      <c r="AM165" s="541">
        <v>0</v>
      </c>
      <c r="AN165" s="541">
        <v>0</v>
      </c>
      <c r="AO165" s="541">
        <v>0</v>
      </c>
      <c r="AP165" s="541">
        <v>0</v>
      </c>
      <c r="AQ165" s="545" t="b">
        <v>0</v>
      </c>
      <c r="AR165" s="541">
        <v>0</v>
      </c>
      <c r="AS165" s="541">
        <v>0</v>
      </c>
      <c r="AT165" s="541">
        <v>3.4251999999999998</v>
      </c>
      <c r="AU165" s="541">
        <v>0</v>
      </c>
      <c r="AV165" s="541">
        <v>0</v>
      </c>
      <c r="AW165" s="543"/>
      <c r="AX165" s="543"/>
      <c r="AY165" s="541">
        <v>-2.8543333333333334</v>
      </c>
      <c r="AZ165" s="541">
        <v>-0.56999999999999995</v>
      </c>
      <c r="BA165" s="543"/>
      <c r="BB165" s="541">
        <v>2377</v>
      </c>
      <c r="BC165" s="541">
        <v>0</v>
      </c>
      <c r="BD165" s="543"/>
      <c r="BE165" s="543"/>
      <c r="BF165" s="543"/>
      <c r="BG165" s="543"/>
      <c r="BH165" s="543" t="s">
        <v>344</v>
      </c>
      <c r="BI165" s="543"/>
      <c r="BJ165" s="545" t="b">
        <v>0</v>
      </c>
      <c r="BK165" s="541">
        <v>0</v>
      </c>
      <c r="BL165" s="541">
        <v>0</v>
      </c>
      <c r="BM165" s="541">
        <v>0</v>
      </c>
      <c r="BN165" s="543"/>
      <c r="BO165" s="541">
        <v>0</v>
      </c>
      <c r="BP165" s="541">
        <v>0</v>
      </c>
      <c r="BQ165" s="541">
        <v>0</v>
      </c>
      <c r="BR165" s="541">
        <v>0</v>
      </c>
      <c r="BS165" s="543" t="s">
        <v>483</v>
      </c>
      <c r="BT165" s="541">
        <v>1</v>
      </c>
      <c r="BU165" s="545" t="b">
        <v>0</v>
      </c>
      <c r="BV165" s="543"/>
      <c r="BW165" s="541">
        <v>0</v>
      </c>
      <c r="BX165" s="541">
        <v>0</v>
      </c>
      <c r="BY165" s="543" t="s">
        <v>346</v>
      </c>
      <c r="BZ165" s="542">
        <v>45913</v>
      </c>
      <c r="CA165" s="541"/>
      <c r="CB165" s="541"/>
      <c r="CC165" s="541"/>
      <c r="CD165" s="541"/>
      <c r="CE165" s="541"/>
      <c r="CF165" s="541"/>
      <c r="CG165" s="541"/>
      <c r="CH165" s="541"/>
      <c r="CI165" s="541"/>
      <c r="CJ165" s="541"/>
      <c r="CK165" s="541"/>
      <c r="CL165" s="541"/>
      <c r="CM165" s="541"/>
      <c r="CN165" s="541"/>
      <c r="CO165" s="541"/>
      <c r="CP165" s="541"/>
      <c r="CQ165" s="541"/>
      <c r="CR165" s="541"/>
      <c r="CS165" s="541"/>
      <c r="CT165" s="541"/>
      <c r="CU165" s="541"/>
      <c r="CV165" s="541"/>
      <c r="CW165" s="541"/>
      <c r="CX165" s="541"/>
      <c r="CY165" s="541"/>
    </row>
    <row r="166" spans="1:103" ht="13.2">
      <c r="A166" s="546">
        <v>474036939</v>
      </c>
      <c r="B166" s="547">
        <v>45901</v>
      </c>
      <c r="C166" s="547">
        <v>45907</v>
      </c>
      <c r="D166" s="547">
        <v>45908</v>
      </c>
      <c r="E166" s="548" t="s">
        <v>342</v>
      </c>
      <c r="F166" s="548"/>
      <c r="G166" s="546">
        <v>3039228101502</v>
      </c>
      <c r="H166" s="546">
        <v>0</v>
      </c>
      <c r="I166" s="546">
        <v>0</v>
      </c>
      <c r="J166" s="547"/>
      <c r="K166" s="547"/>
      <c r="L166" s="548"/>
      <c r="M166" s="546">
        <v>0</v>
      </c>
      <c r="N166" s="548"/>
      <c r="O166" s="548"/>
      <c r="P166" s="548"/>
      <c r="Q166" s="548"/>
      <c r="R166" s="548"/>
      <c r="S166" s="548" t="s">
        <v>201</v>
      </c>
      <c r="T166" s="546">
        <v>0</v>
      </c>
      <c r="U166" s="546">
        <v>0</v>
      </c>
      <c r="V166" s="546">
        <v>0</v>
      </c>
      <c r="W166" s="546">
        <v>0</v>
      </c>
      <c r="X166" s="546">
        <v>0</v>
      </c>
      <c r="Y166" s="548"/>
      <c r="Z166" s="548" t="s">
        <v>343</v>
      </c>
      <c r="AA166" s="549">
        <v>45902</v>
      </c>
      <c r="AB166" s="549">
        <v>45902</v>
      </c>
      <c r="AC166" s="547">
        <v>45902</v>
      </c>
      <c r="AD166" s="546">
        <v>6193459671</v>
      </c>
      <c r="AE166" s="546">
        <v>0</v>
      </c>
      <c r="AF166" s="546">
        <v>0</v>
      </c>
      <c r="AG166" s="546">
        <v>0</v>
      </c>
      <c r="AH166" s="546">
        <v>0</v>
      </c>
      <c r="AI166" s="548"/>
      <c r="AJ166" s="546">
        <v>0</v>
      </c>
      <c r="AK166" s="546">
        <v>0</v>
      </c>
      <c r="AL166" s="546"/>
      <c r="AM166" s="546">
        <v>0</v>
      </c>
      <c r="AN166" s="546">
        <v>0</v>
      </c>
      <c r="AO166" s="546">
        <v>0</v>
      </c>
      <c r="AP166" s="546">
        <v>0</v>
      </c>
      <c r="AQ166" s="550" t="b">
        <v>0</v>
      </c>
      <c r="AR166" s="546">
        <v>0</v>
      </c>
      <c r="AS166" s="546">
        <v>0</v>
      </c>
      <c r="AT166" s="546">
        <v>3.5188000000000001</v>
      </c>
      <c r="AU166" s="546">
        <v>0</v>
      </c>
      <c r="AV166" s="546">
        <v>0</v>
      </c>
      <c r="AW166" s="548"/>
      <c r="AX166" s="548"/>
      <c r="AY166" s="546">
        <v>-2.9323333333333332</v>
      </c>
      <c r="AZ166" s="546">
        <v>-0.59</v>
      </c>
      <c r="BA166" s="548"/>
      <c r="BB166" s="546">
        <v>111946</v>
      </c>
      <c r="BC166" s="546">
        <v>0</v>
      </c>
      <c r="BD166" s="548"/>
      <c r="BE166" s="548"/>
      <c r="BF166" s="548"/>
      <c r="BG166" s="548"/>
      <c r="BH166" s="548" t="s">
        <v>344</v>
      </c>
      <c r="BI166" s="548"/>
      <c r="BJ166" s="550" t="b">
        <v>0</v>
      </c>
      <c r="BK166" s="546">
        <v>0</v>
      </c>
      <c r="BL166" s="546">
        <v>0</v>
      </c>
      <c r="BM166" s="546">
        <v>0</v>
      </c>
      <c r="BN166" s="548"/>
      <c r="BO166" s="546">
        <v>0</v>
      </c>
      <c r="BP166" s="546">
        <v>0</v>
      </c>
      <c r="BQ166" s="546">
        <v>0</v>
      </c>
      <c r="BR166" s="546">
        <v>0</v>
      </c>
      <c r="BS166" s="548" t="s">
        <v>484</v>
      </c>
      <c r="BT166" s="546">
        <v>1</v>
      </c>
      <c r="BU166" s="550" t="b">
        <v>0</v>
      </c>
      <c r="BV166" s="548"/>
      <c r="BW166" s="546">
        <v>0</v>
      </c>
      <c r="BX166" s="546">
        <v>0</v>
      </c>
      <c r="BY166" s="548" t="s">
        <v>346</v>
      </c>
      <c r="BZ166" s="547">
        <v>45913</v>
      </c>
      <c r="CA166" s="546"/>
      <c r="CB166" s="546"/>
      <c r="CC166" s="546"/>
      <c r="CD166" s="546"/>
      <c r="CE166" s="546"/>
      <c r="CF166" s="546"/>
      <c r="CG166" s="546"/>
      <c r="CH166" s="546"/>
      <c r="CI166" s="546"/>
      <c r="CJ166" s="546"/>
      <c r="CK166" s="546"/>
      <c r="CL166" s="546"/>
      <c r="CM166" s="546"/>
      <c r="CN166" s="546"/>
      <c r="CO166" s="546"/>
      <c r="CP166" s="546"/>
      <c r="CQ166" s="546"/>
      <c r="CR166" s="546"/>
      <c r="CS166" s="546"/>
      <c r="CT166" s="546"/>
      <c r="CU166" s="546"/>
      <c r="CV166" s="546"/>
      <c r="CW166" s="546"/>
      <c r="CX166" s="546"/>
      <c r="CY166" s="546"/>
    </row>
    <row r="167" spans="1:103" ht="13.2">
      <c r="A167" s="541">
        <v>474036939</v>
      </c>
      <c r="B167" s="542">
        <v>45901</v>
      </c>
      <c r="C167" s="542">
        <v>45907</v>
      </c>
      <c r="D167" s="542">
        <v>45908</v>
      </c>
      <c r="E167" s="543" t="s">
        <v>342</v>
      </c>
      <c r="F167" s="543"/>
      <c r="G167" s="541">
        <v>3039228101455</v>
      </c>
      <c r="H167" s="541">
        <v>0</v>
      </c>
      <c r="I167" s="541">
        <v>0</v>
      </c>
      <c r="J167" s="542"/>
      <c r="K167" s="542"/>
      <c r="L167" s="543"/>
      <c r="M167" s="541">
        <v>0</v>
      </c>
      <c r="N167" s="543"/>
      <c r="O167" s="543"/>
      <c r="P167" s="543"/>
      <c r="Q167" s="543"/>
      <c r="R167" s="543"/>
      <c r="S167" s="543" t="s">
        <v>201</v>
      </c>
      <c r="T167" s="541">
        <v>0</v>
      </c>
      <c r="U167" s="541">
        <v>0</v>
      </c>
      <c r="V167" s="541">
        <v>0</v>
      </c>
      <c r="W167" s="541">
        <v>0</v>
      </c>
      <c r="X167" s="541">
        <v>0</v>
      </c>
      <c r="Y167" s="543"/>
      <c r="Z167" s="543" t="s">
        <v>343</v>
      </c>
      <c r="AA167" s="544">
        <v>45902</v>
      </c>
      <c r="AB167" s="544">
        <v>45902</v>
      </c>
      <c r="AC167" s="542">
        <v>45902</v>
      </c>
      <c r="AD167" s="541">
        <v>3139057911</v>
      </c>
      <c r="AE167" s="541">
        <v>0</v>
      </c>
      <c r="AF167" s="541">
        <v>0</v>
      </c>
      <c r="AG167" s="541">
        <v>0</v>
      </c>
      <c r="AH167" s="541">
        <v>0</v>
      </c>
      <c r="AI167" s="543"/>
      <c r="AJ167" s="541">
        <v>0</v>
      </c>
      <c r="AK167" s="541">
        <v>0</v>
      </c>
      <c r="AL167" s="541"/>
      <c r="AM167" s="541">
        <v>0</v>
      </c>
      <c r="AN167" s="541">
        <v>0</v>
      </c>
      <c r="AO167" s="541">
        <v>0</v>
      </c>
      <c r="AP167" s="541">
        <v>0</v>
      </c>
      <c r="AQ167" s="545" t="b">
        <v>0</v>
      </c>
      <c r="AR167" s="541">
        <v>0</v>
      </c>
      <c r="AS167" s="541">
        <v>0</v>
      </c>
      <c r="AT167" s="541">
        <v>3.9799000000000002</v>
      </c>
      <c r="AU167" s="541">
        <v>0</v>
      </c>
      <c r="AV167" s="541">
        <v>0</v>
      </c>
      <c r="AW167" s="543"/>
      <c r="AX167" s="543"/>
      <c r="AY167" s="541">
        <v>-3.3165833333333334</v>
      </c>
      <c r="AZ167" s="541">
        <v>-0.66</v>
      </c>
      <c r="BA167" s="543"/>
      <c r="BB167" s="541">
        <v>107797</v>
      </c>
      <c r="BC167" s="541">
        <v>0</v>
      </c>
      <c r="BD167" s="543"/>
      <c r="BE167" s="543"/>
      <c r="BF167" s="543"/>
      <c r="BG167" s="543"/>
      <c r="BH167" s="543" t="s">
        <v>344</v>
      </c>
      <c r="BI167" s="543"/>
      <c r="BJ167" s="545" t="b">
        <v>0</v>
      </c>
      <c r="BK167" s="541">
        <v>0</v>
      </c>
      <c r="BL167" s="541">
        <v>0</v>
      </c>
      <c r="BM167" s="541">
        <v>0</v>
      </c>
      <c r="BN167" s="543"/>
      <c r="BO167" s="541">
        <v>0</v>
      </c>
      <c r="BP167" s="541">
        <v>0</v>
      </c>
      <c r="BQ167" s="541">
        <v>0</v>
      </c>
      <c r="BR167" s="541">
        <v>0</v>
      </c>
      <c r="BS167" s="543" t="s">
        <v>437</v>
      </c>
      <c r="BT167" s="541">
        <v>1</v>
      </c>
      <c r="BU167" s="545" t="b">
        <v>0</v>
      </c>
      <c r="BV167" s="543"/>
      <c r="BW167" s="541">
        <v>0</v>
      </c>
      <c r="BX167" s="541">
        <v>0</v>
      </c>
      <c r="BY167" s="543" t="s">
        <v>346</v>
      </c>
      <c r="BZ167" s="542">
        <v>45913</v>
      </c>
      <c r="CA167" s="541"/>
      <c r="CB167" s="541"/>
      <c r="CC167" s="541"/>
      <c r="CD167" s="541"/>
      <c r="CE167" s="541"/>
      <c r="CF167" s="541"/>
      <c r="CG167" s="541"/>
      <c r="CH167" s="541"/>
      <c r="CI167" s="541"/>
      <c r="CJ167" s="541"/>
      <c r="CK167" s="541"/>
      <c r="CL167" s="541"/>
      <c r="CM167" s="541"/>
      <c r="CN167" s="541"/>
      <c r="CO167" s="541"/>
      <c r="CP167" s="541"/>
      <c r="CQ167" s="541"/>
      <c r="CR167" s="541"/>
      <c r="CS167" s="541"/>
      <c r="CT167" s="541"/>
      <c r="CU167" s="541"/>
      <c r="CV167" s="541"/>
      <c r="CW167" s="541"/>
      <c r="CX167" s="541"/>
      <c r="CY167" s="541"/>
    </row>
    <row r="168" spans="1:103" ht="13.2">
      <c r="A168" s="546">
        <v>474036939</v>
      </c>
      <c r="B168" s="547">
        <v>45901</v>
      </c>
      <c r="C168" s="547">
        <v>45907</v>
      </c>
      <c r="D168" s="547">
        <v>45908</v>
      </c>
      <c r="E168" s="548" t="s">
        <v>342</v>
      </c>
      <c r="F168" s="548"/>
      <c r="G168" s="546">
        <v>3039228101466</v>
      </c>
      <c r="H168" s="546">
        <v>0</v>
      </c>
      <c r="I168" s="546">
        <v>0</v>
      </c>
      <c r="J168" s="547"/>
      <c r="K168" s="547"/>
      <c r="L168" s="548"/>
      <c r="M168" s="546">
        <v>0</v>
      </c>
      <c r="N168" s="548"/>
      <c r="O168" s="548"/>
      <c r="P168" s="548"/>
      <c r="Q168" s="548"/>
      <c r="R168" s="548"/>
      <c r="S168" s="548" t="s">
        <v>201</v>
      </c>
      <c r="T168" s="546">
        <v>0</v>
      </c>
      <c r="U168" s="546">
        <v>0</v>
      </c>
      <c r="V168" s="546">
        <v>0</v>
      </c>
      <c r="W168" s="546">
        <v>0</v>
      </c>
      <c r="X168" s="546">
        <v>0</v>
      </c>
      <c r="Y168" s="548"/>
      <c r="Z168" s="548" t="s">
        <v>343</v>
      </c>
      <c r="AA168" s="549">
        <v>45902</v>
      </c>
      <c r="AB168" s="549">
        <v>45902</v>
      </c>
      <c r="AC168" s="547">
        <v>45902</v>
      </c>
      <c r="AD168" s="546">
        <v>18628181279</v>
      </c>
      <c r="AE168" s="546">
        <v>0</v>
      </c>
      <c r="AF168" s="546">
        <v>0</v>
      </c>
      <c r="AG168" s="546">
        <v>0</v>
      </c>
      <c r="AH168" s="546">
        <v>0</v>
      </c>
      <c r="AI168" s="548"/>
      <c r="AJ168" s="546">
        <v>0</v>
      </c>
      <c r="AK168" s="546">
        <v>0</v>
      </c>
      <c r="AL168" s="546"/>
      <c r="AM168" s="546">
        <v>0</v>
      </c>
      <c r="AN168" s="546">
        <v>0</v>
      </c>
      <c r="AO168" s="546">
        <v>0</v>
      </c>
      <c r="AP168" s="546">
        <v>0</v>
      </c>
      <c r="AQ168" s="550" t="b">
        <v>0</v>
      </c>
      <c r="AR168" s="546">
        <v>0</v>
      </c>
      <c r="AS168" s="546">
        <v>0</v>
      </c>
      <c r="AT168" s="546">
        <v>8.1167999999999996</v>
      </c>
      <c r="AU168" s="546">
        <v>0</v>
      </c>
      <c r="AV168" s="546">
        <v>0</v>
      </c>
      <c r="AW168" s="548"/>
      <c r="AX168" s="548"/>
      <c r="AY168" s="546">
        <v>-6.7640000000000002</v>
      </c>
      <c r="AZ168" s="546">
        <v>-1.35</v>
      </c>
      <c r="BA168" s="548"/>
      <c r="BB168" s="546">
        <v>205183</v>
      </c>
      <c r="BC168" s="546">
        <v>0</v>
      </c>
      <c r="BD168" s="548"/>
      <c r="BE168" s="548"/>
      <c r="BF168" s="548"/>
      <c r="BG168" s="548"/>
      <c r="BH168" s="548" t="s">
        <v>344</v>
      </c>
      <c r="BI168" s="548"/>
      <c r="BJ168" s="550" t="b">
        <v>0</v>
      </c>
      <c r="BK168" s="546">
        <v>0</v>
      </c>
      <c r="BL168" s="546">
        <v>0</v>
      </c>
      <c r="BM168" s="546">
        <v>0</v>
      </c>
      <c r="BN168" s="548"/>
      <c r="BO168" s="546">
        <v>0</v>
      </c>
      <c r="BP168" s="546">
        <v>0</v>
      </c>
      <c r="BQ168" s="546">
        <v>0</v>
      </c>
      <c r="BR168" s="546">
        <v>0</v>
      </c>
      <c r="BS168" s="548" t="s">
        <v>485</v>
      </c>
      <c r="BT168" s="546">
        <v>1</v>
      </c>
      <c r="BU168" s="550" t="b">
        <v>0</v>
      </c>
      <c r="BV168" s="548"/>
      <c r="BW168" s="546">
        <v>0</v>
      </c>
      <c r="BX168" s="546">
        <v>0</v>
      </c>
      <c r="BY168" s="548" t="s">
        <v>346</v>
      </c>
      <c r="BZ168" s="547">
        <v>45913</v>
      </c>
      <c r="CA168" s="546"/>
      <c r="CB168" s="546"/>
      <c r="CC168" s="546"/>
      <c r="CD168" s="546"/>
      <c r="CE168" s="546"/>
      <c r="CF168" s="546"/>
      <c r="CG168" s="546"/>
      <c r="CH168" s="546"/>
      <c r="CI168" s="546"/>
      <c r="CJ168" s="546"/>
      <c r="CK168" s="546"/>
      <c r="CL168" s="546"/>
      <c r="CM168" s="546"/>
      <c r="CN168" s="546"/>
      <c r="CO168" s="546"/>
      <c r="CP168" s="546"/>
      <c r="CQ168" s="546"/>
      <c r="CR168" s="546"/>
      <c r="CS168" s="546"/>
      <c r="CT168" s="546"/>
      <c r="CU168" s="546"/>
      <c r="CV168" s="546"/>
      <c r="CW168" s="546"/>
      <c r="CX168" s="546"/>
      <c r="CY168" s="546"/>
    </row>
    <row r="169" spans="1:103" ht="13.2">
      <c r="A169" s="541">
        <v>474036939</v>
      </c>
      <c r="B169" s="542">
        <v>45901</v>
      </c>
      <c r="C169" s="542">
        <v>45907</v>
      </c>
      <c r="D169" s="542">
        <v>45908</v>
      </c>
      <c r="E169" s="543" t="s">
        <v>342</v>
      </c>
      <c r="F169" s="543"/>
      <c r="G169" s="541">
        <v>3039228101460</v>
      </c>
      <c r="H169" s="541">
        <v>0</v>
      </c>
      <c r="I169" s="541">
        <v>0</v>
      </c>
      <c r="J169" s="542"/>
      <c r="K169" s="542"/>
      <c r="L169" s="543"/>
      <c r="M169" s="541">
        <v>0</v>
      </c>
      <c r="N169" s="543"/>
      <c r="O169" s="543"/>
      <c r="P169" s="543"/>
      <c r="Q169" s="543"/>
      <c r="R169" s="543"/>
      <c r="S169" s="543" t="s">
        <v>201</v>
      </c>
      <c r="T169" s="541">
        <v>0</v>
      </c>
      <c r="U169" s="541">
        <v>0</v>
      </c>
      <c r="V169" s="541">
        <v>0</v>
      </c>
      <c r="W169" s="541">
        <v>0</v>
      </c>
      <c r="X169" s="541">
        <v>0</v>
      </c>
      <c r="Y169" s="543"/>
      <c r="Z169" s="543" t="s">
        <v>343</v>
      </c>
      <c r="AA169" s="544">
        <v>45902</v>
      </c>
      <c r="AB169" s="544">
        <v>45902</v>
      </c>
      <c r="AC169" s="542">
        <v>45902</v>
      </c>
      <c r="AD169" s="541">
        <v>18857387979</v>
      </c>
      <c r="AE169" s="541">
        <v>0</v>
      </c>
      <c r="AF169" s="541">
        <v>0</v>
      </c>
      <c r="AG169" s="541">
        <v>0</v>
      </c>
      <c r="AH169" s="541">
        <v>0</v>
      </c>
      <c r="AI169" s="543"/>
      <c r="AJ169" s="541">
        <v>0</v>
      </c>
      <c r="AK169" s="541">
        <v>0</v>
      </c>
      <c r="AL169" s="541"/>
      <c r="AM169" s="541">
        <v>0</v>
      </c>
      <c r="AN169" s="541">
        <v>0</v>
      </c>
      <c r="AO169" s="541">
        <v>0</v>
      </c>
      <c r="AP169" s="541">
        <v>0</v>
      </c>
      <c r="AQ169" s="545" t="b">
        <v>0</v>
      </c>
      <c r="AR169" s="541">
        <v>0</v>
      </c>
      <c r="AS169" s="541">
        <v>0</v>
      </c>
      <c r="AT169" s="541">
        <v>8.1156000000000006</v>
      </c>
      <c r="AU169" s="541">
        <v>0</v>
      </c>
      <c r="AV169" s="541">
        <v>0</v>
      </c>
      <c r="AW169" s="543"/>
      <c r="AX169" s="543"/>
      <c r="AY169" s="541">
        <v>-6.7629999999999999</v>
      </c>
      <c r="AZ169" s="541">
        <v>-1.35</v>
      </c>
      <c r="BA169" s="543"/>
      <c r="BB169" s="541">
        <v>204813</v>
      </c>
      <c r="BC169" s="541">
        <v>0</v>
      </c>
      <c r="BD169" s="543"/>
      <c r="BE169" s="543"/>
      <c r="BF169" s="543"/>
      <c r="BG169" s="543"/>
      <c r="BH169" s="543" t="s">
        <v>344</v>
      </c>
      <c r="BI169" s="543"/>
      <c r="BJ169" s="545" t="b">
        <v>0</v>
      </c>
      <c r="BK169" s="541">
        <v>0</v>
      </c>
      <c r="BL169" s="541">
        <v>0</v>
      </c>
      <c r="BM169" s="541">
        <v>0</v>
      </c>
      <c r="BN169" s="543"/>
      <c r="BO169" s="541">
        <v>0</v>
      </c>
      <c r="BP169" s="541">
        <v>0</v>
      </c>
      <c r="BQ169" s="541">
        <v>0</v>
      </c>
      <c r="BR169" s="541">
        <v>0</v>
      </c>
      <c r="BS169" s="543" t="s">
        <v>486</v>
      </c>
      <c r="BT169" s="541">
        <v>1</v>
      </c>
      <c r="BU169" s="545" t="b">
        <v>0</v>
      </c>
      <c r="BV169" s="543"/>
      <c r="BW169" s="541">
        <v>0</v>
      </c>
      <c r="BX169" s="541">
        <v>0</v>
      </c>
      <c r="BY169" s="543" t="s">
        <v>346</v>
      </c>
      <c r="BZ169" s="542">
        <v>45913</v>
      </c>
      <c r="CA169" s="541"/>
      <c r="CB169" s="541"/>
      <c r="CC169" s="541"/>
      <c r="CD169" s="541"/>
      <c r="CE169" s="541"/>
      <c r="CF169" s="541"/>
      <c r="CG169" s="541"/>
      <c r="CH169" s="541"/>
      <c r="CI169" s="541"/>
      <c r="CJ169" s="541"/>
      <c r="CK169" s="541"/>
      <c r="CL169" s="541"/>
      <c r="CM169" s="541"/>
      <c r="CN169" s="541"/>
      <c r="CO169" s="541"/>
      <c r="CP169" s="541"/>
      <c r="CQ169" s="541"/>
      <c r="CR169" s="541"/>
      <c r="CS169" s="541"/>
      <c r="CT169" s="541"/>
      <c r="CU169" s="541"/>
      <c r="CV169" s="541"/>
      <c r="CW169" s="541"/>
      <c r="CX169" s="541"/>
      <c r="CY169" s="541"/>
    </row>
    <row r="170" spans="1:103" ht="13.2">
      <c r="A170" s="546">
        <v>474036939</v>
      </c>
      <c r="B170" s="547">
        <v>45901</v>
      </c>
      <c r="C170" s="547">
        <v>45907</v>
      </c>
      <c r="D170" s="547">
        <v>45908</v>
      </c>
      <c r="E170" s="548" t="s">
        <v>342</v>
      </c>
      <c r="F170" s="548"/>
      <c r="G170" s="546">
        <v>3039228101500</v>
      </c>
      <c r="H170" s="546">
        <v>0</v>
      </c>
      <c r="I170" s="546">
        <v>0</v>
      </c>
      <c r="J170" s="547"/>
      <c r="K170" s="547"/>
      <c r="L170" s="548"/>
      <c r="M170" s="546">
        <v>0</v>
      </c>
      <c r="N170" s="548"/>
      <c r="O170" s="548"/>
      <c r="P170" s="548"/>
      <c r="Q170" s="548"/>
      <c r="R170" s="548"/>
      <c r="S170" s="548" t="s">
        <v>201</v>
      </c>
      <c r="T170" s="546">
        <v>0</v>
      </c>
      <c r="U170" s="546">
        <v>0</v>
      </c>
      <c r="V170" s="546">
        <v>0</v>
      </c>
      <c r="W170" s="546">
        <v>0</v>
      </c>
      <c r="X170" s="546">
        <v>0</v>
      </c>
      <c r="Y170" s="548"/>
      <c r="Z170" s="548" t="s">
        <v>343</v>
      </c>
      <c r="AA170" s="549">
        <v>45902</v>
      </c>
      <c r="AB170" s="549">
        <v>45902</v>
      </c>
      <c r="AC170" s="547">
        <v>45902</v>
      </c>
      <c r="AD170" s="546">
        <v>18946503364</v>
      </c>
      <c r="AE170" s="546">
        <v>0</v>
      </c>
      <c r="AF170" s="546">
        <v>0</v>
      </c>
      <c r="AG170" s="546">
        <v>0</v>
      </c>
      <c r="AH170" s="546">
        <v>0</v>
      </c>
      <c r="AI170" s="548"/>
      <c r="AJ170" s="546">
        <v>0</v>
      </c>
      <c r="AK170" s="546">
        <v>0</v>
      </c>
      <c r="AL170" s="546"/>
      <c r="AM170" s="546">
        <v>0</v>
      </c>
      <c r="AN170" s="546">
        <v>0</v>
      </c>
      <c r="AO170" s="546">
        <v>0</v>
      </c>
      <c r="AP170" s="546">
        <v>0</v>
      </c>
      <c r="AQ170" s="550" t="b">
        <v>0</v>
      </c>
      <c r="AR170" s="546">
        <v>0</v>
      </c>
      <c r="AS170" s="546">
        <v>0</v>
      </c>
      <c r="AT170" s="546">
        <v>4.0536000000000003</v>
      </c>
      <c r="AU170" s="546">
        <v>0</v>
      </c>
      <c r="AV170" s="546">
        <v>0</v>
      </c>
      <c r="AW170" s="548"/>
      <c r="AX170" s="548"/>
      <c r="AY170" s="546">
        <v>-3.3780000000000001</v>
      </c>
      <c r="AZ170" s="546">
        <v>-0.68</v>
      </c>
      <c r="BA170" s="548"/>
      <c r="BB170" s="546">
        <v>306084</v>
      </c>
      <c r="BC170" s="546">
        <v>0</v>
      </c>
      <c r="BD170" s="548"/>
      <c r="BE170" s="548"/>
      <c r="BF170" s="548"/>
      <c r="BG170" s="548"/>
      <c r="BH170" s="548" t="s">
        <v>344</v>
      </c>
      <c r="BI170" s="548"/>
      <c r="BJ170" s="550" t="b">
        <v>0</v>
      </c>
      <c r="BK170" s="546">
        <v>0</v>
      </c>
      <c r="BL170" s="546">
        <v>0</v>
      </c>
      <c r="BM170" s="546">
        <v>0</v>
      </c>
      <c r="BN170" s="548"/>
      <c r="BO170" s="546">
        <v>0</v>
      </c>
      <c r="BP170" s="546">
        <v>0</v>
      </c>
      <c r="BQ170" s="546">
        <v>0</v>
      </c>
      <c r="BR170" s="546">
        <v>0</v>
      </c>
      <c r="BS170" s="548" t="s">
        <v>487</v>
      </c>
      <c r="BT170" s="546">
        <v>1</v>
      </c>
      <c r="BU170" s="550" t="b">
        <v>0</v>
      </c>
      <c r="BV170" s="548"/>
      <c r="BW170" s="546">
        <v>0</v>
      </c>
      <c r="BX170" s="546">
        <v>0</v>
      </c>
      <c r="BY170" s="548" t="s">
        <v>346</v>
      </c>
      <c r="BZ170" s="547">
        <v>45913</v>
      </c>
      <c r="CA170" s="546"/>
      <c r="CB170" s="546"/>
      <c r="CC170" s="546"/>
      <c r="CD170" s="546"/>
      <c r="CE170" s="546"/>
      <c r="CF170" s="546"/>
      <c r="CG170" s="546"/>
      <c r="CH170" s="546"/>
      <c r="CI170" s="546"/>
      <c r="CJ170" s="546"/>
      <c r="CK170" s="546"/>
      <c r="CL170" s="546"/>
      <c r="CM170" s="546"/>
      <c r="CN170" s="546"/>
      <c r="CO170" s="546"/>
      <c r="CP170" s="546"/>
      <c r="CQ170" s="546"/>
      <c r="CR170" s="546"/>
      <c r="CS170" s="546"/>
      <c r="CT170" s="546"/>
      <c r="CU170" s="546"/>
      <c r="CV170" s="546"/>
      <c r="CW170" s="546"/>
      <c r="CX170" s="546"/>
      <c r="CY170" s="546"/>
    </row>
    <row r="171" spans="1:103" ht="13.2">
      <c r="A171" s="541">
        <v>474036939</v>
      </c>
      <c r="B171" s="542">
        <v>45901</v>
      </c>
      <c r="C171" s="542">
        <v>45907</v>
      </c>
      <c r="D171" s="542">
        <v>45908</v>
      </c>
      <c r="E171" s="543" t="s">
        <v>342</v>
      </c>
      <c r="F171" s="543"/>
      <c r="G171" s="541">
        <v>3039228101487</v>
      </c>
      <c r="H171" s="541">
        <v>0</v>
      </c>
      <c r="I171" s="541">
        <v>0</v>
      </c>
      <c r="J171" s="542"/>
      <c r="K171" s="542"/>
      <c r="L171" s="543"/>
      <c r="M171" s="541">
        <v>0</v>
      </c>
      <c r="N171" s="543"/>
      <c r="O171" s="543"/>
      <c r="P171" s="543"/>
      <c r="Q171" s="543"/>
      <c r="R171" s="543"/>
      <c r="S171" s="543" t="s">
        <v>201</v>
      </c>
      <c r="T171" s="541">
        <v>0</v>
      </c>
      <c r="U171" s="541">
        <v>0</v>
      </c>
      <c r="V171" s="541">
        <v>0</v>
      </c>
      <c r="W171" s="541">
        <v>0</v>
      </c>
      <c r="X171" s="541">
        <v>0</v>
      </c>
      <c r="Y171" s="543"/>
      <c r="Z171" s="543" t="s">
        <v>343</v>
      </c>
      <c r="AA171" s="544">
        <v>45902</v>
      </c>
      <c r="AB171" s="544">
        <v>45902</v>
      </c>
      <c r="AC171" s="542">
        <v>45902</v>
      </c>
      <c r="AD171" s="541">
        <v>19130579062</v>
      </c>
      <c r="AE171" s="541">
        <v>0</v>
      </c>
      <c r="AF171" s="541">
        <v>0</v>
      </c>
      <c r="AG171" s="541">
        <v>0</v>
      </c>
      <c r="AH171" s="541">
        <v>0</v>
      </c>
      <c r="AI171" s="543"/>
      <c r="AJ171" s="541">
        <v>0</v>
      </c>
      <c r="AK171" s="541">
        <v>0</v>
      </c>
      <c r="AL171" s="541"/>
      <c r="AM171" s="541">
        <v>0</v>
      </c>
      <c r="AN171" s="541">
        <v>0</v>
      </c>
      <c r="AO171" s="541">
        <v>0</v>
      </c>
      <c r="AP171" s="541">
        <v>0</v>
      </c>
      <c r="AQ171" s="545" t="b">
        <v>0</v>
      </c>
      <c r="AR171" s="541">
        <v>0</v>
      </c>
      <c r="AS171" s="541">
        <v>0</v>
      </c>
      <c r="AT171" s="541">
        <v>7.5704000000000002</v>
      </c>
      <c r="AU171" s="541">
        <v>0</v>
      </c>
      <c r="AV171" s="541">
        <v>0</v>
      </c>
      <c r="AW171" s="543"/>
      <c r="AX171" s="543"/>
      <c r="AY171" s="541">
        <v>-6.3086666666666664</v>
      </c>
      <c r="AZ171" s="541">
        <v>-1.26</v>
      </c>
      <c r="BA171" s="543"/>
      <c r="BB171" s="541">
        <v>111398</v>
      </c>
      <c r="BC171" s="541">
        <v>0</v>
      </c>
      <c r="BD171" s="543"/>
      <c r="BE171" s="543"/>
      <c r="BF171" s="543"/>
      <c r="BG171" s="543"/>
      <c r="BH171" s="543" t="s">
        <v>344</v>
      </c>
      <c r="BI171" s="543"/>
      <c r="BJ171" s="545" t="b">
        <v>0</v>
      </c>
      <c r="BK171" s="541">
        <v>0</v>
      </c>
      <c r="BL171" s="541">
        <v>0</v>
      </c>
      <c r="BM171" s="541">
        <v>0</v>
      </c>
      <c r="BN171" s="543"/>
      <c r="BO171" s="541">
        <v>0</v>
      </c>
      <c r="BP171" s="541">
        <v>0</v>
      </c>
      <c r="BQ171" s="541">
        <v>0</v>
      </c>
      <c r="BR171" s="541">
        <v>0</v>
      </c>
      <c r="BS171" s="543" t="s">
        <v>488</v>
      </c>
      <c r="BT171" s="541">
        <v>1</v>
      </c>
      <c r="BU171" s="545" t="b">
        <v>0</v>
      </c>
      <c r="BV171" s="543"/>
      <c r="BW171" s="541">
        <v>0</v>
      </c>
      <c r="BX171" s="541">
        <v>0</v>
      </c>
      <c r="BY171" s="543" t="s">
        <v>346</v>
      </c>
      <c r="BZ171" s="542">
        <v>45913</v>
      </c>
      <c r="CA171" s="541"/>
      <c r="CB171" s="541"/>
      <c r="CC171" s="541"/>
      <c r="CD171" s="541"/>
      <c r="CE171" s="541"/>
      <c r="CF171" s="541"/>
      <c r="CG171" s="541"/>
      <c r="CH171" s="541"/>
      <c r="CI171" s="541"/>
      <c r="CJ171" s="541"/>
      <c r="CK171" s="541"/>
      <c r="CL171" s="541"/>
      <c r="CM171" s="541"/>
      <c r="CN171" s="541"/>
      <c r="CO171" s="541"/>
      <c r="CP171" s="541"/>
      <c r="CQ171" s="541"/>
      <c r="CR171" s="541"/>
      <c r="CS171" s="541"/>
      <c r="CT171" s="541"/>
      <c r="CU171" s="541"/>
      <c r="CV171" s="541"/>
      <c r="CW171" s="541"/>
      <c r="CX171" s="541"/>
      <c r="CY171" s="541"/>
    </row>
    <row r="172" spans="1:103" ht="13.2">
      <c r="A172" s="546">
        <v>474036939</v>
      </c>
      <c r="B172" s="547">
        <v>45901</v>
      </c>
      <c r="C172" s="547">
        <v>45907</v>
      </c>
      <c r="D172" s="547">
        <v>45908</v>
      </c>
      <c r="E172" s="548" t="s">
        <v>342</v>
      </c>
      <c r="F172" s="548"/>
      <c r="G172" s="546">
        <v>3039228101491</v>
      </c>
      <c r="H172" s="546">
        <v>0</v>
      </c>
      <c r="I172" s="546">
        <v>0</v>
      </c>
      <c r="J172" s="547"/>
      <c r="K172" s="547"/>
      <c r="L172" s="548"/>
      <c r="M172" s="546">
        <v>0</v>
      </c>
      <c r="N172" s="548"/>
      <c r="O172" s="548"/>
      <c r="P172" s="548"/>
      <c r="Q172" s="548"/>
      <c r="R172" s="548"/>
      <c r="S172" s="548" t="s">
        <v>201</v>
      </c>
      <c r="T172" s="546">
        <v>0</v>
      </c>
      <c r="U172" s="546">
        <v>0</v>
      </c>
      <c r="V172" s="546">
        <v>0</v>
      </c>
      <c r="W172" s="546">
        <v>0</v>
      </c>
      <c r="X172" s="546">
        <v>0</v>
      </c>
      <c r="Y172" s="548"/>
      <c r="Z172" s="548" t="s">
        <v>343</v>
      </c>
      <c r="AA172" s="549">
        <v>45902</v>
      </c>
      <c r="AB172" s="549">
        <v>45902</v>
      </c>
      <c r="AC172" s="547">
        <v>45902</v>
      </c>
      <c r="AD172" s="546">
        <v>18602586666</v>
      </c>
      <c r="AE172" s="546">
        <v>0</v>
      </c>
      <c r="AF172" s="546">
        <v>0</v>
      </c>
      <c r="AG172" s="546">
        <v>0</v>
      </c>
      <c r="AH172" s="546">
        <v>0</v>
      </c>
      <c r="AI172" s="548"/>
      <c r="AJ172" s="546">
        <v>0</v>
      </c>
      <c r="AK172" s="546">
        <v>0</v>
      </c>
      <c r="AL172" s="546"/>
      <c r="AM172" s="546">
        <v>0</v>
      </c>
      <c r="AN172" s="546">
        <v>0</v>
      </c>
      <c r="AO172" s="546">
        <v>0</v>
      </c>
      <c r="AP172" s="546">
        <v>0</v>
      </c>
      <c r="AQ172" s="550" t="b">
        <v>0</v>
      </c>
      <c r="AR172" s="546">
        <v>0</v>
      </c>
      <c r="AS172" s="546">
        <v>0</v>
      </c>
      <c r="AT172" s="546">
        <v>8.1224000000000007</v>
      </c>
      <c r="AU172" s="546">
        <v>0</v>
      </c>
      <c r="AV172" s="546">
        <v>0</v>
      </c>
      <c r="AW172" s="548"/>
      <c r="AX172" s="548"/>
      <c r="AY172" s="546">
        <v>-6.7686666666666664</v>
      </c>
      <c r="AZ172" s="546">
        <v>-1.35</v>
      </c>
      <c r="BA172" s="548"/>
      <c r="BB172" s="546">
        <v>104570</v>
      </c>
      <c r="BC172" s="546">
        <v>0</v>
      </c>
      <c r="BD172" s="548"/>
      <c r="BE172" s="548"/>
      <c r="BF172" s="548"/>
      <c r="BG172" s="548"/>
      <c r="BH172" s="548" t="s">
        <v>344</v>
      </c>
      <c r="BI172" s="548"/>
      <c r="BJ172" s="550" t="b">
        <v>0</v>
      </c>
      <c r="BK172" s="546">
        <v>0</v>
      </c>
      <c r="BL172" s="546">
        <v>0</v>
      </c>
      <c r="BM172" s="546">
        <v>0</v>
      </c>
      <c r="BN172" s="548"/>
      <c r="BO172" s="546">
        <v>0</v>
      </c>
      <c r="BP172" s="546">
        <v>0</v>
      </c>
      <c r="BQ172" s="546">
        <v>0</v>
      </c>
      <c r="BR172" s="546">
        <v>0</v>
      </c>
      <c r="BS172" s="548" t="s">
        <v>489</v>
      </c>
      <c r="BT172" s="546">
        <v>1</v>
      </c>
      <c r="BU172" s="550" t="b">
        <v>0</v>
      </c>
      <c r="BV172" s="548"/>
      <c r="BW172" s="546">
        <v>0</v>
      </c>
      <c r="BX172" s="546">
        <v>0</v>
      </c>
      <c r="BY172" s="548" t="s">
        <v>346</v>
      </c>
      <c r="BZ172" s="547">
        <v>45913</v>
      </c>
      <c r="CA172" s="546"/>
      <c r="CB172" s="546"/>
      <c r="CC172" s="546"/>
      <c r="CD172" s="546"/>
      <c r="CE172" s="546"/>
      <c r="CF172" s="546"/>
      <c r="CG172" s="546"/>
      <c r="CH172" s="546"/>
      <c r="CI172" s="546"/>
      <c r="CJ172" s="546"/>
      <c r="CK172" s="546"/>
      <c r="CL172" s="546"/>
      <c r="CM172" s="546"/>
      <c r="CN172" s="546"/>
      <c r="CO172" s="546"/>
      <c r="CP172" s="546"/>
      <c r="CQ172" s="546"/>
      <c r="CR172" s="546"/>
      <c r="CS172" s="546"/>
      <c r="CT172" s="546"/>
      <c r="CU172" s="546"/>
      <c r="CV172" s="546"/>
      <c r="CW172" s="546"/>
      <c r="CX172" s="546"/>
      <c r="CY172" s="546"/>
    </row>
    <row r="173" spans="1:103" ht="13.2">
      <c r="A173" s="541">
        <v>474036939</v>
      </c>
      <c r="B173" s="542">
        <v>45901</v>
      </c>
      <c r="C173" s="542">
        <v>45907</v>
      </c>
      <c r="D173" s="542">
        <v>45908</v>
      </c>
      <c r="E173" s="543" t="s">
        <v>342</v>
      </c>
      <c r="F173" s="543"/>
      <c r="G173" s="541">
        <v>3039228101470</v>
      </c>
      <c r="H173" s="541">
        <v>0</v>
      </c>
      <c r="I173" s="541">
        <v>0</v>
      </c>
      <c r="J173" s="542"/>
      <c r="K173" s="542"/>
      <c r="L173" s="543"/>
      <c r="M173" s="541">
        <v>0</v>
      </c>
      <c r="N173" s="543"/>
      <c r="O173" s="543"/>
      <c r="P173" s="543"/>
      <c r="Q173" s="543"/>
      <c r="R173" s="543"/>
      <c r="S173" s="543" t="s">
        <v>201</v>
      </c>
      <c r="T173" s="541">
        <v>0</v>
      </c>
      <c r="U173" s="541">
        <v>0</v>
      </c>
      <c r="V173" s="541">
        <v>0</v>
      </c>
      <c r="W173" s="541">
        <v>0</v>
      </c>
      <c r="X173" s="541">
        <v>0</v>
      </c>
      <c r="Y173" s="543"/>
      <c r="Z173" s="543" t="s">
        <v>343</v>
      </c>
      <c r="AA173" s="544">
        <v>45902</v>
      </c>
      <c r="AB173" s="544">
        <v>45902</v>
      </c>
      <c r="AC173" s="542">
        <v>45902</v>
      </c>
      <c r="AD173" s="541">
        <v>6193459750</v>
      </c>
      <c r="AE173" s="541">
        <v>0</v>
      </c>
      <c r="AF173" s="541">
        <v>0</v>
      </c>
      <c r="AG173" s="541">
        <v>0</v>
      </c>
      <c r="AH173" s="541">
        <v>0</v>
      </c>
      <c r="AI173" s="543"/>
      <c r="AJ173" s="541">
        <v>0</v>
      </c>
      <c r="AK173" s="541">
        <v>0</v>
      </c>
      <c r="AL173" s="541"/>
      <c r="AM173" s="541">
        <v>0</v>
      </c>
      <c r="AN173" s="541">
        <v>0</v>
      </c>
      <c r="AO173" s="541">
        <v>0</v>
      </c>
      <c r="AP173" s="541">
        <v>0</v>
      </c>
      <c r="AQ173" s="545" t="b">
        <v>0</v>
      </c>
      <c r="AR173" s="541">
        <v>0</v>
      </c>
      <c r="AS173" s="541">
        <v>0</v>
      </c>
      <c r="AT173" s="541">
        <v>7.0259999999999998</v>
      </c>
      <c r="AU173" s="541">
        <v>0</v>
      </c>
      <c r="AV173" s="541">
        <v>0</v>
      </c>
      <c r="AW173" s="543"/>
      <c r="AX173" s="543"/>
      <c r="AY173" s="541">
        <v>-5.8550000000000004</v>
      </c>
      <c r="AZ173" s="541">
        <v>-1.17</v>
      </c>
      <c r="BA173" s="543"/>
      <c r="BB173" s="541">
        <v>138640</v>
      </c>
      <c r="BC173" s="541">
        <v>0</v>
      </c>
      <c r="BD173" s="543"/>
      <c r="BE173" s="543"/>
      <c r="BF173" s="543"/>
      <c r="BG173" s="543"/>
      <c r="BH173" s="543" t="s">
        <v>344</v>
      </c>
      <c r="BI173" s="543"/>
      <c r="BJ173" s="545" t="b">
        <v>0</v>
      </c>
      <c r="BK173" s="541">
        <v>0</v>
      </c>
      <c r="BL173" s="541">
        <v>0</v>
      </c>
      <c r="BM173" s="541">
        <v>0</v>
      </c>
      <c r="BN173" s="543"/>
      <c r="BO173" s="541">
        <v>0</v>
      </c>
      <c r="BP173" s="541">
        <v>0</v>
      </c>
      <c r="BQ173" s="541">
        <v>0</v>
      </c>
      <c r="BR173" s="541">
        <v>0</v>
      </c>
      <c r="BS173" s="543" t="s">
        <v>490</v>
      </c>
      <c r="BT173" s="541">
        <v>1</v>
      </c>
      <c r="BU173" s="545" t="b">
        <v>0</v>
      </c>
      <c r="BV173" s="543"/>
      <c r="BW173" s="541">
        <v>0</v>
      </c>
      <c r="BX173" s="541">
        <v>0</v>
      </c>
      <c r="BY173" s="543" t="s">
        <v>346</v>
      </c>
      <c r="BZ173" s="542">
        <v>45913</v>
      </c>
      <c r="CA173" s="541"/>
      <c r="CB173" s="541"/>
      <c r="CC173" s="541"/>
      <c r="CD173" s="541"/>
      <c r="CE173" s="541"/>
      <c r="CF173" s="541"/>
      <c r="CG173" s="541"/>
      <c r="CH173" s="541"/>
      <c r="CI173" s="541"/>
      <c r="CJ173" s="541"/>
      <c r="CK173" s="541"/>
      <c r="CL173" s="541"/>
      <c r="CM173" s="541"/>
      <c r="CN173" s="541"/>
      <c r="CO173" s="541"/>
      <c r="CP173" s="541"/>
      <c r="CQ173" s="541"/>
      <c r="CR173" s="541"/>
      <c r="CS173" s="541"/>
      <c r="CT173" s="541"/>
      <c r="CU173" s="541"/>
      <c r="CV173" s="541"/>
      <c r="CW173" s="541"/>
      <c r="CX173" s="541"/>
      <c r="CY173" s="541"/>
    </row>
    <row r="174" spans="1:103" ht="13.2">
      <c r="A174" s="546">
        <v>474036939</v>
      </c>
      <c r="B174" s="547">
        <v>45901</v>
      </c>
      <c r="C174" s="547">
        <v>45907</v>
      </c>
      <c r="D174" s="547">
        <v>45908</v>
      </c>
      <c r="E174" s="548" t="s">
        <v>342</v>
      </c>
      <c r="F174" s="548"/>
      <c r="G174" s="546">
        <v>3039228101463</v>
      </c>
      <c r="H174" s="546">
        <v>0</v>
      </c>
      <c r="I174" s="546">
        <v>0</v>
      </c>
      <c r="J174" s="547"/>
      <c r="K174" s="547"/>
      <c r="L174" s="548"/>
      <c r="M174" s="546">
        <v>0</v>
      </c>
      <c r="N174" s="548"/>
      <c r="O174" s="548"/>
      <c r="P174" s="548"/>
      <c r="Q174" s="548"/>
      <c r="R174" s="548"/>
      <c r="S174" s="548" t="s">
        <v>201</v>
      </c>
      <c r="T174" s="546">
        <v>0</v>
      </c>
      <c r="U174" s="546">
        <v>0</v>
      </c>
      <c r="V174" s="546">
        <v>0</v>
      </c>
      <c r="W174" s="546">
        <v>0</v>
      </c>
      <c r="X174" s="546">
        <v>0</v>
      </c>
      <c r="Y174" s="548"/>
      <c r="Z174" s="548" t="s">
        <v>343</v>
      </c>
      <c r="AA174" s="549">
        <v>45902</v>
      </c>
      <c r="AB174" s="549">
        <v>45902</v>
      </c>
      <c r="AC174" s="547">
        <v>45902</v>
      </c>
      <c r="AD174" s="546">
        <v>18508707900</v>
      </c>
      <c r="AE174" s="546">
        <v>0</v>
      </c>
      <c r="AF174" s="546">
        <v>0</v>
      </c>
      <c r="AG174" s="546">
        <v>0</v>
      </c>
      <c r="AH174" s="546">
        <v>0</v>
      </c>
      <c r="AI174" s="548"/>
      <c r="AJ174" s="546">
        <v>0</v>
      </c>
      <c r="AK174" s="546">
        <v>0</v>
      </c>
      <c r="AL174" s="546"/>
      <c r="AM174" s="546">
        <v>0</v>
      </c>
      <c r="AN174" s="546">
        <v>0</v>
      </c>
      <c r="AO174" s="546">
        <v>0</v>
      </c>
      <c r="AP174" s="546">
        <v>0</v>
      </c>
      <c r="AQ174" s="550" t="b">
        <v>0</v>
      </c>
      <c r="AR174" s="546">
        <v>0</v>
      </c>
      <c r="AS174" s="546">
        <v>0</v>
      </c>
      <c r="AT174" s="546">
        <v>3.5221</v>
      </c>
      <c r="AU174" s="546">
        <v>0</v>
      </c>
      <c r="AV174" s="546">
        <v>0</v>
      </c>
      <c r="AW174" s="548"/>
      <c r="AX174" s="548"/>
      <c r="AY174" s="546">
        <v>-2.9350833333333335</v>
      </c>
      <c r="AZ174" s="546">
        <v>-0.59</v>
      </c>
      <c r="BA174" s="548"/>
      <c r="BB174" s="546">
        <v>124730</v>
      </c>
      <c r="BC174" s="546">
        <v>0</v>
      </c>
      <c r="BD174" s="548"/>
      <c r="BE174" s="548"/>
      <c r="BF174" s="548"/>
      <c r="BG174" s="548"/>
      <c r="BH174" s="548" t="s">
        <v>344</v>
      </c>
      <c r="BI174" s="548"/>
      <c r="BJ174" s="550" t="b">
        <v>0</v>
      </c>
      <c r="BK174" s="546">
        <v>0</v>
      </c>
      <c r="BL174" s="546">
        <v>0</v>
      </c>
      <c r="BM174" s="546">
        <v>0</v>
      </c>
      <c r="BN174" s="548"/>
      <c r="BO174" s="546">
        <v>0</v>
      </c>
      <c r="BP174" s="546">
        <v>0</v>
      </c>
      <c r="BQ174" s="546">
        <v>0</v>
      </c>
      <c r="BR174" s="546">
        <v>0</v>
      </c>
      <c r="BS174" s="548" t="s">
        <v>491</v>
      </c>
      <c r="BT174" s="546">
        <v>1</v>
      </c>
      <c r="BU174" s="550" t="b">
        <v>0</v>
      </c>
      <c r="BV174" s="548"/>
      <c r="BW174" s="546">
        <v>0</v>
      </c>
      <c r="BX174" s="546">
        <v>0</v>
      </c>
      <c r="BY174" s="548" t="s">
        <v>346</v>
      </c>
      <c r="BZ174" s="547">
        <v>45913</v>
      </c>
      <c r="CA174" s="546"/>
      <c r="CB174" s="546"/>
      <c r="CC174" s="546"/>
      <c r="CD174" s="546"/>
      <c r="CE174" s="546"/>
      <c r="CF174" s="546"/>
      <c r="CG174" s="546"/>
      <c r="CH174" s="546"/>
      <c r="CI174" s="546"/>
      <c r="CJ174" s="546"/>
      <c r="CK174" s="546"/>
      <c r="CL174" s="546"/>
      <c r="CM174" s="546"/>
      <c r="CN174" s="546"/>
      <c r="CO174" s="546"/>
      <c r="CP174" s="546"/>
      <c r="CQ174" s="546"/>
      <c r="CR174" s="546"/>
      <c r="CS174" s="546"/>
      <c r="CT174" s="546"/>
      <c r="CU174" s="546"/>
      <c r="CV174" s="546"/>
      <c r="CW174" s="546"/>
      <c r="CX174" s="546"/>
      <c r="CY174" s="546"/>
    </row>
    <row r="175" spans="1:103" ht="13.2">
      <c r="A175" s="541">
        <v>474036939</v>
      </c>
      <c r="B175" s="542">
        <v>45901</v>
      </c>
      <c r="C175" s="542">
        <v>45907</v>
      </c>
      <c r="D175" s="542">
        <v>45908</v>
      </c>
      <c r="E175" s="543" t="s">
        <v>342</v>
      </c>
      <c r="F175" s="543"/>
      <c r="G175" s="541">
        <v>3039228101478</v>
      </c>
      <c r="H175" s="541">
        <v>0</v>
      </c>
      <c r="I175" s="541">
        <v>0</v>
      </c>
      <c r="J175" s="542"/>
      <c r="K175" s="542"/>
      <c r="L175" s="543"/>
      <c r="M175" s="541">
        <v>0</v>
      </c>
      <c r="N175" s="543"/>
      <c r="O175" s="543"/>
      <c r="P175" s="543"/>
      <c r="Q175" s="543"/>
      <c r="R175" s="543"/>
      <c r="S175" s="543" t="s">
        <v>201</v>
      </c>
      <c r="T175" s="541">
        <v>0</v>
      </c>
      <c r="U175" s="541">
        <v>0</v>
      </c>
      <c r="V175" s="541">
        <v>0</v>
      </c>
      <c r="W175" s="541">
        <v>0</v>
      </c>
      <c r="X175" s="541">
        <v>0</v>
      </c>
      <c r="Y175" s="543"/>
      <c r="Z175" s="543" t="s">
        <v>343</v>
      </c>
      <c r="AA175" s="544">
        <v>45902</v>
      </c>
      <c r="AB175" s="544">
        <v>45902</v>
      </c>
      <c r="AC175" s="542">
        <v>45902</v>
      </c>
      <c r="AD175" s="541">
        <v>18863212523</v>
      </c>
      <c r="AE175" s="541">
        <v>0</v>
      </c>
      <c r="AF175" s="541">
        <v>0</v>
      </c>
      <c r="AG175" s="541">
        <v>0</v>
      </c>
      <c r="AH175" s="541">
        <v>0</v>
      </c>
      <c r="AI175" s="543"/>
      <c r="AJ175" s="541">
        <v>0</v>
      </c>
      <c r="AK175" s="541">
        <v>0</v>
      </c>
      <c r="AL175" s="541"/>
      <c r="AM175" s="541">
        <v>0</v>
      </c>
      <c r="AN175" s="541">
        <v>0</v>
      </c>
      <c r="AO175" s="541">
        <v>0</v>
      </c>
      <c r="AP175" s="541">
        <v>0</v>
      </c>
      <c r="AQ175" s="545" t="b">
        <v>0</v>
      </c>
      <c r="AR175" s="541">
        <v>0</v>
      </c>
      <c r="AS175" s="541">
        <v>0</v>
      </c>
      <c r="AT175" s="541">
        <v>3.9731000000000001</v>
      </c>
      <c r="AU175" s="541">
        <v>0</v>
      </c>
      <c r="AV175" s="541">
        <v>0</v>
      </c>
      <c r="AW175" s="543"/>
      <c r="AX175" s="543"/>
      <c r="AY175" s="541">
        <v>-3.3109166666666665</v>
      </c>
      <c r="AZ175" s="541">
        <v>-0.66</v>
      </c>
      <c r="BA175" s="543"/>
      <c r="BB175" s="541">
        <v>113449</v>
      </c>
      <c r="BC175" s="541">
        <v>0</v>
      </c>
      <c r="BD175" s="543"/>
      <c r="BE175" s="543"/>
      <c r="BF175" s="543"/>
      <c r="BG175" s="543"/>
      <c r="BH175" s="543" t="s">
        <v>344</v>
      </c>
      <c r="BI175" s="543"/>
      <c r="BJ175" s="545" t="b">
        <v>0</v>
      </c>
      <c r="BK175" s="541">
        <v>0</v>
      </c>
      <c r="BL175" s="541">
        <v>0</v>
      </c>
      <c r="BM175" s="541">
        <v>0</v>
      </c>
      <c r="BN175" s="543"/>
      <c r="BO175" s="541">
        <v>0</v>
      </c>
      <c r="BP175" s="541">
        <v>0</v>
      </c>
      <c r="BQ175" s="541">
        <v>0</v>
      </c>
      <c r="BR175" s="541">
        <v>0</v>
      </c>
      <c r="BS175" s="543" t="s">
        <v>492</v>
      </c>
      <c r="BT175" s="541">
        <v>1</v>
      </c>
      <c r="BU175" s="545" t="b">
        <v>0</v>
      </c>
      <c r="BV175" s="543"/>
      <c r="BW175" s="541">
        <v>0</v>
      </c>
      <c r="BX175" s="541">
        <v>0</v>
      </c>
      <c r="BY175" s="543" t="s">
        <v>346</v>
      </c>
      <c r="BZ175" s="542">
        <v>45913</v>
      </c>
      <c r="CA175" s="541"/>
      <c r="CB175" s="541"/>
      <c r="CC175" s="541"/>
      <c r="CD175" s="541"/>
      <c r="CE175" s="541"/>
      <c r="CF175" s="541"/>
      <c r="CG175" s="541"/>
      <c r="CH175" s="541"/>
      <c r="CI175" s="541"/>
      <c r="CJ175" s="541"/>
      <c r="CK175" s="541"/>
      <c r="CL175" s="541"/>
      <c r="CM175" s="541"/>
      <c r="CN175" s="541"/>
      <c r="CO175" s="541"/>
      <c r="CP175" s="541"/>
      <c r="CQ175" s="541"/>
      <c r="CR175" s="541"/>
      <c r="CS175" s="541"/>
      <c r="CT175" s="541"/>
      <c r="CU175" s="541"/>
      <c r="CV175" s="541"/>
      <c r="CW175" s="541"/>
      <c r="CX175" s="541"/>
      <c r="CY175" s="541"/>
    </row>
    <row r="176" spans="1:103" ht="13.2">
      <c r="A176" s="546">
        <v>474036939</v>
      </c>
      <c r="B176" s="547">
        <v>45901</v>
      </c>
      <c r="C176" s="547">
        <v>45907</v>
      </c>
      <c r="D176" s="547">
        <v>45908</v>
      </c>
      <c r="E176" s="548" t="s">
        <v>342</v>
      </c>
      <c r="F176" s="548"/>
      <c r="G176" s="546">
        <v>3039228101464</v>
      </c>
      <c r="H176" s="546">
        <v>0</v>
      </c>
      <c r="I176" s="546">
        <v>0</v>
      </c>
      <c r="J176" s="547"/>
      <c r="K176" s="547"/>
      <c r="L176" s="548"/>
      <c r="M176" s="546">
        <v>0</v>
      </c>
      <c r="N176" s="548"/>
      <c r="O176" s="548"/>
      <c r="P176" s="548"/>
      <c r="Q176" s="548"/>
      <c r="R176" s="548"/>
      <c r="S176" s="548" t="s">
        <v>201</v>
      </c>
      <c r="T176" s="546">
        <v>0</v>
      </c>
      <c r="U176" s="546">
        <v>0</v>
      </c>
      <c r="V176" s="546">
        <v>0</v>
      </c>
      <c r="W176" s="546">
        <v>0</v>
      </c>
      <c r="X176" s="546">
        <v>0</v>
      </c>
      <c r="Y176" s="548"/>
      <c r="Z176" s="548" t="s">
        <v>343</v>
      </c>
      <c r="AA176" s="549">
        <v>45902</v>
      </c>
      <c r="AB176" s="549">
        <v>45902</v>
      </c>
      <c r="AC176" s="547">
        <v>45902</v>
      </c>
      <c r="AD176" s="546">
        <v>18873132307</v>
      </c>
      <c r="AE176" s="546">
        <v>0</v>
      </c>
      <c r="AF176" s="546">
        <v>0</v>
      </c>
      <c r="AG176" s="546">
        <v>0</v>
      </c>
      <c r="AH176" s="546">
        <v>0</v>
      </c>
      <c r="AI176" s="548"/>
      <c r="AJ176" s="546">
        <v>0</v>
      </c>
      <c r="AK176" s="546">
        <v>0</v>
      </c>
      <c r="AL176" s="546"/>
      <c r="AM176" s="546">
        <v>0</v>
      </c>
      <c r="AN176" s="546">
        <v>0</v>
      </c>
      <c r="AO176" s="546">
        <v>0</v>
      </c>
      <c r="AP176" s="546">
        <v>0</v>
      </c>
      <c r="AQ176" s="550" t="b">
        <v>0</v>
      </c>
      <c r="AR176" s="546">
        <v>0</v>
      </c>
      <c r="AS176" s="546">
        <v>0</v>
      </c>
      <c r="AT176" s="546">
        <v>8.1883999999999997</v>
      </c>
      <c r="AU176" s="546">
        <v>0</v>
      </c>
      <c r="AV176" s="546">
        <v>0</v>
      </c>
      <c r="AW176" s="548"/>
      <c r="AX176" s="548"/>
      <c r="AY176" s="546">
        <v>-6.823666666666667</v>
      </c>
      <c r="AZ176" s="546">
        <v>-1.36</v>
      </c>
      <c r="BA176" s="548"/>
      <c r="BB176" s="546">
        <v>307587</v>
      </c>
      <c r="BC176" s="546">
        <v>0</v>
      </c>
      <c r="BD176" s="548"/>
      <c r="BE176" s="548"/>
      <c r="BF176" s="548"/>
      <c r="BG176" s="548"/>
      <c r="BH176" s="548" t="s">
        <v>344</v>
      </c>
      <c r="BI176" s="548"/>
      <c r="BJ176" s="550" t="b">
        <v>0</v>
      </c>
      <c r="BK176" s="546">
        <v>0</v>
      </c>
      <c r="BL176" s="546">
        <v>0</v>
      </c>
      <c r="BM176" s="546">
        <v>0</v>
      </c>
      <c r="BN176" s="548"/>
      <c r="BO176" s="546">
        <v>0</v>
      </c>
      <c r="BP176" s="546">
        <v>0</v>
      </c>
      <c r="BQ176" s="546">
        <v>0</v>
      </c>
      <c r="BR176" s="546">
        <v>0</v>
      </c>
      <c r="BS176" s="548" t="s">
        <v>493</v>
      </c>
      <c r="BT176" s="546">
        <v>1</v>
      </c>
      <c r="BU176" s="550" t="b">
        <v>0</v>
      </c>
      <c r="BV176" s="548"/>
      <c r="BW176" s="546">
        <v>0</v>
      </c>
      <c r="BX176" s="546">
        <v>0</v>
      </c>
      <c r="BY176" s="548" t="s">
        <v>346</v>
      </c>
      <c r="BZ176" s="547">
        <v>45913</v>
      </c>
      <c r="CA176" s="546"/>
      <c r="CB176" s="546"/>
      <c r="CC176" s="546"/>
      <c r="CD176" s="546"/>
      <c r="CE176" s="546"/>
      <c r="CF176" s="546"/>
      <c r="CG176" s="546"/>
      <c r="CH176" s="546"/>
      <c r="CI176" s="546"/>
      <c r="CJ176" s="546"/>
      <c r="CK176" s="546"/>
      <c r="CL176" s="546"/>
      <c r="CM176" s="546"/>
      <c r="CN176" s="546"/>
      <c r="CO176" s="546"/>
      <c r="CP176" s="546"/>
      <c r="CQ176" s="546"/>
      <c r="CR176" s="546"/>
      <c r="CS176" s="546"/>
      <c r="CT176" s="546"/>
      <c r="CU176" s="546"/>
      <c r="CV176" s="546"/>
      <c r="CW176" s="546"/>
      <c r="CX176" s="546"/>
      <c r="CY176" s="546"/>
    </row>
    <row r="177" spans="1:103" ht="13.2">
      <c r="A177" s="541">
        <v>474036939</v>
      </c>
      <c r="B177" s="542">
        <v>45901</v>
      </c>
      <c r="C177" s="542">
        <v>45907</v>
      </c>
      <c r="D177" s="542">
        <v>45908</v>
      </c>
      <c r="E177" s="543" t="s">
        <v>342</v>
      </c>
      <c r="F177" s="543"/>
      <c r="G177" s="541">
        <v>3039228101482</v>
      </c>
      <c r="H177" s="541">
        <v>0</v>
      </c>
      <c r="I177" s="541">
        <v>0</v>
      </c>
      <c r="J177" s="542"/>
      <c r="K177" s="542"/>
      <c r="L177" s="543"/>
      <c r="M177" s="541">
        <v>0</v>
      </c>
      <c r="N177" s="543"/>
      <c r="O177" s="543"/>
      <c r="P177" s="543"/>
      <c r="Q177" s="543"/>
      <c r="R177" s="543"/>
      <c r="S177" s="543" t="s">
        <v>201</v>
      </c>
      <c r="T177" s="541">
        <v>0</v>
      </c>
      <c r="U177" s="541">
        <v>0</v>
      </c>
      <c r="V177" s="541">
        <v>0</v>
      </c>
      <c r="W177" s="541">
        <v>0</v>
      </c>
      <c r="X177" s="541">
        <v>0</v>
      </c>
      <c r="Y177" s="543"/>
      <c r="Z177" s="543" t="s">
        <v>343</v>
      </c>
      <c r="AA177" s="544">
        <v>45902</v>
      </c>
      <c r="AB177" s="544">
        <v>45902</v>
      </c>
      <c r="AC177" s="542">
        <v>45902</v>
      </c>
      <c r="AD177" s="541">
        <v>18492249119</v>
      </c>
      <c r="AE177" s="541">
        <v>0</v>
      </c>
      <c r="AF177" s="541">
        <v>0</v>
      </c>
      <c r="AG177" s="541">
        <v>0</v>
      </c>
      <c r="AH177" s="541">
        <v>0</v>
      </c>
      <c r="AI177" s="543"/>
      <c r="AJ177" s="541">
        <v>0</v>
      </c>
      <c r="AK177" s="541">
        <v>0</v>
      </c>
      <c r="AL177" s="541"/>
      <c r="AM177" s="541">
        <v>0</v>
      </c>
      <c r="AN177" s="541">
        <v>0</v>
      </c>
      <c r="AO177" s="541">
        <v>0</v>
      </c>
      <c r="AP177" s="541">
        <v>0</v>
      </c>
      <c r="AQ177" s="545" t="b">
        <v>0</v>
      </c>
      <c r="AR177" s="541">
        <v>0</v>
      </c>
      <c r="AS177" s="541">
        <v>0</v>
      </c>
      <c r="AT177" s="541">
        <v>7.7427999999999999</v>
      </c>
      <c r="AU177" s="541">
        <v>0</v>
      </c>
      <c r="AV177" s="541">
        <v>0</v>
      </c>
      <c r="AW177" s="543"/>
      <c r="AX177" s="543"/>
      <c r="AY177" s="541">
        <v>-6.4523333333333337</v>
      </c>
      <c r="AZ177" s="541">
        <v>-1.29</v>
      </c>
      <c r="BA177" s="543"/>
      <c r="BB177" s="541">
        <v>116640</v>
      </c>
      <c r="BC177" s="541">
        <v>0</v>
      </c>
      <c r="BD177" s="543"/>
      <c r="BE177" s="543"/>
      <c r="BF177" s="543"/>
      <c r="BG177" s="543"/>
      <c r="BH177" s="543" t="s">
        <v>344</v>
      </c>
      <c r="BI177" s="543"/>
      <c r="BJ177" s="545" t="b">
        <v>0</v>
      </c>
      <c r="BK177" s="541">
        <v>0</v>
      </c>
      <c r="BL177" s="541">
        <v>0</v>
      </c>
      <c r="BM177" s="541">
        <v>0</v>
      </c>
      <c r="BN177" s="543"/>
      <c r="BO177" s="541">
        <v>0</v>
      </c>
      <c r="BP177" s="541">
        <v>0</v>
      </c>
      <c r="BQ177" s="541">
        <v>0</v>
      </c>
      <c r="BR177" s="541">
        <v>0</v>
      </c>
      <c r="BS177" s="543" t="s">
        <v>494</v>
      </c>
      <c r="BT177" s="541">
        <v>1</v>
      </c>
      <c r="BU177" s="545" t="b">
        <v>0</v>
      </c>
      <c r="BV177" s="543"/>
      <c r="BW177" s="541">
        <v>0</v>
      </c>
      <c r="BX177" s="541">
        <v>0</v>
      </c>
      <c r="BY177" s="543" t="s">
        <v>346</v>
      </c>
      <c r="BZ177" s="542">
        <v>45913</v>
      </c>
      <c r="CA177" s="541"/>
      <c r="CB177" s="541"/>
      <c r="CC177" s="541"/>
      <c r="CD177" s="541"/>
      <c r="CE177" s="541"/>
      <c r="CF177" s="541"/>
      <c r="CG177" s="541"/>
      <c r="CH177" s="541"/>
      <c r="CI177" s="541"/>
      <c r="CJ177" s="541"/>
      <c r="CK177" s="541"/>
      <c r="CL177" s="541"/>
      <c r="CM177" s="541"/>
      <c r="CN177" s="541"/>
      <c r="CO177" s="541"/>
      <c r="CP177" s="541"/>
      <c r="CQ177" s="541"/>
      <c r="CR177" s="541"/>
      <c r="CS177" s="541"/>
      <c r="CT177" s="541"/>
      <c r="CU177" s="541"/>
      <c r="CV177" s="541"/>
      <c r="CW177" s="541"/>
      <c r="CX177" s="541"/>
      <c r="CY177" s="541"/>
    </row>
    <row r="178" spans="1:103" ht="13.2">
      <c r="A178" s="546">
        <v>474036939</v>
      </c>
      <c r="B178" s="547">
        <v>45901</v>
      </c>
      <c r="C178" s="547">
        <v>45907</v>
      </c>
      <c r="D178" s="547">
        <v>45908</v>
      </c>
      <c r="E178" s="548" t="s">
        <v>342</v>
      </c>
      <c r="F178" s="548"/>
      <c r="G178" s="546">
        <v>3039380537402</v>
      </c>
      <c r="H178" s="546">
        <v>0</v>
      </c>
      <c r="I178" s="546">
        <v>0</v>
      </c>
      <c r="J178" s="547"/>
      <c r="K178" s="547"/>
      <c r="L178" s="548"/>
      <c r="M178" s="546">
        <v>0</v>
      </c>
      <c r="N178" s="548"/>
      <c r="O178" s="548"/>
      <c r="P178" s="548"/>
      <c r="Q178" s="548"/>
      <c r="R178" s="548"/>
      <c r="S178" s="548" t="s">
        <v>201</v>
      </c>
      <c r="T178" s="546">
        <v>0</v>
      </c>
      <c r="U178" s="546">
        <v>0</v>
      </c>
      <c r="V178" s="546">
        <v>0</v>
      </c>
      <c r="W178" s="546">
        <v>0</v>
      </c>
      <c r="X178" s="546">
        <v>0</v>
      </c>
      <c r="Y178" s="548"/>
      <c r="Z178" s="548" t="s">
        <v>343</v>
      </c>
      <c r="AA178" s="549">
        <v>45903</v>
      </c>
      <c r="AB178" s="549">
        <v>45903</v>
      </c>
      <c r="AC178" s="547">
        <v>45903</v>
      </c>
      <c r="AD178" s="546">
        <v>18647270660</v>
      </c>
      <c r="AE178" s="546">
        <v>0</v>
      </c>
      <c r="AF178" s="546">
        <v>0</v>
      </c>
      <c r="AG178" s="546">
        <v>0</v>
      </c>
      <c r="AH178" s="546">
        <v>0</v>
      </c>
      <c r="AI178" s="548"/>
      <c r="AJ178" s="546">
        <v>0</v>
      </c>
      <c r="AK178" s="546">
        <v>0</v>
      </c>
      <c r="AL178" s="546"/>
      <c r="AM178" s="546">
        <v>0</v>
      </c>
      <c r="AN178" s="546">
        <v>0</v>
      </c>
      <c r="AO178" s="546">
        <v>0</v>
      </c>
      <c r="AP178" s="546">
        <v>0</v>
      </c>
      <c r="AQ178" s="550" t="b">
        <v>0</v>
      </c>
      <c r="AR178" s="546">
        <v>0</v>
      </c>
      <c r="AS178" s="546">
        <v>0</v>
      </c>
      <c r="AT178" s="546">
        <v>3.5137</v>
      </c>
      <c r="AU178" s="546">
        <v>0</v>
      </c>
      <c r="AV178" s="546">
        <v>0</v>
      </c>
      <c r="AW178" s="548"/>
      <c r="AX178" s="548"/>
      <c r="AY178" s="546">
        <v>-2.9280833333333334</v>
      </c>
      <c r="AZ178" s="546">
        <v>-0.59</v>
      </c>
      <c r="BA178" s="548"/>
      <c r="BB178" s="546">
        <v>210175</v>
      </c>
      <c r="BC178" s="546">
        <v>0</v>
      </c>
      <c r="BD178" s="548"/>
      <c r="BE178" s="548"/>
      <c r="BF178" s="548"/>
      <c r="BG178" s="548"/>
      <c r="BH178" s="548" t="s">
        <v>344</v>
      </c>
      <c r="BI178" s="548"/>
      <c r="BJ178" s="550" t="b">
        <v>0</v>
      </c>
      <c r="BK178" s="546">
        <v>0</v>
      </c>
      <c r="BL178" s="546">
        <v>0</v>
      </c>
      <c r="BM178" s="546">
        <v>0</v>
      </c>
      <c r="BN178" s="548"/>
      <c r="BO178" s="546">
        <v>0</v>
      </c>
      <c r="BP178" s="546">
        <v>0</v>
      </c>
      <c r="BQ178" s="546">
        <v>0</v>
      </c>
      <c r="BR178" s="546">
        <v>0</v>
      </c>
      <c r="BS178" s="548" t="s">
        <v>495</v>
      </c>
      <c r="BT178" s="546">
        <v>1</v>
      </c>
      <c r="BU178" s="550" t="b">
        <v>0</v>
      </c>
      <c r="BV178" s="548"/>
      <c r="BW178" s="546">
        <v>0</v>
      </c>
      <c r="BX178" s="546">
        <v>0</v>
      </c>
      <c r="BY178" s="548" t="s">
        <v>346</v>
      </c>
      <c r="BZ178" s="547">
        <v>45913</v>
      </c>
      <c r="CA178" s="546"/>
      <c r="CB178" s="546"/>
      <c r="CC178" s="546"/>
      <c r="CD178" s="546"/>
      <c r="CE178" s="546"/>
      <c r="CF178" s="546"/>
      <c r="CG178" s="546"/>
      <c r="CH178" s="546"/>
      <c r="CI178" s="546"/>
      <c r="CJ178" s="546"/>
      <c r="CK178" s="546"/>
      <c r="CL178" s="546"/>
      <c r="CM178" s="546"/>
      <c r="CN178" s="546"/>
      <c r="CO178" s="546"/>
      <c r="CP178" s="546"/>
      <c r="CQ178" s="546"/>
      <c r="CR178" s="546"/>
      <c r="CS178" s="546"/>
      <c r="CT178" s="546"/>
      <c r="CU178" s="546"/>
      <c r="CV178" s="546"/>
      <c r="CW178" s="546"/>
      <c r="CX178" s="546"/>
      <c r="CY178" s="546"/>
    </row>
    <row r="179" spans="1:103" ht="13.2">
      <c r="A179" s="541">
        <v>474036939</v>
      </c>
      <c r="B179" s="542">
        <v>45901</v>
      </c>
      <c r="C179" s="542">
        <v>45907</v>
      </c>
      <c r="D179" s="542">
        <v>45908</v>
      </c>
      <c r="E179" s="543" t="s">
        <v>342</v>
      </c>
      <c r="F179" s="543"/>
      <c r="G179" s="541">
        <v>3039380537397</v>
      </c>
      <c r="H179" s="541">
        <v>0</v>
      </c>
      <c r="I179" s="541">
        <v>0</v>
      </c>
      <c r="J179" s="542"/>
      <c r="K179" s="542"/>
      <c r="L179" s="543"/>
      <c r="M179" s="541">
        <v>0</v>
      </c>
      <c r="N179" s="543"/>
      <c r="O179" s="543"/>
      <c r="P179" s="543"/>
      <c r="Q179" s="543"/>
      <c r="R179" s="543"/>
      <c r="S179" s="543" t="s">
        <v>201</v>
      </c>
      <c r="T179" s="541">
        <v>0</v>
      </c>
      <c r="U179" s="541">
        <v>0</v>
      </c>
      <c r="V179" s="541">
        <v>0</v>
      </c>
      <c r="W179" s="541">
        <v>0</v>
      </c>
      <c r="X179" s="541">
        <v>0</v>
      </c>
      <c r="Y179" s="543"/>
      <c r="Z179" s="543" t="s">
        <v>343</v>
      </c>
      <c r="AA179" s="544">
        <v>45903</v>
      </c>
      <c r="AB179" s="544">
        <v>45903</v>
      </c>
      <c r="AC179" s="542">
        <v>45903</v>
      </c>
      <c r="AD179" s="541">
        <v>18946175884</v>
      </c>
      <c r="AE179" s="541">
        <v>0</v>
      </c>
      <c r="AF179" s="541">
        <v>0</v>
      </c>
      <c r="AG179" s="541">
        <v>0</v>
      </c>
      <c r="AH179" s="541">
        <v>0</v>
      </c>
      <c r="AI179" s="543"/>
      <c r="AJ179" s="541">
        <v>0</v>
      </c>
      <c r="AK179" s="541">
        <v>0</v>
      </c>
      <c r="AL179" s="541"/>
      <c r="AM179" s="541">
        <v>0</v>
      </c>
      <c r="AN179" s="541">
        <v>0</v>
      </c>
      <c r="AO179" s="541">
        <v>0</v>
      </c>
      <c r="AP179" s="541">
        <v>0</v>
      </c>
      <c r="AQ179" s="545" t="b">
        <v>0</v>
      </c>
      <c r="AR179" s="541">
        <v>0</v>
      </c>
      <c r="AS179" s="541">
        <v>0</v>
      </c>
      <c r="AT179" s="541">
        <v>3.7052</v>
      </c>
      <c r="AU179" s="541">
        <v>0</v>
      </c>
      <c r="AV179" s="541">
        <v>0</v>
      </c>
      <c r="AW179" s="543"/>
      <c r="AX179" s="543"/>
      <c r="AY179" s="541">
        <v>-3.0876666666666668</v>
      </c>
      <c r="AZ179" s="541">
        <v>-0.62</v>
      </c>
      <c r="BA179" s="543"/>
      <c r="BB179" s="541">
        <v>108922</v>
      </c>
      <c r="BC179" s="541">
        <v>0</v>
      </c>
      <c r="BD179" s="543"/>
      <c r="BE179" s="543"/>
      <c r="BF179" s="543"/>
      <c r="BG179" s="543"/>
      <c r="BH179" s="543" t="s">
        <v>344</v>
      </c>
      <c r="BI179" s="543"/>
      <c r="BJ179" s="545" t="b">
        <v>0</v>
      </c>
      <c r="BK179" s="541">
        <v>0</v>
      </c>
      <c r="BL179" s="541">
        <v>0</v>
      </c>
      <c r="BM179" s="541">
        <v>0</v>
      </c>
      <c r="BN179" s="543"/>
      <c r="BO179" s="541">
        <v>0</v>
      </c>
      <c r="BP179" s="541">
        <v>0</v>
      </c>
      <c r="BQ179" s="541">
        <v>0</v>
      </c>
      <c r="BR179" s="541">
        <v>0</v>
      </c>
      <c r="BS179" s="543" t="s">
        <v>480</v>
      </c>
      <c r="BT179" s="541">
        <v>1</v>
      </c>
      <c r="BU179" s="545" t="b">
        <v>0</v>
      </c>
      <c r="BV179" s="543"/>
      <c r="BW179" s="541">
        <v>0</v>
      </c>
      <c r="BX179" s="541">
        <v>0</v>
      </c>
      <c r="BY179" s="543" t="s">
        <v>346</v>
      </c>
      <c r="BZ179" s="542">
        <v>45913</v>
      </c>
      <c r="CA179" s="541"/>
      <c r="CB179" s="541"/>
      <c r="CC179" s="541"/>
      <c r="CD179" s="541"/>
      <c r="CE179" s="541"/>
      <c r="CF179" s="541"/>
      <c r="CG179" s="541"/>
      <c r="CH179" s="541"/>
      <c r="CI179" s="541"/>
      <c r="CJ179" s="541"/>
      <c r="CK179" s="541"/>
      <c r="CL179" s="541"/>
      <c r="CM179" s="541"/>
      <c r="CN179" s="541"/>
      <c r="CO179" s="541"/>
      <c r="CP179" s="541"/>
      <c r="CQ179" s="541"/>
      <c r="CR179" s="541"/>
      <c r="CS179" s="541"/>
      <c r="CT179" s="541"/>
      <c r="CU179" s="541"/>
      <c r="CV179" s="541"/>
      <c r="CW179" s="541"/>
      <c r="CX179" s="541"/>
      <c r="CY179" s="541"/>
    </row>
    <row r="180" spans="1:103" ht="13.2">
      <c r="A180" s="546">
        <v>474036939</v>
      </c>
      <c r="B180" s="547">
        <v>45901</v>
      </c>
      <c r="C180" s="547">
        <v>45907</v>
      </c>
      <c r="D180" s="547">
        <v>45908</v>
      </c>
      <c r="E180" s="548" t="s">
        <v>342</v>
      </c>
      <c r="F180" s="548"/>
      <c r="G180" s="546">
        <v>3039380537387</v>
      </c>
      <c r="H180" s="546">
        <v>0</v>
      </c>
      <c r="I180" s="546">
        <v>0</v>
      </c>
      <c r="J180" s="547"/>
      <c r="K180" s="547"/>
      <c r="L180" s="548"/>
      <c r="M180" s="546">
        <v>0</v>
      </c>
      <c r="N180" s="548"/>
      <c r="O180" s="548"/>
      <c r="P180" s="548"/>
      <c r="Q180" s="548"/>
      <c r="R180" s="548"/>
      <c r="S180" s="548" t="s">
        <v>201</v>
      </c>
      <c r="T180" s="546">
        <v>0</v>
      </c>
      <c r="U180" s="546">
        <v>0</v>
      </c>
      <c r="V180" s="546">
        <v>0</v>
      </c>
      <c r="W180" s="546">
        <v>0</v>
      </c>
      <c r="X180" s="546">
        <v>0</v>
      </c>
      <c r="Y180" s="548"/>
      <c r="Z180" s="548" t="s">
        <v>343</v>
      </c>
      <c r="AA180" s="549">
        <v>45903</v>
      </c>
      <c r="AB180" s="549">
        <v>45903</v>
      </c>
      <c r="AC180" s="547">
        <v>45903</v>
      </c>
      <c r="AD180" s="546">
        <v>18582753372</v>
      </c>
      <c r="AE180" s="546">
        <v>0</v>
      </c>
      <c r="AF180" s="546">
        <v>0</v>
      </c>
      <c r="AG180" s="546">
        <v>0</v>
      </c>
      <c r="AH180" s="546">
        <v>0</v>
      </c>
      <c r="AI180" s="548"/>
      <c r="AJ180" s="546">
        <v>0</v>
      </c>
      <c r="AK180" s="546">
        <v>0</v>
      </c>
      <c r="AL180" s="546"/>
      <c r="AM180" s="546">
        <v>0</v>
      </c>
      <c r="AN180" s="546">
        <v>0</v>
      </c>
      <c r="AO180" s="546">
        <v>0</v>
      </c>
      <c r="AP180" s="546">
        <v>0</v>
      </c>
      <c r="AQ180" s="550" t="b">
        <v>0</v>
      </c>
      <c r="AR180" s="546">
        <v>0</v>
      </c>
      <c r="AS180" s="546">
        <v>0</v>
      </c>
      <c r="AT180" s="546">
        <v>3.6192000000000002</v>
      </c>
      <c r="AU180" s="546">
        <v>0</v>
      </c>
      <c r="AV180" s="546">
        <v>0</v>
      </c>
      <c r="AW180" s="548"/>
      <c r="AX180" s="548"/>
      <c r="AY180" s="546">
        <v>-3.016</v>
      </c>
      <c r="AZ180" s="546">
        <v>-0.6</v>
      </c>
      <c r="BA180" s="548"/>
      <c r="BB180" s="546">
        <v>5359</v>
      </c>
      <c r="BC180" s="546">
        <v>0</v>
      </c>
      <c r="BD180" s="548"/>
      <c r="BE180" s="548"/>
      <c r="BF180" s="548"/>
      <c r="BG180" s="548"/>
      <c r="BH180" s="548" t="s">
        <v>344</v>
      </c>
      <c r="BI180" s="548"/>
      <c r="BJ180" s="550" t="b">
        <v>0</v>
      </c>
      <c r="BK180" s="546">
        <v>0</v>
      </c>
      <c r="BL180" s="546">
        <v>0</v>
      </c>
      <c r="BM180" s="546">
        <v>0</v>
      </c>
      <c r="BN180" s="548"/>
      <c r="BO180" s="546">
        <v>0</v>
      </c>
      <c r="BP180" s="546">
        <v>0</v>
      </c>
      <c r="BQ180" s="546">
        <v>0</v>
      </c>
      <c r="BR180" s="546">
        <v>0</v>
      </c>
      <c r="BS180" s="548" t="s">
        <v>463</v>
      </c>
      <c r="BT180" s="546">
        <v>1</v>
      </c>
      <c r="BU180" s="550" t="b">
        <v>0</v>
      </c>
      <c r="BV180" s="548"/>
      <c r="BW180" s="546">
        <v>0</v>
      </c>
      <c r="BX180" s="546">
        <v>0</v>
      </c>
      <c r="BY180" s="548" t="s">
        <v>346</v>
      </c>
      <c r="BZ180" s="547">
        <v>45913</v>
      </c>
      <c r="CA180" s="546"/>
      <c r="CB180" s="546"/>
      <c r="CC180" s="546"/>
      <c r="CD180" s="546"/>
      <c r="CE180" s="546"/>
      <c r="CF180" s="546"/>
      <c r="CG180" s="546"/>
      <c r="CH180" s="546"/>
      <c r="CI180" s="546"/>
      <c r="CJ180" s="546"/>
      <c r="CK180" s="546"/>
      <c r="CL180" s="546"/>
      <c r="CM180" s="546"/>
      <c r="CN180" s="546"/>
      <c r="CO180" s="546"/>
      <c r="CP180" s="546"/>
      <c r="CQ180" s="546"/>
      <c r="CR180" s="546"/>
      <c r="CS180" s="546"/>
      <c r="CT180" s="546"/>
      <c r="CU180" s="546"/>
      <c r="CV180" s="546"/>
      <c r="CW180" s="546"/>
      <c r="CX180" s="546"/>
      <c r="CY180" s="546"/>
    </row>
    <row r="181" spans="1:103" ht="13.2">
      <c r="A181" s="541">
        <v>474036939</v>
      </c>
      <c r="B181" s="542">
        <v>45901</v>
      </c>
      <c r="C181" s="542">
        <v>45907</v>
      </c>
      <c r="D181" s="542">
        <v>45908</v>
      </c>
      <c r="E181" s="543" t="s">
        <v>342</v>
      </c>
      <c r="F181" s="543"/>
      <c r="G181" s="541">
        <v>3039380537376</v>
      </c>
      <c r="H181" s="541">
        <v>0</v>
      </c>
      <c r="I181" s="541">
        <v>0</v>
      </c>
      <c r="J181" s="542"/>
      <c r="K181" s="542"/>
      <c r="L181" s="543"/>
      <c r="M181" s="541">
        <v>0</v>
      </c>
      <c r="N181" s="543"/>
      <c r="O181" s="543"/>
      <c r="P181" s="543"/>
      <c r="Q181" s="543"/>
      <c r="R181" s="543"/>
      <c r="S181" s="543" t="s">
        <v>201</v>
      </c>
      <c r="T181" s="541">
        <v>0</v>
      </c>
      <c r="U181" s="541">
        <v>0</v>
      </c>
      <c r="V181" s="541">
        <v>0</v>
      </c>
      <c r="W181" s="541">
        <v>0</v>
      </c>
      <c r="X181" s="541">
        <v>0</v>
      </c>
      <c r="Y181" s="543"/>
      <c r="Z181" s="543" t="s">
        <v>343</v>
      </c>
      <c r="AA181" s="544">
        <v>45903</v>
      </c>
      <c r="AB181" s="544">
        <v>45903</v>
      </c>
      <c r="AC181" s="542">
        <v>45903</v>
      </c>
      <c r="AD181" s="541">
        <v>19640737047</v>
      </c>
      <c r="AE181" s="541">
        <v>0</v>
      </c>
      <c r="AF181" s="541">
        <v>0</v>
      </c>
      <c r="AG181" s="541">
        <v>0</v>
      </c>
      <c r="AH181" s="541">
        <v>0</v>
      </c>
      <c r="AI181" s="543"/>
      <c r="AJ181" s="541">
        <v>0</v>
      </c>
      <c r="AK181" s="541">
        <v>0</v>
      </c>
      <c r="AL181" s="541"/>
      <c r="AM181" s="541">
        <v>0</v>
      </c>
      <c r="AN181" s="541">
        <v>0</v>
      </c>
      <c r="AO181" s="541">
        <v>0</v>
      </c>
      <c r="AP181" s="541">
        <v>0</v>
      </c>
      <c r="AQ181" s="545" t="b">
        <v>0</v>
      </c>
      <c r="AR181" s="541">
        <v>0</v>
      </c>
      <c r="AS181" s="541">
        <v>0</v>
      </c>
      <c r="AT181" s="541">
        <v>4.5176999999999996</v>
      </c>
      <c r="AU181" s="541">
        <v>0</v>
      </c>
      <c r="AV181" s="541">
        <v>0</v>
      </c>
      <c r="AW181" s="543"/>
      <c r="AX181" s="543"/>
      <c r="AY181" s="541">
        <v>-3.7647499999999998</v>
      </c>
      <c r="AZ181" s="541">
        <v>-0.75</v>
      </c>
      <c r="BA181" s="543"/>
      <c r="BB181" s="541">
        <v>216575</v>
      </c>
      <c r="BC181" s="541">
        <v>0</v>
      </c>
      <c r="BD181" s="543"/>
      <c r="BE181" s="543"/>
      <c r="BF181" s="543"/>
      <c r="BG181" s="543"/>
      <c r="BH181" s="543" t="s">
        <v>344</v>
      </c>
      <c r="BI181" s="543"/>
      <c r="BJ181" s="545" t="b">
        <v>0</v>
      </c>
      <c r="BK181" s="541">
        <v>0</v>
      </c>
      <c r="BL181" s="541">
        <v>0</v>
      </c>
      <c r="BM181" s="541">
        <v>0</v>
      </c>
      <c r="BN181" s="543"/>
      <c r="BO181" s="541">
        <v>0</v>
      </c>
      <c r="BP181" s="541">
        <v>0</v>
      </c>
      <c r="BQ181" s="541">
        <v>0</v>
      </c>
      <c r="BR181" s="541">
        <v>0</v>
      </c>
      <c r="BS181" s="543" t="s">
        <v>496</v>
      </c>
      <c r="BT181" s="541">
        <v>1</v>
      </c>
      <c r="BU181" s="545" t="b">
        <v>0</v>
      </c>
      <c r="BV181" s="543"/>
      <c r="BW181" s="541">
        <v>0</v>
      </c>
      <c r="BX181" s="541">
        <v>0</v>
      </c>
      <c r="BY181" s="543" t="s">
        <v>346</v>
      </c>
      <c r="BZ181" s="542">
        <v>45913</v>
      </c>
      <c r="CA181" s="541"/>
      <c r="CB181" s="541"/>
      <c r="CC181" s="541"/>
      <c r="CD181" s="541"/>
      <c r="CE181" s="541"/>
      <c r="CF181" s="541"/>
      <c r="CG181" s="541"/>
      <c r="CH181" s="541"/>
      <c r="CI181" s="541"/>
      <c r="CJ181" s="541"/>
      <c r="CK181" s="541"/>
      <c r="CL181" s="541"/>
      <c r="CM181" s="541"/>
      <c r="CN181" s="541"/>
      <c r="CO181" s="541"/>
      <c r="CP181" s="541"/>
      <c r="CQ181" s="541"/>
      <c r="CR181" s="541"/>
      <c r="CS181" s="541"/>
      <c r="CT181" s="541"/>
      <c r="CU181" s="541"/>
      <c r="CV181" s="541"/>
      <c r="CW181" s="541"/>
      <c r="CX181" s="541"/>
      <c r="CY181" s="541"/>
    </row>
    <row r="182" spans="1:103" ht="13.2">
      <c r="A182" s="546">
        <v>474036939</v>
      </c>
      <c r="B182" s="547">
        <v>45901</v>
      </c>
      <c r="C182" s="547">
        <v>45907</v>
      </c>
      <c r="D182" s="547">
        <v>45908</v>
      </c>
      <c r="E182" s="548" t="s">
        <v>342</v>
      </c>
      <c r="F182" s="548"/>
      <c r="G182" s="546">
        <v>3039380537405</v>
      </c>
      <c r="H182" s="546">
        <v>0</v>
      </c>
      <c r="I182" s="546">
        <v>0</v>
      </c>
      <c r="J182" s="547"/>
      <c r="K182" s="547"/>
      <c r="L182" s="548"/>
      <c r="M182" s="546">
        <v>0</v>
      </c>
      <c r="N182" s="548"/>
      <c r="O182" s="548"/>
      <c r="P182" s="548"/>
      <c r="Q182" s="548"/>
      <c r="R182" s="548"/>
      <c r="S182" s="548" t="s">
        <v>201</v>
      </c>
      <c r="T182" s="546">
        <v>0</v>
      </c>
      <c r="U182" s="546">
        <v>0</v>
      </c>
      <c r="V182" s="546">
        <v>0</v>
      </c>
      <c r="W182" s="546">
        <v>0</v>
      </c>
      <c r="X182" s="546">
        <v>0</v>
      </c>
      <c r="Y182" s="548"/>
      <c r="Z182" s="548" t="s">
        <v>343</v>
      </c>
      <c r="AA182" s="549">
        <v>45903</v>
      </c>
      <c r="AB182" s="549">
        <v>45903</v>
      </c>
      <c r="AC182" s="547">
        <v>45903</v>
      </c>
      <c r="AD182" s="546">
        <v>19297392254</v>
      </c>
      <c r="AE182" s="546">
        <v>0</v>
      </c>
      <c r="AF182" s="546">
        <v>0</v>
      </c>
      <c r="AG182" s="546">
        <v>0</v>
      </c>
      <c r="AH182" s="546">
        <v>0</v>
      </c>
      <c r="AI182" s="548"/>
      <c r="AJ182" s="546">
        <v>0</v>
      </c>
      <c r="AK182" s="546">
        <v>0</v>
      </c>
      <c r="AL182" s="546"/>
      <c r="AM182" s="546">
        <v>0</v>
      </c>
      <c r="AN182" s="546">
        <v>0</v>
      </c>
      <c r="AO182" s="546">
        <v>0</v>
      </c>
      <c r="AP182" s="546">
        <v>0</v>
      </c>
      <c r="AQ182" s="550" t="b">
        <v>0</v>
      </c>
      <c r="AR182" s="546">
        <v>0</v>
      </c>
      <c r="AS182" s="546">
        <v>0</v>
      </c>
      <c r="AT182" s="546">
        <v>4.0603999999999996</v>
      </c>
      <c r="AU182" s="546">
        <v>0</v>
      </c>
      <c r="AV182" s="546">
        <v>0</v>
      </c>
      <c r="AW182" s="548"/>
      <c r="AX182" s="548"/>
      <c r="AY182" s="546">
        <v>-3.3836666666666666</v>
      </c>
      <c r="AZ182" s="546">
        <v>-0.68</v>
      </c>
      <c r="BA182" s="548"/>
      <c r="BB182" s="546">
        <v>583</v>
      </c>
      <c r="BC182" s="546">
        <v>0</v>
      </c>
      <c r="BD182" s="548"/>
      <c r="BE182" s="548"/>
      <c r="BF182" s="548"/>
      <c r="BG182" s="548"/>
      <c r="BH182" s="548" t="s">
        <v>344</v>
      </c>
      <c r="BI182" s="548"/>
      <c r="BJ182" s="550" t="b">
        <v>0</v>
      </c>
      <c r="BK182" s="546">
        <v>0</v>
      </c>
      <c r="BL182" s="546">
        <v>0</v>
      </c>
      <c r="BM182" s="546">
        <v>0</v>
      </c>
      <c r="BN182" s="548"/>
      <c r="BO182" s="546">
        <v>0</v>
      </c>
      <c r="BP182" s="546">
        <v>0</v>
      </c>
      <c r="BQ182" s="546">
        <v>0</v>
      </c>
      <c r="BR182" s="546">
        <v>0</v>
      </c>
      <c r="BS182" s="548" t="s">
        <v>465</v>
      </c>
      <c r="BT182" s="546">
        <v>1</v>
      </c>
      <c r="BU182" s="550" t="b">
        <v>0</v>
      </c>
      <c r="BV182" s="548"/>
      <c r="BW182" s="546">
        <v>0</v>
      </c>
      <c r="BX182" s="546">
        <v>0</v>
      </c>
      <c r="BY182" s="548" t="s">
        <v>346</v>
      </c>
      <c r="BZ182" s="547">
        <v>45913</v>
      </c>
      <c r="CA182" s="546"/>
      <c r="CB182" s="546"/>
      <c r="CC182" s="546"/>
      <c r="CD182" s="546"/>
      <c r="CE182" s="546"/>
      <c r="CF182" s="546"/>
      <c r="CG182" s="546"/>
      <c r="CH182" s="546"/>
      <c r="CI182" s="546"/>
      <c r="CJ182" s="546"/>
      <c r="CK182" s="546"/>
      <c r="CL182" s="546"/>
      <c r="CM182" s="546"/>
      <c r="CN182" s="546"/>
      <c r="CO182" s="546"/>
      <c r="CP182" s="546"/>
      <c r="CQ182" s="546"/>
      <c r="CR182" s="546"/>
      <c r="CS182" s="546"/>
      <c r="CT182" s="546"/>
      <c r="CU182" s="546"/>
      <c r="CV182" s="546"/>
      <c r="CW182" s="546"/>
      <c r="CX182" s="546"/>
      <c r="CY182" s="546"/>
    </row>
    <row r="183" spans="1:103" ht="13.2">
      <c r="A183" s="541">
        <v>474036939</v>
      </c>
      <c r="B183" s="542">
        <v>45901</v>
      </c>
      <c r="C183" s="542">
        <v>45907</v>
      </c>
      <c r="D183" s="542">
        <v>45908</v>
      </c>
      <c r="E183" s="543" t="s">
        <v>342</v>
      </c>
      <c r="F183" s="543"/>
      <c r="G183" s="541">
        <v>3039380537381</v>
      </c>
      <c r="H183" s="541">
        <v>0</v>
      </c>
      <c r="I183" s="541">
        <v>0</v>
      </c>
      <c r="J183" s="542"/>
      <c r="K183" s="542"/>
      <c r="L183" s="543"/>
      <c r="M183" s="541">
        <v>0</v>
      </c>
      <c r="N183" s="543"/>
      <c r="O183" s="543"/>
      <c r="P183" s="543"/>
      <c r="Q183" s="543"/>
      <c r="R183" s="543"/>
      <c r="S183" s="543" t="s">
        <v>201</v>
      </c>
      <c r="T183" s="541">
        <v>0</v>
      </c>
      <c r="U183" s="541">
        <v>0</v>
      </c>
      <c r="V183" s="541">
        <v>0</v>
      </c>
      <c r="W183" s="541">
        <v>0</v>
      </c>
      <c r="X183" s="541">
        <v>0</v>
      </c>
      <c r="Y183" s="543"/>
      <c r="Z183" s="543" t="s">
        <v>343</v>
      </c>
      <c r="AA183" s="544">
        <v>45903</v>
      </c>
      <c r="AB183" s="544">
        <v>45903</v>
      </c>
      <c r="AC183" s="542">
        <v>45903</v>
      </c>
      <c r="AD183" s="541">
        <v>3532853260</v>
      </c>
      <c r="AE183" s="541">
        <v>0</v>
      </c>
      <c r="AF183" s="541">
        <v>0</v>
      </c>
      <c r="AG183" s="541">
        <v>0</v>
      </c>
      <c r="AH183" s="541">
        <v>0</v>
      </c>
      <c r="AI183" s="543"/>
      <c r="AJ183" s="541">
        <v>0</v>
      </c>
      <c r="AK183" s="541">
        <v>0</v>
      </c>
      <c r="AL183" s="541"/>
      <c r="AM183" s="541">
        <v>0</v>
      </c>
      <c r="AN183" s="541">
        <v>0</v>
      </c>
      <c r="AO183" s="541">
        <v>0</v>
      </c>
      <c r="AP183" s="541">
        <v>0</v>
      </c>
      <c r="AQ183" s="545" t="b">
        <v>0</v>
      </c>
      <c r="AR183" s="541">
        <v>0</v>
      </c>
      <c r="AS183" s="541">
        <v>0</v>
      </c>
      <c r="AT183" s="541">
        <v>4.1661999999999999</v>
      </c>
      <c r="AU183" s="541">
        <v>0</v>
      </c>
      <c r="AV183" s="541">
        <v>0</v>
      </c>
      <c r="AW183" s="543"/>
      <c r="AX183" s="543"/>
      <c r="AY183" s="541">
        <v>-3.4718333333333331</v>
      </c>
      <c r="AZ183" s="541">
        <v>-0.69</v>
      </c>
      <c r="BA183" s="543"/>
      <c r="BB183" s="541">
        <v>112222</v>
      </c>
      <c r="BC183" s="541">
        <v>0</v>
      </c>
      <c r="BD183" s="543"/>
      <c r="BE183" s="543"/>
      <c r="BF183" s="543"/>
      <c r="BG183" s="543"/>
      <c r="BH183" s="543" t="s">
        <v>344</v>
      </c>
      <c r="BI183" s="543"/>
      <c r="BJ183" s="545" t="b">
        <v>0</v>
      </c>
      <c r="BK183" s="541">
        <v>0</v>
      </c>
      <c r="BL183" s="541">
        <v>0</v>
      </c>
      <c r="BM183" s="541">
        <v>0</v>
      </c>
      <c r="BN183" s="543"/>
      <c r="BO183" s="541">
        <v>0</v>
      </c>
      <c r="BP183" s="541">
        <v>0</v>
      </c>
      <c r="BQ183" s="541">
        <v>0</v>
      </c>
      <c r="BR183" s="541">
        <v>0</v>
      </c>
      <c r="BS183" s="543" t="s">
        <v>497</v>
      </c>
      <c r="BT183" s="541">
        <v>1</v>
      </c>
      <c r="BU183" s="545" t="b">
        <v>0</v>
      </c>
      <c r="BV183" s="543"/>
      <c r="BW183" s="541">
        <v>0</v>
      </c>
      <c r="BX183" s="541">
        <v>0</v>
      </c>
      <c r="BY183" s="543" t="s">
        <v>346</v>
      </c>
      <c r="BZ183" s="542">
        <v>45913</v>
      </c>
      <c r="CA183" s="541"/>
      <c r="CB183" s="541"/>
      <c r="CC183" s="541"/>
      <c r="CD183" s="541"/>
      <c r="CE183" s="541"/>
      <c r="CF183" s="541"/>
      <c r="CG183" s="541"/>
      <c r="CH183" s="541"/>
      <c r="CI183" s="541"/>
      <c r="CJ183" s="541"/>
      <c r="CK183" s="541"/>
      <c r="CL183" s="541"/>
      <c r="CM183" s="541"/>
      <c r="CN183" s="541"/>
      <c r="CO183" s="541"/>
      <c r="CP183" s="541"/>
      <c r="CQ183" s="541"/>
      <c r="CR183" s="541"/>
      <c r="CS183" s="541"/>
      <c r="CT183" s="541"/>
      <c r="CU183" s="541"/>
      <c r="CV183" s="541"/>
      <c r="CW183" s="541"/>
      <c r="CX183" s="541"/>
      <c r="CY183" s="541"/>
    </row>
    <row r="184" spans="1:103" ht="13.2">
      <c r="A184" s="546">
        <v>474036939</v>
      </c>
      <c r="B184" s="547">
        <v>45901</v>
      </c>
      <c r="C184" s="547">
        <v>45907</v>
      </c>
      <c r="D184" s="547">
        <v>45908</v>
      </c>
      <c r="E184" s="548" t="s">
        <v>342</v>
      </c>
      <c r="F184" s="548"/>
      <c r="G184" s="546">
        <v>3039380537390</v>
      </c>
      <c r="H184" s="546">
        <v>0</v>
      </c>
      <c r="I184" s="546">
        <v>0</v>
      </c>
      <c r="J184" s="547"/>
      <c r="K184" s="547"/>
      <c r="L184" s="548"/>
      <c r="M184" s="546">
        <v>0</v>
      </c>
      <c r="N184" s="548"/>
      <c r="O184" s="548"/>
      <c r="P184" s="548"/>
      <c r="Q184" s="548"/>
      <c r="R184" s="548"/>
      <c r="S184" s="548" t="s">
        <v>201</v>
      </c>
      <c r="T184" s="546">
        <v>0</v>
      </c>
      <c r="U184" s="546">
        <v>0</v>
      </c>
      <c r="V184" s="546">
        <v>0</v>
      </c>
      <c r="W184" s="546">
        <v>0</v>
      </c>
      <c r="X184" s="546">
        <v>0</v>
      </c>
      <c r="Y184" s="548"/>
      <c r="Z184" s="548" t="s">
        <v>343</v>
      </c>
      <c r="AA184" s="549">
        <v>45903</v>
      </c>
      <c r="AB184" s="549">
        <v>45903</v>
      </c>
      <c r="AC184" s="547">
        <v>45903</v>
      </c>
      <c r="AD184" s="546">
        <v>19140949078</v>
      </c>
      <c r="AE184" s="546">
        <v>0</v>
      </c>
      <c r="AF184" s="546">
        <v>0</v>
      </c>
      <c r="AG184" s="546">
        <v>0</v>
      </c>
      <c r="AH184" s="546">
        <v>0</v>
      </c>
      <c r="AI184" s="548"/>
      <c r="AJ184" s="546">
        <v>0</v>
      </c>
      <c r="AK184" s="546">
        <v>0</v>
      </c>
      <c r="AL184" s="546"/>
      <c r="AM184" s="546">
        <v>0</v>
      </c>
      <c r="AN184" s="546">
        <v>0</v>
      </c>
      <c r="AO184" s="546">
        <v>0</v>
      </c>
      <c r="AP184" s="546">
        <v>0</v>
      </c>
      <c r="AQ184" s="550" t="b">
        <v>0</v>
      </c>
      <c r="AR184" s="546">
        <v>0</v>
      </c>
      <c r="AS184" s="546">
        <v>0</v>
      </c>
      <c r="AT184" s="546">
        <v>8.1207999999999991</v>
      </c>
      <c r="AU184" s="546">
        <v>0</v>
      </c>
      <c r="AV184" s="546">
        <v>0</v>
      </c>
      <c r="AW184" s="548"/>
      <c r="AX184" s="548"/>
      <c r="AY184" s="546">
        <v>-6.7673333333333332</v>
      </c>
      <c r="AZ184" s="546">
        <v>-1.35</v>
      </c>
      <c r="BA184" s="548"/>
      <c r="BB184" s="546">
        <v>146295</v>
      </c>
      <c r="BC184" s="546">
        <v>0</v>
      </c>
      <c r="BD184" s="548"/>
      <c r="BE184" s="548"/>
      <c r="BF184" s="548"/>
      <c r="BG184" s="548"/>
      <c r="BH184" s="548" t="s">
        <v>344</v>
      </c>
      <c r="BI184" s="548"/>
      <c r="BJ184" s="550" t="b">
        <v>0</v>
      </c>
      <c r="BK184" s="546">
        <v>0</v>
      </c>
      <c r="BL184" s="546">
        <v>0</v>
      </c>
      <c r="BM184" s="546">
        <v>0</v>
      </c>
      <c r="BN184" s="548"/>
      <c r="BO184" s="546">
        <v>0</v>
      </c>
      <c r="BP184" s="546">
        <v>0</v>
      </c>
      <c r="BQ184" s="546">
        <v>0</v>
      </c>
      <c r="BR184" s="546">
        <v>0</v>
      </c>
      <c r="BS184" s="548" t="s">
        <v>498</v>
      </c>
      <c r="BT184" s="546">
        <v>1</v>
      </c>
      <c r="BU184" s="550" t="b">
        <v>0</v>
      </c>
      <c r="BV184" s="548"/>
      <c r="BW184" s="546">
        <v>0</v>
      </c>
      <c r="BX184" s="546">
        <v>0</v>
      </c>
      <c r="BY184" s="548" t="s">
        <v>346</v>
      </c>
      <c r="BZ184" s="547">
        <v>45913</v>
      </c>
      <c r="CA184" s="546"/>
      <c r="CB184" s="546"/>
      <c r="CC184" s="546"/>
      <c r="CD184" s="546"/>
      <c r="CE184" s="546"/>
      <c r="CF184" s="546"/>
      <c r="CG184" s="546"/>
      <c r="CH184" s="546"/>
      <c r="CI184" s="546"/>
      <c r="CJ184" s="546"/>
      <c r="CK184" s="546"/>
      <c r="CL184" s="546"/>
      <c r="CM184" s="546"/>
      <c r="CN184" s="546"/>
      <c r="CO184" s="546"/>
      <c r="CP184" s="546"/>
      <c r="CQ184" s="546"/>
      <c r="CR184" s="546"/>
      <c r="CS184" s="546"/>
      <c r="CT184" s="546"/>
      <c r="CU184" s="546"/>
      <c r="CV184" s="546"/>
      <c r="CW184" s="546"/>
      <c r="CX184" s="546"/>
      <c r="CY184" s="546"/>
    </row>
    <row r="185" spans="1:103" ht="13.2">
      <c r="A185" s="541">
        <v>474036939</v>
      </c>
      <c r="B185" s="542">
        <v>45901</v>
      </c>
      <c r="C185" s="542">
        <v>45907</v>
      </c>
      <c r="D185" s="542">
        <v>45908</v>
      </c>
      <c r="E185" s="543" t="s">
        <v>342</v>
      </c>
      <c r="F185" s="543"/>
      <c r="G185" s="541">
        <v>3039380537388</v>
      </c>
      <c r="H185" s="541">
        <v>0</v>
      </c>
      <c r="I185" s="541">
        <v>0</v>
      </c>
      <c r="J185" s="542"/>
      <c r="K185" s="542"/>
      <c r="L185" s="543"/>
      <c r="M185" s="541">
        <v>0</v>
      </c>
      <c r="N185" s="543"/>
      <c r="O185" s="543"/>
      <c r="P185" s="543"/>
      <c r="Q185" s="543"/>
      <c r="R185" s="543"/>
      <c r="S185" s="543" t="s">
        <v>201</v>
      </c>
      <c r="T185" s="541">
        <v>0</v>
      </c>
      <c r="U185" s="541">
        <v>0</v>
      </c>
      <c r="V185" s="541">
        <v>0</v>
      </c>
      <c r="W185" s="541">
        <v>0</v>
      </c>
      <c r="X185" s="541">
        <v>0</v>
      </c>
      <c r="Y185" s="543"/>
      <c r="Z185" s="543" t="s">
        <v>343</v>
      </c>
      <c r="AA185" s="544">
        <v>45903</v>
      </c>
      <c r="AB185" s="544">
        <v>45903</v>
      </c>
      <c r="AC185" s="542">
        <v>45903</v>
      </c>
      <c r="AD185" s="541">
        <v>19204230212</v>
      </c>
      <c r="AE185" s="541">
        <v>0</v>
      </c>
      <c r="AF185" s="541">
        <v>0</v>
      </c>
      <c r="AG185" s="541">
        <v>0</v>
      </c>
      <c r="AH185" s="541">
        <v>0</v>
      </c>
      <c r="AI185" s="543"/>
      <c r="AJ185" s="541">
        <v>0</v>
      </c>
      <c r="AK185" s="541">
        <v>0</v>
      </c>
      <c r="AL185" s="541"/>
      <c r="AM185" s="541">
        <v>0</v>
      </c>
      <c r="AN185" s="541">
        <v>0</v>
      </c>
      <c r="AO185" s="541">
        <v>0</v>
      </c>
      <c r="AP185" s="541">
        <v>0</v>
      </c>
      <c r="AQ185" s="545" t="b">
        <v>0</v>
      </c>
      <c r="AR185" s="541">
        <v>0</v>
      </c>
      <c r="AS185" s="541">
        <v>0</v>
      </c>
      <c r="AT185" s="541">
        <v>4.0526</v>
      </c>
      <c r="AU185" s="541">
        <v>0</v>
      </c>
      <c r="AV185" s="541">
        <v>0</v>
      </c>
      <c r="AW185" s="543"/>
      <c r="AX185" s="543"/>
      <c r="AY185" s="541">
        <v>-3.3771666666666667</v>
      </c>
      <c r="AZ185" s="541">
        <v>-0.68</v>
      </c>
      <c r="BA185" s="543"/>
      <c r="BB185" s="541">
        <v>1407</v>
      </c>
      <c r="BC185" s="541">
        <v>0</v>
      </c>
      <c r="BD185" s="543"/>
      <c r="BE185" s="543"/>
      <c r="BF185" s="543"/>
      <c r="BG185" s="543"/>
      <c r="BH185" s="543" t="s">
        <v>344</v>
      </c>
      <c r="BI185" s="543"/>
      <c r="BJ185" s="545" t="b">
        <v>0</v>
      </c>
      <c r="BK185" s="541">
        <v>0</v>
      </c>
      <c r="BL185" s="541">
        <v>0</v>
      </c>
      <c r="BM185" s="541">
        <v>0</v>
      </c>
      <c r="BN185" s="543"/>
      <c r="BO185" s="541">
        <v>0</v>
      </c>
      <c r="BP185" s="541">
        <v>0</v>
      </c>
      <c r="BQ185" s="541">
        <v>0</v>
      </c>
      <c r="BR185" s="541">
        <v>0</v>
      </c>
      <c r="BS185" s="543" t="s">
        <v>479</v>
      </c>
      <c r="BT185" s="541">
        <v>1</v>
      </c>
      <c r="BU185" s="545" t="b">
        <v>0</v>
      </c>
      <c r="BV185" s="543"/>
      <c r="BW185" s="541">
        <v>0</v>
      </c>
      <c r="BX185" s="541">
        <v>0</v>
      </c>
      <c r="BY185" s="543" t="s">
        <v>346</v>
      </c>
      <c r="BZ185" s="542">
        <v>45913</v>
      </c>
      <c r="CA185" s="541"/>
      <c r="CB185" s="541"/>
      <c r="CC185" s="541"/>
      <c r="CD185" s="541"/>
      <c r="CE185" s="541"/>
      <c r="CF185" s="541"/>
      <c r="CG185" s="541"/>
      <c r="CH185" s="541"/>
      <c r="CI185" s="541"/>
      <c r="CJ185" s="541"/>
      <c r="CK185" s="541"/>
      <c r="CL185" s="541"/>
      <c r="CM185" s="541"/>
      <c r="CN185" s="541"/>
      <c r="CO185" s="541"/>
      <c r="CP185" s="541"/>
      <c r="CQ185" s="541"/>
      <c r="CR185" s="541"/>
      <c r="CS185" s="541"/>
      <c r="CT185" s="541"/>
      <c r="CU185" s="541"/>
      <c r="CV185" s="541"/>
      <c r="CW185" s="541"/>
      <c r="CX185" s="541"/>
      <c r="CY185" s="541"/>
    </row>
    <row r="186" spans="1:103" ht="13.2">
      <c r="A186" s="546">
        <v>474036939</v>
      </c>
      <c r="B186" s="547">
        <v>45901</v>
      </c>
      <c r="C186" s="547">
        <v>45907</v>
      </c>
      <c r="D186" s="547">
        <v>45908</v>
      </c>
      <c r="E186" s="548" t="s">
        <v>342</v>
      </c>
      <c r="F186" s="548"/>
      <c r="G186" s="546">
        <v>3039380537386</v>
      </c>
      <c r="H186" s="546">
        <v>0</v>
      </c>
      <c r="I186" s="546">
        <v>0</v>
      </c>
      <c r="J186" s="547"/>
      <c r="K186" s="547"/>
      <c r="L186" s="548"/>
      <c r="M186" s="546">
        <v>0</v>
      </c>
      <c r="N186" s="548"/>
      <c r="O186" s="548"/>
      <c r="P186" s="548"/>
      <c r="Q186" s="548"/>
      <c r="R186" s="548"/>
      <c r="S186" s="548" t="s">
        <v>201</v>
      </c>
      <c r="T186" s="546">
        <v>0</v>
      </c>
      <c r="U186" s="546">
        <v>0</v>
      </c>
      <c r="V186" s="546">
        <v>0</v>
      </c>
      <c r="W186" s="546">
        <v>0</v>
      </c>
      <c r="X186" s="546">
        <v>0</v>
      </c>
      <c r="Y186" s="548"/>
      <c r="Z186" s="548" t="s">
        <v>343</v>
      </c>
      <c r="AA186" s="549">
        <v>45903</v>
      </c>
      <c r="AB186" s="549">
        <v>45903</v>
      </c>
      <c r="AC186" s="547">
        <v>45903</v>
      </c>
      <c r="AD186" s="546">
        <v>19148885018</v>
      </c>
      <c r="AE186" s="546">
        <v>0</v>
      </c>
      <c r="AF186" s="546">
        <v>0</v>
      </c>
      <c r="AG186" s="546">
        <v>0</v>
      </c>
      <c r="AH186" s="546">
        <v>0</v>
      </c>
      <c r="AI186" s="548"/>
      <c r="AJ186" s="546">
        <v>0</v>
      </c>
      <c r="AK186" s="546">
        <v>0</v>
      </c>
      <c r="AL186" s="546"/>
      <c r="AM186" s="546">
        <v>0</v>
      </c>
      <c r="AN186" s="546">
        <v>0</v>
      </c>
      <c r="AO186" s="546">
        <v>0</v>
      </c>
      <c r="AP186" s="546">
        <v>0</v>
      </c>
      <c r="AQ186" s="550" t="b">
        <v>0</v>
      </c>
      <c r="AR186" s="546">
        <v>0</v>
      </c>
      <c r="AS186" s="546">
        <v>0</v>
      </c>
      <c r="AT186" s="546">
        <v>8.1156000000000006</v>
      </c>
      <c r="AU186" s="546">
        <v>0</v>
      </c>
      <c r="AV186" s="546">
        <v>0</v>
      </c>
      <c r="AW186" s="548"/>
      <c r="AX186" s="548"/>
      <c r="AY186" s="546">
        <v>-6.7629999999999999</v>
      </c>
      <c r="AZ186" s="546">
        <v>-1.35</v>
      </c>
      <c r="BA186" s="548"/>
      <c r="BB186" s="546">
        <v>2331</v>
      </c>
      <c r="BC186" s="546">
        <v>0</v>
      </c>
      <c r="BD186" s="548"/>
      <c r="BE186" s="548"/>
      <c r="BF186" s="548"/>
      <c r="BG186" s="548"/>
      <c r="BH186" s="548" t="s">
        <v>344</v>
      </c>
      <c r="BI186" s="548"/>
      <c r="BJ186" s="550" t="b">
        <v>0</v>
      </c>
      <c r="BK186" s="546">
        <v>0</v>
      </c>
      <c r="BL186" s="546">
        <v>0</v>
      </c>
      <c r="BM186" s="546">
        <v>0</v>
      </c>
      <c r="BN186" s="548"/>
      <c r="BO186" s="546">
        <v>0</v>
      </c>
      <c r="BP186" s="546">
        <v>0</v>
      </c>
      <c r="BQ186" s="546">
        <v>0</v>
      </c>
      <c r="BR186" s="546">
        <v>0</v>
      </c>
      <c r="BS186" s="548" t="s">
        <v>499</v>
      </c>
      <c r="BT186" s="546">
        <v>1</v>
      </c>
      <c r="BU186" s="550" t="b">
        <v>0</v>
      </c>
      <c r="BV186" s="548"/>
      <c r="BW186" s="546">
        <v>0</v>
      </c>
      <c r="BX186" s="546">
        <v>0</v>
      </c>
      <c r="BY186" s="548" t="s">
        <v>346</v>
      </c>
      <c r="BZ186" s="547">
        <v>45913</v>
      </c>
      <c r="CA186" s="546"/>
      <c r="CB186" s="546"/>
      <c r="CC186" s="546"/>
      <c r="CD186" s="546"/>
      <c r="CE186" s="546"/>
      <c r="CF186" s="546"/>
      <c r="CG186" s="546"/>
      <c r="CH186" s="546"/>
      <c r="CI186" s="546"/>
      <c r="CJ186" s="546"/>
      <c r="CK186" s="546"/>
      <c r="CL186" s="546"/>
      <c r="CM186" s="546"/>
      <c r="CN186" s="546"/>
      <c r="CO186" s="546"/>
      <c r="CP186" s="546"/>
      <c r="CQ186" s="546"/>
      <c r="CR186" s="546"/>
      <c r="CS186" s="546"/>
      <c r="CT186" s="546"/>
      <c r="CU186" s="546"/>
      <c r="CV186" s="546"/>
      <c r="CW186" s="546"/>
      <c r="CX186" s="546"/>
      <c r="CY186" s="546"/>
    </row>
    <row r="187" spans="1:103" ht="13.2">
      <c r="A187" s="541">
        <v>474036939</v>
      </c>
      <c r="B187" s="542">
        <v>45901</v>
      </c>
      <c r="C187" s="542">
        <v>45907</v>
      </c>
      <c r="D187" s="542">
        <v>45908</v>
      </c>
      <c r="E187" s="543" t="s">
        <v>342</v>
      </c>
      <c r="F187" s="543"/>
      <c r="G187" s="541">
        <v>3039380537383</v>
      </c>
      <c r="H187" s="541">
        <v>0</v>
      </c>
      <c r="I187" s="541">
        <v>0</v>
      </c>
      <c r="J187" s="542"/>
      <c r="K187" s="542"/>
      <c r="L187" s="543"/>
      <c r="M187" s="541">
        <v>0</v>
      </c>
      <c r="N187" s="543"/>
      <c r="O187" s="543"/>
      <c r="P187" s="543"/>
      <c r="Q187" s="543"/>
      <c r="R187" s="543"/>
      <c r="S187" s="543" t="s">
        <v>201</v>
      </c>
      <c r="T187" s="541">
        <v>0</v>
      </c>
      <c r="U187" s="541">
        <v>0</v>
      </c>
      <c r="V187" s="541">
        <v>0</v>
      </c>
      <c r="W187" s="541">
        <v>0</v>
      </c>
      <c r="X187" s="541">
        <v>0</v>
      </c>
      <c r="Y187" s="543"/>
      <c r="Z187" s="543" t="s">
        <v>343</v>
      </c>
      <c r="AA187" s="544">
        <v>45903</v>
      </c>
      <c r="AB187" s="544">
        <v>45903</v>
      </c>
      <c r="AC187" s="542">
        <v>45903</v>
      </c>
      <c r="AD187" s="541">
        <v>19711264180</v>
      </c>
      <c r="AE187" s="541">
        <v>0</v>
      </c>
      <c r="AF187" s="541">
        <v>0</v>
      </c>
      <c r="AG187" s="541">
        <v>0</v>
      </c>
      <c r="AH187" s="541">
        <v>0</v>
      </c>
      <c r="AI187" s="543"/>
      <c r="AJ187" s="541">
        <v>0</v>
      </c>
      <c r="AK187" s="541">
        <v>0</v>
      </c>
      <c r="AL187" s="541"/>
      <c r="AM187" s="541">
        <v>0</v>
      </c>
      <c r="AN187" s="541">
        <v>0</v>
      </c>
      <c r="AO187" s="541">
        <v>0</v>
      </c>
      <c r="AP187" s="541">
        <v>0</v>
      </c>
      <c r="AQ187" s="545" t="b">
        <v>0</v>
      </c>
      <c r="AR187" s="541">
        <v>0</v>
      </c>
      <c r="AS187" s="541">
        <v>0</v>
      </c>
      <c r="AT187" s="541">
        <v>4.2428999999999997</v>
      </c>
      <c r="AU187" s="541">
        <v>0</v>
      </c>
      <c r="AV187" s="541">
        <v>0</v>
      </c>
      <c r="AW187" s="543"/>
      <c r="AX187" s="543"/>
      <c r="AY187" s="541">
        <v>-3.5357500000000002</v>
      </c>
      <c r="AZ187" s="541">
        <v>-0.71</v>
      </c>
      <c r="BA187" s="543"/>
      <c r="BB187" s="541">
        <v>306092</v>
      </c>
      <c r="BC187" s="541">
        <v>0</v>
      </c>
      <c r="BD187" s="543"/>
      <c r="BE187" s="543"/>
      <c r="BF187" s="543"/>
      <c r="BG187" s="543"/>
      <c r="BH187" s="543" t="s">
        <v>344</v>
      </c>
      <c r="BI187" s="543"/>
      <c r="BJ187" s="545" t="b">
        <v>0</v>
      </c>
      <c r="BK187" s="541">
        <v>0</v>
      </c>
      <c r="BL187" s="541">
        <v>0</v>
      </c>
      <c r="BM187" s="541">
        <v>0</v>
      </c>
      <c r="BN187" s="543"/>
      <c r="BO187" s="541">
        <v>0</v>
      </c>
      <c r="BP187" s="541">
        <v>0</v>
      </c>
      <c r="BQ187" s="541">
        <v>0</v>
      </c>
      <c r="BR187" s="541">
        <v>0</v>
      </c>
      <c r="BS187" s="543" t="s">
        <v>500</v>
      </c>
      <c r="BT187" s="541">
        <v>1</v>
      </c>
      <c r="BU187" s="545" t="b">
        <v>0</v>
      </c>
      <c r="BV187" s="543"/>
      <c r="BW187" s="541">
        <v>0</v>
      </c>
      <c r="BX187" s="541">
        <v>0</v>
      </c>
      <c r="BY187" s="543" t="s">
        <v>346</v>
      </c>
      <c r="BZ187" s="542">
        <v>45913</v>
      </c>
      <c r="CA187" s="541"/>
      <c r="CB187" s="541"/>
      <c r="CC187" s="541"/>
      <c r="CD187" s="541"/>
      <c r="CE187" s="541"/>
      <c r="CF187" s="541"/>
      <c r="CG187" s="541"/>
      <c r="CH187" s="541"/>
      <c r="CI187" s="541"/>
      <c r="CJ187" s="541"/>
      <c r="CK187" s="541"/>
      <c r="CL187" s="541"/>
      <c r="CM187" s="541"/>
      <c r="CN187" s="541"/>
      <c r="CO187" s="541"/>
      <c r="CP187" s="541"/>
      <c r="CQ187" s="541"/>
      <c r="CR187" s="541"/>
      <c r="CS187" s="541"/>
      <c r="CT187" s="541"/>
      <c r="CU187" s="541"/>
      <c r="CV187" s="541"/>
      <c r="CW187" s="541"/>
      <c r="CX187" s="541"/>
      <c r="CY187" s="541"/>
    </row>
    <row r="188" spans="1:103" ht="13.2">
      <c r="A188" s="546">
        <v>474036939</v>
      </c>
      <c r="B188" s="547">
        <v>45901</v>
      </c>
      <c r="C188" s="547">
        <v>45907</v>
      </c>
      <c r="D188" s="547">
        <v>45908</v>
      </c>
      <c r="E188" s="548" t="s">
        <v>342</v>
      </c>
      <c r="F188" s="548"/>
      <c r="G188" s="546">
        <v>3039380537408</v>
      </c>
      <c r="H188" s="546">
        <v>0</v>
      </c>
      <c r="I188" s="546">
        <v>0</v>
      </c>
      <c r="J188" s="547"/>
      <c r="K188" s="547"/>
      <c r="L188" s="548"/>
      <c r="M188" s="546">
        <v>0</v>
      </c>
      <c r="N188" s="548"/>
      <c r="O188" s="548"/>
      <c r="P188" s="548"/>
      <c r="Q188" s="548"/>
      <c r="R188" s="548"/>
      <c r="S188" s="548" t="s">
        <v>201</v>
      </c>
      <c r="T188" s="546">
        <v>0</v>
      </c>
      <c r="U188" s="546">
        <v>0</v>
      </c>
      <c r="V188" s="546">
        <v>0</v>
      </c>
      <c r="W188" s="546">
        <v>0</v>
      </c>
      <c r="X188" s="546">
        <v>0</v>
      </c>
      <c r="Y188" s="548"/>
      <c r="Z188" s="548" t="s">
        <v>343</v>
      </c>
      <c r="AA188" s="549">
        <v>45903</v>
      </c>
      <c r="AB188" s="549">
        <v>45903</v>
      </c>
      <c r="AC188" s="547">
        <v>45903</v>
      </c>
      <c r="AD188" s="546">
        <v>19149514702</v>
      </c>
      <c r="AE188" s="546">
        <v>0</v>
      </c>
      <c r="AF188" s="546">
        <v>0</v>
      </c>
      <c r="AG188" s="546">
        <v>0</v>
      </c>
      <c r="AH188" s="546">
        <v>0</v>
      </c>
      <c r="AI188" s="548"/>
      <c r="AJ188" s="546">
        <v>0</v>
      </c>
      <c r="AK188" s="546">
        <v>0</v>
      </c>
      <c r="AL188" s="546"/>
      <c r="AM188" s="546">
        <v>0</v>
      </c>
      <c r="AN188" s="546">
        <v>0</v>
      </c>
      <c r="AO188" s="546">
        <v>0</v>
      </c>
      <c r="AP188" s="546">
        <v>0</v>
      </c>
      <c r="AQ188" s="550" t="b">
        <v>0</v>
      </c>
      <c r="AR188" s="546">
        <v>0</v>
      </c>
      <c r="AS188" s="546">
        <v>0</v>
      </c>
      <c r="AT188" s="546">
        <v>4.1470000000000002</v>
      </c>
      <c r="AU188" s="546">
        <v>0</v>
      </c>
      <c r="AV188" s="546">
        <v>0</v>
      </c>
      <c r="AW188" s="548"/>
      <c r="AX188" s="548"/>
      <c r="AY188" s="546">
        <v>-3.4558333333333331</v>
      </c>
      <c r="AZ188" s="546">
        <v>-0.69</v>
      </c>
      <c r="BA188" s="548"/>
      <c r="BB188" s="546">
        <v>2610</v>
      </c>
      <c r="BC188" s="546">
        <v>0</v>
      </c>
      <c r="BD188" s="548"/>
      <c r="BE188" s="548"/>
      <c r="BF188" s="548"/>
      <c r="BG188" s="548"/>
      <c r="BH188" s="548" t="s">
        <v>344</v>
      </c>
      <c r="BI188" s="548"/>
      <c r="BJ188" s="550" t="b">
        <v>0</v>
      </c>
      <c r="BK188" s="546">
        <v>0</v>
      </c>
      <c r="BL188" s="546">
        <v>0</v>
      </c>
      <c r="BM188" s="546">
        <v>0</v>
      </c>
      <c r="BN188" s="548"/>
      <c r="BO188" s="546">
        <v>0</v>
      </c>
      <c r="BP188" s="546">
        <v>0</v>
      </c>
      <c r="BQ188" s="546">
        <v>0</v>
      </c>
      <c r="BR188" s="546">
        <v>0</v>
      </c>
      <c r="BS188" s="548" t="s">
        <v>501</v>
      </c>
      <c r="BT188" s="546">
        <v>1</v>
      </c>
      <c r="BU188" s="550" t="b">
        <v>0</v>
      </c>
      <c r="BV188" s="548"/>
      <c r="BW188" s="546">
        <v>0</v>
      </c>
      <c r="BX188" s="546">
        <v>0</v>
      </c>
      <c r="BY188" s="548" t="s">
        <v>346</v>
      </c>
      <c r="BZ188" s="547">
        <v>45913</v>
      </c>
      <c r="CA188" s="546"/>
      <c r="CB188" s="546"/>
      <c r="CC188" s="546"/>
      <c r="CD188" s="546"/>
      <c r="CE188" s="546"/>
      <c r="CF188" s="546"/>
      <c r="CG188" s="546"/>
      <c r="CH188" s="546"/>
      <c r="CI188" s="546"/>
      <c r="CJ188" s="546"/>
      <c r="CK188" s="546"/>
      <c r="CL188" s="546"/>
      <c r="CM188" s="546"/>
      <c r="CN188" s="546"/>
      <c r="CO188" s="546"/>
      <c r="CP188" s="546"/>
      <c r="CQ188" s="546"/>
      <c r="CR188" s="546"/>
      <c r="CS188" s="546"/>
      <c r="CT188" s="546"/>
      <c r="CU188" s="546"/>
      <c r="CV188" s="546"/>
      <c r="CW188" s="546"/>
      <c r="CX188" s="546"/>
      <c r="CY188" s="546"/>
    </row>
    <row r="189" spans="1:103" ht="13.2">
      <c r="A189" s="541">
        <v>474036939</v>
      </c>
      <c r="B189" s="542">
        <v>45901</v>
      </c>
      <c r="C189" s="542">
        <v>45907</v>
      </c>
      <c r="D189" s="542">
        <v>45908</v>
      </c>
      <c r="E189" s="543" t="s">
        <v>342</v>
      </c>
      <c r="F189" s="543"/>
      <c r="G189" s="541">
        <v>3039380537379</v>
      </c>
      <c r="H189" s="541">
        <v>0</v>
      </c>
      <c r="I189" s="541">
        <v>0</v>
      </c>
      <c r="J189" s="542"/>
      <c r="K189" s="542"/>
      <c r="L189" s="543"/>
      <c r="M189" s="541">
        <v>0</v>
      </c>
      <c r="N189" s="543"/>
      <c r="O189" s="543"/>
      <c r="P189" s="543"/>
      <c r="Q189" s="543"/>
      <c r="R189" s="543"/>
      <c r="S189" s="543" t="s">
        <v>201</v>
      </c>
      <c r="T189" s="541">
        <v>0</v>
      </c>
      <c r="U189" s="541">
        <v>0</v>
      </c>
      <c r="V189" s="541">
        <v>0</v>
      </c>
      <c r="W189" s="541">
        <v>0</v>
      </c>
      <c r="X189" s="541">
        <v>0</v>
      </c>
      <c r="Y189" s="543"/>
      <c r="Z189" s="543" t="s">
        <v>343</v>
      </c>
      <c r="AA189" s="544">
        <v>45903</v>
      </c>
      <c r="AB189" s="544">
        <v>45903</v>
      </c>
      <c r="AC189" s="542">
        <v>45903</v>
      </c>
      <c r="AD189" s="541">
        <v>19070665887</v>
      </c>
      <c r="AE189" s="541">
        <v>0</v>
      </c>
      <c r="AF189" s="541">
        <v>0</v>
      </c>
      <c r="AG189" s="541">
        <v>0</v>
      </c>
      <c r="AH189" s="541">
        <v>0</v>
      </c>
      <c r="AI189" s="543"/>
      <c r="AJ189" s="541">
        <v>0</v>
      </c>
      <c r="AK189" s="541">
        <v>0</v>
      </c>
      <c r="AL189" s="541"/>
      <c r="AM189" s="541">
        <v>0</v>
      </c>
      <c r="AN189" s="541">
        <v>0</v>
      </c>
      <c r="AO189" s="541">
        <v>0</v>
      </c>
      <c r="AP189" s="541">
        <v>0</v>
      </c>
      <c r="AQ189" s="545" t="b">
        <v>0</v>
      </c>
      <c r="AR189" s="541">
        <v>0</v>
      </c>
      <c r="AS189" s="541">
        <v>0</v>
      </c>
      <c r="AT189" s="541">
        <v>3.7170000000000001</v>
      </c>
      <c r="AU189" s="541">
        <v>0</v>
      </c>
      <c r="AV189" s="541">
        <v>0</v>
      </c>
      <c r="AW189" s="543"/>
      <c r="AX189" s="543"/>
      <c r="AY189" s="541">
        <v>-3.0975000000000001</v>
      </c>
      <c r="AZ189" s="541">
        <v>-0.62</v>
      </c>
      <c r="BA189" s="543"/>
      <c r="BB189" s="541">
        <v>114142</v>
      </c>
      <c r="BC189" s="541">
        <v>0</v>
      </c>
      <c r="BD189" s="543"/>
      <c r="BE189" s="543"/>
      <c r="BF189" s="543"/>
      <c r="BG189" s="543"/>
      <c r="BH189" s="543" t="s">
        <v>344</v>
      </c>
      <c r="BI189" s="543"/>
      <c r="BJ189" s="545" t="b">
        <v>0</v>
      </c>
      <c r="BK189" s="541">
        <v>0</v>
      </c>
      <c r="BL189" s="541">
        <v>0</v>
      </c>
      <c r="BM189" s="541">
        <v>0</v>
      </c>
      <c r="BN189" s="543"/>
      <c r="BO189" s="541">
        <v>0</v>
      </c>
      <c r="BP189" s="541">
        <v>0</v>
      </c>
      <c r="BQ189" s="541">
        <v>0</v>
      </c>
      <c r="BR189" s="541">
        <v>0</v>
      </c>
      <c r="BS189" s="543" t="s">
        <v>453</v>
      </c>
      <c r="BT189" s="541">
        <v>1</v>
      </c>
      <c r="BU189" s="545" t="b">
        <v>0</v>
      </c>
      <c r="BV189" s="543"/>
      <c r="BW189" s="541">
        <v>0</v>
      </c>
      <c r="BX189" s="541">
        <v>0</v>
      </c>
      <c r="BY189" s="543" t="s">
        <v>346</v>
      </c>
      <c r="BZ189" s="542">
        <v>45913</v>
      </c>
      <c r="CA189" s="541"/>
      <c r="CB189" s="541"/>
      <c r="CC189" s="541"/>
      <c r="CD189" s="541"/>
      <c r="CE189" s="541"/>
      <c r="CF189" s="541"/>
      <c r="CG189" s="541"/>
      <c r="CH189" s="541"/>
      <c r="CI189" s="541"/>
      <c r="CJ189" s="541"/>
      <c r="CK189" s="541"/>
      <c r="CL189" s="541"/>
      <c r="CM189" s="541"/>
      <c r="CN189" s="541"/>
      <c r="CO189" s="541"/>
      <c r="CP189" s="541"/>
      <c r="CQ189" s="541"/>
      <c r="CR189" s="541"/>
      <c r="CS189" s="541"/>
      <c r="CT189" s="541"/>
      <c r="CU189" s="541"/>
      <c r="CV189" s="541"/>
      <c r="CW189" s="541"/>
      <c r="CX189" s="541"/>
      <c r="CY189" s="541"/>
    </row>
    <row r="190" spans="1:103" ht="13.2">
      <c r="A190" s="546">
        <v>474036939</v>
      </c>
      <c r="B190" s="547">
        <v>45901</v>
      </c>
      <c r="C190" s="547">
        <v>45907</v>
      </c>
      <c r="D190" s="547">
        <v>45908</v>
      </c>
      <c r="E190" s="548" t="s">
        <v>342</v>
      </c>
      <c r="F190" s="548"/>
      <c r="G190" s="546">
        <v>3039380537377</v>
      </c>
      <c r="H190" s="546">
        <v>0</v>
      </c>
      <c r="I190" s="546">
        <v>0</v>
      </c>
      <c r="J190" s="547"/>
      <c r="K190" s="547"/>
      <c r="L190" s="548"/>
      <c r="M190" s="546">
        <v>0</v>
      </c>
      <c r="N190" s="548"/>
      <c r="O190" s="548"/>
      <c r="P190" s="548"/>
      <c r="Q190" s="548"/>
      <c r="R190" s="548"/>
      <c r="S190" s="548" t="s">
        <v>201</v>
      </c>
      <c r="T190" s="546">
        <v>0</v>
      </c>
      <c r="U190" s="546">
        <v>0</v>
      </c>
      <c r="V190" s="546">
        <v>0</v>
      </c>
      <c r="W190" s="546">
        <v>0</v>
      </c>
      <c r="X190" s="546">
        <v>0</v>
      </c>
      <c r="Y190" s="548"/>
      <c r="Z190" s="548" t="s">
        <v>343</v>
      </c>
      <c r="AA190" s="549">
        <v>45903</v>
      </c>
      <c r="AB190" s="549">
        <v>45903</v>
      </c>
      <c r="AC190" s="547">
        <v>45903</v>
      </c>
      <c r="AD190" s="546">
        <v>19350289349</v>
      </c>
      <c r="AE190" s="546">
        <v>0</v>
      </c>
      <c r="AF190" s="546">
        <v>0</v>
      </c>
      <c r="AG190" s="546">
        <v>0</v>
      </c>
      <c r="AH190" s="546">
        <v>0</v>
      </c>
      <c r="AI190" s="548"/>
      <c r="AJ190" s="546">
        <v>0</v>
      </c>
      <c r="AK190" s="546">
        <v>0</v>
      </c>
      <c r="AL190" s="546"/>
      <c r="AM190" s="546">
        <v>0</v>
      </c>
      <c r="AN190" s="546">
        <v>0</v>
      </c>
      <c r="AO190" s="546">
        <v>0</v>
      </c>
      <c r="AP190" s="546">
        <v>0</v>
      </c>
      <c r="AQ190" s="550" t="b">
        <v>0</v>
      </c>
      <c r="AR190" s="546">
        <v>0</v>
      </c>
      <c r="AS190" s="546">
        <v>0</v>
      </c>
      <c r="AT190" s="546">
        <v>4.0603999999999996</v>
      </c>
      <c r="AU190" s="546">
        <v>0</v>
      </c>
      <c r="AV190" s="546">
        <v>0</v>
      </c>
      <c r="AW190" s="548"/>
      <c r="AX190" s="548"/>
      <c r="AY190" s="546">
        <v>-3.3836666666666666</v>
      </c>
      <c r="AZ190" s="546">
        <v>-0.68</v>
      </c>
      <c r="BA190" s="548"/>
      <c r="BB190" s="546">
        <v>211862</v>
      </c>
      <c r="BC190" s="546">
        <v>0</v>
      </c>
      <c r="BD190" s="548"/>
      <c r="BE190" s="548"/>
      <c r="BF190" s="548"/>
      <c r="BG190" s="548"/>
      <c r="BH190" s="548" t="s">
        <v>344</v>
      </c>
      <c r="BI190" s="548"/>
      <c r="BJ190" s="550" t="b">
        <v>0</v>
      </c>
      <c r="BK190" s="546">
        <v>0</v>
      </c>
      <c r="BL190" s="546">
        <v>0</v>
      </c>
      <c r="BM190" s="546">
        <v>0</v>
      </c>
      <c r="BN190" s="548"/>
      <c r="BO190" s="546">
        <v>0</v>
      </c>
      <c r="BP190" s="546">
        <v>0</v>
      </c>
      <c r="BQ190" s="546">
        <v>0</v>
      </c>
      <c r="BR190" s="546">
        <v>0</v>
      </c>
      <c r="BS190" s="548" t="s">
        <v>502</v>
      </c>
      <c r="BT190" s="546">
        <v>1</v>
      </c>
      <c r="BU190" s="550" t="b">
        <v>0</v>
      </c>
      <c r="BV190" s="548"/>
      <c r="BW190" s="546">
        <v>0</v>
      </c>
      <c r="BX190" s="546">
        <v>0</v>
      </c>
      <c r="BY190" s="548" t="s">
        <v>346</v>
      </c>
      <c r="BZ190" s="547">
        <v>45913</v>
      </c>
      <c r="CA190" s="546"/>
      <c r="CB190" s="546"/>
      <c r="CC190" s="546"/>
      <c r="CD190" s="546"/>
      <c r="CE190" s="546"/>
      <c r="CF190" s="546"/>
      <c r="CG190" s="546"/>
      <c r="CH190" s="546"/>
      <c r="CI190" s="546"/>
      <c r="CJ190" s="546"/>
      <c r="CK190" s="546"/>
      <c r="CL190" s="546"/>
      <c r="CM190" s="546"/>
      <c r="CN190" s="546"/>
      <c r="CO190" s="546"/>
      <c r="CP190" s="546"/>
      <c r="CQ190" s="546"/>
      <c r="CR190" s="546"/>
      <c r="CS190" s="546"/>
      <c r="CT190" s="546"/>
      <c r="CU190" s="546"/>
      <c r="CV190" s="546"/>
      <c r="CW190" s="546"/>
      <c r="CX190" s="546"/>
      <c r="CY190" s="546"/>
    </row>
    <row r="191" spans="1:103" ht="13.2">
      <c r="A191" s="541">
        <v>474036939</v>
      </c>
      <c r="B191" s="542">
        <v>45901</v>
      </c>
      <c r="C191" s="542">
        <v>45907</v>
      </c>
      <c r="D191" s="542">
        <v>45908</v>
      </c>
      <c r="E191" s="543" t="s">
        <v>342</v>
      </c>
      <c r="F191" s="543"/>
      <c r="G191" s="541">
        <v>3039380537406</v>
      </c>
      <c r="H191" s="541">
        <v>0</v>
      </c>
      <c r="I191" s="541">
        <v>0</v>
      </c>
      <c r="J191" s="542"/>
      <c r="K191" s="542"/>
      <c r="L191" s="543"/>
      <c r="M191" s="541">
        <v>0</v>
      </c>
      <c r="N191" s="543"/>
      <c r="O191" s="543"/>
      <c r="P191" s="543"/>
      <c r="Q191" s="543"/>
      <c r="R191" s="543"/>
      <c r="S191" s="543" t="s">
        <v>201</v>
      </c>
      <c r="T191" s="541">
        <v>0</v>
      </c>
      <c r="U191" s="541">
        <v>0</v>
      </c>
      <c r="V191" s="541">
        <v>0</v>
      </c>
      <c r="W191" s="541">
        <v>0</v>
      </c>
      <c r="X191" s="541">
        <v>0</v>
      </c>
      <c r="Y191" s="543"/>
      <c r="Z191" s="543" t="s">
        <v>343</v>
      </c>
      <c r="AA191" s="544">
        <v>45903</v>
      </c>
      <c r="AB191" s="544">
        <v>45903</v>
      </c>
      <c r="AC191" s="542">
        <v>45903</v>
      </c>
      <c r="AD191" s="541">
        <v>18946503364</v>
      </c>
      <c r="AE191" s="541">
        <v>0</v>
      </c>
      <c r="AF191" s="541">
        <v>0</v>
      </c>
      <c r="AG191" s="541">
        <v>0</v>
      </c>
      <c r="AH191" s="541">
        <v>0</v>
      </c>
      <c r="AI191" s="543"/>
      <c r="AJ191" s="541">
        <v>0</v>
      </c>
      <c r="AK191" s="541">
        <v>0</v>
      </c>
      <c r="AL191" s="541"/>
      <c r="AM191" s="541">
        <v>0</v>
      </c>
      <c r="AN191" s="541">
        <v>0</v>
      </c>
      <c r="AO191" s="541">
        <v>0</v>
      </c>
      <c r="AP191" s="541">
        <v>0</v>
      </c>
      <c r="AQ191" s="545" t="b">
        <v>0</v>
      </c>
      <c r="AR191" s="541">
        <v>0</v>
      </c>
      <c r="AS191" s="541">
        <v>0</v>
      </c>
      <c r="AT191" s="541">
        <v>4.0536000000000003</v>
      </c>
      <c r="AU191" s="541">
        <v>0</v>
      </c>
      <c r="AV191" s="541">
        <v>0</v>
      </c>
      <c r="AW191" s="543"/>
      <c r="AX191" s="543"/>
      <c r="AY191" s="541">
        <v>-3.3780000000000001</v>
      </c>
      <c r="AZ191" s="541">
        <v>-0.68</v>
      </c>
      <c r="BA191" s="543"/>
      <c r="BB191" s="541">
        <v>306084</v>
      </c>
      <c r="BC191" s="541">
        <v>0</v>
      </c>
      <c r="BD191" s="543"/>
      <c r="BE191" s="543"/>
      <c r="BF191" s="543"/>
      <c r="BG191" s="543"/>
      <c r="BH191" s="543" t="s">
        <v>344</v>
      </c>
      <c r="BI191" s="543"/>
      <c r="BJ191" s="545" t="b">
        <v>0</v>
      </c>
      <c r="BK191" s="541">
        <v>0</v>
      </c>
      <c r="BL191" s="541">
        <v>0</v>
      </c>
      <c r="BM191" s="541">
        <v>0</v>
      </c>
      <c r="BN191" s="543"/>
      <c r="BO191" s="541">
        <v>0</v>
      </c>
      <c r="BP191" s="541">
        <v>0</v>
      </c>
      <c r="BQ191" s="541">
        <v>0</v>
      </c>
      <c r="BR191" s="541">
        <v>0</v>
      </c>
      <c r="BS191" s="543" t="s">
        <v>487</v>
      </c>
      <c r="BT191" s="541">
        <v>1</v>
      </c>
      <c r="BU191" s="545" t="b">
        <v>0</v>
      </c>
      <c r="BV191" s="543"/>
      <c r="BW191" s="541">
        <v>0</v>
      </c>
      <c r="BX191" s="541">
        <v>0</v>
      </c>
      <c r="BY191" s="543" t="s">
        <v>346</v>
      </c>
      <c r="BZ191" s="542">
        <v>45913</v>
      </c>
      <c r="CA191" s="541"/>
      <c r="CB191" s="541"/>
      <c r="CC191" s="541"/>
      <c r="CD191" s="541"/>
      <c r="CE191" s="541"/>
      <c r="CF191" s="541"/>
      <c r="CG191" s="541"/>
      <c r="CH191" s="541"/>
      <c r="CI191" s="541"/>
      <c r="CJ191" s="541"/>
      <c r="CK191" s="541"/>
      <c r="CL191" s="541"/>
      <c r="CM191" s="541"/>
      <c r="CN191" s="541"/>
      <c r="CO191" s="541"/>
      <c r="CP191" s="541"/>
      <c r="CQ191" s="541"/>
      <c r="CR191" s="541"/>
      <c r="CS191" s="541"/>
      <c r="CT191" s="541"/>
      <c r="CU191" s="541"/>
      <c r="CV191" s="541"/>
      <c r="CW191" s="541"/>
      <c r="CX191" s="541"/>
      <c r="CY191" s="541"/>
    </row>
    <row r="192" spans="1:103" ht="13.2">
      <c r="A192" s="546">
        <v>474036939</v>
      </c>
      <c r="B192" s="547">
        <v>45901</v>
      </c>
      <c r="C192" s="547">
        <v>45907</v>
      </c>
      <c r="D192" s="547">
        <v>45908</v>
      </c>
      <c r="E192" s="548" t="s">
        <v>342</v>
      </c>
      <c r="F192" s="548"/>
      <c r="G192" s="546">
        <v>3039380537410</v>
      </c>
      <c r="H192" s="546">
        <v>0</v>
      </c>
      <c r="I192" s="546">
        <v>0</v>
      </c>
      <c r="J192" s="547"/>
      <c r="K192" s="547"/>
      <c r="L192" s="548"/>
      <c r="M192" s="546">
        <v>0</v>
      </c>
      <c r="N192" s="548"/>
      <c r="O192" s="548"/>
      <c r="P192" s="548"/>
      <c r="Q192" s="548"/>
      <c r="R192" s="548"/>
      <c r="S192" s="548" t="s">
        <v>201</v>
      </c>
      <c r="T192" s="546">
        <v>0</v>
      </c>
      <c r="U192" s="546">
        <v>0</v>
      </c>
      <c r="V192" s="546">
        <v>0</v>
      </c>
      <c r="W192" s="546">
        <v>0</v>
      </c>
      <c r="X192" s="546">
        <v>0</v>
      </c>
      <c r="Y192" s="548"/>
      <c r="Z192" s="548" t="s">
        <v>343</v>
      </c>
      <c r="AA192" s="549">
        <v>45903</v>
      </c>
      <c r="AB192" s="549">
        <v>45903</v>
      </c>
      <c r="AC192" s="547">
        <v>45903</v>
      </c>
      <c r="AD192" s="546">
        <v>6193459721</v>
      </c>
      <c r="AE192" s="546">
        <v>0</v>
      </c>
      <c r="AF192" s="546">
        <v>0</v>
      </c>
      <c r="AG192" s="546">
        <v>0</v>
      </c>
      <c r="AH192" s="546">
        <v>0</v>
      </c>
      <c r="AI192" s="548"/>
      <c r="AJ192" s="546">
        <v>0</v>
      </c>
      <c r="AK192" s="546">
        <v>0</v>
      </c>
      <c r="AL192" s="546"/>
      <c r="AM192" s="546">
        <v>0</v>
      </c>
      <c r="AN192" s="546">
        <v>0</v>
      </c>
      <c r="AO192" s="546">
        <v>0</v>
      </c>
      <c r="AP192" s="546">
        <v>0</v>
      </c>
      <c r="AQ192" s="550" t="b">
        <v>0</v>
      </c>
      <c r="AR192" s="546">
        <v>0</v>
      </c>
      <c r="AS192" s="546">
        <v>0</v>
      </c>
      <c r="AT192" s="546">
        <v>7.218</v>
      </c>
      <c r="AU192" s="546">
        <v>0</v>
      </c>
      <c r="AV192" s="546">
        <v>0</v>
      </c>
      <c r="AW192" s="548"/>
      <c r="AX192" s="548"/>
      <c r="AY192" s="546">
        <v>-6.0149999999999997</v>
      </c>
      <c r="AZ192" s="546">
        <v>-1.2</v>
      </c>
      <c r="BA192" s="548"/>
      <c r="BB192" s="546">
        <v>209243</v>
      </c>
      <c r="BC192" s="546">
        <v>0</v>
      </c>
      <c r="BD192" s="548"/>
      <c r="BE192" s="548"/>
      <c r="BF192" s="548"/>
      <c r="BG192" s="548"/>
      <c r="BH192" s="548" t="s">
        <v>344</v>
      </c>
      <c r="BI192" s="548"/>
      <c r="BJ192" s="550" t="b">
        <v>0</v>
      </c>
      <c r="BK192" s="546">
        <v>0</v>
      </c>
      <c r="BL192" s="546">
        <v>0</v>
      </c>
      <c r="BM192" s="546">
        <v>0</v>
      </c>
      <c r="BN192" s="548"/>
      <c r="BO192" s="546">
        <v>0</v>
      </c>
      <c r="BP192" s="546">
        <v>0</v>
      </c>
      <c r="BQ192" s="546">
        <v>0</v>
      </c>
      <c r="BR192" s="546">
        <v>0</v>
      </c>
      <c r="BS192" s="548" t="s">
        <v>503</v>
      </c>
      <c r="BT192" s="546">
        <v>1</v>
      </c>
      <c r="BU192" s="550" t="b">
        <v>0</v>
      </c>
      <c r="BV192" s="548"/>
      <c r="BW192" s="546">
        <v>0</v>
      </c>
      <c r="BX192" s="546">
        <v>0</v>
      </c>
      <c r="BY192" s="548" t="s">
        <v>346</v>
      </c>
      <c r="BZ192" s="547">
        <v>45913</v>
      </c>
      <c r="CA192" s="546"/>
      <c r="CB192" s="546"/>
      <c r="CC192" s="546"/>
      <c r="CD192" s="546"/>
      <c r="CE192" s="546"/>
      <c r="CF192" s="546"/>
      <c r="CG192" s="546"/>
      <c r="CH192" s="546"/>
      <c r="CI192" s="546"/>
      <c r="CJ192" s="546"/>
      <c r="CK192" s="546"/>
      <c r="CL192" s="546"/>
      <c r="CM192" s="546"/>
      <c r="CN192" s="546"/>
      <c r="CO192" s="546"/>
      <c r="CP192" s="546"/>
      <c r="CQ192" s="546"/>
      <c r="CR192" s="546"/>
      <c r="CS192" s="546"/>
      <c r="CT192" s="546"/>
      <c r="CU192" s="546"/>
      <c r="CV192" s="546"/>
      <c r="CW192" s="546"/>
      <c r="CX192" s="546"/>
      <c r="CY192" s="546"/>
    </row>
    <row r="193" spans="1:103" ht="13.2">
      <c r="A193" s="541">
        <v>474036939</v>
      </c>
      <c r="B193" s="542">
        <v>45901</v>
      </c>
      <c r="C193" s="542">
        <v>45907</v>
      </c>
      <c r="D193" s="542">
        <v>45908</v>
      </c>
      <c r="E193" s="543" t="s">
        <v>342</v>
      </c>
      <c r="F193" s="543"/>
      <c r="G193" s="541">
        <v>3039380537394</v>
      </c>
      <c r="H193" s="541">
        <v>0</v>
      </c>
      <c r="I193" s="541">
        <v>0</v>
      </c>
      <c r="J193" s="542"/>
      <c r="K193" s="542"/>
      <c r="L193" s="543"/>
      <c r="M193" s="541">
        <v>0</v>
      </c>
      <c r="N193" s="543"/>
      <c r="O193" s="543"/>
      <c r="P193" s="543"/>
      <c r="Q193" s="543"/>
      <c r="R193" s="543"/>
      <c r="S193" s="543" t="s">
        <v>201</v>
      </c>
      <c r="T193" s="541">
        <v>0</v>
      </c>
      <c r="U193" s="541">
        <v>0</v>
      </c>
      <c r="V193" s="541">
        <v>0</v>
      </c>
      <c r="W193" s="541">
        <v>0</v>
      </c>
      <c r="X193" s="541">
        <v>0</v>
      </c>
      <c r="Y193" s="543"/>
      <c r="Z193" s="543" t="s">
        <v>343</v>
      </c>
      <c r="AA193" s="544">
        <v>45903</v>
      </c>
      <c r="AB193" s="544">
        <v>45903</v>
      </c>
      <c r="AC193" s="542">
        <v>45903</v>
      </c>
      <c r="AD193" s="541">
        <v>19355078994</v>
      </c>
      <c r="AE193" s="541">
        <v>0</v>
      </c>
      <c r="AF193" s="541">
        <v>0</v>
      </c>
      <c r="AG193" s="541">
        <v>0</v>
      </c>
      <c r="AH193" s="541">
        <v>0</v>
      </c>
      <c r="AI193" s="543"/>
      <c r="AJ193" s="541">
        <v>0</v>
      </c>
      <c r="AK193" s="541">
        <v>0</v>
      </c>
      <c r="AL193" s="541"/>
      <c r="AM193" s="541">
        <v>0</v>
      </c>
      <c r="AN193" s="541">
        <v>0</v>
      </c>
      <c r="AO193" s="541">
        <v>0</v>
      </c>
      <c r="AP193" s="541">
        <v>0</v>
      </c>
      <c r="AQ193" s="545" t="b">
        <v>0</v>
      </c>
      <c r="AR193" s="541">
        <v>0</v>
      </c>
      <c r="AS193" s="541">
        <v>0</v>
      </c>
      <c r="AT193" s="541">
        <v>4.0556000000000001</v>
      </c>
      <c r="AU193" s="541">
        <v>0</v>
      </c>
      <c r="AV193" s="541">
        <v>0</v>
      </c>
      <c r="AW193" s="543"/>
      <c r="AX193" s="543"/>
      <c r="AY193" s="541">
        <v>-3.3796666666666666</v>
      </c>
      <c r="AZ193" s="541">
        <v>-0.68</v>
      </c>
      <c r="BA193" s="543"/>
      <c r="BB193" s="541">
        <v>3484</v>
      </c>
      <c r="BC193" s="541">
        <v>0</v>
      </c>
      <c r="BD193" s="543"/>
      <c r="BE193" s="543"/>
      <c r="BF193" s="543"/>
      <c r="BG193" s="543"/>
      <c r="BH193" s="543" t="s">
        <v>344</v>
      </c>
      <c r="BI193" s="543"/>
      <c r="BJ193" s="545" t="b">
        <v>0</v>
      </c>
      <c r="BK193" s="541">
        <v>0</v>
      </c>
      <c r="BL193" s="541">
        <v>0</v>
      </c>
      <c r="BM193" s="541">
        <v>0</v>
      </c>
      <c r="BN193" s="543"/>
      <c r="BO193" s="541">
        <v>0</v>
      </c>
      <c r="BP193" s="541">
        <v>0</v>
      </c>
      <c r="BQ193" s="541">
        <v>0</v>
      </c>
      <c r="BR193" s="541">
        <v>0</v>
      </c>
      <c r="BS193" s="543" t="s">
        <v>504</v>
      </c>
      <c r="BT193" s="541">
        <v>1</v>
      </c>
      <c r="BU193" s="545" t="b">
        <v>0</v>
      </c>
      <c r="BV193" s="543"/>
      <c r="BW193" s="541">
        <v>0</v>
      </c>
      <c r="BX193" s="541">
        <v>0</v>
      </c>
      <c r="BY193" s="543" t="s">
        <v>346</v>
      </c>
      <c r="BZ193" s="542">
        <v>45913</v>
      </c>
      <c r="CA193" s="541"/>
      <c r="CB193" s="541"/>
      <c r="CC193" s="541"/>
      <c r="CD193" s="541"/>
      <c r="CE193" s="541"/>
      <c r="CF193" s="541"/>
      <c r="CG193" s="541"/>
      <c r="CH193" s="541"/>
      <c r="CI193" s="541"/>
      <c r="CJ193" s="541"/>
      <c r="CK193" s="541"/>
      <c r="CL193" s="541"/>
      <c r="CM193" s="541"/>
      <c r="CN193" s="541"/>
      <c r="CO193" s="541"/>
      <c r="CP193" s="541"/>
      <c r="CQ193" s="541"/>
      <c r="CR193" s="541"/>
      <c r="CS193" s="541"/>
      <c r="CT193" s="541"/>
      <c r="CU193" s="541"/>
      <c r="CV193" s="541"/>
      <c r="CW193" s="541"/>
      <c r="CX193" s="541"/>
      <c r="CY193" s="541"/>
    </row>
    <row r="194" spans="1:103" ht="13.2">
      <c r="A194" s="546">
        <v>474036939</v>
      </c>
      <c r="B194" s="547">
        <v>45901</v>
      </c>
      <c r="C194" s="547">
        <v>45907</v>
      </c>
      <c r="D194" s="547">
        <v>45908</v>
      </c>
      <c r="E194" s="548" t="s">
        <v>342</v>
      </c>
      <c r="F194" s="548"/>
      <c r="G194" s="546">
        <v>3039380537409</v>
      </c>
      <c r="H194" s="546">
        <v>0</v>
      </c>
      <c r="I194" s="546">
        <v>0</v>
      </c>
      <c r="J194" s="547"/>
      <c r="K194" s="547"/>
      <c r="L194" s="548"/>
      <c r="M194" s="546">
        <v>0</v>
      </c>
      <c r="N194" s="548"/>
      <c r="O194" s="548"/>
      <c r="P194" s="548"/>
      <c r="Q194" s="548"/>
      <c r="R194" s="548"/>
      <c r="S194" s="548" t="s">
        <v>201</v>
      </c>
      <c r="T194" s="546">
        <v>0</v>
      </c>
      <c r="U194" s="546">
        <v>0</v>
      </c>
      <c r="V194" s="546">
        <v>0</v>
      </c>
      <c r="W194" s="546">
        <v>0</v>
      </c>
      <c r="X194" s="546">
        <v>0</v>
      </c>
      <c r="Y194" s="548"/>
      <c r="Z194" s="548" t="s">
        <v>343</v>
      </c>
      <c r="AA194" s="549">
        <v>45903</v>
      </c>
      <c r="AB194" s="549">
        <v>45903</v>
      </c>
      <c r="AC194" s="547">
        <v>45903</v>
      </c>
      <c r="AD194" s="546">
        <v>19132621468</v>
      </c>
      <c r="AE194" s="546">
        <v>0</v>
      </c>
      <c r="AF194" s="546">
        <v>0</v>
      </c>
      <c r="AG194" s="546">
        <v>0</v>
      </c>
      <c r="AH194" s="546">
        <v>0</v>
      </c>
      <c r="AI194" s="548"/>
      <c r="AJ194" s="546">
        <v>0</v>
      </c>
      <c r="AK194" s="546">
        <v>0</v>
      </c>
      <c r="AL194" s="546"/>
      <c r="AM194" s="546">
        <v>0</v>
      </c>
      <c r="AN194" s="546">
        <v>0</v>
      </c>
      <c r="AO194" s="546">
        <v>0</v>
      </c>
      <c r="AP194" s="546">
        <v>0</v>
      </c>
      <c r="AQ194" s="550" t="b">
        <v>0</v>
      </c>
      <c r="AR194" s="546">
        <v>0</v>
      </c>
      <c r="AS194" s="546">
        <v>0</v>
      </c>
      <c r="AT194" s="546">
        <v>7.2366000000000001</v>
      </c>
      <c r="AU194" s="546">
        <v>0</v>
      </c>
      <c r="AV194" s="546">
        <v>0</v>
      </c>
      <c r="AW194" s="548"/>
      <c r="AX194" s="548"/>
      <c r="AY194" s="546">
        <v>-6.0305</v>
      </c>
      <c r="AZ194" s="546">
        <v>-1.21</v>
      </c>
      <c r="BA194" s="548"/>
      <c r="BB194" s="546">
        <v>136177</v>
      </c>
      <c r="BC194" s="546">
        <v>0</v>
      </c>
      <c r="BD194" s="548"/>
      <c r="BE194" s="548"/>
      <c r="BF194" s="548"/>
      <c r="BG194" s="548"/>
      <c r="BH194" s="548" t="s">
        <v>344</v>
      </c>
      <c r="BI194" s="548"/>
      <c r="BJ194" s="550" t="b">
        <v>0</v>
      </c>
      <c r="BK194" s="546">
        <v>0</v>
      </c>
      <c r="BL194" s="546">
        <v>0</v>
      </c>
      <c r="BM194" s="546">
        <v>0</v>
      </c>
      <c r="BN194" s="548"/>
      <c r="BO194" s="546">
        <v>0</v>
      </c>
      <c r="BP194" s="546">
        <v>0</v>
      </c>
      <c r="BQ194" s="546">
        <v>0</v>
      </c>
      <c r="BR194" s="546">
        <v>0</v>
      </c>
      <c r="BS194" s="548" t="s">
        <v>505</v>
      </c>
      <c r="BT194" s="546">
        <v>1</v>
      </c>
      <c r="BU194" s="550" t="b">
        <v>0</v>
      </c>
      <c r="BV194" s="548"/>
      <c r="BW194" s="546">
        <v>0</v>
      </c>
      <c r="BX194" s="546">
        <v>0</v>
      </c>
      <c r="BY194" s="548" t="s">
        <v>346</v>
      </c>
      <c r="BZ194" s="547">
        <v>45913</v>
      </c>
      <c r="CA194" s="546"/>
      <c r="CB194" s="546"/>
      <c r="CC194" s="546"/>
      <c r="CD194" s="546"/>
      <c r="CE194" s="546"/>
      <c r="CF194" s="546"/>
      <c r="CG194" s="546"/>
      <c r="CH194" s="546"/>
      <c r="CI194" s="546"/>
      <c r="CJ194" s="546"/>
      <c r="CK194" s="546"/>
      <c r="CL194" s="546"/>
      <c r="CM194" s="546"/>
      <c r="CN194" s="546"/>
      <c r="CO194" s="546"/>
      <c r="CP194" s="546"/>
      <c r="CQ194" s="546"/>
      <c r="CR194" s="546"/>
      <c r="CS194" s="546"/>
      <c r="CT194" s="546"/>
      <c r="CU194" s="546"/>
      <c r="CV194" s="546"/>
      <c r="CW194" s="546"/>
      <c r="CX194" s="546"/>
      <c r="CY194" s="546"/>
    </row>
    <row r="195" spans="1:103" ht="13.2">
      <c r="A195" s="541">
        <v>474036939</v>
      </c>
      <c r="B195" s="542">
        <v>45901</v>
      </c>
      <c r="C195" s="542">
        <v>45907</v>
      </c>
      <c r="D195" s="542">
        <v>45908</v>
      </c>
      <c r="E195" s="543" t="s">
        <v>342</v>
      </c>
      <c r="F195" s="543"/>
      <c r="G195" s="541">
        <v>3039380537391</v>
      </c>
      <c r="H195" s="541">
        <v>0</v>
      </c>
      <c r="I195" s="541">
        <v>0</v>
      </c>
      <c r="J195" s="542"/>
      <c r="K195" s="542"/>
      <c r="L195" s="543"/>
      <c r="M195" s="541">
        <v>0</v>
      </c>
      <c r="N195" s="543"/>
      <c r="O195" s="543"/>
      <c r="P195" s="543"/>
      <c r="Q195" s="543"/>
      <c r="R195" s="543"/>
      <c r="S195" s="543" t="s">
        <v>201</v>
      </c>
      <c r="T195" s="541">
        <v>0</v>
      </c>
      <c r="U195" s="541">
        <v>0</v>
      </c>
      <c r="V195" s="541">
        <v>0</v>
      </c>
      <c r="W195" s="541">
        <v>0</v>
      </c>
      <c r="X195" s="541">
        <v>0</v>
      </c>
      <c r="Y195" s="543"/>
      <c r="Z195" s="543" t="s">
        <v>343</v>
      </c>
      <c r="AA195" s="544">
        <v>45903</v>
      </c>
      <c r="AB195" s="544">
        <v>45903</v>
      </c>
      <c r="AC195" s="542">
        <v>45903</v>
      </c>
      <c r="AD195" s="541">
        <v>19645049101</v>
      </c>
      <c r="AE195" s="541">
        <v>0</v>
      </c>
      <c r="AF195" s="541">
        <v>0</v>
      </c>
      <c r="AG195" s="541">
        <v>0</v>
      </c>
      <c r="AH195" s="541">
        <v>0</v>
      </c>
      <c r="AI195" s="543"/>
      <c r="AJ195" s="541">
        <v>0</v>
      </c>
      <c r="AK195" s="541">
        <v>0</v>
      </c>
      <c r="AL195" s="541"/>
      <c r="AM195" s="541">
        <v>0</v>
      </c>
      <c r="AN195" s="541">
        <v>0</v>
      </c>
      <c r="AO195" s="541">
        <v>0</v>
      </c>
      <c r="AP195" s="541">
        <v>0</v>
      </c>
      <c r="AQ195" s="545" t="b">
        <v>0</v>
      </c>
      <c r="AR195" s="541">
        <v>0</v>
      </c>
      <c r="AS195" s="541">
        <v>0</v>
      </c>
      <c r="AT195" s="541">
        <v>4.0602999999999998</v>
      </c>
      <c r="AU195" s="541">
        <v>0</v>
      </c>
      <c r="AV195" s="541">
        <v>0</v>
      </c>
      <c r="AW195" s="543"/>
      <c r="AX195" s="543"/>
      <c r="AY195" s="541">
        <v>-3.3835833333333332</v>
      </c>
      <c r="AZ195" s="541">
        <v>-0.68</v>
      </c>
      <c r="BA195" s="543"/>
      <c r="BB195" s="541">
        <v>110986</v>
      </c>
      <c r="BC195" s="541">
        <v>0</v>
      </c>
      <c r="BD195" s="543"/>
      <c r="BE195" s="543"/>
      <c r="BF195" s="543"/>
      <c r="BG195" s="543"/>
      <c r="BH195" s="543" t="s">
        <v>344</v>
      </c>
      <c r="BI195" s="543"/>
      <c r="BJ195" s="545" t="b">
        <v>0</v>
      </c>
      <c r="BK195" s="541">
        <v>0</v>
      </c>
      <c r="BL195" s="541">
        <v>0</v>
      </c>
      <c r="BM195" s="541">
        <v>0</v>
      </c>
      <c r="BN195" s="543"/>
      <c r="BO195" s="541">
        <v>0</v>
      </c>
      <c r="BP195" s="541">
        <v>0</v>
      </c>
      <c r="BQ195" s="541">
        <v>0</v>
      </c>
      <c r="BR195" s="541">
        <v>0</v>
      </c>
      <c r="BS195" s="543" t="s">
        <v>506</v>
      </c>
      <c r="BT195" s="541">
        <v>1</v>
      </c>
      <c r="BU195" s="545" t="b">
        <v>0</v>
      </c>
      <c r="BV195" s="543"/>
      <c r="BW195" s="541">
        <v>0</v>
      </c>
      <c r="BX195" s="541">
        <v>0</v>
      </c>
      <c r="BY195" s="543" t="s">
        <v>346</v>
      </c>
      <c r="BZ195" s="542">
        <v>45913</v>
      </c>
      <c r="CA195" s="541"/>
      <c r="CB195" s="541"/>
      <c r="CC195" s="541"/>
      <c r="CD195" s="541"/>
      <c r="CE195" s="541"/>
      <c r="CF195" s="541"/>
      <c r="CG195" s="541"/>
      <c r="CH195" s="541"/>
      <c r="CI195" s="541"/>
      <c r="CJ195" s="541"/>
      <c r="CK195" s="541"/>
      <c r="CL195" s="541"/>
      <c r="CM195" s="541"/>
      <c r="CN195" s="541"/>
      <c r="CO195" s="541"/>
      <c r="CP195" s="541"/>
      <c r="CQ195" s="541"/>
      <c r="CR195" s="541"/>
      <c r="CS195" s="541"/>
      <c r="CT195" s="541"/>
      <c r="CU195" s="541"/>
      <c r="CV195" s="541"/>
      <c r="CW195" s="541"/>
      <c r="CX195" s="541"/>
      <c r="CY195" s="541"/>
    </row>
    <row r="196" spans="1:103" ht="13.2">
      <c r="A196" s="546">
        <v>474036939</v>
      </c>
      <c r="B196" s="547">
        <v>45901</v>
      </c>
      <c r="C196" s="547">
        <v>45907</v>
      </c>
      <c r="D196" s="547">
        <v>45908</v>
      </c>
      <c r="E196" s="548" t="s">
        <v>342</v>
      </c>
      <c r="F196" s="548"/>
      <c r="G196" s="546">
        <v>3039380537389</v>
      </c>
      <c r="H196" s="546">
        <v>0</v>
      </c>
      <c r="I196" s="546">
        <v>0</v>
      </c>
      <c r="J196" s="547"/>
      <c r="K196" s="547"/>
      <c r="L196" s="548"/>
      <c r="M196" s="546">
        <v>0</v>
      </c>
      <c r="N196" s="548"/>
      <c r="O196" s="548"/>
      <c r="P196" s="548"/>
      <c r="Q196" s="548"/>
      <c r="R196" s="548"/>
      <c r="S196" s="548" t="s">
        <v>201</v>
      </c>
      <c r="T196" s="546">
        <v>0</v>
      </c>
      <c r="U196" s="546">
        <v>0</v>
      </c>
      <c r="V196" s="546">
        <v>0</v>
      </c>
      <c r="W196" s="546">
        <v>0</v>
      </c>
      <c r="X196" s="546">
        <v>0</v>
      </c>
      <c r="Y196" s="548"/>
      <c r="Z196" s="548" t="s">
        <v>343</v>
      </c>
      <c r="AA196" s="549">
        <v>45903</v>
      </c>
      <c r="AB196" s="549">
        <v>45903</v>
      </c>
      <c r="AC196" s="547">
        <v>45903</v>
      </c>
      <c r="AD196" s="546">
        <v>20255906948</v>
      </c>
      <c r="AE196" s="546">
        <v>0</v>
      </c>
      <c r="AF196" s="546">
        <v>0</v>
      </c>
      <c r="AG196" s="546">
        <v>0</v>
      </c>
      <c r="AH196" s="546">
        <v>0</v>
      </c>
      <c r="AI196" s="548"/>
      <c r="AJ196" s="546">
        <v>0</v>
      </c>
      <c r="AK196" s="546">
        <v>0</v>
      </c>
      <c r="AL196" s="546"/>
      <c r="AM196" s="546">
        <v>0</v>
      </c>
      <c r="AN196" s="546">
        <v>0</v>
      </c>
      <c r="AO196" s="546">
        <v>0</v>
      </c>
      <c r="AP196" s="546">
        <v>0</v>
      </c>
      <c r="AQ196" s="550" t="b">
        <v>0</v>
      </c>
      <c r="AR196" s="546">
        <v>0</v>
      </c>
      <c r="AS196" s="546">
        <v>0</v>
      </c>
      <c r="AT196" s="546">
        <v>3.0369000000000002</v>
      </c>
      <c r="AU196" s="546">
        <v>0</v>
      </c>
      <c r="AV196" s="546">
        <v>0</v>
      </c>
      <c r="AW196" s="548"/>
      <c r="AX196" s="548"/>
      <c r="AY196" s="546">
        <v>-2.5307499999999998</v>
      </c>
      <c r="AZ196" s="546">
        <v>-0.51</v>
      </c>
      <c r="BA196" s="548"/>
      <c r="BB196" s="546">
        <v>110157</v>
      </c>
      <c r="BC196" s="546">
        <v>0</v>
      </c>
      <c r="BD196" s="548"/>
      <c r="BE196" s="548"/>
      <c r="BF196" s="548"/>
      <c r="BG196" s="548"/>
      <c r="BH196" s="548" t="s">
        <v>344</v>
      </c>
      <c r="BI196" s="548"/>
      <c r="BJ196" s="550" t="b">
        <v>0</v>
      </c>
      <c r="BK196" s="546">
        <v>0</v>
      </c>
      <c r="BL196" s="546">
        <v>0</v>
      </c>
      <c r="BM196" s="546">
        <v>0</v>
      </c>
      <c r="BN196" s="548"/>
      <c r="BO196" s="546">
        <v>0</v>
      </c>
      <c r="BP196" s="546">
        <v>0</v>
      </c>
      <c r="BQ196" s="546">
        <v>0</v>
      </c>
      <c r="BR196" s="546">
        <v>0</v>
      </c>
      <c r="BS196" s="548" t="s">
        <v>507</v>
      </c>
      <c r="BT196" s="546">
        <v>1</v>
      </c>
      <c r="BU196" s="550" t="b">
        <v>0</v>
      </c>
      <c r="BV196" s="548"/>
      <c r="BW196" s="546">
        <v>0</v>
      </c>
      <c r="BX196" s="546">
        <v>0</v>
      </c>
      <c r="BY196" s="548" t="s">
        <v>346</v>
      </c>
      <c r="BZ196" s="547">
        <v>45913</v>
      </c>
      <c r="CA196" s="546"/>
      <c r="CB196" s="546"/>
      <c r="CC196" s="546"/>
      <c r="CD196" s="546"/>
      <c r="CE196" s="546"/>
      <c r="CF196" s="546"/>
      <c r="CG196" s="546"/>
      <c r="CH196" s="546"/>
      <c r="CI196" s="546"/>
      <c r="CJ196" s="546"/>
      <c r="CK196" s="546"/>
      <c r="CL196" s="546"/>
      <c r="CM196" s="546"/>
      <c r="CN196" s="546"/>
      <c r="CO196" s="546"/>
      <c r="CP196" s="546"/>
      <c r="CQ196" s="546"/>
      <c r="CR196" s="546"/>
      <c r="CS196" s="546"/>
      <c r="CT196" s="546"/>
      <c r="CU196" s="546"/>
      <c r="CV196" s="546"/>
      <c r="CW196" s="546"/>
      <c r="CX196" s="546"/>
      <c r="CY196" s="546"/>
    </row>
    <row r="197" spans="1:103" ht="13.2">
      <c r="A197" s="541">
        <v>474036939</v>
      </c>
      <c r="B197" s="542">
        <v>45901</v>
      </c>
      <c r="C197" s="542">
        <v>45907</v>
      </c>
      <c r="D197" s="542">
        <v>45908</v>
      </c>
      <c r="E197" s="543" t="s">
        <v>342</v>
      </c>
      <c r="F197" s="543"/>
      <c r="G197" s="541">
        <v>3039380537380</v>
      </c>
      <c r="H197" s="541">
        <v>0</v>
      </c>
      <c r="I197" s="541">
        <v>0</v>
      </c>
      <c r="J197" s="542"/>
      <c r="K197" s="542"/>
      <c r="L197" s="543"/>
      <c r="M197" s="541">
        <v>0</v>
      </c>
      <c r="N197" s="543"/>
      <c r="O197" s="543"/>
      <c r="P197" s="543"/>
      <c r="Q197" s="543"/>
      <c r="R197" s="543"/>
      <c r="S197" s="543" t="s">
        <v>201</v>
      </c>
      <c r="T197" s="541">
        <v>0</v>
      </c>
      <c r="U197" s="541">
        <v>0</v>
      </c>
      <c r="V197" s="541">
        <v>0</v>
      </c>
      <c r="W197" s="541">
        <v>0</v>
      </c>
      <c r="X197" s="541">
        <v>0</v>
      </c>
      <c r="Y197" s="543"/>
      <c r="Z197" s="543" t="s">
        <v>343</v>
      </c>
      <c r="AA197" s="544">
        <v>45903</v>
      </c>
      <c r="AB197" s="544">
        <v>45903</v>
      </c>
      <c r="AC197" s="542">
        <v>45903</v>
      </c>
      <c r="AD197" s="541">
        <v>19718156537</v>
      </c>
      <c r="AE197" s="541">
        <v>0</v>
      </c>
      <c r="AF197" s="541">
        <v>0</v>
      </c>
      <c r="AG197" s="541">
        <v>0</v>
      </c>
      <c r="AH197" s="541">
        <v>0</v>
      </c>
      <c r="AI197" s="543"/>
      <c r="AJ197" s="541">
        <v>0</v>
      </c>
      <c r="AK197" s="541">
        <v>0</v>
      </c>
      <c r="AL197" s="541"/>
      <c r="AM197" s="541">
        <v>0</v>
      </c>
      <c r="AN197" s="541">
        <v>0</v>
      </c>
      <c r="AO197" s="541">
        <v>0</v>
      </c>
      <c r="AP197" s="541">
        <v>0</v>
      </c>
      <c r="AQ197" s="545" t="b">
        <v>0</v>
      </c>
      <c r="AR197" s="541">
        <v>0</v>
      </c>
      <c r="AS197" s="541">
        <v>0</v>
      </c>
      <c r="AT197" s="541">
        <v>3.8946000000000001</v>
      </c>
      <c r="AU197" s="541">
        <v>0</v>
      </c>
      <c r="AV197" s="541">
        <v>0</v>
      </c>
      <c r="AW197" s="543"/>
      <c r="AX197" s="543"/>
      <c r="AY197" s="541">
        <v>-3.2454999999999998</v>
      </c>
      <c r="AZ197" s="541">
        <v>-0.65</v>
      </c>
      <c r="BA197" s="543"/>
      <c r="BB197" s="541">
        <v>303842</v>
      </c>
      <c r="BC197" s="541">
        <v>0</v>
      </c>
      <c r="BD197" s="543"/>
      <c r="BE197" s="543"/>
      <c r="BF197" s="543"/>
      <c r="BG197" s="543"/>
      <c r="BH197" s="543" t="s">
        <v>344</v>
      </c>
      <c r="BI197" s="543"/>
      <c r="BJ197" s="545" t="b">
        <v>0</v>
      </c>
      <c r="BK197" s="541">
        <v>0</v>
      </c>
      <c r="BL197" s="541">
        <v>0</v>
      </c>
      <c r="BM197" s="541">
        <v>0</v>
      </c>
      <c r="BN197" s="543"/>
      <c r="BO197" s="541">
        <v>0</v>
      </c>
      <c r="BP197" s="541">
        <v>0</v>
      </c>
      <c r="BQ197" s="541">
        <v>0</v>
      </c>
      <c r="BR197" s="541">
        <v>0</v>
      </c>
      <c r="BS197" s="543" t="s">
        <v>508</v>
      </c>
      <c r="BT197" s="541">
        <v>1</v>
      </c>
      <c r="BU197" s="545" t="b">
        <v>0</v>
      </c>
      <c r="BV197" s="543"/>
      <c r="BW197" s="541">
        <v>0</v>
      </c>
      <c r="BX197" s="541">
        <v>0</v>
      </c>
      <c r="BY197" s="543" t="s">
        <v>346</v>
      </c>
      <c r="BZ197" s="542">
        <v>45913</v>
      </c>
      <c r="CA197" s="541"/>
      <c r="CB197" s="541"/>
      <c r="CC197" s="541"/>
      <c r="CD197" s="541"/>
      <c r="CE197" s="541"/>
      <c r="CF197" s="541"/>
      <c r="CG197" s="541"/>
      <c r="CH197" s="541"/>
      <c r="CI197" s="541"/>
      <c r="CJ197" s="541"/>
      <c r="CK197" s="541"/>
      <c r="CL197" s="541"/>
      <c r="CM197" s="541"/>
      <c r="CN197" s="541"/>
      <c r="CO197" s="541"/>
      <c r="CP197" s="541"/>
      <c r="CQ197" s="541"/>
      <c r="CR197" s="541"/>
      <c r="CS197" s="541"/>
      <c r="CT197" s="541"/>
      <c r="CU197" s="541"/>
      <c r="CV197" s="541"/>
      <c r="CW197" s="541"/>
      <c r="CX197" s="541"/>
      <c r="CY197" s="541"/>
    </row>
    <row r="198" spans="1:103" ht="13.2">
      <c r="A198" s="546">
        <v>474036939</v>
      </c>
      <c r="B198" s="547">
        <v>45901</v>
      </c>
      <c r="C198" s="547">
        <v>45907</v>
      </c>
      <c r="D198" s="547">
        <v>45908</v>
      </c>
      <c r="E198" s="548" t="s">
        <v>342</v>
      </c>
      <c r="F198" s="548"/>
      <c r="G198" s="546">
        <v>3039380537399</v>
      </c>
      <c r="H198" s="546">
        <v>0</v>
      </c>
      <c r="I198" s="546">
        <v>0</v>
      </c>
      <c r="J198" s="547"/>
      <c r="K198" s="547"/>
      <c r="L198" s="548"/>
      <c r="M198" s="546">
        <v>0</v>
      </c>
      <c r="N198" s="548"/>
      <c r="O198" s="548"/>
      <c r="P198" s="548"/>
      <c r="Q198" s="548"/>
      <c r="R198" s="548"/>
      <c r="S198" s="548" t="s">
        <v>201</v>
      </c>
      <c r="T198" s="546">
        <v>0</v>
      </c>
      <c r="U198" s="546">
        <v>0</v>
      </c>
      <c r="V198" s="546">
        <v>0</v>
      </c>
      <c r="W198" s="546">
        <v>0</v>
      </c>
      <c r="X198" s="546">
        <v>0</v>
      </c>
      <c r="Y198" s="548"/>
      <c r="Z198" s="548" t="s">
        <v>343</v>
      </c>
      <c r="AA198" s="549">
        <v>45903</v>
      </c>
      <c r="AB198" s="549">
        <v>45903</v>
      </c>
      <c r="AC198" s="547">
        <v>45903</v>
      </c>
      <c r="AD198" s="546">
        <v>19294095940</v>
      </c>
      <c r="AE198" s="546">
        <v>0</v>
      </c>
      <c r="AF198" s="546">
        <v>0</v>
      </c>
      <c r="AG198" s="546">
        <v>0</v>
      </c>
      <c r="AH198" s="546">
        <v>0</v>
      </c>
      <c r="AI198" s="548"/>
      <c r="AJ198" s="546">
        <v>0</v>
      </c>
      <c r="AK198" s="546">
        <v>0</v>
      </c>
      <c r="AL198" s="546"/>
      <c r="AM198" s="546">
        <v>0</v>
      </c>
      <c r="AN198" s="546">
        <v>0</v>
      </c>
      <c r="AO198" s="546">
        <v>0</v>
      </c>
      <c r="AP198" s="546">
        <v>0</v>
      </c>
      <c r="AQ198" s="550" t="b">
        <v>0</v>
      </c>
      <c r="AR198" s="546">
        <v>0</v>
      </c>
      <c r="AS198" s="546">
        <v>0</v>
      </c>
      <c r="AT198" s="546">
        <v>7.7451999999999996</v>
      </c>
      <c r="AU198" s="546">
        <v>0</v>
      </c>
      <c r="AV198" s="546">
        <v>0</v>
      </c>
      <c r="AW198" s="548"/>
      <c r="AX198" s="548"/>
      <c r="AY198" s="546">
        <v>-6.4543333333333335</v>
      </c>
      <c r="AZ198" s="546">
        <v>-1.29</v>
      </c>
      <c r="BA198" s="548"/>
      <c r="BB198" s="546">
        <v>212116</v>
      </c>
      <c r="BC198" s="546">
        <v>0</v>
      </c>
      <c r="BD198" s="548"/>
      <c r="BE198" s="548"/>
      <c r="BF198" s="548"/>
      <c r="BG198" s="548"/>
      <c r="BH198" s="548" t="s">
        <v>344</v>
      </c>
      <c r="BI198" s="548"/>
      <c r="BJ198" s="550" t="b">
        <v>0</v>
      </c>
      <c r="BK198" s="546">
        <v>0</v>
      </c>
      <c r="BL198" s="546">
        <v>0</v>
      </c>
      <c r="BM198" s="546">
        <v>0</v>
      </c>
      <c r="BN198" s="548"/>
      <c r="BO198" s="546">
        <v>0</v>
      </c>
      <c r="BP198" s="546">
        <v>0</v>
      </c>
      <c r="BQ198" s="546">
        <v>0</v>
      </c>
      <c r="BR198" s="546">
        <v>0</v>
      </c>
      <c r="BS198" s="548" t="s">
        <v>509</v>
      </c>
      <c r="BT198" s="546">
        <v>1</v>
      </c>
      <c r="BU198" s="550" t="b">
        <v>0</v>
      </c>
      <c r="BV198" s="548"/>
      <c r="BW198" s="546">
        <v>0</v>
      </c>
      <c r="BX198" s="546">
        <v>0</v>
      </c>
      <c r="BY198" s="548" t="s">
        <v>346</v>
      </c>
      <c r="BZ198" s="547">
        <v>45913</v>
      </c>
      <c r="CA198" s="546"/>
      <c r="CB198" s="546"/>
      <c r="CC198" s="546"/>
      <c r="CD198" s="546"/>
      <c r="CE198" s="546"/>
      <c r="CF198" s="546"/>
      <c r="CG198" s="546"/>
      <c r="CH198" s="546"/>
      <c r="CI198" s="546"/>
      <c r="CJ198" s="546"/>
      <c r="CK198" s="546"/>
      <c r="CL198" s="546"/>
      <c r="CM198" s="546"/>
      <c r="CN198" s="546"/>
      <c r="CO198" s="546"/>
      <c r="CP198" s="546"/>
      <c r="CQ198" s="546"/>
      <c r="CR198" s="546"/>
      <c r="CS198" s="546"/>
      <c r="CT198" s="546"/>
      <c r="CU198" s="546"/>
      <c r="CV198" s="546"/>
      <c r="CW198" s="546"/>
      <c r="CX198" s="546"/>
      <c r="CY198" s="546"/>
    </row>
    <row r="199" spans="1:103" ht="13.2">
      <c r="A199" s="541">
        <v>474036939</v>
      </c>
      <c r="B199" s="542">
        <v>45901</v>
      </c>
      <c r="C199" s="542">
        <v>45907</v>
      </c>
      <c r="D199" s="542">
        <v>45908</v>
      </c>
      <c r="E199" s="543" t="s">
        <v>342</v>
      </c>
      <c r="F199" s="543"/>
      <c r="G199" s="541">
        <v>3039380537382</v>
      </c>
      <c r="H199" s="541">
        <v>0</v>
      </c>
      <c r="I199" s="541">
        <v>0</v>
      </c>
      <c r="J199" s="542"/>
      <c r="K199" s="542"/>
      <c r="L199" s="543"/>
      <c r="M199" s="541">
        <v>0</v>
      </c>
      <c r="N199" s="543"/>
      <c r="O199" s="543"/>
      <c r="P199" s="543"/>
      <c r="Q199" s="543"/>
      <c r="R199" s="543"/>
      <c r="S199" s="543" t="s">
        <v>201</v>
      </c>
      <c r="T199" s="541">
        <v>0</v>
      </c>
      <c r="U199" s="541">
        <v>0</v>
      </c>
      <c r="V199" s="541">
        <v>0</v>
      </c>
      <c r="W199" s="541">
        <v>0</v>
      </c>
      <c r="X199" s="541">
        <v>0</v>
      </c>
      <c r="Y199" s="543"/>
      <c r="Z199" s="543" t="s">
        <v>343</v>
      </c>
      <c r="AA199" s="544">
        <v>45903</v>
      </c>
      <c r="AB199" s="544">
        <v>45903</v>
      </c>
      <c r="AC199" s="542">
        <v>45903</v>
      </c>
      <c r="AD199" s="541">
        <v>19214973131</v>
      </c>
      <c r="AE199" s="541">
        <v>0</v>
      </c>
      <c r="AF199" s="541">
        <v>0</v>
      </c>
      <c r="AG199" s="541">
        <v>0</v>
      </c>
      <c r="AH199" s="541">
        <v>0</v>
      </c>
      <c r="AI199" s="543"/>
      <c r="AJ199" s="541">
        <v>0</v>
      </c>
      <c r="AK199" s="541">
        <v>0</v>
      </c>
      <c r="AL199" s="541"/>
      <c r="AM199" s="541">
        <v>0</v>
      </c>
      <c r="AN199" s="541">
        <v>0</v>
      </c>
      <c r="AO199" s="541">
        <v>0</v>
      </c>
      <c r="AP199" s="541">
        <v>0</v>
      </c>
      <c r="AQ199" s="545" t="b">
        <v>0</v>
      </c>
      <c r="AR199" s="541">
        <v>0</v>
      </c>
      <c r="AS199" s="541">
        <v>0</v>
      </c>
      <c r="AT199" s="541">
        <v>7.0358000000000001</v>
      </c>
      <c r="AU199" s="541">
        <v>0</v>
      </c>
      <c r="AV199" s="541">
        <v>0</v>
      </c>
      <c r="AW199" s="543"/>
      <c r="AX199" s="543"/>
      <c r="AY199" s="541">
        <v>-5.8631666666666664</v>
      </c>
      <c r="AZ199" s="541">
        <v>-1.17</v>
      </c>
      <c r="BA199" s="543"/>
      <c r="BB199" s="541">
        <v>1402</v>
      </c>
      <c r="BC199" s="541">
        <v>0</v>
      </c>
      <c r="BD199" s="543"/>
      <c r="BE199" s="543"/>
      <c r="BF199" s="543"/>
      <c r="BG199" s="543"/>
      <c r="BH199" s="543" t="s">
        <v>344</v>
      </c>
      <c r="BI199" s="543"/>
      <c r="BJ199" s="545" t="b">
        <v>0</v>
      </c>
      <c r="BK199" s="541">
        <v>0</v>
      </c>
      <c r="BL199" s="541">
        <v>0</v>
      </c>
      <c r="BM199" s="541">
        <v>0</v>
      </c>
      <c r="BN199" s="543"/>
      <c r="BO199" s="541">
        <v>0</v>
      </c>
      <c r="BP199" s="541">
        <v>0</v>
      </c>
      <c r="BQ199" s="541">
        <v>0</v>
      </c>
      <c r="BR199" s="541">
        <v>0</v>
      </c>
      <c r="BS199" s="543" t="s">
        <v>510</v>
      </c>
      <c r="BT199" s="541">
        <v>1</v>
      </c>
      <c r="BU199" s="545" t="b">
        <v>0</v>
      </c>
      <c r="BV199" s="543"/>
      <c r="BW199" s="541">
        <v>0</v>
      </c>
      <c r="BX199" s="541">
        <v>0</v>
      </c>
      <c r="BY199" s="543" t="s">
        <v>346</v>
      </c>
      <c r="BZ199" s="542">
        <v>45913</v>
      </c>
      <c r="CA199" s="541"/>
      <c r="CB199" s="541"/>
      <c r="CC199" s="541"/>
      <c r="CD199" s="541"/>
      <c r="CE199" s="541"/>
      <c r="CF199" s="541"/>
      <c r="CG199" s="541"/>
      <c r="CH199" s="541"/>
      <c r="CI199" s="541"/>
      <c r="CJ199" s="541"/>
      <c r="CK199" s="541"/>
      <c r="CL199" s="541"/>
      <c r="CM199" s="541"/>
      <c r="CN199" s="541"/>
      <c r="CO199" s="541"/>
      <c r="CP199" s="541"/>
      <c r="CQ199" s="541"/>
      <c r="CR199" s="541"/>
      <c r="CS199" s="541"/>
      <c r="CT199" s="541"/>
      <c r="CU199" s="541"/>
      <c r="CV199" s="541"/>
      <c r="CW199" s="541"/>
      <c r="CX199" s="541"/>
      <c r="CY199" s="541"/>
    </row>
    <row r="200" spans="1:103" ht="13.2">
      <c r="A200" s="546">
        <v>474036939</v>
      </c>
      <c r="B200" s="547">
        <v>45901</v>
      </c>
      <c r="C200" s="547">
        <v>45907</v>
      </c>
      <c r="D200" s="547">
        <v>45908</v>
      </c>
      <c r="E200" s="548" t="s">
        <v>342</v>
      </c>
      <c r="F200" s="548"/>
      <c r="G200" s="546">
        <v>3039380537373</v>
      </c>
      <c r="H200" s="546">
        <v>0</v>
      </c>
      <c r="I200" s="546">
        <v>0</v>
      </c>
      <c r="J200" s="547"/>
      <c r="K200" s="547"/>
      <c r="L200" s="548"/>
      <c r="M200" s="546">
        <v>0</v>
      </c>
      <c r="N200" s="548"/>
      <c r="O200" s="548"/>
      <c r="P200" s="548"/>
      <c r="Q200" s="548"/>
      <c r="R200" s="548"/>
      <c r="S200" s="548" t="s">
        <v>201</v>
      </c>
      <c r="T200" s="546">
        <v>0</v>
      </c>
      <c r="U200" s="546">
        <v>0</v>
      </c>
      <c r="V200" s="546">
        <v>0</v>
      </c>
      <c r="W200" s="546">
        <v>0</v>
      </c>
      <c r="X200" s="546">
        <v>0</v>
      </c>
      <c r="Y200" s="548"/>
      <c r="Z200" s="548" t="s">
        <v>343</v>
      </c>
      <c r="AA200" s="549">
        <v>45903</v>
      </c>
      <c r="AB200" s="549">
        <v>45903</v>
      </c>
      <c r="AC200" s="547">
        <v>45903</v>
      </c>
      <c r="AD200" s="546">
        <v>19350292837</v>
      </c>
      <c r="AE200" s="546">
        <v>0</v>
      </c>
      <c r="AF200" s="546">
        <v>0</v>
      </c>
      <c r="AG200" s="546">
        <v>0</v>
      </c>
      <c r="AH200" s="546">
        <v>0</v>
      </c>
      <c r="AI200" s="548"/>
      <c r="AJ200" s="546">
        <v>0</v>
      </c>
      <c r="AK200" s="546">
        <v>0</v>
      </c>
      <c r="AL200" s="546"/>
      <c r="AM200" s="546">
        <v>0</v>
      </c>
      <c r="AN200" s="546">
        <v>0</v>
      </c>
      <c r="AO200" s="546">
        <v>0</v>
      </c>
      <c r="AP200" s="546">
        <v>0</v>
      </c>
      <c r="AQ200" s="550" t="b">
        <v>0</v>
      </c>
      <c r="AR200" s="546">
        <v>0</v>
      </c>
      <c r="AS200" s="546">
        <v>0</v>
      </c>
      <c r="AT200" s="546">
        <v>8.1207999999999991</v>
      </c>
      <c r="AU200" s="546">
        <v>0</v>
      </c>
      <c r="AV200" s="546">
        <v>0</v>
      </c>
      <c r="AW200" s="548"/>
      <c r="AX200" s="548"/>
      <c r="AY200" s="546">
        <v>-6.7673333333333332</v>
      </c>
      <c r="AZ200" s="546">
        <v>-1.35</v>
      </c>
      <c r="BA200" s="548"/>
      <c r="BB200" s="546">
        <v>211862</v>
      </c>
      <c r="BC200" s="546">
        <v>0</v>
      </c>
      <c r="BD200" s="548"/>
      <c r="BE200" s="548"/>
      <c r="BF200" s="548"/>
      <c r="BG200" s="548"/>
      <c r="BH200" s="548" t="s">
        <v>344</v>
      </c>
      <c r="BI200" s="548"/>
      <c r="BJ200" s="550" t="b">
        <v>0</v>
      </c>
      <c r="BK200" s="546">
        <v>0</v>
      </c>
      <c r="BL200" s="546">
        <v>0</v>
      </c>
      <c r="BM200" s="546">
        <v>0</v>
      </c>
      <c r="BN200" s="548"/>
      <c r="BO200" s="546">
        <v>0</v>
      </c>
      <c r="BP200" s="546">
        <v>0</v>
      </c>
      <c r="BQ200" s="546">
        <v>0</v>
      </c>
      <c r="BR200" s="546">
        <v>0</v>
      </c>
      <c r="BS200" s="548" t="s">
        <v>511</v>
      </c>
      <c r="BT200" s="546">
        <v>1</v>
      </c>
      <c r="BU200" s="550" t="b">
        <v>0</v>
      </c>
      <c r="BV200" s="548"/>
      <c r="BW200" s="546">
        <v>0</v>
      </c>
      <c r="BX200" s="546">
        <v>0</v>
      </c>
      <c r="BY200" s="548" t="s">
        <v>346</v>
      </c>
      <c r="BZ200" s="547">
        <v>45913</v>
      </c>
      <c r="CA200" s="546"/>
      <c r="CB200" s="546"/>
      <c r="CC200" s="546"/>
      <c r="CD200" s="546"/>
      <c r="CE200" s="546"/>
      <c r="CF200" s="546"/>
      <c r="CG200" s="546"/>
      <c r="CH200" s="546"/>
      <c r="CI200" s="546"/>
      <c r="CJ200" s="546"/>
      <c r="CK200" s="546"/>
      <c r="CL200" s="546"/>
      <c r="CM200" s="546"/>
      <c r="CN200" s="546"/>
      <c r="CO200" s="546"/>
      <c r="CP200" s="546"/>
      <c r="CQ200" s="546"/>
      <c r="CR200" s="546"/>
      <c r="CS200" s="546"/>
      <c r="CT200" s="546"/>
      <c r="CU200" s="546"/>
      <c r="CV200" s="546"/>
      <c r="CW200" s="546"/>
      <c r="CX200" s="546"/>
      <c r="CY200" s="546"/>
    </row>
    <row r="201" spans="1:103" ht="13.2">
      <c r="A201" s="541">
        <v>474036939</v>
      </c>
      <c r="B201" s="542">
        <v>45901</v>
      </c>
      <c r="C201" s="542">
        <v>45907</v>
      </c>
      <c r="D201" s="542">
        <v>45908</v>
      </c>
      <c r="E201" s="543" t="s">
        <v>342</v>
      </c>
      <c r="F201" s="543"/>
      <c r="G201" s="541">
        <v>3039380537398</v>
      </c>
      <c r="H201" s="541">
        <v>0</v>
      </c>
      <c r="I201" s="541">
        <v>0</v>
      </c>
      <c r="J201" s="542"/>
      <c r="K201" s="542"/>
      <c r="L201" s="543"/>
      <c r="M201" s="541">
        <v>0</v>
      </c>
      <c r="N201" s="543"/>
      <c r="O201" s="543"/>
      <c r="P201" s="543"/>
      <c r="Q201" s="543"/>
      <c r="R201" s="543"/>
      <c r="S201" s="543" t="s">
        <v>201</v>
      </c>
      <c r="T201" s="541">
        <v>0</v>
      </c>
      <c r="U201" s="541">
        <v>0</v>
      </c>
      <c r="V201" s="541">
        <v>0</v>
      </c>
      <c r="W201" s="541">
        <v>0</v>
      </c>
      <c r="X201" s="541">
        <v>0</v>
      </c>
      <c r="Y201" s="543"/>
      <c r="Z201" s="543" t="s">
        <v>343</v>
      </c>
      <c r="AA201" s="544">
        <v>45903</v>
      </c>
      <c r="AB201" s="544">
        <v>45903</v>
      </c>
      <c r="AC201" s="542">
        <v>45903</v>
      </c>
      <c r="AD201" s="541">
        <v>18961584113</v>
      </c>
      <c r="AE201" s="541">
        <v>0</v>
      </c>
      <c r="AF201" s="541">
        <v>0</v>
      </c>
      <c r="AG201" s="541">
        <v>0</v>
      </c>
      <c r="AH201" s="541">
        <v>0</v>
      </c>
      <c r="AI201" s="543"/>
      <c r="AJ201" s="541">
        <v>0</v>
      </c>
      <c r="AK201" s="541">
        <v>0</v>
      </c>
      <c r="AL201" s="541"/>
      <c r="AM201" s="541">
        <v>0</v>
      </c>
      <c r="AN201" s="541">
        <v>0</v>
      </c>
      <c r="AO201" s="541">
        <v>0</v>
      </c>
      <c r="AP201" s="541">
        <v>0</v>
      </c>
      <c r="AQ201" s="545" t="b">
        <v>0</v>
      </c>
      <c r="AR201" s="541">
        <v>0</v>
      </c>
      <c r="AS201" s="541">
        <v>0</v>
      </c>
      <c r="AT201" s="541">
        <v>3.5167000000000002</v>
      </c>
      <c r="AU201" s="541">
        <v>0</v>
      </c>
      <c r="AV201" s="541">
        <v>0</v>
      </c>
      <c r="AW201" s="543"/>
      <c r="AX201" s="543"/>
      <c r="AY201" s="541">
        <v>-2.9305833333333333</v>
      </c>
      <c r="AZ201" s="541">
        <v>-0.59</v>
      </c>
      <c r="BA201" s="543"/>
      <c r="BB201" s="541">
        <v>132211</v>
      </c>
      <c r="BC201" s="541">
        <v>0</v>
      </c>
      <c r="BD201" s="543"/>
      <c r="BE201" s="543"/>
      <c r="BF201" s="543"/>
      <c r="BG201" s="543"/>
      <c r="BH201" s="543" t="s">
        <v>344</v>
      </c>
      <c r="BI201" s="543"/>
      <c r="BJ201" s="545" t="b">
        <v>0</v>
      </c>
      <c r="BK201" s="541">
        <v>0</v>
      </c>
      <c r="BL201" s="541">
        <v>0</v>
      </c>
      <c r="BM201" s="541">
        <v>0</v>
      </c>
      <c r="BN201" s="543"/>
      <c r="BO201" s="541">
        <v>0</v>
      </c>
      <c r="BP201" s="541">
        <v>0</v>
      </c>
      <c r="BQ201" s="541">
        <v>0</v>
      </c>
      <c r="BR201" s="541">
        <v>0</v>
      </c>
      <c r="BS201" s="543" t="s">
        <v>457</v>
      </c>
      <c r="BT201" s="541">
        <v>1</v>
      </c>
      <c r="BU201" s="545" t="b">
        <v>0</v>
      </c>
      <c r="BV201" s="543"/>
      <c r="BW201" s="541">
        <v>0</v>
      </c>
      <c r="BX201" s="541">
        <v>0</v>
      </c>
      <c r="BY201" s="543" t="s">
        <v>346</v>
      </c>
      <c r="BZ201" s="542">
        <v>45913</v>
      </c>
      <c r="CA201" s="541"/>
      <c r="CB201" s="541"/>
      <c r="CC201" s="541"/>
      <c r="CD201" s="541"/>
      <c r="CE201" s="541"/>
      <c r="CF201" s="541"/>
      <c r="CG201" s="541"/>
      <c r="CH201" s="541"/>
      <c r="CI201" s="541"/>
      <c r="CJ201" s="541"/>
      <c r="CK201" s="541"/>
      <c r="CL201" s="541"/>
      <c r="CM201" s="541"/>
      <c r="CN201" s="541"/>
      <c r="CO201" s="541"/>
      <c r="CP201" s="541"/>
      <c r="CQ201" s="541"/>
      <c r="CR201" s="541"/>
      <c r="CS201" s="541"/>
      <c r="CT201" s="541"/>
      <c r="CU201" s="541"/>
      <c r="CV201" s="541"/>
      <c r="CW201" s="541"/>
      <c r="CX201" s="541"/>
      <c r="CY201" s="541"/>
    </row>
    <row r="202" spans="1:103" ht="13.2">
      <c r="A202" s="546">
        <v>474036939</v>
      </c>
      <c r="B202" s="547">
        <v>45901</v>
      </c>
      <c r="C202" s="547">
        <v>45907</v>
      </c>
      <c r="D202" s="547">
        <v>45908</v>
      </c>
      <c r="E202" s="548" t="s">
        <v>342</v>
      </c>
      <c r="F202" s="548"/>
      <c r="G202" s="546">
        <v>3039380537374</v>
      </c>
      <c r="H202" s="546">
        <v>0</v>
      </c>
      <c r="I202" s="546">
        <v>0</v>
      </c>
      <c r="J202" s="547"/>
      <c r="K202" s="547"/>
      <c r="L202" s="548"/>
      <c r="M202" s="546">
        <v>0</v>
      </c>
      <c r="N202" s="548"/>
      <c r="O202" s="548"/>
      <c r="P202" s="548"/>
      <c r="Q202" s="548"/>
      <c r="R202" s="548"/>
      <c r="S202" s="548" t="s">
        <v>201</v>
      </c>
      <c r="T202" s="546">
        <v>0</v>
      </c>
      <c r="U202" s="546">
        <v>0</v>
      </c>
      <c r="V202" s="546">
        <v>0</v>
      </c>
      <c r="W202" s="546">
        <v>0</v>
      </c>
      <c r="X202" s="546">
        <v>0</v>
      </c>
      <c r="Y202" s="548"/>
      <c r="Z202" s="548" t="s">
        <v>343</v>
      </c>
      <c r="AA202" s="549">
        <v>45903</v>
      </c>
      <c r="AB202" s="549">
        <v>45903</v>
      </c>
      <c r="AC202" s="547">
        <v>45903</v>
      </c>
      <c r="AD202" s="546">
        <v>18863212523</v>
      </c>
      <c r="AE202" s="546">
        <v>0</v>
      </c>
      <c r="AF202" s="546">
        <v>0</v>
      </c>
      <c r="AG202" s="546">
        <v>0</v>
      </c>
      <c r="AH202" s="546">
        <v>0</v>
      </c>
      <c r="AI202" s="548"/>
      <c r="AJ202" s="546">
        <v>0</v>
      </c>
      <c r="AK202" s="546">
        <v>0</v>
      </c>
      <c r="AL202" s="546"/>
      <c r="AM202" s="546">
        <v>0</v>
      </c>
      <c r="AN202" s="546">
        <v>0</v>
      </c>
      <c r="AO202" s="546">
        <v>0</v>
      </c>
      <c r="AP202" s="546">
        <v>0</v>
      </c>
      <c r="AQ202" s="550" t="b">
        <v>0</v>
      </c>
      <c r="AR202" s="546">
        <v>0</v>
      </c>
      <c r="AS202" s="546">
        <v>0</v>
      </c>
      <c r="AT202" s="546">
        <v>3.9731000000000001</v>
      </c>
      <c r="AU202" s="546">
        <v>0</v>
      </c>
      <c r="AV202" s="546">
        <v>0</v>
      </c>
      <c r="AW202" s="548"/>
      <c r="AX202" s="548"/>
      <c r="AY202" s="546">
        <v>-3.3109166666666665</v>
      </c>
      <c r="AZ202" s="546">
        <v>-0.66</v>
      </c>
      <c r="BA202" s="548"/>
      <c r="BB202" s="546">
        <v>113449</v>
      </c>
      <c r="BC202" s="546">
        <v>0</v>
      </c>
      <c r="BD202" s="548"/>
      <c r="BE202" s="548"/>
      <c r="BF202" s="548"/>
      <c r="BG202" s="548"/>
      <c r="BH202" s="548" t="s">
        <v>344</v>
      </c>
      <c r="BI202" s="548"/>
      <c r="BJ202" s="550" t="b">
        <v>0</v>
      </c>
      <c r="BK202" s="546">
        <v>0</v>
      </c>
      <c r="BL202" s="546">
        <v>0</v>
      </c>
      <c r="BM202" s="546">
        <v>0</v>
      </c>
      <c r="BN202" s="548"/>
      <c r="BO202" s="546">
        <v>0</v>
      </c>
      <c r="BP202" s="546">
        <v>0</v>
      </c>
      <c r="BQ202" s="546">
        <v>0</v>
      </c>
      <c r="BR202" s="546">
        <v>0</v>
      </c>
      <c r="BS202" s="548" t="s">
        <v>492</v>
      </c>
      <c r="BT202" s="546">
        <v>1</v>
      </c>
      <c r="BU202" s="550" t="b">
        <v>0</v>
      </c>
      <c r="BV202" s="548"/>
      <c r="BW202" s="546">
        <v>0</v>
      </c>
      <c r="BX202" s="546">
        <v>0</v>
      </c>
      <c r="BY202" s="548" t="s">
        <v>346</v>
      </c>
      <c r="BZ202" s="547">
        <v>45913</v>
      </c>
      <c r="CA202" s="546"/>
      <c r="CB202" s="546"/>
      <c r="CC202" s="546"/>
      <c r="CD202" s="546"/>
      <c r="CE202" s="546"/>
      <c r="CF202" s="546"/>
      <c r="CG202" s="546"/>
      <c r="CH202" s="546"/>
      <c r="CI202" s="546"/>
      <c r="CJ202" s="546"/>
      <c r="CK202" s="546"/>
      <c r="CL202" s="546"/>
      <c r="CM202" s="546"/>
      <c r="CN202" s="546"/>
      <c r="CO202" s="546"/>
      <c r="CP202" s="546"/>
      <c r="CQ202" s="546"/>
      <c r="CR202" s="546"/>
      <c r="CS202" s="546"/>
      <c r="CT202" s="546"/>
      <c r="CU202" s="546"/>
      <c r="CV202" s="546"/>
      <c r="CW202" s="546"/>
      <c r="CX202" s="546"/>
      <c r="CY202" s="546"/>
    </row>
    <row r="203" spans="1:103" ht="13.2">
      <c r="A203" s="541">
        <v>474036939</v>
      </c>
      <c r="B203" s="542">
        <v>45901</v>
      </c>
      <c r="C203" s="542">
        <v>45907</v>
      </c>
      <c r="D203" s="542">
        <v>45908</v>
      </c>
      <c r="E203" s="543" t="s">
        <v>342</v>
      </c>
      <c r="F203" s="543"/>
      <c r="G203" s="541">
        <v>3039380537401</v>
      </c>
      <c r="H203" s="541">
        <v>0</v>
      </c>
      <c r="I203" s="541">
        <v>0</v>
      </c>
      <c r="J203" s="542"/>
      <c r="K203" s="542"/>
      <c r="L203" s="543"/>
      <c r="M203" s="541">
        <v>0</v>
      </c>
      <c r="N203" s="543"/>
      <c r="O203" s="543"/>
      <c r="P203" s="543"/>
      <c r="Q203" s="543"/>
      <c r="R203" s="543"/>
      <c r="S203" s="543" t="s">
        <v>201</v>
      </c>
      <c r="T203" s="541">
        <v>0</v>
      </c>
      <c r="U203" s="541">
        <v>0</v>
      </c>
      <c r="V203" s="541">
        <v>0</v>
      </c>
      <c r="W203" s="541">
        <v>0</v>
      </c>
      <c r="X203" s="541">
        <v>0</v>
      </c>
      <c r="Y203" s="543"/>
      <c r="Z203" s="543" t="s">
        <v>343</v>
      </c>
      <c r="AA203" s="544">
        <v>45903</v>
      </c>
      <c r="AB203" s="544">
        <v>45903</v>
      </c>
      <c r="AC203" s="542">
        <v>45903</v>
      </c>
      <c r="AD203" s="541">
        <v>18492247189</v>
      </c>
      <c r="AE203" s="541">
        <v>0</v>
      </c>
      <c r="AF203" s="541">
        <v>0</v>
      </c>
      <c r="AG203" s="541">
        <v>0</v>
      </c>
      <c r="AH203" s="541">
        <v>0</v>
      </c>
      <c r="AI203" s="543"/>
      <c r="AJ203" s="541">
        <v>0</v>
      </c>
      <c r="AK203" s="541">
        <v>0</v>
      </c>
      <c r="AL203" s="541"/>
      <c r="AM203" s="541">
        <v>0</v>
      </c>
      <c r="AN203" s="541">
        <v>0</v>
      </c>
      <c r="AO203" s="541">
        <v>0</v>
      </c>
      <c r="AP203" s="541">
        <v>0</v>
      </c>
      <c r="AQ203" s="545" t="b">
        <v>0</v>
      </c>
      <c r="AR203" s="541">
        <v>0</v>
      </c>
      <c r="AS203" s="541">
        <v>0</v>
      </c>
      <c r="AT203" s="541">
        <v>3.4228000000000001</v>
      </c>
      <c r="AU203" s="541">
        <v>0</v>
      </c>
      <c r="AV203" s="541">
        <v>0</v>
      </c>
      <c r="AW203" s="543"/>
      <c r="AX203" s="543"/>
      <c r="AY203" s="541">
        <v>-2.8523333333333332</v>
      </c>
      <c r="AZ203" s="541">
        <v>-0.56999999999999995</v>
      </c>
      <c r="BA203" s="543"/>
      <c r="BB203" s="541">
        <v>128159</v>
      </c>
      <c r="BC203" s="541">
        <v>0</v>
      </c>
      <c r="BD203" s="543"/>
      <c r="BE203" s="543"/>
      <c r="BF203" s="543"/>
      <c r="BG203" s="543"/>
      <c r="BH203" s="543" t="s">
        <v>344</v>
      </c>
      <c r="BI203" s="543"/>
      <c r="BJ203" s="545" t="b">
        <v>0</v>
      </c>
      <c r="BK203" s="541">
        <v>0</v>
      </c>
      <c r="BL203" s="541">
        <v>0</v>
      </c>
      <c r="BM203" s="541">
        <v>0</v>
      </c>
      <c r="BN203" s="543"/>
      <c r="BO203" s="541">
        <v>0</v>
      </c>
      <c r="BP203" s="541">
        <v>0</v>
      </c>
      <c r="BQ203" s="541">
        <v>0</v>
      </c>
      <c r="BR203" s="541">
        <v>0</v>
      </c>
      <c r="BS203" s="543" t="s">
        <v>512</v>
      </c>
      <c r="BT203" s="541">
        <v>1</v>
      </c>
      <c r="BU203" s="545" t="b">
        <v>0</v>
      </c>
      <c r="BV203" s="543"/>
      <c r="BW203" s="541">
        <v>0</v>
      </c>
      <c r="BX203" s="541">
        <v>0</v>
      </c>
      <c r="BY203" s="543" t="s">
        <v>346</v>
      </c>
      <c r="BZ203" s="542">
        <v>45913</v>
      </c>
      <c r="CA203" s="541"/>
      <c r="CB203" s="541"/>
      <c r="CC203" s="541"/>
      <c r="CD203" s="541"/>
      <c r="CE203" s="541"/>
      <c r="CF203" s="541"/>
      <c r="CG203" s="541"/>
      <c r="CH203" s="541"/>
      <c r="CI203" s="541"/>
      <c r="CJ203" s="541"/>
      <c r="CK203" s="541"/>
      <c r="CL203" s="541"/>
      <c r="CM203" s="541"/>
      <c r="CN203" s="541"/>
      <c r="CO203" s="541"/>
      <c r="CP203" s="541"/>
      <c r="CQ203" s="541"/>
      <c r="CR203" s="541"/>
      <c r="CS203" s="541"/>
      <c r="CT203" s="541"/>
      <c r="CU203" s="541"/>
      <c r="CV203" s="541"/>
      <c r="CW203" s="541"/>
      <c r="CX203" s="541"/>
      <c r="CY203" s="541"/>
    </row>
    <row r="204" spans="1:103" ht="13.2">
      <c r="A204" s="546">
        <v>474036939</v>
      </c>
      <c r="B204" s="547">
        <v>45901</v>
      </c>
      <c r="C204" s="547">
        <v>45907</v>
      </c>
      <c r="D204" s="547">
        <v>45908</v>
      </c>
      <c r="E204" s="548" t="s">
        <v>342</v>
      </c>
      <c r="F204" s="548"/>
      <c r="G204" s="546">
        <v>3039380537375</v>
      </c>
      <c r="H204" s="546">
        <v>0</v>
      </c>
      <c r="I204" s="546">
        <v>0</v>
      </c>
      <c r="J204" s="547"/>
      <c r="K204" s="547"/>
      <c r="L204" s="548"/>
      <c r="M204" s="546">
        <v>0</v>
      </c>
      <c r="N204" s="548"/>
      <c r="O204" s="548"/>
      <c r="P204" s="548"/>
      <c r="Q204" s="548"/>
      <c r="R204" s="548"/>
      <c r="S204" s="548" t="s">
        <v>201</v>
      </c>
      <c r="T204" s="546">
        <v>0</v>
      </c>
      <c r="U204" s="546">
        <v>0</v>
      </c>
      <c r="V204" s="546">
        <v>0</v>
      </c>
      <c r="W204" s="546">
        <v>0</v>
      </c>
      <c r="X204" s="546">
        <v>0</v>
      </c>
      <c r="Y204" s="548"/>
      <c r="Z204" s="548" t="s">
        <v>343</v>
      </c>
      <c r="AA204" s="549">
        <v>45903</v>
      </c>
      <c r="AB204" s="549">
        <v>45903</v>
      </c>
      <c r="AC204" s="547">
        <v>45903</v>
      </c>
      <c r="AD204" s="546">
        <v>19204190566</v>
      </c>
      <c r="AE204" s="546">
        <v>0</v>
      </c>
      <c r="AF204" s="546">
        <v>0</v>
      </c>
      <c r="AG204" s="546">
        <v>0</v>
      </c>
      <c r="AH204" s="546">
        <v>0</v>
      </c>
      <c r="AI204" s="548"/>
      <c r="AJ204" s="546">
        <v>0</v>
      </c>
      <c r="AK204" s="546">
        <v>0</v>
      </c>
      <c r="AL204" s="546"/>
      <c r="AM204" s="546">
        <v>0</v>
      </c>
      <c r="AN204" s="546">
        <v>0</v>
      </c>
      <c r="AO204" s="546">
        <v>0</v>
      </c>
      <c r="AP204" s="546">
        <v>0</v>
      </c>
      <c r="AQ204" s="550" t="b">
        <v>0</v>
      </c>
      <c r="AR204" s="546">
        <v>0</v>
      </c>
      <c r="AS204" s="546">
        <v>0</v>
      </c>
      <c r="AT204" s="546">
        <v>4.0526</v>
      </c>
      <c r="AU204" s="546">
        <v>0</v>
      </c>
      <c r="AV204" s="546">
        <v>0</v>
      </c>
      <c r="AW204" s="548"/>
      <c r="AX204" s="548"/>
      <c r="AY204" s="546">
        <v>-3.3771666666666667</v>
      </c>
      <c r="AZ204" s="546">
        <v>-0.68</v>
      </c>
      <c r="BA204" s="548"/>
      <c r="BB204" s="546">
        <v>1407</v>
      </c>
      <c r="BC204" s="546">
        <v>0</v>
      </c>
      <c r="BD204" s="548"/>
      <c r="BE204" s="548"/>
      <c r="BF204" s="548"/>
      <c r="BG204" s="548"/>
      <c r="BH204" s="548" t="s">
        <v>344</v>
      </c>
      <c r="BI204" s="548"/>
      <c r="BJ204" s="550" t="b">
        <v>0</v>
      </c>
      <c r="BK204" s="546">
        <v>0</v>
      </c>
      <c r="BL204" s="546">
        <v>0</v>
      </c>
      <c r="BM204" s="546">
        <v>0</v>
      </c>
      <c r="BN204" s="548"/>
      <c r="BO204" s="546">
        <v>0</v>
      </c>
      <c r="BP204" s="546">
        <v>0</v>
      </c>
      <c r="BQ204" s="546">
        <v>0</v>
      </c>
      <c r="BR204" s="546">
        <v>0</v>
      </c>
      <c r="BS204" s="548" t="s">
        <v>513</v>
      </c>
      <c r="BT204" s="546">
        <v>1</v>
      </c>
      <c r="BU204" s="550" t="b">
        <v>0</v>
      </c>
      <c r="BV204" s="548"/>
      <c r="BW204" s="546">
        <v>0</v>
      </c>
      <c r="BX204" s="546">
        <v>0</v>
      </c>
      <c r="BY204" s="548" t="s">
        <v>346</v>
      </c>
      <c r="BZ204" s="547">
        <v>45913</v>
      </c>
      <c r="CA204" s="546"/>
      <c r="CB204" s="546"/>
      <c r="CC204" s="546"/>
      <c r="CD204" s="546"/>
      <c r="CE204" s="546"/>
      <c r="CF204" s="546"/>
      <c r="CG204" s="546"/>
      <c r="CH204" s="546"/>
      <c r="CI204" s="546"/>
      <c r="CJ204" s="546"/>
      <c r="CK204" s="546"/>
      <c r="CL204" s="546"/>
      <c r="CM204" s="546"/>
      <c r="CN204" s="546"/>
      <c r="CO204" s="546"/>
      <c r="CP204" s="546"/>
      <c r="CQ204" s="546"/>
      <c r="CR204" s="546"/>
      <c r="CS204" s="546"/>
      <c r="CT204" s="546"/>
      <c r="CU204" s="546"/>
      <c r="CV204" s="546"/>
      <c r="CW204" s="546"/>
      <c r="CX204" s="546"/>
      <c r="CY204" s="546"/>
    </row>
    <row r="205" spans="1:103" ht="13.2">
      <c r="A205" s="541">
        <v>474036939</v>
      </c>
      <c r="B205" s="542">
        <v>45901</v>
      </c>
      <c r="C205" s="542">
        <v>45907</v>
      </c>
      <c r="D205" s="542">
        <v>45908</v>
      </c>
      <c r="E205" s="543" t="s">
        <v>342</v>
      </c>
      <c r="F205" s="543"/>
      <c r="G205" s="541">
        <v>3039380537393</v>
      </c>
      <c r="H205" s="541">
        <v>0</v>
      </c>
      <c r="I205" s="541">
        <v>0</v>
      </c>
      <c r="J205" s="542"/>
      <c r="K205" s="542"/>
      <c r="L205" s="543"/>
      <c r="M205" s="541">
        <v>0</v>
      </c>
      <c r="N205" s="543"/>
      <c r="O205" s="543"/>
      <c r="P205" s="543"/>
      <c r="Q205" s="543"/>
      <c r="R205" s="543"/>
      <c r="S205" s="543" t="s">
        <v>201</v>
      </c>
      <c r="T205" s="541">
        <v>0</v>
      </c>
      <c r="U205" s="541">
        <v>0</v>
      </c>
      <c r="V205" s="541">
        <v>0</v>
      </c>
      <c r="W205" s="541">
        <v>0</v>
      </c>
      <c r="X205" s="541">
        <v>0</v>
      </c>
      <c r="Y205" s="543"/>
      <c r="Z205" s="543" t="s">
        <v>343</v>
      </c>
      <c r="AA205" s="544">
        <v>45903</v>
      </c>
      <c r="AB205" s="544">
        <v>45903</v>
      </c>
      <c r="AC205" s="542">
        <v>45903</v>
      </c>
      <c r="AD205" s="541">
        <v>19204254399</v>
      </c>
      <c r="AE205" s="541">
        <v>0</v>
      </c>
      <c r="AF205" s="541">
        <v>0</v>
      </c>
      <c r="AG205" s="541">
        <v>0</v>
      </c>
      <c r="AH205" s="541">
        <v>0</v>
      </c>
      <c r="AI205" s="543"/>
      <c r="AJ205" s="541">
        <v>0</v>
      </c>
      <c r="AK205" s="541">
        <v>0</v>
      </c>
      <c r="AL205" s="541"/>
      <c r="AM205" s="541">
        <v>0</v>
      </c>
      <c r="AN205" s="541">
        <v>0</v>
      </c>
      <c r="AO205" s="541">
        <v>0</v>
      </c>
      <c r="AP205" s="541">
        <v>0</v>
      </c>
      <c r="AQ205" s="545" t="b">
        <v>0</v>
      </c>
      <c r="AR205" s="541">
        <v>0</v>
      </c>
      <c r="AS205" s="541">
        <v>0</v>
      </c>
      <c r="AT205" s="541">
        <v>4.0526</v>
      </c>
      <c r="AU205" s="541">
        <v>0</v>
      </c>
      <c r="AV205" s="541">
        <v>0</v>
      </c>
      <c r="AW205" s="543"/>
      <c r="AX205" s="543"/>
      <c r="AY205" s="541">
        <v>-3.3771666666666667</v>
      </c>
      <c r="AZ205" s="541">
        <v>-0.68</v>
      </c>
      <c r="BA205" s="543"/>
      <c r="BB205" s="541">
        <v>1407</v>
      </c>
      <c r="BC205" s="541">
        <v>0</v>
      </c>
      <c r="BD205" s="543"/>
      <c r="BE205" s="543"/>
      <c r="BF205" s="543"/>
      <c r="BG205" s="543"/>
      <c r="BH205" s="543" t="s">
        <v>344</v>
      </c>
      <c r="BI205" s="543"/>
      <c r="BJ205" s="545" t="b">
        <v>0</v>
      </c>
      <c r="BK205" s="541">
        <v>0</v>
      </c>
      <c r="BL205" s="541">
        <v>0</v>
      </c>
      <c r="BM205" s="541">
        <v>0</v>
      </c>
      <c r="BN205" s="543"/>
      <c r="BO205" s="541">
        <v>0</v>
      </c>
      <c r="BP205" s="541">
        <v>0</v>
      </c>
      <c r="BQ205" s="541">
        <v>0</v>
      </c>
      <c r="BR205" s="541">
        <v>0</v>
      </c>
      <c r="BS205" s="543" t="s">
        <v>514</v>
      </c>
      <c r="BT205" s="541">
        <v>1</v>
      </c>
      <c r="BU205" s="545" t="b">
        <v>0</v>
      </c>
      <c r="BV205" s="543"/>
      <c r="BW205" s="541">
        <v>0</v>
      </c>
      <c r="BX205" s="541">
        <v>0</v>
      </c>
      <c r="BY205" s="543" t="s">
        <v>346</v>
      </c>
      <c r="BZ205" s="542">
        <v>45913</v>
      </c>
      <c r="CA205" s="541"/>
      <c r="CB205" s="541"/>
      <c r="CC205" s="541"/>
      <c r="CD205" s="541"/>
      <c r="CE205" s="541"/>
      <c r="CF205" s="541"/>
      <c r="CG205" s="541"/>
      <c r="CH205" s="541"/>
      <c r="CI205" s="541"/>
      <c r="CJ205" s="541"/>
      <c r="CK205" s="541"/>
      <c r="CL205" s="541"/>
      <c r="CM205" s="541"/>
      <c r="CN205" s="541"/>
      <c r="CO205" s="541"/>
      <c r="CP205" s="541"/>
      <c r="CQ205" s="541"/>
      <c r="CR205" s="541"/>
      <c r="CS205" s="541"/>
      <c r="CT205" s="541"/>
      <c r="CU205" s="541"/>
      <c r="CV205" s="541"/>
      <c r="CW205" s="541"/>
      <c r="CX205" s="541"/>
      <c r="CY205" s="541"/>
    </row>
    <row r="206" spans="1:103" ht="13.2">
      <c r="A206" s="546">
        <v>474036939</v>
      </c>
      <c r="B206" s="547">
        <v>45901</v>
      </c>
      <c r="C206" s="547">
        <v>45907</v>
      </c>
      <c r="D206" s="547">
        <v>45908</v>
      </c>
      <c r="E206" s="548" t="s">
        <v>342</v>
      </c>
      <c r="F206" s="548"/>
      <c r="G206" s="546">
        <v>3039380537384</v>
      </c>
      <c r="H206" s="546">
        <v>0</v>
      </c>
      <c r="I206" s="546">
        <v>0</v>
      </c>
      <c r="J206" s="547"/>
      <c r="K206" s="547"/>
      <c r="L206" s="548"/>
      <c r="M206" s="546">
        <v>0</v>
      </c>
      <c r="N206" s="548"/>
      <c r="O206" s="548"/>
      <c r="P206" s="548"/>
      <c r="Q206" s="548"/>
      <c r="R206" s="548"/>
      <c r="S206" s="548" t="s">
        <v>201</v>
      </c>
      <c r="T206" s="546">
        <v>0</v>
      </c>
      <c r="U206" s="546">
        <v>0</v>
      </c>
      <c r="V206" s="546">
        <v>0</v>
      </c>
      <c r="W206" s="546">
        <v>0</v>
      </c>
      <c r="X206" s="546">
        <v>0</v>
      </c>
      <c r="Y206" s="548"/>
      <c r="Z206" s="548" t="s">
        <v>343</v>
      </c>
      <c r="AA206" s="549">
        <v>45903</v>
      </c>
      <c r="AB206" s="549">
        <v>45903</v>
      </c>
      <c r="AC206" s="547">
        <v>45903</v>
      </c>
      <c r="AD206" s="546">
        <v>19362641189</v>
      </c>
      <c r="AE206" s="546">
        <v>0</v>
      </c>
      <c r="AF206" s="546">
        <v>0</v>
      </c>
      <c r="AG206" s="546">
        <v>0</v>
      </c>
      <c r="AH206" s="546">
        <v>0</v>
      </c>
      <c r="AI206" s="548"/>
      <c r="AJ206" s="546">
        <v>0</v>
      </c>
      <c r="AK206" s="546">
        <v>0</v>
      </c>
      <c r="AL206" s="546"/>
      <c r="AM206" s="546">
        <v>0</v>
      </c>
      <c r="AN206" s="546">
        <v>0</v>
      </c>
      <c r="AO206" s="546">
        <v>0</v>
      </c>
      <c r="AP206" s="546">
        <v>0</v>
      </c>
      <c r="AQ206" s="550" t="b">
        <v>0</v>
      </c>
      <c r="AR206" s="546">
        <v>0</v>
      </c>
      <c r="AS206" s="546">
        <v>0</v>
      </c>
      <c r="AT206" s="546">
        <v>3.5398999999999998</v>
      </c>
      <c r="AU206" s="546">
        <v>0</v>
      </c>
      <c r="AV206" s="546">
        <v>0</v>
      </c>
      <c r="AW206" s="548"/>
      <c r="AX206" s="548"/>
      <c r="AY206" s="546">
        <v>-2.9499166666666667</v>
      </c>
      <c r="AZ206" s="546">
        <v>-0.59</v>
      </c>
      <c r="BA206" s="548"/>
      <c r="BB206" s="546">
        <v>108946</v>
      </c>
      <c r="BC206" s="546">
        <v>0</v>
      </c>
      <c r="BD206" s="548"/>
      <c r="BE206" s="548"/>
      <c r="BF206" s="548"/>
      <c r="BG206" s="548"/>
      <c r="BH206" s="548" t="s">
        <v>344</v>
      </c>
      <c r="BI206" s="548"/>
      <c r="BJ206" s="550" t="b">
        <v>0</v>
      </c>
      <c r="BK206" s="546">
        <v>0</v>
      </c>
      <c r="BL206" s="546">
        <v>0</v>
      </c>
      <c r="BM206" s="546">
        <v>0</v>
      </c>
      <c r="BN206" s="548"/>
      <c r="BO206" s="546">
        <v>0</v>
      </c>
      <c r="BP206" s="546">
        <v>0</v>
      </c>
      <c r="BQ206" s="546">
        <v>0</v>
      </c>
      <c r="BR206" s="546">
        <v>0</v>
      </c>
      <c r="BS206" s="548" t="s">
        <v>515</v>
      </c>
      <c r="BT206" s="546">
        <v>1</v>
      </c>
      <c r="BU206" s="550" t="b">
        <v>0</v>
      </c>
      <c r="BV206" s="548"/>
      <c r="BW206" s="546">
        <v>0</v>
      </c>
      <c r="BX206" s="546">
        <v>0</v>
      </c>
      <c r="BY206" s="548" t="s">
        <v>346</v>
      </c>
      <c r="BZ206" s="547">
        <v>45913</v>
      </c>
      <c r="CA206" s="546"/>
      <c r="CB206" s="546"/>
      <c r="CC206" s="546"/>
      <c r="CD206" s="546"/>
      <c r="CE206" s="546"/>
      <c r="CF206" s="546"/>
      <c r="CG206" s="546"/>
      <c r="CH206" s="546"/>
      <c r="CI206" s="546"/>
      <c r="CJ206" s="546"/>
      <c r="CK206" s="546"/>
      <c r="CL206" s="546"/>
      <c r="CM206" s="546"/>
      <c r="CN206" s="546"/>
      <c r="CO206" s="546"/>
      <c r="CP206" s="546"/>
      <c r="CQ206" s="546"/>
      <c r="CR206" s="546"/>
      <c r="CS206" s="546"/>
      <c r="CT206" s="546"/>
      <c r="CU206" s="546"/>
      <c r="CV206" s="546"/>
      <c r="CW206" s="546"/>
      <c r="CX206" s="546"/>
      <c r="CY206" s="546"/>
    </row>
    <row r="207" spans="1:103" ht="13.2">
      <c r="A207" s="541">
        <v>474036939</v>
      </c>
      <c r="B207" s="542">
        <v>45901</v>
      </c>
      <c r="C207" s="542">
        <v>45907</v>
      </c>
      <c r="D207" s="542">
        <v>45908</v>
      </c>
      <c r="E207" s="543" t="s">
        <v>342</v>
      </c>
      <c r="F207" s="543"/>
      <c r="G207" s="541">
        <v>3039380537403</v>
      </c>
      <c r="H207" s="541">
        <v>0</v>
      </c>
      <c r="I207" s="541">
        <v>0</v>
      </c>
      <c r="J207" s="542"/>
      <c r="K207" s="542"/>
      <c r="L207" s="543"/>
      <c r="M207" s="541">
        <v>0</v>
      </c>
      <c r="N207" s="543"/>
      <c r="O207" s="543"/>
      <c r="P207" s="543"/>
      <c r="Q207" s="543"/>
      <c r="R207" s="543"/>
      <c r="S207" s="543" t="s">
        <v>201</v>
      </c>
      <c r="T207" s="541">
        <v>0</v>
      </c>
      <c r="U207" s="541">
        <v>0</v>
      </c>
      <c r="V207" s="541">
        <v>0</v>
      </c>
      <c r="W207" s="541">
        <v>0</v>
      </c>
      <c r="X207" s="541">
        <v>0</v>
      </c>
      <c r="Y207" s="543"/>
      <c r="Z207" s="543" t="s">
        <v>343</v>
      </c>
      <c r="AA207" s="544">
        <v>45903</v>
      </c>
      <c r="AB207" s="544">
        <v>45903</v>
      </c>
      <c r="AC207" s="542">
        <v>45903</v>
      </c>
      <c r="AD207" s="541">
        <v>19132897584</v>
      </c>
      <c r="AE207" s="541">
        <v>0</v>
      </c>
      <c r="AF207" s="541">
        <v>0</v>
      </c>
      <c r="AG207" s="541">
        <v>0</v>
      </c>
      <c r="AH207" s="541">
        <v>0</v>
      </c>
      <c r="AI207" s="543"/>
      <c r="AJ207" s="541">
        <v>0</v>
      </c>
      <c r="AK207" s="541">
        <v>0</v>
      </c>
      <c r="AL207" s="541"/>
      <c r="AM207" s="541">
        <v>0</v>
      </c>
      <c r="AN207" s="541">
        <v>0</v>
      </c>
      <c r="AO207" s="541">
        <v>0</v>
      </c>
      <c r="AP207" s="541">
        <v>0</v>
      </c>
      <c r="AQ207" s="545" t="b">
        <v>0</v>
      </c>
      <c r="AR207" s="541">
        <v>0</v>
      </c>
      <c r="AS207" s="541">
        <v>0</v>
      </c>
      <c r="AT207" s="541">
        <v>4.0617999999999999</v>
      </c>
      <c r="AU207" s="541">
        <v>0</v>
      </c>
      <c r="AV207" s="541">
        <v>0</v>
      </c>
      <c r="AW207" s="543"/>
      <c r="AX207" s="543"/>
      <c r="AY207" s="541">
        <v>-3.3848333333333334</v>
      </c>
      <c r="AZ207" s="541">
        <v>-0.68</v>
      </c>
      <c r="BA207" s="543"/>
      <c r="BB207" s="541">
        <v>211592</v>
      </c>
      <c r="BC207" s="541">
        <v>0</v>
      </c>
      <c r="BD207" s="543"/>
      <c r="BE207" s="543"/>
      <c r="BF207" s="543"/>
      <c r="BG207" s="543"/>
      <c r="BH207" s="543" t="s">
        <v>344</v>
      </c>
      <c r="BI207" s="543"/>
      <c r="BJ207" s="545" t="b">
        <v>0</v>
      </c>
      <c r="BK207" s="541">
        <v>0</v>
      </c>
      <c r="BL207" s="541">
        <v>0</v>
      </c>
      <c r="BM207" s="541">
        <v>0</v>
      </c>
      <c r="BN207" s="543"/>
      <c r="BO207" s="541">
        <v>0</v>
      </c>
      <c r="BP207" s="541">
        <v>0</v>
      </c>
      <c r="BQ207" s="541">
        <v>0</v>
      </c>
      <c r="BR207" s="541">
        <v>0</v>
      </c>
      <c r="BS207" s="543" t="s">
        <v>476</v>
      </c>
      <c r="BT207" s="541">
        <v>1</v>
      </c>
      <c r="BU207" s="545" t="b">
        <v>0</v>
      </c>
      <c r="BV207" s="543"/>
      <c r="BW207" s="541">
        <v>0</v>
      </c>
      <c r="BX207" s="541">
        <v>0</v>
      </c>
      <c r="BY207" s="543" t="s">
        <v>346</v>
      </c>
      <c r="BZ207" s="542">
        <v>45913</v>
      </c>
      <c r="CA207" s="541"/>
      <c r="CB207" s="541"/>
      <c r="CC207" s="541"/>
      <c r="CD207" s="541"/>
      <c r="CE207" s="541"/>
      <c r="CF207" s="541"/>
      <c r="CG207" s="541"/>
      <c r="CH207" s="541"/>
      <c r="CI207" s="541"/>
      <c r="CJ207" s="541"/>
      <c r="CK207" s="541"/>
      <c r="CL207" s="541"/>
      <c r="CM207" s="541"/>
      <c r="CN207" s="541"/>
      <c r="CO207" s="541"/>
      <c r="CP207" s="541"/>
      <c r="CQ207" s="541"/>
      <c r="CR207" s="541"/>
      <c r="CS207" s="541"/>
      <c r="CT207" s="541"/>
      <c r="CU207" s="541"/>
      <c r="CV207" s="541"/>
      <c r="CW207" s="541"/>
      <c r="CX207" s="541"/>
      <c r="CY207" s="541"/>
    </row>
    <row r="208" spans="1:103" ht="13.2">
      <c r="A208" s="546">
        <v>474036939</v>
      </c>
      <c r="B208" s="547">
        <v>45901</v>
      </c>
      <c r="C208" s="547">
        <v>45907</v>
      </c>
      <c r="D208" s="547">
        <v>45908</v>
      </c>
      <c r="E208" s="548" t="s">
        <v>342</v>
      </c>
      <c r="F208" s="548"/>
      <c r="G208" s="546">
        <v>3039380537400</v>
      </c>
      <c r="H208" s="546">
        <v>0</v>
      </c>
      <c r="I208" s="546">
        <v>0</v>
      </c>
      <c r="J208" s="547"/>
      <c r="K208" s="547"/>
      <c r="L208" s="548"/>
      <c r="M208" s="546">
        <v>0</v>
      </c>
      <c r="N208" s="548"/>
      <c r="O208" s="548"/>
      <c r="P208" s="548"/>
      <c r="Q208" s="548"/>
      <c r="R208" s="548"/>
      <c r="S208" s="548" t="s">
        <v>201</v>
      </c>
      <c r="T208" s="546">
        <v>0</v>
      </c>
      <c r="U208" s="546">
        <v>0</v>
      </c>
      <c r="V208" s="546">
        <v>0</v>
      </c>
      <c r="W208" s="546">
        <v>0</v>
      </c>
      <c r="X208" s="546">
        <v>0</v>
      </c>
      <c r="Y208" s="548"/>
      <c r="Z208" s="548" t="s">
        <v>343</v>
      </c>
      <c r="AA208" s="549">
        <v>45903</v>
      </c>
      <c r="AB208" s="549">
        <v>45903</v>
      </c>
      <c r="AC208" s="547">
        <v>45903</v>
      </c>
      <c r="AD208" s="546">
        <v>19148898681</v>
      </c>
      <c r="AE208" s="546">
        <v>0</v>
      </c>
      <c r="AF208" s="546">
        <v>0</v>
      </c>
      <c r="AG208" s="546">
        <v>0</v>
      </c>
      <c r="AH208" s="546">
        <v>0</v>
      </c>
      <c r="AI208" s="548"/>
      <c r="AJ208" s="546">
        <v>0</v>
      </c>
      <c r="AK208" s="546">
        <v>0</v>
      </c>
      <c r="AL208" s="546"/>
      <c r="AM208" s="546">
        <v>0</v>
      </c>
      <c r="AN208" s="546">
        <v>0</v>
      </c>
      <c r="AO208" s="546">
        <v>0</v>
      </c>
      <c r="AP208" s="546">
        <v>0</v>
      </c>
      <c r="AQ208" s="550" t="b">
        <v>0</v>
      </c>
      <c r="AR208" s="546">
        <v>0</v>
      </c>
      <c r="AS208" s="546">
        <v>0</v>
      </c>
      <c r="AT208" s="546">
        <v>8.1156000000000006</v>
      </c>
      <c r="AU208" s="546">
        <v>0</v>
      </c>
      <c r="AV208" s="546">
        <v>0</v>
      </c>
      <c r="AW208" s="548"/>
      <c r="AX208" s="548"/>
      <c r="AY208" s="546">
        <v>-6.7629999999999999</v>
      </c>
      <c r="AZ208" s="546">
        <v>-1.35</v>
      </c>
      <c r="BA208" s="548"/>
      <c r="BB208" s="546">
        <v>2331</v>
      </c>
      <c r="BC208" s="546">
        <v>0</v>
      </c>
      <c r="BD208" s="548"/>
      <c r="BE208" s="548"/>
      <c r="BF208" s="548"/>
      <c r="BG208" s="548"/>
      <c r="BH208" s="548" t="s">
        <v>344</v>
      </c>
      <c r="BI208" s="548"/>
      <c r="BJ208" s="550" t="b">
        <v>0</v>
      </c>
      <c r="BK208" s="546">
        <v>0</v>
      </c>
      <c r="BL208" s="546">
        <v>0</v>
      </c>
      <c r="BM208" s="546">
        <v>0</v>
      </c>
      <c r="BN208" s="548"/>
      <c r="BO208" s="546">
        <v>0</v>
      </c>
      <c r="BP208" s="546">
        <v>0</v>
      </c>
      <c r="BQ208" s="546">
        <v>0</v>
      </c>
      <c r="BR208" s="546">
        <v>0</v>
      </c>
      <c r="BS208" s="548" t="s">
        <v>516</v>
      </c>
      <c r="BT208" s="546">
        <v>1</v>
      </c>
      <c r="BU208" s="550" t="b">
        <v>0</v>
      </c>
      <c r="BV208" s="548"/>
      <c r="BW208" s="546">
        <v>0</v>
      </c>
      <c r="BX208" s="546">
        <v>0</v>
      </c>
      <c r="BY208" s="548" t="s">
        <v>346</v>
      </c>
      <c r="BZ208" s="547">
        <v>45913</v>
      </c>
      <c r="CA208" s="546"/>
      <c r="CB208" s="546"/>
      <c r="CC208" s="546"/>
      <c r="CD208" s="546"/>
      <c r="CE208" s="546"/>
      <c r="CF208" s="546"/>
      <c r="CG208" s="546"/>
      <c r="CH208" s="546"/>
      <c r="CI208" s="546"/>
      <c r="CJ208" s="546"/>
      <c r="CK208" s="546"/>
      <c r="CL208" s="546"/>
      <c r="CM208" s="546"/>
      <c r="CN208" s="546"/>
      <c r="CO208" s="546"/>
      <c r="CP208" s="546"/>
      <c r="CQ208" s="546"/>
      <c r="CR208" s="546"/>
      <c r="CS208" s="546"/>
      <c r="CT208" s="546"/>
      <c r="CU208" s="546"/>
      <c r="CV208" s="546"/>
      <c r="CW208" s="546"/>
      <c r="CX208" s="546"/>
      <c r="CY208" s="546"/>
    </row>
    <row r="209" spans="1:103" ht="13.2">
      <c r="A209" s="541">
        <v>474036939</v>
      </c>
      <c r="B209" s="542">
        <v>45901</v>
      </c>
      <c r="C209" s="542">
        <v>45907</v>
      </c>
      <c r="D209" s="542">
        <v>45908</v>
      </c>
      <c r="E209" s="543" t="s">
        <v>342</v>
      </c>
      <c r="F209" s="543"/>
      <c r="G209" s="541">
        <v>3039380537378</v>
      </c>
      <c r="H209" s="541">
        <v>0</v>
      </c>
      <c r="I209" s="541">
        <v>0</v>
      </c>
      <c r="J209" s="542"/>
      <c r="K209" s="542"/>
      <c r="L209" s="543"/>
      <c r="M209" s="541">
        <v>0</v>
      </c>
      <c r="N209" s="543"/>
      <c r="O209" s="543"/>
      <c r="P209" s="543"/>
      <c r="Q209" s="543"/>
      <c r="R209" s="543"/>
      <c r="S209" s="543" t="s">
        <v>201</v>
      </c>
      <c r="T209" s="541">
        <v>0</v>
      </c>
      <c r="U209" s="541">
        <v>0</v>
      </c>
      <c r="V209" s="541">
        <v>0</v>
      </c>
      <c r="W209" s="541">
        <v>0</v>
      </c>
      <c r="X209" s="541">
        <v>0</v>
      </c>
      <c r="Y209" s="543"/>
      <c r="Z209" s="543" t="s">
        <v>343</v>
      </c>
      <c r="AA209" s="544">
        <v>45903</v>
      </c>
      <c r="AB209" s="544">
        <v>45903</v>
      </c>
      <c r="AC209" s="542">
        <v>45903</v>
      </c>
      <c r="AD209" s="541">
        <v>19350239706</v>
      </c>
      <c r="AE209" s="541">
        <v>0</v>
      </c>
      <c r="AF209" s="541">
        <v>0</v>
      </c>
      <c r="AG209" s="541">
        <v>0</v>
      </c>
      <c r="AH209" s="541">
        <v>0</v>
      </c>
      <c r="AI209" s="543"/>
      <c r="AJ209" s="541">
        <v>0</v>
      </c>
      <c r="AK209" s="541">
        <v>0</v>
      </c>
      <c r="AL209" s="541"/>
      <c r="AM209" s="541">
        <v>0</v>
      </c>
      <c r="AN209" s="541">
        <v>0</v>
      </c>
      <c r="AO209" s="541">
        <v>0</v>
      </c>
      <c r="AP209" s="541">
        <v>0</v>
      </c>
      <c r="AQ209" s="545" t="b">
        <v>0</v>
      </c>
      <c r="AR209" s="541">
        <v>0</v>
      </c>
      <c r="AS209" s="541">
        <v>0</v>
      </c>
      <c r="AT209" s="541">
        <v>4.0603999999999996</v>
      </c>
      <c r="AU209" s="541">
        <v>0</v>
      </c>
      <c r="AV209" s="541">
        <v>0</v>
      </c>
      <c r="AW209" s="543"/>
      <c r="AX209" s="543"/>
      <c r="AY209" s="541">
        <v>-3.3836666666666666</v>
      </c>
      <c r="AZ209" s="541">
        <v>-0.68</v>
      </c>
      <c r="BA209" s="543"/>
      <c r="BB209" s="541">
        <v>211862</v>
      </c>
      <c r="BC209" s="541">
        <v>0</v>
      </c>
      <c r="BD209" s="543"/>
      <c r="BE209" s="543"/>
      <c r="BF209" s="543"/>
      <c r="BG209" s="543"/>
      <c r="BH209" s="543" t="s">
        <v>344</v>
      </c>
      <c r="BI209" s="543"/>
      <c r="BJ209" s="545" t="b">
        <v>0</v>
      </c>
      <c r="BK209" s="541">
        <v>0</v>
      </c>
      <c r="BL209" s="541">
        <v>0</v>
      </c>
      <c r="BM209" s="541">
        <v>0</v>
      </c>
      <c r="BN209" s="543"/>
      <c r="BO209" s="541">
        <v>0</v>
      </c>
      <c r="BP209" s="541">
        <v>0</v>
      </c>
      <c r="BQ209" s="541">
        <v>0</v>
      </c>
      <c r="BR209" s="541">
        <v>0</v>
      </c>
      <c r="BS209" s="543" t="s">
        <v>517</v>
      </c>
      <c r="BT209" s="541">
        <v>1</v>
      </c>
      <c r="BU209" s="545" t="b">
        <v>0</v>
      </c>
      <c r="BV209" s="543"/>
      <c r="BW209" s="541">
        <v>0</v>
      </c>
      <c r="BX209" s="541">
        <v>0</v>
      </c>
      <c r="BY209" s="543" t="s">
        <v>346</v>
      </c>
      <c r="BZ209" s="542">
        <v>45913</v>
      </c>
      <c r="CA209" s="541"/>
      <c r="CB209" s="541"/>
      <c r="CC209" s="541"/>
      <c r="CD209" s="541"/>
      <c r="CE209" s="541"/>
      <c r="CF209" s="541"/>
      <c r="CG209" s="541"/>
      <c r="CH209" s="541"/>
      <c r="CI209" s="541"/>
      <c r="CJ209" s="541"/>
      <c r="CK209" s="541"/>
      <c r="CL209" s="541"/>
      <c r="CM209" s="541"/>
      <c r="CN209" s="541"/>
      <c r="CO209" s="541"/>
      <c r="CP209" s="541"/>
      <c r="CQ209" s="541"/>
      <c r="CR209" s="541"/>
      <c r="CS209" s="541"/>
      <c r="CT209" s="541"/>
      <c r="CU209" s="541"/>
      <c r="CV209" s="541"/>
      <c r="CW209" s="541"/>
      <c r="CX209" s="541"/>
      <c r="CY209" s="541"/>
    </row>
    <row r="210" spans="1:103" ht="13.2">
      <c r="A210" s="546">
        <v>474036939</v>
      </c>
      <c r="B210" s="547">
        <v>45901</v>
      </c>
      <c r="C210" s="547">
        <v>45907</v>
      </c>
      <c r="D210" s="547">
        <v>45908</v>
      </c>
      <c r="E210" s="548" t="s">
        <v>342</v>
      </c>
      <c r="F210" s="548"/>
      <c r="G210" s="546">
        <v>3039380537395</v>
      </c>
      <c r="H210" s="546">
        <v>0</v>
      </c>
      <c r="I210" s="546">
        <v>0</v>
      </c>
      <c r="J210" s="547"/>
      <c r="K210" s="547"/>
      <c r="L210" s="548"/>
      <c r="M210" s="546">
        <v>0</v>
      </c>
      <c r="N210" s="548"/>
      <c r="O210" s="548"/>
      <c r="P210" s="548"/>
      <c r="Q210" s="548"/>
      <c r="R210" s="548"/>
      <c r="S210" s="548" t="s">
        <v>201</v>
      </c>
      <c r="T210" s="546">
        <v>0</v>
      </c>
      <c r="U210" s="546">
        <v>0</v>
      </c>
      <c r="V210" s="546">
        <v>0</v>
      </c>
      <c r="W210" s="546">
        <v>0</v>
      </c>
      <c r="X210" s="546">
        <v>0</v>
      </c>
      <c r="Y210" s="548"/>
      <c r="Z210" s="548" t="s">
        <v>343</v>
      </c>
      <c r="AA210" s="549">
        <v>45903</v>
      </c>
      <c r="AB210" s="549">
        <v>45903</v>
      </c>
      <c r="AC210" s="547">
        <v>45903</v>
      </c>
      <c r="AD210" s="546">
        <v>18876392858</v>
      </c>
      <c r="AE210" s="546">
        <v>0</v>
      </c>
      <c r="AF210" s="546">
        <v>0</v>
      </c>
      <c r="AG210" s="546">
        <v>0</v>
      </c>
      <c r="AH210" s="546">
        <v>0</v>
      </c>
      <c r="AI210" s="548"/>
      <c r="AJ210" s="546">
        <v>0</v>
      </c>
      <c r="AK210" s="546">
        <v>0</v>
      </c>
      <c r="AL210" s="546"/>
      <c r="AM210" s="546">
        <v>0</v>
      </c>
      <c r="AN210" s="546">
        <v>0</v>
      </c>
      <c r="AO210" s="546">
        <v>0</v>
      </c>
      <c r="AP210" s="546">
        <v>0</v>
      </c>
      <c r="AQ210" s="550" t="b">
        <v>0</v>
      </c>
      <c r="AR210" s="546">
        <v>0</v>
      </c>
      <c r="AS210" s="546">
        <v>0</v>
      </c>
      <c r="AT210" s="546">
        <v>3.6926000000000001</v>
      </c>
      <c r="AU210" s="546">
        <v>0</v>
      </c>
      <c r="AV210" s="546">
        <v>0</v>
      </c>
      <c r="AW210" s="548"/>
      <c r="AX210" s="548"/>
      <c r="AY210" s="546">
        <v>-3.0771666666666668</v>
      </c>
      <c r="AZ210" s="546">
        <v>-0.62</v>
      </c>
      <c r="BA210" s="548"/>
      <c r="BB210" s="546">
        <v>3392</v>
      </c>
      <c r="BC210" s="546">
        <v>0</v>
      </c>
      <c r="BD210" s="548"/>
      <c r="BE210" s="548"/>
      <c r="BF210" s="548"/>
      <c r="BG210" s="548"/>
      <c r="BH210" s="548" t="s">
        <v>344</v>
      </c>
      <c r="BI210" s="548"/>
      <c r="BJ210" s="550" t="b">
        <v>0</v>
      </c>
      <c r="BK210" s="546">
        <v>0</v>
      </c>
      <c r="BL210" s="546">
        <v>0</v>
      </c>
      <c r="BM210" s="546">
        <v>0</v>
      </c>
      <c r="BN210" s="548"/>
      <c r="BO210" s="546">
        <v>0</v>
      </c>
      <c r="BP210" s="546">
        <v>0</v>
      </c>
      <c r="BQ210" s="546">
        <v>0</v>
      </c>
      <c r="BR210" s="546">
        <v>0</v>
      </c>
      <c r="BS210" s="548" t="s">
        <v>518</v>
      </c>
      <c r="BT210" s="546">
        <v>1</v>
      </c>
      <c r="BU210" s="550" t="b">
        <v>0</v>
      </c>
      <c r="BV210" s="548"/>
      <c r="BW210" s="546">
        <v>0</v>
      </c>
      <c r="BX210" s="546">
        <v>0</v>
      </c>
      <c r="BY210" s="548" t="s">
        <v>346</v>
      </c>
      <c r="BZ210" s="547">
        <v>45913</v>
      </c>
      <c r="CA210" s="546"/>
      <c r="CB210" s="546"/>
      <c r="CC210" s="546"/>
      <c r="CD210" s="546"/>
      <c r="CE210" s="546"/>
      <c r="CF210" s="546"/>
      <c r="CG210" s="546"/>
      <c r="CH210" s="546"/>
      <c r="CI210" s="546"/>
      <c r="CJ210" s="546"/>
      <c r="CK210" s="546"/>
      <c r="CL210" s="546"/>
      <c r="CM210" s="546"/>
      <c r="CN210" s="546"/>
      <c r="CO210" s="546"/>
      <c r="CP210" s="546"/>
      <c r="CQ210" s="546"/>
      <c r="CR210" s="546"/>
      <c r="CS210" s="546"/>
      <c r="CT210" s="546"/>
      <c r="CU210" s="546"/>
      <c r="CV210" s="546"/>
      <c r="CW210" s="546"/>
      <c r="CX210" s="546"/>
      <c r="CY210" s="546"/>
    </row>
    <row r="211" spans="1:103" ht="13.2">
      <c r="A211" s="541">
        <v>474036939</v>
      </c>
      <c r="B211" s="542">
        <v>45901</v>
      </c>
      <c r="C211" s="542">
        <v>45907</v>
      </c>
      <c r="D211" s="542">
        <v>45908</v>
      </c>
      <c r="E211" s="543" t="s">
        <v>342</v>
      </c>
      <c r="F211" s="543"/>
      <c r="G211" s="541">
        <v>3039380537396</v>
      </c>
      <c r="H211" s="541">
        <v>0</v>
      </c>
      <c r="I211" s="541">
        <v>0</v>
      </c>
      <c r="J211" s="542"/>
      <c r="K211" s="542"/>
      <c r="L211" s="543"/>
      <c r="M211" s="541">
        <v>0</v>
      </c>
      <c r="N211" s="543"/>
      <c r="O211" s="543"/>
      <c r="P211" s="543"/>
      <c r="Q211" s="543"/>
      <c r="R211" s="543"/>
      <c r="S211" s="543" t="s">
        <v>201</v>
      </c>
      <c r="T211" s="541">
        <v>0</v>
      </c>
      <c r="U211" s="541">
        <v>0</v>
      </c>
      <c r="V211" s="541">
        <v>0</v>
      </c>
      <c r="W211" s="541">
        <v>0</v>
      </c>
      <c r="X211" s="541">
        <v>0</v>
      </c>
      <c r="Y211" s="543"/>
      <c r="Z211" s="543" t="s">
        <v>343</v>
      </c>
      <c r="AA211" s="544">
        <v>45903</v>
      </c>
      <c r="AB211" s="544">
        <v>45903</v>
      </c>
      <c r="AC211" s="542">
        <v>45903</v>
      </c>
      <c r="AD211" s="541">
        <v>19204190566</v>
      </c>
      <c r="AE211" s="541">
        <v>0</v>
      </c>
      <c r="AF211" s="541">
        <v>0</v>
      </c>
      <c r="AG211" s="541">
        <v>0</v>
      </c>
      <c r="AH211" s="541">
        <v>0</v>
      </c>
      <c r="AI211" s="543"/>
      <c r="AJ211" s="541">
        <v>0</v>
      </c>
      <c r="AK211" s="541">
        <v>0</v>
      </c>
      <c r="AL211" s="541"/>
      <c r="AM211" s="541">
        <v>0</v>
      </c>
      <c r="AN211" s="541">
        <v>0</v>
      </c>
      <c r="AO211" s="541">
        <v>0</v>
      </c>
      <c r="AP211" s="541">
        <v>0</v>
      </c>
      <c r="AQ211" s="545" t="b">
        <v>0</v>
      </c>
      <c r="AR211" s="541">
        <v>0</v>
      </c>
      <c r="AS211" s="541">
        <v>0</v>
      </c>
      <c r="AT211" s="541">
        <v>4.0602999999999998</v>
      </c>
      <c r="AU211" s="541">
        <v>0</v>
      </c>
      <c r="AV211" s="541">
        <v>0</v>
      </c>
      <c r="AW211" s="543"/>
      <c r="AX211" s="543"/>
      <c r="AY211" s="541">
        <v>-3.3835833333333332</v>
      </c>
      <c r="AZ211" s="541">
        <v>-0.68</v>
      </c>
      <c r="BA211" s="543"/>
      <c r="BB211" s="541">
        <v>110875</v>
      </c>
      <c r="BC211" s="541">
        <v>0</v>
      </c>
      <c r="BD211" s="543"/>
      <c r="BE211" s="543"/>
      <c r="BF211" s="543"/>
      <c r="BG211" s="543"/>
      <c r="BH211" s="543" t="s">
        <v>344</v>
      </c>
      <c r="BI211" s="543"/>
      <c r="BJ211" s="545" t="b">
        <v>0</v>
      </c>
      <c r="BK211" s="541">
        <v>0</v>
      </c>
      <c r="BL211" s="541">
        <v>0</v>
      </c>
      <c r="BM211" s="541">
        <v>0</v>
      </c>
      <c r="BN211" s="543"/>
      <c r="BO211" s="541">
        <v>0</v>
      </c>
      <c r="BP211" s="541">
        <v>0</v>
      </c>
      <c r="BQ211" s="541">
        <v>0</v>
      </c>
      <c r="BR211" s="541">
        <v>0</v>
      </c>
      <c r="BS211" s="543" t="s">
        <v>519</v>
      </c>
      <c r="BT211" s="541">
        <v>1</v>
      </c>
      <c r="BU211" s="545" t="b">
        <v>0</v>
      </c>
      <c r="BV211" s="543"/>
      <c r="BW211" s="541">
        <v>0</v>
      </c>
      <c r="BX211" s="541">
        <v>0</v>
      </c>
      <c r="BY211" s="543" t="s">
        <v>346</v>
      </c>
      <c r="BZ211" s="542">
        <v>45913</v>
      </c>
      <c r="CA211" s="541"/>
      <c r="CB211" s="541"/>
      <c r="CC211" s="541"/>
      <c r="CD211" s="541"/>
      <c r="CE211" s="541"/>
      <c r="CF211" s="541"/>
      <c r="CG211" s="541"/>
      <c r="CH211" s="541"/>
      <c r="CI211" s="541"/>
      <c r="CJ211" s="541"/>
      <c r="CK211" s="541"/>
      <c r="CL211" s="541"/>
      <c r="CM211" s="541"/>
      <c r="CN211" s="541"/>
      <c r="CO211" s="541"/>
      <c r="CP211" s="541"/>
      <c r="CQ211" s="541"/>
      <c r="CR211" s="541"/>
      <c r="CS211" s="541"/>
      <c r="CT211" s="541"/>
      <c r="CU211" s="541"/>
      <c r="CV211" s="541"/>
      <c r="CW211" s="541"/>
      <c r="CX211" s="541"/>
      <c r="CY211" s="541"/>
    </row>
    <row r="212" spans="1:103" ht="13.2">
      <c r="A212" s="546">
        <v>474036939</v>
      </c>
      <c r="B212" s="547">
        <v>45901</v>
      </c>
      <c r="C212" s="547">
        <v>45907</v>
      </c>
      <c r="D212" s="547">
        <v>45908</v>
      </c>
      <c r="E212" s="548" t="s">
        <v>342</v>
      </c>
      <c r="F212" s="548"/>
      <c r="G212" s="546">
        <v>3039380537385</v>
      </c>
      <c r="H212" s="546">
        <v>0</v>
      </c>
      <c r="I212" s="546">
        <v>0</v>
      </c>
      <c r="J212" s="547"/>
      <c r="K212" s="547"/>
      <c r="L212" s="548"/>
      <c r="M212" s="546">
        <v>0</v>
      </c>
      <c r="N212" s="548"/>
      <c r="O212" s="548"/>
      <c r="P212" s="548"/>
      <c r="Q212" s="548"/>
      <c r="R212" s="548"/>
      <c r="S212" s="548" t="s">
        <v>201</v>
      </c>
      <c r="T212" s="546">
        <v>0</v>
      </c>
      <c r="U212" s="546">
        <v>0</v>
      </c>
      <c r="V212" s="546">
        <v>0</v>
      </c>
      <c r="W212" s="546">
        <v>0</v>
      </c>
      <c r="X212" s="546">
        <v>0</v>
      </c>
      <c r="Y212" s="548"/>
      <c r="Z212" s="548" t="s">
        <v>343</v>
      </c>
      <c r="AA212" s="549">
        <v>45903</v>
      </c>
      <c r="AB212" s="549">
        <v>45903</v>
      </c>
      <c r="AC212" s="547">
        <v>45903</v>
      </c>
      <c r="AD212" s="546">
        <v>19520722193</v>
      </c>
      <c r="AE212" s="546">
        <v>0</v>
      </c>
      <c r="AF212" s="546">
        <v>0</v>
      </c>
      <c r="AG212" s="546">
        <v>0</v>
      </c>
      <c r="AH212" s="546">
        <v>0</v>
      </c>
      <c r="AI212" s="548"/>
      <c r="AJ212" s="546">
        <v>0</v>
      </c>
      <c r="AK212" s="546">
        <v>0</v>
      </c>
      <c r="AL212" s="546"/>
      <c r="AM212" s="546">
        <v>0</v>
      </c>
      <c r="AN212" s="546">
        <v>0</v>
      </c>
      <c r="AO212" s="546">
        <v>0</v>
      </c>
      <c r="AP212" s="546">
        <v>0</v>
      </c>
      <c r="AQ212" s="550" t="b">
        <v>0</v>
      </c>
      <c r="AR212" s="546">
        <v>0</v>
      </c>
      <c r="AS212" s="546">
        <v>0</v>
      </c>
      <c r="AT212" s="546">
        <v>3.6181000000000001</v>
      </c>
      <c r="AU212" s="546">
        <v>0</v>
      </c>
      <c r="AV212" s="546">
        <v>0</v>
      </c>
      <c r="AW212" s="548"/>
      <c r="AX212" s="548"/>
      <c r="AY212" s="546">
        <v>-3.0150833333333331</v>
      </c>
      <c r="AZ212" s="546">
        <v>-0.6</v>
      </c>
      <c r="BA212" s="548"/>
      <c r="BB212" s="546">
        <v>212576</v>
      </c>
      <c r="BC212" s="546">
        <v>0</v>
      </c>
      <c r="BD212" s="548"/>
      <c r="BE212" s="548"/>
      <c r="BF212" s="548"/>
      <c r="BG212" s="548"/>
      <c r="BH212" s="548" t="s">
        <v>344</v>
      </c>
      <c r="BI212" s="548"/>
      <c r="BJ212" s="550" t="b">
        <v>0</v>
      </c>
      <c r="BK212" s="546">
        <v>0</v>
      </c>
      <c r="BL212" s="546">
        <v>0</v>
      </c>
      <c r="BM212" s="546">
        <v>0</v>
      </c>
      <c r="BN212" s="548"/>
      <c r="BO212" s="546">
        <v>0</v>
      </c>
      <c r="BP212" s="546">
        <v>0</v>
      </c>
      <c r="BQ212" s="546">
        <v>0</v>
      </c>
      <c r="BR212" s="546">
        <v>0</v>
      </c>
      <c r="BS212" s="548" t="s">
        <v>520</v>
      </c>
      <c r="BT212" s="546">
        <v>1</v>
      </c>
      <c r="BU212" s="550" t="b">
        <v>0</v>
      </c>
      <c r="BV212" s="548"/>
      <c r="BW212" s="546">
        <v>0</v>
      </c>
      <c r="BX212" s="546">
        <v>0</v>
      </c>
      <c r="BY212" s="548" t="s">
        <v>346</v>
      </c>
      <c r="BZ212" s="547">
        <v>45913</v>
      </c>
      <c r="CA212" s="546"/>
      <c r="CB212" s="546"/>
      <c r="CC212" s="546"/>
      <c r="CD212" s="546"/>
      <c r="CE212" s="546"/>
      <c r="CF212" s="546"/>
      <c r="CG212" s="546"/>
      <c r="CH212" s="546"/>
      <c r="CI212" s="546"/>
      <c r="CJ212" s="546"/>
      <c r="CK212" s="546"/>
      <c r="CL212" s="546"/>
      <c r="CM212" s="546"/>
      <c r="CN212" s="546"/>
      <c r="CO212" s="546"/>
      <c r="CP212" s="546"/>
      <c r="CQ212" s="546"/>
      <c r="CR212" s="546"/>
      <c r="CS212" s="546"/>
      <c r="CT212" s="546"/>
      <c r="CU212" s="546"/>
      <c r="CV212" s="546"/>
      <c r="CW212" s="546"/>
      <c r="CX212" s="546"/>
      <c r="CY212" s="546"/>
    </row>
    <row r="213" spans="1:103" ht="13.2">
      <c r="A213" s="541">
        <v>474036939</v>
      </c>
      <c r="B213" s="542">
        <v>45901</v>
      </c>
      <c r="C213" s="542">
        <v>45907</v>
      </c>
      <c r="D213" s="542">
        <v>45908</v>
      </c>
      <c r="E213" s="543" t="s">
        <v>342</v>
      </c>
      <c r="F213" s="543"/>
      <c r="G213" s="541">
        <v>3039380537392</v>
      </c>
      <c r="H213" s="541">
        <v>0</v>
      </c>
      <c r="I213" s="541">
        <v>0</v>
      </c>
      <c r="J213" s="542"/>
      <c r="K213" s="542"/>
      <c r="L213" s="543"/>
      <c r="M213" s="541">
        <v>0</v>
      </c>
      <c r="N213" s="543"/>
      <c r="O213" s="543"/>
      <c r="P213" s="543"/>
      <c r="Q213" s="543"/>
      <c r="R213" s="543"/>
      <c r="S213" s="543" t="s">
        <v>201</v>
      </c>
      <c r="T213" s="541">
        <v>0</v>
      </c>
      <c r="U213" s="541">
        <v>0</v>
      </c>
      <c r="V213" s="541">
        <v>0</v>
      </c>
      <c r="W213" s="541">
        <v>0</v>
      </c>
      <c r="X213" s="541">
        <v>0</v>
      </c>
      <c r="Y213" s="543"/>
      <c r="Z213" s="543" t="s">
        <v>343</v>
      </c>
      <c r="AA213" s="544">
        <v>45903</v>
      </c>
      <c r="AB213" s="544">
        <v>45903</v>
      </c>
      <c r="AC213" s="542">
        <v>45903</v>
      </c>
      <c r="AD213" s="541">
        <v>19452751291</v>
      </c>
      <c r="AE213" s="541">
        <v>0</v>
      </c>
      <c r="AF213" s="541">
        <v>0</v>
      </c>
      <c r="AG213" s="541">
        <v>0</v>
      </c>
      <c r="AH213" s="541">
        <v>0</v>
      </c>
      <c r="AI213" s="543"/>
      <c r="AJ213" s="541">
        <v>0</v>
      </c>
      <c r="AK213" s="541">
        <v>0</v>
      </c>
      <c r="AL213" s="541"/>
      <c r="AM213" s="541">
        <v>0</v>
      </c>
      <c r="AN213" s="541">
        <v>0</v>
      </c>
      <c r="AO213" s="541">
        <v>0</v>
      </c>
      <c r="AP213" s="541">
        <v>0</v>
      </c>
      <c r="AQ213" s="545" t="b">
        <v>0</v>
      </c>
      <c r="AR213" s="541">
        <v>0</v>
      </c>
      <c r="AS213" s="541">
        <v>0</v>
      </c>
      <c r="AT213" s="541">
        <v>8.1205999999999996</v>
      </c>
      <c r="AU213" s="541">
        <v>0</v>
      </c>
      <c r="AV213" s="541">
        <v>0</v>
      </c>
      <c r="AW213" s="543"/>
      <c r="AX213" s="543"/>
      <c r="AY213" s="541">
        <v>-6.7671666666666663</v>
      </c>
      <c r="AZ213" s="541">
        <v>-1.35</v>
      </c>
      <c r="BA213" s="543"/>
      <c r="BB213" s="541">
        <v>166300</v>
      </c>
      <c r="BC213" s="541">
        <v>0</v>
      </c>
      <c r="BD213" s="543"/>
      <c r="BE213" s="543"/>
      <c r="BF213" s="543"/>
      <c r="BG213" s="543"/>
      <c r="BH213" s="543" t="s">
        <v>344</v>
      </c>
      <c r="BI213" s="543"/>
      <c r="BJ213" s="545" t="b">
        <v>0</v>
      </c>
      <c r="BK213" s="541">
        <v>0</v>
      </c>
      <c r="BL213" s="541">
        <v>0</v>
      </c>
      <c r="BM213" s="541">
        <v>0</v>
      </c>
      <c r="BN213" s="543"/>
      <c r="BO213" s="541">
        <v>0</v>
      </c>
      <c r="BP213" s="541">
        <v>0</v>
      </c>
      <c r="BQ213" s="541">
        <v>0</v>
      </c>
      <c r="BR213" s="541">
        <v>0</v>
      </c>
      <c r="BS213" s="543" t="s">
        <v>521</v>
      </c>
      <c r="BT213" s="541">
        <v>1</v>
      </c>
      <c r="BU213" s="545" t="b">
        <v>0</v>
      </c>
      <c r="BV213" s="543"/>
      <c r="BW213" s="541">
        <v>0</v>
      </c>
      <c r="BX213" s="541">
        <v>0</v>
      </c>
      <c r="BY213" s="543" t="s">
        <v>346</v>
      </c>
      <c r="BZ213" s="542">
        <v>45913</v>
      </c>
      <c r="CA213" s="541"/>
      <c r="CB213" s="541"/>
      <c r="CC213" s="541"/>
      <c r="CD213" s="541"/>
      <c r="CE213" s="541"/>
      <c r="CF213" s="541"/>
      <c r="CG213" s="541"/>
      <c r="CH213" s="541"/>
      <c r="CI213" s="541"/>
      <c r="CJ213" s="541"/>
      <c r="CK213" s="541"/>
      <c r="CL213" s="541"/>
      <c r="CM213" s="541"/>
      <c r="CN213" s="541"/>
      <c r="CO213" s="541"/>
      <c r="CP213" s="541"/>
      <c r="CQ213" s="541"/>
      <c r="CR213" s="541"/>
      <c r="CS213" s="541"/>
      <c r="CT213" s="541"/>
      <c r="CU213" s="541"/>
      <c r="CV213" s="541"/>
      <c r="CW213" s="541"/>
      <c r="CX213" s="541"/>
      <c r="CY213" s="541"/>
    </row>
    <row r="214" spans="1:103" ht="13.2">
      <c r="A214" s="546">
        <v>474036939</v>
      </c>
      <c r="B214" s="547">
        <v>45901</v>
      </c>
      <c r="C214" s="547">
        <v>45907</v>
      </c>
      <c r="D214" s="547">
        <v>45908</v>
      </c>
      <c r="E214" s="548" t="s">
        <v>342</v>
      </c>
      <c r="F214" s="548"/>
      <c r="G214" s="546">
        <v>3039380537404</v>
      </c>
      <c r="H214" s="546">
        <v>0</v>
      </c>
      <c r="I214" s="546">
        <v>0</v>
      </c>
      <c r="J214" s="547"/>
      <c r="K214" s="547"/>
      <c r="L214" s="548"/>
      <c r="M214" s="546">
        <v>0</v>
      </c>
      <c r="N214" s="548"/>
      <c r="O214" s="548"/>
      <c r="P214" s="548"/>
      <c r="Q214" s="548"/>
      <c r="R214" s="548"/>
      <c r="S214" s="548" t="s">
        <v>201</v>
      </c>
      <c r="T214" s="546">
        <v>0</v>
      </c>
      <c r="U214" s="546">
        <v>0</v>
      </c>
      <c r="V214" s="546">
        <v>0</v>
      </c>
      <c r="W214" s="546">
        <v>0</v>
      </c>
      <c r="X214" s="546">
        <v>0</v>
      </c>
      <c r="Y214" s="548"/>
      <c r="Z214" s="548" t="s">
        <v>343</v>
      </c>
      <c r="AA214" s="549">
        <v>45903</v>
      </c>
      <c r="AB214" s="549">
        <v>45903</v>
      </c>
      <c r="AC214" s="547">
        <v>45903</v>
      </c>
      <c r="AD214" s="546">
        <v>19142637373</v>
      </c>
      <c r="AE214" s="546">
        <v>0</v>
      </c>
      <c r="AF214" s="546">
        <v>0</v>
      </c>
      <c r="AG214" s="546">
        <v>0</v>
      </c>
      <c r="AH214" s="546">
        <v>0</v>
      </c>
      <c r="AI214" s="548"/>
      <c r="AJ214" s="546">
        <v>0</v>
      </c>
      <c r="AK214" s="546">
        <v>0</v>
      </c>
      <c r="AL214" s="546"/>
      <c r="AM214" s="546">
        <v>0</v>
      </c>
      <c r="AN214" s="546">
        <v>0</v>
      </c>
      <c r="AO214" s="546">
        <v>0</v>
      </c>
      <c r="AP214" s="546">
        <v>0</v>
      </c>
      <c r="AQ214" s="550" t="b">
        <v>0</v>
      </c>
      <c r="AR214" s="546">
        <v>0</v>
      </c>
      <c r="AS214" s="546">
        <v>0</v>
      </c>
      <c r="AT214" s="546">
        <v>9.2078000000000007</v>
      </c>
      <c r="AU214" s="546">
        <v>0</v>
      </c>
      <c r="AV214" s="546">
        <v>0</v>
      </c>
      <c r="AW214" s="548"/>
      <c r="AX214" s="548"/>
      <c r="AY214" s="546">
        <v>-7.6731666666666669</v>
      </c>
      <c r="AZ214" s="546">
        <v>-1.53</v>
      </c>
      <c r="BA214" s="548"/>
      <c r="BB214" s="546">
        <v>101186</v>
      </c>
      <c r="BC214" s="546">
        <v>0</v>
      </c>
      <c r="BD214" s="548"/>
      <c r="BE214" s="548"/>
      <c r="BF214" s="548"/>
      <c r="BG214" s="548"/>
      <c r="BH214" s="548" t="s">
        <v>344</v>
      </c>
      <c r="BI214" s="548"/>
      <c r="BJ214" s="550" t="b">
        <v>0</v>
      </c>
      <c r="BK214" s="546">
        <v>0</v>
      </c>
      <c r="BL214" s="546">
        <v>0</v>
      </c>
      <c r="BM214" s="546">
        <v>0</v>
      </c>
      <c r="BN214" s="548"/>
      <c r="BO214" s="546">
        <v>0</v>
      </c>
      <c r="BP214" s="546">
        <v>0</v>
      </c>
      <c r="BQ214" s="546">
        <v>0</v>
      </c>
      <c r="BR214" s="546">
        <v>0</v>
      </c>
      <c r="BS214" s="548" t="s">
        <v>522</v>
      </c>
      <c r="BT214" s="546">
        <v>1</v>
      </c>
      <c r="BU214" s="550" t="b">
        <v>0</v>
      </c>
      <c r="BV214" s="548"/>
      <c r="BW214" s="546">
        <v>0</v>
      </c>
      <c r="BX214" s="546">
        <v>0</v>
      </c>
      <c r="BY214" s="548" t="s">
        <v>346</v>
      </c>
      <c r="BZ214" s="547">
        <v>45913</v>
      </c>
      <c r="CA214" s="546"/>
      <c r="CB214" s="546"/>
      <c r="CC214" s="546"/>
      <c r="CD214" s="546"/>
      <c r="CE214" s="546"/>
      <c r="CF214" s="546"/>
      <c r="CG214" s="546"/>
      <c r="CH214" s="546"/>
      <c r="CI214" s="546"/>
      <c r="CJ214" s="546"/>
      <c r="CK214" s="546"/>
      <c r="CL214" s="546"/>
      <c r="CM214" s="546"/>
      <c r="CN214" s="546"/>
      <c r="CO214" s="546"/>
      <c r="CP214" s="546"/>
      <c r="CQ214" s="546"/>
      <c r="CR214" s="546"/>
      <c r="CS214" s="546"/>
      <c r="CT214" s="546"/>
      <c r="CU214" s="546"/>
      <c r="CV214" s="546"/>
      <c r="CW214" s="546"/>
      <c r="CX214" s="546"/>
      <c r="CY214" s="546"/>
    </row>
    <row r="215" spans="1:103" ht="13.2">
      <c r="A215" s="541">
        <v>474036939</v>
      </c>
      <c r="B215" s="542">
        <v>45901</v>
      </c>
      <c r="C215" s="542">
        <v>45907</v>
      </c>
      <c r="D215" s="542">
        <v>45908</v>
      </c>
      <c r="E215" s="543" t="s">
        <v>342</v>
      </c>
      <c r="F215" s="543"/>
      <c r="G215" s="541">
        <v>3039380537407</v>
      </c>
      <c r="H215" s="541">
        <v>0</v>
      </c>
      <c r="I215" s="541">
        <v>0</v>
      </c>
      <c r="J215" s="542"/>
      <c r="K215" s="542"/>
      <c r="L215" s="543"/>
      <c r="M215" s="541">
        <v>0</v>
      </c>
      <c r="N215" s="543"/>
      <c r="O215" s="543"/>
      <c r="P215" s="543"/>
      <c r="Q215" s="543"/>
      <c r="R215" s="543"/>
      <c r="S215" s="543" t="s">
        <v>201</v>
      </c>
      <c r="T215" s="541">
        <v>0</v>
      </c>
      <c r="U215" s="541">
        <v>0</v>
      </c>
      <c r="V215" s="541">
        <v>0</v>
      </c>
      <c r="W215" s="541">
        <v>0</v>
      </c>
      <c r="X215" s="541">
        <v>0</v>
      </c>
      <c r="Y215" s="543"/>
      <c r="Z215" s="543" t="s">
        <v>343</v>
      </c>
      <c r="AA215" s="544">
        <v>45903</v>
      </c>
      <c r="AB215" s="544">
        <v>45903</v>
      </c>
      <c r="AC215" s="542">
        <v>45903</v>
      </c>
      <c r="AD215" s="541">
        <v>19350284781</v>
      </c>
      <c r="AE215" s="541">
        <v>0</v>
      </c>
      <c r="AF215" s="541">
        <v>0</v>
      </c>
      <c r="AG215" s="541">
        <v>0</v>
      </c>
      <c r="AH215" s="541">
        <v>0</v>
      </c>
      <c r="AI215" s="543"/>
      <c r="AJ215" s="541">
        <v>0</v>
      </c>
      <c r="AK215" s="541">
        <v>0</v>
      </c>
      <c r="AL215" s="541"/>
      <c r="AM215" s="541">
        <v>0</v>
      </c>
      <c r="AN215" s="541">
        <v>0</v>
      </c>
      <c r="AO215" s="541">
        <v>0</v>
      </c>
      <c r="AP215" s="541">
        <v>0</v>
      </c>
      <c r="AQ215" s="545" t="b">
        <v>0</v>
      </c>
      <c r="AR215" s="541">
        <v>0</v>
      </c>
      <c r="AS215" s="541">
        <v>0</v>
      </c>
      <c r="AT215" s="541">
        <v>4.0603999999999996</v>
      </c>
      <c r="AU215" s="541">
        <v>0</v>
      </c>
      <c r="AV215" s="541">
        <v>0</v>
      </c>
      <c r="AW215" s="543"/>
      <c r="AX215" s="543"/>
      <c r="AY215" s="541">
        <v>-3.3836666666666666</v>
      </c>
      <c r="AZ215" s="541">
        <v>-0.68</v>
      </c>
      <c r="BA215" s="543"/>
      <c r="BB215" s="541">
        <v>211862</v>
      </c>
      <c r="BC215" s="541">
        <v>0</v>
      </c>
      <c r="BD215" s="543"/>
      <c r="BE215" s="543"/>
      <c r="BF215" s="543"/>
      <c r="BG215" s="543"/>
      <c r="BH215" s="543" t="s">
        <v>344</v>
      </c>
      <c r="BI215" s="543"/>
      <c r="BJ215" s="545" t="b">
        <v>0</v>
      </c>
      <c r="BK215" s="541">
        <v>0</v>
      </c>
      <c r="BL215" s="541">
        <v>0</v>
      </c>
      <c r="BM215" s="541">
        <v>0</v>
      </c>
      <c r="BN215" s="543"/>
      <c r="BO215" s="541">
        <v>0</v>
      </c>
      <c r="BP215" s="541">
        <v>0</v>
      </c>
      <c r="BQ215" s="541">
        <v>0</v>
      </c>
      <c r="BR215" s="541">
        <v>0</v>
      </c>
      <c r="BS215" s="543" t="s">
        <v>523</v>
      </c>
      <c r="BT215" s="541">
        <v>1</v>
      </c>
      <c r="BU215" s="545" t="b">
        <v>0</v>
      </c>
      <c r="BV215" s="543"/>
      <c r="BW215" s="541">
        <v>0</v>
      </c>
      <c r="BX215" s="541">
        <v>0</v>
      </c>
      <c r="BY215" s="543" t="s">
        <v>346</v>
      </c>
      <c r="BZ215" s="542">
        <v>45913</v>
      </c>
      <c r="CA215" s="541"/>
      <c r="CB215" s="541"/>
      <c r="CC215" s="541"/>
      <c r="CD215" s="541"/>
      <c r="CE215" s="541"/>
      <c r="CF215" s="541"/>
      <c r="CG215" s="541"/>
      <c r="CH215" s="541"/>
      <c r="CI215" s="541"/>
      <c r="CJ215" s="541"/>
      <c r="CK215" s="541"/>
      <c r="CL215" s="541"/>
      <c r="CM215" s="541"/>
      <c r="CN215" s="541"/>
      <c r="CO215" s="541"/>
      <c r="CP215" s="541"/>
      <c r="CQ215" s="541"/>
      <c r="CR215" s="541"/>
      <c r="CS215" s="541"/>
      <c r="CT215" s="541"/>
      <c r="CU215" s="541"/>
      <c r="CV215" s="541"/>
      <c r="CW215" s="541"/>
      <c r="CX215" s="541"/>
      <c r="CY215" s="541"/>
    </row>
    <row r="216" spans="1:103" ht="13.2">
      <c r="A216" s="546">
        <v>474036939</v>
      </c>
      <c r="B216" s="547">
        <v>45901</v>
      </c>
      <c r="C216" s="547">
        <v>45907</v>
      </c>
      <c r="D216" s="547">
        <v>45908</v>
      </c>
      <c r="E216" s="548" t="s">
        <v>342</v>
      </c>
      <c r="F216" s="548"/>
      <c r="G216" s="546">
        <v>3039656348330</v>
      </c>
      <c r="H216" s="546">
        <v>0</v>
      </c>
      <c r="I216" s="546">
        <v>0</v>
      </c>
      <c r="J216" s="547"/>
      <c r="K216" s="547"/>
      <c r="L216" s="548"/>
      <c r="M216" s="546">
        <v>0</v>
      </c>
      <c r="N216" s="548"/>
      <c r="O216" s="548"/>
      <c r="P216" s="548"/>
      <c r="Q216" s="548"/>
      <c r="R216" s="548"/>
      <c r="S216" s="548" t="s">
        <v>201</v>
      </c>
      <c r="T216" s="546">
        <v>0</v>
      </c>
      <c r="U216" s="546">
        <v>0</v>
      </c>
      <c r="V216" s="546">
        <v>0</v>
      </c>
      <c r="W216" s="546">
        <v>0</v>
      </c>
      <c r="X216" s="546">
        <v>0</v>
      </c>
      <c r="Y216" s="548"/>
      <c r="Z216" s="548" t="s">
        <v>343</v>
      </c>
      <c r="AA216" s="549">
        <v>45904</v>
      </c>
      <c r="AB216" s="549">
        <v>45904</v>
      </c>
      <c r="AC216" s="547">
        <v>45904</v>
      </c>
      <c r="AD216" s="546">
        <v>20267220644</v>
      </c>
      <c r="AE216" s="546">
        <v>0</v>
      </c>
      <c r="AF216" s="546">
        <v>0</v>
      </c>
      <c r="AG216" s="546">
        <v>0</v>
      </c>
      <c r="AH216" s="546">
        <v>0</v>
      </c>
      <c r="AI216" s="548"/>
      <c r="AJ216" s="546">
        <v>0</v>
      </c>
      <c r="AK216" s="546">
        <v>0</v>
      </c>
      <c r="AL216" s="546"/>
      <c r="AM216" s="546">
        <v>0</v>
      </c>
      <c r="AN216" s="546">
        <v>0</v>
      </c>
      <c r="AO216" s="546">
        <v>0</v>
      </c>
      <c r="AP216" s="546">
        <v>0</v>
      </c>
      <c r="AQ216" s="550" t="b">
        <v>0</v>
      </c>
      <c r="AR216" s="546">
        <v>0</v>
      </c>
      <c r="AS216" s="546">
        <v>0</v>
      </c>
      <c r="AT216" s="546">
        <v>7.5213999999999999</v>
      </c>
      <c r="AU216" s="546">
        <v>0</v>
      </c>
      <c r="AV216" s="546">
        <v>0</v>
      </c>
      <c r="AW216" s="548"/>
      <c r="AX216" s="548"/>
      <c r="AY216" s="546">
        <v>-6.2678333333333329</v>
      </c>
      <c r="AZ216" s="546">
        <v>-1.25</v>
      </c>
      <c r="BA216" s="548"/>
      <c r="BB216" s="546">
        <v>1826</v>
      </c>
      <c r="BC216" s="546">
        <v>0</v>
      </c>
      <c r="BD216" s="548"/>
      <c r="BE216" s="548"/>
      <c r="BF216" s="548"/>
      <c r="BG216" s="548"/>
      <c r="BH216" s="548" t="s">
        <v>344</v>
      </c>
      <c r="BI216" s="548"/>
      <c r="BJ216" s="550" t="b">
        <v>0</v>
      </c>
      <c r="BK216" s="546">
        <v>0</v>
      </c>
      <c r="BL216" s="546">
        <v>0</v>
      </c>
      <c r="BM216" s="546">
        <v>0</v>
      </c>
      <c r="BN216" s="548"/>
      <c r="BO216" s="546">
        <v>0</v>
      </c>
      <c r="BP216" s="546">
        <v>0</v>
      </c>
      <c r="BQ216" s="546">
        <v>0</v>
      </c>
      <c r="BR216" s="546">
        <v>0</v>
      </c>
      <c r="BS216" s="548" t="s">
        <v>524</v>
      </c>
      <c r="BT216" s="546">
        <v>1</v>
      </c>
      <c r="BU216" s="550" t="b">
        <v>0</v>
      </c>
      <c r="BV216" s="548"/>
      <c r="BW216" s="546">
        <v>0</v>
      </c>
      <c r="BX216" s="546">
        <v>0</v>
      </c>
      <c r="BY216" s="548" t="s">
        <v>346</v>
      </c>
      <c r="BZ216" s="547">
        <v>45913</v>
      </c>
      <c r="CA216" s="546"/>
      <c r="CB216" s="546"/>
      <c r="CC216" s="546"/>
      <c r="CD216" s="546"/>
      <c r="CE216" s="546"/>
      <c r="CF216" s="546"/>
      <c r="CG216" s="546"/>
      <c r="CH216" s="546"/>
      <c r="CI216" s="546"/>
      <c r="CJ216" s="546"/>
      <c r="CK216" s="546"/>
      <c r="CL216" s="546"/>
      <c r="CM216" s="546"/>
      <c r="CN216" s="546"/>
      <c r="CO216" s="546"/>
      <c r="CP216" s="546"/>
      <c r="CQ216" s="546"/>
      <c r="CR216" s="546"/>
      <c r="CS216" s="546"/>
      <c r="CT216" s="546"/>
      <c r="CU216" s="546"/>
      <c r="CV216" s="546"/>
      <c r="CW216" s="546"/>
      <c r="CX216" s="546"/>
      <c r="CY216" s="546"/>
    </row>
    <row r="217" spans="1:103" ht="13.2">
      <c r="A217" s="541">
        <v>474036939</v>
      </c>
      <c r="B217" s="542">
        <v>45901</v>
      </c>
      <c r="C217" s="542">
        <v>45907</v>
      </c>
      <c r="D217" s="542">
        <v>45908</v>
      </c>
      <c r="E217" s="543" t="s">
        <v>342</v>
      </c>
      <c r="F217" s="543"/>
      <c r="G217" s="541">
        <v>3039656348321</v>
      </c>
      <c r="H217" s="541">
        <v>0</v>
      </c>
      <c r="I217" s="541">
        <v>0</v>
      </c>
      <c r="J217" s="542"/>
      <c r="K217" s="542"/>
      <c r="L217" s="543"/>
      <c r="M217" s="541">
        <v>0</v>
      </c>
      <c r="N217" s="543"/>
      <c r="O217" s="543"/>
      <c r="P217" s="543"/>
      <c r="Q217" s="543"/>
      <c r="R217" s="543"/>
      <c r="S217" s="543" t="s">
        <v>201</v>
      </c>
      <c r="T217" s="541">
        <v>0</v>
      </c>
      <c r="U217" s="541">
        <v>0</v>
      </c>
      <c r="V217" s="541">
        <v>0</v>
      </c>
      <c r="W217" s="541">
        <v>0</v>
      </c>
      <c r="X217" s="541">
        <v>0</v>
      </c>
      <c r="Y217" s="543"/>
      <c r="Z217" s="543" t="s">
        <v>343</v>
      </c>
      <c r="AA217" s="544">
        <v>45904</v>
      </c>
      <c r="AB217" s="544">
        <v>45904</v>
      </c>
      <c r="AC217" s="542">
        <v>45904</v>
      </c>
      <c r="AD217" s="541">
        <v>18520673948</v>
      </c>
      <c r="AE217" s="541">
        <v>0</v>
      </c>
      <c r="AF217" s="541">
        <v>0</v>
      </c>
      <c r="AG217" s="541">
        <v>0</v>
      </c>
      <c r="AH217" s="541">
        <v>0</v>
      </c>
      <c r="AI217" s="543"/>
      <c r="AJ217" s="541">
        <v>0</v>
      </c>
      <c r="AK217" s="541">
        <v>0</v>
      </c>
      <c r="AL217" s="541"/>
      <c r="AM217" s="541">
        <v>0</v>
      </c>
      <c r="AN217" s="541">
        <v>0</v>
      </c>
      <c r="AO217" s="541">
        <v>0</v>
      </c>
      <c r="AP217" s="541">
        <v>0</v>
      </c>
      <c r="AQ217" s="545" t="b">
        <v>0</v>
      </c>
      <c r="AR217" s="541">
        <v>0</v>
      </c>
      <c r="AS217" s="541">
        <v>0</v>
      </c>
      <c r="AT217" s="541">
        <v>9.1096000000000004</v>
      </c>
      <c r="AU217" s="541">
        <v>0</v>
      </c>
      <c r="AV217" s="541">
        <v>0</v>
      </c>
      <c r="AW217" s="543"/>
      <c r="AX217" s="543"/>
      <c r="AY217" s="541">
        <v>-7.591333333333333</v>
      </c>
      <c r="AZ217" s="541">
        <v>-1.52</v>
      </c>
      <c r="BA217" s="543"/>
      <c r="BB217" s="541">
        <v>106245</v>
      </c>
      <c r="BC217" s="541">
        <v>0</v>
      </c>
      <c r="BD217" s="543"/>
      <c r="BE217" s="543"/>
      <c r="BF217" s="543"/>
      <c r="BG217" s="543"/>
      <c r="BH217" s="543" t="s">
        <v>344</v>
      </c>
      <c r="BI217" s="543"/>
      <c r="BJ217" s="545" t="b">
        <v>0</v>
      </c>
      <c r="BK217" s="541">
        <v>0</v>
      </c>
      <c r="BL217" s="541">
        <v>0</v>
      </c>
      <c r="BM217" s="541">
        <v>0</v>
      </c>
      <c r="BN217" s="543"/>
      <c r="BO217" s="541">
        <v>0</v>
      </c>
      <c r="BP217" s="541">
        <v>0</v>
      </c>
      <c r="BQ217" s="541">
        <v>0</v>
      </c>
      <c r="BR217" s="541">
        <v>0</v>
      </c>
      <c r="BS217" s="543" t="s">
        <v>525</v>
      </c>
      <c r="BT217" s="541">
        <v>1</v>
      </c>
      <c r="BU217" s="545" t="b">
        <v>0</v>
      </c>
      <c r="BV217" s="543"/>
      <c r="BW217" s="541">
        <v>0</v>
      </c>
      <c r="BX217" s="541">
        <v>0</v>
      </c>
      <c r="BY217" s="543" t="s">
        <v>346</v>
      </c>
      <c r="BZ217" s="542">
        <v>45913</v>
      </c>
      <c r="CA217" s="541"/>
      <c r="CB217" s="541"/>
      <c r="CC217" s="541"/>
      <c r="CD217" s="541"/>
      <c r="CE217" s="541"/>
      <c r="CF217" s="541"/>
      <c r="CG217" s="541"/>
      <c r="CH217" s="541"/>
      <c r="CI217" s="541"/>
      <c r="CJ217" s="541"/>
      <c r="CK217" s="541"/>
      <c r="CL217" s="541"/>
      <c r="CM217" s="541"/>
      <c r="CN217" s="541"/>
      <c r="CO217" s="541"/>
      <c r="CP217" s="541"/>
      <c r="CQ217" s="541"/>
      <c r="CR217" s="541"/>
      <c r="CS217" s="541"/>
      <c r="CT217" s="541"/>
      <c r="CU217" s="541"/>
      <c r="CV217" s="541"/>
      <c r="CW217" s="541"/>
      <c r="CX217" s="541"/>
      <c r="CY217" s="541"/>
    </row>
    <row r="218" spans="1:103" ht="13.2">
      <c r="A218" s="546">
        <v>474036939</v>
      </c>
      <c r="B218" s="547">
        <v>45901</v>
      </c>
      <c r="C218" s="547">
        <v>45907</v>
      </c>
      <c r="D218" s="547">
        <v>45908</v>
      </c>
      <c r="E218" s="548" t="s">
        <v>342</v>
      </c>
      <c r="F218" s="548"/>
      <c r="G218" s="546">
        <v>3039656348322</v>
      </c>
      <c r="H218" s="546">
        <v>0</v>
      </c>
      <c r="I218" s="546">
        <v>0</v>
      </c>
      <c r="J218" s="547"/>
      <c r="K218" s="547"/>
      <c r="L218" s="548"/>
      <c r="M218" s="546">
        <v>0</v>
      </c>
      <c r="N218" s="548"/>
      <c r="O218" s="548"/>
      <c r="P218" s="548"/>
      <c r="Q218" s="548"/>
      <c r="R218" s="548"/>
      <c r="S218" s="548" t="s">
        <v>201</v>
      </c>
      <c r="T218" s="546">
        <v>0</v>
      </c>
      <c r="U218" s="546">
        <v>0</v>
      </c>
      <c r="V218" s="546">
        <v>0</v>
      </c>
      <c r="W218" s="546">
        <v>0</v>
      </c>
      <c r="X218" s="546">
        <v>0</v>
      </c>
      <c r="Y218" s="548"/>
      <c r="Z218" s="548" t="s">
        <v>343</v>
      </c>
      <c r="AA218" s="549">
        <v>45904</v>
      </c>
      <c r="AB218" s="549">
        <v>45904</v>
      </c>
      <c r="AC218" s="547">
        <v>45904</v>
      </c>
      <c r="AD218" s="546">
        <v>19640748637</v>
      </c>
      <c r="AE218" s="546">
        <v>0</v>
      </c>
      <c r="AF218" s="546">
        <v>0</v>
      </c>
      <c r="AG218" s="546">
        <v>0</v>
      </c>
      <c r="AH218" s="546">
        <v>0</v>
      </c>
      <c r="AI218" s="548"/>
      <c r="AJ218" s="546">
        <v>0</v>
      </c>
      <c r="AK218" s="546">
        <v>0</v>
      </c>
      <c r="AL218" s="546"/>
      <c r="AM218" s="546">
        <v>0</v>
      </c>
      <c r="AN218" s="546">
        <v>0</v>
      </c>
      <c r="AO218" s="546">
        <v>0</v>
      </c>
      <c r="AP218" s="546">
        <v>0</v>
      </c>
      <c r="AQ218" s="550" t="b">
        <v>0</v>
      </c>
      <c r="AR218" s="546">
        <v>0</v>
      </c>
      <c r="AS218" s="546">
        <v>0</v>
      </c>
      <c r="AT218" s="546">
        <v>4.0526</v>
      </c>
      <c r="AU218" s="546">
        <v>0</v>
      </c>
      <c r="AV218" s="546">
        <v>0</v>
      </c>
      <c r="AW218" s="548"/>
      <c r="AX218" s="548"/>
      <c r="AY218" s="546">
        <v>-3.3771666666666667</v>
      </c>
      <c r="AZ218" s="546">
        <v>-0.68</v>
      </c>
      <c r="BA218" s="548"/>
      <c r="BB218" s="546">
        <v>111235</v>
      </c>
      <c r="BC218" s="546">
        <v>0</v>
      </c>
      <c r="BD218" s="548"/>
      <c r="BE218" s="548"/>
      <c r="BF218" s="548"/>
      <c r="BG218" s="548"/>
      <c r="BH218" s="548" t="s">
        <v>344</v>
      </c>
      <c r="BI218" s="548"/>
      <c r="BJ218" s="550" t="b">
        <v>0</v>
      </c>
      <c r="BK218" s="546">
        <v>0</v>
      </c>
      <c r="BL218" s="546">
        <v>0</v>
      </c>
      <c r="BM218" s="546">
        <v>0</v>
      </c>
      <c r="BN218" s="548"/>
      <c r="BO218" s="546">
        <v>0</v>
      </c>
      <c r="BP218" s="546">
        <v>0</v>
      </c>
      <c r="BQ218" s="546">
        <v>0</v>
      </c>
      <c r="BR218" s="546">
        <v>0</v>
      </c>
      <c r="BS218" s="548" t="s">
        <v>526</v>
      </c>
      <c r="BT218" s="546">
        <v>1</v>
      </c>
      <c r="BU218" s="550" t="b">
        <v>0</v>
      </c>
      <c r="BV218" s="548"/>
      <c r="BW218" s="546">
        <v>0</v>
      </c>
      <c r="BX218" s="546">
        <v>0</v>
      </c>
      <c r="BY218" s="548" t="s">
        <v>346</v>
      </c>
      <c r="BZ218" s="547">
        <v>45913</v>
      </c>
      <c r="CA218" s="546"/>
      <c r="CB218" s="546"/>
      <c r="CC218" s="546"/>
      <c r="CD218" s="546"/>
      <c r="CE218" s="546"/>
      <c r="CF218" s="546"/>
      <c r="CG218" s="546"/>
      <c r="CH218" s="546"/>
      <c r="CI218" s="546"/>
      <c r="CJ218" s="546"/>
      <c r="CK218" s="546"/>
      <c r="CL218" s="546"/>
      <c r="CM218" s="546"/>
      <c r="CN218" s="546"/>
      <c r="CO218" s="546"/>
      <c r="CP218" s="546"/>
      <c r="CQ218" s="546"/>
      <c r="CR218" s="546"/>
      <c r="CS218" s="546"/>
      <c r="CT218" s="546"/>
      <c r="CU218" s="546"/>
      <c r="CV218" s="546"/>
      <c r="CW218" s="546"/>
      <c r="CX218" s="546"/>
      <c r="CY218" s="546"/>
    </row>
    <row r="219" spans="1:103" ht="13.2">
      <c r="A219" s="541">
        <v>474036939</v>
      </c>
      <c r="B219" s="542">
        <v>45901</v>
      </c>
      <c r="C219" s="542">
        <v>45907</v>
      </c>
      <c r="D219" s="542">
        <v>45908</v>
      </c>
      <c r="E219" s="543" t="s">
        <v>342</v>
      </c>
      <c r="F219" s="543"/>
      <c r="G219" s="541">
        <v>3039656348331</v>
      </c>
      <c r="H219" s="541">
        <v>0</v>
      </c>
      <c r="I219" s="541">
        <v>0</v>
      </c>
      <c r="J219" s="542"/>
      <c r="K219" s="542"/>
      <c r="L219" s="543"/>
      <c r="M219" s="541">
        <v>0</v>
      </c>
      <c r="N219" s="543"/>
      <c r="O219" s="543"/>
      <c r="P219" s="543"/>
      <c r="Q219" s="543"/>
      <c r="R219" s="543"/>
      <c r="S219" s="543" t="s">
        <v>201</v>
      </c>
      <c r="T219" s="541">
        <v>0</v>
      </c>
      <c r="U219" s="541">
        <v>0</v>
      </c>
      <c r="V219" s="541">
        <v>0</v>
      </c>
      <c r="W219" s="541">
        <v>0</v>
      </c>
      <c r="X219" s="541">
        <v>0</v>
      </c>
      <c r="Y219" s="543"/>
      <c r="Z219" s="543" t="s">
        <v>343</v>
      </c>
      <c r="AA219" s="544">
        <v>45904</v>
      </c>
      <c r="AB219" s="544">
        <v>45904</v>
      </c>
      <c r="AC219" s="542">
        <v>45904</v>
      </c>
      <c r="AD219" s="541">
        <v>20583603420</v>
      </c>
      <c r="AE219" s="541">
        <v>0</v>
      </c>
      <c r="AF219" s="541">
        <v>0</v>
      </c>
      <c r="AG219" s="541">
        <v>0</v>
      </c>
      <c r="AH219" s="541">
        <v>0</v>
      </c>
      <c r="AI219" s="543"/>
      <c r="AJ219" s="541">
        <v>0</v>
      </c>
      <c r="AK219" s="541">
        <v>0</v>
      </c>
      <c r="AL219" s="541"/>
      <c r="AM219" s="541">
        <v>0</v>
      </c>
      <c r="AN219" s="541">
        <v>0</v>
      </c>
      <c r="AO219" s="541">
        <v>0</v>
      </c>
      <c r="AP219" s="541">
        <v>0</v>
      </c>
      <c r="AQ219" s="545" t="b">
        <v>0</v>
      </c>
      <c r="AR219" s="541">
        <v>0</v>
      </c>
      <c r="AS219" s="541">
        <v>0</v>
      </c>
      <c r="AT219" s="541">
        <v>7.3132000000000001</v>
      </c>
      <c r="AU219" s="541">
        <v>0</v>
      </c>
      <c r="AV219" s="541">
        <v>0</v>
      </c>
      <c r="AW219" s="543"/>
      <c r="AX219" s="543"/>
      <c r="AY219" s="541">
        <v>-6.0943333333333332</v>
      </c>
      <c r="AZ219" s="541">
        <v>-1.22</v>
      </c>
      <c r="BA219" s="543"/>
      <c r="BB219" s="541">
        <v>110157</v>
      </c>
      <c r="BC219" s="541">
        <v>0</v>
      </c>
      <c r="BD219" s="543"/>
      <c r="BE219" s="543"/>
      <c r="BF219" s="543"/>
      <c r="BG219" s="543"/>
      <c r="BH219" s="543" t="s">
        <v>344</v>
      </c>
      <c r="BI219" s="543"/>
      <c r="BJ219" s="545" t="b">
        <v>0</v>
      </c>
      <c r="BK219" s="541">
        <v>0</v>
      </c>
      <c r="BL219" s="541">
        <v>0</v>
      </c>
      <c r="BM219" s="541">
        <v>0</v>
      </c>
      <c r="BN219" s="543"/>
      <c r="BO219" s="541">
        <v>0</v>
      </c>
      <c r="BP219" s="541">
        <v>0</v>
      </c>
      <c r="BQ219" s="541">
        <v>0</v>
      </c>
      <c r="BR219" s="541">
        <v>0</v>
      </c>
      <c r="BS219" s="543" t="s">
        <v>527</v>
      </c>
      <c r="BT219" s="541">
        <v>1</v>
      </c>
      <c r="BU219" s="545" t="b">
        <v>0</v>
      </c>
      <c r="BV219" s="543"/>
      <c r="BW219" s="541">
        <v>0</v>
      </c>
      <c r="BX219" s="541">
        <v>0</v>
      </c>
      <c r="BY219" s="543" t="s">
        <v>346</v>
      </c>
      <c r="BZ219" s="542">
        <v>45913</v>
      </c>
      <c r="CA219" s="541"/>
      <c r="CB219" s="541"/>
      <c r="CC219" s="541"/>
      <c r="CD219" s="541"/>
      <c r="CE219" s="541"/>
      <c r="CF219" s="541"/>
      <c r="CG219" s="541"/>
      <c r="CH219" s="541"/>
      <c r="CI219" s="541"/>
      <c r="CJ219" s="541"/>
      <c r="CK219" s="541"/>
      <c r="CL219" s="541"/>
      <c r="CM219" s="541"/>
      <c r="CN219" s="541"/>
      <c r="CO219" s="541"/>
      <c r="CP219" s="541"/>
      <c r="CQ219" s="541"/>
      <c r="CR219" s="541"/>
      <c r="CS219" s="541"/>
      <c r="CT219" s="541"/>
      <c r="CU219" s="541"/>
      <c r="CV219" s="541"/>
      <c r="CW219" s="541"/>
      <c r="CX219" s="541"/>
      <c r="CY219" s="541"/>
    </row>
    <row r="220" spans="1:103" ht="13.2">
      <c r="A220" s="546">
        <v>474036939</v>
      </c>
      <c r="B220" s="547">
        <v>45901</v>
      </c>
      <c r="C220" s="547">
        <v>45907</v>
      </c>
      <c r="D220" s="547">
        <v>45908</v>
      </c>
      <c r="E220" s="548" t="s">
        <v>342</v>
      </c>
      <c r="F220" s="548"/>
      <c r="G220" s="546">
        <v>3039656348327</v>
      </c>
      <c r="H220" s="546">
        <v>0</v>
      </c>
      <c r="I220" s="546">
        <v>0</v>
      </c>
      <c r="J220" s="547"/>
      <c r="K220" s="547"/>
      <c r="L220" s="548"/>
      <c r="M220" s="546">
        <v>0</v>
      </c>
      <c r="N220" s="548"/>
      <c r="O220" s="548"/>
      <c r="P220" s="548"/>
      <c r="Q220" s="548"/>
      <c r="R220" s="548"/>
      <c r="S220" s="548" t="s">
        <v>201</v>
      </c>
      <c r="T220" s="546">
        <v>0</v>
      </c>
      <c r="U220" s="546">
        <v>0</v>
      </c>
      <c r="V220" s="546">
        <v>0</v>
      </c>
      <c r="W220" s="546">
        <v>0</v>
      </c>
      <c r="X220" s="546">
        <v>0</v>
      </c>
      <c r="Y220" s="548"/>
      <c r="Z220" s="548" t="s">
        <v>343</v>
      </c>
      <c r="AA220" s="549">
        <v>45904</v>
      </c>
      <c r="AB220" s="549">
        <v>45904</v>
      </c>
      <c r="AC220" s="547">
        <v>45904</v>
      </c>
      <c r="AD220" s="546">
        <v>19882027011</v>
      </c>
      <c r="AE220" s="546">
        <v>0</v>
      </c>
      <c r="AF220" s="546">
        <v>0</v>
      </c>
      <c r="AG220" s="546">
        <v>0</v>
      </c>
      <c r="AH220" s="546">
        <v>0</v>
      </c>
      <c r="AI220" s="548"/>
      <c r="AJ220" s="546">
        <v>0</v>
      </c>
      <c r="AK220" s="546">
        <v>0</v>
      </c>
      <c r="AL220" s="546"/>
      <c r="AM220" s="546">
        <v>0</v>
      </c>
      <c r="AN220" s="546">
        <v>0</v>
      </c>
      <c r="AO220" s="546">
        <v>0</v>
      </c>
      <c r="AP220" s="546">
        <v>0</v>
      </c>
      <c r="AQ220" s="550" t="b">
        <v>0</v>
      </c>
      <c r="AR220" s="546">
        <v>0</v>
      </c>
      <c r="AS220" s="546">
        <v>0</v>
      </c>
      <c r="AT220" s="546">
        <v>3.2227999999999999</v>
      </c>
      <c r="AU220" s="546">
        <v>0</v>
      </c>
      <c r="AV220" s="546">
        <v>0</v>
      </c>
      <c r="AW220" s="548"/>
      <c r="AX220" s="548"/>
      <c r="AY220" s="546">
        <v>-2.6856666666666666</v>
      </c>
      <c r="AZ220" s="546">
        <v>-0.54</v>
      </c>
      <c r="BA220" s="548"/>
      <c r="BB220" s="546">
        <v>105924</v>
      </c>
      <c r="BC220" s="546">
        <v>0</v>
      </c>
      <c r="BD220" s="548"/>
      <c r="BE220" s="548"/>
      <c r="BF220" s="548"/>
      <c r="BG220" s="548"/>
      <c r="BH220" s="548" t="s">
        <v>344</v>
      </c>
      <c r="BI220" s="548"/>
      <c r="BJ220" s="550" t="b">
        <v>0</v>
      </c>
      <c r="BK220" s="546">
        <v>0</v>
      </c>
      <c r="BL220" s="546">
        <v>0</v>
      </c>
      <c r="BM220" s="546">
        <v>0</v>
      </c>
      <c r="BN220" s="548"/>
      <c r="BO220" s="546">
        <v>0</v>
      </c>
      <c r="BP220" s="546">
        <v>0</v>
      </c>
      <c r="BQ220" s="546">
        <v>0</v>
      </c>
      <c r="BR220" s="546">
        <v>0</v>
      </c>
      <c r="BS220" s="548" t="s">
        <v>528</v>
      </c>
      <c r="BT220" s="546">
        <v>1</v>
      </c>
      <c r="BU220" s="550" t="b">
        <v>0</v>
      </c>
      <c r="BV220" s="548"/>
      <c r="BW220" s="546">
        <v>0</v>
      </c>
      <c r="BX220" s="546">
        <v>0</v>
      </c>
      <c r="BY220" s="548" t="s">
        <v>346</v>
      </c>
      <c r="BZ220" s="547">
        <v>45913</v>
      </c>
      <c r="CA220" s="546"/>
      <c r="CB220" s="546"/>
      <c r="CC220" s="546"/>
      <c r="CD220" s="546"/>
      <c r="CE220" s="546"/>
      <c r="CF220" s="546"/>
      <c r="CG220" s="546"/>
      <c r="CH220" s="546"/>
      <c r="CI220" s="546"/>
      <c r="CJ220" s="546"/>
      <c r="CK220" s="546"/>
      <c r="CL220" s="546"/>
      <c r="CM220" s="546"/>
      <c r="CN220" s="546"/>
      <c r="CO220" s="546"/>
      <c r="CP220" s="546"/>
      <c r="CQ220" s="546"/>
      <c r="CR220" s="546"/>
      <c r="CS220" s="546"/>
      <c r="CT220" s="546"/>
      <c r="CU220" s="546"/>
      <c r="CV220" s="546"/>
      <c r="CW220" s="546"/>
      <c r="CX220" s="546"/>
      <c r="CY220" s="546"/>
    </row>
    <row r="221" spans="1:103" ht="13.2">
      <c r="A221" s="541">
        <v>474036939</v>
      </c>
      <c r="B221" s="542">
        <v>45901</v>
      </c>
      <c r="C221" s="542">
        <v>45907</v>
      </c>
      <c r="D221" s="542">
        <v>45908</v>
      </c>
      <c r="E221" s="543" t="s">
        <v>342</v>
      </c>
      <c r="F221" s="543"/>
      <c r="G221" s="541">
        <v>3039656348328</v>
      </c>
      <c r="H221" s="541">
        <v>0</v>
      </c>
      <c r="I221" s="541">
        <v>0</v>
      </c>
      <c r="J221" s="542"/>
      <c r="K221" s="542"/>
      <c r="L221" s="543"/>
      <c r="M221" s="541">
        <v>0</v>
      </c>
      <c r="N221" s="543"/>
      <c r="O221" s="543"/>
      <c r="P221" s="543"/>
      <c r="Q221" s="543"/>
      <c r="R221" s="543"/>
      <c r="S221" s="543" t="s">
        <v>201</v>
      </c>
      <c r="T221" s="541">
        <v>0</v>
      </c>
      <c r="U221" s="541">
        <v>0</v>
      </c>
      <c r="V221" s="541">
        <v>0</v>
      </c>
      <c r="W221" s="541">
        <v>0</v>
      </c>
      <c r="X221" s="541">
        <v>0</v>
      </c>
      <c r="Y221" s="543"/>
      <c r="Z221" s="543" t="s">
        <v>343</v>
      </c>
      <c r="AA221" s="544">
        <v>45904</v>
      </c>
      <c r="AB221" s="544">
        <v>45904</v>
      </c>
      <c r="AC221" s="542">
        <v>45904</v>
      </c>
      <c r="AD221" s="541">
        <v>20193468956</v>
      </c>
      <c r="AE221" s="541">
        <v>0</v>
      </c>
      <c r="AF221" s="541">
        <v>0</v>
      </c>
      <c r="AG221" s="541">
        <v>0</v>
      </c>
      <c r="AH221" s="541">
        <v>0</v>
      </c>
      <c r="AI221" s="543"/>
      <c r="AJ221" s="541">
        <v>0</v>
      </c>
      <c r="AK221" s="541">
        <v>0</v>
      </c>
      <c r="AL221" s="541"/>
      <c r="AM221" s="541">
        <v>0</v>
      </c>
      <c r="AN221" s="541">
        <v>0</v>
      </c>
      <c r="AO221" s="541">
        <v>0</v>
      </c>
      <c r="AP221" s="541">
        <v>0</v>
      </c>
      <c r="AQ221" s="545" t="b">
        <v>0</v>
      </c>
      <c r="AR221" s="541">
        <v>0</v>
      </c>
      <c r="AS221" s="541">
        <v>0</v>
      </c>
      <c r="AT221" s="541">
        <v>7.3411999999999997</v>
      </c>
      <c r="AU221" s="541">
        <v>0</v>
      </c>
      <c r="AV221" s="541">
        <v>0</v>
      </c>
      <c r="AW221" s="543"/>
      <c r="AX221" s="543"/>
      <c r="AY221" s="541">
        <v>-6.1176666666666666</v>
      </c>
      <c r="AZ221" s="541">
        <v>-1.22</v>
      </c>
      <c r="BA221" s="543"/>
      <c r="BB221" s="541">
        <v>306482</v>
      </c>
      <c r="BC221" s="541">
        <v>0</v>
      </c>
      <c r="BD221" s="543"/>
      <c r="BE221" s="543"/>
      <c r="BF221" s="543"/>
      <c r="BG221" s="543"/>
      <c r="BH221" s="543" t="s">
        <v>344</v>
      </c>
      <c r="BI221" s="543"/>
      <c r="BJ221" s="545" t="b">
        <v>0</v>
      </c>
      <c r="BK221" s="541">
        <v>0</v>
      </c>
      <c r="BL221" s="541">
        <v>0</v>
      </c>
      <c r="BM221" s="541">
        <v>0</v>
      </c>
      <c r="BN221" s="543"/>
      <c r="BO221" s="541">
        <v>0</v>
      </c>
      <c r="BP221" s="541">
        <v>0</v>
      </c>
      <c r="BQ221" s="541">
        <v>0</v>
      </c>
      <c r="BR221" s="541">
        <v>0</v>
      </c>
      <c r="BS221" s="543" t="s">
        <v>529</v>
      </c>
      <c r="BT221" s="541">
        <v>1</v>
      </c>
      <c r="BU221" s="545" t="b">
        <v>0</v>
      </c>
      <c r="BV221" s="543"/>
      <c r="BW221" s="541">
        <v>0</v>
      </c>
      <c r="BX221" s="541">
        <v>0</v>
      </c>
      <c r="BY221" s="543" t="s">
        <v>346</v>
      </c>
      <c r="BZ221" s="542">
        <v>45913</v>
      </c>
      <c r="CA221" s="541"/>
      <c r="CB221" s="541"/>
      <c r="CC221" s="541"/>
      <c r="CD221" s="541"/>
      <c r="CE221" s="541"/>
      <c r="CF221" s="541"/>
      <c r="CG221" s="541"/>
      <c r="CH221" s="541"/>
      <c r="CI221" s="541"/>
      <c r="CJ221" s="541"/>
      <c r="CK221" s="541"/>
      <c r="CL221" s="541"/>
      <c r="CM221" s="541"/>
      <c r="CN221" s="541"/>
      <c r="CO221" s="541"/>
      <c r="CP221" s="541"/>
      <c r="CQ221" s="541"/>
      <c r="CR221" s="541"/>
      <c r="CS221" s="541"/>
      <c r="CT221" s="541"/>
      <c r="CU221" s="541"/>
      <c r="CV221" s="541"/>
      <c r="CW221" s="541"/>
      <c r="CX221" s="541"/>
      <c r="CY221" s="541"/>
    </row>
    <row r="222" spans="1:103" ht="13.2">
      <c r="A222" s="546">
        <v>474036939</v>
      </c>
      <c r="B222" s="547">
        <v>45901</v>
      </c>
      <c r="C222" s="547">
        <v>45907</v>
      </c>
      <c r="D222" s="547">
        <v>45908</v>
      </c>
      <c r="E222" s="548" t="s">
        <v>342</v>
      </c>
      <c r="F222" s="548"/>
      <c r="G222" s="546">
        <v>3039656348323</v>
      </c>
      <c r="H222" s="546">
        <v>0</v>
      </c>
      <c r="I222" s="546">
        <v>0</v>
      </c>
      <c r="J222" s="547"/>
      <c r="K222" s="547"/>
      <c r="L222" s="548"/>
      <c r="M222" s="546">
        <v>0</v>
      </c>
      <c r="N222" s="548"/>
      <c r="O222" s="548"/>
      <c r="P222" s="548"/>
      <c r="Q222" s="548"/>
      <c r="R222" s="548"/>
      <c r="S222" s="548" t="s">
        <v>201</v>
      </c>
      <c r="T222" s="546">
        <v>0</v>
      </c>
      <c r="U222" s="546">
        <v>0</v>
      </c>
      <c r="V222" s="546">
        <v>0</v>
      </c>
      <c r="W222" s="546">
        <v>0</v>
      </c>
      <c r="X222" s="546">
        <v>0</v>
      </c>
      <c r="Y222" s="548"/>
      <c r="Z222" s="548" t="s">
        <v>343</v>
      </c>
      <c r="AA222" s="549">
        <v>45904</v>
      </c>
      <c r="AB222" s="549">
        <v>45904</v>
      </c>
      <c r="AC222" s="547">
        <v>45904</v>
      </c>
      <c r="AD222" s="546">
        <v>20255906948</v>
      </c>
      <c r="AE222" s="546">
        <v>0</v>
      </c>
      <c r="AF222" s="546">
        <v>0</v>
      </c>
      <c r="AG222" s="546">
        <v>0</v>
      </c>
      <c r="AH222" s="546">
        <v>0</v>
      </c>
      <c r="AI222" s="548"/>
      <c r="AJ222" s="546">
        <v>0</v>
      </c>
      <c r="AK222" s="546">
        <v>0</v>
      </c>
      <c r="AL222" s="546"/>
      <c r="AM222" s="546">
        <v>0</v>
      </c>
      <c r="AN222" s="546">
        <v>0</v>
      </c>
      <c r="AO222" s="546">
        <v>0</v>
      </c>
      <c r="AP222" s="546">
        <v>0</v>
      </c>
      <c r="AQ222" s="550" t="b">
        <v>0</v>
      </c>
      <c r="AR222" s="546">
        <v>0</v>
      </c>
      <c r="AS222" s="546">
        <v>0</v>
      </c>
      <c r="AT222" s="546">
        <v>3.7368999999999999</v>
      </c>
      <c r="AU222" s="546">
        <v>0</v>
      </c>
      <c r="AV222" s="546">
        <v>0</v>
      </c>
      <c r="AW222" s="548"/>
      <c r="AX222" s="548"/>
      <c r="AY222" s="546">
        <v>-3.1140833333333333</v>
      </c>
      <c r="AZ222" s="546">
        <v>-0.62</v>
      </c>
      <c r="BA222" s="548"/>
      <c r="BB222" s="546">
        <v>110157</v>
      </c>
      <c r="BC222" s="546">
        <v>0</v>
      </c>
      <c r="BD222" s="548"/>
      <c r="BE222" s="548"/>
      <c r="BF222" s="548"/>
      <c r="BG222" s="548"/>
      <c r="BH222" s="548" t="s">
        <v>344</v>
      </c>
      <c r="BI222" s="548"/>
      <c r="BJ222" s="550" t="b">
        <v>0</v>
      </c>
      <c r="BK222" s="546">
        <v>0</v>
      </c>
      <c r="BL222" s="546">
        <v>0</v>
      </c>
      <c r="BM222" s="546">
        <v>0</v>
      </c>
      <c r="BN222" s="548"/>
      <c r="BO222" s="546">
        <v>0</v>
      </c>
      <c r="BP222" s="546">
        <v>0</v>
      </c>
      <c r="BQ222" s="546">
        <v>0</v>
      </c>
      <c r="BR222" s="546">
        <v>0</v>
      </c>
      <c r="BS222" s="548" t="s">
        <v>507</v>
      </c>
      <c r="BT222" s="546">
        <v>1</v>
      </c>
      <c r="BU222" s="550" t="b">
        <v>0</v>
      </c>
      <c r="BV222" s="548"/>
      <c r="BW222" s="546">
        <v>0</v>
      </c>
      <c r="BX222" s="546">
        <v>0</v>
      </c>
      <c r="BY222" s="548" t="s">
        <v>346</v>
      </c>
      <c r="BZ222" s="547">
        <v>45913</v>
      </c>
      <c r="CA222" s="546"/>
      <c r="CB222" s="546"/>
      <c r="CC222" s="546"/>
      <c r="CD222" s="546"/>
      <c r="CE222" s="546"/>
      <c r="CF222" s="546"/>
      <c r="CG222" s="546"/>
      <c r="CH222" s="546"/>
      <c r="CI222" s="546"/>
      <c r="CJ222" s="546"/>
      <c r="CK222" s="546"/>
      <c r="CL222" s="546"/>
      <c r="CM222" s="546"/>
      <c r="CN222" s="546"/>
      <c r="CO222" s="546"/>
      <c r="CP222" s="546"/>
      <c r="CQ222" s="546"/>
      <c r="CR222" s="546"/>
      <c r="CS222" s="546"/>
      <c r="CT222" s="546"/>
      <c r="CU222" s="546"/>
      <c r="CV222" s="546"/>
      <c r="CW222" s="546"/>
      <c r="CX222" s="546"/>
      <c r="CY222" s="546"/>
    </row>
    <row r="223" spans="1:103" ht="13.2">
      <c r="A223" s="541">
        <v>474036939</v>
      </c>
      <c r="B223" s="542">
        <v>45901</v>
      </c>
      <c r="C223" s="542">
        <v>45907</v>
      </c>
      <c r="D223" s="542">
        <v>45908</v>
      </c>
      <c r="E223" s="543" t="s">
        <v>342</v>
      </c>
      <c r="F223" s="543"/>
      <c r="G223" s="541">
        <v>3039656348333</v>
      </c>
      <c r="H223" s="541">
        <v>0</v>
      </c>
      <c r="I223" s="541">
        <v>0</v>
      </c>
      <c r="J223" s="542"/>
      <c r="K223" s="542"/>
      <c r="L223" s="543"/>
      <c r="M223" s="541">
        <v>0</v>
      </c>
      <c r="N223" s="543"/>
      <c r="O223" s="543"/>
      <c r="P223" s="543"/>
      <c r="Q223" s="543"/>
      <c r="R223" s="543"/>
      <c r="S223" s="543" t="s">
        <v>201</v>
      </c>
      <c r="T223" s="541">
        <v>0</v>
      </c>
      <c r="U223" s="541">
        <v>0</v>
      </c>
      <c r="V223" s="541">
        <v>0</v>
      </c>
      <c r="W223" s="541">
        <v>0</v>
      </c>
      <c r="X223" s="541">
        <v>0</v>
      </c>
      <c r="Y223" s="543"/>
      <c r="Z223" s="543" t="s">
        <v>343</v>
      </c>
      <c r="AA223" s="544">
        <v>45904</v>
      </c>
      <c r="AB223" s="544">
        <v>45904</v>
      </c>
      <c r="AC223" s="542">
        <v>45904</v>
      </c>
      <c r="AD223" s="541">
        <v>19718156537</v>
      </c>
      <c r="AE223" s="541">
        <v>0</v>
      </c>
      <c r="AF223" s="541">
        <v>0</v>
      </c>
      <c r="AG223" s="541">
        <v>0</v>
      </c>
      <c r="AH223" s="541">
        <v>0</v>
      </c>
      <c r="AI223" s="543"/>
      <c r="AJ223" s="541">
        <v>0</v>
      </c>
      <c r="AK223" s="541">
        <v>0</v>
      </c>
      <c r="AL223" s="541"/>
      <c r="AM223" s="541">
        <v>0</v>
      </c>
      <c r="AN223" s="541">
        <v>0</v>
      </c>
      <c r="AO223" s="541">
        <v>0</v>
      </c>
      <c r="AP223" s="541">
        <v>0</v>
      </c>
      <c r="AQ223" s="545" t="b">
        <v>0</v>
      </c>
      <c r="AR223" s="541">
        <v>0</v>
      </c>
      <c r="AS223" s="541">
        <v>0</v>
      </c>
      <c r="AT223" s="541">
        <v>3.8946000000000001</v>
      </c>
      <c r="AU223" s="541">
        <v>0</v>
      </c>
      <c r="AV223" s="541">
        <v>0</v>
      </c>
      <c r="AW223" s="543"/>
      <c r="AX223" s="543"/>
      <c r="AY223" s="541">
        <v>-3.2454999999999998</v>
      </c>
      <c r="AZ223" s="541">
        <v>-0.65</v>
      </c>
      <c r="BA223" s="543"/>
      <c r="BB223" s="541">
        <v>303842</v>
      </c>
      <c r="BC223" s="541">
        <v>0</v>
      </c>
      <c r="BD223" s="543"/>
      <c r="BE223" s="543"/>
      <c r="BF223" s="543"/>
      <c r="BG223" s="543"/>
      <c r="BH223" s="543" t="s">
        <v>344</v>
      </c>
      <c r="BI223" s="543"/>
      <c r="BJ223" s="545" t="b">
        <v>0</v>
      </c>
      <c r="BK223" s="541">
        <v>0</v>
      </c>
      <c r="BL223" s="541">
        <v>0</v>
      </c>
      <c r="BM223" s="541">
        <v>0</v>
      </c>
      <c r="BN223" s="543"/>
      <c r="BO223" s="541">
        <v>0</v>
      </c>
      <c r="BP223" s="541">
        <v>0</v>
      </c>
      <c r="BQ223" s="541">
        <v>0</v>
      </c>
      <c r="BR223" s="541">
        <v>0</v>
      </c>
      <c r="BS223" s="543" t="s">
        <v>508</v>
      </c>
      <c r="BT223" s="541">
        <v>1</v>
      </c>
      <c r="BU223" s="545" t="b">
        <v>0</v>
      </c>
      <c r="BV223" s="543"/>
      <c r="BW223" s="541">
        <v>0</v>
      </c>
      <c r="BX223" s="541">
        <v>0</v>
      </c>
      <c r="BY223" s="543" t="s">
        <v>346</v>
      </c>
      <c r="BZ223" s="542">
        <v>45913</v>
      </c>
      <c r="CA223" s="541"/>
      <c r="CB223" s="541"/>
      <c r="CC223" s="541"/>
      <c r="CD223" s="541"/>
      <c r="CE223" s="541"/>
      <c r="CF223" s="541"/>
      <c r="CG223" s="541"/>
      <c r="CH223" s="541"/>
      <c r="CI223" s="541"/>
      <c r="CJ223" s="541"/>
      <c r="CK223" s="541"/>
      <c r="CL223" s="541"/>
      <c r="CM223" s="541"/>
      <c r="CN223" s="541"/>
      <c r="CO223" s="541"/>
      <c r="CP223" s="541"/>
      <c r="CQ223" s="541"/>
      <c r="CR223" s="541"/>
      <c r="CS223" s="541"/>
      <c r="CT223" s="541"/>
      <c r="CU223" s="541"/>
      <c r="CV223" s="541"/>
      <c r="CW223" s="541"/>
      <c r="CX223" s="541"/>
      <c r="CY223" s="541"/>
    </row>
    <row r="224" spans="1:103" ht="13.2">
      <c r="A224" s="546">
        <v>474036939</v>
      </c>
      <c r="B224" s="547">
        <v>45901</v>
      </c>
      <c r="C224" s="547">
        <v>45907</v>
      </c>
      <c r="D224" s="547">
        <v>45908</v>
      </c>
      <c r="E224" s="548" t="s">
        <v>342</v>
      </c>
      <c r="F224" s="548"/>
      <c r="G224" s="546">
        <v>3039656348332</v>
      </c>
      <c r="H224" s="546">
        <v>0</v>
      </c>
      <c r="I224" s="546">
        <v>0</v>
      </c>
      <c r="J224" s="547"/>
      <c r="K224" s="547"/>
      <c r="L224" s="548"/>
      <c r="M224" s="546">
        <v>0</v>
      </c>
      <c r="N224" s="548"/>
      <c r="O224" s="548"/>
      <c r="P224" s="548"/>
      <c r="Q224" s="548"/>
      <c r="R224" s="548"/>
      <c r="S224" s="548" t="s">
        <v>201</v>
      </c>
      <c r="T224" s="546">
        <v>0</v>
      </c>
      <c r="U224" s="546">
        <v>0</v>
      </c>
      <c r="V224" s="546">
        <v>0</v>
      </c>
      <c r="W224" s="546">
        <v>0</v>
      </c>
      <c r="X224" s="546">
        <v>0</v>
      </c>
      <c r="Y224" s="548"/>
      <c r="Z224" s="548" t="s">
        <v>343</v>
      </c>
      <c r="AA224" s="549">
        <v>45904</v>
      </c>
      <c r="AB224" s="549">
        <v>45904</v>
      </c>
      <c r="AC224" s="547">
        <v>45904</v>
      </c>
      <c r="AD224" s="546">
        <v>20189059943</v>
      </c>
      <c r="AE224" s="546">
        <v>0</v>
      </c>
      <c r="AF224" s="546">
        <v>0</v>
      </c>
      <c r="AG224" s="546">
        <v>0</v>
      </c>
      <c r="AH224" s="546">
        <v>0</v>
      </c>
      <c r="AI224" s="548"/>
      <c r="AJ224" s="546">
        <v>0</v>
      </c>
      <c r="AK224" s="546">
        <v>0</v>
      </c>
      <c r="AL224" s="546"/>
      <c r="AM224" s="546">
        <v>0</v>
      </c>
      <c r="AN224" s="546">
        <v>0</v>
      </c>
      <c r="AO224" s="546">
        <v>0</v>
      </c>
      <c r="AP224" s="546">
        <v>0</v>
      </c>
      <c r="AQ224" s="550" t="b">
        <v>0</v>
      </c>
      <c r="AR224" s="546">
        <v>0</v>
      </c>
      <c r="AS224" s="546">
        <v>0</v>
      </c>
      <c r="AT224" s="546">
        <v>5.8231999999999999</v>
      </c>
      <c r="AU224" s="546">
        <v>0</v>
      </c>
      <c r="AV224" s="546">
        <v>0</v>
      </c>
      <c r="AW224" s="548"/>
      <c r="AX224" s="548"/>
      <c r="AY224" s="546">
        <v>-4.8526666666666669</v>
      </c>
      <c r="AZ224" s="546">
        <v>-0.97</v>
      </c>
      <c r="BA224" s="548"/>
      <c r="BB224" s="546">
        <v>166080</v>
      </c>
      <c r="BC224" s="546">
        <v>0</v>
      </c>
      <c r="BD224" s="548"/>
      <c r="BE224" s="548"/>
      <c r="BF224" s="548"/>
      <c r="BG224" s="548"/>
      <c r="BH224" s="548" t="s">
        <v>344</v>
      </c>
      <c r="BI224" s="548"/>
      <c r="BJ224" s="550" t="b">
        <v>0</v>
      </c>
      <c r="BK224" s="546">
        <v>0</v>
      </c>
      <c r="BL224" s="546">
        <v>0</v>
      </c>
      <c r="BM224" s="546">
        <v>0</v>
      </c>
      <c r="BN224" s="548"/>
      <c r="BO224" s="546">
        <v>0</v>
      </c>
      <c r="BP224" s="546">
        <v>0</v>
      </c>
      <c r="BQ224" s="546">
        <v>0</v>
      </c>
      <c r="BR224" s="546">
        <v>0</v>
      </c>
      <c r="BS224" s="548" t="s">
        <v>530</v>
      </c>
      <c r="BT224" s="546">
        <v>1</v>
      </c>
      <c r="BU224" s="550" t="b">
        <v>0</v>
      </c>
      <c r="BV224" s="548"/>
      <c r="BW224" s="546">
        <v>0</v>
      </c>
      <c r="BX224" s="546">
        <v>0</v>
      </c>
      <c r="BY224" s="548" t="s">
        <v>346</v>
      </c>
      <c r="BZ224" s="547">
        <v>45913</v>
      </c>
      <c r="CA224" s="546"/>
      <c r="CB224" s="546"/>
      <c r="CC224" s="546"/>
      <c r="CD224" s="546"/>
      <c r="CE224" s="546"/>
      <c r="CF224" s="546"/>
      <c r="CG224" s="546"/>
      <c r="CH224" s="546"/>
      <c r="CI224" s="546"/>
      <c r="CJ224" s="546"/>
      <c r="CK224" s="546"/>
      <c r="CL224" s="546"/>
      <c r="CM224" s="546"/>
      <c r="CN224" s="546"/>
      <c r="CO224" s="546"/>
      <c r="CP224" s="546"/>
      <c r="CQ224" s="546"/>
      <c r="CR224" s="546"/>
      <c r="CS224" s="546"/>
      <c r="CT224" s="546"/>
      <c r="CU224" s="546"/>
      <c r="CV224" s="546"/>
      <c r="CW224" s="546"/>
      <c r="CX224" s="546"/>
      <c r="CY224" s="546"/>
    </row>
    <row r="225" spans="1:103" ht="13.2">
      <c r="A225" s="541">
        <v>474036939</v>
      </c>
      <c r="B225" s="542">
        <v>45901</v>
      </c>
      <c r="C225" s="542">
        <v>45907</v>
      </c>
      <c r="D225" s="542">
        <v>45908</v>
      </c>
      <c r="E225" s="543" t="s">
        <v>342</v>
      </c>
      <c r="F225" s="543"/>
      <c r="G225" s="541">
        <v>3039656348326</v>
      </c>
      <c r="H225" s="541">
        <v>0</v>
      </c>
      <c r="I225" s="541">
        <v>0</v>
      </c>
      <c r="J225" s="542"/>
      <c r="K225" s="542"/>
      <c r="L225" s="543"/>
      <c r="M225" s="541">
        <v>0</v>
      </c>
      <c r="N225" s="543"/>
      <c r="O225" s="543"/>
      <c r="P225" s="543"/>
      <c r="Q225" s="543"/>
      <c r="R225" s="543"/>
      <c r="S225" s="543" t="s">
        <v>201</v>
      </c>
      <c r="T225" s="541">
        <v>0</v>
      </c>
      <c r="U225" s="541">
        <v>0</v>
      </c>
      <c r="V225" s="541">
        <v>0</v>
      </c>
      <c r="W225" s="541">
        <v>0</v>
      </c>
      <c r="X225" s="541">
        <v>0</v>
      </c>
      <c r="Y225" s="543"/>
      <c r="Z225" s="543" t="s">
        <v>343</v>
      </c>
      <c r="AA225" s="544">
        <v>45904</v>
      </c>
      <c r="AB225" s="544">
        <v>45904</v>
      </c>
      <c r="AC225" s="542">
        <v>45904</v>
      </c>
      <c r="AD225" s="541">
        <v>20191456323</v>
      </c>
      <c r="AE225" s="541">
        <v>0</v>
      </c>
      <c r="AF225" s="541">
        <v>0</v>
      </c>
      <c r="AG225" s="541">
        <v>0</v>
      </c>
      <c r="AH225" s="541">
        <v>0</v>
      </c>
      <c r="AI225" s="543"/>
      <c r="AJ225" s="541">
        <v>0</v>
      </c>
      <c r="AK225" s="541">
        <v>0</v>
      </c>
      <c r="AL225" s="541"/>
      <c r="AM225" s="541">
        <v>0</v>
      </c>
      <c r="AN225" s="541">
        <v>0</v>
      </c>
      <c r="AO225" s="541">
        <v>0</v>
      </c>
      <c r="AP225" s="541">
        <v>0</v>
      </c>
      <c r="AQ225" s="545" t="b">
        <v>0</v>
      </c>
      <c r="AR225" s="541">
        <v>0</v>
      </c>
      <c r="AS225" s="541">
        <v>0</v>
      </c>
      <c r="AT225" s="541">
        <v>6.7737999999999996</v>
      </c>
      <c r="AU225" s="541">
        <v>0</v>
      </c>
      <c r="AV225" s="541">
        <v>0</v>
      </c>
      <c r="AW225" s="543"/>
      <c r="AX225" s="543"/>
      <c r="AY225" s="541">
        <v>-5.6448333333333336</v>
      </c>
      <c r="AZ225" s="541">
        <v>-1.1299999999999999</v>
      </c>
      <c r="BA225" s="543"/>
      <c r="BB225" s="541">
        <v>212189</v>
      </c>
      <c r="BC225" s="541">
        <v>0</v>
      </c>
      <c r="BD225" s="543"/>
      <c r="BE225" s="543"/>
      <c r="BF225" s="543"/>
      <c r="BG225" s="543"/>
      <c r="BH225" s="543" t="s">
        <v>344</v>
      </c>
      <c r="BI225" s="543"/>
      <c r="BJ225" s="545" t="b">
        <v>0</v>
      </c>
      <c r="BK225" s="541">
        <v>0</v>
      </c>
      <c r="BL225" s="541">
        <v>0</v>
      </c>
      <c r="BM225" s="541">
        <v>0</v>
      </c>
      <c r="BN225" s="543"/>
      <c r="BO225" s="541">
        <v>0</v>
      </c>
      <c r="BP225" s="541">
        <v>0</v>
      </c>
      <c r="BQ225" s="541">
        <v>0</v>
      </c>
      <c r="BR225" s="541">
        <v>0</v>
      </c>
      <c r="BS225" s="543" t="s">
        <v>531</v>
      </c>
      <c r="BT225" s="541">
        <v>1</v>
      </c>
      <c r="BU225" s="545" t="b">
        <v>0</v>
      </c>
      <c r="BV225" s="543"/>
      <c r="BW225" s="541">
        <v>0</v>
      </c>
      <c r="BX225" s="541">
        <v>0</v>
      </c>
      <c r="BY225" s="543" t="s">
        <v>346</v>
      </c>
      <c r="BZ225" s="542">
        <v>45913</v>
      </c>
      <c r="CA225" s="541"/>
      <c r="CB225" s="541"/>
      <c r="CC225" s="541"/>
      <c r="CD225" s="541"/>
      <c r="CE225" s="541"/>
      <c r="CF225" s="541"/>
      <c r="CG225" s="541"/>
      <c r="CH225" s="541"/>
      <c r="CI225" s="541"/>
      <c r="CJ225" s="541"/>
      <c r="CK225" s="541"/>
      <c r="CL225" s="541"/>
      <c r="CM225" s="541"/>
      <c r="CN225" s="541"/>
      <c r="CO225" s="541"/>
      <c r="CP225" s="541"/>
      <c r="CQ225" s="541"/>
      <c r="CR225" s="541"/>
      <c r="CS225" s="541"/>
      <c r="CT225" s="541"/>
      <c r="CU225" s="541"/>
      <c r="CV225" s="541"/>
      <c r="CW225" s="541"/>
      <c r="CX225" s="541"/>
      <c r="CY225" s="541"/>
    </row>
    <row r="226" spans="1:103" ht="13.2">
      <c r="A226" s="546">
        <v>474036939</v>
      </c>
      <c r="B226" s="547">
        <v>45901</v>
      </c>
      <c r="C226" s="547">
        <v>45907</v>
      </c>
      <c r="D226" s="547">
        <v>45908</v>
      </c>
      <c r="E226" s="548" t="s">
        <v>342</v>
      </c>
      <c r="F226" s="548"/>
      <c r="G226" s="546">
        <v>3039656348320</v>
      </c>
      <c r="H226" s="546">
        <v>0</v>
      </c>
      <c r="I226" s="546">
        <v>0</v>
      </c>
      <c r="J226" s="547"/>
      <c r="K226" s="547"/>
      <c r="L226" s="548"/>
      <c r="M226" s="546">
        <v>0</v>
      </c>
      <c r="N226" s="548"/>
      <c r="O226" s="548"/>
      <c r="P226" s="548"/>
      <c r="Q226" s="548"/>
      <c r="R226" s="548"/>
      <c r="S226" s="548" t="s">
        <v>201</v>
      </c>
      <c r="T226" s="546">
        <v>0</v>
      </c>
      <c r="U226" s="546">
        <v>0</v>
      </c>
      <c r="V226" s="546">
        <v>0</v>
      </c>
      <c r="W226" s="546">
        <v>0</v>
      </c>
      <c r="X226" s="546">
        <v>0</v>
      </c>
      <c r="Y226" s="548"/>
      <c r="Z226" s="548" t="s">
        <v>343</v>
      </c>
      <c r="AA226" s="549">
        <v>45904</v>
      </c>
      <c r="AB226" s="549">
        <v>45904</v>
      </c>
      <c r="AC226" s="547">
        <v>45904</v>
      </c>
      <c r="AD226" s="546">
        <v>19711264180</v>
      </c>
      <c r="AE226" s="546">
        <v>0</v>
      </c>
      <c r="AF226" s="546">
        <v>0</v>
      </c>
      <c r="AG226" s="546">
        <v>0</v>
      </c>
      <c r="AH226" s="546">
        <v>0</v>
      </c>
      <c r="AI226" s="548"/>
      <c r="AJ226" s="546">
        <v>0</v>
      </c>
      <c r="AK226" s="546">
        <v>0</v>
      </c>
      <c r="AL226" s="546"/>
      <c r="AM226" s="546">
        <v>0</v>
      </c>
      <c r="AN226" s="546">
        <v>0</v>
      </c>
      <c r="AO226" s="546">
        <v>0</v>
      </c>
      <c r="AP226" s="546">
        <v>0</v>
      </c>
      <c r="AQ226" s="550" t="b">
        <v>0</v>
      </c>
      <c r="AR226" s="546">
        <v>0</v>
      </c>
      <c r="AS226" s="546">
        <v>0</v>
      </c>
      <c r="AT226" s="546">
        <v>4.2428999999999997</v>
      </c>
      <c r="AU226" s="546">
        <v>0</v>
      </c>
      <c r="AV226" s="546">
        <v>0</v>
      </c>
      <c r="AW226" s="548"/>
      <c r="AX226" s="548"/>
      <c r="AY226" s="546">
        <v>-3.5357500000000002</v>
      </c>
      <c r="AZ226" s="546">
        <v>-0.71</v>
      </c>
      <c r="BA226" s="548"/>
      <c r="BB226" s="546">
        <v>306092</v>
      </c>
      <c r="BC226" s="546">
        <v>0</v>
      </c>
      <c r="BD226" s="548"/>
      <c r="BE226" s="548"/>
      <c r="BF226" s="548"/>
      <c r="BG226" s="548"/>
      <c r="BH226" s="548" t="s">
        <v>344</v>
      </c>
      <c r="BI226" s="548"/>
      <c r="BJ226" s="550" t="b">
        <v>0</v>
      </c>
      <c r="BK226" s="546">
        <v>0</v>
      </c>
      <c r="BL226" s="546">
        <v>0</v>
      </c>
      <c r="BM226" s="546">
        <v>0</v>
      </c>
      <c r="BN226" s="548"/>
      <c r="BO226" s="546">
        <v>0</v>
      </c>
      <c r="BP226" s="546">
        <v>0</v>
      </c>
      <c r="BQ226" s="546">
        <v>0</v>
      </c>
      <c r="BR226" s="546">
        <v>0</v>
      </c>
      <c r="BS226" s="548" t="s">
        <v>500</v>
      </c>
      <c r="BT226" s="546">
        <v>1</v>
      </c>
      <c r="BU226" s="550" t="b">
        <v>0</v>
      </c>
      <c r="BV226" s="548"/>
      <c r="BW226" s="546">
        <v>0</v>
      </c>
      <c r="BX226" s="546">
        <v>0</v>
      </c>
      <c r="BY226" s="548" t="s">
        <v>346</v>
      </c>
      <c r="BZ226" s="547">
        <v>45913</v>
      </c>
      <c r="CA226" s="546"/>
      <c r="CB226" s="546"/>
      <c r="CC226" s="546"/>
      <c r="CD226" s="546"/>
      <c r="CE226" s="546"/>
      <c r="CF226" s="546"/>
      <c r="CG226" s="546"/>
      <c r="CH226" s="546"/>
      <c r="CI226" s="546"/>
      <c r="CJ226" s="546"/>
      <c r="CK226" s="546"/>
      <c r="CL226" s="546"/>
      <c r="CM226" s="546"/>
      <c r="CN226" s="546"/>
      <c r="CO226" s="546"/>
      <c r="CP226" s="546"/>
      <c r="CQ226" s="546"/>
      <c r="CR226" s="546"/>
      <c r="CS226" s="546"/>
      <c r="CT226" s="546"/>
      <c r="CU226" s="546"/>
      <c r="CV226" s="546"/>
      <c r="CW226" s="546"/>
      <c r="CX226" s="546"/>
      <c r="CY226" s="546"/>
    </row>
    <row r="227" spans="1:103" ht="13.2">
      <c r="A227" s="541">
        <v>474036939</v>
      </c>
      <c r="B227" s="542">
        <v>45901</v>
      </c>
      <c r="C227" s="542">
        <v>45907</v>
      </c>
      <c r="D227" s="542">
        <v>45908</v>
      </c>
      <c r="E227" s="543" t="s">
        <v>342</v>
      </c>
      <c r="F227" s="543"/>
      <c r="G227" s="541">
        <v>3039656348325</v>
      </c>
      <c r="H227" s="541">
        <v>0</v>
      </c>
      <c r="I227" s="541">
        <v>0</v>
      </c>
      <c r="J227" s="542"/>
      <c r="K227" s="542"/>
      <c r="L227" s="543"/>
      <c r="M227" s="541">
        <v>0</v>
      </c>
      <c r="N227" s="543"/>
      <c r="O227" s="543"/>
      <c r="P227" s="543"/>
      <c r="Q227" s="543"/>
      <c r="R227" s="543"/>
      <c r="S227" s="543" t="s">
        <v>201</v>
      </c>
      <c r="T227" s="541">
        <v>0</v>
      </c>
      <c r="U227" s="541">
        <v>0</v>
      </c>
      <c r="V227" s="541">
        <v>0</v>
      </c>
      <c r="W227" s="541">
        <v>0</v>
      </c>
      <c r="X227" s="541">
        <v>0</v>
      </c>
      <c r="Y227" s="543"/>
      <c r="Z227" s="543" t="s">
        <v>343</v>
      </c>
      <c r="AA227" s="544">
        <v>45904</v>
      </c>
      <c r="AB227" s="544">
        <v>45904</v>
      </c>
      <c r="AC227" s="542">
        <v>45904</v>
      </c>
      <c r="AD227" s="541">
        <v>19289264954</v>
      </c>
      <c r="AE227" s="541">
        <v>0</v>
      </c>
      <c r="AF227" s="541">
        <v>0</v>
      </c>
      <c r="AG227" s="541">
        <v>0</v>
      </c>
      <c r="AH227" s="541">
        <v>0</v>
      </c>
      <c r="AI227" s="543"/>
      <c r="AJ227" s="541">
        <v>0</v>
      </c>
      <c r="AK227" s="541">
        <v>0</v>
      </c>
      <c r="AL227" s="541"/>
      <c r="AM227" s="541">
        <v>0</v>
      </c>
      <c r="AN227" s="541">
        <v>0</v>
      </c>
      <c r="AO227" s="541">
        <v>0</v>
      </c>
      <c r="AP227" s="541">
        <v>0</v>
      </c>
      <c r="AQ227" s="545" t="b">
        <v>0</v>
      </c>
      <c r="AR227" s="541">
        <v>0</v>
      </c>
      <c r="AS227" s="541">
        <v>0</v>
      </c>
      <c r="AT227" s="541">
        <v>3.0556999999999999</v>
      </c>
      <c r="AU227" s="541">
        <v>0</v>
      </c>
      <c r="AV227" s="541">
        <v>0</v>
      </c>
      <c r="AW227" s="543"/>
      <c r="AX227" s="543"/>
      <c r="AY227" s="541">
        <v>-2.5464166666666666</v>
      </c>
      <c r="AZ227" s="541">
        <v>-0.51</v>
      </c>
      <c r="BA227" s="543"/>
      <c r="BB227" s="541">
        <v>164023</v>
      </c>
      <c r="BC227" s="541">
        <v>0</v>
      </c>
      <c r="BD227" s="543"/>
      <c r="BE227" s="543"/>
      <c r="BF227" s="543"/>
      <c r="BG227" s="543"/>
      <c r="BH227" s="543" t="s">
        <v>344</v>
      </c>
      <c r="BI227" s="543"/>
      <c r="BJ227" s="545" t="b">
        <v>0</v>
      </c>
      <c r="BK227" s="541">
        <v>0</v>
      </c>
      <c r="BL227" s="541">
        <v>0</v>
      </c>
      <c r="BM227" s="541">
        <v>0</v>
      </c>
      <c r="BN227" s="543"/>
      <c r="BO227" s="541">
        <v>0</v>
      </c>
      <c r="BP227" s="541">
        <v>0</v>
      </c>
      <c r="BQ227" s="541">
        <v>0</v>
      </c>
      <c r="BR227" s="541">
        <v>0</v>
      </c>
      <c r="BS227" s="543" t="s">
        <v>532</v>
      </c>
      <c r="BT227" s="541">
        <v>1</v>
      </c>
      <c r="BU227" s="545" t="b">
        <v>0</v>
      </c>
      <c r="BV227" s="543"/>
      <c r="BW227" s="541">
        <v>0</v>
      </c>
      <c r="BX227" s="541">
        <v>0</v>
      </c>
      <c r="BY227" s="543" t="s">
        <v>346</v>
      </c>
      <c r="BZ227" s="542">
        <v>45913</v>
      </c>
      <c r="CA227" s="541"/>
      <c r="CB227" s="541"/>
      <c r="CC227" s="541"/>
      <c r="CD227" s="541"/>
      <c r="CE227" s="541"/>
      <c r="CF227" s="541"/>
      <c r="CG227" s="541"/>
      <c r="CH227" s="541"/>
      <c r="CI227" s="541"/>
      <c r="CJ227" s="541"/>
      <c r="CK227" s="541"/>
      <c r="CL227" s="541"/>
      <c r="CM227" s="541"/>
      <c r="CN227" s="541"/>
      <c r="CO227" s="541"/>
      <c r="CP227" s="541"/>
      <c r="CQ227" s="541"/>
      <c r="CR227" s="541"/>
      <c r="CS227" s="541"/>
      <c r="CT227" s="541"/>
      <c r="CU227" s="541"/>
      <c r="CV227" s="541"/>
      <c r="CW227" s="541"/>
      <c r="CX227" s="541"/>
      <c r="CY227" s="541"/>
    </row>
    <row r="228" spans="1:103" ht="13.2">
      <c r="A228" s="546">
        <v>474036939</v>
      </c>
      <c r="B228" s="547">
        <v>45901</v>
      </c>
      <c r="C228" s="547">
        <v>45907</v>
      </c>
      <c r="D228" s="547">
        <v>45908</v>
      </c>
      <c r="E228" s="548" t="s">
        <v>342</v>
      </c>
      <c r="F228" s="548"/>
      <c r="G228" s="546">
        <v>3039656348324</v>
      </c>
      <c r="H228" s="546">
        <v>0</v>
      </c>
      <c r="I228" s="546">
        <v>0</v>
      </c>
      <c r="J228" s="547"/>
      <c r="K228" s="547"/>
      <c r="L228" s="548"/>
      <c r="M228" s="546">
        <v>0</v>
      </c>
      <c r="N228" s="548"/>
      <c r="O228" s="548"/>
      <c r="P228" s="548"/>
      <c r="Q228" s="548"/>
      <c r="R228" s="548"/>
      <c r="S228" s="548" t="s">
        <v>201</v>
      </c>
      <c r="T228" s="546">
        <v>0</v>
      </c>
      <c r="U228" s="546">
        <v>0</v>
      </c>
      <c r="V228" s="546">
        <v>0</v>
      </c>
      <c r="W228" s="546">
        <v>0</v>
      </c>
      <c r="X228" s="546">
        <v>0</v>
      </c>
      <c r="Y228" s="548"/>
      <c r="Z228" s="548" t="s">
        <v>343</v>
      </c>
      <c r="AA228" s="549">
        <v>45904</v>
      </c>
      <c r="AB228" s="549">
        <v>45904</v>
      </c>
      <c r="AC228" s="547">
        <v>45904</v>
      </c>
      <c r="AD228" s="546">
        <v>20316225440</v>
      </c>
      <c r="AE228" s="546">
        <v>0</v>
      </c>
      <c r="AF228" s="546">
        <v>0</v>
      </c>
      <c r="AG228" s="546">
        <v>0</v>
      </c>
      <c r="AH228" s="546">
        <v>0</v>
      </c>
      <c r="AI228" s="548"/>
      <c r="AJ228" s="546">
        <v>0</v>
      </c>
      <c r="AK228" s="546">
        <v>0</v>
      </c>
      <c r="AL228" s="546"/>
      <c r="AM228" s="546">
        <v>0</v>
      </c>
      <c r="AN228" s="546">
        <v>0</v>
      </c>
      <c r="AO228" s="546">
        <v>0</v>
      </c>
      <c r="AP228" s="546">
        <v>0</v>
      </c>
      <c r="AQ228" s="550" t="b">
        <v>0</v>
      </c>
      <c r="AR228" s="546">
        <v>0</v>
      </c>
      <c r="AS228" s="546">
        <v>0</v>
      </c>
      <c r="AT228" s="546">
        <v>6.7766000000000002</v>
      </c>
      <c r="AU228" s="546">
        <v>0</v>
      </c>
      <c r="AV228" s="546">
        <v>0</v>
      </c>
      <c r="AW228" s="548"/>
      <c r="AX228" s="548"/>
      <c r="AY228" s="546">
        <v>-5.6471666666666671</v>
      </c>
      <c r="AZ228" s="546">
        <v>-1.1299999999999999</v>
      </c>
      <c r="BA228" s="548"/>
      <c r="BB228" s="546">
        <v>212189</v>
      </c>
      <c r="BC228" s="546">
        <v>0</v>
      </c>
      <c r="BD228" s="548"/>
      <c r="BE228" s="548"/>
      <c r="BF228" s="548"/>
      <c r="BG228" s="548"/>
      <c r="BH228" s="548" t="s">
        <v>344</v>
      </c>
      <c r="BI228" s="548"/>
      <c r="BJ228" s="550" t="b">
        <v>0</v>
      </c>
      <c r="BK228" s="546">
        <v>0</v>
      </c>
      <c r="BL228" s="546">
        <v>0</v>
      </c>
      <c r="BM228" s="546">
        <v>0</v>
      </c>
      <c r="BN228" s="548"/>
      <c r="BO228" s="546">
        <v>0</v>
      </c>
      <c r="BP228" s="546">
        <v>0</v>
      </c>
      <c r="BQ228" s="546">
        <v>0</v>
      </c>
      <c r="BR228" s="546">
        <v>0</v>
      </c>
      <c r="BS228" s="548" t="s">
        <v>533</v>
      </c>
      <c r="BT228" s="546">
        <v>1</v>
      </c>
      <c r="BU228" s="550" t="b">
        <v>0</v>
      </c>
      <c r="BV228" s="548"/>
      <c r="BW228" s="546">
        <v>0</v>
      </c>
      <c r="BX228" s="546">
        <v>0</v>
      </c>
      <c r="BY228" s="548" t="s">
        <v>346</v>
      </c>
      <c r="BZ228" s="547">
        <v>45913</v>
      </c>
      <c r="CA228" s="546"/>
      <c r="CB228" s="546"/>
      <c r="CC228" s="546"/>
      <c r="CD228" s="546"/>
      <c r="CE228" s="546"/>
      <c r="CF228" s="546"/>
      <c r="CG228" s="546"/>
      <c r="CH228" s="546"/>
      <c r="CI228" s="546"/>
      <c r="CJ228" s="546"/>
      <c r="CK228" s="546"/>
      <c r="CL228" s="546"/>
      <c r="CM228" s="546"/>
      <c r="CN228" s="546"/>
      <c r="CO228" s="546"/>
      <c r="CP228" s="546"/>
      <c r="CQ228" s="546"/>
      <c r="CR228" s="546"/>
      <c r="CS228" s="546"/>
      <c r="CT228" s="546"/>
      <c r="CU228" s="546"/>
      <c r="CV228" s="546"/>
      <c r="CW228" s="546"/>
      <c r="CX228" s="546"/>
      <c r="CY228" s="546"/>
    </row>
    <row r="229" spans="1:103" ht="13.2">
      <c r="A229" s="541">
        <v>474036939</v>
      </c>
      <c r="B229" s="542">
        <v>45901</v>
      </c>
      <c r="C229" s="542">
        <v>45907</v>
      </c>
      <c r="D229" s="542">
        <v>45908</v>
      </c>
      <c r="E229" s="543" t="s">
        <v>342</v>
      </c>
      <c r="F229" s="543"/>
      <c r="G229" s="541">
        <v>3039656348338</v>
      </c>
      <c r="H229" s="541">
        <v>0</v>
      </c>
      <c r="I229" s="541">
        <v>0</v>
      </c>
      <c r="J229" s="542"/>
      <c r="K229" s="542"/>
      <c r="L229" s="543"/>
      <c r="M229" s="541">
        <v>0</v>
      </c>
      <c r="N229" s="543"/>
      <c r="O229" s="543"/>
      <c r="P229" s="543"/>
      <c r="Q229" s="543"/>
      <c r="R229" s="543"/>
      <c r="S229" s="543" t="s">
        <v>201</v>
      </c>
      <c r="T229" s="541">
        <v>0</v>
      </c>
      <c r="U229" s="541">
        <v>0</v>
      </c>
      <c r="V229" s="541">
        <v>0</v>
      </c>
      <c r="W229" s="541">
        <v>0</v>
      </c>
      <c r="X229" s="541">
        <v>0</v>
      </c>
      <c r="Y229" s="543"/>
      <c r="Z229" s="543" t="s">
        <v>343</v>
      </c>
      <c r="AA229" s="544">
        <v>45904</v>
      </c>
      <c r="AB229" s="544">
        <v>45904</v>
      </c>
      <c r="AC229" s="542">
        <v>45904</v>
      </c>
      <c r="AD229" s="541">
        <v>19640737047</v>
      </c>
      <c r="AE229" s="541">
        <v>0</v>
      </c>
      <c r="AF229" s="541">
        <v>0</v>
      </c>
      <c r="AG229" s="541">
        <v>0</v>
      </c>
      <c r="AH229" s="541">
        <v>0</v>
      </c>
      <c r="AI229" s="543"/>
      <c r="AJ229" s="541">
        <v>0</v>
      </c>
      <c r="AK229" s="541">
        <v>0</v>
      </c>
      <c r="AL229" s="541"/>
      <c r="AM229" s="541">
        <v>0</v>
      </c>
      <c r="AN229" s="541">
        <v>0</v>
      </c>
      <c r="AO229" s="541">
        <v>0</v>
      </c>
      <c r="AP229" s="541">
        <v>0</v>
      </c>
      <c r="AQ229" s="545" t="b">
        <v>0</v>
      </c>
      <c r="AR229" s="541">
        <v>0</v>
      </c>
      <c r="AS229" s="541">
        <v>0</v>
      </c>
      <c r="AT229" s="541">
        <v>4.0951000000000004</v>
      </c>
      <c r="AU229" s="541">
        <v>0</v>
      </c>
      <c r="AV229" s="541">
        <v>0</v>
      </c>
      <c r="AW229" s="543"/>
      <c r="AX229" s="543"/>
      <c r="AY229" s="541">
        <v>-3.4125833333333331</v>
      </c>
      <c r="AZ229" s="541">
        <v>-0.68</v>
      </c>
      <c r="BA229" s="543"/>
      <c r="BB229" s="541">
        <v>213742</v>
      </c>
      <c r="BC229" s="541">
        <v>0</v>
      </c>
      <c r="BD229" s="543"/>
      <c r="BE229" s="543"/>
      <c r="BF229" s="543"/>
      <c r="BG229" s="543"/>
      <c r="BH229" s="543" t="s">
        <v>344</v>
      </c>
      <c r="BI229" s="543"/>
      <c r="BJ229" s="545" t="b">
        <v>0</v>
      </c>
      <c r="BK229" s="541">
        <v>0</v>
      </c>
      <c r="BL229" s="541">
        <v>0</v>
      </c>
      <c r="BM229" s="541">
        <v>0</v>
      </c>
      <c r="BN229" s="543"/>
      <c r="BO229" s="541">
        <v>0</v>
      </c>
      <c r="BP229" s="541">
        <v>0</v>
      </c>
      <c r="BQ229" s="541">
        <v>0</v>
      </c>
      <c r="BR229" s="541">
        <v>0</v>
      </c>
      <c r="BS229" s="543" t="s">
        <v>534</v>
      </c>
      <c r="BT229" s="541">
        <v>1</v>
      </c>
      <c r="BU229" s="545" t="b">
        <v>0</v>
      </c>
      <c r="BV229" s="543"/>
      <c r="BW229" s="541">
        <v>0</v>
      </c>
      <c r="BX229" s="541">
        <v>0</v>
      </c>
      <c r="BY229" s="543" t="s">
        <v>346</v>
      </c>
      <c r="BZ229" s="542">
        <v>45913</v>
      </c>
      <c r="CA229" s="541"/>
      <c r="CB229" s="541"/>
      <c r="CC229" s="541"/>
      <c r="CD229" s="541"/>
      <c r="CE229" s="541"/>
      <c r="CF229" s="541"/>
      <c r="CG229" s="541"/>
      <c r="CH229" s="541"/>
      <c r="CI229" s="541"/>
      <c r="CJ229" s="541"/>
      <c r="CK229" s="541"/>
      <c r="CL229" s="541"/>
      <c r="CM229" s="541"/>
      <c r="CN229" s="541"/>
      <c r="CO229" s="541"/>
      <c r="CP229" s="541"/>
      <c r="CQ229" s="541"/>
      <c r="CR229" s="541"/>
      <c r="CS229" s="541"/>
      <c r="CT229" s="541"/>
      <c r="CU229" s="541"/>
      <c r="CV229" s="541"/>
      <c r="CW229" s="541"/>
      <c r="CX229" s="541"/>
      <c r="CY229" s="541"/>
    </row>
    <row r="230" spans="1:103" ht="13.2">
      <c r="A230" s="546">
        <v>474036939</v>
      </c>
      <c r="B230" s="547">
        <v>45901</v>
      </c>
      <c r="C230" s="547">
        <v>45907</v>
      </c>
      <c r="D230" s="547">
        <v>45908</v>
      </c>
      <c r="E230" s="548" t="s">
        <v>342</v>
      </c>
      <c r="F230" s="548"/>
      <c r="G230" s="546">
        <v>3039656348337</v>
      </c>
      <c r="H230" s="546">
        <v>0</v>
      </c>
      <c r="I230" s="546">
        <v>0</v>
      </c>
      <c r="J230" s="547"/>
      <c r="K230" s="547"/>
      <c r="L230" s="548"/>
      <c r="M230" s="546">
        <v>0</v>
      </c>
      <c r="N230" s="548"/>
      <c r="O230" s="548"/>
      <c r="P230" s="548"/>
      <c r="Q230" s="548"/>
      <c r="R230" s="548"/>
      <c r="S230" s="548" t="s">
        <v>201</v>
      </c>
      <c r="T230" s="546">
        <v>0</v>
      </c>
      <c r="U230" s="546">
        <v>0</v>
      </c>
      <c r="V230" s="546">
        <v>0</v>
      </c>
      <c r="W230" s="546">
        <v>0</v>
      </c>
      <c r="X230" s="546">
        <v>0</v>
      </c>
      <c r="Y230" s="548"/>
      <c r="Z230" s="548" t="s">
        <v>343</v>
      </c>
      <c r="AA230" s="549">
        <v>45904</v>
      </c>
      <c r="AB230" s="549">
        <v>45904</v>
      </c>
      <c r="AC230" s="547">
        <v>45904</v>
      </c>
      <c r="AD230" s="546">
        <v>18647270660</v>
      </c>
      <c r="AE230" s="546">
        <v>0</v>
      </c>
      <c r="AF230" s="546">
        <v>0</v>
      </c>
      <c r="AG230" s="546">
        <v>0</v>
      </c>
      <c r="AH230" s="546">
        <v>0</v>
      </c>
      <c r="AI230" s="548"/>
      <c r="AJ230" s="546">
        <v>0</v>
      </c>
      <c r="AK230" s="546">
        <v>0</v>
      </c>
      <c r="AL230" s="546"/>
      <c r="AM230" s="546">
        <v>0</v>
      </c>
      <c r="AN230" s="546">
        <v>0</v>
      </c>
      <c r="AO230" s="546">
        <v>0</v>
      </c>
      <c r="AP230" s="546">
        <v>0</v>
      </c>
      <c r="AQ230" s="550" t="b">
        <v>0</v>
      </c>
      <c r="AR230" s="546">
        <v>0</v>
      </c>
      <c r="AS230" s="546">
        <v>0</v>
      </c>
      <c r="AT230" s="546">
        <v>3.5137</v>
      </c>
      <c r="AU230" s="546">
        <v>0</v>
      </c>
      <c r="AV230" s="546">
        <v>0</v>
      </c>
      <c r="AW230" s="548"/>
      <c r="AX230" s="548"/>
      <c r="AY230" s="546">
        <v>-2.9280833333333334</v>
      </c>
      <c r="AZ230" s="546">
        <v>-0.59</v>
      </c>
      <c r="BA230" s="548"/>
      <c r="BB230" s="546">
        <v>210175</v>
      </c>
      <c r="BC230" s="546">
        <v>0</v>
      </c>
      <c r="BD230" s="548"/>
      <c r="BE230" s="548"/>
      <c r="BF230" s="548"/>
      <c r="BG230" s="548"/>
      <c r="BH230" s="548" t="s">
        <v>344</v>
      </c>
      <c r="BI230" s="548"/>
      <c r="BJ230" s="550" t="b">
        <v>0</v>
      </c>
      <c r="BK230" s="546">
        <v>0</v>
      </c>
      <c r="BL230" s="546">
        <v>0</v>
      </c>
      <c r="BM230" s="546">
        <v>0</v>
      </c>
      <c r="BN230" s="548"/>
      <c r="BO230" s="546">
        <v>0</v>
      </c>
      <c r="BP230" s="546">
        <v>0</v>
      </c>
      <c r="BQ230" s="546">
        <v>0</v>
      </c>
      <c r="BR230" s="546">
        <v>0</v>
      </c>
      <c r="BS230" s="548" t="s">
        <v>495</v>
      </c>
      <c r="BT230" s="546">
        <v>1</v>
      </c>
      <c r="BU230" s="550" t="b">
        <v>0</v>
      </c>
      <c r="BV230" s="548"/>
      <c r="BW230" s="546">
        <v>0</v>
      </c>
      <c r="BX230" s="546">
        <v>0</v>
      </c>
      <c r="BY230" s="548" t="s">
        <v>346</v>
      </c>
      <c r="BZ230" s="547">
        <v>45913</v>
      </c>
      <c r="CA230" s="546"/>
      <c r="CB230" s="546"/>
      <c r="CC230" s="546"/>
      <c r="CD230" s="546"/>
      <c r="CE230" s="546"/>
      <c r="CF230" s="546"/>
      <c r="CG230" s="546"/>
      <c r="CH230" s="546"/>
      <c r="CI230" s="546"/>
      <c r="CJ230" s="546"/>
      <c r="CK230" s="546"/>
      <c r="CL230" s="546"/>
      <c r="CM230" s="546"/>
      <c r="CN230" s="546"/>
      <c r="CO230" s="546"/>
      <c r="CP230" s="546"/>
      <c r="CQ230" s="546"/>
      <c r="CR230" s="546"/>
      <c r="CS230" s="546"/>
      <c r="CT230" s="546"/>
      <c r="CU230" s="546"/>
      <c r="CV230" s="546"/>
      <c r="CW230" s="546"/>
      <c r="CX230" s="546"/>
      <c r="CY230" s="546"/>
    </row>
    <row r="231" spans="1:103" ht="13.2">
      <c r="A231" s="541">
        <v>474036939</v>
      </c>
      <c r="B231" s="542">
        <v>45901</v>
      </c>
      <c r="C231" s="542">
        <v>45907</v>
      </c>
      <c r="D231" s="542">
        <v>45908</v>
      </c>
      <c r="E231" s="543" t="s">
        <v>342</v>
      </c>
      <c r="F231" s="543"/>
      <c r="G231" s="541">
        <v>3039656348336</v>
      </c>
      <c r="H231" s="541">
        <v>0</v>
      </c>
      <c r="I231" s="541">
        <v>0</v>
      </c>
      <c r="J231" s="542"/>
      <c r="K231" s="542"/>
      <c r="L231" s="543"/>
      <c r="M231" s="541">
        <v>0</v>
      </c>
      <c r="N231" s="543"/>
      <c r="O231" s="543"/>
      <c r="P231" s="543"/>
      <c r="Q231" s="543"/>
      <c r="R231" s="543"/>
      <c r="S231" s="543" t="s">
        <v>201</v>
      </c>
      <c r="T231" s="541">
        <v>0</v>
      </c>
      <c r="U231" s="541">
        <v>0</v>
      </c>
      <c r="V231" s="541">
        <v>0</v>
      </c>
      <c r="W231" s="541">
        <v>0</v>
      </c>
      <c r="X231" s="541">
        <v>0</v>
      </c>
      <c r="Y231" s="543"/>
      <c r="Z231" s="543" t="s">
        <v>343</v>
      </c>
      <c r="AA231" s="544">
        <v>45904</v>
      </c>
      <c r="AB231" s="544">
        <v>45904</v>
      </c>
      <c r="AC231" s="542">
        <v>45904</v>
      </c>
      <c r="AD231" s="541">
        <v>18579392373</v>
      </c>
      <c r="AE231" s="541">
        <v>0</v>
      </c>
      <c r="AF231" s="541">
        <v>0</v>
      </c>
      <c r="AG231" s="541">
        <v>0</v>
      </c>
      <c r="AH231" s="541">
        <v>0</v>
      </c>
      <c r="AI231" s="543"/>
      <c r="AJ231" s="541">
        <v>0</v>
      </c>
      <c r="AK231" s="541">
        <v>0</v>
      </c>
      <c r="AL231" s="541"/>
      <c r="AM231" s="541">
        <v>0</v>
      </c>
      <c r="AN231" s="541">
        <v>0</v>
      </c>
      <c r="AO231" s="541">
        <v>0</v>
      </c>
      <c r="AP231" s="541">
        <v>0</v>
      </c>
      <c r="AQ231" s="545" t="b">
        <v>0</v>
      </c>
      <c r="AR231" s="541">
        <v>0</v>
      </c>
      <c r="AS231" s="541">
        <v>0</v>
      </c>
      <c r="AT231" s="541">
        <v>6.6555999999999997</v>
      </c>
      <c r="AU231" s="541">
        <v>0</v>
      </c>
      <c r="AV231" s="541">
        <v>0</v>
      </c>
      <c r="AW231" s="543"/>
      <c r="AX231" s="543"/>
      <c r="AY231" s="541">
        <v>-5.5463333333333331</v>
      </c>
      <c r="AZ231" s="541">
        <v>-1.1100000000000001</v>
      </c>
      <c r="BA231" s="543"/>
      <c r="BB231" s="541">
        <v>1222</v>
      </c>
      <c r="BC231" s="541">
        <v>0</v>
      </c>
      <c r="BD231" s="543"/>
      <c r="BE231" s="543"/>
      <c r="BF231" s="543"/>
      <c r="BG231" s="543"/>
      <c r="BH231" s="543" t="s">
        <v>344</v>
      </c>
      <c r="BI231" s="543"/>
      <c r="BJ231" s="545" t="b">
        <v>0</v>
      </c>
      <c r="BK231" s="541">
        <v>0</v>
      </c>
      <c r="BL231" s="541">
        <v>0</v>
      </c>
      <c r="BM231" s="541">
        <v>0</v>
      </c>
      <c r="BN231" s="543"/>
      <c r="BO231" s="541">
        <v>0</v>
      </c>
      <c r="BP231" s="541">
        <v>0</v>
      </c>
      <c r="BQ231" s="541">
        <v>0</v>
      </c>
      <c r="BR231" s="541">
        <v>0</v>
      </c>
      <c r="BS231" s="543" t="s">
        <v>535</v>
      </c>
      <c r="BT231" s="541">
        <v>1</v>
      </c>
      <c r="BU231" s="545" t="b">
        <v>0</v>
      </c>
      <c r="BV231" s="543"/>
      <c r="BW231" s="541">
        <v>0</v>
      </c>
      <c r="BX231" s="541">
        <v>0</v>
      </c>
      <c r="BY231" s="543" t="s">
        <v>346</v>
      </c>
      <c r="BZ231" s="542">
        <v>45913</v>
      </c>
      <c r="CA231" s="541"/>
      <c r="CB231" s="541"/>
      <c r="CC231" s="541"/>
      <c r="CD231" s="541"/>
      <c r="CE231" s="541"/>
      <c r="CF231" s="541"/>
      <c r="CG231" s="541"/>
      <c r="CH231" s="541"/>
      <c r="CI231" s="541"/>
      <c r="CJ231" s="541"/>
      <c r="CK231" s="541"/>
      <c r="CL231" s="541"/>
      <c r="CM231" s="541"/>
      <c r="CN231" s="541"/>
      <c r="CO231" s="541"/>
      <c r="CP231" s="541"/>
      <c r="CQ231" s="541"/>
      <c r="CR231" s="541"/>
      <c r="CS231" s="541"/>
      <c r="CT231" s="541"/>
      <c r="CU231" s="541"/>
      <c r="CV231" s="541"/>
      <c r="CW231" s="541"/>
      <c r="CX231" s="541"/>
      <c r="CY231" s="541"/>
    </row>
    <row r="232" spans="1:103" ht="13.2">
      <c r="A232" s="546">
        <v>474036939</v>
      </c>
      <c r="B232" s="547">
        <v>45901</v>
      </c>
      <c r="C232" s="547">
        <v>45907</v>
      </c>
      <c r="D232" s="547">
        <v>45908</v>
      </c>
      <c r="E232" s="548" t="s">
        <v>342</v>
      </c>
      <c r="F232" s="548"/>
      <c r="G232" s="546">
        <v>3039656348334</v>
      </c>
      <c r="H232" s="546">
        <v>0</v>
      </c>
      <c r="I232" s="546">
        <v>0</v>
      </c>
      <c r="J232" s="547"/>
      <c r="K232" s="547"/>
      <c r="L232" s="548"/>
      <c r="M232" s="546">
        <v>0</v>
      </c>
      <c r="N232" s="548"/>
      <c r="O232" s="548"/>
      <c r="P232" s="548"/>
      <c r="Q232" s="548"/>
      <c r="R232" s="548"/>
      <c r="S232" s="548" t="s">
        <v>201</v>
      </c>
      <c r="T232" s="546">
        <v>0</v>
      </c>
      <c r="U232" s="546">
        <v>0</v>
      </c>
      <c r="V232" s="546">
        <v>0</v>
      </c>
      <c r="W232" s="546">
        <v>0</v>
      </c>
      <c r="X232" s="546">
        <v>0</v>
      </c>
      <c r="Y232" s="548"/>
      <c r="Z232" s="548" t="s">
        <v>343</v>
      </c>
      <c r="AA232" s="549">
        <v>45904</v>
      </c>
      <c r="AB232" s="549">
        <v>45904</v>
      </c>
      <c r="AC232" s="547">
        <v>45904</v>
      </c>
      <c r="AD232" s="546">
        <v>20320318534</v>
      </c>
      <c r="AE232" s="546">
        <v>0</v>
      </c>
      <c r="AF232" s="546">
        <v>0</v>
      </c>
      <c r="AG232" s="546">
        <v>0</v>
      </c>
      <c r="AH232" s="546">
        <v>0</v>
      </c>
      <c r="AI232" s="548"/>
      <c r="AJ232" s="546">
        <v>0</v>
      </c>
      <c r="AK232" s="546">
        <v>0</v>
      </c>
      <c r="AL232" s="546"/>
      <c r="AM232" s="546">
        <v>0</v>
      </c>
      <c r="AN232" s="546">
        <v>0</v>
      </c>
      <c r="AO232" s="546">
        <v>0</v>
      </c>
      <c r="AP232" s="546">
        <v>0</v>
      </c>
      <c r="AQ232" s="550" t="b">
        <v>0</v>
      </c>
      <c r="AR232" s="546">
        <v>0</v>
      </c>
      <c r="AS232" s="546">
        <v>0</v>
      </c>
      <c r="AT232" s="546">
        <v>3.4756</v>
      </c>
      <c r="AU232" s="546">
        <v>0</v>
      </c>
      <c r="AV232" s="546">
        <v>0</v>
      </c>
      <c r="AW232" s="548"/>
      <c r="AX232" s="548"/>
      <c r="AY232" s="546">
        <v>-2.8963333333333332</v>
      </c>
      <c r="AZ232" s="546">
        <v>-0.57999999999999996</v>
      </c>
      <c r="BA232" s="548"/>
      <c r="BB232" s="546">
        <v>107381</v>
      </c>
      <c r="BC232" s="546">
        <v>0</v>
      </c>
      <c r="BD232" s="548"/>
      <c r="BE232" s="548"/>
      <c r="BF232" s="548"/>
      <c r="BG232" s="548"/>
      <c r="BH232" s="548" t="s">
        <v>344</v>
      </c>
      <c r="BI232" s="548"/>
      <c r="BJ232" s="550" t="b">
        <v>0</v>
      </c>
      <c r="BK232" s="546">
        <v>0</v>
      </c>
      <c r="BL232" s="546">
        <v>0</v>
      </c>
      <c r="BM232" s="546">
        <v>0</v>
      </c>
      <c r="BN232" s="548"/>
      <c r="BO232" s="546">
        <v>0</v>
      </c>
      <c r="BP232" s="546">
        <v>0</v>
      </c>
      <c r="BQ232" s="546">
        <v>0</v>
      </c>
      <c r="BR232" s="546">
        <v>0</v>
      </c>
      <c r="BS232" s="548" t="s">
        <v>536</v>
      </c>
      <c r="BT232" s="546">
        <v>1</v>
      </c>
      <c r="BU232" s="550" t="b">
        <v>0</v>
      </c>
      <c r="BV232" s="548"/>
      <c r="BW232" s="546">
        <v>0</v>
      </c>
      <c r="BX232" s="546">
        <v>0</v>
      </c>
      <c r="BY232" s="548" t="s">
        <v>346</v>
      </c>
      <c r="BZ232" s="547">
        <v>45913</v>
      </c>
      <c r="CA232" s="546"/>
      <c r="CB232" s="546"/>
      <c r="CC232" s="546"/>
      <c r="CD232" s="546"/>
      <c r="CE232" s="546"/>
      <c r="CF232" s="546"/>
      <c r="CG232" s="546"/>
      <c r="CH232" s="546"/>
      <c r="CI232" s="546"/>
      <c r="CJ232" s="546"/>
      <c r="CK232" s="546"/>
      <c r="CL232" s="546"/>
      <c r="CM232" s="546"/>
      <c r="CN232" s="546"/>
      <c r="CO232" s="546"/>
      <c r="CP232" s="546"/>
      <c r="CQ232" s="546"/>
      <c r="CR232" s="546"/>
      <c r="CS232" s="546"/>
      <c r="CT232" s="546"/>
      <c r="CU232" s="546"/>
      <c r="CV232" s="546"/>
      <c r="CW232" s="546"/>
      <c r="CX232" s="546"/>
      <c r="CY232" s="546"/>
    </row>
    <row r="233" spans="1:103" ht="13.2">
      <c r="A233" s="541">
        <v>474036939</v>
      </c>
      <c r="B233" s="542">
        <v>45901</v>
      </c>
      <c r="C233" s="542">
        <v>45907</v>
      </c>
      <c r="D233" s="542">
        <v>45908</v>
      </c>
      <c r="E233" s="543" t="s">
        <v>342</v>
      </c>
      <c r="F233" s="543"/>
      <c r="G233" s="541">
        <v>3039656348335</v>
      </c>
      <c r="H233" s="541">
        <v>0</v>
      </c>
      <c r="I233" s="541">
        <v>0</v>
      </c>
      <c r="J233" s="542"/>
      <c r="K233" s="542"/>
      <c r="L233" s="543"/>
      <c r="M233" s="541">
        <v>0</v>
      </c>
      <c r="N233" s="543"/>
      <c r="O233" s="543"/>
      <c r="P233" s="543"/>
      <c r="Q233" s="543"/>
      <c r="R233" s="543"/>
      <c r="S233" s="543" t="s">
        <v>201</v>
      </c>
      <c r="T233" s="541">
        <v>0</v>
      </c>
      <c r="U233" s="541">
        <v>0</v>
      </c>
      <c r="V233" s="541">
        <v>0</v>
      </c>
      <c r="W233" s="541">
        <v>0</v>
      </c>
      <c r="X233" s="541">
        <v>0</v>
      </c>
      <c r="Y233" s="543"/>
      <c r="Z233" s="543" t="s">
        <v>343</v>
      </c>
      <c r="AA233" s="544">
        <v>45904</v>
      </c>
      <c r="AB233" s="544">
        <v>45904</v>
      </c>
      <c r="AC233" s="542">
        <v>45904</v>
      </c>
      <c r="AD233" s="541">
        <v>3532853286</v>
      </c>
      <c r="AE233" s="541">
        <v>0</v>
      </c>
      <c r="AF233" s="541">
        <v>0</v>
      </c>
      <c r="AG233" s="541">
        <v>0</v>
      </c>
      <c r="AH233" s="541">
        <v>0</v>
      </c>
      <c r="AI233" s="543"/>
      <c r="AJ233" s="541">
        <v>0</v>
      </c>
      <c r="AK233" s="541">
        <v>0</v>
      </c>
      <c r="AL233" s="541"/>
      <c r="AM233" s="541">
        <v>0</v>
      </c>
      <c r="AN233" s="541">
        <v>0</v>
      </c>
      <c r="AO233" s="541">
        <v>0</v>
      </c>
      <c r="AP233" s="541">
        <v>0</v>
      </c>
      <c r="AQ233" s="545" t="b">
        <v>0</v>
      </c>
      <c r="AR233" s="541">
        <v>0</v>
      </c>
      <c r="AS233" s="541">
        <v>0</v>
      </c>
      <c r="AT233" s="541">
        <v>7.4859999999999998</v>
      </c>
      <c r="AU233" s="541">
        <v>0</v>
      </c>
      <c r="AV233" s="541">
        <v>0</v>
      </c>
      <c r="AW233" s="543"/>
      <c r="AX233" s="543"/>
      <c r="AY233" s="541">
        <v>-6.2383333333333333</v>
      </c>
      <c r="AZ233" s="541">
        <v>-1.25</v>
      </c>
      <c r="BA233" s="543"/>
      <c r="BB233" s="541">
        <v>173116</v>
      </c>
      <c r="BC233" s="541">
        <v>0</v>
      </c>
      <c r="BD233" s="543"/>
      <c r="BE233" s="543"/>
      <c r="BF233" s="543"/>
      <c r="BG233" s="543"/>
      <c r="BH233" s="543" t="s">
        <v>344</v>
      </c>
      <c r="BI233" s="543"/>
      <c r="BJ233" s="545" t="b">
        <v>0</v>
      </c>
      <c r="BK233" s="541">
        <v>0</v>
      </c>
      <c r="BL233" s="541">
        <v>0</v>
      </c>
      <c r="BM233" s="541">
        <v>0</v>
      </c>
      <c r="BN233" s="543"/>
      <c r="BO233" s="541">
        <v>0</v>
      </c>
      <c r="BP233" s="541">
        <v>0</v>
      </c>
      <c r="BQ233" s="541">
        <v>0</v>
      </c>
      <c r="BR233" s="541">
        <v>0</v>
      </c>
      <c r="BS233" s="543" t="s">
        <v>537</v>
      </c>
      <c r="BT233" s="541">
        <v>1</v>
      </c>
      <c r="BU233" s="545" t="b">
        <v>0</v>
      </c>
      <c r="BV233" s="543"/>
      <c r="BW233" s="541">
        <v>0</v>
      </c>
      <c r="BX233" s="541">
        <v>0</v>
      </c>
      <c r="BY233" s="543" t="s">
        <v>346</v>
      </c>
      <c r="BZ233" s="542">
        <v>45913</v>
      </c>
      <c r="CA233" s="541"/>
      <c r="CB233" s="541"/>
      <c r="CC233" s="541"/>
      <c r="CD233" s="541"/>
      <c r="CE233" s="541"/>
      <c r="CF233" s="541"/>
      <c r="CG233" s="541"/>
      <c r="CH233" s="541"/>
      <c r="CI233" s="541"/>
      <c r="CJ233" s="541"/>
      <c r="CK233" s="541"/>
      <c r="CL233" s="541"/>
      <c r="CM233" s="541"/>
      <c r="CN233" s="541"/>
      <c r="CO233" s="541"/>
      <c r="CP233" s="541"/>
      <c r="CQ233" s="541"/>
      <c r="CR233" s="541"/>
      <c r="CS233" s="541"/>
      <c r="CT233" s="541"/>
      <c r="CU233" s="541"/>
      <c r="CV233" s="541"/>
      <c r="CW233" s="541"/>
      <c r="CX233" s="541"/>
      <c r="CY233" s="541"/>
    </row>
    <row r="234" spans="1:103" ht="13.2">
      <c r="A234" s="546">
        <v>474036939</v>
      </c>
      <c r="B234" s="547">
        <v>45901</v>
      </c>
      <c r="C234" s="547">
        <v>45907</v>
      </c>
      <c r="D234" s="547">
        <v>45908</v>
      </c>
      <c r="E234" s="548" t="s">
        <v>342</v>
      </c>
      <c r="F234" s="548"/>
      <c r="G234" s="546">
        <v>3039656348329</v>
      </c>
      <c r="H234" s="546">
        <v>0</v>
      </c>
      <c r="I234" s="546">
        <v>0</v>
      </c>
      <c r="J234" s="547"/>
      <c r="K234" s="547"/>
      <c r="L234" s="548"/>
      <c r="M234" s="546">
        <v>0</v>
      </c>
      <c r="N234" s="548"/>
      <c r="O234" s="548"/>
      <c r="P234" s="548"/>
      <c r="Q234" s="548"/>
      <c r="R234" s="548"/>
      <c r="S234" s="548" t="s">
        <v>201</v>
      </c>
      <c r="T234" s="546">
        <v>0</v>
      </c>
      <c r="U234" s="546">
        <v>0</v>
      </c>
      <c r="V234" s="546">
        <v>0</v>
      </c>
      <c r="W234" s="546">
        <v>0</v>
      </c>
      <c r="X234" s="546">
        <v>0</v>
      </c>
      <c r="Y234" s="548"/>
      <c r="Z234" s="548" t="s">
        <v>343</v>
      </c>
      <c r="AA234" s="549">
        <v>45904</v>
      </c>
      <c r="AB234" s="549">
        <v>45904</v>
      </c>
      <c r="AC234" s="547">
        <v>45904</v>
      </c>
      <c r="AD234" s="546">
        <v>20268449260</v>
      </c>
      <c r="AE234" s="546">
        <v>0</v>
      </c>
      <c r="AF234" s="546">
        <v>0</v>
      </c>
      <c r="AG234" s="546">
        <v>0</v>
      </c>
      <c r="AH234" s="546">
        <v>0</v>
      </c>
      <c r="AI234" s="548"/>
      <c r="AJ234" s="546">
        <v>0</v>
      </c>
      <c r="AK234" s="546">
        <v>0</v>
      </c>
      <c r="AL234" s="546"/>
      <c r="AM234" s="546">
        <v>0</v>
      </c>
      <c r="AN234" s="546">
        <v>0</v>
      </c>
      <c r="AO234" s="546">
        <v>0</v>
      </c>
      <c r="AP234" s="546">
        <v>0</v>
      </c>
      <c r="AQ234" s="550" t="b">
        <v>0</v>
      </c>
      <c r="AR234" s="546">
        <v>0</v>
      </c>
      <c r="AS234" s="546">
        <v>0</v>
      </c>
      <c r="AT234" s="546">
        <v>7.1878000000000002</v>
      </c>
      <c r="AU234" s="546">
        <v>0</v>
      </c>
      <c r="AV234" s="546">
        <v>0</v>
      </c>
      <c r="AW234" s="548"/>
      <c r="AX234" s="548"/>
      <c r="AY234" s="546">
        <v>-5.9898333333333333</v>
      </c>
      <c r="AZ234" s="546">
        <v>-1.2</v>
      </c>
      <c r="BA234" s="548"/>
      <c r="BB234" s="546">
        <v>157475</v>
      </c>
      <c r="BC234" s="546">
        <v>0</v>
      </c>
      <c r="BD234" s="548"/>
      <c r="BE234" s="548"/>
      <c r="BF234" s="548"/>
      <c r="BG234" s="548"/>
      <c r="BH234" s="548" t="s">
        <v>344</v>
      </c>
      <c r="BI234" s="548"/>
      <c r="BJ234" s="550" t="b">
        <v>0</v>
      </c>
      <c r="BK234" s="546">
        <v>0</v>
      </c>
      <c r="BL234" s="546">
        <v>0</v>
      </c>
      <c r="BM234" s="546">
        <v>0</v>
      </c>
      <c r="BN234" s="548"/>
      <c r="BO234" s="546">
        <v>0</v>
      </c>
      <c r="BP234" s="546">
        <v>0</v>
      </c>
      <c r="BQ234" s="546">
        <v>0</v>
      </c>
      <c r="BR234" s="546">
        <v>0</v>
      </c>
      <c r="BS234" s="548" t="s">
        <v>538</v>
      </c>
      <c r="BT234" s="546">
        <v>1</v>
      </c>
      <c r="BU234" s="550" t="b">
        <v>0</v>
      </c>
      <c r="BV234" s="548"/>
      <c r="BW234" s="546">
        <v>0</v>
      </c>
      <c r="BX234" s="546">
        <v>0</v>
      </c>
      <c r="BY234" s="548" t="s">
        <v>346</v>
      </c>
      <c r="BZ234" s="547">
        <v>45913</v>
      </c>
      <c r="CA234" s="546"/>
      <c r="CB234" s="546"/>
      <c r="CC234" s="546"/>
      <c r="CD234" s="546"/>
      <c r="CE234" s="546"/>
      <c r="CF234" s="546"/>
      <c r="CG234" s="546"/>
      <c r="CH234" s="546"/>
      <c r="CI234" s="546"/>
      <c r="CJ234" s="546"/>
      <c r="CK234" s="546"/>
      <c r="CL234" s="546"/>
      <c r="CM234" s="546"/>
      <c r="CN234" s="546"/>
      <c r="CO234" s="546"/>
      <c r="CP234" s="546"/>
      <c r="CQ234" s="546"/>
      <c r="CR234" s="546"/>
      <c r="CS234" s="546"/>
      <c r="CT234" s="546"/>
      <c r="CU234" s="546"/>
      <c r="CV234" s="546"/>
      <c r="CW234" s="546"/>
      <c r="CX234" s="546"/>
      <c r="CY234" s="546"/>
    </row>
    <row r="235" spans="1:103" ht="13.2">
      <c r="A235" s="541">
        <v>474036939</v>
      </c>
      <c r="B235" s="542">
        <v>45901</v>
      </c>
      <c r="C235" s="542">
        <v>45907</v>
      </c>
      <c r="D235" s="542">
        <v>45908</v>
      </c>
      <c r="E235" s="543" t="s">
        <v>342</v>
      </c>
      <c r="F235" s="543"/>
      <c r="G235" s="541">
        <v>3039713682454</v>
      </c>
      <c r="H235" s="541">
        <v>0</v>
      </c>
      <c r="I235" s="541">
        <v>0</v>
      </c>
      <c r="J235" s="542"/>
      <c r="K235" s="542"/>
      <c r="L235" s="543"/>
      <c r="M235" s="541">
        <v>0</v>
      </c>
      <c r="N235" s="543"/>
      <c r="O235" s="543"/>
      <c r="P235" s="543"/>
      <c r="Q235" s="543"/>
      <c r="R235" s="543"/>
      <c r="S235" s="543" t="s">
        <v>201</v>
      </c>
      <c r="T235" s="541">
        <v>0</v>
      </c>
      <c r="U235" s="541">
        <v>0</v>
      </c>
      <c r="V235" s="541">
        <v>0</v>
      </c>
      <c r="W235" s="541">
        <v>0</v>
      </c>
      <c r="X235" s="541">
        <v>0</v>
      </c>
      <c r="Y235" s="543"/>
      <c r="Z235" s="543" t="s">
        <v>343</v>
      </c>
      <c r="AA235" s="544">
        <v>45905</v>
      </c>
      <c r="AB235" s="544">
        <v>45905</v>
      </c>
      <c r="AC235" s="542">
        <v>45905</v>
      </c>
      <c r="AD235" s="541">
        <v>20796348799</v>
      </c>
      <c r="AE235" s="541">
        <v>0</v>
      </c>
      <c r="AF235" s="541">
        <v>0</v>
      </c>
      <c r="AG235" s="541">
        <v>0</v>
      </c>
      <c r="AH235" s="541">
        <v>0</v>
      </c>
      <c r="AI235" s="543"/>
      <c r="AJ235" s="541">
        <v>0</v>
      </c>
      <c r="AK235" s="541">
        <v>0</v>
      </c>
      <c r="AL235" s="541"/>
      <c r="AM235" s="541">
        <v>0</v>
      </c>
      <c r="AN235" s="541">
        <v>0</v>
      </c>
      <c r="AO235" s="541">
        <v>0</v>
      </c>
      <c r="AP235" s="541">
        <v>0</v>
      </c>
      <c r="AQ235" s="545" t="b">
        <v>0</v>
      </c>
      <c r="AR235" s="541">
        <v>0</v>
      </c>
      <c r="AS235" s="541">
        <v>0</v>
      </c>
      <c r="AT235" s="541">
        <v>7.2534000000000001</v>
      </c>
      <c r="AU235" s="541">
        <v>0</v>
      </c>
      <c r="AV235" s="541">
        <v>0</v>
      </c>
      <c r="AW235" s="543"/>
      <c r="AX235" s="543"/>
      <c r="AY235" s="541">
        <v>-6.0445000000000002</v>
      </c>
      <c r="AZ235" s="541">
        <v>-1.21</v>
      </c>
      <c r="BA235" s="543"/>
      <c r="BB235" s="541">
        <v>989</v>
      </c>
      <c r="BC235" s="541">
        <v>0</v>
      </c>
      <c r="BD235" s="543"/>
      <c r="BE235" s="543"/>
      <c r="BF235" s="543"/>
      <c r="BG235" s="543"/>
      <c r="BH235" s="543" t="s">
        <v>344</v>
      </c>
      <c r="BI235" s="543"/>
      <c r="BJ235" s="545" t="b">
        <v>0</v>
      </c>
      <c r="BK235" s="541">
        <v>0</v>
      </c>
      <c r="BL235" s="541">
        <v>0</v>
      </c>
      <c r="BM235" s="541">
        <v>0</v>
      </c>
      <c r="BN235" s="543"/>
      <c r="BO235" s="541">
        <v>0</v>
      </c>
      <c r="BP235" s="541">
        <v>0</v>
      </c>
      <c r="BQ235" s="541">
        <v>0</v>
      </c>
      <c r="BR235" s="541">
        <v>0</v>
      </c>
      <c r="BS235" s="543" t="s">
        <v>539</v>
      </c>
      <c r="BT235" s="541">
        <v>1</v>
      </c>
      <c r="BU235" s="545" t="b">
        <v>0</v>
      </c>
      <c r="BV235" s="543"/>
      <c r="BW235" s="541">
        <v>0</v>
      </c>
      <c r="BX235" s="541">
        <v>0</v>
      </c>
      <c r="BY235" s="543" t="s">
        <v>346</v>
      </c>
      <c r="BZ235" s="542">
        <v>45913</v>
      </c>
      <c r="CA235" s="541"/>
      <c r="CB235" s="541"/>
      <c r="CC235" s="541"/>
      <c r="CD235" s="541"/>
      <c r="CE235" s="541"/>
      <c r="CF235" s="541"/>
      <c r="CG235" s="541"/>
      <c r="CH235" s="541"/>
      <c r="CI235" s="541"/>
      <c r="CJ235" s="541"/>
      <c r="CK235" s="541"/>
      <c r="CL235" s="541"/>
      <c r="CM235" s="541"/>
      <c r="CN235" s="541"/>
      <c r="CO235" s="541"/>
      <c r="CP235" s="541"/>
      <c r="CQ235" s="541"/>
      <c r="CR235" s="541"/>
      <c r="CS235" s="541"/>
      <c r="CT235" s="541"/>
      <c r="CU235" s="541"/>
      <c r="CV235" s="541"/>
      <c r="CW235" s="541"/>
      <c r="CX235" s="541"/>
      <c r="CY235" s="541"/>
    </row>
    <row r="236" spans="1:103" ht="13.2">
      <c r="A236" s="546">
        <v>474036939</v>
      </c>
      <c r="B236" s="547">
        <v>45901</v>
      </c>
      <c r="C236" s="547">
        <v>45907</v>
      </c>
      <c r="D236" s="547">
        <v>45908</v>
      </c>
      <c r="E236" s="548" t="s">
        <v>342</v>
      </c>
      <c r="F236" s="548"/>
      <c r="G236" s="546">
        <v>3039713682461</v>
      </c>
      <c r="H236" s="546">
        <v>0</v>
      </c>
      <c r="I236" s="546">
        <v>0</v>
      </c>
      <c r="J236" s="547"/>
      <c r="K236" s="547"/>
      <c r="L236" s="548"/>
      <c r="M236" s="546">
        <v>0</v>
      </c>
      <c r="N236" s="548"/>
      <c r="O236" s="548"/>
      <c r="P236" s="548"/>
      <c r="Q236" s="548"/>
      <c r="R236" s="548"/>
      <c r="S236" s="548" t="s">
        <v>201</v>
      </c>
      <c r="T236" s="546">
        <v>0</v>
      </c>
      <c r="U236" s="546">
        <v>0</v>
      </c>
      <c r="V236" s="546">
        <v>0</v>
      </c>
      <c r="W236" s="546">
        <v>0</v>
      </c>
      <c r="X236" s="546">
        <v>0</v>
      </c>
      <c r="Y236" s="548"/>
      <c r="Z236" s="548" t="s">
        <v>343</v>
      </c>
      <c r="AA236" s="549">
        <v>45905</v>
      </c>
      <c r="AB236" s="549">
        <v>45905</v>
      </c>
      <c r="AC236" s="547">
        <v>45905</v>
      </c>
      <c r="AD236" s="546">
        <v>20838826381</v>
      </c>
      <c r="AE236" s="546">
        <v>0</v>
      </c>
      <c r="AF236" s="546">
        <v>0</v>
      </c>
      <c r="AG236" s="546">
        <v>0</v>
      </c>
      <c r="AH236" s="546">
        <v>0</v>
      </c>
      <c r="AI236" s="548"/>
      <c r="AJ236" s="546">
        <v>0</v>
      </c>
      <c r="AK236" s="546">
        <v>0</v>
      </c>
      <c r="AL236" s="546"/>
      <c r="AM236" s="546">
        <v>0</v>
      </c>
      <c r="AN236" s="546">
        <v>0</v>
      </c>
      <c r="AO236" s="546">
        <v>0</v>
      </c>
      <c r="AP236" s="546">
        <v>0</v>
      </c>
      <c r="AQ236" s="550" t="b">
        <v>0</v>
      </c>
      <c r="AR236" s="546">
        <v>0</v>
      </c>
      <c r="AS236" s="546">
        <v>0</v>
      </c>
      <c r="AT236" s="546">
        <v>3.2766999999999999</v>
      </c>
      <c r="AU236" s="546">
        <v>0</v>
      </c>
      <c r="AV236" s="546">
        <v>0</v>
      </c>
      <c r="AW236" s="548"/>
      <c r="AX236" s="548"/>
      <c r="AY236" s="546">
        <v>-2.7305833333333331</v>
      </c>
      <c r="AZ236" s="546">
        <v>-0.55000000000000004</v>
      </c>
      <c r="BA236" s="548"/>
      <c r="BB236" s="546">
        <v>204087</v>
      </c>
      <c r="BC236" s="546">
        <v>0</v>
      </c>
      <c r="BD236" s="548"/>
      <c r="BE236" s="548"/>
      <c r="BF236" s="548"/>
      <c r="BG236" s="548"/>
      <c r="BH236" s="548" t="s">
        <v>344</v>
      </c>
      <c r="BI236" s="548"/>
      <c r="BJ236" s="550" t="b">
        <v>0</v>
      </c>
      <c r="BK236" s="546">
        <v>0</v>
      </c>
      <c r="BL236" s="546">
        <v>0</v>
      </c>
      <c r="BM236" s="546">
        <v>0</v>
      </c>
      <c r="BN236" s="548"/>
      <c r="BO236" s="546">
        <v>0</v>
      </c>
      <c r="BP236" s="546">
        <v>0</v>
      </c>
      <c r="BQ236" s="546">
        <v>0</v>
      </c>
      <c r="BR236" s="546">
        <v>0</v>
      </c>
      <c r="BS236" s="548" t="s">
        <v>540</v>
      </c>
      <c r="BT236" s="546">
        <v>1</v>
      </c>
      <c r="BU236" s="550" t="b">
        <v>0</v>
      </c>
      <c r="BV236" s="548"/>
      <c r="BW236" s="546">
        <v>0</v>
      </c>
      <c r="BX236" s="546">
        <v>0</v>
      </c>
      <c r="BY236" s="548" t="s">
        <v>346</v>
      </c>
      <c r="BZ236" s="547">
        <v>45913</v>
      </c>
      <c r="CA236" s="546"/>
      <c r="CB236" s="546"/>
      <c r="CC236" s="546"/>
      <c r="CD236" s="546"/>
      <c r="CE236" s="546"/>
      <c r="CF236" s="546"/>
      <c r="CG236" s="546"/>
      <c r="CH236" s="546"/>
      <c r="CI236" s="546"/>
      <c r="CJ236" s="546"/>
      <c r="CK236" s="546"/>
      <c r="CL236" s="546"/>
      <c r="CM236" s="546"/>
      <c r="CN236" s="546"/>
      <c r="CO236" s="546"/>
      <c r="CP236" s="546"/>
      <c r="CQ236" s="546"/>
      <c r="CR236" s="546"/>
      <c r="CS236" s="546"/>
      <c r="CT236" s="546"/>
      <c r="CU236" s="546"/>
      <c r="CV236" s="546"/>
      <c r="CW236" s="546"/>
      <c r="CX236" s="546"/>
      <c r="CY236" s="546"/>
    </row>
    <row r="237" spans="1:103" ht="13.2">
      <c r="A237" s="541">
        <v>474036939</v>
      </c>
      <c r="B237" s="542">
        <v>45901</v>
      </c>
      <c r="C237" s="542">
        <v>45907</v>
      </c>
      <c r="D237" s="542">
        <v>45908</v>
      </c>
      <c r="E237" s="543" t="s">
        <v>342</v>
      </c>
      <c r="F237" s="543"/>
      <c r="G237" s="541">
        <v>3039713682468</v>
      </c>
      <c r="H237" s="541">
        <v>0</v>
      </c>
      <c r="I237" s="541">
        <v>0</v>
      </c>
      <c r="J237" s="542"/>
      <c r="K237" s="542"/>
      <c r="L237" s="543"/>
      <c r="M237" s="541">
        <v>0</v>
      </c>
      <c r="N237" s="543"/>
      <c r="O237" s="543"/>
      <c r="P237" s="543"/>
      <c r="Q237" s="543"/>
      <c r="R237" s="543"/>
      <c r="S237" s="543" t="s">
        <v>201</v>
      </c>
      <c r="T237" s="541">
        <v>0</v>
      </c>
      <c r="U237" s="541">
        <v>0</v>
      </c>
      <c r="V237" s="541">
        <v>0</v>
      </c>
      <c r="W237" s="541">
        <v>0</v>
      </c>
      <c r="X237" s="541">
        <v>0</v>
      </c>
      <c r="Y237" s="543"/>
      <c r="Z237" s="543" t="s">
        <v>343</v>
      </c>
      <c r="AA237" s="544">
        <v>45905</v>
      </c>
      <c r="AB237" s="544">
        <v>45905</v>
      </c>
      <c r="AC237" s="542">
        <v>45905</v>
      </c>
      <c r="AD237" s="541">
        <v>20810726139</v>
      </c>
      <c r="AE237" s="541">
        <v>0</v>
      </c>
      <c r="AF237" s="541">
        <v>0</v>
      </c>
      <c r="AG237" s="541">
        <v>0</v>
      </c>
      <c r="AH237" s="541">
        <v>0</v>
      </c>
      <c r="AI237" s="543"/>
      <c r="AJ237" s="541">
        <v>0</v>
      </c>
      <c r="AK237" s="541">
        <v>0</v>
      </c>
      <c r="AL237" s="541"/>
      <c r="AM237" s="541">
        <v>0</v>
      </c>
      <c r="AN237" s="541">
        <v>0</v>
      </c>
      <c r="AO237" s="541">
        <v>0</v>
      </c>
      <c r="AP237" s="541">
        <v>0</v>
      </c>
      <c r="AQ237" s="545" t="b">
        <v>0</v>
      </c>
      <c r="AR237" s="541">
        <v>0</v>
      </c>
      <c r="AS237" s="541">
        <v>0</v>
      </c>
      <c r="AT237" s="541">
        <v>2.556</v>
      </c>
      <c r="AU237" s="541">
        <v>0</v>
      </c>
      <c r="AV237" s="541">
        <v>0</v>
      </c>
      <c r="AW237" s="543"/>
      <c r="AX237" s="543"/>
      <c r="AY237" s="541">
        <v>-2.13</v>
      </c>
      <c r="AZ237" s="541">
        <v>-0.43</v>
      </c>
      <c r="BA237" s="543"/>
      <c r="BB237" s="541">
        <v>105390</v>
      </c>
      <c r="BC237" s="541">
        <v>0</v>
      </c>
      <c r="BD237" s="543"/>
      <c r="BE237" s="543"/>
      <c r="BF237" s="543"/>
      <c r="BG237" s="543"/>
      <c r="BH237" s="543" t="s">
        <v>344</v>
      </c>
      <c r="BI237" s="543"/>
      <c r="BJ237" s="545" t="b">
        <v>0</v>
      </c>
      <c r="BK237" s="541">
        <v>0</v>
      </c>
      <c r="BL237" s="541">
        <v>0</v>
      </c>
      <c r="BM237" s="541">
        <v>0</v>
      </c>
      <c r="BN237" s="543"/>
      <c r="BO237" s="541">
        <v>0</v>
      </c>
      <c r="BP237" s="541">
        <v>0</v>
      </c>
      <c r="BQ237" s="541">
        <v>0</v>
      </c>
      <c r="BR237" s="541">
        <v>0</v>
      </c>
      <c r="BS237" s="543" t="s">
        <v>541</v>
      </c>
      <c r="BT237" s="541">
        <v>1</v>
      </c>
      <c r="BU237" s="545" t="b">
        <v>0</v>
      </c>
      <c r="BV237" s="543"/>
      <c r="BW237" s="541">
        <v>0</v>
      </c>
      <c r="BX237" s="541">
        <v>0</v>
      </c>
      <c r="BY237" s="543" t="s">
        <v>346</v>
      </c>
      <c r="BZ237" s="542">
        <v>45913</v>
      </c>
      <c r="CA237" s="541"/>
      <c r="CB237" s="541"/>
      <c r="CC237" s="541"/>
      <c r="CD237" s="541"/>
      <c r="CE237" s="541"/>
      <c r="CF237" s="541"/>
      <c r="CG237" s="541"/>
      <c r="CH237" s="541"/>
      <c r="CI237" s="541"/>
      <c r="CJ237" s="541"/>
      <c r="CK237" s="541"/>
      <c r="CL237" s="541"/>
      <c r="CM237" s="541"/>
      <c r="CN237" s="541"/>
      <c r="CO237" s="541"/>
      <c r="CP237" s="541"/>
      <c r="CQ237" s="541"/>
      <c r="CR237" s="541"/>
      <c r="CS237" s="541"/>
      <c r="CT237" s="541"/>
      <c r="CU237" s="541"/>
      <c r="CV237" s="541"/>
      <c r="CW237" s="541"/>
      <c r="CX237" s="541"/>
      <c r="CY237" s="541"/>
    </row>
    <row r="238" spans="1:103" ht="13.2">
      <c r="A238" s="546">
        <v>474036939</v>
      </c>
      <c r="B238" s="547">
        <v>45901</v>
      </c>
      <c r="C238" s="547">
        <v>45907</v>
      </c>
      <c r="D238" s="547">
        <v>45908</v>
      </c>
      <c r="E238" s="548" t="s">
        <v>342</v>
      </c>
      <c r="F238" s="548"/>
      <c r="G238" s="546">
        <v>3039713682465</v>
      </c>
      <c r="H238" s="546">
        <v>0</v>
      </c>
      <c r="I238" s="546">
        <v>0</v>
      </c>
      <c r="J238" s="547"/>
      <c r="K238" s="547"/>
      <c r="L238" s="548"/>
      <c r="M238" s="546">
        <v>0</v>
      </c>
      <c r="N238" s="548"/>
      <c r="O238" s="548"/>
      <c r="P238" s="548"/>
      <c r="Q238" s="548"/>
      <c r="R238" s="548"/>
      <c r="S238" s="548" t="s">
        <v>201</v>
      </c>
      <c r="T238" s="546">
        <v>0</v>
      </c>
      <c r="U238" s="546">
        <v>0</v>
      </c>
      <c r="V238" s="546">
        <v>0</v>
      </c>
      <c r="W238" s="546">
        <v>0</v>
      </c>
      <c r="X238" s="546">
        <v>0</v>
      </c>
      <c r="Y238" s="548"/>
      <c r="Z238" s="548" t="s">
        <v>343</v>
      </c>
      <c r="AA238" s="549">
        <v>45905</v>
      </c>
      <c r="AB238" s="549">
        <v>45905</v>
      </c>
      <c r="AC238" s="547">
        <v>45905</v>
      </c>
      <c r="AD238" s="546">
        <v>21034246593</v>
      </c>
      <c r="AE238" s="546">
        <v>0</v>
      </c>
      <c r="AF238" s="546">
        <v>0</v>
      </c>
      <c r="AG238" s="546">
        <v>0</v>
      </c>
      <c r="AH238" s="546">
        <v>0</v>
      </c>
      <c r="AI238" s="548"/>
      <c r="AJ238" s="546">
        <v>0</v>
      </c>
      <c r="AK238" s="546">
        <v>0</v>
      </c>
      <c r="AL238" s="546"/>
      <c r="AM238" s="546">
        <v>0</v>
      </c>
      <c r="AN238" s="546">
        <v>0</v>
      </c>
      <c r="AO238" s="546">
        <v>0</v>
      </c>
      <c r="AP238" s="546">
        <v>0</v>
      </c>
      <c r="AQ238" s="550" t="b">
        <v>0</v>
      </c>
      <c r="AR238" s="546">
        <v>0</v>
      </c>
      <c r="AS238" s="546">
        <v>0</v>
      </c>
      <c r="AT238" s="546">
        <v>3.1537999999999999</v>
      </c>
      <c r="AU238" s="546">
        <v>0</v>
      </c>
      <c r="AV238" s="546">
        <v>0</v>
      </c>
      <c r="AW238" s="548"/>
      <c r="AX238" s="548"/>
      <c r="AY238" s="546">
        <v>-2.6281666666666665</v>
      </c>
      <c r="AZ238" s="546">
        <v>-0.53</v>
      </c>
      <c r="BA238" s="548"/>
      <c r="BB238" s="546">
        <v>106152</v>
      </c>
      <c r="BC238" s="546">
        <v>0</v>
      </c>
      <c r="BD238" s="548"/>
      <c r="BE238" s="548"/>
      <c r="BF238" s="548"/>
      <c r="BG238" s="548"/>
      <c r="BH238" s="548" t="s">
        <v>344</v>
      </c>
      <c r="BI238" s="548"/>
      <c r="BJ238" s="550" t="b">
        <v>0</v>
      </c>
      <c r="BK238" s="546">
        <v>0</v>
      </c>
      <c r="BL238" s="546">
        <v>0</v>
      </c>
      <c r="BM238" s="546">
        <v>0</v>
      </c>
      <c r="BN238" s="548"/>
      <c r="BO238" s="546">
        <v>0</v>
      </c>
      <c r="BP238" s="546">
        <v>0</v>
      </c>
      <c r="BQ238" s="546">
        <v>0</v>
      </c>
      <c r="BR238" s="546">
        <v>0</v>
      </c>
      <c r="BS238" s="548" t="s">
        <v>542</v>
      </c>
      <c r="BT238" s="546">
        <v>1</v>
      </c>
      <c r="BU238" s="550" t="b">
        <v>0</v>
      </c>
      <c r="BV238" s="548"/>
      <c r="BW238" s="546">
        <v>0</v>
      </c>
      <c r="BX238" s="546">
        <v>0</v>
      </c>
      <c r="BY238" s="548" t="s">
        <v>346</v>
      </c>
      <c r="BZ238" s="547">
        <v>45913</v>
      </c>
      <c r="CA238" s="546"/>
      <c r="CB238" s="546"/>
      <c r="CC238" s="546"/>
      <c r="CD238" s="546"/>
      <c r="CE238" s="546"/>
      <c r="CF238" s="546"/>
      <c r="CG238" s="546"/>
      <c r="CH238" s="546"/>
      <c r="CI238" s="546"/>
      <c r="CJ238" s="546"/>
      <c r="CK238" s="546"/>
      <c r="CL238" s="546"/>
      <c r="CM238" s="546"/>
      <c r="CN238" s="546"/>
      <c r="CO238" s="546"/>
      <c r="CP238" s="546"/>
      <c r="CQ238" s="546"/>
      <c r="CR238" s="546"/>
      <c r="CS238" s="546"/>
      <c r="CT238" s="546"/>
      <c r="CU238" s="546"/>
      <c r="CV238" s="546"/>
      <c r="CW238" s="546"/>
      <c r="CX238" s="546"/>
      <c r="CY238" s="546"/>
    </row>
    <row r="239" spans="1:103" ht="13.2">
      <c r="A239" s="541">
        <v>474036939</v>
      </c>
      <c r="B239" s="542">
        <v>45901</v>
      </c>
      <c r="C239" s="542">
        <v>45907</v>
      </c>
      <c r="D239" s="542">
        <v>45908</v>
      </c>
      <c r="E239" s="543" t="s">
        <v>342</v>
      </c>
      <c r="F239" s="543"/>
      <c r="G239" s="541">
        <v>3039713682456</v>
      </c>
      <c r="H239" s="541">
        <v>0</v>
      </c>
      <c r="I239" s="541">
        <v>0</v>
      </c>
      <c r="J239" s="542"/>
      <c r="K239" s="542"/>
      <c r="L239" s="543"/>
      <c r="M239" s="541">
        <v>0</v>
      </c>
      <c r="N239" s="543"/>
      <c r="O239" s="543"/>
      <c r="P239" s="543"/>
      <c r="Q239" s="543"/>
      <c r="R239" s="543"/>
      <c r="S239" s="543" t="s">
        <v>201</v>
      </c>
      <c r="T239" s="541">
        <v>0</v>
      </c>
      <c r="U239" s="541">
        <v>0</v>
      </c>
      <c r="V239" s="541">
        <v>0</v>
      </c>
      <c r="W239" s="541">
        <v>0</v>
      </c>
      <c r="X239" s="541">
        <v>0</v>
      </c>
      <c r="Y239" s="543"/>
      <c r="Z239" s="543" t="s">
        <v>343</v>
      </c>
      <c r="AA239" s="544">
        <v>45905</v>
      </c>
      <c r="AB239" s="544">
        <v>45905</v>
      </c>
      <c r="AC239" s="542">
        <v>45905</v>
      </c>
      <c r="AD239" s="541">
        <v>20679848488</v>
      </c>
      <c r="AE239" s="541">
        <v>0</v>
      </c>
      <c r="AF239" s="541">
        <v>0</v>
      </c>
      <c r="AG239" s="541">
        <v>0</v>
      </c>
      <c r="AH239" s="541">
        <v>0</v>
      </c>
      <c r="AI239" s="543"/>
      <c r="AJ239" s="541">
        <v>0</v>
      </c>
      <c r="AK239" s="541">
        <v>0</v>
      </c>
      <c r="AL239" s="541"/>
      <c r="AM239" s="541">
        <v>0</v>
      </c>
      <c r="AN239" s="541">
        <v>0</v>
      </c>
      <c r="AO239" s="541">
        <v>0</v>
      </c>
      <c r="AP239" s="541">
        <v>0</v>
      </c>
      <c r="AQ239" s="545" t="b">
        <v>0</v>
      </c>
      <c r="AR239" s="541">
        <v>0</v>
      </c>
      <c r="AS239" s="541">
        <v>0</v>
      </c>
      <c r="AT239" s="541">
        <v>5.6066000000000003</v>
      </c>
      <c r="AU239" s="541">
        <v>0</v>
      </c>
      <c r="AV239" s="541">
        <v>0</v>
      </c>
      <c r="AW239" s="543"/>
      <c r="AX239" s="543"/>
      <c r="AY239" s="541">
        <v>-4.6721666666666666</v>
      </c>
      <c r="AZ239" s="541">
        <v>-0.93</v>
      </c>
      <c r="BA239" s="543"/>
      <c r="BB239" s="541">
        <v>101370</v>
      </c>
      <c r="BC239" s="541">
        <v>0</v>
      </c>
      <c r="BD239" s="543"/>
      <c r="BE239" s="543"/>
      <c r="BF239" s="543"/>
      <c r="BG239" s="543"/>
      <c r="BH239" s="543" t="s">
        <v>344</v>
      </c>
      <c r="BI239" s="543"/>
      <c r="BJ239" s="545" t="b">
        <v>0</v>
      </c>
      <c r="BK239" s="541">
        <v>0</v>
      </c>
      <c r="BL239" s="541">
        <v>0</v>
      </c>
      <c r="BM239" s="541">
        <v>0</v>
      </c>
      <c r="BN239" s="543"/>
      <c r="BO239" s="541">
        <v>0</v>
      </c>
      <c r="BP239" s="541">
        <v>0</v>
      </c>
      <c r="BQ239" s="541">
        <v>0</v>
      </c>
      <c r="BR239" s="541">
        <v>0</v>
      </c>
      <c r="BS239" s="543" t="s">
        <v>543</v>
      </c>
      <c r="BT239" s="541">
        <v>1</v>
      </c>
      <c r="BU239" s="545" t="b">
        <v>0</v>
      </c>
      <c r="BV239" s="543"/>
      <c r="BW239" s="541">
        <v>0</v>
      </c>
      <c r="BX239" s="541">
        <v>0</v>
      </c>
      <c r="BY239" s="543" t="s">
        <v>346</v>
      </c>
      <c r="BZ239" s="542">
        <v>45913</v>
      </c>
      <c r="CA239" s="541"/>
      <c r="CB239" s="541"/>
      <c r="CC239" s="541"/>
      <c r="CD239" s="541"/>
      <c r="CE239" s="541"/>
      <c r="CF239" s="541"/>
      <c r="CG239" s="541"/>
      <c r="CH239" s="541"/>
      <c r="CI239" s="541"/>
      <c r="CJ239" s="541"/>
      <c r="CK239" s="541"/>
      <c r="CL239" s="541"/>
      <c r="CM239" s="541"/>
      <c r="CN239" s="541"/>
      <c r="CO239" s="541"/>
      <c r="CP239" s="541"/>
      <c r="CQ239" s="541"/>
      <c r="CR239" s="541"/>
      <c r="CS239" s="541"/>
      <c r="CT239" s="541"/>
      <c r="CU239" s="541"/>
      <c r="CV239" s="541"/>
      <c r="CW239" s="541"/>
      <c r="CX239" s="541"/>
      <c r="CY239" s="541"/>
    </row>
    <row r="240" spans="1:103" ht="13.2">
      <c r="A240" s="546">
        <v>474036939</v>
      </c>
      <c r="B240" s="547">
        <v>45901</v>
      </c>
      <c r="C240" s="547">
        <v>45907</v>
      </c>
      <c r="D240" s="547">
        <v>45908</v>
      </c>
      <c r="E240" s="548" t="s">
        <v>342</v>
      </c>
      <c r="F240" s="548"/>
      <c r="G240" s="546">
        <v>3039713682467</v>
      </c>
      <c r="H240" s="546">
        <v>0</v>
      </c>
      <c r="I240" s="546">
        <v>0</v>
      </c>
      <c r="J240" s="547"/>
      <c r="K240" s="547"/>
      <c r="L240" s="548"/>
      <c r="M240" s="546">
        <v>0</v>
      </c>
      <c r="N240" s="548"/>
      <c r="O240" s="548"/>
      <c r="P240" s="548"/>
      <c r="Q240" s="548"/>
      <c r="R240" s="548"/>
      <c r="S240" s="548" t="s">
        <v>201</v>
      </c>
      <c r="T240" s="546">
        <v>0</v>
      </c>
      <c r="U240" s="546">
        <v>0</v>
      </c>
      <c r="V240" s="546">
        <v>0</v>
      </c>
      <c r="W240" s="546">
        <v>0</v>
      </c>
      <c r="X240" s="546">
        <v>0</v>
      </c>
      <c r="Y240" s="548"/>
      <c r="Z240" s="548" t="s">
        <v>343</v>
      </c>
      <c r="AA240" s="549">
        <v>45905</v>
      </c>
      <c r="AB240" s="549">
        <v>45905</v>
      </c>
      <c r="AC240" s="547">
        <v>45905</v>
      </c>
      <c r="AD240" s="546">
        <v>3532853296</v>
      </c>
      <c r="AE240" s="546">
        <v>0</v>
      </c>
      <c r="AF240" s="546">
        <v>0</v>
      </c>
      <c r="AG240" s="546">
        <v>0</v>
      </c>
      <c r="AH240" s="546">
        <v>0</v>
      </c>
      <c r="AI240" s="548"/>
      <c r="AJ240" s="546">
        <v>0</v>
      </c>
      <c r="AK240" s="546">
        <v>0</v>
      </c>
      <c r="AL240" s="546"/>
      <c r="AM240" s="546">
        <v>0</v>
      </c>
      <c r="AN240" s="546">
        <v>0</v>
      </c>
      <c r="AO240" s="546">
        <v>0</v>
      </c>
      <c r="AP240" s="546">
        <v>0</v>
      </c>
      <c r="AQ240" s="550" t="b">
        <v>0</v>
      </c>
      <c r="AR240" s="546">
        <v>0</v>
      </c>
      <c r="AS240" s="546">
        <v>0</v>
      </c>
      <c r="AT240" s="546">
        <v>3.1202000000000001</v>
      </c>
      <c r="AU240" s="546">
        <v>0</v>
      </c>
      <c r="AV240" s="546">
        <v>0</v>
      </c>
      <c r="AW240" s="548"/>
      <c r="AX240" s="548"/>
      <c r="AY240" s="546">
        <v>-2.6001666666666665</v>
      </c>
      <c r="AZ240" s="546">
        <v>-0.52</v>
      </c>
      <c r="BA240" s="548"/>
      <c r="BB240" s="546">
        <v>203061</v>
      </c>
      <c r="BC240" s="546">
        <v>0</v>
      </c>
      <c r="BD240" s="548"/>
      <c r="BE240" s="548"/>
      <c r="BF240" s="548"/>
      <c r="BG240" s="548"/>
      <c r="BH240" s="548" t="s">
        <v>344</v>
      </c>
      <c r="BI240" s="548"/>
      <c r="BJ240" s="550" t="b">
        <v>0</v>
      </c>
      <c r="BK240" s="546">
        <v>0</v>
      </c>
      <c r="BL240" s="546">
        <v>0</v>
      </c>
      <c r="BM240" s="546">
        <v>0</v>
      </c>
      <c r="BN240" s="548"/>
      <c r="BO240" s="546">
        <v>0</v>
      </c>
      <c r="BP240" s="546">
        <v>0</v>
      </c>
      <c r="BQ240" s="546">
        <v>0</v>
      </c>
      <c r="BR240" s="546">
        <v>0</v>
      </c>
      <c r="BS240" s="548" t="s">
        <v>544</v>
      </c>
      <c r="BT240" s="546">
        <v>1</v>
      </c>
      <c r="BU240" s="550" t="b">
        <v>0</v>
      </c>
      <c r="BV240" s="548"/>
      <c r="BW240" s="546">
        <v>0</v>
      </c>
      <c r="BX240" s="546">
        <v>0</v>
      </c>
      <c r="BY240" s="548" t="s">
        <v>346</v>
      </c>
      <c r="BZ240" s="547">
        <v>45913</v>
      </c>
      <c r="CA240" s="546"/>
      <c r="CB240" s="546"/>
      <c r="CC240" s="546"/>
      <c r="CD240" s="546"/>
      <c r="CE240" s="546"/>
      <c r="CF240" s="546"/>
      <c r="CG240" s="546"/>
      <c r="CH240" s="546"/>
      <c r="CI240" s="546"/>
      <c r="CJ240" s="546"/>
      <c r="CK240" s="546"/>
      <c r="CL240" s="546"/>
      <c r="CM240" s="546"/>
      <c r="CN240" s="546"/>
      <c r="CO240" s="546"/>
      <c r="CP240" s="546"/>
      <c r="CQ240" s="546"/>
      <c r="CR240" s="546"/>
      <c r="CS240" s="546"/>
      <c r="CT240" s="546"/>
      <c r="CU240" s="546"/>
      <c r="CV240" s="546"/>
      <c r="CW240" s="546"/>
      <c r="CX240" s="546"/>
      <c r="CY240" s="546"/>
    </row>
    <row r="241" spans="1:103" ht="13.2">
      <c r="A241" s="541">
        <v>474036939</v>
      </c>
      <c r="B241" s="542">
        <v>45901</v>
      </c>
      <c r="C241" s="542">
        <v>45907</v>
      </c>
      <c r="D241" s="542">
        <v>45908</v>
      </c>
      <c r="E241" s="543" t="s">
        <v>342</v>
      </c>
      <c r="F241" s="543"/>
      <c r="G241" s="541">
        <v>3039713682455</v>
      </c>
      <c r="H241" s="541">
        <v>0</v>
      </c>
      <c r="I241" s="541">
        <v>0</v>
      </c>
      <c r="J241" s="542"/>
      <c r="K241" s="542"/>
      <c r="L241" s="543"/>
      <c r="M241" s="541">
        <v>0</v>
      </c>
      <c r="N241" s="543"/>
      <c r="O241" s="543"/>
      <c r="P241" s="543"/>
      <c r="Q241" s="543"/>
      <c r="R241" s="543"/>
      <c r="S241" s="543" t="s">
        <v>201</v>
      </c>
      <c r="T241" s="541">
        <v>0</v>
      </c>
      <c r="U241" s="541">
        <v>0</v>
      </c>
      <c r="V241" s="541">
        <v>0</v>
      </c>
      <c r="W241" s="541">
        <v>0</v>
      </c>
      <c r="X241" s="541">
        <v>0</v>
      </c>
      <c r="Y241" s="543"/>
      <c r="Z241" s="543" t="s">
        <v>343</v>
      </c>
      <c r="AA241" s="544">
        <v>45905</v>
      </c>
      <c r="AB241" s="544">
        <v>45905</v>
      </c>
      <c r="AC241" s="542">
        <v>45905</v>
      </c>
      <c r="AD241" s="541">
        <v>3532853292</v>
      </c>
      <c r="AE241" s="541">
        <v>0</v>
      </c>
      <c r="AF241" s="541">
        <v>0</v>
      </c>
      <c r="AG241" s="541">
        <v>0</v>
      </c>
      <c r="AH241" s="541">
        <v>0</v>
      </c>
      <c r="AI241" s="543"/>
      <c r="AJ241" s="541">
        <v>0</v>
      </c>
      <c r="AK241" s="541">
        <v>0</v>
      </c>
      <c r="AL241" s="541"/>
      <c r="AM241" s="541">
        <v>0</v>
      </c>
      <c r="AN241" s="541">
        <v>0</v>
      </c>
      <c r="AO241" s="541">
        <v>0</v>
      </c>
      <c r="AP241" s="541">
        <v>0</v>
      </c>
      <c r="AQ241" s="545" t="b">
        <v>0</v>
      </c>
      <c r="AR241" s="541">
        <v>0</v>
      </c>
      <c r="AS241" s="541">
        <v>0</v>
      </c>
      <c r="AT241" s="541">
        <v>7.4980000000000002</v>
      </c>
      <c r="AU241" s="541">
        <v>0</v>
      </c>
      <c r="AV241" s="541">
        <v>0</v>
      </c>
      <c r="AW241" s="543"/>
      <c r="AX241" s="543"/>
      <c r="AY241" s="541">
        <v>-6.2483333333333331</v>
      </c>
      <c r="AZ241" s="541">
        <v>-1.25</v>
      </c>
      <c r="BA241" s="543"/>
      <c r="BB241" s="541">
        <v>3612</v>
      </c>
      <c r="BC241" s="541">
        <v>0</v>
      </c>
      <c r="BD241" s="543"/>
      <c r="BE241" s="543"/>
      <c r="BF241" s="543"/>
      <c r="BG241" s="543"/>
      <c r="BH241" s="543" t="s">
        <v>344</v>
      </c>
      <c r="BI241" s="543"/>
      <c r="BJ241" s="545" t="b">
        <v>0</v>
      </c>
      <c r="BK241" s="541">
        <v>0</v>
      </c>
      <c r="BL241" s="541">
        <v>0</v>
      </c>
      <c r="BM241" s="541">
        <v>0</v>
      </c>
      <c r="BN241" s="543"/>
      <c r="BO241" s="541">
        <v>0</v>
      </c>
      <c r="BP241" s="541">
        <v>0</v>
      </c>
      <c r="BQ241" s="541">
        <v>0</v>
      </c>
      <c r="BR241" s="541">
        <v>0</v>
      </c>
      <c r="BS241" s="543" t="s">
        <v>545</v>
      </c>
      <c r="BT241" s="541">
        <v>1</v>
      </c>
      <c r="BU241" s="545" t="b">
        <v>0</v>
      </c>
      <c r="BV241" s="543"/>
      <c r="BW241" s="541">
        <v>0</v>
      </c>
      <c r="BX241" s="541">
        <v>0</v>
      </c>
      <c r="BY241" s="543" t="s">
        <v>346</v>
      </c>
      <c r="BZ241" s="542">
        <v>45913</v>
      </c>
      <c r="CA241" s="541"/>
      <c r="CB241" s="541"/>
      <c r="CC241" s="541"/>
      <c r="CD241" s="541"/>
      <c r="CE241" s="541"/>
      <c r="CF241" s="541"/>
      <c r="CG241" s="541"/>
      <c r="CH241" s="541"/>
      <c r="CI241" s="541"/>
      <c r="CJ241" s="541"/>
      <c r="CK241" s="541"/>
      <c r="CL241" s="541"/>
      <c r="CM241" s="541"/>
      <c r="CN241" s="541"/>
      <c r="CO241" s="541"/>
      <c r="CP241" s="541"/>
      <c r="CQ241" s="541"/>
      <c r="CR241" s="541"/>
      <c r="CS241" s="541"/>
      <c r="CT241" s="541"/>
      <c r="CU241" s="541"/>
      <c r="CV241" s="541"/>
      <c r="CW241" s="541"/>
      <c r="CX241" s="541"/>
      <c r="CY241" s="541"/>
    </row>
    <row r="242" spans="1:103" ht="13.2">
      <c r="A242" s="546">
        <v>474036939</v>
      </c>
      <c r="B242" s="547">
        <v>45901</v>
      </c>
      <c r="C242" s="547">
        <v>45907</v>
      </c>
      <c r="D242" s="547">
        <v>45908</v>
      </c>
      <c r="E242" s="548" t="s">
        <v>342</v>
      </c>
      <c r="F242" s="548"/>
      <c r="G242" s="546">
        <v>3039713682457</v>
      </c>
      <c r="H242" s="546">
        <v>0</v>
      </c>
      <c r="I242" s="546">
        <v>0</v>
      </c>
      <c r="J242" s="547"/>
      <c r="K242" s="547"/>
      <c r="L242" s="548"/>
      <c r="M242" s="546">
        <v>0</v>
      </c>
      <c r="N242" s="548"/>
      <c r="O242" s="548"/>
      <c r="P242" s="548"/>
      <c r="Q242" s="548"/>
      <c r="R242" s="548"/>
      <c r="S242" s="548" t="s">
        <v>201</v>
      </c>
      <c r="T242" s="546">
        <v>0</v>
      </c>
      <c r="U242" s="546">
        <v>0</v>
      </c>
      <c r="V242" s="546">
        <v>0</v>
      </c>
      <c r="W242" s="546">
        <v>0</v>
      </c>
      <c r="X242" s="546">
        <v>0</v>
      </c>
      <c r="Y242" s="548"/>
      <c r="Z242" s="548" t="s">
        <v>343</v>
      </c>
      <c r="AA242" s="549">
        <v>45905</v>
      </c>
      <c r="AB242" s="549">
        <v>45905</v>
      </c>
      <c r="AC242" s="547">
        <v>45905</v>
      </c>
      <c r="AD242" s="546">
        <v>20816661369</v>
      </c>
      <c r="AE242" s="546">
        <v>0</v>
      </c>
      <c r="AF242" s="546">
        <v>0</v>
      </c>
      <c r="AG242" s="546">
        <v>0</v>
      </c>
      <c r="AH242" s="546">
        <v>0</v>
      </c>
      <c r="AI242" s="548"/>
      <c r="AJ242" s="546">
        <v>0</v>
      </c>
      <c r="AK242" s="546">
        <v>0</v>
      </c>
      <c r="AL242" s="546"/>
      <c r="AM242" s="546">
        <v>0</v>
      </c>
      <c r="AN242" s="546">
        <v>0</v>
      </c>
      <c r="AO242" s="546">
        <v>0</v>
      </c>
      <c r="AP242" s="546">
        <v>0</v>
      </c>
      <c r="AQ242" s="550" t="b">
        <v>0</v>
      </c>
      <c r="AR242" s="546">
        <v>0</v>
      </c>
      <c r="AS242" s="546">
        <v>0</v>
      </c>
      <c r="AT242" s="546">
        <v>3.5737999999999999</v>
      </c>
      <c r="AU242" s="546">
        <v>0</v>
      </c>
      <c r="AV242" s="546">
        <v>0</v>
      </c>
      <c r="AW242" s="548"/>
      <c r="AX242" s="548"/>
      <c r="AY242" s="546">
        <v>-2.9781666666666666</v>
      </c>
      <c r="AZ242" s="546">
        <v>-0.6</v>
      </c>
      <c r="BA242" s="548"/>
      <c r="BB242" s="546">
        <v>2312</v>
      </c>
      <c r="BC242" s="546">
        <v>0</v>
      </c>
      <c r="BD242" s="548"/>
      <c r="BE242" s="548"/>
      <c r="BF242" s="548"/>
      <c r="BG242" s="548"/>
      <c r="BH242" s="548" t="s">
        <v>344</v>
      </c>
      <c r="BI242" s="548"/>
      <c r="BJ242" s="550" t="b">
        <v>0</v>
      </c>
      <c r="BK242" s="546">
        <v>0</v>
      </c>
      <c r="BL242" s="546">
        <v>0</v>
      </c>
      <c r="BM242" s="546">
        <v>0</v>
      </c>
      <c r="BN242" s="548"/>
      <c r="BO242" s="546">
        <v>0</v>
      </c>
      <c r="BP242" s="546">
        <v>0</v>
      </c>
      <c r="BQ242" s="546">
        <v>0</v>
      </c>
      <c r="BR242" s="546">
        <v>0</v>
      </c>
      <c r="BS242" s="548" t="s">
        <v>546</v>
      </c>
      <c r="BT242" s="546">
        <v>1</v>
      </c>
      <c r="BU242" s="550" t="b">
        <v>0</v>
      </c>
      <c r="BV242" s="548"/>
      <c r="BW242" s="546">
        <v>0</v>
      </c>
      <c r="BX242" s="546">
        <v>0</v>
      </c>
      <c r="BY242" s="548" t="s">
        <v>346</v>
      </c>
      <c r="BZ242" s="547">
        <v>45913</v>
      </c>
      <c r="CA242" s="546"/>
      <c r="CB242" s="546"/>
      <c r="CC242" s="546"/>
      <c r="CD242" s="546"/>
      <c r="CE242" s="546"/>
      <c r="CF242" s="546"/>
      <c r="CG242" s="546"/>
      <c r="CH242" s="546"/>
      <c r="CI242" s="546"/>
      <c r="CJ242" s="546"/>
      <c r="CK242" s="546"/>
      <c r="CL242" s="546"/>
      <c r="CM242" s="546"/>
      <c r="CN242" s="546"/>
      <c r="CO242" s="546"/>
      <c r="CP242" s="546"/>
      <c r="CQ242" s="546"/>
      <c r="CR242" s="546"/>
      <c r="CS242" s="546"/>
      <c r="CT242" s="546"/>
      <c r="CU242" s="546"/>
      <c r="CV242" s="546"/>
      <c r="CW242" s="546"/>
      <c r="CX242" s="546"/>
      <c r="CY242" s="546"/>
    </row>
    <row r="243" spans="1:103" ht="13.2">
      <c r="A243" s="541">
        <v>474036939</v>
      </c>
      <c r="B243" s="542">
        <v>45901</v>
      </c>
      <c r="C243" s="542">
        <v>45907</v>
      </c>
      <c r="D243" s="542">
        <v>45908</v>
      </c>
      <c r="E243" s="543" t="s">
        <v>342</v>
      </c>
      <c r="F243" s="543"/>
      <c r="G243" s="541">
        <v>3039713682453</v>
      </c>
      <c r="H243" s="541">
        <v>0</v>
      </c>
      <c r="I243" s="541">
        <v>0</v>
      </c>
      <c r="J243" s="542"/>
      <c r="K243" s="542"/>
      <c r="L243" s="543"/>
      <c r="M243" s="541">
        <v>0</v>
      </c>
      <c r="N243" s="543"/>
      <c r="O243" s="543"/>
      <c r="P243" s="543"/>
      <c r="Q243" s="543"/>
      <c r="R243" s="543"/>
      <c r="S243" s="543" t="s">
        <v>201</v>
      </c>
      <c r="T243" s="541">
        <v>0</v>
      </c>
      <c r="U243" s="541">
        <v>0</v>
      </c>
      <c r="V243" s="541">
        <v>0</v>
      </c>
      <c r="W243" s="541">
        <v>0</v>
      </c>
      <c r="X243" s="541">
        <v>0</v>
      </c>
      <c r="Y243" s="543"/>
      <c r="Z243" s="543" t="s">
        <v>343</v>
      </c>
      <c r="AA243" s="544">
        <v>45905</v>
      </c>
      <c r="AB243" s="544">
        <v>45905</v>
      </c>
      <c r="AC243" s="542">
        <v>45905</v>
      </c>
      <c r="AD243" s="541">
        <v>20798867833</v>
      </c>
      <c r="AE243" s="541">
        <v>0</v>
      </c>
      <c r="AF243" s="541">
        <v>0</v>
      </c>
      <c r="AG243" s="541">
        <v>0</v>
      </c>
      <c r="AH243" s="541">
        <v>0</v>
      </c>
      <c r="AI243" s="543"/>
      <c r="AJ243" s="541">
        <v>0</v>
      </c>
      <c r="AK243" s="541">
        <v>0</v>
      </c>
      <c r="AL243" s="541"/>
      <c r="AM243" s="541">
        <v>0</v>
      </c>
      <c r="AN243" s="541">
        <v>0</v>
      </c>
      <c r="AO243" s="541">
        <v>0</v>
      </c>
      <c r="AP243" s="541">
        <v>0</v>
      </c>
      <c r="AQ243" s="545" t="b">
        <v>0</v>
      </c>
      <c r="AR243" s="541">
        <v>0</v>
      </c>
      <c r="AS243" s="541">
        <v>0</v>
      </c>
      <c r="AT243" s="541">
        <v>3.2787999999999999</v>
      </c>
      <c r="AU243" s="541">
        <v>0</v>
      </c>
      <c r="AV243" s="541">
        <v>0</v>
      </c>
      <c r="AW243" s="543"/>
      <c r="AX243" s="543"/>
      <c r="AY243" s="541">
        <v>-2.7323333333333335</v>
      </c>
      <c r="AZ243" s="541">
        <v>-0.55000000000000004</v>
      </c>
      <c r="BA243" s="543"/>
      <c r="BB243" s="541">
        <v>111798</v>
      </c>
      <c r="BC243" s="541">
        <v>0</v>
      </c>
      <c r="BD243" s="543"/>
      <c r="BE243" s="543"/>
      <c r="BF243" s="543"/>
      <c r="BG243" s="543"/>
      <c r="BH243" s="543" t="s">
        <v>344</v>
      </c>
      <c r="BI243" s="543"/>
      <c r="BJ243" s="545" t="b">
        <v>0</v>
      </c>
      <c r="BK243" s="541">
        <v>0</v>
      </c>
      <c r="BL243" s="541">
        <v>0</v>
      </c>
      <c r="BM243" s="541">
        <v>0</v>
      </c>
      <c r="BN243" s="543"/>
      <c r="BO243" s="541">
        <v>0</v>
      </c>
      <c r="BP243" s="541">
        <v>0</v>
      </c>
      <c r="BQ243" s="541">
        <v>0</v>
      </c>
      <c r="BR243" s="541">
        <v>0</v>
      </c>
      <c r="BS243" s="543" t="s">
        <v>547</v>
      </c>
      <c r="BT243" s="541">
        <v>1</v>
      </c>
      <c r="BU243" s="545" t="b">
        <v>0</v>
      </c>
      <c r="BV243" s="543"/>
      <c r="BW243" s="541">
        <v>0</v>
      </c>
      <c r="BX243" s="541">
        <v>0</v>
      </c>
      <c r="BY243" s="543" t="s">
        <v>346</v>
      </c>
      <c r="BZ243" s="542">
        <v>45913</v>
      </c>
      <c r="CA243" s="541"/>
      <c r="CB243" s="541"/>
      <c r="CC243" s="541"/>
      <c r="CD243" s="541"/>
      <c r="CE243" s="541"/>
      <c r="CF243" s="541"/>
      <c r="CG243" s="541"/>
      <c r="CH243" s="541"/>
      <c r="CI243" s="541"/>
      <c r="CJ243" s="541"/>
      <c r="CK243" s="541"/>
      <c r="CL243" s="541"/>
      <c r="CM243" s="541"/>
      <c r="CN243" s="541"/>
      <c r="CO243" s="541"/>
      <c r="CP243" s="541"/>
      <c r="CQ243" s="541"/>
      <c r="CR243" s="541"/>
      <c r="CS243" s="541"/>
      <c r="CT243" s="541"/>
      <c r="CU243" s="541"/>
      <c r="CV243" s="541"/>
      <c r="CW243" s="541"/>
      <c r="CX243" s="541"/>
      <c r="CY243" s="541"/>
    </row>
    <row r="244" spans="1:103" ht="13.2">
      <c r="A244" s="546">
        <v>474036939</v>
      </c>
      <c r="B244" s="547">
        <v>45901</v>
      </c>
      <c r="C244" s="547">
        <v>45907</v>
      </c>
      <c r="D244" s="547">
        <v>45908</v>
      </c>
      <c r="E244" s="548" t="s">
        <v>342</v>
      </c>
      <c r="F244" s="548"/>
      <c r="G244" s="546">
        <v>3039713682466</v>
      </c>
      <c r="H244" s="546">
        <v>0</v>
      </c>
      <c r="I244" s="546">
        <v>0</v>
      </c>
      <c r="J244" s="547"/>
      <c r="K244" s="547"/>
      <c r="L244" s="548"/>
      <c r="M244" s="546">
        <v>0</v>
      </c>
      <c r="N244" s="548"/>
      <c r="O244" s="548"/>
      <c r="P244" s="548"/>
      <c r="Q244" s="548"/>
      <c r="R244" s="548"/>
      <c r="S244" s="548" t="s">
        <v>201</v>
      </c>
      <c r="T244" s="546">
        <v>0</v>
      </c>
      <c r="U244" s="546">
        <v>0</v>
      </c>
      <c r="V244" s="546">
        <v>0</v>
      </c>
      <c r="W244" s="546">
        <v>0</v>
      </c>
      <c r="X244" s="546">
        <v>0</v>
      </c>
      <c r="Y244" s="548"/>
      <c r="Z244" s="548" t="s">
        <v>343</v>
      </c>
      <c r="AA244" s="549">
        <v>45905</v>
      </c>
      <c r="AB244" s="549">
        <v>45905</v>
      </c>
      <c r="AC244" s="547">
        <v>45905</v>
      </c>
      <c r="AD244" s="546">
        <v>19640737047</v>
      </c>
      <c r="AE244" s="546">
        <v>0</v>
      </c>
      <c r="AF244" s="546">
        <v>0</v>
      </c>
      <c r="AG244" s="546">
        <v>0</v>
      </c>
      <c r="AH244" s="546">
        <v>0</v>
      </c>
      <c r="AI244" s="548"/>
      <c r="AJ244" s="546">
        <v>0</v>
      </c>
      <c r="AK244" s="546">
        <v>0</v>
      </c>
      <c r="AL244" s="546"/>
      <c r="AM244" s="546">
        <v>0</v>
      </c>
      <c r="AN244" s="546">
        <v>0</v>
      </c>
      <c r="AO244" s="546">
        <v>0</v>
      </c>
      <c r="AP244" s="546">
        <v>0</v>
      </c>
      <c r="AQ244" s="550" t="b">
        <v>0</v>
      </c>
      <c r="AR244" s="546">
        <v>0</v>
      </c>
      <c r="AS244" s="546">
        <v>0</v>
      </c>
      <c r="AT244" s="546">
        <v>3.7850999999999999</v>
      </c>
      <c r="AU244" s="546">
        <v>0</v>
      </c>
      <c r="AV244" s="546">
        <v>0</v>
      </c>
      <c r="AW244" s="548"/>
      <c r="AX244" s="548"/>
      <c r="AY244" s="546">
        <v>-3.1542500000000002</v>
      </c>
      <c r="AZ244" s="546">
        <v>-0.63</v>
      </c>
      <c r="BA244" s="548"/>
      <c r="BB244" s="546">
        <v>213742</v>
      </c>
      <c r="BC244" s="546">
        <v>0</v>
      </c>
      <c r="BD244" s="548"/>
      <c r="BE244" s="548"/>
      <c r="BF244" s="548"/>
      <c r="BG244" s="548"/>
      <c r="BH244" s="548" t="s">
        <v>344</v>
      </c>
      <c r="BI244" s="548"/>
      <c r="BJ244" s="550" t="b">
        <v>0</v>
      </c>
      <c r="BK244" s="546">
        <v>0</v>
      </c>
      <c r="BL244" s="546">
        <v>0</v>
      </c>
      <c r="BM244" s="546">
        <v>0</v>
      </c>
      <c r="BN244" s="548"/>
      <c r="BO244" s="546">
        <v>0</v>
      </c>
      <c r="BP244" s="546">
        <v>0</v>
      </c>
      <c r="BQ244" s="546">
        <v>0</v>
      </c>
      <c r="BR244" s="546">
        <v>0</v>
      </c>
      <c r="BS244" s="548" t="s">
        <v>534</v>
      </c>
      <c r="BT244" s="546">
        <v>1</v>
      </c>
      <c r="BU244" s="550" t="b">
        <v>0</v>
      </c>
      <c r="BV244" s="548"/>
      <c r="BW244" s="546">
        <v>0</v>
      </c>
      <c r="BX244" s="546">
        <v>0</v>
      </c>
      <c r="BY244" s="548" t="s">
        <v>346</v>
      </c>
      <c r="BZ244" s="547">
        <v>45913</v>
      </c>
      <c r="CA244" s="546"/>
      <c r="CB244" s="546"/>
      <c r="CC244" s="546"/>
      <c r="CD244" s="546"/>
      <c r="CE244" s="546"/>
      <c r="CF244" s="546"/>
      <c r="CG244" s="546"/>
      <c r="CH244" s="546"/>
      <c r="CI244" s="546"/>
      <c r="CJ244" s="546"/>
      <c r="CK244" s="546"/>
      <c r="CL244" s="546"/>
      <c r="CM244" s="546"/>
      <c r="CN244" s="546"/>
      <c r="CO244" s="546"/>
      <c r="CP244" s="546"/>
      <c r="CQ244" s="546"/>
      <c r="CR244" s="546"/>
      <c r="CS244" s="546"/>
      <c r="CT244" s="546"/>
      <c r="CU244" s="546"/>
      <c r="CV244" s="546"/>
      <c r="CW244" s="546"/>
      <c r="CX244" s="546"/>
      <c r="CY244" s="546"/>
    </row>
    <row r="245" spans="1:103" ht="13.2">
      <c r="A245" s="541">
        <v>474036939</v>
      </c>
      <c r="B245" s="542">
        <v>45901</v>
      </c>
      <c r="C245" s="542">
        <v>45907</v>
      </c>
      <c r="D245" s="542">
        <v>45908</v>
      </c>
      <c r="E245" s="543" t="s">
        <v>342</v>
      </c>
      <c r="F245" s="543"/>
      <c r="G245" s="541">
        <v>3039713682462</v>
      </c>
      <c r="H245" s="541">
        <v>0</v>
      </c>
      <c r="I245" s="541">
        <v>0</v>
      </c>
      <c r="J245" s="542"/>
      <c r="K245" s="542"/>
      <c r="L245" s="543"/>
      <c r="M245" s="541">
        <v>0</v>
      </c>
      <c r="N245" s="543"/>
      <c r="O245" s="543"/>
      <c r="P245" s="543"/>
      <c r="Q245" s="543"/>
      <c r="R245" s="543"/>
      <c r="S245" s="543" t="s">
        <v>201</v>
      </c>
      <c r="T245" s="541">
        <v>0</v>
      </c>
      <c r="U245" s="541">
        <v>0</v>
      </c>
      <c r="V245" s="541">
        <v>0</v>
      </c>
      <c r="W245" s="541">
        <v>0</v>
      </c>
      <c r="X245" s="541">
        <v>0</v>
      </c>
      <c r="Y245" s="543"/>
      <c r="Z245" s="543" t="s">
        <v>343</v>
      </c>
      <c r="AA245" s="544">
        <v>45905</v>
      </c>
      <c r="AB245" s="544">
        <v>45905</v>
      </c>
      <c r="AC245" s="542">
        <v>45905</v>
      </c>
      <c r="AD245" s="541">
        <v>20672690239</v>
      </c>
      <c r="AE245" s="541">
        <v>0</v>
      </c>
      <c r="AF245" s="541">
        <v>0</v>
      </c>
      <c r="AG245" s="541">
        <v>0</v>
      </c>
      <c r="AH245" s="541">
        <v>0</v>
      </c>
      <c r="AI245" s="543"/>
      <c r="AJ245" s="541">
        <v>0</v>
      </c>
      <c r="AK245" s="541">
        <v>0</v>
      </c>
      <c r="AL245" s="541"/>
      <c r="AM245" s="541">
        <v>0</v>
      </c>
      <c r="AN245" s="541">
        <v>0</v>
      </c>
      <c r="AO245" s="541">
        <v>0</v>
      </c>
      <c r="AP245" s="541">
        <v>0</v>
      </c>
      <c r="AQ245" s="545" t="b">
        <v>0</v>
      </c>
      <c r="AR245" s="541">
        <v>0</v>
      </c>
      <c r="AS245" s="541">
        <v>0</v>
      </c>
      <c r="AT245" s="541">
        <v>7.4146000000000001</v>
      </c>
      <c r="AU245" s="541">
        <v>0</v>
      </c>
      <c r="AV245" s="541">
        <v>0</v>
      </c>
      <c r="AW245" s="543"/>
      <c r="AX245" s="543"/>
      <c r="AY245" s="541">
        <v>-6.1788333333333334</v>
      </c>
      <c r="AZ245" s="541">
        <v>-1.24</v>
      </c>
      <c r="BA245" s="543"/>
      <c r="BB245" s="541">
        <v>999</v>
      </c>
      <c r="BC245" s="541">
        <v>0</v>
      </c>
      <c r="BD245" s="543"/>
      <c r="BE245" s="543"/>
      <c r="BF245" s="543"/>
      <c r="BG245" s="543"/>
      <c r="BH245" s="543" t="s">
        <v>344</v>
      </c>
      <c r="BI245" s="543"/>
      <c r="BJ245" s="545" t="b">
        <v>0</v>
      </c>
      <c r="BK245" s="541">
        <v>0</v>
      </c>
      <c r="BL245" s="541">
        <v>0</v>
      </c>
      <c r="BM245" s="541">
        <v>0</v>
      </c>
      <c r="BN245" s="543"/>
      <c r="BO245" s="541">
        <v>0</v>
      </c>
      <c r="BP245" s="541">
        <v>0</v>
      </c>
      <c r="BQ245" s="541">
        <v>0</v>
      </c>
      <c r="BR245" s="541">
        <v>0</v>
      </c>
      <c r="BS245" s="543" t="s">
        <v>548</v>
      </c>
      <c r="BT245" s="541">
        <v>1</v>
      </c>
      <c r="BU245" s="545" t="b">
        <v>0</v>
      </c>
      <c r="BV245" s="543"/>
      <c r="BW245" s="541">
        <v>0</v>
      </c>
      <c r="BX245" s="541">
        <v>0</v>
      </c>
      <c r="BY245" s="543" t="s">
        <v>346</v>
      </c>
      <c r="BZ245" s="542">
        <v>45913</v>
      </c>
      <c r="CA245" s="541"/>
      <c r="CB245" s="541"/>
      <c r="CC245" s="541"/>
      <c r="CD245" s="541"/>
      <c r="CE245" s="541"/>
      <c r="CF245" s="541"/>
      <c r="CG245" s="541"/>
      <c r="CH245" s="541"/>
      <c r="CI245" s="541"/>
      <c r="CJ245" s="541"/>
      <c r="CK245" s="541"/>
      <c r="CL245" s="541"/>
      <c r="CM245" s="541"/>
      <c r="CN245" s="541"/>
      <c r="CO245" s="541"/>
      <c r="CP245" s="541"/>
      <c r="CQ245" s="541"/>
      <c r="CR245" s="541"/>
      <c r="CS245" s="541"/>
      <c r="CT245" s="541"/>
      <c r="CU245" s="541"/>
      <c r="CV245" s="541"/>
      <c r="CW245" s="541"/>
      <c r="CX245" s="541"/>
      <c r="CY245" s="541"/>
    </row>
    <row r="246" spans="1:103" ht="13.2">
      <c r="A246" s="546">
        <v>474036939</v>
      </c>
      <c r="B246" s="547">
        <v>45901</v>
      </c>
      <c r="C246" s="547">
        <v>45907</v>
      </c>
      <c r="D246" s="547">
        <v>45908</v>
      </c>
      <c r="E246" s="548" t="s">
        <v>342</v>
      </c>
      <c r="F246" s="548"/>
      <c r="G246" s="546">
        <v>3039713682460</v>
      </c>
      <c r="H246" s="546">
        <v>0</v>
      </c>
      <c r="I246" s="546">
        <v>0</v>
      </c>
      <c r="J246" s="547"/>
      <c r="K246" s="547"/>
      <c r="L246" s="548"/>
      <c r="M246" s="546">
        <v>0</v>
      </c>
      <c r="N246" s="548"/>
      <c r="O246" s="548"/>
      <c r="P246" s="548"/>
      <c r="Q246" s="548"/>
      <c r="R246" s="548"/>
      <c r="S246" s="548" t="s">
        <v>201</v>
      </c>
      <c r="T246" s="546">
        <v>0</v>
      </c>
      <c r="U246" s="546">
        <v>0</v>
      </c>
      <c r="V246" s="546">
        <v>0</v>
      </c>
      <c r="W246" s="546">
        <v>0</v>
      </c>
      <c r="X246" s="546">
        <v>0</v>
      </c>
      <c r="Y246" s="548"/>
      <c r="Z246" s="548" t="s">
        <v>343</v>
      </c>
      <c r="AA246" s="549">
        <v>45905</v>
      </c>
      <c r="AB246" s="549">
        <v>45905</v>
      </c>
      <c r="AC246" s="547">
        <v>45905</v>
      </c>
      <c r="AD246" s="546">
        <v>20796332424</v>
      </c>
      <c r="AE246" s="546">
        <v>0</v>
      </c>
      <c r="AF246" s="546">
        <v>0</v>
      </c>
      <c r="AG246" s="546">
        <v>0</v>
      </c>
      <c r="AH246" s="546">
        <v>0</v>
      </c>
      <c r="AI246" s="548"/>
      <c r="AJ246" s="546">
        <v>0</v>
      </c>
      <c r="AK246" s="546">
        <v>0</v>
      </c>
      <c r="AL246" s="546"/>
      <c r="AM246" s="546">
        <v>0</v>
      </c>
      <c r="AN246" s="546">
        <v>0</v>
      </c>
      <c r="AO246" s="546">
        <v>0</v>
      </c>
      <c r="AP246" s="546">
        <v>0</v>
      </c>
      <c r="AQ246" s="550" t="b">
        <v>0</v>
      </c>
      <c r="AR246" s="546">
        <v>0</v>
      </c>
      <c r="AS246" s="546">
        <v>0</v>
      </c>
      <c r="AT246" s="546">
        <v>6.8975999999999997</v>
      </c>
      <c r="AU246" s="546">
        <v>0</v>
      </c>
      <c r="AV246" s="546">
        <v>0</v>
      </c>
      <c r="AW246" s="548"/>
      <c r="AX246" s="548"/>
      <c r="AY246" s="546">
        <v>-5.7480000000000002</v>
      </c>
      <c r="AZ246" s="546">
        <v>-1.1499999999999999</v>
      </c>
      <c r="BA246" s="548"/>
      <c r="BB246" s="546">
        <v>311708</v>
      </c>
      <c r="BC246" s="546">
        <v>0</v>
      </c>
      <c r="BD246" s="548"/>
      <c r="BE246" s="548"/>
      <c r="BF246" s="548"/>
      <c r="BG246" s="548"/>
      <c r="BH246" s="548" t="s">
        <v>344</v>
      </c>
      <c r="BI246" s="548"/>
      <c r="BJ246" s="550" t="b">
        <v>0</v>
      </c>
      <c r="BK246" s="546">
        <v>0</v>
      </c>
      <c r="BL246" s="546">
        <v>0</v>
      </c>
      <c r="BM246" s="546">
        <v>0</v>
      </c>
      <c r="BN246" s="548"/>
      <c r="BO246" s="546">
        <v>0</v>
      </c>
      <c r="BP246" s="546">
        <v>0</v>
      </c>
      <c r="BQ246" s="546">
        <v>0</v>
      </c>
      <c r="BR246" s="546">
        <v>0</v>
      </c>
      <c r="BS246" s="548" t="s">
        <v>549</v>
      </c>
      <c r="BT246" s="546">
        <v>1</v>
      </c>
      <c r="BU246" s="550" t="b">
        <v>0</v>
      </c>
      <c r="BV246" s="548"/>
      <c r="BW246" s="546">
        <v>0</v>
      </c>
      <c r="BX246" s="546">
        <v>0</v>
      </c>
      <c r="BY246" s="548" t="s">
        <v>346</v>
      </c>
      <c r="BZ246" s="547">
        <v>45913</v>
      </c>
      <c r="CA246" s="546"/>
      <c r="CB246" s="546"/>
      <c r="CC246" s="546"/>
      <c r="CD246" s="546"/>
      <c r="CE246" s="546"/>
      <c r="CF246" s="546"/>
      <c r="CG246" s="546"/>
      <c r="CH246" s="546"/>
      <c r="CI246" s="546"/>
      <c r="CJ246" s="546"/>
      <c r="CK246" s="546"/>
      <c r="CL246" s="546"/>
      <c r="CM246" s="546"/>
      <c r="CN246" s="546"/>
      <c r="CO246" s="546"/>
      <c r="CP246" s="546"/>
      <c r="CQ246" s="546"/>
      <c r="CR246" s="546"/>
      <c r="CS246" s="546"/>
      <c r="CT246" s="546"/>
      <c r="CU246" s="546"/>
      <c r="CV246" s="546"/>
      <c r="CW246" s="546"/>
      <c r="CX246" s="546"/>
      <c r="CY246" s="546"/>
    </row>
    <row r="247" spans="1:103" ht="13.2">
      <c r="A247" s="541">
        <v>474036939</v>
      </c>
      <c r="B247" s="542">
        <v>45901</v>
      </c>
      <c r="C247" s="542">
        <v>45907</v>
      </c>
      <c r="D247" s="542">
        <v>45908</v>
      </c>
      <c r="E247" s="543" t="s">
        <v>342</v>
      </c>
      <c r="F247" s="543"/>
      <c r="G247" s="541">
        <v>3039713682458</v>
      </c>
      <c r="H247" s="541">
        <v>0</v>
      </c>
      <c r="I247" s="541">
        <v>0</v>
      </c>
      <c r="J247" s="542"/>
      <c r="K247" s="542"/>
      <c r="L247" s="543"/>
      <c r="M247" s="541">
        <v>0</v>
      </c>
      <c r="N247" s="543"/>
      <c r="O247" s="543"/>
      <c r="P247" s="543"/>
      <c r="Q247" s="543"/>
      <c r="R247" s="543"/>
      <c r="S247" s="543" t="s">
        <v>201</v>
      </c>
      <c r="T247" s="541">
        <v>0</v>
      </c>
      <c r="U247" s="541">
        <v>0</v>
      </c>
      <c r="V247" s="541">
        <v>0</v>
      </c>
      <c r="W247" s="541">
        <v>0</v>
      </c>
      <c r="X247" s="541">
        <v>0</v>
      </c>
      <c r="Y247" s="543"/>
      <c r="Z247" s="543" t="s">
        <v>343</v>
      </c>
      <c r="AA247" s="544">
        <v>45905</v>
      </c>
      <c r="AB247" s="544">
        <v>45905</v>
      </c>
      <c r="AC247" s="542">
        <v>45905</v>
      </c>
      <c r="AD247" s="541">
        <v>20685831926</v>
      </c>
      <c r="AE247" s="541">
        <v>0</v>
      </c>
      <c r="AF247" s="541">
        <v>0</v>
      </c>
      <c r="AG247" s="541">
        <v>0</v>
      </c>
      <c r="AH247" s="541">
        <v>0</v>
      </c>
      <c r="AI247" s="543"/>
      <c r="AJ247" s="541">
        <v>0</v>
      </c>
      <c r="AK247" s="541">
        <v>0</v>
      </c>
      <c r="AL247" s="541"/>
      <c r="AM247" s="541">
        <v>0</v>
      </c>
      <c r="AN247" s="541">
        <v>0</v>
      </c>
      <c r="AO247" s="541">
        <v>0</v>
      </c>
      <c r="AP247" s="541">
        <v>0</v>
      </c>
      <c r="AQ247" s="545" t="b">
        <v>0</v>
      </c>
      <c r="AR247" s="541">
        <v>0</v>
      </c>
      <c r="AS247" s="541">
        <v>0</v>
      </c>
      <c r="AT247" s="541">
        <v>7.45</v>
      </c>
      <c r="AU247" s="541">
        <v>0</v>
      </c>
      <c r="AV247" s="541">
        <v>0</v>
      </c>
      <c r="AW247" s="543"/>
      <c r="AX247" s="543"/>
      <c r="AY247" s="541">
        <v>-6.208333333333333</v>
      </c>
      <c r="AZ247" s="541">
        <v>-1.24</v>
      </c>
      <c r="BA247" s="543"/>
      <c r="BB247" s="541">
        <v>160543</v>
      </c>
      <c r="BC247" s="541">
        <v>0</v>
      </c>
      <c r="BD247" s="543"/>
      <c r="BE247" s="543"/>
      <c r="BF247" s="543"/>
      <c r="BG247" s="543"/>
      <c r="BH247" s="543" t="s">
        <v>344</v>
      </c>
      <c r="BI247" s="543"/>
      <c r="BJ247" s="545" t="b">
        <v>0</v>
      </c>
      <c r="BK247" s="541">
        <v>0</v>
      </c>
      <c r="BL247" s="541">
        <v>0</v>
      </c>
      <c r="BM247" s="541">
        <v>0</v>
      </c>
      <c r="BN247" s="543"/>
      <c r="BO247" s="541">
        <v>0</v>
      </c>
      <c r="BP247" s="541">
        <v>0</v>
      </c>
      <c r="BQ247" s="541">
        <v>0</v>
      </c>
      <c r="BR247" s="541">
        <v>0</v>
      </c>
      <c r="BS247" s="543" t="s">
        <v>550</v>
      </c>
      <c r="BT247" s="541">
        <v>1</v>
      </c>
      <c r="BU247" s="545" t="b">
        <v>0</v>
      </c>
      <c r="BV247" s="543"/>
      <c r="BW247" s="541">
        <v>0</v>
      </c>
      <c r="BX247" s="541">
        <v>0</v>
      </c>
      <c r="BY247" s="543" t="s">
        <v>346</v>
      </c>
      <c r="BZ247" s="542">
        <v>45913</v>
      </c>
      <c r="CA247" s="541"/>
      <c r="CB247" s="541"/>
      <c r="CC247" s="541"/>
      <c r="CD247" s="541"/>
      <c r="CE247" s="541"/>
      <c r="CF247" s="541"/>
      <c r="CG247" s="541"/>
      <c r="CH247" s="541"/>
      <c r="CI247" s="541"/>
      <c r="CJ247" s="541"/>
      <c r="CK247" s="541"/>
      <c r="CL247" s="541"/>
      <c r="CM247" s="541"/>
      <c r="CN247" s="541"/>
      <c r="CO247" s="541"/>
      <c r="CP247" s="541"/>
      <c r="CQ247" s="541"/>
      <c r="CR247" s="541"/>
      <c r="CS247" s="541"/>
      <c r="CT247" s="541"/>
      <c r="CU247" s="541"/>
      <c r="CV247" s="541"/>
      <c r="CW247" s="541"/>
      <c r="CX247" s="541"/>
      <c r="CY247" s="541"/>
    </row>
    <row r="248" spans="1:103" ht="13.2">
      <c r="A248" s="546">
        <v>474036939</v>
      </c>
      <c r="B248" s="547">
        <v>45901</v>
      </c>
      <c r="C248" s="547">
        <v>45907</v>
      </c>
      <c r="D248" s="547">
        <v>45908</v>
      </c>
      <c r="E248" s="548" t="s">
        <v>342</v>
      </c>
      <c r="F248" s="548"/>
      <c r="G248" s="546">
        <v>3039713682459</v>
      </c>
      <c r="H248" s="546">
        <v>0</v>
      </c>
      <c r="I248" s="546">
        <v>0</v>
      </c>
      <c r="J248" s="547"/>
      <c r="K248" s="547"/>
      <c r="L248" s="548"/>
      <c r="M248" s="546">
        <v>0</v>
      </c>
      <c r="N248" s="548"/>
      <c r="O248" s="548"/>
      <c r="P248" s="548"/>
      <c r="Q248" s="548"/>
      <c r="R248" s="548"/>
      <c r="S248" s="548" t="s">
        <v>201</v>
      </c>
      <c r="T248" s="546">
        <v>0</v>
      </c>
      <c r="U248" s="546">
        <v>0</v>
      </c>
      <c r="V248" s="546">
        <v>0</v>
      </c>
      <c r="W248" s="546">
        <v>0</v>
      </c>
      <c r="X248" s="546">
        <v>0</v>
      </c>
      <c r="Y248" s="548"/>
      <c r="Z248" s="548" t="s">
        <v>343</v>
      </c>
      <c r="AA248" s="549">
        <v>45905</v>
      </c>
      <c r="AB248" s="549">
        <v>45905</v>
      </c>
      <c r="AC248" s="547">
        <v>45905</v>
      </c>
      <c r="AD248" s="546">
        <v>20679848488</v>
      </c>
      <c r="AE248" s="546">
        <v>0</v>
      </c>
      <c r="AF248" s="546">
        <v>0</v>
      </c>
      <c r="AG248" s="546">
        <v>0</v>
      </c>
      <c r="AH248" s="546">
        <v>0</v>
      </c>
      <c r="AI248" s="548"/>
      <c r="AJ248" s="546">
        <v>0</v>
      </c>
      <c r="AK248" s="546">
        <v>0</v>
      </c>
      <c r="AL248" s="546"/>
      <c r="AM248" s="546">
        <v>0</v>
      </c>
      <c r="AN248" s="546">
        <v>0</v>
      </c>
      <c r="AO248" s="546">
        <v>0</v>
      </c>
      <c r="AP248" s="546">
        <v>0</v>
      </c>
      <c r="AQ248" s="550" t="b">
        <v>0</v>
      </c>
      <c r="AR248" s="546">
        <v>0</v>
      </c>
      <c r="AS248" s="546">
        <v>0</v>
      </c>
      <c r="AT248" s="546">
        <v>2.9289999999999998</v>
      </c>
      <c r="AU248" s="546">
        <v>0</v>
      </c>
      <c r="AV248" s="546">
        <v>0</v>
      </c>
      <c r="AW248" s="548"/>
      <c r="AX248" s="548"/>
      <c r="AY248" s="546">
        <v>-2.4408333333333334</v>
      </c>
      <c r="AZ248" s="546">
        <v>-0.49</v>
      </c>
      <c r="BA248" s="548"/>
      <c r="BB248" s="546">
        <v>210769</v>
      </c>
      <c r="BC248" s="546">
        <v>0</v>
      </c>
      <c r="BD248" s="548"/>
      <c r="BE248" s="548"/>
      <c r="BF248" s="548"/>
      <c r="BG248" s="548"/>
      <c r="BH248" s="548" t="s">
        <v>344</v>
      </c>
      <c r="BI248" s="548"/>
      <c r="BJ248" s="550" t="b">
        <v>0</v>
      </c>
      <c r="BK248" s="546">
        <v>0</v>
      </c>
      <c r="BL248" s="546">
        <v>0</v>
      </c>
      <c r="BM248" s="546">
        <v>0</v>
      </c>
      <c r="BN248" s="548"/>
      <c r="BO248" s="546">
        <v>0</v>
      </c>
      <c r="BP248" s="546">
        <v>0</v>
      </c>
      <c r="BQ248" s="546">
        <v>0</v>
      </c>
      <c r="BR248" s="546">
        <v>0</v>
      </c>
      <c r="BS248" s="548" t="s">
        <v>551</v>
      </c>
      <c r="BT248" s="546">
        <v>1</v>
      </c>
      <c r="BU248" s="550" t="b">
        <v>0</v>
      </c>
      <c r="BV248" s="548"/>
      <c r="BW248" s="546">
        <v>0</v>
      </c>
      <c r="BX248" s="546">
        <v>0</v>
      </c>
      <c r="BY248" s="548" t="s">
        <v>346</v>
      </c>
      <c r="BZ248" s="547">
        <v>45913</v>
      </c>
      <c r="CA248" s="546"/>
      <c r="CB248" s="546"/>
      <c r="CC248" s="546"/>
      <c r="CD248" s="546"/>
      <c r="CE248" s="546"/>
      <c r="CF248" s="546"/>
      <c r="CG248" s="546"/>
      <c r="CH248" s="546"/>
      <c r="CI248" s="546"/>
      <c r="CJ248" s="546"/>
      <c r="CK248" s="546"/>
      <c r="CL248" s="546"/>
      <c r="CM248" s="546"/>
      <c r="CN248" s="546"/>
      <c r="CO248" s="546"/>
      <c r="CP248" s="546"/>
      <c r="CQ248" s="546"/>
      <c r="CR248" s="546"/>
      <c r="CS248" s="546"/>
      <c r="CT248" s="546"/>
      <c r="CU248" s="546"/>
      <c r="CV248" s="546"/>
      <c r="CW248" s="546"/>
      <c r="CX248" s="546"/>
      <c r="CY248" s="546"/>
    </row>
    <row r="249" spans="1:103" ht="13.2">
      <c r="A249" s="541">
        <v>474036939</v>
      </c>
      <c r="B249" s="542">
        <v>45901</v>
      </c>
      <c r="C249" s="542">
        <v>45907</v>
      </c>
      <c r="D249" s="542">
        <v>45908</v>
      </c>
      <c r="E249" s="543" t="s">
        <v>342</v>
      </c>
      <c r="F249" s="543"/>
      <c r="G249" s="541">
        <v>3039713682463</v>
      </c>
      <c r="H249" s="541">
        <v>0</v>
      </c>
      <c r="I249" s="541">
        <v>0</v>
      </c>
      <c r="J249" s="542"/>
      <c r="K249" s="542"/>
      <c r="L249" s="543"/>
      <c r="M249" s="541">
        <v>0</v>
      </c>
      <c r="N249" s="543"/>
      <c r="O249" s="543"/>
      <c r="P249" s="543"/>
      <c r="Q249" s="543"/>
      <c r="R249" s="543"/>
      <c r="S249" s="543" t="s">
        <v>201</v>
      </c>
      <c r="T249" s="541">
        <v>0</v>
      </c>
      <c r="U249" s="541">
        <v>0</v>
      </c>
      <c r="V249" s="541">
        <v>0</v>
      </c>
      <c r="W249" s="541">
        <v>0</v>
      </c>
      <c r="X249" s="541">
        <v>0</v>
      </c>
      <c r="Y249" s="543"/>
      <c r="Z249" s="543" t="s">
        <v>343</v>
      </c>
      <c r="AA249" s="544">
        <v>45905</v>
      </c>
      <c r="AB249" s="544">
        <v>45905</v>
      </c>
      <c r="AC249" s="542">
        <v>45905</v>
      </c>
      <c r="AD249" s="541">
        <v>20672690244</v>
      </c>
      <c r="AE249" s="541">
        <v>0</v>
      </c>
      <c r="AF249" s="541">
        <v>0</v>
      </c>
      <c r="AG249" s="541">
        <v>0</v>
      </c>
      <c r="AH249" s="541">
        <v>0</v>
      </c>
      <c r="AI249" s="543"/>
      <c r="AJ249" s="541">
        <v>0</v>
      </c>
      <c r="AK249" s="541">
        <v>0</v>
      </c>
      <c r="AL249" s="541"/>
      <c r="AM249" s="541">
        <v>0</v>
      </c>
      <c r="AN249" s="541">
        <v>0</v>
      </c>
      <c r="AO249" s="541">
        <v>0</v>
      </c>
      <c r="AP249" s="541">
        <v>0</v>
      </c>
      <c r="AQ249" s="545" t="b">
        <v>0</v>
      </c>
      <c r="AR249" s="541">
        <v>0</v>
      </c>
      <c r="AS249" s="541">
        <v>0</v>
      </c>
      <c r="AT249" s="541">
        <v>7.4146000000000001</v>
      </c>
      <c r="AU249" s="541">
        <v>0</v>
      </c>
      <c r="AV249" s="541">
        <v>0</v>
      </c>
      <c r="AW249" s="543"/>
      <c r="AX249" s="543"/>
      <c r="AY249" s="541">
        <v>-6.1788333333333334</v>
      </c>
      <c r="AZ249" s="541">
        <v>-1.24</v>
      </c>
      <c r="BA249" s="543"/>
      <c r="BB249" s="541">
        <v>999</v>
      </c>
      <c r="BC249" s="541">
        <v>0</v>
      </c>
      <c r="BD249" s="543"/>
      <c r="BE249" s="543"/>
      <c r="BF249" s="543"/>
      <c r="BG249" s="543"/>
      <c r="BH249" s="543" t="s">
        <v>344</v>
      </c>
      <c r="BI249" s="543"/>
      <c r="BJ249" s="545" t="b">
        <v>0</v>
      </c>
      <c r="BK249" s="541">
        <v>0</v>
      </c>
      <c r="BL249" s="541">
        <v>0</v>
      </c>
      <c r="BM249" s="541">
        <v>0</v>
      </c>
      <c r="BN249" s="543"/>
      <c r="BO249" s="541">
        <v>0</v>
      </c>
      <c r="BP249" s="541">
        <v>0</v>
      </c>
      <c r="BQ249" s="541">
        <v>0</v>
      </c>
      <c r="BR249" s="541">
        <v>0</v>
      </c>
      <c r="BS249" s="543" t="s">
        <v>552</v>
      </c>
      <c r="BT249" s="541">
        <v>1</v>
      </c>
      <c r="BU249" s="545" t="b">
        <v>0</v>
      </c>
      <c r="BV249" s="543"/>
      <c r="BW249" s="541">
        <v>0</v>
      </c>
      <c r="BX249" s="541">
        <v>0</v>
      </c>
      <c r="BY249" s="543" t="s">
        <v>346</v>
      </c>
      <c r="BZ249" s="542">
        <v>45913</v>
      </c>
      <c r="CA249" s="541"/>
      <c r="CB249" s="541"/>
      <c r="CC249" s="541"/>
      <c r="CD249" s="541"/>
      <c r="CE249" s="541"/>
      <c r="CF249" s="541"/>
      <c r="CG249" s="541"/>
      <c r="CH249" s="541"/>
      <c r="CI249" s="541"/>
      <c r="CJ249" s="541"/>
      <c r="CK249" s="541"/>
      <c r="CL249" s="541"/>
      <c r="CM249" s="541"/>
      <c r="CN249" s="541"/>
      <c r="CO249" s="541"/>
      <c r="CP249" s="541"/>
      <c r="CQ249" s="541"/>
      <c r="CR249" s="541"/>
      <c r="CS249" s="541"/>
      <c r="CT249" s="541"/>
      <c r="CU249" s="541"/>
      <c r="CV249" s="541"/>
      <c r="CW249" s="541"/>
      <c r="CX249" s="541"/>
      <c r="CY249" s="541"/>
    </row>
    <row r="250" spans="1:103" ht="13.2">
      <c r="A250" s="546">
        <v>474036939</v>
      </c>
      <c r="B250" s="547">
        <v>45901</v>
      </c>
      <c r="C250" s="547">
        <v>45907</v>
      </c>
      <c r="D250" s="547">
        <v>45908</v>
      </c>
      <c r="E250" s="548" t="s">
        <v>342</v>
      </c>
      <c r="F250" s="548"/>
      <c r="G250" s="546">
        <v>3039713682464</v>
      </c>
      <c r="H250" s="546">
        <v>0</v>
      </c>
      <c r="I250" s="546">
        <v>0</v>
      </c>
      <c r="J250" s="547"/>
      <c r="K250" s="547"/>
      <c r="L250" s="548"/>
      <c r="M250" s="546">
        <v>0</v>
      </c>
      <c r="N250" s="548"/>
      <c r="O250" s="548"/>
      <c r="P250" s="548"/>
      <c r="Q250" s="548"/>
      <c r="R250" s="548"/>
      <c r="S250" s="548" t="s">
        <v>201</v>
      </c>
      <c r="T250" s="546">
        <v>0</v>
      </c>
      <c r="U250" s="546">
        <v>0</v>
      </c>
      <c r="V250" s="546">
        <v>0</v>
      </c>
      <c r="W250" s="546">
        <v>0</v>
      </c>
      <c r="X250" s="546">
        <v>0</v>
      </c>
      <c r="Y250" s="548"/>
      <c r="Z250" s="548" t="s">
        <v>343</v>
      </c>
      <c r="AA250" s="549">
        <v>45905</v>
      </c>
      <c r="AB250" s="549">
        <v>45905</v>
      </c>
      <c r="AC250" s="547">
        <v>45905</v>
      </c>
      <c r="AD250" s="546">
        <v>20592212109</v>
      </c>
      <c r="AE250" s="546">
        <v>0</v>
      </c>
      <c r="AF250" s="546">
        <v>0</v>
      </c>
      <c r="AG250" s="546">
        <v>0</v>
      </c>
      <c r="AH250" s="546">
        <v>0</v>
      </c>
      <c r="AI250" s="548"/>
      <c r="AJ250" s="546">
        <v>0</v>
      </c>
      <c r="AK250" s="546">
        <v>0</v>
      </c>
      <c r="AL250" s="546"/>
      <c r="AM250" s="546">
        <v>0</v>
      </c>
      <c r="AN250" s="546">
        <v>0</v>
      </c>
      <c r="AO250" s="546">
        <v>0</v>
      </c>
      <c r="AP250" s="546">
        <v>0</v>
      </c>
      <c r="AQ250" s="550" t="b">
        <v>0</v>
      </c>
      <c r="AR250" s="546">
        <v>0</v>
      </c>
      <c r="AS250" s="546">
        <v>0</v>
      </c>
      <c r="AT250" s="546">
        <v>6.7766000000000002</v>
      </c>
      <c r="AU250" s="546">
        <v>0</v>
      </c>
      <c r="AV250" s="546">
        <v>0</v>
      </c>
      <c r="AW250" s="548"/>
      <c r="AX250" s="548"/>
      <c r="AY250" s="546">
        <v>-5.6471666666666671</v>
      </c>
      <c r="AZ250" s="546">
        <v>-1.1299999999999999</v>
      </c>
      <c r="BA250" s="548"/>
      <c r="BB250" s="546">
        <v>203698</v>
      </c>
      <c r="BC250" s="546">
        <v>0</v>
      </c>
      <c r="BD250" s="548"/>
      <c r="BE250" s="548"/>
      <c r="BF250" s="548"/>
      <c r="BG250" s="548"/>
      <c r="BH250" s="548" t="s">
        <v>344</v>
      </c>
      <c r="BI250" s="548"/>
      <c r="BJ250" s="550" t="b">
        <v>0</v>
      </c>
      <c r="BK250" s="546">
        <v>0</v>
      </c>
      <c r="BL250" s="546">
        <v>0</v>
      </c>
      <c r="BM250" s="546">
        <v>0</v>
      </c>
      <c r="BN250" s="548"/>
      <c r="BO250" s="546">
        <v>0</v>
      </c>
      <c r="BP250" s="546">
        <v>0</v>
      </c>
      <c r="BQ250" s="546">
        <v>0</v>
      </c>
      <c r="BR250" s="546">
        <v>0</v>
      </c>
      <c r="BS250" s="548" t="s">
        <v>553</v>
      </c>
      <c r="BT250" s="546">
        <v>1</v>
      </c>
      <c r="BU250" s="550" t="b">
        <v>0</v>
      </c>
      <c r="BV250" s="548"/>
      <c r="BW250" s="546">
        <v>0</v>
      </c>
      <c r="BX250" s="546">
        <v>0</v>
      </c>
      <c r="BY250" s="548" t="s">
        <v>346</v>
      </c>
      <c r="BZ250" s="547">
        <v>45913</v>
      </c>
      <c r="CA250" s="546"/>
      <c r="CB250" s="546"/>
      <c r="CC250" s="546"/>
      <c r="CD250" s="546"/>
      <c r="CE250" s="546"/>
      <c r="CF250" s="546"/>
      <c r="CG250" s="546"/>
      <c r="CH250" s="546"/>
      <c r="CI250" s="546"/>
      <c r="CJ250" s="546"/>
      <c r="CK250" s="546"/>
      <c r="CL250" s="546"/>
      <c r="CM250" s="546"/>
      <c r="CN250" s="546"/>
      <c r="CO250" s="546"/>
      <c r="CP250" s="546"/>
      <c r="CQ250" s="546"/>
      <c r="CR250" s="546"/>
      <c r="CS250" s="546"/>
      <c r="CT250" s="546"/>
      <c r="CU250" s="546"/>
      <c r="CV250" s="546"/>
      <c r="CW250" s="546"/>
      <c r="CX250" s="546"/>
      <c r="CY250" s="546"/>
    </row>
    <row r="251" spans="1:103" ht="13.2">
      <c r="A251" s="541">
        <v>474036939</v>
      </c>
      <c r="B251" s="542">
        <v>45901</v>
      </c>
      <c r="C251" s="542">
        <v>45907</v>
      </c>
      <c r="D251" s="542">
        <v>45908</v>
      </c>
      <c r="E251" s="543" t="s">
        <v>342</v>
      </c>
      <c r="F251" s="543"/>
      <c r="G251" s="541">
        <v>3040015712074</v>
      </c>
      <c r="H251" s="541">
        <v>0</v>
      </c>
      <c r="I251" s="541">
        <v>0</v>
      </c>
      <c r="J251" s="542"/>
      <c r="K251" s="542"/>
      <c r="L251" s="543"/>
      <c r="M251" s="541">
        <v>0</v>
      </c>
      <c r="N251" s="543"/>
      <c r="O251" s="543"/>
      <c r="P251" s="543"/>
      <c r="Q251" s="543"/>
      <c r="R251" s="543"/>
      <c r="S251" s="543" t="s">
        <v>201</v>
      </c>
      <c r="T251" s="541">
        <v>0</v>
      </c>
      <c r="U251" s="541">
        <v>0</v>
      </c>
      <c r="V251" s="541">
        <v>0</v>
      </c>
      <c r="W251" s="541">
        <v>0</v>
      </c>
      <c r="X251" s="541">
        <v>0</v>
      </c>
      <c r="Y251" s="543"/>
      <c r="Z251" s="543" t="s">
        <v>343</v>
      </c>
      <c r="AA251" s="544">
        <v>45906</v>
      </c>
      <c r="AB251" s="544">
        <v>45906</v>
      </c>
      <c r="AC251" s="542">
        <v>45906</v>
      </c>
      <c r="AD251" s="541">
        <v>22036056525</v>
      </c>
      <c r="AE251" s="541">
        <v>0</v>
      </c>
      <c r="AF251" s="541">
        <v>0</v>
      </c>
      <c r="AG251" s="541">
        <v>0</v>
      </c>
      <c r="AH251" s="541">
        <v>0</v>
      </c>
      <c r="AI251" s="543"/>
      <c r="AJ251" s="541">
        <v>0</v>
      </c>
      <c r="AK251" s="541">
        <v>0</v>
      </c>
      <c r="AL251" s="541"/>
      <c r="AM251" s="541">
        <v>0</v>
      </c>
      <c r="AN251" s="541">
        <v>0</v>
      </c>
      <c r="AO251" s="541">
        <v>0</v>
      </c>
      <c r="AP251" s="541">
        <v>0</v>
      </c>
      <c r="AQ251" s="545" t="b">
        <v>0</v>
      </c>
      <c r="AR251" s="541">
        <v>0</v>
      </c>
      <c r="AS251" s="541">
        <v>0</v>
      </c>
      <c r="AT251" s="541">
        <v>2.9992999999999999</v>
      </c>
      <c r="AU251" s="541">
        <v>0</v>
      </c>
      <c r="AV251" s="541">
        <v>0</v>
      </c>
      <c r="AW251" s="543"/>
      <c r="AX251" s="543"/>
      <c r="AY251" s="541">
        <v>-2.4994166666666668</v>
      </c>
      <c r="AZ251" s="541">
        <v>-0.5</v>
      </c>
      <c r="BA251" s="543"/>
      <c r="BB251" s="541">
        <v>132613</v>
      </c>
      <c r="BC251" s="541">
        <v>0</v>
      </c>
      <c r="BD251" s="543"/>
      <c r="BE251" s="543"/>
      <c r="BF251" s="543"/>
      <c r="BG251" s="543"/>
      <c r="BH251" s="543" t="s">
        <v>344</v>
      </c>
      <c r="BI251" s="543"/>
      <c r="BJ251" s="545" t="b">
        <v>0</v>
      </c>
      <c r="BK251" s="541">
        <v>0</v>
      </c>
      <c r="BL251" s="541">
        <v>0</v>
      </c>
      <c r="BM251" s="541">
        <v>0</v>
      </c>
      <c r="BN251" s="543"/>
      <c r="BO251" s="541">
        <v>0</v>
      </c>
      <c r="BP251" s="541">
        <v>0</v>
      </c>
      <c r="BQ251" s="541">
        <v>0</v>
      </c>
      <c r="BR251" s="541">
        <v>0</v>
      </c>
      <c r="BS251" s="543" t="s">
        <v>554</v>
      </c>
      <c r="BT251" s="541">
        <v>1</v>
      </c>
      <c r="BU251" s="545" t="b">
        <v>0</v>
      </c>
      <c r="BV251" s="543"/>
      <c r="BW251" s="541">
        <v>0</v>
      </c>
      <c r="BX251" s="541">
        <v>0</v>
      </c>
      <c r="BY251" s="543" t="s">
        <v>346</v>
      </c>
      <c r="BZ251" s="542">
        <v>45913</v>
      </c>
      <c r="CA251" s="541"/>
      <c r="CB251" s="541"/>
      <c r="CC251" s="541"/>
      <c r="CD251" s="541"/>
      <c r="CE251" s="541"/>
      <c r="CF251" s="541"/>
      <c r="CG251" s="541"/>
      <c r="CH251" s="541"/>
      <c r="CI251" s="541"/>
      <c r="CJ251" s="541"/>
      <c r="CK251" s="541"/>
      <c r="CL251" s="541"/>
      <c r="CM251" s="541"/>
      <c r="CN251" s="541"/>
      <c r="CO251" s="541"/>
      <c r="CP251" s="541"/>
      <c r="CQ251" s="541"/>
      <c r="CR251" s="541"/>
      <c r="CS251" s="541"/>
      <c r="CT251" s="541"/>
      <c r="CU251" s="541"/>
      <c r="CV251" s="541"/>
      <c r="CW251" s="541"/>
      <c r="CX251" s="541"/>
      <c r="CY251" s="541"/>
    </row>
    <row r="252" spans="1:103" ht="13.2">
      <c r="A252" s="546">
        <v>474036939</v>
      </c>
      <c r="B252" s="547">
        <v>45901</v>
      </c>
      <c r="C252" s="547">
        <v>45907</v>
      </c>
      <c r="D252" s="547">
        <v>45908</v>
      </c>
      <c r="E252" s="548" t="s">
        <v>342</v>
      </c>
      <c r="F252" s="548"/>
      <c r="G252" s="546">
        <v>3040015712084</v>
      </c>
      <c r="H252" s="546">
        <v>0</v>
      </c>
      <c r="I252" s="546">
        <v>0</v>
      </c>
      <c r="J252" s="547"/>
      <c r="K252" s="547"/>
      <c r="L252" s="548"/>
      <c r="M252" s="546">
        <v>0</v>
      </c>
      <c r="N252" s="548"/>
      <c r="O252" s="548"/>
      <c r="P252" s="548"/>
      <c r="Q252" s="548"/>
      <c r="R252" s="548"/>
      <c r="S252" s="548" t="s">
        <v>201</v>
      </c>
      <c r="T252" s="546">
        <v>0</v>
      </c>
      <c r="U252" s="546">
        <v>0</v>
      </c>
      <c r="V252" s="546">
        <v>0</v>
      </c>
      <c r="W252" s="546">
        <v>0</v>
      </c>
      <c r="X252" s="546">
        <v>0</v>
      </c>
      <c r="Y252" s="548"/>
      <c r="Z252" s="548" t="s">
        <v>343</v>
      </c>
      <c r="AA252" s="549">
        <v>45906</v>
      </c>
      <c r="AB252" s="549">
        <v>45906</v>
      </c>
      <c r="AC252" s="547">
        <v>45906</v>
      </c>
      <c r="AD252" s="546">
        <v>22117284506</v>
      </c>
      <c r="AE252" s="546">
        <v>0</v>
      </c>
      <c r="AF252" s="546">
        <v>0</v>
      </c>
      <c r="AG252" s="546">
        <v>0</v>
      </c>
      <c r="AH252" s="546">
        <v>0</v>
      </c>
      <c r="AI252" s="548"/>
      <c r="AJ252" s="546">
        <v>0</v>
      </c>
      <c r="AK252" s="546">
        <v>0</v>
      </c>
      <c r="AL252" s="546"/>
      <c r="AM252" s="546">
        <v>0</v>
      </c>
      <c r="AN252" s="546">
        <v>0</v>
      </c>
      <c r="AO252" s="546">
        <v>0</v>
      </c>
      <c r="AP252" s="546">
        <v>0</v>
      </c>
      <c r="AQ252" s="550" t="b">
        <v>0</v>
      </c>
      <c r="AR252" s="546">
        <v>0</v>
      </c>
      <c r="AS252" s="546">
        <v>0</v>
      </c>
      <c r="AT252" s="546">
        <v>3.8974000000000002</v>
      </c>
      <c r="AU252" s="546">
        <v>0</v>
      </c>
      <c r="AV252" s="546">
        <v>0</v>
      </c>
      <c r="AW252" s="548"/>
      <c r="AX252" s="548"/>
      <c r="AY252" s="546">
        <v>-3.2478333333333333</v>
      </c>
      <c r="AZ252" s="546">
        <v>-0.65</v>
      </c>
      <c r="BA252" s="548"/>
      <c r="BB252" s="546">
        <v>212651</v>
      </c>
      <c r="BC252" s="546">
        <v>0</v>
      </c>
      <c r="BD252" s="548"/>
      <c r="BE252" s="548"/>
      <c r="BF252" s="548"/>
      <c r="BG252" s="548"/>
      <c r="BH252" s="548" t="s">
        <v>344</v>
      </c>
      <c r="BI252" s="548"/>
      <c r="BJ252" s="550" t="b">
        <v>0</v>
      </c>
      <c r="BK252" s="546">
        <v>0</v>
      </c>
      <c r="BL252" s="546">
        <v>0</v>
      </c>
      <c r="BM252" s="546">
        <v>0</v>
      </c>
      <c r="BN252" s="548"/>
      <c r="BO252" s="546">
        <v>0</v>
      </c>
      <c r="BP252" s="546">
        <v>0</v>
      </c>
      <c r="BQ252" s="546">
        <v>0</v>
      </c>
      <c r="BR252" s="546">
        <v>0</v>
      </c>
      <c r="BS252" s="548" t="s">
        <v>555</v>
      </c>
      <c r="BT252" s="546">
        <v>1</v>
      </c>
      <c r="BU252" s="550" t="b">
        <v>0</v>
      </c>
      <c r="BV252" s="548"/>
      <c r="BW252" s="546">
        <v>0</v>
      </c>
      <c r="BX252" s="546">
        <v>0</v>
      </c>
      <c r="BY252" s="548" t="s">
        <v>346</v>
      </c>
      <c r="BZ252" s="547">
        <v>45913</v>
      </c>
      <c r="CA252" s="546"/>
      <c r="CB252" s="546"/>
      <c r="CC252" s="546"/>
      <c r="CD252" s="546"/>
      <c r="CE252" s="546"/>
      <c r="CF252" s="546"/>
      <c r="CG252" s="546"/>
      <c r="CH252" s="546"/>
      <c r="CI252" s="546"/>
      <c r="CJ252" s="546"/>
      <c r="CK252" s="546"/>
      <c r="CL252" s="546"/>
      <c r="CM252" s="546"/>
      <c r="CN252" s="546"/>
      <c r="CO252" s="546"/>
      <c r="CP252" s="546"/>
      <c r="CQ252" s="546"/>
      <c r="CR252" s="546"/>
      <c r="CS252" s="546"/>
      <c r="CT252" s="546"/>
      <c r="CU252" s="546"/>
      <c r="CV252" s="546"/>
      <c r="CW252" s="546"/>
      <c r="CX252" s="546"/>
      <c r="CY252" s="546"/>
    </row>
    <row r="253" spans="1:103" ht="13.2">
      <c r="A253" s="541">
        <v>474036939</v>
      </c>
      <c r="B253" s="542">
        <v>45901</v>
      </c>
      <c r="C253" s="542">
        <v>45907</v>
      </c>
      <c r="D253" s="542">
        <v>45908</v>
      </c>
      <c r="E253" s="543" t="s">
        <v>342</v>
      </c>
      <c r="F253" s="543"/>
      <c r="G253" s="541">
        <v>3040015712065</v>
      </c>
      <c r="H253" s="541">
        <v>0</v>
      </c>
      <c r="I253" s="541">
        <v>0</v>
      </c>
      <c r="J253" s="542"/>
      <c r="K253" s="542"/>
      <c r="L253" s="543"/>
      <c r="M253" s="541">
        <v>0</v>
      </c>
      <c r="N253" s="543"/>
      <c r="O253" s="543"/>
      <c r="P253" s="543"/>
      <c r="Q253" s="543"/>
      <c r="R253" s="543"/>
      <c r="S253" s="543" t="s">
        <v>201</v>
      </c>
      <c r="T253" s="541">
        <v>0</v>
      </c>
      <c r="U253" s="541">
        <v>0</v>
      </c>
      <c r="V253" s="541">
        <v>0</v>
      </c>
      <c r="W253" s="541">
        <v>0</v>
      </c>
      <c r="X253" s="541">
        <v>0</v>
      </c>
      <c r="Y253" s="543"/>
      <c r="Z253" s="543" t="s">
        <v>343</v>
      </c>
      <c r="AA253" s="544">
        <v>45906</v>
      </c>
      <c r="AB253" s="544">
        <v>45906</v>
      </c>
      <c r="AC253" s="542">
        <v>45906</v>
      </c>
      <c r="AD253" s="541">
        <v>22159089632</v>
      </c>
      <c r="AE253" s="541">
        <v>0</v>
      </c>
      <c r="AF253" s="541">
        <v>0</v>
      </c>
      <c r="AG253" s="541">
        <v>0</v>
      </c>
      <c r="AH253" s="541">
        <v>0</v>
      </c>
      <c r="AI253" s="543"/>
      <c r="AJ253" s="541">
        <v>0</v>
      </c>
      <c r="AK253" s="541">
        <v>0</v>
      </c>
      <c r="AL253" s="541"/>
      <c r="AM253" s="541">
        <v>0</v>
      </c>
      <c r="AN253" s="541">
        <v>0</v>
      </c>
      <c r="AO253" s="541">
        <v>0</v>
      </c>
      <c r="AP253" s="541">
        <v>0</v>
      </c>
      <c r="AQ253" s="545" t="b">
        <v>0</v>
      </c>
      <c r="AR253" s="541">
        <v>0</v>
      </c>
      <c r="AS253" s="541">
        <v>0</v>
      </c>
      <c r="AT253" s="541">
        <v>3.3283999999999998</v>
      </c>
      <c r="AU253" s="541">
        <v>0</v>
      </c>
      <c r="AV253" s="541">
        <v>0</v>
      </c>
      <c r="AW253" s="543"/>
      <c r="AX253" s="543"/>
      <c r="AY253" s="541">
        <v>-2.7736666666666667</v>
      </c>
      <c r="AZ253" s="541">
        <v>-0.55000000000000004</v>
      </c>
      <c r="BA253" s="543"/>
      <c r="BB253" s="541">
        <v>255</v>
      </c>
      <c r="BC253" s="541">
        <v>0</v>
      </c>
      <c r="BD253" s="543"/>
      <c r="BE253" s="543"/>
      <c r="BF253" s="543"/>
      <c r="BG253" s="543"/>
      <c r="BH253" s="543" t="s">
        <v>344</v>
      </c>
      <c r="BI253" s="543"/>
      <c r="BJ253" s="545" t="b">
        <v>0</v>
      </c>
      <c r="BK253" s="541">
        <v>0</v>
      </c>
      <c r="BL253" s="541">
        <v>0</v>
      </c>
      <c r="BM253" s="541">
        <v>0</v>
      </c>
      <c r="BN253" s="543"/>
      <c r="BO253" s="541">
        <v>0</v>
      </c>
      <c r="BP253" s="541">
        <v>0</v>
      </c>
      <c r="BQ253" s="541">
        <v>0</v>
      </c>
      <c r="BR253" s="541">
        <v>0</v>
      </c>
      <c r="BS253" s="543" t="s">
        <v>556</v>
      </c>
      <c r="BT253" s="541">
        <v>1</v>
      </c>
      <c r="BU253" s="545" t="b">
        <v>0</v>
      </c>
      <c r="BV253" s="543"/>
      <c r="BW253" s="541">
        <v>0</v>
      </c>
      <c r="BX253" s="541">
        <v>0</v>
      </c>
      <c r="BY253" s="543" t="s">
        <v>346</v>
      </c>
      <c r="BZ253" s="542">
        <v>45913</v>
      </c>
      <c r="CA253" s="541"/>
      <c r="CB253" s="541"/>
      <c r="CC253" s="541"/>
      <c r="CD253" s="541"/>
      <c r="CE253" s="541"/>
      <c r="CF253" s="541"/>
      <c r="CG253" s="541"/>
      <c r="CH253" s="541"/>
      <c r="CI253" s="541"/>
      <c r="CJ253" s="541"/>
      <c r="CK253" s="541"/>
      <c r="CL253" s="541"/>
      <c r="CM253" s="541"/>
      <c r="CN253" s="541"/>
      <c r="CO253" s="541"/>
      <c r="CP253" s="541"/>
      <c r="CQ253" s="541"/>
      <c r="CR253" s="541"/>
      <c r="CS253" s="541"/>
      <c r="CT253" s="541"/>
      <c r="CU253" s="541"/>
      <c r="CV253" s="541"/>
      <c r="CW253" s="541"/>
      <c r="CX253" s="541"/>
      <c r="CY253" s="541"/>
    </row>
    <row r="254" spans="1:103" ht="13.2">
      <c r="A254" s="546">
        <v>474036939</v>
      </c>
      <c r="B254" s="547">
        <v>45901</v>
      </c>
      <c r="C254" s="547">
        <v>45907</v>
      </c>
      <c r="D254" s="547">
        <v>45908</v>
      </c>
      <c r="E254" s="548" t="s">
        <v>342</v>
      </c>
      <c r="F254" s="548"/>
      <c r="G254" s="546">
        <v>3040015712072</v>
      </c>
      <c r="H254" s="546">
        <v>0</v>
      </c>
      <c r="I254" s="546">
        <v>0</v>
      </c>
      <c r="J254" s="547"/>
      <c r="K254" s="547"/>
      <c r="L254" s="548"/>
      <c r="M254" s="546">
        <v>0</v>
      </c>
      <c r="N254" s="548"/>
      <c r="O254" s="548"/>
      <c r="P254" s="548"/>
      <c r="Q254" s="548"/>
      <c r="R254" s="548"/>
      <c r="S254" s="548" t="s">
        <v>201</v>
      </c>
      <c r="T254" s="546">
        <v>0</v>
      </c>
      <c r="U254" s="546">
        <v>0</v>
      </c>
      <c r="V254" s="546">
        <v>0</v>
      </c>
      <c r="W254" s="546">
        <v>0</v>
      </c>
      <c r="X254" s="546">
        <v>0</v>
      </c>
      <c r="Y254" s="548"/>
      <c r="Z254" s="548" t="s">
        <v>343</v>
      </c>
      <c r="AA254" s="549">
        <v>45906</v>
      </c>
      <c r="AB254" s="549">
        <v>45906</v>
      </c>
      <c r="AC254" s="547">
        <v>45906</v>
      </c>
      <c r="AD254" s="546">
        <v>22740677023</v>
      </c>
      <c r="AE254" s="546">
        <v>0</v>
      </c>
      <c r="AF254" s="546">
        <v>0</v>
      </c>
      <c r="AG254" s="546">
        <v>0</v>
      </c>
      <c r="AH254" s="546">
        <v>0</v>
      </c>
      <c r="AI254" s="548"/>
      <c r="AJ254" s="546">
        <v>0</v>
      </c>
      <c r="AK254" s="546">
        <v>0</v>
      </c>
      <c r="AL254" s="546"/>
      <c r="AM254" s="546">
        <v>0</v>
      </c>
      <c r="AN254" s="546">
        <v>0</v>
      </c>
      <c r="AO254" s="546">
        <v>0</v>
      </c>
      <c r="AP254" s="546">
        <v>0</v>
      </c>
      <c r="AQ254" s="550" t="b">
        <v>0</v>
      </c>
      <c r="AR254" s="546">
        <v>0</v>
      </c>
      <c r="AS254" s="546">
        <v>0</v>
      </c>
      <c r="AT254" s="546">
        <v>3.0369000000000002</v>
      </c>
      <c r="AU254" s="546">
        <v>0</v>
      </c>
      <c r="AV254" s="546">
        <v>0</v>
      </c>
      <c r="AW254" s="548"/>
      <c r="AX254" s="548"/>
      <c r="AY254" s="546">
        <v>-2.5307499999999998</v>
      </c>
      <c r="AZ254" s="546">
        <v>-0.51</v>
      </c>
      <c r="BA254" s="548"/>
      <c r="BB254" s="546">
        <v>143097</v>
      </c>
      <c r="BC254" s="546">
        <v>0</v>
      </c>
      <c r="BD254" s="548"/>
      <c r="BE254" s="548"/>
      <c r="BF254" s="548"/>
      <c r="BG254" s="548"/>
      <c r="BH254" s="548" t="s">
        <v>344</v>
      </c>
      <c r="BI254" s="548"/>
      <c r="BJ254" s="550" t="b">
        <v>0</v>
      </c>
      <c r="BK254" s="546">
        <v>0</v>
      </c>
      <c r="BL254" s="546">
        <v>0</v>
      </c>
      <c r="BM254" s="546">
        <v>0</v>
      </c>
      <c r="BN254" s="548"/>
      <c r="BO254" s="546">
        <v>0</v>
      </c>
      <c r="BP254" s="546">
        <v>0</v>
      </c>
      <c r="BQ254" s="546">
        <v>0</v>
      </c>
      <c r="BR254" s="546">
        <v>0</v>
      </c>
      <c r="BS254" s="548" t="s">
        <v>557</v>
      </c>
      <c r="BT254" s="546">
        <v>1</v>
      </c>
      <c r="BU254" s="550" t="b">
        <v>0</v>
      </c>
      <c r="BV254" s="548"/>
      <c r="BW254" s="546">
        <v>0</v>
      </c>
      <c r="BX254" s="546">
        <v>0</v>
      </c>
      <c r="BY254" s="548" t="s">
        <v>346</v>
      </c>
      <c r="BZ254" s="547">
        <v>45913</v>
      </c>
      <c r="CA254" s="546"/>
      <c r="CB254" s="546"/>
      <c r="CC254" s="546"/>
      <c r="CD254" s="546"/>
      <c r="CE254" s="546"/>
      <c r="CF254" s="546"/>
      <c r="CG254" s="546"/>
      <c r="CH254" s="546"/>
      <c r="CI254" s="546"/>
      <c r="CJ254" s="546"/>
      <c r="CK254" s="546"/>
      <c r="CL254" s="546"/>
      <c r="CM254" s="546"/>
      <c r="CN254" s="546"/>
      <c r="CO254" s="546"/>
      <c r="CP254" s="546"/>
      <c r="CQ254" s="546"/>
      <c r="CR254" s="546"/>
      <c r="CS254" s="546"/>
      <c r="CT254" s="546"/>
      <c r="CU254" s="546"/>
      <c r="CV254" s="546"/>
      <c r="CW254" s="546"/>
      <c r="CX254" s="546"/>
      <c r="CY254" s="546"/>
    </row>
    <row r="255" spans="1:103" ht="13.2">
      <c r="A255" s="541">
        <v>474036939</v>
      </c>
      <c r="B255" s="542">
        <v>45901</v>
      </c>
      <c r="C255" s="542">
        <v>45907</v>
      </c>
      <c r="D255" s="542">
        <v>45908</v>
      </c>
      <c r="E255" s="543" t="s">
        <v>342</v>
      </c>
      <c r="F255" s="543"/>
      <c r="G255" s="541">
        <v>3040015712063</v>
      </c>
      <c r="H255" s="541">
        <v>0</v>
      </c>
      <c r="I255" s="541">
        <v>0</v>
      </c>
      <c r="J255" s="542"/>
      <c r="K255" s="542"/>
      <c r="L255" s="543"/>
      <c r="M255" s="541">
        <v>0</v>
      </c>
      <c r="N255" s="543"/>
      <c r="O255" s="543"/>
      <c r="P255" s="543"/>
      <c r="Q255" s="543"/>
      <c r="R255" s="543"/>
      <c r="S255" s="543" t="s">
        <v>201</v>
      </c>
      <c r="T255" s="541">
        <v>0</v>
      </c>
      <c r="U255" s="541">
        <v>0</v>
      </c>
      <c r="V255" s="541">
        <v>0</v>
      </c>
      <c r="W255" s="541">
        <v>0</v>
      </c>
      <c r="X255" s="541">
        <v>0</v>
      </c>
      <c r="Y255" s="543"/>
      <c r="Z255" s="543" t="s">
        <v>343</v>
      </c>
      <c r="AA255" s="544">
        <v>45906</v>
      </c>
      <c r="AB255" s="544">
        <v>45906</v>
      </c>
      <c r="AC255" s="542">
        <v>45906</v>
      </c>
      <c r="AD255" s="541">
        <v>21768690480</v>
      </c>
      <c r="AE255" s="541">
        <v>0</v>
      </c>
      <c r="AF255" s="541">
        <v>0</v>
      </c>
      <c r="AG255" s="541">
        <v>0</v>
      </c>
      <c r="AH255" s="541">
        <v>0</v>
      </c>
      <c r="AI255" s="543"/>
      <c r="AJ255" s="541">
        <v>0</v>
      </c>
      <c r="AK255" s="541">
        <v>0</v>
      </c>
      <c r="AL255" s="541"/>
      <c r="AM255" s="541">
        <v>0</v>
      </c>
      <c r="AN255" s="541">
        <v>0</v>
      </c>
      <c r="AO255" s="541">
        <v>0</v>
      </c>
      <c r="AP255" s="541">
        <v>0</v>
      </c>
      <c r="AQ255" s="545" t="b">
        <v>0</v>
      </c>
      <c r="AR255" s="541">
        <v>0</v>
      </c>
      <c r="AS255" s="541">
        <v>0</v>
      </c>
      <c r="AT255" s="541">
        <v>3.2692999999999999</v>
      </c>
      <c r="AU255" s="541">
        <v>0</v>
      </c>
      <c r="AV255" s="541">
        <v>0</v>
      </c>
      <c r="AW255" s="543"/>
      <c r="AX255" s="543"/>
      <c r="AY255" s="541">
        <v>-2.7244166666666665</v>
      </c>
      <c r="AZ255" s="541">
        <v>-0.54</v>
      </c>
      <c r="BA255" s="543"/>
      <c r="BB255" s="541">
        <v>115332</v>
      </c>
      <c r="BC255" s="541">
        <v>0</v>
      </c>
      <c r="BD255" s="543"/>
      <c r="BE255" s="543"/>
      <c r="BF255" s="543"/>
      <c r="BG255" s="543"/>
      <c r="BH255" s="543" t="s">
        <v>344</v>
      </c>
      <c r="BI255" s="543"/>
      <c r="BJ255" s="545" t="b">
        <v>0</v>
      </c>
      <c r="BK255" s="541">
        <v>0</v>
      </c>
      <c r="BL255" s="541">
        <v>0</v>
      </c>
      <c r="BM255" s="541">
        <v>0</v>
      </c>
      <c r="BN255" s="543"/>
      <c r="BO255" s="541">
        <v>0</v>
      </c>
      <c r="BP255" s="541">
        <v>0</v>
      </c>
      <c r="BQ255" s="541">
        <v>0</v>
      </c>
      <c r="BR255" s="541">
        <v>0</v>
      </c>
      <c r="BS255" s="543" t="s">
        <v>558</v>
      </c>
      <c r="BT255" s="541">
        <v>1</v>
      </c>
      <c r="BU255" s="545" t="b">
        <v>0</v>
      </c>
      <c r="BV255" s="543"/>
      <c r="BW255" s="541">
        <v>0</v>
      </c>
      <c r="BX255" s="541">
        <v>0</v>
      </c>
      <c r="BY255" s="543" t="s">
        <v>346</v>
      </c>
      <c r="BZ255" s="542">
        <v>45913</v>
      </c>
      <c r="CA255" s="541"/>
      <c r="CB255" s="541"/>
      <c r="CC255" s="541"/>
      <c r="CD255" s="541"/>
      <c r="CE255" s="541"/>
      <c r="CF255" s="541"/>
      <c r="CG255" s="541"/>
      <c r="CH255" s="541"/>
      <c r="CI255" s="541"/>
      <c r="CJ255" s="541"/>
      <c r="CK255" s="541"/>
      <c r="CL255" s="541"/>
      <c r="CM255" s="541"/>
      <c r="CN255" s="541"/>
      <c r="CO255" s="541"/>
      <c r="CP255" s="541"/>
      <c r="CQ255" s="541"/>
      <c r="CR255" s="541"/>
      <c r="CS255" s="541"/>
      <c r="CT255" s="541"/>
      <c r="CU255" s="541"/>
      <c r="CV255" s="541"/>
      <c r="CW255" s="541"/>
      <c r="CX255" s="541"/>
      <c r="CY255" s="541"/>
    </row>
    <row r="256" spans="1:103" ht="13.2">
      <c r="A256" s="546">
        <v>474036939</v>
      </c>
      <c r="B256" s="547">
        <v>45901</v>
      </c>
      <c r="C256" s="547">
        <v>45907</v>
      </c>
      <c r="D256" s="547">
        <v>45908</v>
      </c>
      <c r="E256" s="548" t="s">
        <v>342</v>
      </c>
      <c r="F256" s="548"/>
      <c r="G256" s="546">
        <v>3040015712079</v>
      </c>
      <c r="H256" s="546">
        <v>0</v>
      </c>
      <c r="I256" s="546">
        <v>0</v>
      </c>
      <c r="J256" s="547"/>
      <c r="K256" s="547"/>
      <c r="L256" s="548"/>
      <c r="M256" s="546">
        <v>0</v>
      </c>
      <c r="N256" s="548"/>
      <c r="O256" s="548"/>
      <c r="P256" s="548"/>
      <c r="Q256" s="548"/>
      <c r="R256" s="548"/>
      <c r="S256" s="548" t="s">
        <v>201</v>
      </c>
      <c r="T256" s="546">
        <v>0</v>
      </c>
      <c r="U256" s="546">
        <v>0</v>
      </c>
      <c r="V256" s="546">
        <v>0</v>
      </c>
      <c r="W256" s="546">
        <v>0</v>
      </c>
      <c r="X256" s="546">
        <v>0</v>
      </c>
      <c r="Y256" s="548"/>
      <c r="Z256" s="548" t="s">
        <v>343</v>
      </c>
      <c r="AA256" s="549">
        <v>45906</v>
      </c>
      <c r="AB256" s="549">
        <v>45906</v>
      </c>
      <c r="AC256" s="547">
        <v>45906</v>
      </c>
      <c r="AD256" s="546">
        <v>23077897189</v>
      </c>
      <c r="AE256" s="546">
        <v>0</v>
      </c>
      <c r="AF256" s="546">
        <v>0</v>
      </c>
      <c r="AG256" s="546">
        <v>0</v>
      </c>
      <c r="AH256" s="546">
        <v>0</v>
      </c>
      <c r="AI256" s="548"/>
      <c r="AJ256" s="546">
        <v>0</v>
      </c>
      <c r="AK256" s="546">
        <v>0</v>
      </c>
      <c r="AL256" s="546"/>
      <c r="AM256" s="546">
        <v>0</v>
      </c>
      <c r="AN256" s="546">
        <v>0</v>
      </c>
      <c r="AO256" s="546">
        <v>0</v>
      </c>
      <c r="AP256" s="546">
        <v>0</v>
      </c>
      <c r="AQ256" s="550" t="b">
        <v>0</v>
      </c>
      <c r="AR256" s="546">
        <v>0</v>
      </c>
      <c r="AS256" s="546">
        <v>0</v>
      </c>
      <c r="AT256" s="546">
        <v>4.0236000000000001</v>
      </c>
      <c r="AU256" s="546">
        <v>0</v>
      </c>
      <c r="AV256" s="546">
        <v>0</v>
      </c>
      <c r="AW256" s="548"/>
      <c r="AX256" s="548"/>
      <c r="AY256" s="546">
        <v>-3.3530000000000002</v>
      </c>
      <c r="AZ256" s="546">
        <v>-0.67</v>
      </c>
      <c r="BA256" s="548"/>
      <c r="BB256" s="546">
        <v>161519</v>
      </c>
      <c r="BC256" s="546">
        <v>0</v>
      </c>
      <c r="BD256" s="548"/>
      <c r="BE256" s="548"/>
      <c r="BF256" s="548"/>
      <c r="BG256" s="548"/>
      <c r="BH256" s="548" t="s">
        <v>344</v>
      </c>
      <c r="BI256" s="548"/>
      <c r="BJ256" s="550" t="b">
        <v>0</v>
      </c>
      <c r="BK256" s="546">
        <v>0</v>
      </c>
      <c r="BL256" s="546">
        <v>0</v>
      </c>
      <c r="BM256" s="546">
        <v>0</v>
      </c>
      <c r="BN256" s="548"/>
      <c r="BO256" s="546">
        <v>0</v>
      </c>
      <c r="BP256" s="546">
        <v>0</v>
      </c>
      <c r="BQ256" s="546">
        <v>0</v>
      </c>
      <c r="BR256" s="546">
        <v>0</v>
      </c>
      <c r="BS256" s="548" t="s">
        <v>559</v>
      </c>
      <c r="BT256" s="546">
        <v>1</v>
      </c>
      <c r="BU256" s="550" t="b">
        <v>0</v>
      </c>
      <c r="BV256" s="548"/>
      <c r="BW256" s="546">
        <v>0</v>
      </c>
      <c r="BX256" s="546">
        <v>0</v>
      </c>
      <c r="BY256" s="548" t="s">
        <v>346</v>
      </c>
      <c r="BZ256" s="547">
        <v>45913</v>
      </c>
      <c r="CA256" s="546"/>
      <c r="CB256" s="546"/>
      <c r="CC256" s="546"/>
      <c r="CD256" s="546"/>
      <c r="CE256" s="546"/>
      <c r="CF256" s="546"/>
      <c r="CG256" s="546"/>
      <c r="CH256" s="546"/>
      <c r="CI256" s="546"/>
      <c r="CJ256" s="546"/>
      <c r="CK256" s="546"/>
      <c r="CL256" s="546"/>
      <c r="CM256" s="546"/>
      <c r="CN256" s="546"/>
      <c r="CO256" s="546"/>
      <c r="CP256" s="546"/>
      <c r="CQ256" s="546"/>
      <c r="CR256" s="546"/>
      <c r="CS256" s="546"/>
      <c r="CT256" s="546"/>
      <c r="CU256" s="546"/>
      <c r="CV256" s="546"/>
      <c r="CW256" s="546"/>
      <c r="CX256" s="546"/>
      <c r="CY256" s="546"/>
    </row>
    <row r="257" spans="1:103" ht="13.2">
      <c r="A257" s="541">
        <v>474036939</v>
      </c>
      <c r="B257" s="542">
        <v>45901</v>
      </c>
      <c r="C257" s="542">
        <v>45907</v>
      </c>
      <c r="D257" s="542">
        <v>45908</v>
      </c>
      <c r="E257" s="543" t="s">
        <v>342</v>
      </c>
      <c r="F257" s="543"/>
      <c r="G257" s="541">
        <v>3040015712080</v>
      </c>
      <c r="H257" s="541">
        <v>0</v>
      </c>
      <c r="I257" s="541">
        <v>0</v>
      </c>
      <c r="J257" s="542"/>
      <c r="K257" s="542"/>
      <c r="L257" s="543"/>
      <c r="M257" s="541">
        <v>0</v>
      </c>
      <c r="N257" s="543"/>
      <c r="O257" s="543"/>
      <c r="P257" s="543"/>
      <c r="Q257" s="543"/>
      <c r="R257" s="543"/>
      <c r="S257" s="543" t="s">
        <v>201</v>
      </c>
      <c r="T257" s="541">
        <v>0</v>
      </c>
      <c r="U257" s="541">
        <v>0</v>
      </c>
      <c r="V257" s="541">
        <v>0</v>
      </c>
      <c r="W257" s="541">
        <v>0</v>
      </c>
      <c r="X257" s="541">
        <v>0</v>
      </c>
      <c r="Y257" s="543"/>
      <c r="Z257" s="543" t="s">
        <v>343</v>
      </c>
      <c r="AA257" s="544">
        <v>45906</v>
      </c>
      <c r="AB257" s="544">
        <v>45906</v>
      </c>
      <c r="AC257" s="542">
        <v>45906</v>
      </c>
      <c r="AD257" s="541">
        <v>21733891936</v>
      </c>
      <c r="AE257" s="541">
        <v>0</v>
      </c>
      <c r="AF257" s="541">
        <v>0</v>
      </c>
      <c r="AG257" s="541">
        <v>0</v>
      </c>
      <c r="AH257" s="541">
        <v>0</v>
      </c>
      <c r="AI257" s="543"/>
      <c r="AJ257" s="541">
        <v>0</v>
      </c>
      <c r="AK257" s="541">
        <v>0</v>
      </c>
      <c r="AL257" s="541"/>
      <c r="AM257" s="541">
        <v>0</v>
      </c>
      <c r="AN257" s="541">
        <v>0</v>
      </c>
      <c r="AO257" s="541">
        <v>0</v>
      </c>
      <c r="AP257" s="541">
        <v>0</v>
      </c>
      <c r="AQ257" s="545" t="b">
        <v>0</v>
      </c>
      <c r="AR257" s="541">
        <v>0</v>
      </c>
      <c r="AS257" s="541">
        <v>0</v>
      </c>
      <c r="AT257" s="541">
        <v>2.9817999999999998</v>
      </c>
      <c r="AU257" s="541">
        <v>0</v>
      </c>
      <c r="AV257" s="541">
        <v>0</v>
      </c>
      <c r="AW257" s="543"/>
      <c r="AX257" s="543"/>
      <c r="AY257" s="541">
        <v>-2.4848333333333334</v>
      </c>
      <c r="AZ257" s="541">
        <v>-0.5</v>
      </c>
      <c r="BA257" s="543"/>
      <c r="BB257" s="541">
        <v>319364</v>
      </c>
      <c r="BC257" s="541">
        <v>0</v>
      </c>
      <c r="BD257" s="543"/>
      <c r="BE257" s="543"/>
      <c r="BF257" s="543"/>
      <c r="BG257" s="543"/>
      <c r="BH257" s="543" t="s">
        <v>344</v>
      </c>
      <c r="BI257" s="543"/>
      <c r="BJ257" s="545" t="b">
        <v>0</v>
      </c>
      <c r="BK257" s="541">
        <v>0</v>
      </c>
      <c r="BL257" s="541">
        <v>0</v>
      </c>
      <c r="BM257" s="541">
        <v>0</v>
      </c>
      <c r="BN257" s="543"/>
      <c r="BO257" s="541">
        <v>0</v>
      </c>
      <c r="BP257" s="541">
        <v>0</v>
      </c>
      <c r="BQ257" s="541">
        <v>0</v>
      </c>
      <c r="BR257" s="541">
        <v>0</v>
      </c>
      <c r="BS257" s="543" t="s">
        <v>560</v>
      </c>
      <c r="BT257" s="541">
        <v>1</v>
      </c>
      <c r="BU257" s="545" t="b">
        <v>0</v>
      </c>
      <c r="BV257" s="543"/>
      <c r="BW257" s="541">
        <v>0</v>
      </c>
      <c r="BX257" s="541">
        <v>0</v>
      </c>
      <c r="BY257" s="543" t="s">
        <v>346</v>
      </c>
      <c r="BZ257" s="542">
        <v>45913</v>
      </c>
      <c r="CA257" s="541"/>
      <c r="CB257" s="541"/>
      <c r="CC257" s="541"/>
      <c r="CD257" s="541"/>
      <c r="CE257" s="541"/>
      <c r="CF257" s="541"/>
      <c r="CG257" s="541"/>
      <c r="CH257" s="541"/>
      <c r="CI257" s="541"/>
      <c r="CJ257" s="541"/>
      <c r="CK257" s="541"/>
      <c r="CL257" s="541"/>
      <c r="CM257" s="541"/>
      <c r="CN257" s="541"/>
      <c r="CO257" s="541"/>
      <c r="CP257" s="541"/>
      <c r="CQ257" s="541"/>
      <c r="CR257" s="541"/>
      <c r="CS257" s="541"/>
      <c r="CT257" s="541"/>
      <c r="CU257" s="541"/>
      <c r="CV257" s="541"/>
      <c r="CW257" s="541"/>
      <c r="CX257" s="541"/>
      <c r="CY257" s="541"/>
    </row>
    <row r="258" spans="1:103" ht="13.2">
      <c r="A258" s="546">
        <v>474036939</v>
      </c>
      <c r="B258" s="547">
        <v>45901</v>
      </c>
      <c r="C258" s="547">
        <v>45907</v>
      </c>
      <c r="D258" s="547">
        <v>45908</v>
      </c>
      <c r="E258" s="548" t="s">
        <v>342</v>
      </c>
      <c r="F258" s="548"/>
      <c r="G258" s="546">
        <v>3040015712083</v>
      </c>
      <c r="H258" s="546">
        <v>0</v>
      </c>
      <c r="I258" s="546">
        <v>0</v>
      </c>
      <c r="J258" s="547"/>
      <c r="K258" s="547"/>
      <c r="L258" s="548"/>
      <c r="M258" s="546">
        <v>0</v>
      </c>
      <c r="N258" s="548"/>
      <c r="O258" s="548"/>
      <c r="P258" s="548"/>
      <c r="Q258" s="548"/>
      <c r="R258" s="548"/>
      <c r="S258" s="548" t="s">
        <v>201</v>
      </c>
      <c r="T258" s="546">
        <v>0</v>
      </c>
      <c r="U258" s="546">
        <v>0</v>
      </c>
      <c r="V258" s="546">
        <v>0</v>
      </c>
      <c r="W258" s="546">
        <v>0</v>
      </c>
      <c r="X258" s="546">
        <v>0</v>
      </c>
      <c r="Y258" s="548"/>
      <c r="Z258" s="548" t="s">
        <v>343</v>
      </c>
      <c r="AA258" s="549">
        <v>45906</v>
      </c>
      <c r="AB258" s="549">
        <v>45906</v>
      </c>
      <c r="AC258" s="547">
        <v>45906</v>
      </c>
      <c r="AD258" s="546">
        <v>22412437636</v>
      </c>
      <c r="AE258" s="546">
        <v>0</v>
      </c>
      <c r="AF258" s="546">
        <v>0</v>
      </c>
      <c r="AG258" s="546">
        <v>0</v>
      </c>
      <c r="AH258" s="546">
        <v>0</v>
      </c>
      <c r="AI258" s="548"/>
      <c r="AJ258" s="546">
        <v>0</v>
      </c>
      <c r="AK258" s="546">
        <v>0</v>
      </c>
      <c r="AL258" s="546"/>
      <c r="AM258" s="546">
        <v>0</v>
      </c>
      <c r="AN258" s="546">
        <v>0</v>
      </c>
      <c r="AO258" s="546">
        <v>0</v>
      </c>
      <c r="AP258" s="546">
        <v>0</v>
      </c>
      <c r="AQ258" s="550" t="b">
        <v>0</v>
      </c>
      <c r="AR258" s="546">
        <v>0</v>
      </c>
      <c r="AS258" s="546">
        <v>0</v>
      </c>
      <c r="AT258" s="546">
        <v>3.3283999999999998</v>
      </c>
      <c r="AU258" s="546">
        <v>0</v>
      </c>
      <c r="AV258" s="546">
        <v>0</v>
      </c>
      <c r="AW258" s="548"/>
      <c r="AX258" s="548"/>
      <c r="AY258" s="546">
        <v>-2.7736666666666667</v>
      </c>
      <c r="AZ258" s="546">
        <v>-0.55000000000000004</v>
      </c>
      <c r="BA258" s="548"/>
      <c r="BB258" s="546">
        <v>145696</v>
      </c>
      <c r="BC258" s="546">
        <v>0</v>
      </c>
      <c r="BD258" s="548"/>
      <c r="BE258" s="548"/>
      <c r="BF258" s="548"/>
      <c r="BG258" s="548"/>
      <c r="BH258" s="548" t="s">
        <v>344</v>
      </c>
      <c r="BI258" s="548"/>
      <c r="BJ258" s="550" t="b">
        <v>0</v>
      </c>
      <c r="BK258" s="546">
        <v>0</v>
      </c>
      <c r="BL258" s="546">
        <v>0</v>
      </c>
      <c r="BM258" s="546">
        <v>0</v>
      </c>
      <c r="BN258" s="548"/>
      <c r="BO258" s="546">
        <v>0</v>
      </c>
      <c r="BP258" s="546">
        <v>0</v>
      </c>
      <c r="BQ258" s="546">
        <v>0</v>
      </c>
      <c r="BR258" s="546">
        <v>0</v>
      </c>
      <c r="BS258" s="548" t="s">
        <v>561</v>
      </c>
      <c r="BT258" s="546">
        <v>1</v>
      </c>
      <c r="BU258" s="550" t="b">
        <v>0</v>
      </c>
      <c r="BV258" s="548"/>
      <c r="BW258" s="546">
        <v>0</v>
      </c>
      <c r="BX258" s="546">
        <v>0</v>
      </c>
      <c r="BY258" s="548" t="s">
        <v>346</v>
      </c>
      <c r="BZ258" s="547">
        <v>45913</v>
      </c>
      <c r="CA258" s="546"/>
      <c r="CB258" s="546"/>
      <c r="CC258" s="546"/>
      <c r="CD258" s="546"/>
      <c r="CE258" s="546"/>
      <c r="CF258" s="546"/>
      <c r="CG258" s="546"/>
      <c r="CH258" s="546"/>
      <c r="CI258" s="546"/>
      <c r="CJ258" s="546"/>
      <c r="CK258" s="546"/>
      <c r="CL258" s="546"/>
      <c r="CM258" s="546"/>
      <c r="CN258" s="546"/>
      <c r="CO258" s="546"/>
      <c r="CP258" s="546"/>
      <c r="CQ258" s="546"/>
      <c r="CR258" s="546"/>
      <c r="CS258" s="546"/>
      <c r="CT258" s="546"/>
      <c r="CU258" s="546"/>
      <c r="CV258" s="546"/>
      <c r="CW258" s="546"/>
      <c r="CX258" s="546"/>
      <c r="CY258" s="546"/>
    </row>
    <row r="259" spans="1:103" ht="13.2">
      <c r="A259" s="541">
        <v>474036939</v>
      </c>
      <c r="B259" s="542">
        <v>45901</v>
      </c>
      <c r="C259" s="542">
        <v>45907</v>
      </c>
      <c r="D259" s="542">
        <v>45908</v>
      </c>
      <c r="E259" s="543" t="s">
        <v>342</v>
      </c>
      <c r="F259" s="543"/>
      <c r="G259" s="541">
        <v>3040015712094</v>
      </c>
      <c r="H259" s="541">
        <v>0</v>
      </c>
      <c r="I259" s="541">
        <v>0</v>
      </c>
      <c r="J259" s="542"/>
      <c r="K259" s="542"/>
      <c r="L259" s="543"/>
      <c r="M259" s="541">
        <v>0</v>
      </c>
      <c r="N259" s="543"/>
      <c r="O259" s="543"/>
      <c r="P259" s="543"/>
      <c r="Q259" s="543"/>
      <c r="R259" s="543"/>
      <c r="S259" s="543" t="s">
        <v>201</v>
      </c>
      <c r="T259" s="541">
        <v>0</v>
      </c>
      <c r="U259" s="541">
        <v>0</v>
      </c>
      <c r="V259" s="541">
        <v>0</v>
      </c>
      <c r="W259" s="541">
        <v>0</v>
      </c>
      <c r="X259" s="541">
        <v>0</v>
      </c>
      <c r="Y259" s="543"/>
      <c r="Z259" s="543" t="s">
        <v>343</v>
      </c>
      <c r="AA259" s="544">
        <v>45906</v>
      </c>
      <c r="AB259" s="544">
        <v>45906</v>
      </c>
      <c r="AC259" s="542">
        <v>45906</v>
      </c>
      <c r="AD259" s="541">
        <v>22350249065</v>
      </c>
      <c r="AE259" s="541">
        <v>0</v>
      </c>
      <c r="AF259" s="541">
        <v>0</v>
      </c>
      <c r="AG259" s="541">
        <v>0</v>
      </c>
      <c r="AH259" s="541">
        <v>0</v>
      </c>
      <c r="AI259" s="543"/>
      <c r="AJ259" s="541">
        <v>0</v>
      </c>
      <c r="AK259" s="541">
        <v>0</v>
      </c>
      <c r="AL259" s="541"/>
      <c r="AM259" s="541">
        <v>0</v>
      </c>
      <c r="AN259" s="541">
        <v>0</v>
      </c>
      <c r="AO259" s="541">
        <v>0</v>
      </c>
      <c r="AP259" s="541">
        <v>0</v>
      </c>
      <c r="AQ259" s="545" t="b">
        <v>0</v>
      </c>
      <c r="AR259" s="541">
        <v>0</v>
      </c>
      <c r="AS259" s="541">
        <v>0</v>
      </c>
      <c r="AT259" s="541">
        <v>3.2898000000000001</v>
      </c>
      <c r="AU259" s="541">
        <v>0</v>
      </c>
      <c r="AV259" s="541">
        <v>0</v>
      </c>
      <c r="AW259" s="543"/>
      <c r="AX259" s="543"/>
      <c r="AY259" s="541">
        <v>-2.7414999999999998</v>
      </c>
      <c r="AZ259" s="541">
        <v>-0.55000000000000004</v>
      </c>
      <c r="BA259" s="543"/>
      <c r="BB259" s="541">
        <v>208057</v>
      </c>
      <c r="BC259" s="541">
        <v>0</v>
      </c>
      <c r="BD259" s="543"/>
      <c r="BE259" s="543"/>
      <c r="BF259" s="543"/>
      <c r="BG259" s="543"/>
      <c r="BH259" s="543" t="s">
        <v>344</v>
      </c>
      <c r="BI259" s="543"/>
      <c r="BJ259" s="545" t="b">
        <v>0</v>
      </c>
      <c r="BK259" s="541">
        <v>0</v>
      </c>
      <c r="BL259" s="541">
        <v>0</v>
      </c>
      <c r="BM259" s="541">
        <v>0</v>
      </c>
      <c r="BN259" s="543"/>
      <c r="BO259" s="541">
        <v>0</v>
      </c>
      <c r="BP259" s="541">
        <v>0</v>
      </c>
      <c r="BQ259" s="541">
        <v>0</v>
      </c>
      <c r="BR259" s="541">
        <v>0</v>
      </c>
      <c r="BS259" s="543" t="s">
        <v>562</v>
      </c>
      <c r="BT259" s="541">
        <v>1</v>
      </c>
      <c r="BU259" s="545" t="b">
        <v>0</v>
      </c>
      <c r="BV259" s="543"/>
      <c r="BW259" s="541">
        <v>0</v>
      </c>
      <c r="BX259" s="541">
        <v>0</v>
      </c>
      <c r="BY259" s="543" t="s">
        <v>346</v>
      </c>
      <c r="BZ259" s="542">
        <v>45913</v>
      </c>
      <c r="CA259" s="541"/>
      <c r="CB259" s="541"/>
      <c r="CC259" s="541"/>
      <c r="CD259" s="541"/>
      <c r="CE259" s="541"/>
      <c r="CF259" s="541"/>
      <c r="CG259" s="541"/>
      <c r="CH259" s="541"/>
      <c r="CI259" s="541"/>
      <c r="CJ259" s="541"/>
      <c r="CK259" s="541"/>
      <c r="CL259" s="541"/>
      <c r="CM259" s="541"/>
      <c r="CN259" s="541"/>
      <c r="CO259" s="541"/>
      <c r="CP259" s="541"/>
      <c r="CQ259" s="541"/>
      <c r="CR259" s="541"/>
      <c r="CS259" s="541"/>
      <c r="CT259" s="541"/>
      <c r="CU259" s="541"/>
      <c r="CV259" s="541"/>
      <c r="CW259" s="541"/>
      <c r="CX259" s="541"/>
      <c r="CY259" s="541"/>
    </row>
    <row r="260" spans="1:103" ht="13.2">
      <c r="A260" s="546">
        <v>474036939</v>
      </c>
      <c r="B260" s="547">
        <v>45901</v>
      </c>
      <c r="C260" s="547">
        <v>45907</v>
      </c>
      <c r="D260" s="547">
        <v>45908</v>
      </c>
      <c r="E260" s="548" t="s">
        <v>342</v>
      </c>
      <c r="F260" s="548"/>
      <c r="G260" s="546">
        <v>3040015712090</v>
      </c>
      <c r="H260" s="546">
        <v>0</v>
      </c>
      <c r="I260" s="546">
        <v>0</v>
      </c>
      <c r="J260" s="547"/>
      <c r="K260" s="547"/>
      <c r="L260" s="548"/>
      <c r="M260" s="546">
        <v>0</v>
      </c>
      <c r="N260" s="548"/>
      <c r="O260" s="548"/>
      <c r="P260" s="548"/>
      <c r="Q260" s="548"/>
      <c r="R260" s="548"/>
      <c r="S260" s="548" t="s">
        <v>201</v>
      </c>
      <c r="T260" s="546">
        <v>0</v>
      </c>
      <c r="U260" s="546">
        <v>0</v>
      </c>
      <c r="V260" s="546">
        <v>0</v>
      </c>
      <c r="W260" s="546">
        <v>0</v>
      </c>
      <c r="X260" s="546">
        <v>0</v>
      </c>
      <c r="Y260" s="548"/>
      <c r="Z260" s="548" t="s">
        <v>343</v>
      </c>
      <c r="AA260" s="549">
        <v>45906</v>
      </c>
      <c r="AB260" s="549">
        <v>45906</v>
      </c>
      <c r="AC260" s="547">
        <v>45906</v>
      </c>
      <c r="AD260" s="546">
        <v>21734190012</v>
      </c>
      <c r="AE260" s="546">
        <v>0</v>
      </c>
      <c r="AF260" s="546">
        <v>0</v>
      </c>
      <c r="AG260" s="546">
        <v>0</v>
      </c>
      <c r="AH260" s="546">
        <v>0</v>
      </c>
      <c r="AI260" s="548"/>
      <c r="AJ260" s="546">
        <v>0</v>
      </c>
      <c r="AK260" s="546">
        <v>0</v>
      </c>
      <c r="AL260" s="546"/>
      <c r="AM260" s="546">
        <v>0</v>
      </c>
      <c r="AN260" s="546">
        <v>0</v>
      </c>
      <c r="AO260" s="546">
        <v>0</v>
      </c>
      <c r="AP260" s="546">
        <v>0</v>
      </c>
      <c r="AQ260" s="550" t="b">
        <v>0</v>
      </c>
      <c r="AR260" s="546">
        <v>0</v>
      </c>
      <c r="AS260" s="546">
        <v>0</v>
      </c>
      <c r="AT260" s="546">
        <v>3.0337999999999998</v>
      </c>
      <c r="AU260" s="546">
        <v>0</v>
      </c>
      <c r="AV260" s="546">
        <v>0</v>
      </c>
      <c r="AW260" s="548"/>
      <c r="AX260" s="548"/>
      <c r="AY260" s="546">
        <v>-2.5281666666666669</v>
      </c>
      <c r="AZ260" s="546">
        <v>-0.51</v>
      </c>
      <c r="BA260" s="548"/>
      <c r="BB260" s="546">
        <v>308356</v>
      </c>
      <c r="BC260" s="546">
        <v>0</v>
      </c>
      <c r="BD260" s="548"/>
      <c r="BE260" s="548"/>
      <c r="BF260" s="548"/>
      <c r="BG260" s="548"/>
      <c r="BH260" s="548" t="s">
        <v>344</v>
      </c>
      <c r="BI260" s="548"/>
      <c r="BJ260" s="550" t="b">
        <v>0</v>
      </c>
      <c r="BK260" s="546">
        <v>0</v>
      </c>
      <c r="BL260" s="546">
        <v>0</v>
      </c>
      <c r="BM260" s="546">
        <v>0</v>
      </c>
      <c r="BN260" s="548"/>
      <c r="BO260" s="546">
        <v>0</v>
      </c>
      <c r="BP260" s="546">
        <v>0</v>
      </c>
      <c r="BQ260" s="546">
        <v>0</v>
      </c>
      <c r="BR260" s="546">
        <v>0</v>
      </c>
      <c r="BS260" s="548" t="s">
        <v>563</v>
      </c>
      <c r="BT260" s="546">
        <v>1</v>
      </c>
      <c r="BU260" s="550" t="b">
        <v>0</v>
      </c>
      <c r="BV260" s="548"/>
      <c r="BW260" s="546">
        <v>0</v>
      </c>
      <c r="BX260" s="546">
        <v>0</v>
      </c>
      <c r="BY260" s="548" t="s">
        <v>346</v>
      </c>
      <c r="BZ260" s="547">
        <v>45913</v>
      </c>
      <c r="CA260" s="546"/>
      <c r="CB260" s="546"/>
      <c r="CC260" s="546"/>
      <c r="CD260" s="546"/>
      <c r="CE260" s="546"/>
      <c r="CF260" s="546"/>
      <c r="CG260" s="546"/>
      <c r="CH260" s="546"/>
      <c r="CI260" s="546"/>
      <c r="CJ260" s="546"/>
      <c r="CK260" s="546"/>
      <c r="CL260" s="546"/>
      <c r="CM260" s="546"/>
      <c r="CN260" s="546"/>
      <c r="CO260" s="546"/>
      <c r="CP260" s="546"/>
      <c r="CQ260" s="546"/>
      <c r="CR260" s="546"/>
      <c r="CS260" s="546"/>
      <c r="CT260" s="546"/>
      <c r="CU260" s="546"/>
      <c r="CV260" s="546"/>
      <c r="CW260" s="546"/>
      <c r="CX260" s="546"/>
      <c r="CY260" s="546"/>
    </row>
    <row r="261" spans="1:103" ht="13.2">
      <c r="A261" s="541">
        <v>474036939</v>
      </c>
      <c r="B261" s="542">
        <v>45901</v>
      </c>
      <c r="C261" s="542">
        <v>45907</v>
      </c>
      <c r="D261" s="542">
        <v>45908</v>
      </c>
      <c r="E261" s="543" t="s">
        <v>342</v>
      </c>
      <c r="F261" s="543"/>
      <c r="G261" s="541">
        <v>3040015712078</v>
      </c>
      <c r="H261" s="541">
        <v>0</v>
      </c>
      <c r="I261" s="541">
        <v>0</v>
      </c>
      <c r="J261" s="542"/>
      <c r="K261" s="542"/>
      <c r="L261" s="543"/>
      <c r="M261" s="541">
        <v>0</v>
      </c>
      <c r="N261" s="543"/>
      <c r="O261" s="543"/>
      <c r="P261" s="543"/>
      <c r="Q261" s="543"/>
      <c r="R261" s="543"/>
      <c r="S261" s="543" t="s">
        <v>201</v>
      </c>
      <c r="T261" s="541">
        <v>0</v>
      </c>
      <c r="U261" s="541">
        <v>0</v>
      </c>
      <c r="V261" s="541">
        <v>0</v>
      </c>
      <c r="W261" s="541">
        <v>0</v>
      </c>
      <c r="X261" s="541">
        <v>0</v>
      </c>
      <c r="Y261" s="543"/>
      <c r="Z261" s="543" t="s">
        <v>343</v>
      </c>
      <c r="AA261" s="544">
        <v>45906</v>
      </c>
      <c r="AB261" s="544">
        <v>45906</v>
      </c>
      <c r="AC261" s="542">
        <v>45906</v>
      </c>
      <c r="AD261" s="541">
        <v>3532853302</v>
      </c>
      <c r="AE261" s="541">
        <v>0</v>
      </c>
      <c r="AF261" s="541">
        <v>0</v>
      </c>
      <c r="AG261" s="541">
        <v>0</v>
      </c>
      <c r="AH261" s="541">
        <v>0</v>
      </c>
      <c r="AI261" s="543"/>
      <c r="AJ261" s="541">
        <v>0</v>
      </c>
      <c r="AK261" s="541">
        <v>0</v>
      </c>
      <c r="AL261" s="541"/>
      <c r="AM261" s="541">
        <v>0</v>
      </c>
      <c r="AN261" s="541">
        <v>0</v>
      </c>
      <c r="AO261" s="541">
        <v>0</v>
      </c>
      <c r="AP261" s="541">
        <v>0</v>
      </c>
      <c r="AQ261" s="545" t="b">
        <v>0</v>
      </c>
      <c r="AR261" s="541">
        <v>0</v>
      </c>
      <c r="AS261" s="541">
        <v>0</v>
      </c>
      <c r="AT261" s="541">
        <v>4.3468</v>
      </c>
      <c r="AU261" s="541">
        <v>0</v>
      </c>
      <c r="AV261" s="541">
        <v>0</v>
      </c>
      <c r="AW261" s="543"/>
      <c r="AX261" s="543"/>
      <c r="AY261" s="541">
        <v>-3.6223333333333332</v>
      </c>
      <c r="AZ261" s="541">
        <v>-0.72</v>
      </c>
      <c r="BA261" s="543"/>
      <c r="BB261" s="541">
        <v>210998</v>
      </c>
      <c r="BC261" s="541">
        <v>0</v>
      </c>
      <c r="BD261" s="543"/>
      <c r="BE261" s="543"/>
      <c r="BF261" s="543"/>
      <c r="BG261" s="543"/>
      <c r="BH261" s="543" t="s">
        <v>344</v>
      </c>
      <c r="BI261" s="543"/>
      <c r="BJ261" s="545" t="b">
        <v>0</v>
      </c>
      <c r="BK261" s="541">
        <v>0</v>
      </c>
      <c r="BL261" s="541">
        <v>0</v>
      </c>
      <c r="BM261" s="541">
        <v>0</v>
      </c>
      <c r="BN261" s="543"/>
      <c r="BO261" s="541">
        <v>0</v>
      </c>
      <c r="BP261" s="541">
        <v>0</v>
      </c>
      <c r="BQ261" s="541">
        <v>0</v>
      </c>
      <c r="BR261" s="541">
        <v>0</v>
      </c>
      <c r="BS261" s="543" t="s">
        <v>564</v>
      </c>
      <c r="BT261" s="541">
        <v>1</v>
      </c>
      <c r="BU261" s="545" t="b">
        <v>0</v>
      </c>
      <c r="BV261" s="543"/>
      <c r="BW261" s="541">
        <v>0</v>
      </c>
      <c r="BX261" s="541">
        <v>0</v>
      </c>
      <c r="BY261" s="543" t="s">
        <v>346</v>
      </c>
      <c r="BZ261" s="542">
        <v>45913</v>
      </c>
      <c r="CA261" s="541"/>
      <c r="CB261" s="541"/>
      <c r="CC261" s="541"/>
      <c r="CD261" s="541"/>
      <c r="CE261" s="541"/>
      <c r="CF261" s="541"/>
      <c r="CG261" s="541"/>
      <c r="CH261" s="541"/>
      <c r="CI261" s="541"/>
      <c r="CJ261" s="541"/>
      <c r="CK261" s="541"/>
      <c r="CL261" s="541"/>
      <c r="CM261" s="541"/>
      <c r="CN261" s="541"/>
      <c r="CO261" s="541"/>
      <c r="CP261" s="541"/>
      <c r="CQ261" s="541"/>
      <c r="CR261" s="541"/>
      <c r="CS261" s="541"/>
      <c r="CT261" s="541"/>
      <c r="CU261" s="541"/>
      <c r="CV261" s="541"/>
      <c r="CW261" s="541"/>
      <c r="CX261" s="541"/>
      <c r="CY261" s="541"/>
    </row>
    <row r="262" spans="1:103" ht="13.2">
      <c r="A262" s="546">
        <v>474036939</v>
      </c>
      <c r="B262" s="547">
        <v>45901</v>
      </c>
      <c r="C262" s="547">
        <v>45907</v>
      </c>
      <c r="D262" s="547">
        <v>45908</v>
      </c>
      <c r="E262" s="548" t="s">
        <v>342</v>
      </c>
      <c r="F262" s="548"/>
      <c r="G262" s="546">
        <v>3040015712075</v>
      </c>
      <c r="H262" s="546">
        <v>0</v>
      </c>
      <c r="I262" s="546">
        <v>0</v>
      </c>
      <c r="J262" s="547"/>
      <c r="K262" s="547"/>
      <c r="L262" s="548"/>
      <c r="M262" s="546">
        <v>0</v>
      </c>
      <c r="N262" s="548"/>
      <c r="O262" s="548"/>
      <c r="P262" s="548"/>
      <c r="Q262" s="548"/>
      <c r="R262" s="548"/>
      <c r="S262" s="548" t="s">
        <v>201</v>
      </c>
      <c r="T262" s="546">
        <v>0</v>
      </c>
      <c r="U262" s="546">
        <v>0</v>
      </c>
      <c r="V262" s="546">
        <v>0</v>
      </c>
      <c r="W262" s="546">
        <v>0</v>
      </c>
      <c r="X262" s="546">
        <v>0</v>
      </c>
      <c r="Y262" s="548"/>
      <c r="Z262" s="548" t="s">
        <v>343</v>
      </c>
      <c r="AA262" s="549">
        <v>45906</v>
      </c>
      <c r="AB262" s="549">
        <v>45906</v>
      </c>
      <c r="AC262" s="547">
        <v>45906</v>
      </c>
      <c r="AD262" s="546">
        <v>22088874524</v>
      </c>
      <c r="AE262" s="546">
        <v>0</v>
      </c>
      <c r="AF262" s="546">
        <v>0</v>
      </c>
      <c r="AG262" s="546">
        <v>0</v>
      </c>
      <c r="AH262" s="546">
        <v>0</v>
      </c>
      <c r="AI262" s="548"/>
      <c r="AJ262" s="546">
        <v>0</v>
      </c>
      <c r="AK262" s="546">
        <v>0</v>
      </c>
      <c r="AL262" s="546"/>
      <c r="AM262" s="546">
        <v>0</v>
      </c>
      <c r="AN262" s="546">
        <v>0</v>
      </c>
      <c r="AO262" s="546">
        <v>0</v>
      </c>
      <c r="AP262" s="546">
        <v>0</v>
      </c>
      <c r="AQ262" s="550" t="b">
        <v>0</v>
      </c>
      <c r="AR262" s="546">
        <v>0</v>
      </c>
      <c r="AS262" s="546">
        <v>0</v>
      </c>
      <c r="AT262" s="546">
        <v>2.7873000000000001</v>
      </c>
      <c r="AU262" s="546">
        <v>0</v>
      </c>
      <c r="AV262" s="546">
        <v>0</v>
      </c>
      <c r="AW262" s="548"/>
      <c r="AX262" s="548"/>
      <c r="AY262" s="546">
        <v>-2.3227500000000001</v>
      </c>
      <c r="AZ262" s="546">
        <v>-0.46</v>
      </c>
      <c r="BA262" s="548"/>
      <c r="BB262" s="546">
        <v>3830</v>
      </c>
      <c r="BC262" s="546">
        <v>0</v>
      </c>
      <c r="BD262" s="548"/>
      <c r="BE262" s="548"/>
      <c r="BF262" s="548"/>
      <c r="BG262" s="548"/>
      <c r="BH262" s="548" t="s">
        <v>344</v>
      </c>
      <c r="BI262" s="548"/>
      <c r="BJ262" s="550" t="b">
        <v>0</v>
      </c>
      <c r="BK262" s="546">
        <v>0</v>
      </c>
      <c r="BL262" s="546">
        <v>0</v>
      </c>
      <c r="BM262" s="546">
        <v>0</v>
      </c>
      <c r="BN262" s="548"/>
      <c r="BO262" s="546">
        <v>0</v>
      </c>
      <c r="BP262" s="546">
        <v>0</v>
      </c>
      <c r="BQ262" s="546">
        <v>0</v>
      </c>
      <c r="BR262" s="546">
        <v>0</v>
      </c>
      <c r="BS262" s="548" t="s">
        <v>565</v>
      </c>
      <c r="BT262" s="546">
        <v>1</v>
      </c>
      <c r="BU262" s="550" t="b">
        <v>0</v>
      </c>
      <c r="BV262" s="548"/>
      <c r="BW262" s="546">
        <v>0</v>
      </c>
      <c r="BX262" s="546">
        <v>0</v>
      </c>
      <c r="BY262" s="548" t="s">
        <v>346</v>
      </c>
      <c r="BZ262" s="547">
        <v>45913</v>
      </c>
      <c r="CA262" s="546"/>
      <c r="CB262" s="546"/>
      <c r="CC262" s="546"/>
      <c r="CD262" s="546"/>
      <c r="CE262" s="546"/>
      <c r="CF262" s="546"/>
      <c r="CG262" s="546"/>
      <c r="CH262" s="546"/>
      <c r="CI262" s="546"/>
      <c r="CJ262" s="546"/>
      <c r="CK262" s="546"/>
      <c r="CL262" s="546"/>
      <c r="CM262" s="546"/>
      <c r="CN262" s="546"/>
      <c r="CO262" s="546"/>
      <c r="CP262" s="546"/>
      <c r="CQ262" s="546"/>
      <c r="CR262" s="546"/>
      <c r="CS262" s="546"/>
      <c r="CT262" s="546"/>
      <c r="CU262" s="546"/>
      <c r="CV262" s="546"/>
      <c r="CW262" s="546"/>
      <c r="CX262" s="546"/>
      <c r="CY262" s="546"/>
    </row>
    <row r="263" spans="1:103" ht="13.2">
      <c r="A263" s="541">
        <v>474036939</v>
      </c>
      <c r="B263" s="542">
        <v>45901</v>
      </c>
      <c r="C263" s="542">
        <v>45907</v>
      </c>
      <c r="D263" s="542">
        <v>45908</v>
      </c>
      <c r="E263" s="543" t="s">
        <v>342</v>
      </c>
      <c r="F263" s="543"/>
      <c r="G263" s="541">
        <v>3040015712070</v>
      </c>
      <c r="H263" s="541">
        <v>0</v>
      </c>
      <c r="I263" s="541">
        <v>0</v>
      </c>
      <c r="J263" s="542"/>
      <c r="K263" s="542"/>
      <c r="L263" s="543"/>
      <c r="M263" s="541">
        <v>0</v>
      </c>
      <c r="N263" s="543"/>
      <c r="O263" s="543"/>
      <c r="P263" s="543"/>
      <c r="Q263" s="543"/>
      <c r="R263" s="543"/>
      <c r="S263" s="543" t="s">
        <v>201</v>
      </c>
      <c r="T263" s="541">
        <v>0</v>
      </c>
      <c r="U263" s="541">
        <v>0</v>
      </c>
      <c r="V263" s="541">
        <v>0</v>
      </c>
      <c r="W263" s="541">
        <v>0</v>
      </c>
      <c r="X263" s="541">
        <v>0</v>
      </c>
      <c r="Y263" s="543"/>
      <c r="Z263" s="543" t="s">
        <v>343</v>
      </c>
      <c r="AA263" s="544">
        <v>45906</v>
      </c>
      <c r="AB263" s="544">
        <v>45906</v>
      </c>
      <c r="AC263" s="542">
        <v>45906</v>
      </c>
      <c r="AD263" s="541">
        <v>20838126821</v>
      </c>
      <c r="AE263" s="541">
        <v>0</v>
      </c>
      <c r="AF263" s="541">
        <v>0</v>
      </c>
      <c r="AG263" s="541">
        <v>0</v>
      </c>
      <c r="AH263" s="541">
        <v>0</v>
      </c>
      <c r="AI263" s="543"/>
      <c r="AJ263" s="541">
        <v>0</v>
      </c>
      <c r="AK263" s="541">
        <v>0</v>
      </c>
      <c r="AL263" s="541"/>
      <c r="AM263" s="541">
        <v>0</v>
      </c>
      <c r="AN263" s="541">
        <v>0</v>
      </c>
      <c r="AO263" s="541">
        <v>0</v>
      </c>
      <c r="AP263" s="541">
        <v>0</v>
      </c>
      <c r="AQ263" s="545" t="b">
        <v>0</v>
      </c>
      <c r="AR263" s="541">
        <v>0</v>
      </c>
      <c r="AS263" s="541">
        <v>0</v>
      </c>
      <c r="AT263" s="541">
        <v>3.0663</v>
      </c>
      <c r="AU263" s="541">
        <v>0</v>
      </c>
      <c r="AV263" s="541">
        <v>0</v>
      </c>
      <c r="AW263" s="543"/>
      <c r="AX263" s="543"/>
      <c r="AY263" s="541">
        <v>-2.55525</v>
      </c>
      <c r="AZ263" s="541">
        <v>-0.51</v>
      </c>
      <c r="BA263" s="543"/>
      <c r="BB263" s="541">
        <v>141381</v>
      </c>
      <c r="BC263" s="541">
        <v>0</v>
      </c>
      <c r="BD263" s="543"/>
      <c r="BE263" s="543"/>
      <c r="BF263" s="543"/>
      <c r="BG263" s="543"/>
      <c r="BH263" s="543" t="s">
        <v>344</v>
      </c>
      <c r="BI263" s="543"/>
      <c r="BJ263" s="545" t="b">
        <v>0</v>
      </c>
      <c r="BK263" s="541">
        <v>0</v>
      </c>
      <c r="BL263" s="541">
        <v>0</v>
      </c>
      <c r="BM263" s="541">
        <v>0</v>
      </c>
      <c r="BN263" s="543"/>
      <c r="BO263" s="541">
        <v>0</v>
      </c>
      <c r="BP263" s="541">
        <v>0</v>
      </c>
      <c r="BQ263" s="541">
        <v>0</v>
      </c>
      <c r="BR263" s="541">
        <v>0</v>
      </c>
      <c r="BS263" s="543" t="s">
        <v>566</v>
      </c>
      <c r="BT263" s="541">
        <v>1</v>
      </c>
      <c r="BU263" s="545" t="b">
        <v>0</v>
      </c>
      <c r="BV263" s="543"/>
      <c r="BW263" s="541">
        <v>0</v>
      </c>
      <c r="BX263" s="541">
        <v>0</v>
      </c>
      <c r="BY263" s="543" t="s">
        <v>346</v>
      </c>
      <c r="BZ263" s="542">
        <v>45913</v>
      </c>
      <c r="CA263" s="541"/>
      <c r="CB263" s="541"/>
      <c r="CC263" s="541"/>
      <c r="CD263" s="541"/>
      <c r="CE263" s="541"/>
      <c r="CF263" s="541"/>
      <c r="CG263" s="541"/>
      <c r="CH263" s="541"/>
      <c r="CI263" s="541"/>
      <c r="CJ263" s="541"/>
      <c r="CK263" s="541"/>
      <c r="CL263" s="541"/>
      <c r="CM263" s="541"/>
      <c r="CN263" s="541"/>
      <c r="CO263" s="541"/>
      <c r="CP263" s="541"/>
      <c r="CQ263" s="541"/>
      <c r="CR263" s="541"/>
      <c r="CS263" s="541"/>
      <c r="CT263" s="541"/>
      <c r="CU263" s="541"/>
      <c r="CV263" s="541"/>
      <c r="CW263" s="541"/>
      <c r="CX263" s="541"/>
      <c r="CY263" s="541"/>
    </row>
    <row r="264" spans="1:103" ht="13.2">
      <c r="A264" s="546">
        <v>474036939</v>
      </c>
      <c r="B264" s="547">
        <v>45901</v>
      </c>
      <c r="C264" s="547">
        <v>45907</v>
      </c>
      <c r="D264" s="547">
        <v>45908</v>
      </c>
      <c r="E264" s="548" t="s">
        <v>342</v>
      </c>
      <c r="F264" s="548"/>
      <c r="G264" s="546">
        <v>3040015712085</v>
      </c>
      <c r="H264" s="546">
        <v>0</v>
      </c>
      <c r="I264" s="546">
        <v>0</v>
      </c>
      <c r="J264" s="547"/>
      <c r="K264" s="547"/>
      <c r="L264" s="548"/>
      <c r="M264" s="546">
        <v>0</v>
      </c>
      <c r="N264" s="548"/>
      <c r="O264" s="548"/>
      <c r="P264" s="548"/>
      <c r="Q264" s="548"/>
      <c r="R264" s="548"/>
      <c r="S264" s="548" t="s">
        <v>201</v>
      </c>
      <c r="T264" s="546">
        <v>0</v>
      </c>
      <c r="U264" s="546">
        <v>0</v>
      </c>
      <c r="V264" s="546">
        <v>0</v>
      </c>
      <c r="W264" s="546">
        <v>0</v>
      </c>
      <c r="X264" s="546">
        <v>0</v>
      </c>
      <c r="Y264" s="548"/>
      <c r="Z264" s="548" t="s">
        <v>343</v>
      </c>
      <c r="AA264" s="549">
        <v>45906</v>
      </c>
      <c r="AB264" s="549">
        <v>45906</v>
      </c>
      <c r="AC264" s="547">
        <v>45906</v>
      </c>
      <c r="AD264" s="546">
        <v>21793840322</v>
      </c>
      <c r="AE264" s="546">
        <v>0</v>
      </c>
      <c r="AF264" s="546">
        <v>0</v>
      </c>
      <c r="AG264" s="546">
        <v>0</v>
      </c>
      <c r="AH264" s="546">
        <v>0</v>
      </c>
      <c r="AI264" s="548"/>
      <c r="AJ264" s="546">
        <v>0</v>
      </c>
      <c r="AK264" s="546">
        <v>0</v>
      </c>
      <c r="AL264" s="546"/>
      <c r="AM264" s="546">
        <v>0</v>
      </c>
      <c r="AN264" s="546">
        <v>0</v>
      </c>
      <c r="AO264" s="546">
        <v>0</v>
      </c>
      <c r="AP264" s="546">
        <v>0</v>
      </c>
      <c r="AQ264" s="550" t="b">
        <v>0</v>
      </c>
      <c r="AR264" s="546">
        <v>0</v>
      </c>
      <c r="AS264" s="546">
        <v>0</v>
      </c>
      <c r="AT264" s="546">
        <v>3.9456000000000002</v>
      </c>
      <c r="AU264" s="546">
        <v>0</v>
      </c>
      <c r="AV264" s="546">
        <v>0</v>
      </c>
      <c r="AW264" s="548"/>
      <c r="AX264" s="548"/>
      <c r="AY264" s="546">
        <v>-3.2879999999999998</v>
      </c>
      <c r="AZ264" s="546">
        <v>-0.66</v>
      </c>
      <c r="BA264" s="548"/>
      <c r="BB264" s="546">
        <v>161621</v>
      </c>
      <c r="BC264" s="546">
        <v>0</v>
      </c>
      <c r="BD264" s="548"/>
      <c r="BE264" s="548"/>
      <c r="BF264" s="548"/>
      <c r="BG264" s="548"/>
      <c r="BH264" s="548" t="s">
        <v>344</v>
      </c>
      <c r="BI264" s="548"/>
      <c r="BJ264" s="550" t="b">
        <v>0</v>
      </c>
      <c r="BK264" s="546">
        <v>0</v>
      </c>
      <c r="BL264" s="546">
        <v>0</v>
      </c>
      <c r="BM264" s="546">
        <v>0</v>
      </c>
      <c r="BN264" s="548"/>
      <c r="BO264" s="546">
        <v>0</v>
      </c>
      <c r="BP264" s="546">
        <v>0</v>
      </c>
      <c r="BQ264" s="546">
        <v>0</v>
      </c>
      <c r="BR264" s="546">
        <v>0</v>
      </c>
      <c r="BS264" s="548" t="s">
        <v>567</v>
      </c>
      <c r="BT264" s="546">
        <v>1</v>
      </c>
      <c r="BU264" s="550" t="b">
        <v>0</v>
      </c>
      <c r="BV264" s="548"/>
      <c r="BW264" s="546">
        <v>0</v>
      </c>
      <c r="BX264" s="546">
        <v>0</v>
      </c>
      <c r="BY264" s="548" t="s">
        <v>346</v>
      </c>
      <c r="BZ264" s="547">
        <v>45913</v>
      </c>
      <c r="CA264" s="546"/>
      <c r="CB264" s="546"/>
      <c r="CC264" s="546"/>
      <c r="CD264" s="546"/>
      <c r="CE264" s="546"/>
      <c r="CF264" s="546"/>
      <c r="CG264" s="546"/>
      <c r="CH264" s="546"/>
      <c r="CI264" s="546"/>
      <c r="CJ264" s="546"/>
      <c r="CK264" s="546"/>
      <c r="CL264" s="546"/>
      <c r="CM264" s="546"/>
      <c r="CN264" s="546"/>
      <c r="CO264" s="546"/>
      <c r="CP264" s="546"/>
      <c r="CQ264" s="546"/>
      <c r="CR264" s="546"/>
      <c r="CS264" s="546"/>
      <c r="CT264" s="546"/>
      <c r="CU264" s="546"/>
      <c r="CV264" s="546"/>
      <c r="CW264" s="546"/>
      <c r="CX264" s="546"/>
      <c r="CY264" s="546"/>
    </row>
    <row r="265" spans="1:103" ht="13.2">
      <c r="A265" s="541">
        <v>474036939</v>
      </c>
      <c r="B265" s="542">
        <v>45901</v>
      </c>
      <c r="C265" s="542">
        <v>45907</v>
      </c>
      <c r="D265" s="542">
        <v>45908</v>
      </c>
      <c r="E265" s="543" t="s">
        <v>342</v>
      </c>
      <c r="F265" s="543"/>
      <c r="G265" s="541">
        <v>3040015712059</v>
      </c>
      <c r="H265" s="541">
        <v>0</v>
      </c>
      <c r="I265" s="541">
        <v>0</v>
      </c>
      <c r="J265" s="542"/>
      <c r="K265" s="542"/>
      <c r="L265" s="543"/>
      <c r="M265" s="541">
        <v>0</v>
      </c>
      <c r="N265" s="543"/>
      <c r="O265" s="543"/>
      <c r="P265" s="543"/>
      <c r="Q265" s="543"/>
      <c r="R265" s="543"/>
      <c r="S265" s="543" t="s">
        <v>201</v>
      </c>
      <c r="T265" s="541">
        <v>0</v>
      </c>
      <c r="U265" s="541">
        <v>0</v>
      </c>
      <c r="V265" s="541">
        <v>0</v>
      </c>
      <c r="W265" s="541">
        <v>0</v>
      </c>
      <c r="X265" s="541">
        <v>0</v>
      </c>
      <c r="Y265" s="543"/>
      <c r="Z265" s="543" t="s">
        <v>343</v>
      </c>
      <c r="AA265" s="544">
        <v>45906</v>
      </c>
      <c r="AB265" s="544">
        <v>45906</v>
      </c>
      <c r="AC265" s="542">
        <v>45906</v>
      </c>
      <c r="AD265" s="541">
        <v>22034862877</v>
      </c>
      <c r="AE265" s="541">
        <v>0</v>
      </c>
      <c r="AF265" s="541">
        <v>0</v>
      </c>
      <c r="AG265" s="541">
        <v>0</v>
      </c>
      <c r="AH265" s="541">
        <v>0</v>
      </c>
      <c r="AI265" s="543"/>
      <c r="AJ265" s="541">
        <v>0</v>
      </c>
      <c r="AK265" s="541">
        <v>0</v>
      </c>
      <c r="AL265" s="541"/>
      <c r="AM265" s="541">
        <v>0</v>
      </c>
      <c r="AN265" s="541">
        <v>0</v>
      </c>
      <c r="AO265" s="541">
        <v>0</v>
      </c>
      <c r="AP265" s="541">
        <v>0</v>
      </c>
      <c r="AQ265" s="545" t="b">
        <v>0</v>
      </c>
      <c r="AR265" s="541">
        <v>0</v>
      </c>
      <c r="AS265" s="541">
        <v>0</v>
      </c>
      <c r="AT265" s="541">
        <v>3.5373000000000001</v>
      </c>
      <c r="AU265" s="541">
        <v>0</v>
      </c>
      <c r="AV265" s="541">
        <v>0</v>
      </c>
      <c r="AW265" s="543"/>
      <c r="AX265" s="543"/>
      <c r="AY265" s="541">
        <v>-2.9477500000000001</v>
      </c>
      <c r="AZ265" s="541">
        <v>-0.59</v>
      </c>
      <c r="BA265" s="543"/>
      <c r="BB265" s="541">
        <v>3961</v>
      </c>
      <c r="BC265" s="541">
        <v>0</v>
      </c>
      <c r="BD265" s="543"/>
      <c r="BE265" s="543"/>
      <c r="BF265" s="543"/>
      <c r="BG265" s="543"/>
      <c r="BH265" s="543" t="s">
        <v>344</v>
      </c>
      <c r="BI265" s="543"/>
      <c r="BJ265" s="545" t="b">
        <v>0</v>
      </c>
      <c r="BK265" s="541">
        <v>0</v>
      </c>
      <c r="BL265" s="541">
        <v>0</v>
      </c>
      <c r="BM265" s="541">
        <v>0</v>
      </c>
      <c r="BN265" s="543"/>
      <c r="BO265" s="541">
        <v>0</v>
      </c>
      <c r="BP265" s="541">
        <v>0</v>
      </c>
      <c r="BQ265" s="541">
        <v>0</v>
      </c>
      <c r="BR265" s="541">
        <v>0</v>
      </c>
      <c r="BS265" s="543" t="s">
        <v>568</v>
      </c>
      <c r="BT265" s="541">
        <v>1</v>
      </c>
      <c r="BU265" s="545" t="b">
        <v>0</v>
      </c>
      <c r="BV265" s="543"/>
      <c r="BW265" s="541">
        <v>0</v>
      </c>
      <c r="BX265" s="541">
        <v>0</v>
      </c>
      <c r="BY265" s="543" t="s">
        <v>346</v>
      </c>
      <c r="BZ265" s="542">
        <v>45913</v>
      </c>
      <c r="CA265" s="541"/>
      <c r="CB265" s="541"/>
      <c r="CC265" s="541"/>
      <c r="CD265" s="541"/>
      <c r="CE265" s="541"/>
      <c r="CF265" s="541"/>
      <c r="CG265" s="541"/>
      <c r="CH265" s="541"/>
      <c r="CI265" s="541"/>
      <c r="CJ265" s="541"/>
      <c r="CK265" s="541"/>
      <c r="CL265" s="541"/>
      <c r="CM265" s="541"/>
      <c r="CN265" s="541"/>
      <c r="CO265" s="541"/>
      <c r="CP265" s="541"/>
      <c r="CQ265" s="541"/>
      <c r="CR265" s="541"/>
      <c r="CS265" s="541"/>
      <c r="CT265" s="541"/>
      <c r="CU265" s="541"/>
      <c r="CV265" s="541"/>
      <c r="CW265" s="541"/>
      <c r="CX265" s="541"/>
      <c r="CY265" s="541"/>
    </row>
    <row r="266" spans="1:103" ht="13.2">
      <c r="A266" s="546">
        <v>474036939</v>
      </c>
      <c r="B266" s="547">
        <v>45901</v>
      </c>
      <c r="C266" s="547">
        <v>45907</v>
      </c>
      <c r="D266" s="547">
        <v>45908</v>
      </c>
      <c r="E266" s="548" t="s">
        <v>342</v>
      </c>
      <c r="F266" s="548"/>
      <c r="G266" s="546">
        <v>3040015712056</v>
      </c>
      <c r="H266" s="546">
        <v>0</v>
      </c>
      <c r="I266" s="546">
        <v>0</v>
      </c>
      <c r="J266" s="547"/>
      <c r="K266" s="547"/>
      <c r="L266" s="548"/>
      <c r="M266" s="546">
        <v>0</v>
      </c>
      <c r="N266" s="548"/>
      <c r="O266" s="548"/>
      <c r="P266" s="548"/>
      <c r="Q266" s="548"/>
      <c r="R266" s="548"/>
      <c r="S266" s="548" t="s">
        <v>201</v>
      </c>
      <c r="T266" s="546">
        <v>0</v>
      </c>
      <c r="U266" s="546">
        <v>0</v>
      </c>
      <c r="V266" s="546">
        <v>0</v>
      </c>
      <c r="W266" s="546">
        <v>0</v>
      </c>
      <c r="X266" s="546">
        <v>0</v>
      </c>
      <c r="Y266" s="548"/>
      <c r="Z266" s="548" t="s">
        <v>343</v>
      </c>
      <c r="AA266" s="549">
        <v>45906</v>
      </c>
      <c r="AB266" s="549">
        <v>45906</v>
      </c>
      <c r="AC266" s="547">
        <v>45906</v>
      </c>
      <c r="AD266" s="546">
        <v>22881546860</v>
      </c>
      <c r="AE266" s="546">
        <v>0</v>
      </c>
      <c r="AF266" s="546">
        <v>0</v>
      </c>
      <c r="AG266" s="546">
        <v>0</v>
      </c>
      <c r="AH266" s="546">
        <v>0</v>
      </c>
      <c r="AI266" s="548"/>
      <c r="AJ266" s="546">
        <v>0</v>
      </c>
      <c r="AK266" s="546">
        <v>0</v>
      </c>
      <c r="AL266" s="546"/>
      <c r="AM266" s="546">
        <v>0</v>
      </c>
      <c r="AN266" s="546">
        <v>0</v>
      </c>
      <c r="AO266" s="546">
        <v>0</v>
      </c>
      <c r="AP266" s="546">
        <v>0</v>
      </c>
      <c r="AQ266" s="550" t="b">
        <v>0</v>
      </c>
      <c r="AR266" s="546">
        <v>0</v>
      </c>
      <c r="AS266" s="546">
        <v>0</v>
      </c>
      <c r="AT266" s="546">
        <v>2.4964</v>
      </c>
      <c r="AU266" s="546">
        <v>0</v>
      </c>
      <c r="AV266" s="546">
        <v>0</v>
      </c>
      <c r="AW266" s="548"/>
      <c r="AX266" s="548"/>
      <c r="AY266" s="546">
        <v>-2.0803333333333334</v>
      </c>
      <c r="AZ266" s="546">
        <v>-0.42</v>
      </c>
      <c r="BA266" s="548"/>
      <c r="BB266" s="546">
        <v>149412</v>
      </c>
      <c r="BC266" s="546">
        <v>0</v>
      </c>
      <c r="BD266" s="548"/>
      <c r="BE266" s="548"/>
      <c r="BF266" s="548"/>
      <c r="BG266" s="548"/>
      <c r="BH266" s="548" t="s">
        <v>344</v>
      </c>
      <c r="BI266" s="548"/>
      <c r="BJ266" s="550" t="b">
        <v>0</v>
      </c>
      <c r="BK266" s="546">
        <v>0</v>
      </c>
      <c r="BL266" s="546">
        <v>0</v>
      </c>
      <c r="BM266" s="546">
        <v>0</v>
      </c>
      <c r="BN266" s="548"/>
      <c r="BO266" s="546">
        <v>0</v>
      </c>
      <c r="BP266" s="546">
        <v>0</v>
      </c>
      <c r="BQ266" s="546">
        <v>0</v>
      </c>
      <c r="BR266" s="546">
        <v>0</v>
      </c>
      <c r="BS266" s="548" t="s">
        <v>569</v>
      </c>
      <c r="BT266" s="546">
        <v>1</v>
      </c>
      <c r="BU266" s="550" t="b">
        <v>0</v>
      </c>
      <c r="BV266" s="548"/>
      <c r="BW266" s="546">
        <v>0</v>
      </c>
      <c r="BX266" s="546">
        <v>0</v>
      </c>
      <c r="BY266" s="548" t="s">
        <v>346</v>
      </c>
      <c r="BZ266" s="547">
        <v>45913</v>
      </c>
      <c r="CA266" s="546"/>
      <c r="CB266" s="546"/>
      <c r="CC266" s="546"/>
      <c r="CD266" s="546"/>
      <c r="CE266" s="546"/>
      <c r="CF266" s="546"/>
      <c r="CG266" s="546"/>
      <c r="CH266" s="546"/>
      <c r="CI266" s="546"/>
      <c r="CJ266" s="546"/>
      <c r="CK266" s="546"/>
      <c r="CL266" s="546"/>
      <c r="CM266" s="546"/>
      <c r="CN266" s="546"/>
      <c r="CO266" s="546"/>
      <c r="CP266" s="546"/>
      <c r="CQ266" s="546"/>
      <c r="CR266" s="546"/>
      <c r="CS266" s="546"/>
      <c r="CT266" s="546"/>
      <c r="CU266" s="546"/>
      <c r="CV266" s="546"/>
      <c r="CW266" s="546"/>
      <c r="CX266" s="546"/>
      <c r="CY266" s="546"/>
    </row>
    <row r="267" spans="1:103" ht="13.2">
      <c r="A267" s="541">
        <v>474036939</v>
      </c>
      <c r="B267" s="542">
        <v>45901</v>
      </c>
      <c r="C267" s="542">
        <v>45907</v>
      </c>
      <c r="D267" s="542">
        <v>45908</v>
      </c>
      <c r="E267" s="543" t="s">
        <v>342</v>
      </c>
      <c r="F267" s="543"/>
      <c r="G267" s="541">
        <v>3040015712067</v>
      </c>
      <c r="H267" s="541">
        <v>0</v>
      </c>
      <c r="I267" s="541">
        <v>0</v>
      </c>
      <c r="J267" s="542"/>
      <c r="K267" s="542"/>
      <c r="L267" s="543"/>
      <c r="M267" s="541">
        <v>0</v>
      </c>
      <c r="N267" s="543"/>
      <c r="O267" s="543"/>
      <c r="P267" s="543"/>
      <c r="Q267" s="543"/>
      <c r="R267" s="543"/>
      <c r="S267" s="543" t="s">
        <v>201</v>
      </c>
      <c r="T267" s="541">
        <v>0</v>
      </c>
      <c r="U267" s="541">
        <v>0</v>
      </c>
      <c r="V267" s="541">
        <v>0</v>
      </c>
      <c r="W267" s="541">
        <v>0</v>
      </c>
      <c r="X267" s="541">
        <v>0</v>
      </c>
      <c r="Y267" s="543"/>
      <c r="Z267" s="543" t="s">
        <v>343</v>
      </c>
      <c r="AA267" s="544">
        <v>45906</v>
      </c>
      <c r="AB267" s="544">
        <v>45906</v>
      </c>
      <c r="AC267" s="542">
        <v>45906</v>
      </c>
      <c r="AD267" s="541">
        <v>20929682661</v>
      </c>
      <c r="AE267" s="541">
        <v>0</v>
      </c>
      <c r="AF267" s="541">
        <v>0</v>
      </c>
      <c r="AG267" s="541">
        <v>0</v>
      </c>
      <c r="AH267" s="541">
        <v>0</v>
      </c>
      <c r="AI267" s="543"/>
      <c r="AJ267" s="541">
        <v>0</v>
      </c>
      <c r="AK267" s="541">
        <v>0</v>
      </c>
      <c r="AL267" s="541"/>
      <c r="AM267" s="541">
        <v>0</v>
      </c>
      <c r="AN267" s="541">
        <v>0</v>
      </c>
      <c r="AO267" s="541">
        <v>0</v>
      </c>
      <c r="AP267" s="541">
        <v>0</v>
      </c>
      <c r="AQ267" s="545" t="b">
        <v>0</v>
      </c>
      <c r="AR267" s="541">
        <v>0</v>
      </c>
      <c r="AS267" s="541">
        <v>0</v>
      </c>
      <c r="AT267" s="541">
        <v>3.2623000000000002</v>
      </c>
      <c r="AU267" s="541">
        <v>0</v>
      </c>
      <c r="AV267" s="541">
        <v>0</v>
      </c>
      <c r="AW267" s="543"/>
      <c r="AX267" s="543"/>
      <c r="AY267" s="541">
        <v>-2.7185833333333331</v>
      </c>
      <c r="AZ267" s="541">
        <v>-0.54</v>
      </c>
      <c r="BA267" s="543"/>
      <c r="BB267" s="541">
        <v>114864</v>
      </c>
      <c r="BC267" s="541">
        <v>0</v>
      </c>
      <c r="BD267" s="543"/>
      <c r="BE267" s="543"/>
      <c r="BF267" s="543"/>
      <c r="BG267" s="543"/>
      <c r="BH267" s="543" t="s">
        <v>344</v>
      </c>
      <c r="BI267" s="543"/>
      <c r="BJ267" s="545" t="b">
        <v>0</v>
      </c>
      <c r="BK267" s="541">
        <v>0</v>
      </c>
      <c r="BL267" s="541">
        <v>0</v>
      </c>
      <c r="BM267" s="541">
        <v>0</v>
      </c>
      <c r="BN267" s="543"/>
      <c r="BO267" s="541">
        <v>0</v>
      </c>
      <c r="BP267" s="541">
        <v>0</v>
      </c>
      <c r="BQ267" s="541">
        <v>0</v>
      </c>
      <c r="BR267" s="541">
        <v>0</v>
      </c>
      <c r="BS267" s="543" t="s">
        <v>570</v>
      </c>
      <c r="BT267" s="541">
        <v>1</v>
      </c>
      <c r="BU267" s="545" t="b">
        <v>0</v>
      </c>
      <c r="BV267" s="543"/>
      <c r="BW267" s="541">
        <v>0</v>
      </c>
      <c r="BX267" s="541">
        <v>0</v>
      </c>
      <c r="BY267" s="543" t="s">
        <v>346</v>
      </c>
      <c r="BZ267" s="542">
        <v>45913</v>
      </c>
      <c r="CA267" s="541"/>
      <c r="CB267" s="541"/>
      <c r="CC267" s="541"/>
      <c r="CD267" s="541"/>
      <c r="CE267" s="541"/>
      <c r="CF267" s="541"/>
      <c r="CG267" s="541"/>
      <c r="CH267" s="541"/>
      <c r="CI267" s="541"/>
      <c r="CJ267" s="541"/>
      <c r="CK267" s="541"/>
      <c r="CL267" s="541"/>
      <c r="CM267" s="541"/>
      <c r="CN267" s="541"/>
      <c r="CO267" s="541"/>
      <c r="CP267" s="541"/>
      <c r="CQ267" s="541"/>
      <c r="CR267" s="541"/>
      <c r="CS267" s="541"/>
      <c r="CT267" s="541"/>
      <c r="CU267" s="541"/>
      <c r="CV267" s="541"/>
      <c r="CW267" s="541"/>
      <c r="CX267" s="541"/>
      <c r="CY267" s="541"/>
    </row>
    <row r="268" spans="1:103" ht="13.2">
      <c r="A268" s="546">
        <v>474036939</v>
      </c>
      <c r="B268" s="547">
        <v>45901</v>
      </c>
      <c r="C268" s="547">
        <v>45907</v>
      </c>
      <c r="D268" s="547">
        <v>45908</v>
      </c>
      <c r="E268" s="548" t="s">
        <v>342</v>
      </c>
      <c r="F268" s="548"/>
      <c r="G268" s="546">
        <v>3040015712060</v>
      </c>
      <c r="H268" s="546">
        <v>0</v>
      </c>
      <c r="I268" s="546">
        <v>0</v>
      </c>
      <c r="J268" s="547"/>
      <c r="K268" s="547"/>
      <c r="L268" s="548"/>
      <c r="M268" s="546">
        <v>0</v>
      </c>
      <c r="N268" s="548"/>
      <c r="O268" s="548"/>
      <c r="P268" s="548"/>
      <c r="Q268" s="548"/>
      <c r="R268" s="548"/>
      <c r="S268" s="548" t="s">
        <v>201</v>
      </c>
      <c r="T268" s="546">
        <v>0</v>
      </c>
      <c r="U268" s="546">
        <v>0</v>
      </c>
      <c r="V268" s="546">
        <v>0</v>
      </c>
      <c r="W268" s="546">
        <v>0</v>
      </c>
      <c r="X268" s="546">
        <v>0</v>
      </c>
      <c r="Y268" s="548"/>
      <c r="Z268" s="548" t="s">
        <v>343</v>
      </c>
      <c r="AA268" s="549">
        <v>45906</v>
      </c>
      <c r="AB268" s="549">
        <v>45906</v>
      </c>
      <c r="AC268" s="547">
        <v>45906</v>
      </c>
      <c r="AD268" s="546">
        <v>22009040107</v>
      </c>
      <c r="AE268" s="546">
        <v>0</v>
      </c>
      <c r="AF268" s="546">
        <v>0</v>
      </c>
      <c r="AG268" s="546">
        <v>0</v>
      </c>
      <c r="AH268" s="546">
        <v>0</v>
      </c>
      <c r="AI268" s="548"/>
      <c r="AJ268" s="546">
        <v>0</v>
      </c>
      <c r="AK268" s="546">
        <v>0</v>
      </c>
      <c r="AL268" s="546"/>
      <c r="AM268" s="546">
        <v>0</v>
      </c>
      <c r="AN268" s="546">
        <v>0</v>
      </c>
      <c r="AO268" s="546">
        <v>0</v>
      </c>
      <c r="AP268" s="546">
        <v>0</v>
      </c>
      <c r="AQ268" s="550" t="b">
        <v>0</v>
      </c>
      <c r="AR268" s="546">
        <v>0</v>
      </c>
      <c r="AS268" s="546">
        <v>0</v>
      </c>
      <c r="AT268" s="546">
        <v>3.8115000000000001</v>
      </c>
      <c r="AU268" s="546">
        <v>0</v>
      </c>
      <c r="AV268" s="546">
        <v>0</v>
      </c>
      <c r="AW268" s="548"/>
      <c r="AX268" s="548"/>
      <c r="AY268" s="546">
        <v>-3.17625</v>
      </c>
      <c r="AZ268" s="546">
        <v>-0.64</v>
      </c>
      <c r="BA268" s="548"/>
      <c r="BB268" s="546">
        <v>145905</v>
      </c>
      <c r="BC268" s="546">
        <v>0</v>
      </c>
      <c r="BD268" s="548"/>
      <c r="BE268" s="548"/>
      <c r="BF268" s="548"/>
      <c r="BG268" s="548"/>
      <c r="BH268" s="548" t="s">
        <v>344</v>
      </c>
      <c r="BI268" s="548"/>
      <c r="BJ268" s="550" t="b">
        <v>0</v>
      </c>
      <c r="BK268" s="546">
        <v>0</v>
      </c>
      <c r="BL268" s="546">
        <v>0</v>
      </c>
      <c r="BM268" s="546">
        <v>0</v>
      </c>
      <c r="BN268" s="548"/>
      <c r="BO268" s="546">
        <v>0</v>
      </c>
      <c r="BP268" s="546">
        <v>0</v>
      </c>
      <c r="BQ268" s="546">
        <v>0</v>
      </c>
      <c r="BR268" s="546">
        <v>0</v>
      </c>
      <c r="BS268" s="548" t="s">
        <v>571</v>
      </c>
      <c r="BT268" s="546">
        <v>1</v>
      </c>
      <c r="BU268" s="550" t="b">
        <v>0</v>
      </c>
      <c r="BV268" s="548"/>
      <c r="BW268" s="546">
        <v>0</v>
      </c>
      <c r="BX268" s="546">
        <v>0</v>
      </c>
      <c r="BY268" s="548" t="s">
        <v>346</v>
      </c>
      <c r="BZ268" s="547">
        <v>45913</v>
      </c>
      <c r="CA268" s="546"/>
      <c r="CB268" s="546"/>
      <c r="CC268" s="546"/>
      <c r="CD268" s="546"/>
      <c r="CE268" s="546"/>
      <c r="CF268" s="546"/>
      <c r="CG268" s="546"/>
      <c r="CH268" s="546"/>
      <c r="CI268" s="546"/>
      <c r="CJ268" s="546"/>
      <c r="CK268" s="546"/>
      <c r="CL268" s="546"/>
      <c r="CM268" s="546"/>
      <c r="CN268" s="546"/>
      <c r="CO268" s="546"/>
      <c r="CP268" s="546"/>
      <c r="CQ268" s="546"/>
      <c r="CR268" s="546"/>
      <c r="CS268" s="546"/>
      <c r="CT268" s="546"/>
      <c r="CU268" s="546"/>
      <c r="CV268" s="546"/>
      <c r="CW268" s="546"/>
      <c r="CX268" s="546"/>
      <c r="CY268" s="546"/>
    </row>
    <row r="269" spans="1:103" ht="13.2">
      <c r="A269" s="541">
        <v>474036939</v>
      </c>
      <c r="B269" s="542">
        <v>45901</v>
      </c>
      <c r="C269" s="542">
        <v>45907</v>
      </c>
      <c r="D269" s="542">
        <v>45908</v>
      </c>
      <c r="E269" s="543" t="s">
        <v>342</v>
      </c>
      <c r="F269" s="543"/>
      <c r="G269" s="541">
        <v>3040015712073</v>
      </c>
      <c r="H269" s="541">
        <v>0</v>
      </c>
      <c r="I269" s="541">
        <v>0</v>
      </c>
      <c r="J269" s="542"/>
      <c r="K269" s="542"/>
      <c r="L269" s="543"/>
      <c r="M269" s="541">
        <v>0</v>
      </c>
      <c r="N269" s="543"/>
      <c r="O269" s="543"/>
      <c r="P269" s="543"/>
      <c r="Q269" s="543"/>
      <c r="R269" s="543"/>
      <c r="S269" s="543" t="s">
        <v>201</v>
      </c>
      <c r="T269" s="541">
        <v>0</v>
      </c>
      <c r="U269" s="541">
        <v>0</v>
      </c>
      <c r="V269" s="541">
        <v>0</v>
      </c>
      <c r="W269" s="541">
        <v>0</v>
      </c>
      <c r="X269" s="541">
        <v>0</v>
      </c>
      <c r="Y269" s="543"/>
      <c r="Z269" s="543" t="s">
        <v>343</v>
      </c>
      <c r="AA269" s="544">
        <v>45906</v>
      </c>
      <c r="AB269" s="544">
        <v>45906</v>
      </c>
      <c r="AC269" s="542">
        <v>45906</v>
      </c>
      <c r="AD269" s="541">
        <v>22740677013</v>
      </c>
      <c r="AE269" s="541">
        <v>0</v>
      </c>
      <c r="AF269" s="541">
        <v>0</v>
      </c>
      <c r="AG269" s="541">
        <v>0</v>
      </c>
      <c r="AH269" s="541">
        <v>0</v>
      </c>
      <c r="AI269" s="543"/>
      <c r="AJ269" s="541">
        <v>0</v>
      </c>
      <c r="AK269" s="541">
        <v>0</v>
      </c>
      <c r="AL269" s="541"/>
      <c r="AM269" s="541">
        <v>0</v>
      </c>
      <c r="AN269" s="541">
        <v>0</v>
      </c>
      <c r="AO269" s="541">
        <v>0</v>
      </c>
      <c r="AP269" s="541">
        <v>0</v>
      </c>
      <c r="AQ269" s="545" t="b">
        <v>0</v>
      </c>
      <c r="AR269" s="541">
        <v>0</v>
      </c>
      <c r="AS269" s="541">
        <v>0</v>
      </c>
      <c r="AT269" s="541">
        <v>3.0369000000000002</v>
      </c>
      <c r="AU269" s="541">
        <v>0</v>
      </c>
      <c r="AV269" s="541">
        <v>0</v>
      </c>
      <c r="AW269" s="543"/>
      <c r="AX269" s="543"/>
      <c r="AY269" s="541">
        <v>-2.5307499999999998</v>
      </c>
      <c r="AZ269" s="541">
        <v>-0.51</v>
      </c>
      <c r="BA269" s="543"/>
      <c r="BB269" s="541">
        <v>143097</v>
      </c>
      <c r="BC269" s="541">
        <v>0</v>
      </c>
      <c r="BD269" s="543"/>
      <c r="BE269" s="543"/>
      <c r="BF269" s="543"/>
      <c r="BG269" s="543"/>
      <c r="BH269" s="543" t="s">
        <v>344</v>
      </c>
      <c r="BI269" s="543"/>
      <c r="BJ269" s="545" t="b">
        <v>0</v>
      </c>
      <c r="BK269" s="541">
        <v>0</v>
      </c>
      <c r="BL269" s="541">
        <v>0</v>
      </c>
      <c r="BM269" s="541">
        <v>0</v>
      </c>
      <c r="BN269" s="543"/>
      <c r="BO269" s="541">
        <v>0</v>
      </c>
      <c r="BP269" s="541">
        <v>0</v>
      </c>
      <c r="BQ269" s="541">
        <v>0</v>
      </c>
      <c r="BR269" s="541">
        <v>0</v>
      </c>
      <c r="BS269" s="543" t="s">
        <v>572</v>
      </c>
      <c r="BT269" s="541">
        <v>1</v>
      </c>
      <c r="BU269" s="545" t="b">
        <v>0</v>
      </c>
      <c r="BV269" s="543"/>
      <c r="BW269" s="541">
        <v>0</v>
      </c>
      <c r="BX269" s="541">
        <v>0</v>
      </c>
      <c r="BY269" s="543" t="s">
        <v>346</v>
      </c>
      <c r="BZ269" s="542">
        <v>45913</v>
      </c>
      <c r="CA269" s="541"/>
      <c r="CB269" s="541"/>
      <c r="CC269" s="541"/>
      <c r="CD269" s="541"/>
      <c r="CE269" s="541"/>
      <c r="CF269" s="541"/>
      <c r="CG269" s="541"/>
      <c r="CH269" s="541"/>
      <c r="CI269" s="541"/>
      <c r="CJ269" s="541"/>
      <c r="CK269" s="541"/>
      <c r="CL269" s="541"/>
      <c r="CM269" s="541"/>
      <c r="CN269" s="541"/>
      <c r="CO269" s="541"/>
      <c r="CP269" s="541"/>
      <c r="CQ269" s="541"/>
      <c r="CR269" s="541"/>
      <c r="CS269" s="541"/>
      <c r="CT269" s="541"/>
      <c r="CU269" s="541"/>
      <c r="CV269" s="541"/>
      <c r="CW269" s="541"/>
      <c r="CX269" s="541"/>
      <c r="CY269" s="541"/>
    </row>
    <row r="270" spans="1:103" ht="13.2">
      <c r="A270" s="546">
        <v>474036939</v>
      </c>
      <c r="B270" s="547">
        <v>45901</v>
      </c>
      <c r="C270" s="547">
        <v>45907</v>
      </c>
      <c r="D270" s="547">
        <v>45908</v>
      </c>
      <c r="E270" s="548" t="s">
        <v>342</v>
      </c>
      <c r="F270" s="548"/>
      <c r="G270" s="546">
        <v>3040015712082</v>
      </c>
      <c r="H270" s="546">
        <v>0</v>
      </c>
      <c r="I270" s="546">
        <v>0</v>
      </c>
      <c r="J270" s="547"/>
      <c r="K270" s="547"/>
      <c r="L270" s="548"/>
      <c r="M270" s="546">
        <v>0</v>
      </c>
      <c r="N270" s="548"/>
      <c r="O270" s="548"/>
      <c r="P270" s="548"/>
      <c r="Q270" s="548"/>
      <c r="R270" s="548"/>
      <c r="S270" s="548" t="s">
        <v>201</v>
      </c>
      <c r="T270" s="546">
        <v>0</v>
      </c>
      <c r="U270" s="546">
        <v>0</v>
      </c>
      <c r="V270" s="546">
        <v>0</v>
      </c>
      <c r="W270" s="546">
        <v>0</v>
      </c>
      <c r="X270" s="546">
        <v>0</v>
      </c>
      <c r="Y270" s="548"/>
      <c r="Z270" s="548" t="s">
        <v>343</v>
      </c>
      <c r="AA270" s="549">
        <v>45906</v>
      </c>
      <c r="AB270" s="549">
        <v>45906</v>
      </c>
      <c r="AC270" s="547">
        <v>45906</v>
      </c>
      <c r="AD270" s="546">
        <v>22041074642</v>
      </c>
      <c r="AE270" s="546">
        <v>0</v>
      </c>
      <c r="AF270" s="546">
        <v>0</v>
      </c>
      <c r="AG270" s="546">
        <v>0</v>
      </c>
      <c r="AH270" s="546">
        <v>0</v>
      </c>
      <c r="AI270" s="548"/>
      <c r="AJ270" s="546">
        <v>0</v>
      </c>
      <c r="AK270" s="546">
        <v>0</v>
      </c>
      <c r="AL270" s="546"/>
      <c r="AM270" s="546">
        <v>0</v>
      </c>
      <c r="AN270" s="546">
        <v>0</v>
      </c>
      <c r="AO270" s="546">
        <v>0</v>
      </c>
      <c r="AP270" s="546">
        <v>0</v>
      </c>
      <c r="AQ270" s="550" t="b">
        <v>0</v>
      </c>
      <c r="AR270" s="546">
        <v>0</v>
      </c>
      <c r="AS270" s="546">
        <v>0</v>
      </c>
      <c r="AT270" s="546">
        <v>3.8582999999999998</v>
      </c>
      <c r="AU270" s="546">
        <v>0</v>
      </c>
      <c r="AV270" s="546">
        <v>0</v>
      </c>
      <c r="AW270" s="548"/>
      <c r="AX270" s="548"/>
      <c r="AY270" s="546">
        <v>-3.2152500000000002</v>
      </c>
      <c r="AZ270" s="546">
        <v>-0.64</v>
      </c>
      <c r="BA270" s="548"/>
      <c r="BB270" s="546">
        <v>3475</v>
      </c>
      <c r="BC270" s="546">
        <v>0</v>
      </c>
      <c r="BD270" s="548"/>
      <c r="BE270" s="548"/>
      <c r="BF270" s="548"/>
      <c r="BG270" s="548"/>
      <c r="BH270" s="548" t="s">
        <v>344</v>
      </c>
      <c r="BI270" s="548"/>
      <c r="BJ270" s="550" t="b">
        <v>0</v>
      </c>
      <c r="BK270" s="546">
        <v>0</v>
      </c>
      <c r="BL270" s="546">
        <v>0</v>
      </c>
      <c r="BM270" s="546">
        <v>0</v>
      </c>
      <c r="BN270" s="548"/>
      <c r="BO270" s="546">
        <v>0</v>
      </c>
      <c r="BP270" s="546">
        <v>0</v>
      </c>
      <c r="BQ270" s="546">
        <v>0</v>
      </c>
      <c r="BR270" s="546">
        <v>0</v>
      </c>
      <c r="BS270" s="548" t="s">
        <v>573</v>
      </c>
      <c r="BT270" s="546">
        <v>1</v>
      </c>
      <c r="BU270" s="550" t="b">
        <v>0</v>
      </c>
      <c r="BV270" s="548"/>
      <c r="BW270" s="546">
        <v>0</v>
      </c>
      <c r="BX270" s="546">
        <v>0</v>
      </c>
      <c r="BY270" s="548" t="s">
        <v>346</v>
      </c>
      <c r="BZ270" s="547">
        <v>45913</v>
      </c>
      <c r="CA270" s="546"/>
      <c r="CB270" s="546"/>
      <c r="CC270" s="546"/>
      <c r="CD270" s="546"/>
      <c r="CE270" s="546"/>
      <c r="CF270" s="546"/>
      <c r="CG270" s="546"/>
      <c r="CH270" s="546"/>
      <c r="CI270" s="546"/>
      <c r="CJ270" s="546"/>
      <c r="CK270" s="546"/>
      <c r="CL270" s="546"/>
      <c r="CM270" s="546"/>
      <c r="CN270" s="546"/>
      <c r="CO270" s="546"/>
      <c r="CP270" s="546"/>
      <c r="CQ270" s="546"/>
      <c r="CR270" s="546"/>
      <c r="CS270" s="546"/>
      <c r="CT270" s="546"/>
      <c r="CU270" s="546"/>
      <c r="CV270" s="546"/>
      <c r="CW270" s="546"/>
      <c r="CX270" s="546"/>
      <c r="CY270" s="546"/>
    </row>
    <row r="271" spans="1:103" ht="13.2">
      <c r="A271" s="541">
        <v>474036939</v>
      </c>
      <c r="B271" s="542">
        <v>45901</v>
      </c>
      <c r="C271" s="542">
        <v>45907</v>
      </c>
      <c r="D271" s="542">
        <v>45908</v>
      </c>
      <c r="E271" s="543" t="s">
        <v>342</v>
      </c>
      <c r="F271" s="543"/>
      <c r="G271" s="541">
        <v>3040015712066</v>
      </c>
      <c r="H271" s="541">
        <v>0</v>
      </c>
      <c r="I271" s="541">
        <v>0</v>
      </c>
      <c r="J271" s="542"/>
      <c r="K271" s="542"/>
      <c r="L271" s="543"/>
      <c r="M271" s="541">
        <v>0</v>
      </c>
      <c r="N271" s="543"/>
      <c r="O271" s="543"/>
      <c r="P271" s="543"/>
      <c r="Q271" s="543"/>
      <c r="R271" s="543"/>
      <c r="S271" s="543" t="s">
        <v>201</v>
      </c>
      <c r="T271" s="541">
        <v>0</v>
      </c>
      <c r="U271" s="541">
        <v>0</v>
      </c>
      <c r="V271" s="541">
        <v>0</v>
      </c>
      <c r="W271" s="541">
        <v>0</v>
      </c>
      <c r="X271" s="541">
        <v>0</v>
      </c>
      <c r="Y271" s="543"/>
      <c r="Z271" s="543" t="s">
        <v>343</v>
      </c>
      <c r="AA271" s="544">
        <v>45906</v>
      </c>
      <c r="AB271" s="544">
        <v>45906</v>
      </c>
      <c r="AC271" s="542">
        <v>45906</v>
      </c>
      <c r="AD271" s="541">
        <v>20778946188</v>
      </c>
      <c r="AE271" s="541">
        <v>0</v>
      </c>
      <c r="AF271" s="541">
        <v>0</v>
      </c>
      <c r="AG271" s="541">
        <v>0</v>
      </c>
      <c r="AH271" s="541">
        <v>0</v>
      </c>
      <c r="AI271" s="543"/>
      <c r="AJ271" s="541">
        <v>0</v>
      </c>
      <c r="AK271" s="541">
        <v>0</v>
      </c>
      <c r="AL271" s="541"/>
      <c r="AM271" s="541">
        <v>0</v>
      </c>
      <c r="AN271" s="541">
        <v>0</v>
      </c>
      <c r="AO271" s="541">
        <v>0</v>
      </c>
      <c r="AP271" s="541">
        <v>0</v>
      </c>
      <c r="AQ271" s="545" t="b">
        <v>0</v>
      </c>
      <c r="AR271" s="541">
        <v>0</v>
      </c>
      <c r="AS271" s="541">
        <v>0</v>
      </c>
      <c r="AT271" s="541">
        <v>3.4125000000000001</v>
      </c>
      <c r="AU271" s="541">
        <v>0</v>
      </c>
      <c r="AV271" s="541">
        <v>0</v>
      </c>
      <c r="AW271" s="543"/>
      <c r="AX271" s="543"/>
      <c r="AY271" s="541">
        <v>-2.84375</v>
      </c>
      <c r="AZ271" s="541">
        <v>-0.56999999999999995</v>
      </c>
      <c r="BA271" s="543"/>
      <c r="BB271" s="541">
        <v>312321</v>
      </c>
      <c r="BC271" s="541">
        <v>0</v>
      </c>
      <c r="BD271" s="543"/>
      <c r="BE271" s="543"/>
      <c r="BF271" s="543"/>
      <c r="BG271" s="543"/>
      <c r="BH271" s="543" t="s">
        <v>344</v>
      </c>
      <c r="BI271" s="543"/>
      <c r="BJ271" s="545" t="b">
        <v>0</v>
      </c>
      <c r="BK271" s="541">
        <v>0</v>
      </c>
      <c r="BL271" s="541">
        <v>0</v>
      </c>
      <c r="BM271" s="541">
        <v>0</v>
      </c>
      <c r="BN271" s="543"/>
      <c r="BO271" s="541">
        <v>0</v>
      </c>
      <c r="BP271" s="541">
        <v>0</v>
      </c>
      <c r="BQ271" s="541">
        <v>0</v>
      </c>
      <c r="BR271" s="541">
        <v>0</v>
      </c>
      <c r="BS271" s="543" t="s">
        <v>574</v>
      </c>
      <c r="BT271" s="541">
        <v>1</v>
      </c>
      <c r="BU271" s="545" t="b">
        <v>0</v>
      </c>
      <c r="BV271" s="543"/>
      <c r="BW271" s="541">
        <v>0</v>
      </c>
      <c r="BX271" s="541">
        <v>0</v>
      </c>
      <c r="BY271" s="543" t="s">
        <v>346</v>
      </c>
      <c r="BZ271" s="542">
        <v>45913</v>
      </c>
      <c r="CA271" s="541"/>
      <c r="CB271" s="541"/>
      <c r="CC271" s="541"/>
      <c r="CD271" s="541"/>
      <c r="CE271" s="541"/>
      <c r="CF271" s="541"/>
      <c r="CG271" s="541"/>
      <c r="CH271" s="541"/>
      <c r="CI271" s="541"/>
      <c r="CJ271" s="541"/>
      <c r="CK271" s="541"/>
      <c r="CL271" s="541"/>
      <c r="CM271" s="541"/>
      <c r="CN271" s="541"/>
      <c r="CO271" s="541"/>
      <c r="CP271" s="541"/>
      <c r="CQ271" s="541"/>
      <c r="CR271" s="541"/>
      <c r="CS271" s="541"/>
      <c r="CT271" s="541"/>
      <c r="CU271" s="541"/>
      <c r="CV271" s="541"/>
      <c r="CW271" s="541"/>
      <c r="CX271" s="541"/>
      <c r="CY271" s="541"/>
    </row>
    <row r="272" spans="1:103" ht="13.2">
      <c r="A272" s="546">
        <v>474036939</v>
      </c>
      <c r="B272" s="547">
        <v>45901</v>
      </c>
      <c r="C272" s="547">
        <v>45907</v>
      </c>
      <c r="D272" s="547">
        <v>45908</v>
      </c>
      <c r="E272" s="548" t="s">
        <v>342</v>
      </c>
      <c r="F272" s="548"/>
      <c r="G272" s="546">
        <v>3040015712061</v>
      </c>
      <c r="H272" s="546">
        <v>0</v>
      </c>
      <c r="I272" s="546">
        <v>0</v>
      </c>
      <c r="J272" s="547"/>
      <c r="K272" s="547"/>
      <c r="L272" s="548"/>
      <c r="M272" s="546">
        <v>0</v>
      </c>
      <c r="N272" s="548"/>
      <c r="O272" s="548"/>
      <c r="P272" s="548"/>
      <c r="Q272" s="548"/>
      <c r="R272" s="548"/>
      <c r="S272" s="548" t="s">
        <v>201</v>
      </c>
      <c r="T272" s="546">
        <v>0</v>
      </c>
      <c r="U272" s="546">
        <v>0</v>
      </c>
      <c r="V272" s="546">
        <v>0</v>
      </c>
      <c r="W272" s="546">
        <v>0</v>
      </c>
      <c r="X272" s="546">
        <v>0</v>
      </c>
      <c r="Y272" s="548"/>
      <c r="Z272" s="548" t="s">
        <v>343</v>
      </c>
      <c r="AA272" s="549">
        <v>45906</v>
      </c>
      <c r="AB272" s="549">
        <v>45906</v>
      </c>
      <c r="AC272" s="547">
        <v>45906</v>
      </c>
      <c r="AD272" s="546">
        <v>20828141590</v>
      </c>
      <c r="AE272" s="546">
        <v>0</v>
      </c>
      <c r="AF272" s="546">
        <v>0</v>
      </c>
      <c r="AG272" s="546">
        <v>0</v>
      </c>
      <c r="AH272" s="546">
        <v>0</v>
      </c>
      <c r="AI272" s="548"/>
      <c r="AJ272" s="546">
        <v>0</v>
      </c>
      <c r="AK272" s="546">
        <v>0</v>
      </c>
      <c r="AL272" s="546"/>
      <c r="AM272" s="546">
        <v>0</v>
      </c>
      <c r="AN272" s="546">
        <v>0</v>
      </c>
      <c r="AO272" s="546">
        <v>0</v>
      </c>
      <c r="AP272" s="546">
        <v>0</v>
      </c>
      <c r="AQ272" s="550" t="b">
        <v>0</v>
      </c>
      <c r="AR272" s="546">
        <v>0</v>
      </c>
      <c r="AS272" s="546">
        <v>0</v>
      </c>
      <c r="AT272" s="546">
        <v>3.3077999999999999</v>
      </c>
      <c r="AU272" s="546">
        <v>0</v>
      </c>
      <c r="AV272" s="546">
        <v>0</v>
      </c>
      <c r="AW272" s="548"/>
      <c r="AX272" s="548"/>
      <c r="AY272" s="546">
        <v>-2.7565</v>
      </c>
      <c r="AZ272" s="546">
        <v>-0.55000000000000004</v>
      </c>
      <c r="BA272" s="548"/>
      <c r="BB272" s="546">
        <v>211163</v>
      </c>
      <c r="BC272" s="546">
        <v>0</v>
      </c>
      <c r="BD272" s="548"/>
      <c r="BE272" s="548"/>
      <c r="BF272" s="548"/>
      <c r="BG272" s="548"/>
      <c r="BH272" s="548" t="s">
        <v>344</v>
      </c>
      <c r="BI272" s="548"/>
      <c r="BJ272" s="550" t="b">
        <v>0</v>
      </c>
      <c r="BK272" s="546">
        <v>0</v>
      </c>
      <c r="BL272" s="546">
        <v>0</v>
      </c>
      <c r="BM272" s="546">
        <v>0</v>
      </c>
      <c r="BN272" s="548"/>
      <c r="BO272" s="546">
        <v>0</v>
      </c>
      <c r="BP272" s="546">
        <v>0</v>
      </c>
      <c r="BQ272" s="546">
        <v>0</v>
      </c>
      <c r="BR272" s="546">
        <v>0</v>
      </c>
      <c r="BS272" s="548" t="s">
        <v>575</v>
      </c>
      <c r="BT272" s="546">
        <v>1</v>
      </c>
      <c r="BU272" s="550" t="b">
        <v>0</v>
      </c>
      <c r="BV272" s="548"/>
      <c r="BW272" s="546">
        <v>0</v>
      </c>
      <c r="BX272" s="546">
        <v>0</v>
      </c>
      <c r="BY272" s="548" t="s">
        <v>346</v>
      </c>
      <c r="BZ272" s="547">
        <v>45913</v>
      </c>
      <c r="CA272" s="546"/>
      <c r="CB272" s="546"/>
      <c r="CC272" s="546"/>
      <c r="CD272" s="546"/>
      <c r="CE272" s="546"/>
      <c r="CF272" s="546"/>
      <c r="CG272" s="546"/>
      <c r="CH272" s="546"/>
      <c r="CI272" s="546"/>
      <c r="CJ272" s="546"/>
      <c r="CK272" s="546"/>
      <c r="CL272" s="546"/>
      <c r="CM272" s="546"/>
      <c r="CN272" s="546"/>
      <c r="CO272" s="546"/>
      <c r="CP272" s="546"/>
      <c r="CQ272" s="546"/>
      <c r="CR272" s="546"/>
      <c r="CS272" s="546"/>
      <c r="CT272" s="546"/>
      <c r="CU272" s="546"/>
      <c r="CV272" s="546"/>
      <c r="CW272" s="546"/>
      <c r="CX272" s="546"/>
      <c r="CY272" s="546"/>
    </row>
    <row r="273" spans="1:103" ht="13.2">
      <c r="A273" s="541">
        <v>474036939</v>
      </c>
      <c r="B273" s="542">
        <v>45901</v>
      </c>
      <c r="C273" s="542">
        <v>45907</v>
      </c>
      <c r="D273" s="542">
        <v>45908</v>
      </c>
      <c r="E273" s="543" t="s">
        <v>342</v>
      </c>
      <c r="F273" s="543"/>
      <c r="G273" s="541">
        <v>3040015712057</v>
      </c>
      <c r="H273" s="541">
        <v>0</v>
      </c>
      <c r="I273" s="541">
        <v>0</v>
      </c>
      <c r="J273" s="542"/>
      <c r="K273" s="542"/>
      <c r="L273" s="543"/>
      <c r="M273" s="541">
        <v>0</v>
      </c>
      <c r="N273" s="543"/>
      <c r="O273" s="543"/>
      <c r="P273" s="543"/>
      <c r="Q273" s="543"/>
      <c r="R273" s="543"/>
      <c r="S273" s="543" t="s">
        <v>201</v>
      </c>
      <c r="T273" s="541">
        <v>0</v>
      </c>
      <c r="U273" s="541">
        <v>0</v>
      </c>
      <c r="V273" s="541">
        <v>0</v>
      </c>
      <c r="W273" s="541">
        <v>0</v>
      </c>
      <c r="X273" s="541">
        <v>0</v>
      </c>
      <c r="Y273" s="543"/>
      <c r="Z273" s="543" t="s">
        <v>343</v>
      </c>
      <c r="AA273" s="544">
        <v>45906</v>
      </c>
      <c r="AB273" s="544">
        <v>45906</v>
      </c>
      <c r="AC273" s="542">
        <v>45906</v>
      </c>
      <c r="AD273" s="541">
        <v>22117628058</v>
      </c>
      <c r="AE273" s="541">
        <v>0</v>
      </c>
      <c r="AF273" s="541">
        <v>0</v>
      </c>
      <c r="AG273" s="541">
        <v>0</v>
      </c>
      <c r="AH273" s="541">
        <v>0</v>
      </c>
      <c r="AI273" s="543"/>
      <c r="AJ273" s="541">
        <v>0</v>
      </c>
      <c r="AK273" s="541">
        <v>0</v>
      </c>
      <c r="AL273" s="541"/>
      <c r="AM273" s="541">
        <v>0</v>
      </c>
      <c r="AN273" s="541">
        <v>0</v>
      </c>
      <c r="AO273" s="541">
        <v>0</v>
      </c>
      <c r="AP273" s="541">
        <v>0</v>
      </c>
      <c r="AQ273" s="545" t="b">
        <v>0</v>
      </c>
      <c r="AR273" s="541">
        <v>0</v>
      </c>
      <c r="AS273" s="541">
        <v>0</v>
      </c>
      <c r="AT273" s="541">
        <v>3.5341</v>
      </c>
      <c r="AU273" s="541">
        <v>0</v>
      </c>
      <c r="AV273" s="541">
        <v>0</v>
      </c>
      <c r="AW273" s="543"/>
      <c r="AX273" s="543"/>
      <c r="AY273" s="541">
        <v>-2.9450833333333333</v>
      </c>
      <c r="AZ273" s="541">
        <v>-0.59</v>
      </c>
      <c r="BA273" s="543"/>
      <c r="BB273" s="541">
        <v>3890</v>
      </c>
      <c r="BC273" s="541">
        <v>0</v>
      </c>
      <c r="BD273" s="543"/>
      <c r="BE273" s="543"/>
      <c r="BF273" s="543"/>
      <c r="BG273" s="543"/>
      <c r="BH273" s="543" t="s">
        <v>344</v>
      </c>
      <c r="BI273" s="543"/>
      <c r="BJ273" s="545" t="b">
        <v>0</v>
      </c>
      <c r="BK273" s="541">
        <v>0</v>
      </c>
      <c r="BL273" s="541">
        <v>0</v>
      </c>
      <c r="BM273" s="541">
        <v>0</v>
      </c>
      <c r="BN273" s="543"/>
      <c r="BO273" s="541">
        <v>0</v>
      </c>
      <c r="BP273" s="541">
        <v>0</v>
      </c>
      <c r="BQ273" s="541">
        <v>0</v>
      </c>
      <c r="BR273" s="541">
        <v>0</v>
      </c>
      <c r="BS273" s="543" t="s">
        <v>576</v>
      </c>
      <c r="BT273" s="541">
        <v>1</v>
      </c>
      <c r="BU273" s="545" t="b">
        <v>0</v>
      </c>
      <c r="BV273" s="543"/>
      <c r="BW273" s="541">
        <v>0</v>
      </c>
      <c r="BX273" s="541">
        <v>0</v>
      </c>
      <c r="BY273" s="543" t="s">
        <v>346</v>
      </c>
      <c r="BZ273" s="542">
        <v>45913</v>
      </c>
      <c r="CA273" s="541"/>
      <c r="CB273" s="541"/>
      <c r="CC273" s="541"/>
      <c r="CD273" s="541"/>
      <c r="CE273" s="541"/>
      <c r="CF273" s="541"/>
      <c r="CG273" s="541"/>
      <c r="CH273" s="541"/>
      <c r="CI273" s="541"/>
      <c r="CJ273" s="541"/>
      <c r="CK273" s="541"/>
      <c r="CL273" s="541"/>
      <c r="CM273" s="541"/>
      <c r="CN273" s="541"/>
      <c r="CO273" s="541"/>
      <c r="CP273" s="541"/>
      <c r="CQ273" s="541"/>
      <c r="CR273" s="541"/>
      <c r="CS273" s="541"/>
      <c r="CT273" s="541"/>
      <c r="CU273" s="541"/>
      <c r="CV273" s="541"/>
      <c r="CW273" s="541"/>
      <c r="CX273" s="541"/>
      <c r="CY273" s="541"/>
    </row>
    <row r="274" spans="1:103" ht="13.2">
      <c r="A274" s="546">
        <v>474036939</v>
      </c>
      <c r="B274" s="547">
        <v>45901</v>
      </c>
      <c r="C274" s="547">
        <v>45907</v>
      </c>
      <c r="D274" s="547">
        <v>45908</v>
      </c>
      <c r="E274" s="548" t="s">
        <v>342</v>
      </c>
      <c r="F274" s="548"/>
      <c r="G274" s="546">
        <v>3040015712058</v>
      </c>
      <c r="H274" s="546">
        <v>0</v>
      </c>
      <c r="I274" s="546">
        <v>0</v>
      </c>
      <c r="J274" s="547"/>
      <c r="K274" s="547"/>
      <c r="L274" s="548"/>
      <c r="M274" s="546">
        <v>0</v>
      </c>
      <c r="N274" s="548"/>
      <c r="O274" s="548"/>
      <c r="P274" s="548"/>
      <c r="Q274" s="548"/>
      <c r="R274" s="548"/>
      <c r="S274" s="548" t="s">
        <v>201</v>
      </c>
      <c r="T274" s="546">
        <v>0</v>
      </c>
      <c r="U274" s="546">
        <v>0</v>
      </c>
      <c r="V274" s="546">
        <v>0</v>
      </c>
      <c r="W274" s="546">
        <v>0</v>
      </c>
      <c r="X274" s="546">
        <v>0</v>
      </c>
      <c r="Y274" s="548"/>
      <c r="Z274" s="548" t="s">
        <v>343</v>
      </c>
      <c r="AA274" s="549">
        <v>45906</v>
      </c>
      <c r="AB274" s="549">
        <v>45906</v>
      </c>
      <c r="AC274" s="547">
        <v>45906</v>
      </c>
      <c r="AD274" s="546">
        <v>21937680428</v>
      </c>
      <c r="AE274" s="546">
        <v>0</v>
      </c>
      <c r="AF274" s="546">
        <v>0</v>
      </c>
      <c r="AG274" s="546">
        <v>0</v>
      </c>
      <c r="AH274" s="546">
        <v>0</v>
      </c>
      <c r="AI274" s="548"/>
      <c r="AJ274" s="546">
        <v>0</v>
      </c>
      <c r="AK274" s="546">
        <v>0</v>
      </c>
      <c r="AL274" s="546"/>
      <c r="AM274" s="546">
        <v>0</v>
      </c>
      <c r="AN274" s="546">
        <v>0</v>
      </c>
      <c r="AO274" s="546">
        <v>0</v>
      </c>
      <c r="AP274" s="546">
        <v>0</v>
      </c>
      <c r="AQ274" s="550" t="b">
        <v>0</v>
      </c>
      <c r="AR274" s="546">
        <v>0</v>
      </c>
      <c r="AS274" s="546">
        <v>0</v>
      </c>
      <c r="AT274" s="546">
        <v>3.8115000000000001</v>
      </c>
      <c r="AU274" s="546">
        <v>0</v>
      </c>
      <c r="AV274" s="546">
        <v>0</v>
      </c>
      <c r="AW274" s="548"/>
      <c r="AX274" s="548"/>
      <c r="AY274" s="546">
        <v>-3.17625</v>
      </c>
      <c r="AZ274" s="546">
        <v>-0.64</v>
      </c>
      <c r="BA274" s="548"/>
      <c r="BB274" s="546">
        <v>4035</v>
      </c>
      <c r="BC274" s="546">
        <v>0</v>
      </c>
      <c r="BD274" s="548"/>
      <c r="BE274" s="548"/>
      <c r="BF274" s="548"/>
      <c r="BG274" s="548"/>
      <c r="BH274" s="548" t="s">
        <v>344</v>
      </c>
      <c r="BI274" s="548"/>
      <c r="BJ274" s="550" t="b">
        <v>0</v>
      </c>
      <c r="BK274" s="546">
        <v>0</v>
      </c>
      <c r="BL274" s="546">
        <v>0</v>
      </c>
      <c r="BM274" s="546">
        <v>0</v>
      </c>
      <c r="BN274" s="548"/>
      <c r="BO274" s="546">
        <v>0</v>
      </c>
      <c r="BP274" s="546">
        <v>0</v>
      </c>
      <c r="BQ274" s="546">
        <v>0</v>
      </c>
      <c r="BR274" s="546">
        <v>0</v>
      </c>
      <c r="BS274" s="548" t="s">
        <v>577</v>
      </c>
      <c r="BT274" s="546">
        <v>1</v>
      </c>
      <c r="BU274" s="550" t="b">
        <v>0</v>
      </c>
      <c r="BV274" s="548"/>
      <c r="BW274" s="546">
        <v>0</v>
      </c>
      <c r="BX274" s="546">
        <v>0</v>
      </c>
      <c r="BY274" s="548" t="s">
        <v>346</v>
      </c>
      <c r="BZ274" s="547">
        <v>45913</v>
      </c>
      <c r="CA274" s="546"/>
      <c r="CB274" s="546"/>
      <c r="CC274" s="546"/>
      <c r="CD274" s="546"/>
      <c r="CE274" s="546"/>
      <c r="CF274" s="546"/>
      <c r="CG274" s="546"/>
      <c r="CH274" s="546"/>
      <c r="CI274" s="546"/>
      <c r="CJ274" s="546"/>
      <c r="CK274" s="546"/>
      <c r="CL274" s="546"/>
      <c r="CM274" s="546"/>
      <c r="CN274" s="546"/>
      <c r="CO274" s="546"/>
      <c r="CP274" s="546"/>
      <c r="CQ274" s="546"/>
      <c r="CR274" s="546"/>
      <c r="CS274" s="546"/>
      <c r="CT274" s="546"/>
      <c r="CU274" s="546"/>
      <c r="CV274" s="546"/>
      <c r="CW274" s="546"/>
      <c r="CX274" s="546"/>
      <c r="CY274" s="546"/>
    </row>
    <row r="275" spans="1:103" ht="13.2">
      <c r="A275" s="541">
        <v>474036939</v>
      </c>
      <c r="B275" s="542">
        <v>45901</v>
      </c>
      <c r="C275" s="542">
        <v>45907</v>
      </c>
      <c r="D275" s="542">
        <v>45908</v>
      </c>
      <c r="E275" s="543" t="s">
        <v>342</v>
      </c>
      <c r="F275" s="543"/>
      <c r="G275" s="541">
        <v>3040015712062</v>
      </c>
      <c r="H275" s="541">
        <v>0</v>
      </c>
      <c r="I275" s="541">
        <v>0</v>
      </c>
      <c r="J275" s="542"/>
      <c r="K275" s="542"/>
      <c r="L275" s="543"/>
      <c r="M275" s="541">
        <v>0</v>
      </c>
      <c r="N275" s="543"/>
      <c r="O275" s="543"/>
      <c r="P275" s="543"/>
      <c r="Q275" s="543"/>
      <c r="R275" s="543"/>
      <c r="S275" s="543" t="s">
        <v>201</v>
      </c>
      <c r="T275" s="541">
        <v>0</v>
      </c>
      <c r="U275" s="541">
        <v>0</v>
      </c>
      <c r="V275" s="541">
        <v>0</v>
      </c>
      <c r="W275" s="541">
        <v>0</v>
      </c>
      <c r="X275" s="541">
        <v>0</v>
      </c>
      <c r="Y275" s="543"/>
      <c r="Z275" s="543" t="s">
        <v>343</v>
      </c>
      <c r="AA275" s="544">
        <v>45906</v>
      </c>
      <c r="AB275" s="544">
        <v>45906</v>
      </c>
      <c r="AC275" s="542">
        <v>45906</v>
      </c>
      <c r="AD275" s="541">
        <v>22804157625</v>
      </c>
      <c r="AE275" s="541">
        <v>0</v>
      </c>
      <c r="AF275" s="541">
        <v>0</v>
      </c>
      <c r="AG275" s="541">
        <v>0</v>
      </c>
      <c r="AH275" s="541">
        <v>0</v>
      </c>
      <c r="AI275" s="543"/>
      <c r="AJ275" s="541">
        <v>0</v>
      </c>
      <c r="AK275" s="541">
        <v>0</v>
      </c>
      <c r="AL275" s="541"/>
      <c r="AM275" s="541">
        <v>0</v>
      </c>
      <c r="AN275" s="541">
        <v>0</v>
      </c>
      <c r="AO275" s="541">
        <v>0</v>
      </c>
      <c r="AP275" s="541">
        <v>0</v>
      </c>
      <c r="AQ275" s="545" t="b">
        <v>0</v>
      </c>
      <c r="AR275" s="541">
        <v>0</v>
      </c>
      <c r="AS275" s="541">
        <v>0</v>
      </c>
      <c r="AT275" s="541">
        <v>3.6778</v>
      </c>
      <c r="AU275" s="541">
        <v>0</v>
      </c>
      <c r="AV275" s="541">
        <v>0</v>
      </c>
      <c r="AW275" s="543"/>
      <c r="AX275" s="543"/>
      <c r="AY275" s="541">
        <v>-3.0648333333333335</v>
      </c>
      <c r="AZ275" s="541">
        <v>-0.61</v>
      </c>
      <c r="BA275" s="543"/>
      <c r="BB275" s="541">
        <v>210769</v>
      </c>
      <c r="BC275" s="541">
        <v>0</v>
      </c>
      <c r="BD275" s="543"/>
      <c r="BE275" s="543"/>
      <c r="BF275" s="543"/>
      <c r="BG275" s="543"/>
      <c r="BH275" s="543" t="s">
        <v>344</v>
      </c>
      <c r="BI275" s="543"/>
      <c r="BJ275" s="545" t="b">
        <v>0</v>
      </c>
      <c r="BK275" s="541">
        <v>0</v>
      </c>
      <c r="BL275" s="541">
        <v>0</v>
      </c>
      <c r="BM275" s="541">
        <v>0</v>
      </c>
      <c r="BN275" s="543"/>
      <c r="BO275" s="541">
        <v>0</v>
      </c>
      <c r="BP275" s="541">
        <v>0</v>
      </c>
      <c r="BQ275" s="541">
        <v>0</v>
      </c>
      <c r="BR275" s="541">
        <v>0</v>
      </c>
      <c r="BS275" s="543" t="s">
        <v>578</v>
      </c>
      <c r="BT275" s="541">
        <v>1</v>
      </c>
      <c r="BU275" s="545" t="b">
        <v>0</v>
      </c>
      <c r="BV275" s="543"/>
      <c r="BW275" s="541">
        <v>0</v>
      </c>
      <c r="BX275" s="541">
        <v>0</v>
      </c>
      <c r="BY275" s="543" t="s">
        <v>346</v>
      </c>
      <c r="BZ275" s="542">
        <v>45913</v>
      </c>
      <c r="CA275" s="541"/>
      <c r="CB275" s="541"/>
      <c r="CC275" s="541"/>
      <c r="CD275" s="541"/>
      <c r="CE275" s="541"/>
      <c r="CF275" s="541"/>
      <c r="CG275" s="541"/>
      <c r="CH275" s="541"/>
      <c r="CI275" s="541"/>
      <c r="CJ275" s="541"/>
      <c r="CK275" s="541"/>
      <c r="CL275" s="541"/>
      <c r="CM275" s="541"/>
      <c r="CN275" s="541"/>
      <c r="CO275" s="541"/>
      <c r="CP275" s="541"/>
      <c r="CQ275" s="541"/>
      <c r="CR275" s="541"/>
      <c r="CS275" s="541"/>
      <c r="CT275" s="541"/>
      <c r="CU275" s="541"/>
      <c r="CV275" s="541"/>
      <c r="CW275" s="541"/>
      <c r="CX275" s="541"/>
      <c r="CY275" s="541"/>
    </row>
    <row r="276" spans="1:103" ht="13.2">
      <c r="A276" s="546">
        <v>474036939</v>
      </c>
      <c r="B276" s="547">
        <v>45901</v>
      </c>
      <c r="C276" s="547">
        <v>45907</v>
      </c>
      <c r="D276" s="547">
        <v>45908</v>
      </c>
      <c r="E276" s="548" t="s">
        <v>342</v>
      </c>
      <c r="F276" s="548"/>
      <c r="G276" s="546">
        <v>3040015712092</v>
      </c>
      <c r="H276" s="546">
        <v>0</v>
      </c>
      <c r="I276" s="546">
        <v>0</v>
      </c>
      <c r="J276" s="547"/>
      <c r="K276" s="547"/>
      <c r="L276" s="548"/>
      <c r="M276" s="546">
        <v>0</v>
      </c>
      <c r="N276" s="548"/>
      <c r="O276" s="548"/>
      <c r="P276" s="548"/>
      <c r="Q276" s="548"/>
      <c r="R276" s="548"/>
      <c r="S276" s="548" t="s">
        <v>201</v>
      </c>
      <c r="T276" s="546">
        <v>0</v>
      </c>
      <c r="U276" s="546">
        <v>0</v>
      </c>
      <c r="V276" s="546">
        <v>0</v>
      </c>
      <c r="W276" s="546">
        <v>0</v>
      </c>
      <c r="X276" s="546">
        <v>0</v>
      </c>
      <c r="Y276" s="548"/>
      <c r="Z276" s="548" t="s">
        <v>343</v>
      </c>
      <c r="AA276" s="549">
        <v>45906</v>
      </c>
      <c r="AB276" s="549">
        <v>45906</v>
      </c>
      <c r="AC276" s="547">
        <v>45906</v>
      </c>
      <c r="AD276" s="546">
        <v>22053721019</v>
      </c>
      <c r="AE276" s="546">
        <v>0</v>
      </c>
      <c r="AF276" s="546">
        <v>0</v>
      </c>
      <c r="AG276" s="546">
        <v>0</v>
      </c>
      <c r="AH276" s="546">
        <v>0</v>
      </c>
      <c r="AI276" s="548"/>
      <c r="AJ276" s="546">
        <v>0</v>
      </c>
      <c r="AK276" s="546">
        <v>0</v>
      </c>
      <c r="AL276" s="546"/>
      <c r="AM276" s="546">
        <v>0</v>
      </c>
      <c r="AN276" s="546">
        <v>0</v>
      </c>
      <c r="AO276" s="546">
        <v>0</v>
      </c>
      <c r="AP276" s="546">
        <v>0</v>
      </c>
      <c r="AQ276" s="550" t="b">
        <v>0</v>
      </c>
      <c r="AR276" s="546">
        <v>0</v>
      </c>
      <c r="AS276" s="546">
        <v>0</v>
      </c>
      <c r="AT276" s="546">
        <v>3.3283999999999998</v>
      </c>
      <c r="AU276" s="546">
        <v>0</v>
      </c>
      <c r="AV276" s="546">
        <v>0</v>
      </c>
      <c r="AW276" s="548"/>
      <c r="AX276" s="548"/>
      <c r="AY276" s="546">
        <v>-2.7736666666666667</v>
      </c>
      <c r="AZ276" s="546">
        <v>-0.55000000000000004</v>
      </c>
      <c r="BA276" s="548"/>
      <c r="BB276" s="546">
        <v>105997</v>
      </c>
      <c r="BC276" s="546">
        <v>0</v>
      </c>
      <c r="BD276" s="548"/>
      <c r="BE276" s="548"/>
      <c r="BF276" s="548"/>
      <c r="BG276" s="548"/>
      <c r="BH276" s="548" t="s">
        <v>344</v>
      </c>
      <c r="BI276" s="548"/>
      <c r="BJ276" s="550" t="b">
        <v>0</v>
      </c>
      <c r="BK276" s="546">
        <v>0</v>
      </c>
      <c r="BL276" s="546">
        <v>0</v>
      </c>
      <c r="BM276" s="546">
        <v>0</v>
      </c>
      <c r="BN276" s="548"/>
      <c r="BO276" s="546">
        <v>0</v>
      </c>
      <c r="BP276" s="546">
        <v>0</v>
      </c>
      <c r="BQ276" s="546">
        <v>0</v>
      </c>
      <c r="BR276" s="546">
        <v>0</v>
      </c>
      <c r="BS276" s="548" t="s">
        <v>579</v>
      </c>
      <c r="BT276" s="546">
        <v>1</v>
      </c>
      <c r="BU276" s="550" t="b">
        <v>0</v>
      </c>
      <c r="BV276" s="548"/>
      <c r="BW276" s="546">
        <v>0</v>
      </c>
      <c r="BX276" s="546">
        <v>0</v>
      </c>
      <c r="BY276" s="548" t="s">
        <v>346</v>
      </c>
      <c r="BZ276" s="547">
        <v>45913</v>
      </c>
      <c r="CA276" s="546"/>
      <c r="CB276" s="546"/>
      <c r="CC276" s="546"/>
      <c r="CD276" s="546"/>
      <c r="CE276" s="546"/>
      <c r="CF276" s="546"/>
      <c r="CG276" s="546"/>
      <c r="CH276" s="546"/>
      <c r="CI276" s="546"/>
      <c r="CJ276" s="546"/>
      <c r="CK276" s="546"/>
      <c r="CL276" s="546"/>
      <c r="CM276" s="546"/>
      <c r="CN276" s="546"/>
      <c r="CO276" s="546"/>
      <c r="CP276" s="546"/>
      <c r="CQ276" s="546"/>
      <c r="CR276" s="546"/>
      <c r="CS276" s="546"/>
      <c r="CT276" s="546"/>
      <c r="CU276" s="546"/>
      <c r="CV276" s="546"/>
      <c r="CW276" s="546"/>
      <c r="CX276" s="546"/>
      <c r="CY276" s="546"/>
    </row>
    <row r="277" spans="1:103" ht="13.2">
      <c r="A277" s="541">
        <v>474036939</v>
      </c>
      <c r="B277" s="542">
        <v>45901</v>
      </c>
      <c r="C277" s="542">
        <v>45907</v>
      </c>
      <c r="D277" s="542">
        <v>45908</v>
      </c>
      <c r="E277" s="543" t="s">
        <v>342</v>
      </c>
      <c r="F277" s="543"/>
      <c r="G277" s="541">
        <v>3040015712087</v>
      </c>
      <c r="H277" s="541">
        <v>0</v>
      </c>
      <c r="I277" s="541">
        <v>0</v>
      </c>
      <c r="J277" s="542"/>
      <c r="K277" s="542"/>
      <c r="L277" s="543"/>
      <c r="M277" s="541">
        <v>0</v>
      </c>
      <c r="N277" s="543"/>
      <c r="O277" s="543"/>
      <c r="P277" s="543"/>
      <c r="Q277" s="543"/>
      <c r="R277" s="543"/>
      <c r="S277" s="543" t="s">
        <v>201</v>
      </c>
      <c r="T277" s="541">
        <v>0</v>
      </c>
      <c r="U277" s="541">
        <v>0</v>
      </c>
      <c r="V277" s="541">
        <v>0</v>
      </c>
      <c r="W277" s="541">
        <v>0</v>
      </c>
      <c r="X277" s="541">
        <v>0</v>
      </c>
      <c r="Y277" s="543"/>
      <c r="Z277" s="543" t="s">
        <v>343</v>
      </c>
      <c r="AA277" s="544">
        <v>45906</v>
      </c>
      <c r="AB277" s="544">
        <v>45906</v>
      </c>
      <c r="AC277" s="542">
        <v>45906</v>
      </c>
      <c r="AD277" s="541">
        <v>22418655762</v>
      </c>
      <c r="AE277" s="541">
        <v>0</v>
      </c>
      <c r="AF277" s="541">
        <v>0</v>
      </c>
      <c r="AG277" s="541">
        <v>0</v>
      </c>
      <c r="AH277" s="541">
        <v>0</v>
      </c>
      <c r="AI277" s="543"/>
      <c r="AJ277" s="541">
        <v>0</v>
      </c>
      <c r="AK277" s="541">
        <v>0</v>
      </c>
      <c r="AL277" s="541"/>
      <c r="AM277" s="541">
        <v>0</v>
      </c>
      <c r="AN277" s="541">
        <v>0</v>
      </c>
      <c r="AO277" s="541">
        <v>0</v>
      </c>
      <c r="AP277" s="541">
        <v>0</v>
      </c>
      <c r="AQ277" s="545" t="b">
        <v>0</v>
      </c>
      <c r="AR277" s="541">
        <v>0</v>
      </c>
      <c r="AS277" s="541">
        <v>0</v>
      </c>
      <c r="AT277" s="541">
        <v>4.0983999999999998</v>
      </c>
      <c r="AU277" s="541">
        <v>0</v>
      </c>
      <c r="AV277" s="541">
        <v>0</v>
      </c>
      <c r="AW277" s="543"/>
      <c r="AX277" s="543"/>
      <c r="AY277" s="541">
        <v>-3.4153333333333333</v>
      </c>
      <c r="AZ277" s="541">
        <v>-0.68</v>
      </c>
      <c r="BA277" s="543"/>
      <c r="BB277" s="541">
        <v>100812</v>
      </c>
      <c r="BC277" s="541">
        <v>0</v>
      </c>
      <c r="BD277" s="543"/>
      <c r="BE277" s="543"/>
      <c r="BF277" s="543"/>
      <c r="BG277" s="543"/>
      <c r="BH277" s="543" t="s">
        <v>344</v>
      </c>
      <c r="BI277" s="543"/>
      <c r="BJ277" s="545" t="b">
        <v>0</v>
      </c>
      <c r="BK277" s="541">
        <v>0</v>
      </c>
      <c r="BL277" s="541">
        <v>0</v>
      </c>
      <c r="BM277" s="541">
        <v>0</v>
      </c>
      <c r="BN277" s="543"/>
      <c r="BO277" s="541">
        <v>0</v>
      </c>
      <c r="BP277" s="541">
        <v>0</v>
      </c>
      <c r="BQ277" s="541">
        <v>0</v>
      </c>
      <c r="BR277" s="541">
        <v>0</v>
      </c>
      <c r="BS277" s="543" t="s">
        <v>580</v>
      </c>
      <c r="BT277" s="541">
        <v>1</v>
      </c>
      <c r="BU277" s="545" t="b">
        <v>0</v>
      </c>
      <c r="BV277" s="543"/>
      <c r="BW277" s="541">
        <v>0</v>
      </c>
      <c r="BX277" s="541">
        <v>0</v>
      </c>
      <c r="BY277" s="543" t="s">
        <v>346</v>
      </c>
      <c r="BZ277" s="542">
        <v>45913</v>
      </c>
      <c r="CA277" s="541"/>
      <c r="CB277" s="541"/>
      <c r="CC277" s="541"/>
      <c r="CD277" s="541"/>
      <c r="CE277" s="541"/>
      <c r="CF277" s="541"/>
      <c r="CG277" s="541"/>
      <c r="CH277" s="541"/>
      <c r="CI277" s="541"/>
      <c r="CJ277" s="541"/>
      <c r="CK277" s="541"/>
      <c r="CL277" s="541"/>
      <c r="CM277" s="541"/>
      <c r="CN277" s="541"/>
      <c r="CO277" s="541"/>
      <c r="CP277" s="541"/>
      <c r="CQ277" s="541"/>
      <c r="CR277" s="541"/>
      <c r="CS277" s="541"/>
      <c r="CT277" s="541"/>
      <c r="CU277" s="541"/>
      <c r="CV277" s="541"/>
      <c r="CW277" s="541"/>
      <c r="CX277" s="541"/>
      <c r="CY277" s="541"/>
    </row>
    <row r="278" spans="1:103" ht="13.2">
      <c r="A278" s="546">
        <v>474036939</v>
      </c>
      <c r="B278" s="547">
        <v>45901</v>
      </c>
      <c r="C278" s="547">
        <v>45907</v>
      </c>
      <c r="D278" s="547">
        <v>45908</v>
      </c>
      <c r="E278" s="548" t="s">
        <v>342</v>
      </c>
      <c r="F278" s="548"/>
      <c r="G278" s="546">
        <v>3040015712064</v>
      </c>
      <c r="H278" s="546">
        <v>0</v>
      </c>
      <c r="I278" s="546">
        <v>0</v>
      </c>
      <c r="J278" s="547"/>
      <c r="K278" s="547"/>
      <c r="L278" s="548"/>
      <c r="M278" s="546">
        <v>0</v>
      </c>
      <c r="N278" s="548"/>
      <c r="O278" s="548"/>
      <c r="P278" s="548"/>
      <c r="Q278" s="548"/>
      <c r="R278" s="548"/>
      <c r="S278" s="548" t="s">
        <v>201</v>
      </c>
      <c r="T278" s="546">
        <v>0</v>
      </c>
      <c r="U278" s="546">
        <v>0</v>
      </c>
      <c r="V278" s="546">
        <v>0</v>
      </c>
      <c r="W278" s="546">
        <v>0</v>
      </c>
      <c r="X278" s="546">
        <v>0</v>
      </c>
      <c r="Y278" s="548"/>
      <c r="Z278" s="548" t="s">
        <v>343</v>
      </c>
      <c r="AA278" s="549">
        <v>45906</v>
      </c>
      <c r="AB278" s="549">
        <v>45906</v>
      </c>
      <c r="AC278" s="547">
        <v>45906</v>
      </c>
      <c r="AD278" s="546">
        <v>22210271299</v>
      </c>
      <c r="AE278" s="546">
        <v>0</v>
      </c>
      <c r="AF278" s="546">
        <v>0</v>
      </c>
      <c r="AG278" s="546">
        <v>0</v>
      </c>
      <c r="AH278" s="546">
        <v>0</v>
      </c>
      <c r="AI278" s="548"/>
      <c r="AJ278" s="546">
        <v>0</v>
      </c>
      <c r="AK278" s="546">
        <v>0</v>
      </c>
      <c r="AL278" s="546"/>
      <c r="AM278" s="546">
        <v>0</v>
      </c>
      <c r="AN278" s="546">
        <v>0</v>
      </c>
      <c r="AO278" s="546">
        <v>0</v>
      </c>
      <c r="AP278" s="546">
        <v>0</v>
      </c>
      <c r="AQ278" s="550" t="b">
        <v>0</v>
      </c>
      <c r="AR278" s="546">
        <v>0</v>
      </c>
      <c r="AS278" s="546">
        <v>0</v>
      </c>
      <c r="AT278" s="546">
        <v>3.5392999999999999</v>
      </c>
      <c r="AU278" s="546">
        <v>0</v>
      </c>
      <c r="AV278" s="546">
        <v>0</v>
      </c>
      <c r="AW278" s="548"/>
      <c r="AX278" s="548"/>
      <c r="AY278" s="546">
        <v>-2.9494166666666666</v>
      </c>
      <c r="AZ278" s="546">
        <v>-0.59</v>
      </c>
      <c r="BA278" s="548"/>
      <c r="BB278" s="546">
        <v>167913</v>
      </c>
      <c r="BC278" s="546">
        <v>0</v>
      </c>
      <c r="BD278" s="548"/>
      <c r="BE278" s="548"/>
      <c r="BF278" s="548"/>
      <c r="BG278" s="548"/>
      <c r="BH278" s="548" t="s">
        <v>344</v>
      </c>
      <c r="BI278" s="548"/>
      <c r="BJ278" s="550" t="b">
        <v>0</v>
      </c>
      <c r="BK278" s="546">
        <v>0</v>
      </c>
      <c r="BL278" s="546">
        <v>0</v>
      </c>
      <c r="BM278" s="546">
        <v>0</v>
      </c>
      <c r="BN278" s="548"/>
      <c r="BO278" s="546">
        <v>0</v>
      </c>
      <c r="BP278" s="546">
        <v>0</v>
      </c>
      <c r="BQ278" s="546">
        <v>0</v>
      </c>
      <c r="BR278" s="546">
        <v>0</v>
      </c>
      <c r="BS278" s="548" t="s">
        <v>581</v>
      </c>
      <c r="BT278" s="546">
        <v>1</v>
      </c>
      <c r="BU278" s="550" t="b">
        <v>0</v>
      </c>
      <c r="BV278" s="548"/>
      <c r="BW278" s="546">
        <v>0</v>
      </c>
      <c r="BX278" s="546">
        <v>0</v>
      </c>
      <c r="BY278" s="548" t="s">
        <v>346</v>
      </c>
      <c r="BZ278" s="547">
        <v>45913</v>
      </c>
      <c r="CA278" s="546"/>
      <c r="CB278" s="546"/>
      <c r="CC278" s="546"/>
      <c r="CD278" s="546"/>
      <c r="CE278" s="546"/>
      <c r="CF278" s="546"/>
      <c r="CG278" s="546"/>
      <c r="CH278" s="546"/>
      <c r="CI278" s="546"/>
      <c r="CJ278" s="546"/>
      <c r="CK278" s="546"/>
      <c r="CL278" s="546"/>
      <c r="CM278" s="546"/>
      <c r="CN278" s="546"/>
      <c r="CO278" s="546"/>
      <c r="CP278" s="546"/>
      <c r="CQ278" s="546"/>
      <c r="CR278" s="546"/>
      <c r="CS278" s="546"/>
      <c r="CT278" s="546"/>
      <c r="CU278" s="546"/>
      <c r="CV278" s="546"/>
      <c r="CW278" s="546"/>
      <c r="CX278" s="546"/>
      <c r="CY278" s="546"/>
    </row>
    <row r="279" spans="1:103" ht="13.2">
      <c r="A279" s="541">
        <v>474036939</v>
      </c>
      <c r="B279" s="542">
        <v>45901</v>
      </c>
      <c r="C279" s="542">
        <v>45907</v>
      </c>
      <c r="D279" s="542">
        <v>45908</v>
      </c>
      <c r="E279" s="543" t="s">
        <v>342</v>
      </c>
      <c r="F279" s="543"/>
      <c r="G279" s="541">
        <v>3040015712068</v>
      </c>
      <c r="H279" s="541">
        <v>0</v>
      </c>
      <c r="I279" s="541">
        <v>0</v>
      </c>
      <c r="J279" s="542"/>
      <c r="K279" s="542"/>
      <c r="L279" s="543"/>
      <c r="M279" s="541">
        <v>0</v>
      </c>
      <c r="N279" s="543"/>
      <c r="O279" s="543"/>
      <c r="P279" s="543"/>
      <c r="Q279" s="543"/>
      <c r="R279" s="543"/>
      <c r="S279" s="543" t="s">
        <v>201</v>
      </c>
      <c r="T279" s="541">
        <v>0</v>
      </c>
      <c r="U279" s="541">
        <v>0</v>
      </c>
      <c r="V279" s="541">
        <v>0</v>
      </c>
      <c r="W279" s="541">
        <v>0</v>
      </c>
      <c r="X279" s="541">
        <v>0</v>
      </c>
      <c r="Y279" s="543"/>
      <c r="Z279" s="543" t="s">
        <v>343</v>
      </c>
      <c r="AA279" s="544">
        <v>45906</v>
      </c>
      <c r="AB279" s="544">
        <v>45906</v>
      </c>
      <c r="AC279" s="542">
        <v>45906</v>
      </c>
      <c r="AD279" s="541">
        <v>22280263188</v>
      </c>
      <c r="AE279" s="541">
        <v>0</v>
      </c>
      <c r="AF279" s="541">
        <v>0</v>
      </c>
      <c r="AG279" s="541">
        <v>0</v>
      </c>
      <c r="AH279" s="541">
        <v>0</v>
      </c>
      <c r="AI279" s="543"/>
      <c r="AJ279" s="541">
        <v>0</v>
      </c>
      <c r="AK279" s="541">
        <v>0</v>
      </c>
      <c r="AL279" s="541"/>
      <c r="AM279" s="541">
        <v>0</v>
      </c>
      <c r="AN279" s="541">
        <v>0</v>
      </c>
      <c r="AO279" s="541">
        <v>0</v>
      </c>
      <c r="AP279" s="541">
        <v>0</v>
      </c>
      <c r="AQ279" s="545" t="b">
        <v>0</v>
      </c>
      <c r="AR279" s="541">
        <v>0</v>
      </c>
      <c r="AS279" s="541">
        <v>0</v>
      </c>
      <c r="AT279" s="541">
        <v>3.9335</v>
      </c>
      <c r="AU279" s="541">
        <v>0</v>
      </c>
      <c r="AV279" s="541">
        <v>0</v>
      </c>
      <c r="AW279" s="543"/>
      <c r="AX279" s="543"/>
      <c r="AY279" s="541">
        <v>-3.2779166666666666</v>
      </c>
      <c r="AZ279" s="541">
        <v>-0.66</v>
      </c>
      <c r="BA279" s="543"/>
      <c r="BB279" s="541">
        <v>212651</v>
      </c>
      <c r="BC279" s="541">
        <v>0</v>
      </c>
      <c r="BD279" s="543"/>
      <c r="BE279" s="543"/>
      <c r="BF279" s="543"/>
      <c r="BG279" s="543"/>
      <c r="BH279" s="543" t="s">
        <v>344</v>
      </c>
      <c r="BI279" s="543"/>
      <c r="BJ279" s="545" t="b">
        <v>0</v>
      </c>
      <c r="BK279" s="541">
        <v>0</v>
      </c>
      <c r="BL279" s="541">
        <v>0</v>
      </c>
      <c r="BM279" s="541">
        <v>0</v>
      </c>
      <c r="BN279" s="543"/>
      <c r="BO279" s="541">
        <v>0</v>
      </c>
      <c r="BP279" s="541">
        <v>0</v>
      </c>
      <c r="BQ279" s="541">
        <v>0</v>
      </c>
      <c r="BR279" s="541">
        <v>0</v>
      </c>
      <c r="BS279" s="543" t="s">
        <v>582</v>
      </c>
      <c r="BT279" s="541">
        <v>1</v>
      </c>
      <c r="BU279" s="545" t="b">
        <v>0</v>
      </c>
      <c r="BV279" s="543"/>
      <c r="BW279" s="541">
        <v>0</v>
      </c>
      <c r="BX279" s="541">
        <v>0</v>
      </c>
      <c r="BY279" s="543" t="s">
        <v>346</v>
      </c>
      <c r="BZ279" s="542">
        <v>45913</v>
      </c>
      <c r="CA279" s="541"/>
      <c r="CB279" s="541"/>
      <c r="CC279" s="541"/>
      <c r="CD279" s="541"/>
      <c r="CE279" s="541"/>
      <c r="CF279" s="541"/>
      <c r="CG279" s="541"/>
      <c r="CH279" s="541"/>
      <c r="CI279" s="541"/>
      <c r="CJ279" s="541"/>
      <c r="CK279" s="541"/>
      <c r="CL279" s="541"/>
      <c r="CM279" s="541"/>
      <c r="CN279" s="541"/>
      <c r="CO279" s="541"/>
      <c r="CP279" s="541"/>
      <c r="CQ279" s="541"/>
      <c r="CR279" s="541"/>
      <c r="CS279" s="541"/>
      <c r="CT279" s="541"/>
      <c r="CU279" s="541"/>
      <c r="CV279" s="541"/>
      <c r="CW279" s="541"/>
      <c r="CX279" s="541"/>
      <c r="CY279" s="541"/>
    </row>
    <row r="280" spans="1:103" ht="13.2">
      <c r="A280" s="546">
        <v>474036939</v>
      </c>
      <c r="B280" s="547">
        <v>45901</v>
      </c>
      <c r="C280" s="547">
        <v>45907</v>
      </c>
      <c r="D280" s="547">
        <v>45908</v>
      </c>
      <c r="E280" s="548" t="s">
        <v>342</v>
      </c>
      <c r="F280" s="548"/>
      <c r="G280" s="546">
        <v>3040015712069</v>
      </c>
      <c r="H280" s="546">
        <v>0</v>
      </c>
      <c r="I280" s="546">
        <v>0</v>
      </c>
      <c r="J280" s="547"/>
      <c r="K280" s="547"/>
      <c r="L280" s="548"/>
      <c r="M280" s="546">
        <v>0</v>
      </c>
      <c r="N280" s="548"/>
      <c r="O280" s="548"/>
      <c r="P280" s="548"/>
      <c r="Q280" s="548"/>
      <c r="R280" s="548"/>
      <c r="S280" s="548" t="s">
        <v>201</v>
      </c>
      <c r="T280" s="546">
        <v>0</v>
      </c>
      <c r="U280" s="546">
        <v>0</v>
      </c>
      <c r="V280" s="546">
        <v>0</v>
      </c>
      <c r="W280" s="546">
        <v>0</v>
      </c>
      <c r="X280" s="546">
        <v>0</v>
      </c>
      <c r="Y280" s="548"/>
      <c r="Z280" s="548" t="s">
        <v>343</v>
      </c>
      <c r="AA280" s="549">
        <v>45906</v>
      </c>
      <c r="AB280" s="549">
        <v>45906</v>
      </c>
      <c r="AC280" s="547">
        <v>45906</v>
      </c>
      <c r="AD280" s="546">
        <v>22004183212</v>
      </c>
      <c r="AE280" s="546">
        <v>0</v>
      </c>
      <c r="AF280" s="546">
        <v>0</v>
      </c>
      <c r="AG280" s="546">
        <v>0</v>
      </c>
      <c r="AH280" s="546">
        <v>0</v>
      </c>
      <c r="AI280" s="548"/>
      <c r="AJ280" s="546">
        <v>0</v>
      </c>
      <c r="AK280" s="546">
        <v>0</v>
      </c>
      <c r="AL280" s="546"/>
      <c r="AM280" s="546">
        <v>0</v>
      </c>
      <c r="AN280" s="546">
        <v>0</v>
      </c>
      <c r="AO280" s="546">
        <v>0</v>
      </c>
      <c r="AP280" s="546">
        <v>0</v>
      </c>
      <c r="AQ280" s="550" t="b">
        <v>0</v>
      </c>
      <c r="AR280" s="546">
        <v>0</v>
      </c>
      <c r="AS280" s="546">
        <v>0</v>
      </c>
      <c r="AT280" s="546">
        <v>3.4037999999999999</v>
      </c>
      <c r="AU280" s="546">
        <v>0</v>
      </c>
      <c r="AV280" s="546">
        <v>0</v>
      </c>
      <c r="AW280" s="548"/>
      <c r="AX280" s="548"/>
      <c r="AY280" s="546">
        <v>-2.8365</v>
      </c>
      <c r="AZ280" s="546">
        <v>-0.56999999999999995</v>
      </c>
      <c r="BA280" s="548"/>
      <c r="BB280" s="546">
        <v>172</v>
      </c>
      <c r="BC280" s="546">
        <v>0</v>
      </c>
      <c r="BD280" s="548"/>
      <c r="BE280" s="548"/>
      <c r="BF280" s="548"/>
      <c r="BG280" s="548"/>
      <c r="BH280" s="548" t="s">
        <v>344</v>
      </c>
      <c r="BI280" s="548"/>
      <c r="BJ280" s="550" t="b">
        <v>0</v>
      </c>
      <c r="BK280" s="546">
        <v>0</v>
      </c>
      <c r="BL280" s="546">
        <v>0</v>
      </c>
      <c r="BM280" s="546">
        <v>0</v>
      </c>
      <c r="BN280" s="548"/>
      <c r="BO280" s="546">
        <v>0</v>
      </c>
      <c r="BP280" s="546">
        <v>0</v>
      </c>
      <c r="BQ280" s="546">
        <v>0</v>
      </c>
      <c r="BR280" s="546">
        <v>0</v>
      </c>
      <c r="BS280" s="548" t="s">
        <v>583</v>
      </c>
      <c r="BT280" s="546">
        <v>1</v>
      </c>
      <c r="BU280" s="550" t="b">
        <v>0</v>
      </c>
      <c r="BV280" s="548"/>
      <c r="BW280" s="546">
        <v>0</v>
      </c>
      <c r="BX280" s="546">
        <v>0</v>
      </c>
      <c r="BY280" s="548" t="s">
        <v>346</v>
      </c>
      <c r="BZ280" s="547">
        <v>45913</v>
      </c>
      <c r="CA280" s="546"/>
      <c r="CB280" s="546"/>
      <c r="CC280" s="546"/>
      <c r="CD280" s="546"/>
      <c r="CE280" s="546"/>
      <c r="CF280" s="546"/>
      <c r="CG280" s="546"/>
      <c r="CH280" s="546"/>
      <c r="CI280" s="546"/>
      <c r="CJ280" s="546"/>
      <c r="CK280" s="546"/>
      <c r="CL280" s="546"/>
      <c r="CM280" s="546"/>
      <c r="CN280" s="546"/>
      <c r="CO280" s="546"/>
      <c r="CP280" s="546"/>
      <c r="CQ280" s="546"/>
      <c r="CR280" s="546"/>
      <c r="CS280" s="546"/>
      <c r="CT280" s="546"/>
      <c r="CU280" s="546"/>
      <c r="CV280" s="546"/>
      <c r="CW280" s="546"/>
      <c r="CX280" s="546"/>
      <c r="CY280" s="546"/>
    </row>
    <row r="281" spans="1:103" ht="13.2">
      <c r="A281" s="541">
        <v>474036939</v>
      </c>
      <c r="B281" s="542">
        <v>45901</v>
      </c>
      <c r="C281" s="542">
        <v>45907</v>
      </c>
      <c r="D281" s="542">
        <v>45908</v>
      </c>
      <c r="E281" s="543" t="s">
        <v>342</v>
      </c>
      <c r="F281" s="543"/>
      <c r="G281" s="541">
        <v>3040015712081</v>
      </c>
      <c r="H281" s="541">
        <v>0</v>
      </c>
      <c r="I281" s="541">
        <v>0</v>
      </c>
      <c r="J281" s="542"/>
      <c r="K281" s="542"/>
      <c r="L281" s="543"/>
      <c r="M281" s="541">
        <v>0</v>
      </c>
      <c r="N281" s="543"/>
      <c r="O281" s="543"/>
      <c r="P281" s="543"/>
      <c r="Q281" s="543"/>
      <c r="R281" s="543"/>
      <c r="S281" s="543" t="s">
        <v>201</v>
      </c>
      <c r="T281" s="541">
        <v>0</v>
      </c>
      <c r="U281" s="541">
        <v>0</v>
      </c>
      <c r="V281" s="541">
        <v>0</v>
      </c>
      <c r="W281" s="541">
        <v>0</v>
      </c>
      <c r="X281" s="541">
        <v>0</v>
      </c>
      <c r="Y281" s="543"/>
      <c r="Z281" s="543" t="s">
        <v>343</v>
      </c>
      <c r="AA281" s="544">
        <v>45906</v>
      </c>
      <c r="AB281" s="544">
        <v>45906</v>
      </c>
      <c r="AC281" s="542">
        <v>45906</v>
      </c>
      <c r="AD281" s="541">
        <v>22867345567</v>
      </c>
      <c r="AE281" s="541">
        <v>0</v>
      </c>
      <c r="AF281" s="541">
        <v>0</v>
      </c>
      <c r="AG281" s="541">
        <v>0</v>
      </c>
      <c r="AH281" s="541">
        <v>0</v>
      </c>
      <c r="AI281" s="543"/>
      <c r="AJ281" s="541">
        <v>0</v>
      </c>
      <c r="AK281" s="541">
        <v>0</v>
      </c>
      <c r="AL281" s="541"/>
      <c r="AM281" s="541">
        <v>0</v>
      </c>
      <c r="AN281" s="541">
        <v>0</v>
      </c>
      <c r="AO281" s="541">
        <v>0</v>
      </c>
      <c r="AP281" s="541">
        <v>0</v>
      </c>
      <c r="AQ281" s="545" t="b">
        <v>0</v>
      </c>
      <c r="AR281" s="541">
        <v>0</v>
      </c>
      <c r="AS281" s="541">
        <v>0</v>
      </c>
      <c r="AT281" s="541">
        <v>3.2223000000000002</v>
      </c>
      <c r="AU281" s="541">
        <v>0</v>
      </c>
      <c r="AV281" s="541">
        <v>0</v>
      </c>
      <c r="AW281" s="543"/>
      <c r="AX281" s="543"/>
      <c r="AY281" s="541">
        <v>-2.6852499999999999</v>
      </c>
      <c r="AZ281" s="541">
        <v>-0.54</v>
      </c>
      <c r="BA281" s="543"/>
      <c r="BB281" s="541">
        <v>3610</v>
      </c>
      <c r="BC281" s="541">
        <v>0</v>
      </c>
      <c r="BD281" s="543"/>
      <c r="BE281" s="543"/>
      <c r="BF281" s="543"/>
      <c r="BG281" s="543"/>
      <c r="BH281" s="543" t="s">
        <v>344</v>
      </c>
      <c r="BI281" s="543"/>
      <c r="BJ281" s="545" t="b">
        <v>0</v>
      </c>
      <c r="BK281" s="541">
        <v>0</v>
      </c>
      <c r="BL281" s="541">
        <v>0</v>
      </c>
      <c r="BM281" s="541">
        <v>0</v>
      </c>
      <c r="BN281" s="543"/>
      <c r="BO281" s="541">
        <v>0</v>
      </c>
      <c r="BP281" s="541">
        <v>0</v>
      </c>
      <c r="BQ281" s="541">
        <v>0</v>
      </c>
      <c r="BR281" s="541">
        <v>0</v>
      </c>
      <c r="BS281" s="543" t="s">
        <v>584</v>
      </c>
      <c r="BT281" s="541">
        <v>1</v>
      </c>
      <c r="BU281" s="545" t="b">
        <v>0</v>
      </c>
      <c r="BV281" s="543"/>
      <c r="BW281" s="541">
        <v>0</v>
      </c>
      <c r="BX281" s="541">
        <v>0</v>
      </c>
      <c r="BY281" s="543" t="s">
        <v>346</v>
      </c>
      <c r="BZ281" s="542">
        <v>45913</v>
      </c>
      <c r="CA281" s="541"/>
      <c r="CB281" s="541"/>
      <c r="CC281" s="541"/>
      <c r="CD281" s="541"/>
      <c r="CE281" s="541"/>
      <c r="CF281" s="541"/>
      <c r="CG281" s="541"/>
      <c r="CH281" s="541"/>
      <c r="CI281" s="541"/>
      <c r="CJ281" s="541"/>
      <c r="CK281" s="541"/>
      <c r="CL281" s="541"/>
      <c r="CM281" s="541"/>
      <c r="CN281" s="541"/>
      <c r="CO281" s="541"/>
      <c r="CP281" s="541"/>
      <c r="CQ281" s="541"/>
      <c r="CR281" s="541"/>
      <c r="CS281" s="541"/>
      <c r="CT281" s="541"/>
      <c r="CU281" s="541"/>
      <c r="CV281" s="541"/>
      <c r="CW281" s="541"/>
      <c r="CX281" s="541"/>
      <c r="CY281" s="541"/>
    </row>
    <row r="282" spans="1:103" ht="13.2">
      <c r="A282" s="546">
        <v>474036939</v>
      </c>
      <c r="B282" s="547">
        <v>45901</v>
      </c>
      <c r="C282" s="547">
        <v>45907</v>
      </c>
      <c r="D282" s="547">
        <v>45908</v>
      </c>
      <c r="E282" s="548" t="s">
        <v>342</v>
      </c>
      <c r="F282" s="548"/>
      <c r="G282" s="546">
        <v>3040015712071</v>
      </c>
      <c r="H282" s="546">
        <v>0</v>
      </c>
      <c r="I282" s="546">
        <v>0</v>
      </c>
      <c r="J282" s="547"/>
      <c r="K282" s="547"/>
      <c r="L282" s="548"/>
      <c r="M282" s="546">
        <v>0</v>
      </c>
      <c r="N282" s="548"/>
      <c r="O282" s="548"/>
      <c r="P282" s="548"/>
      <c r="Q282" s="548"/>
      <c r="R282" s="548"/>
      <c r="S282" s="548" t="s">
        <v>201</v>
      </c>
      <c r="T282" s="546">
        <v>0</v>
      </c>
      <c r="U282" s="546">
        <v>0</v>
      </c>
      <c r="V282" s="546">
        <v>0</v>
      </c>
      <c r="W282" s="546">
        <v>0</v>
      </c>
      <c r="X282" s="546">
        <v>0</v>
      </c>
      <c r="Y282" s="548"/>
      <c r="Z282" s="548" t="s">
        <v>343</v>
      </c>
      <c r="AA282" s="549">
        <v>45906</v>
      </c>
      <c r="AB282" s="549">
        <v>45906</v>
      </c>
      <c r="AC282" s="547">
        <v>45906</v>
      </c>
      <c r="AD282" s="546">
        <v>21743456272</v>
      </c>
      <c r="AE282" s="546">
        <v>0</v>
      </c>
      <c r="AF282" s="546">
        <v>0</v>
      </c>
      <c r="AG282" s="546">
        <v>0</v>
      </c>
      <c r="AH282" s="546">
        <v>0</v>
      </c>
      <c r="AI282" s="548"/>
      <c r="AJ282" s="546">
        <v>0</v>
      </c>
      <c r="AK282" s="546">
        <v>0</v>
      </c>
      <c r="AL282" s="546"/>
      <c r="AM282" s="546">
        <v>0</v>
      </c>
      <c r="AN282" s="546">
        <v>0</v>
      </c>
      <c r="AO282" s="546">
        <v>0</v>
      </c>
      <c r="AP282" s="546">
        <v>0</v>
      </c>
      <c r="AQ282" s="550" t="b">
        <v>0</v>
      </c>
      <c r="AR282" s="546">
        <v>0</v>
      </c>
      <c r="AS282" s="546">
        <v>0</v>
      </c>
      <c r="AT282" s="546">
        <v>3.2214</v>
      </c>
      <c r="AU282" s="546">
        <v>0</v>
      </c>
      <c r="AV282" s="546">
        <v>0</v>
      </c>
      <c r="AW282" s="548"/>
      <c r="AX282" s="548"/>
      <c r="AY282" s="546">
        <v>-2.6844999999999999</v>
      </c>
      <c r="AZ282" s="546">
        <v>-0.54</v>
      </c>
      <c r="BA282" s="548"/>
      <c r="BB282" s="546">
        <v>306911</v>
      </c>
      <c r="BC282" s="546">
        <v>0</v>
      </c>
      <c r="BD282" s="548"/>
      <c r="BE282" s="548"/>
      <c r="BF282" s="548"/>
      <c r="BG282" s="548"/>
      <c r="BH282" s="548" t="s">
        <v>344</v>
      </c>
      <c r="BI282" s="548"/>
      <c r="BJ282" s="550" t="b">
        <v>0</v>
      </c>
      <c r="BK282" s="546">
        <v>0</v>
      </c>
      <c r="BL282" s="546">
        <v>0</v>
      </c>
      <c r="BM282" s="546">
        <v>0</v>
      </c>
      <c r="BN282" s="548"/>
      <c r="BO282" s="546">
        <v>0</v>
      </c>
      <c r="BP282" s="546">
        <v>0</v>
      </c>
      <c r="BQ282" s="546">
        <v>0</v>
      </c>
      <c r="BR282" s="546">
        <v>0</v>
      </c>
      <c r="BS282" s="548" t="s">
        <v>585</v>
      </c>
      <c r="BT282" s="546">
        <v>1</v>
      </c>
      <c r="BU282" s="550" t="b">
        <v>0</v>
      </c>
      <c r="BV282" s="548"/>
      <c r="BW282" s="546">
        <v>0</v>
      </c>
      <c r="BX282" s="546">
        <v>0</v>
      </c>
      <c r="BY282" s="548" t="s">
        <v>346</v>
      </c>
      <c r="BZ282" s="547">
        <v>45913</v>
      </c>
      <c r="CA282" s="546"/>
      <c r="CB282" s="546"/>
      <c r="CC282" s="546"/>
      <c r="CD282" s="546"/>
      <c r="CE282" s="546"/>
      <c r="CF282" s="546"/>
      <c r="CG282" s="546"/>
      <c r="CH282" s="546"/>
      <c r="CI282" s="546"/>
      <c r="CJ282" s="546"/>
      <c r="CK282" s="546"/>
      <c r="CL282" s="546"/>
      <c r="CM282" s="546"/>
      <c r="CN282" s="546"/>
      <c r="CO282" s="546"/>
      <c r="CP282" s="546"/>
      <c r="CQ282" s="546"/>
      <c r="CR282" s="546"/>
      <c r="CS282" s="546"/>
      <c r="CT282" s="546"/>
      <c r="CU282" s="546"/>
      <c r="CV282" s="546"/>
      <c r="CW282" s="546"/>
      <c r="CX282" s="546"/>
      <c r="CY282" s="546"/>
    </row>
    <row r="283" spans="1:103" ht="13.2">
      <c r="A283" s="541">
        <v>474036939</v>
      </c>
      <c r="B283" s="542">
        <v>45901</v>
      </c>
      <c r="C283" s="542">
        <v>45907</v>
      </c>
      <c r="D283" s="542">
        <v>45908</v>
      </c>
      <c r="E283" s="543" t="s">
        <v>342</v>
      </c>
      <c r="F283" s="543"/>
      <c r="G283" s="541">
        <v>3040015712091</v>
      </c>
      <c r="H283" s="541">
        <v>0</v>
      </c>
      <c r="I283" s="541">
        <v>0</v>
      </c>
      <c r="J283" s="542"/>
      <c r="K283" s="542"/>
      <c r="L283" s="543"/>
      <c r="M283" s="541">
        <v>0</v>
      </c>
      <c r="N283" s="543"/>
      <c r="O283" s="543"/>
      <c r="P283" s="543"/>
      <c r="Q283" s="543"/>
      <c r="R283" s="543"/>
      <c r="S283" s="543" t="s">
        <v>201</v>
      </c>
      <c r="T283" s="541">
        <v>0</v>
      </c>
      <c r="U283" s="541">
        <v>0</v>
      </c>
      <c r="V283" s="541">
        <v>0</v>
      </c>
      <c r="W283" s="541">
        <v>0</v>
      </c>
      <c r="X283" s="541">
        <v>0</v>
      </c>
      <c r="Y283" s="543"/>
      <c r="Z283" s="543" t="s">
        <v>343</v>
      </c>
      <c r="AA283" s="544">
        <v>45906</v>
      </c>
      <c r="AB283" s="544">
        <v>45906</v>
      </c>
      <c r="AC283" s="542">
        <v>45906</v>
      </c>
      <c r="AD283" s="541">
        <v>22052374980</v>
      </c>
      <c r="AE283" s="541">
        <v>0</v>
      </c>
      <c r="AF283" s="541">
        <v>0</v>
      </c>
      <c r="AG283" s="541">
        <v>0</v>
      </c>
      <c r="AH283" s="541">
        <v>0</v>
      </c>
      <c r="AI283" s="543"/>
      <c r="AJ283" s="541">
        <v>0</v>
      </c>
      <c r="AK283" s="541">
        <v>0</v>
      </c>
      <c r="AL283" s="541"/>
      <c r="AM283" s="541">
        <v>0</v>
      </c>
      <c r="AN283" s="541">
        <v>0</v>
      </c>
      <c r="AO283" s="541">
        <v>0</v>
      </c>
      <c r="AP283" s="541">
        <v>0</v>
      </c>
      <c r="AQ283" s="545" t="b">
        <v>0</v>
      </c>
      <c r="AR283" s="541">
        <v>0</v>
      </c>
      <c r="AS283" s="541">
        <v>0</v>
      </c>
      <c r="AT283" s="541">
        <v>3.7014999999999998</v>
      </c>
      <c r="AU283" s="541">
        <v>0</v>
      </c>
      <c r="AV283" s="541">
        <v>0</v>
      </c>
      <c r="AW283" s="543"/>
      <c r="AX283" s="543"/>
      <c r="AY283" s="541">
        <v>-3.0845833333333332</v>
      </c>
      <c r="AZ283" s="541">
        <v>-0.62</v>
      </c>
      <c r="BA283" s="543"/>
      <c r="BB283" s="541">
        <v>160946</v>
      </c>
      <c r="BC283" s="541">
        <v>0</v>
      </c>
      <c r="BD283" s="543"/>
      <c r="BE283" s="543"/>
      <c r="BF283" s="543"/>
      <c r="BG283" s="543"/>
      <c r="BH283" s="543" t="s">
        <v>344</v>
      </c>
      <c r="BI283" s="543"/>
      <c r="BJ283" s="545" t="b">
        <v>0</v>
      </c>
      <c r="BK283" s="541">
        <v>0</v>
      </c>
      <c r="BL283" s="541">
        <v>0</v>
      </c>
      <c r="BM283" s="541">
        <v>0</v>
      </c>
      <c r="BN283" s="543"/>
      <c r="BO283" s="541">
        <v>0</v>
      </c>
      <c r="BP283" s="541">
        <v>0</v>
      </c>
      <c r="BQ283" s="541">
        <v>0</v>
      </c>
      <c r="BR283" s="541">
        <v>0</v>
      </c>
      <c r="BS283" s="543" t="s">
        <v>586</v>
      </c>
      <c r="BT283" s="541">
        <v>1</v>
      </c>
      <c r="BU283" s="545" t="b">
        <v>0</v>
      </c>
      <c r="BV283" s="543"/>
      <c r="BW283" s="541">
        <v>0</v>
      </c>
      <c r="BX283" s="541">
        <v>0</v>
      </c>
      <c r="BY283" s="543" t="s">
        <v>346</v>
      </c>
      <c r="BZ283" s="542">
        <v>45913</v>
      </c>
      <c r="CA283" s="541"/>
      <c r="CB283" s="541"/>
      <c r="CC283" s="541"/>
      <c r="CD283" s="541"/>
      <c r="CE283" s="541"/>
      <c r="CF283" s="541"/>
      <c r="CG283" s="541"/>
      <c r="CH283" s="541"/>
      <c r="CI283" s="541"/>
      <c r="CJ283" s="541"/>
      <c r="CK283" s="541"/>
      <c r="CL283" s="541"/>
      <c r="CM283" s="541"/>
      <c r="CN283" s="541"/>
      <c r="CO283" s="541"/>
      <c r="CP283" s="541"/>
      <c r="CQ283" s="541"/>
      <c r="CR283" s="541"/>
      <c r="CS283" s="541"/>
      <c r="CT283" s="541"/>
      <c r="CU283" s="541"/>
      <c r="CV283" s="541"/>
      <c r="CW283" s="541"/>
      <c r="CX283" s="541"/>
      <c r="CY283" s="541"/>
    </row>
    <row r="284" spans="1:103" ht="13.2">
      <c r="A284" s="546">
        <v>474036939</v>
      </c>
      <c r="B284" s="547">
        <v>45901</v>
      </c>
      <c r="C284" s="547">
        <v>45907</v>
      </c>
      <c r="D284" s="547">
        <v>45908</v>
      </c>
      <c r="E284" s="548" t="s">
        <v>342</v>
      </c>
      <c r="F284" s="548"/>
      <c r="G284" s="546">
        <v>3040015712088</v>
      </c>
      <c r="H284" s="546">
        <v>0</v>
      </c>
      <c r="I284" s="546">
        <v>0</v>
      </c>
      <c r="J284" s="547"/>
      <c r="K284" s="547"/>
      <c r="L284" s="548"/>
      <c r="M284" s="546">
        <v>0</v>
      </c>
      <c r="N284" s="548"/>
      <c r="O284" s="548"/>
      <c r="P284" s="548"/>
      <c r="Q284" s="548"/>
      <c r="R284" s="548"/>
      <c r="S284" s="548" t="s">
        <v>201</v>
      </c>
      <c r="T284" s="546">
        <v>0</v>
      </c>
      <c r="U284" s="546">
        <v>0</v>
      </c>
      <c r="V284" s="546">
        <v>0</v>
      </c>
      <c r="W284" s="546">
        <v>0</v>
      </c>
      <c r="X284" s="546">
        <v>0</v>
      </c>
      <c r="Y284" s="548"/>
      <c r="Z284" s="548" t="s">
        <v>343</v>
      </c>
      <c r="AA284" s="549">
        <v>45906</v>
      </c>
      <c r="AB284" s="549">
        <v>45906</v>
      </c>
      <c r="AC284" s="547">
        <v>45906</v>
      </c>
      <c r="AD284" s="546">
        <v>22004183441</v>
      </c>
      <c r="AE284" s="546">
        <v>0</v>
      </c>
      <c r="AF284" s="546">
        <v>0</v>
      </c>
      <c r="AG284" s="546">
        <v>0</v>
      </c>
      <c r="AH284" s="546">
        <v>0</v>
      </c>
      <c r="AI284" s="548"/>
      <c r="AJ284" s="546">
        <v>0</v>
      </c>
      <c r="AK284" s="546">
        <v>0</v>
      </c>
      <c r="AL284" s="546"/>
      <c r="AM284" s="546">
        <v>0</v>
      </c>
      <c r="AN284" s="546">
        <v>0</v>
      </c>
      <c r="AO284" s="546">
        <v>0</v>
      </c>
      <c r="AP284" s="546">
        <v>0</v>
      </c>
      <c r="AQ284" s="550" t="b">
        <v>0</v>
      </c>
      <c r="AR284" s="546">
        <v>0</v>
      </c>
      <c r="AS284" s="546">
        <v>0</v>
      </c>
      <c r="AT284" s="546">
        <v>3.4037999999999999</v>
      </c>
      <c r="AU284" s="546">
        <v>0</v>
      </c>
      <c r="AV284" s="546">
        <v>0</v>
      </c>
      <c r="AW284" s="548"/>
      <c r="AX284" s="548"/>
      <c r="AY284" s="546">
        <v>-2.8365</v>
      </c>
      <c r="AZ284" s="546">
        <v>-0.56999999999999995</v>
      </c>
      <c r="BA284" s="548"/>
      <c r="BB284" s="546">
        <v>172</v>
      </c>
      <c r="BC284" s="546">
        <v>0</v>
      </c>
      <c r="BD284" s="548"/>
      <c r="BE284" s="548"/>
      <c r="BF284" s="548"/>
      <c r="BG284" s="548"/>
      <c r="BH284" s="548" t="s">
        <v>344</v>
      </c>
      <c r="BI284" s="548"/>
      <c r="BJ284" s="550" t="b">
        <v>0</v>
      </c>
      <c r="BK284" s="546">
        <v>0</v>
      </c>
      <c r="BL284" s="546">
        <v>0</v>
      </c>
      <c r="BM284" s="546">
        <v>0</v>
      </c>
      <c r="BN284" s="548"/>
      <c r="BO284" s="546">
        <v>0</v>
      </c>
      <c r="BP284" s="546">
        <v>0</v>
      </c>
      <c r="BQ284" s="546">
        <v>0</v>
      </c>
      <c r="BR284" s="546">
        <v>0</v>
      </c>
      <c r="BS284" s="548" t="s">
        <v>587</v>
      </c>
      <c r="BT284" s="546">
        <v>1</v>
      </c>
      <c r="BU284" s="550" t="b">
        <v>0</v>
      </c>
      <c r="BV284" s="548"/>
      <c r="BW284" s="546">
        <v>0</v>
      </c>
      <c r="BX284" s="546">
        <v>0</v>
      </c>
      <c r="BY284" s="548" t="s">
        <v>346</v>
      </c>
      <c r="BZ284" s="547">
        <v>45913</v>
      </c>
      <c r="CA284" s="546"/>
      <c r="CB284" s="546"/>
      <c r="CC284" s="546"/>
      <c r="CD284" s="546"/>
      <c r="CE284" s="546"/>
      <c r="CF284" s="546"/>
      <c r="CG284" s="546"/>
      <c r="CH284" s="546"/>
      <c r="CI284" s="546"/>
      <c r="CJ284" s="546"/>
      <c r="CK284" s="546"/>
      <c r="CL284" s="546"/>
      <c r="CM284" s="546"/>
      <c r="CN284" s="546"/>
      <c r="CO284" s="546"/>
      <c r="CP284" s="546"/>
      <c r="CQ284" s="546"/>
      <c r="CR284" s="546"/>
      <c r="CS284" s="546"/>
      <c r="CT284" s="546"/>
      <c r="CU284" s="546"/>
      <c r="CV284" s="546"/>
      <c r="CW284" s="546"/>
      <c r="CX284" s="546"/>
      <c r="CY284" s="546"/>
    </row>
    <row r="285" spans="1:103" ht="13.2">
      <c r="A285" s="541">
        <v>474036939</v>
      </c>
      <c r="B285" s="542">
        <v>45901</v>
      </c>
      <c r="C285" s="542">
        <v>45907</v>
      </c>
      <c r="D285" s="542">
        <v>45908</v>
      </c>
      <c r="E285" s="543" t="s">
        <v>342</v>
      </c>
      <c r="F285" s="543"/>
      <c r="G285" s="541">
        <v>3040015712093</v>
      </c>
      <c r="H285" s="541">
        <v>0</v>
      </c>
      <c r="I285" s="541">
        <v>0</v>
      </c>
      <c r="J285" s="542"/>
      <c r="K285" s="542"/>
      <c r="L285" s="543"/>
      <c r="M285" s="541">
        <v>0</v>
      </c>
      <c r="N285" s="543"/>
      <c r="O285" s="543"/>
      <c r="P285" s="543"/>
      <c r="Q285" s="543"/>
      <c r="R285" s="543"/>
      <c r="S285" s="543" t="s">
        <v>201</v>
      </c>
      <c r="T285" s="541">
        <v>0</v>
      </c>
      <c r="U285" s="541">
        <v>0</v>
      </c>
      <c r="V285" s="541">
        <v>0</v>
      </c>
      <c r="W285" s="541">
        <v>0</v>
      </c>
      <c r="X285" s="541">
        <v>0</v>
      </c>
      <c r="Y285" s="543"/>
      <c r="Z285" s="543" t="s">
        <v>343</v>
      </c>
      <c r="AA285" s="544">
        <v>45906</v>
      </c>
      <c r="AB285" s="544">
        <v>45906</v>
      </c>
      <c r="AC285" s="542">
        <v>45906</v>
      </c>
      <c r="AD285" s="541">
        <v>22881546869</v>
      </c>
      <c r="AE285" s="541">
        <v>0</v>
      </c>
      <c r="AF285" s="541">
        <v>0</v>
      </c>
      <c r="AG285" s="541">
        <v>0</v>
      </c>
      <c r="AH285" s="541">
        <v>0</v>
      </c>
      <c r="AI285" s="543"/>
      <c r="AJ285" s="541">
        <v>0</v>
      </c>
      <c r="AK285" s="541">
        <v>0</v>
      </c>
      <c r="AL285" s="541"/>
      <c r="AM285" s="541">
        <v>0</v>
      </c>
      <c r="AN285" s="541">
        <v>0</v>
      </c>
      <c r="AO285" s="541">
        <v>0</v>
      </c>
      <c r="AP285" s="541">
        <v>0</v>
      </c>
      <c r="AQ285" s="545" t="b">
        <v>0</v>
      </c>
      <c r="AR285" s="541">
        <v>0</v>
      </c>
      <c r="AS285" s="541">
        <v>0</v>
      </c>
      <c r="AT285" s="541">
        <v>2.4964</v>
      </c>
      <c r="AU285" s="541">
        <v>0</v>
      </c>
      <c r="AV285" s="541">
        <v>0</v>
      </c>
      <c r="AW285" s="543"/>
      <c r="AX285" s="543"/>
      <c r="AY285" s="541">
        <v>-2.0803333333333334</v>
      </c>
      <c r="AZ285" s="541">
        <v>-0.42</v>
      </c>
      <c r="BA285" s="543"/>
      <c r="BB285" s="541">
        <v>149412</v>
      </c>
      <c r="BC285" s="541">
        <v>0</v>
      </c>
      <c r="BD285" s="543"/>
      <c r="BE285" s="543"/>
      <c r="BF285" s="543"/>
      <c r="BG285" s="543"/>
      <c r="BH285" s="543" t="s">
        <v>344</v>
      </c>
      <c r="BI285" s="543"/>
      <c r="BJ285" s="545" t="b">
        <v>0</v>
      </c>
      <c r="BK285" s="541">
        <v>0</v>
      </c>
      <c r="BL285" s="541">
        <v>0</v>
      </c>
      <c r="BM285" s="541">
        <v>0</v>
      </c>
      <c r="BN285" s="543"/>
      <c r="BO285" s="541">
        <v>0</v>
      </c>
      <c r="BP285" s="541">
        <v>0</v>
      </c>
      <c r="BQ285" s="541">
        <v>0</v>
      </c>
      <c r="BR285" s="541">
        <v>0</v>
      </c>
      <c r="BS285" s="543" t="s">
        <v>588</v>
      </c>
      <c r="BT285" s="541">
        <v>1</v>
      </c>
      <c r="BU285" s="545" t="b">
        <v>0</v>
      </c>
      <c r="BV285" s="543"/>
      <c r="BW285" s="541">
        <v>0</v>
      </c>
      <c r="BX285" s="541">
        <v>0</v>
      </c>
      <c r="BY285" s="543" t="s">
        <v>346</v>
      </c>
      <c r="BZ285" s="542">
        <v>45913</v>
      </c>
      <c r="CA285" s="541"/>
      <c r="CB285" s="541"/>
      <c r="CC285" s="541"/>
      <c r="CD285" s="541"/>
      <c r="CE285" s="541"/>
      <c r="CF285" s="541"/>
      <c r="CG285" s="541"/>
      <c r="CH285" s="541"/>
      <c r="CI285" s="541"/>
      <c r="CJ285" s="541"/>
      <c r="CK285" s="541"/>
      <c r="CL285" s="541"/>
      <c r="CM285" s="541"/>
      <c r="CN285" s="541"/>
      <c r="CO285" s="541"/>
      <c r="CP285" s="541"/>
      <c r="CQ285" s="541"/>
      <c r="CR285" s="541"/>
      <c r="CS285" s="541"/>
      <c r="CT285" s="541"/>
      <c r="CU285" s="541"/>
      <c r="CV285" s="541"/>
      <c r="CW285" s="541"/>
      <c r="CX285" s="541"/>
      <c r="CY285" s="541"/>
    </row>
    <row r="286" spans="1:103" ht="13.2">
      <c r="A286" s="546">
        <v>474036939</v>
      </c>
      <c r="B286" s="547">
        <v>45901</v>
      </c>
      <c r="C286" s="547">
        <v>45907</v>
      </c>
      <c r="D286" s="547">
        <v>45908</v>
      </c>
      <c r="E286" s="548" t="s">
        <v>342</v>
      </c>
      <c r="F286" s="548"/>
      <c r="G286" s="546">
        <v>3040015712076</v>
      </c>
      <c r="H286" s="546">
        <v>0</v>
      </c>
      <c r="I286" s="546">
        <v>0</v>
      </c>
      <c r="J286" s="547"/>
      <c r="K286" s="547"/>
      <c r="L286" s="548"/>
      <c r="M286" s="546">
        <v>0</v>
      </c>
      <c r="N286" s="548"/>
      <c r="O286" s="548"/>
      <c r="P286" s="548"/>
      <c r="Q286" s="548"/>
      <c r="R286" s="548"/>
      <c r="S286" s="548" t="s">
        <v>201</v>
      </c>
      <c r="T286" s="546">
        <v>0</v>
      </c>
      <c r="U286" s="546">
        <v>0</v>
      </c>
      <c r="V286" s="546">
        <v>0</v>
      </c>
      <c r="W286" s="546">
        <v>0</v>
      </c>
      <c r="X286" s="546">
        <v>0</v>
      </c>
      <c r="Y286" s="548"/>
      <c r="Z286" s="548" t="s">
        <v>343</v>
      </c>
      <c r="AA286" s="549">
        <v>45906</v>
      </c>
      <c r="AB286" s="549">
        <v>45906</v>
      </c>
      <c r="AC286" s="547">
        <v>45906</v>
      </c>
      <c r="AD286" s="546">
        <v>22156893546</v>
      </c>
      <c r="AE286" s="546">
        <v>0</v>
      </c>
      <c r="AF286" s="546">
        <v>0</v>
      </c>
      <c r="AG286" s="546">
        <v>0</v>
      </c>
      <c r="AH286" s="546">
        <v>0</v>
      </c>
      <c r="AI286" s="548"/>
      <c r="AJ286" s="546">
        <v>0</v>
      </c>
      <c r="AK286" s="546">
        <v>0</v>
      </c>
      <c r="AL286" s="546"/>
      <c r="AM286" s="546">
        <v>0</v>
      </c>
      <c r="AN286" s="546">
        <v>0</v>
      </c>
      <c r="AO286" s="546">
        <v>0</v>
      </c>
      <c r="AP286" s="546">
        <v>0</v>
      </c>
      <c r="AQ286" s="550" t="b">
        <v>0</v>
      </c>
      <c r="AR286" s="546">
        <v>0</v>
      </c>
      <c r="AS286" s="546">
        <v>0</v>
      </c>
      <c r="AT286" s="546">
        <v>3.8231000000000002</v>
      </c>
      <c r="AU286" s="546">
        <v>0</v>
      </c>
      <c r="AV286" s="546">
        <v>0</v>
      </c>
      <c r="AW286" s="548"/>
      <c r="AX286" s="548"/>
      <c r="AY286" s="546">
        <v>-3.1859166666666665</v>
      </c>
      <c r="AZ286" s="546">
        <v>-0.64</v>
      </c>
      <c r="BA286" s="548"/>
      <c r="BB286" s="546">
        <v>103949</v>
      </c>
      <c r="BC286" s="546">
        <v>0</v>
      </c>
      <c r="BD286" s="548"/>
      <c r="BE286" s="548"/>
      <c r="BF286" s="548"/>
      <c r="BG286" s="548"/>
      <c r="BH286" s="548" t="s">
        <v>344</v>
      </c>
      <c r="BI286" s="548"/>
      <c r="BJ286" s="550" t="b">
        <v>0</v>
      </c>
      <c r="BK286" s="546">
        <v>0</v>
      </c>
      <c r="BL286" s="546">
        <v>0</v>
      </c>
      <c r="BM286" s="546">
        <v>0</v>
      </c>
      <c r="BN286" s="548"/>
      <c r="BO286" s="546">
        <v>0</v>
      </c>
      <c r="BP286" s="546">
        <v>0</v>
      </c>
      <c r="BQ286" s="546">
        <v>0</v>
      </c>
      <c r="BR286" s="546">
        <v>0</v>
      </c>
      <c r="BS286" s="548" t="s">
        <v>589</v>
      </c>
      <c r="BT286" s="546">
        <v>1</v>
      </c>
      <c r="BU286" s="550" t="b">
        <v>0</v>
      </c>
      <c r="BV286" s="548"/>
      <c r="BW286" s="546">
        <v>0</v>
      </c>
      <c r="BX286" s="546">
        <v>0</v>
      </c>
      <c r="BY286" s="548" t="s">
        <v>346</v>
      </c>
      <c r="BZ286" s="547">
        <v>45913</v>
      </c>
      <c r="CA286" s="546"/>
      <c r="CB286" s="546"/>
      <c r="CC286" s="546"/>
      <c r="CD286" s="546"/>
      <c r="CE286" s="546"/>
      <c r="CF286" s="546"/>
      <c r="CG286" s="546"/>
      <c r="CH286" s="546"/>
      <c r="CI286" s="546"/>
      <c r="CJ286" s="546"/>
      <c r="CK286" s="546"/>
      <c r="CL286" s="546"/>
      <c r="CM286" s="546"/>
      <c r="CN286" s="546"/>
      <c r="CO286" s="546"/>
      <c r="CP286" s="546"/>
      <c r="CQ286" s="546"/>
      <c r="CR286" s="546"/>
      <c r="CS286" s="546"/>
      <c r="CT286" s="546"/>
      <c r="CU286" s="546"/>
      <c r="CV286" s="546"/>
      <c r="CW286" s="546"/>
      <c r="CX286" s="546"/>
      <c r="CY286" s="546"/>
    </row>
    <row r="287" spans="1:103" ht="13.2">
      <c r="A287" s="541">
        <v>474036939</v>
      </c>
      <c r="B287" s="542">
        <v>45901</v>
      </c>
      <c r="C287" s="542">
        <v>45907</v>
      </c>
      <c r="D287" s="542">
        <v>45908</v>
      </c>
      <c r="E287" s="543" t="s">
        <v>342</v>
      </c>
      <c r="F287" s="543"/>
      <c r="G287" s="541">
        <v>3040015712089</v>
      </c>
      <c r="H287" s="541">
        <v>0</v>
      </c>
      <c r="I287" s="541">
        <v>0</v>
      </c>
      <c r="J287" s="542"/>
      <c r="K287" s="542"/>
      <c r="L287" s="543"/>
      <c r="M287" s="541">
        <v>0</v>
      </c>
      <c r="N287" s="543"/>
      <c r="O287" s="543"/>
      <c r="P287" s="543"/>
      <c r="Q287" s="543"/>
      <c r="R287" s="543"/>
      <c r="S287" s="543" t="s">
        <v>201</v>
      </c>
      <c r="T287" s="541">
        <v>0</v>
      </c>
      <c r="U287" s="541">
        <v>0</v>
      </c>
      <c r="V287" s="541">
        <v>0</v>
      </c>
      <c r="W287" s="541">
        <v>0</v>
      </c>
      <c r="X287" s="541">
        <v>0</v>
      </c>
      <c r="Y287" s="543"/>
      <c r="Z287" s="543" t="s">
        <v>343</v>
      </c>
      <c r="AA287" s="544">
        <v>45906</v>
      </c>
      <c r="AB287" s="544">
        <v>45906</v>
      </c>
      <c r="AC287" s="542">
        <v>45906</v>
      </c>
      <c r="AD287" s="541">
        <v>22327355870</v>
      </c>
      <c r="AE287" s="541">
        <v>0</v>
      </c>
      <c r="AF287" s="541">
        <v>0</v>
      </c>
      <c r="AG287" s="541">
        <v>0</v>
      </c>
      <c r="AH287" s="541">
        <v>0</v>
      </c>
      <c r="AI287" s="543"/>
      <c r="AJ287" s="541">
        <v>0</v>
      </c>
      <c r="AK287" s="541">
        <v>0</v>
      </c>
      <c r="AL287" s="541"/>
      <c r="AM287" s="541">
        <v>0</v>
      </c>
      <c r="AN287" s="541">
        <v>0</v>
      </c>
      <c r="AO287" s="541">
        <v>0</v>
      </c>
      <c r="AP287" s="541">
        <v>0</v>
      </c>
      <c r="AQ287" s="545" t="b">
        <v>0</v>
      </c>
      <c r="AR287" s="541">
        <v>0</v>
      </c>
      <c r="AS287" s="541">
        <v>0</v>
      </c>
      <c r="AT287" s="541">
        <v>4.0983999999999998</v>
      </c>
      <c r="AU287" s="541">
        <v>0</v>
      </c>
      <c r="AV287" s="541">
        <v>0</v>
      </c>
      <c r="AW287" s="543"/>
      <c r="AX287" s="543"/>
      <c r="AY287" s="541">
        <v>-3.4153333333333333</v>
      </c>
      <c r="AZ287" s="541">
        <v>-0.68</v>
      </c>
      <c r="BA287" s="543"/>
      <c r="BB287" s="541">
        <v>2472</v>
      </c>
      <c r="BC287" s="541">
        <v>0</v>
      </c>
      <c r="BD287" s="543"/>
      <c r="BE287" s="543"/>
      <c r="BF287" s="543"/>
      <c r="BG287" s="543"/>
      <c r="BH287" s="543" t="s">
        <v>344</v>
      </c>
      <c r="BI287" s="543"/>
      <c r="BJ287" s="545" t="b">
        <v>0</v>
      </c>
      <c r="BK287" s="541">
        <v>0</v>
      </c>
      <c r="BL287" s="541">
        <v>0</v>
      </c>
      <c r="BM287" s="541">
        <v>0</v>
      </c>
      <c r="BN287" s="543"/>
      <c r="BO287" s="541">
        <v>0</v>
      </c>
      <c r="BP287" s="541">
        <v>0</v>
      </c>
      <c r="BQ287" s="541">
        <v>0</v>
      </c>
      <c r="BR287" s="541">
        <v>0</v>
      </c>
      <c r="BS287" s="543" t="s">
        <v>590</v>
      </c>
      <c r="BT287" s="541">
        <v>1</v>
      </c>
      <c r="BU287" s="545" t="b">
        <v>0</v>
      </c>
      <c r="BV287" s="543"/>
      <c r="BW287" s="541">
        <v>0</v>
      </c>
      <c r="BX287" s="541">
        <v>0</v>
      </c>
      <c r="BY287" s="543" t="s">
        <v>346</v>
      </c>
      <c r="BZ287" s="542">
        <v>45913</v>
      </c>
      <c r="CA287" s="541"/>
      <c r="CB287" s="541"/>
      <c r="CC287" s="541"/>
      <c r="CD287" s="541"/>
      <c r="CE287" s="541"/>
      <c r="CF287" s="541"/>
      <c r="CG287" s="541"/>
      <c r="CH287" s="541"/>
      <c r="CI287" s="541"/>
      <c r="CJ287" s="541"/>
      <c r="CK287" s="541"/>
      <c r="CL287" s="541"/>
      <c r="CM287" s="541"/>
      <c r="CN287" s="541"/>
      <c r="CO287" s="541"/>
      <c r="CP287" s="541"/>
      <c r="CQ287" s="541"/>
      <c r="CR287" s="541"/>
      <c r="CS287" s="541"/>
      <c r="CT287" s="541"/>
      <c r="CU287" s="541"/>
      <c r="CV287" s="541"/>
      <c r="CW287" s="541"/>
      <c r="CX287" s="541"/>
      <c r="CY287" s="541"/>
    </row>
    <row r="288" spans="1:103" ht="13.2">
      <c r="A288" s="546">
        <v>474036939</v>
      </c>
      <c r="B288" s="547">
        <v>45901</v>
      </c>
      <c r="C288" s="547">
        <v>45907</v>
      </c>
      <c r="D288" s="547">
        <v>45908</v>
      </c>
      <c r="E288" s="548" t="s">
        <v>342</v>
      </c>
      <c r="F288" s="548"/>
      <c r="G288" s="546">
        <v>3040015712077</v>
      </c>
      <c r="H288" s="546">
        <v>0</v>
      </c>
      <c r="I288" s="546">
        <v>0</v>
      </c>
      <c r="J288" s="547"/>
      <c r="K288" s="547"/>
      <c r="L288" s="548"/>
      <c r="M288" s="546">
        <v>0</v>
      </c>
      <c r="N288" s="548"/>
      <c r="O288" s="548"/>
      <c r="P288" s="548"/>
      <c r="Q288" s="548"/>
      <c r="R288" s="548"/>
      <c r="S288" s="548" t="s">
        <v>201</v>
      </c>
      <c r="T288" s="546">
        <v>0</v>
      </c>
      <c r="U288" s="546">
        <v>0</v>
      </c>
      <c r="V288" s="546">
        <v>0</v>
      </c>
      <c r="W288" s="546">
        <v>0</v>
      </c>
      <c r="X288" s="546">
        <v>0</v>
      </c>
      <c r="Y288" s="548"/>
      <c r="Z288" s="548" t="s">
        <v>343</v>
      </c>
      <c r="AA288" s="549">
        <v>45906</v>
      </c>
      <c r="AB288" s="549">
        <v>45906</v>
      </c>
      <c r="AC288" s="547">
        <v>45906</v>
      </c>
      <c r="AD288" s="546">
        <v>22497084806</v>
      </c>
      <c r="AE288" s="546">
        <v>0</v>
      </c>
      <c r="AF288" s="546">
        <v>0</v>
      </c>
      <c r="AG288" s="546">
        <v>0</v>
      </c>
      <c r="AH288" s="546">
        <v>0</v>
      </c>
      <c r="AI288" s="548"/>
      <c r="AJ288" s="546">
        <v>0</v>
      </c>
      <c r="AK288" s="546">
        <v>0</v>
      </c>
      <c r="AL288" s="546"/>
      <c r="AM288" s="546">
        <v>0</v>
      </c>
      <c r="AN288" s="546">
        <v>0</v>
      </c>
      <c r="AO288" s="546">
        <v>0</v>
      </c>
      <c r="AP288" s="546">
        <v>0</v>
      </c>
      <c r="AQ288" s="550" t="b">
        <v>0</v>
      </c>
      <c r="AR288" s="546">
        <v>0</v>
      </c>
      <c r="AS288" s="546">
        <v>0</v>
      </c>
      <c r="AT288" s="546">
        <v>6.3109999999999999</v>
      </c>
      <c r="AU288" s="546">
        <v>0</v>
      </c>
      <c r="AV288" s="546">
        <v>0</v>
      </c>
      <c r="AW288" s="548"/>
      <c r="AX288" s="548"/>
      <c r="AY288" s="546">
        <v>-5.2591666666666663</v>
      </c>
      <c r="AZ288" s="546">
        <v>-1.05</v>
      </c>
      <c r="BA288" s="548"/>
      <c r="BB288" s="546">
        <v>136878</v>
      </c>
      <c r="BC288" s="546">
        <v>0</v>
      </c>
      <c r="BD288" s="548"/>
      <c r="BE288" s="548"/>
      <c r="BF288" s="548"/>
      <c r="BG288" s="548"/>
      <c r="BH288" s="548" t="s">
        <v>344</v>
      </c>
      <c r="BI288" s="548"/>
      <c r="BJ288" s="550" t="b">
        <v>0</v>
      </c>
      <c r="BK288" s="546">
        <v>0</v>
      </c>
      <c r="BL288" s="546">
        <v>0</v>
      </c>
      <c r="BM288" s="546">
        <v>0</v>
      </c>
      <c r="BN288" s="548"/>
      <c r="BO288" s="546">
        <v>0</v>
      </c>
      <c r="BP288" s="546">
        <v>0</v>
      </c>
      <c r="BQ288" s="546">
        <v>0</v>
      </c>
      <c r="BR288" s="546">
        <v>0</v>
      </c>
      <c r="BS288" s="548" t="s">
        <v>591</v>
      </c>
      <c r="BT288" s="546">
        <v>1</v>
      </c>
      <c r="BU288" s="550" t="b">
        <v>0</v>
      </c>
      <c r="BV288" s="548"/>
      <c r="BW288" s="546">
        <v>0</v>
      </c>
      <c r="BX288" s="546">
        <v>0</v>
      </c>
      <c r="BY288" s="548" t="s">
        <v>346</v>
      </c>
      <c r="BZ288" s="547">
        <v>45913</v>
      </c>
      <c r="CA288" s="546"/>
      <c r="CB288" s="546"/>
      <c r="CC288" s="546"/>
      <c r="CD288" s="546"/>
      <c r="CE288" s="546"/>
      <c r="CF288" s="546"/>
      <c r="CG288" s="546"/>
      <c r="CH288" s="546"/>
      <c r="CI288" s="546"/>
      <c r="CJ288" s="546"/>
      <c r="CK288" s="546"/>
      <c r="CL288" s="546"/>
      <c r="CM288" s="546"/>
      <c r="CN288" s="546"/>
      <c r="CO288" s="546"/>
      <c r="CP288" s="546"/>
      <c r="CQ288" s="546"/>
      <c r="CR288" s="546"/>
      <c r="CS288" s="546"/>
      <c r="CT288" s="546"/>
      <c r="CU288" s="546"/>
      <c r="CV288" s="546"/>
      <c r="CW288" s="546"/>
      <c r="CX288" s="546"/>
      <c r="CY288" s="546"/>
    </row>
    <row r="289" spans="1:103" ht="13.2">
      <c r="A289" s="541">
        <v>474036939</v>
      </c>
      <c r="B289" s="542">
        <v>45901</v>
      </c>
      <c r="C289" s="542">
        <v>45907</v>
      </c>
      <c r="D289" s="542">
        <v>45908</v>
      </c>
      <c r="E289" s="543" t="s">
        <v>342</v>
      </c>
      <c r="F289" s="543"/>
      <c r="G289" s="541">
        <v>3040015712086</v>
      </c>
      <c r="H289" s="541">
        <v>0</v>
      </c>
      <c r="I289" s="541">
        <v>0</v>
      </c>
      <c r="J289" s="542"/>
      <c r="K289" s="542"/>
      <c r="L289" s="543"/>
      <c r="M289" s="541">
        <v>0</v>
      </c>
      <c r="N289" s="543"/>
      <c r="O289" s="543"/>
      <c r="P289" s="543"/>
      <c r="Q289" s="543"/>
      <c r="R289" s="543"/>
      <c r="S289" s="543" t="s">
        <v>201</v>
      </c>
      <c r="T289" s="541">
        <v>0</v>
      </c>
      <c r="U289" s="541">
        <v>0</v>
      </c>
      <c r="V289" s="541">
        <v>0</v>
      </c>
      <c r="W289" s="541">
        <v>0</v>
      </c>
      <c r="X289" s="541">
        <v>0</v>
      </c>
      <c r="Y289" s="543"/>
      <c r="Z289" s="543" t="s">
        <v>343</v>
      </c>
      <c r="AA289" s="544">
        <v>45906</v>
      </c>
      <c r="AB289" s="544">
        <v>45906</v>
      </c>
      <c r="AC289" s="542">
        <v>45906</v>
      </c>
      <c r="AD289" s="541">
        <v>21879579947</v>
      </c>
      <c r="AE289" s="541">
        <v>0</v>
      </c>
      <c r="AF289" s="541">
        <v>0</v>
      </c>
      <c r="AG289" s="541">
        <v>0</v>
      </c>
      <c r="AH289" s="541">
        <v>0</v>
      </c>
      <c r="AI289" s="543"/>
      <c r="AJ289" s="541">
        <v>0</v>
      </c>
      <c r="AK289" s="541">
        <v>0</v>
      </c>
      <c r="AL289" s="541"/>
      <c r="AM289" s="541">
        <v>0</v>
      </c>
      <c r="AN289" s="541">
        <v>0</v>
      </c>
      <c r="AO289" s="541">
        <v>0</v>
      </c>
      <c r="AP289" s="541">
        <v>0</v>
      </c>
      <c r="AQ289" s="545" t="b">
        <v>0</v>
      </c>
      <c r="AR289" s="541">
        <v>0</v>
      </c>
      <c r="AS289" s="541">
        <v>0</v>
      </c>
      <c r="AT289" s="541">
        <v>4.0983999999999998</v>
      </c>
      <c r="AU289" s="541">
        <v>0</v>
      </c>
      <c r="AV289" s="541">
        <v>0</v>
      </c>
      <c r="AW289" s="543"/>
      <c r="AX289" s="543"/>
      <c r="AY289" s="541">
        <v>-3.4153333333333333</v>
      </c>
      <c r="AZ289" s="541">
        <v>-0.68</v>
      </c>
      <c r="BA289" s="543"/>
      <c r="BB289" s="541">
        <v>143852</v>
      </c>
      <c r="BC289" s="541">
        <v>0</v>
      </c>
      <c r="BD289" s="543"/>
      <c r="BE289" s="543"/>
      <c r="BF289" s="543"/>
      <c r="BG289" s="543"/>
      <c r="BH289" s="543" t="s">
        <v>344</v>
      </c>
      <c r="BI289" s="543"/>
      <c r="BJ289" s="545" t="b">
        <v>0</v>
      </c>
      <c r="BK289" s="541">
        <v>0</v>
      </c>
      <c r="BL289" s="541">
        <v>0</v>
      </c>
      <c r="BM289" s="541">
        <v>0</v>
      </c>
      <c r="BN289" s="543"/>
      <c r="BO289" s="541">
        <v>0</v>
      </c>
      <c r="BP289" s="541">
        <v>0</v>
      </c>
      <c r="BQ289" s="541">
        <v>0</v>
      </c>
      <c r="BR289" s="541">
        <v>0</v>
      </c>
      <c r="BS289" s="543" t="s">
        <v>592</v>
      </c>
      <c r="BT289" s="541">
        <v>1</v>
      </c>
      <c r="BU289" s="545" t="b">
        <v>0</v>
      </c>
      <c r="BV289" s="543"/>
      <c r="BW289" s="541">
        <v>0</v>
      </c>
      <c r="BX289" s="541">
        <v>0</v>
      </c>
      <c r="BY289" s="543" t="s">
        <v>346</v>
      </c>
      <c r="BZ289" s="542">
        <v>45913</v>
      </c>
      <c r="CA289" s="541"/>
      <c r="CB289" s="541"/>
      <c r="CC289" s="541"/>
      <c r="CD289" s="541"/>
      <c r="CE289" s="541"/>
      <c r="CF289" s="541"/>
      <c r="CG289" s="541"/>
      <c r="CH289" s="541"/>
      <c r="CI289" s="541"/>
      <c r="CJ289" s="541"/>
      <c r="CK289" s="541"/>
      <c r="CL289" s="541"/>
      <c r="CM289" s="541"/>
      <c r="CN289" s="541"/>
      <c r="CO289" s="541"/>
      <c r="CP289" s="541"/>
      <c r="CQ289" s="541"/>
      <c r="CR289" s="541"/>
      <c r="CS289" s="541"/>
      <c r="CT289" s="541"/>
      <c r="CU289" s="541"/>
      <c r="CV289" s="541"/>
      <c r="CW289" s="541"/>
      <c r="CX289" s="541"/>
      <c r="CY289" s="541"/>
    </row>
    <row r="290" spans="1:103" ht="13.2">
      <c r="A290" s="546">
        <v>474036939</v>
      </c>
      <c r="B290" s="547">
        <v>45901</v>
      </c>
      <c r="C290" s="547">
        <v>45907</v>
      </c>
      <c r="D290" s="547">
        <v>45908</v>
      </c>
      <c r="E290" s="548" t="s">
        <v>342</v>
      </c>
      <c r="F290" s="548"/>
      <c r="G290" s="546">
        <v>3040147902145</v>
      </c>
      <c r="H290" s="546">
        <v>0</v>
      </c>
      <c r="I290" s="546">
        <v>0</v>
      </c>
      <c r="J290" s="547"/>
      <c r="K290" s="547"/>
      <c r="L290" s="548"/>
      <c r="M290" s="546">
        <v>0</v>
      </c>
      <c r="N290" s="548"/>
      <c r="O290" s="548"/>
      <c r="P290" s="548"/>
      <c r="Q290" s="548"/>
      <c r="R290" s="548"/>
      <c r="S290" s="548" t="s">
        <v>201</v>
      </c>
      <c r="T290" s="546">
        <v>0</v>
      </c>
      <c r="U290" s="546">
        <v>0</v>
      </c>
      <c r="V290" s="546">
        <v>0</v>
      </c>
      <c r="W290" s="546">
        <v>0</v>
      </c>
      <c r="X290" s="546">
        <v>0</v>
      </c>
      <c r="Y290" s="548"/>
      <c r="Z290" s="548" t="s">
        <v>343</v>
      </c>
      <c r="AA290" s="549">
        <v>45907</v>
      </c>
      <c r="AB290" s="549">
        <v>45907</v>
      </c>
      <c r="AC290" s="547">
        <v>45907</v>
      </c>
      <c r="AD290" s="546">
        <v>22064507167</v>
      </c>
      <c r="AE290" s="546">
        <v>0</v>
      </c>
      <c r="AF290" s="546">
        <v>0</v>
      </c>
      <c r="AG290" s="546">
        <v>0</v>
      </c>
      <c r="AH290" s="546">
        <v>0</v>
      </c>
      <c r="AI290" s="548"/>
      <c r="AJ290" s="546">
        <v>0</v>
      </c>
      <c r="AK290" s="546">
        <v>0</v>
      </c>
      <c r="AL290" s="546"/>
      <c r="AM290" s="546">
        <v>0</v>
      </c>
      <c r="AN290" s="546">
        <v>0</v>
      </c>
      <c r="AO290" s="546">
        <v>0</v>
      </c>
      <c r="AP290" s="546">
        <v>0</v>
      </c>
      <c r="AQ290" s="550" t="b">
        <v>0</v>
      </c>
      <c r="AR290" s="546">
        <v>0</v>
      </c>
      <c r="AS290" s="546">
        <v>0</v>
      </c>
      <c r="AT290" s="546">
        <v>3.2044999999999999</v>
      </c>
      <c r="AU290" s="546">
        <v>0</v>
      </c>
      <c r="AV290" s="546">
        <v>0</v>
      </c>
      <c r="AW290" s="548"/>
      <c r="AX290" s="548"/>
      <c r="AY290" s="546">
        <v>-2.6704166666666667</v>
      </c>
      <c r="AZ290" s="546">
        <v>-0.53</v>
      </c>
      <c r="BA290" s="548"/>
      <c r="BB290" s="546">
        <v>1092</v>
      </c>
      <c r="BC290" s="546">
        <v>0</v>
      </c>
      <c r="BD290" s="548"/>
      <c r="BE290" s="548"/>
      <c r="BF290" s="548"/>
      <c r="BG290" s="548"/>
      <c r="BH290" s="548" t="s">
        <v>344</v>
      </c>
      <c r="BI290" s="548"/>
      <c r="BJ290" s="550" t="b">
        <v>0</v>
      </c>
      <c r="BK290" s="546">
        <v>0</v>
      </c>
      <c r="BL290" s="546">
        <v>0</v>
      </c>
      <c r="BM290" s="546">
        <v>0</v>
      </c>
      <c r="BN290" s="548"/>
      <c r="BO290" s="546">
        <v>0</v>
      </c>
      <c r="BP290" s="546">
        <v>0</v>
      </c>
      <c r="BQ290" s="546">
        <v>0</v>
      </c>
      <c r="BR290" s="546">
        <v>0</v>
      </c>
      <c r="BS290" s="548" t="s">
        <v>593</v>
      </c>
      <c r="BT290" s="546">
        <v>1</v>
      </c>
      <c r="BU290" s="550" t="b">
        <v>0</v>
      </c>
      <c r="BV290" s="548"/>
      <c r="BW290" s="546">
        <v>0</v>
      </c>
      <c r="BX290" s="546">
        <v>0</v>
      </c>
      <c r="BY290" s="548" t="s">
        <v>346</v>
      </c>
      <c r="BZ290" s="547">
        <v>45913</v>
      </c>
      <c r="CA290" s="546"/>
      <c r="CB290" s="546"/>
      <c r="CC290" s="546"/>
      <c r="CD290" s="546"/>
      <c r="CE290" s="546"/>
      <c r="CF290" s="546"/>
      <c r="CG290" s="546"/>
      <c r="CH290" s="546"/>
      <c r="CI290" s="546"/>
      <c r="CJ290" s="546"/>
      <c r="CK290" s="546"/>
      <c r="CL290" s="546"/>
      <c r="CM290" s="546"/>
      <c r="CN290" s="546"/>
      <c r="CO290" s="546"/>
      <c r="CP290" s="546"/>
      <c r="CQ290" s="546"/>
      <c r="CR290" s="546"/>
      <c r="CS290" s="546"/>
      <c r="CT290" s="546"/>
      <c r="CU290" s="546"/>
      <c r="CV290" s="546"/>
      <c r="CW290" s="546"/>
      <c r="CX290" s="546"/>
      <c r="CY290" s="546"/>
    </row>
    <row r="291" spans="1:103" ht="13.2">
      <c r="A291" s="541">
        <v>474036939</v>
      </c>
      <c r="B291" s="542">
        <v>45901</v>
      </c>
      <c r="C291" s="542">
        <v>45907</v>
      </c>
      <c r="D291" s="542">
        <v>45908</v>
      </c>
      <c r="E291" s="543" t="s">
        <v>342</v>
      </c>
      <c r="F291" s="543"/>
      <c r="G291" s="541">
        <v>3040147902139</v>
      </c>
      <c r="H291" s="541">
        <v>0</v>
      </c>
      <c r="I291" s="541">
        <v>0</v>
      </c>
      <c r="J291" s="542"/>
      <c r="K291" s="542"/>
      <c r="L291" s="543"/>
      <c r="M291" s="541">
        <v>0</v>
      </c>
      <c r="N291" s="543"/>
      <c r="O291" s="543"/>
      <c r="P291" s="543"/>
      <c r="Q291" s="543"/>
      <c r="R291" s="543"/>
      <c r="S291" s="543" t="s">
        <v>201</v>
      </c>
      <c r="T291" s="541">
        <v>0</v>
      </c>
      <c r="U291" s="541">
        <v>0</v>
      </c>
      <c r="V291" s="541">
        <v>0</v>
      </c>
      <c r="W291" s="541">
        <v>0</v>
      </c>
      <c r="X291" s="541">
        <v>0</v>
      </c>
      <c r="Y291" s="543"/>
      <c r="Z291" s="543" t="s">
        <v>343</v>
      </c>
      <c r="AA291" s="544">
        <v>45907</v>
      </c>
      <c r="AB291" s="544">
        <v>45907</v>
      </c>
      <c r="AC291" s="542">
        <v>45907</v>
      </c>
      <c r="AD291" s="541">
        <v>21324747522</v>
      </c>
      <c r="AE291" s="541">
        <v>0</v>
      </c>
      <c r="AF291" s="541">
        <v>0</v>
      </c>
      <c r="AG291" s="541">
        <v>0</v>
      </c>
      <c r="AH291" s="541">
        <v>0</v>
      </c>
      <c r="AI291" s="543"/>
      <c r="AJ291" s="541">
        <v>0</v>
      </c>
      <c r="AK291" s="541">
        <v>0</v>
      </c>
      <c r="AL291" s="541"/>
      <c r="AM291" s="541">
        <v>0</v>
      </c>
      <c r="AN291" s="541">
        <v>0</v>
      </c>
      <c r="AO291" s="541">
        <v>0</v>
      </c>
      <c r="AP291" s="541">
        <v>0</v>
      </c>
      <c r="AQ291" s="545" t="b">
        <v>0</v>
      </c>
      <c r="AR291" s="541">
        <v>0</v>
      </c>
      <c r="AS291" s="541">
        <v>0</v>
      </c>
      <c r="AT291" s="541">
        <v>4.1044</v>
      </c>
      <c r="AU291" s="541">
        <v>0</v>
      </c>
      <c r="AV291" s="541">
        <v>0</v>
      </c>
      <c r="AW291" s="543"/>
      <c r="AX291" s="543"/>
      <c r="AY291" s="541">
        <v>-3.4203333333333332</v>
      </c>
      <c r="AZ291" s="541">
        <v>-0.68</v>
      </c>
      <c r="BA291" s="543"/>
      <c r="BB291" s="541">
        <v>305108</v>
      </c>
      <c r="BC291" s="541">
        <v>0</v>
      </c>
      <c r="BD291" s="543"/>
      <c r="BE291" s="543"/>
      <c r="BF291" s="543"/>
      <c r="BG291" s="543"/>
      <c r="BH291" s="543" t="s">
        <v>344</v>
      </c>
      <c r="BI291" s="543"/>
      <c r="BJ291" s="545" t="b">
        <v>0</v>
      </c>
      <c r="BK291" s="541">
        <v>0</v>
      </c>
      <c r="BL291" s="541">
        <v>0</v>
      </c>
      <c r="BM291" s="541">
        <v>0</v>
      </c>
      <c r="BN291" s="543"/>
      <c r="BO291" s="541">
        <v>0</v>
      </c>
      <c r="BP291" s="541">
        <v>0</v>
      </c>
      <c r="BQ291" s="541">
        <v>0</v>
      </c>
      <c r="BR291" s="541">
        <v>0</v>
      </c>
      <c r="BS291" s="543" t="s">
        <v>594</v>
      </c>
      <c r="BT291" s="541">
        <v>1</v>
      </c>
      <c r="BU291" s="545" t="b">
        <v>0</v>
      </c>
      <c r="BV291" s="543"/>
      <c r="BW291" s="541">
        <v>0</v>
      </c>
      <c r="BX291" s="541">
        <v>0</v>
      </c>
      <c r="BY291" s="543" t="s">
        <v>346</v>
      </c>
      <c r="BZ291" s="542">
        <v>45913</v>
      </c>
      <c r="CA291" s="541"/>
      <c r="CB291" s="541"/>
      <c r="CC291" s="541"/>
      <c r="CD291" s="541"/>
      <c r="CE291" s="541"/>
      <c r="CF291" s="541"/>
      <c r="CG291" s="541"/>
      <c r="CH291" s="541"/>
      <c r="CI291" s="541"/>
      <c r="CJ291" s="541"/>
      <c r="CK291" s="541"/>
      <c r="CL291" s="541"/>
      <c r="CM291" s="541"/>
      <c r="CN291" s="541"/>
      <c r="CO291" s="541"/>
      <c r="CP291" s="541"/>
      <c r="CQ291" s="541"/>
      <c r="CR291" s="541"/>
      <c r="CS291" s="541"/>
      <c r="CT291" s="541"/>
      <c r="CU291" s="541"/>
      <c r="CV291" s="541"/>
      <c r="CW291" s="541"/>
      <c r="CX291" s="541"/>
      <c r="CY291" s="541"/>
    </row>
    <row r="292" spans="1:103" ht="13.2">
      <c r="A292" s="546">
        <v>474036939</v>
      </c>
      <c r="B292" s="547">
        <v>45901</v>
      </c>
      <c r="C292" s="547">
        <v>45907</v>
      </c>
      <c r="D292" s="547">
        <v>45908</v>
      </c>
      <c r="E292" s="548" t="s">
        <v>342</v>
      </c>
      <c r="F292" s="548"/>
      <c r="G292" s="546">
        <v>3040147902130</v>
      </c>
      <c r="H292" s="546">
        <v>0</v>
      </c>
      <c r="I292" s="546">
        <v>0</v>
      </c>
      <c r="J292" s="547"/>
      <c r="K292" s="547"/>
      <c r="L292" s="548"/>
      <c r="M292" s="546">
        <v>0</v>
      </c>
      <c r="N292" s="548"/>
      <c r="O292" s="548"/>
      <c r="P292" s="548"/>
      <c r="Q292" s="548"/>
      <c r="R292" s="548"/>
      <c r="S292" s="548" t="s">
        <v>201</v>
      </c>
      <c r="T292" s="546">
        <v>0</v>
      </c>
      <c r="U292" s="546">
        <v>0</v>
      </c>
      <c r="V292" s="546">
        <v>0</v>
      </c>
      <c r="W292" s="546">
        <v>0</v>
      </c>
      <c r="X292" s="546">
        <v>0</v>
      </c>
      <c r="Y292" s="548"/>
      <c r="Z292" s="548" t="s">
        <v>343</v>
      </c>
      <c r="AA292" s="549">
        <v>45907</v>
      </c>
      <c r="AB292" s="549">
        <v>45907</v>
      </c>
      <c r="AC292" s="547">
        <v>45907</v>
      </c>
      <c r="AD292" s="546">
        <v>21937680428</v>
      </c>
      <c r="AE292" s="546">
        <v>0</v>
      </c>
      <c r="AF292" s="546">
        <v>0</v>
      </c>
      <c r="AG292" s="546">
        <v>0</v>
      </c>
      <c r="AH292" s="546">
        <v>0</v>
      </c>
      <c r="AI292" s="548"/>
      <c r="AJ292" s="546">
        <v>0</v>
      </c>
      <c r="AK292" s="546">
        <v>0</v>
      </c>
      <c r="AL292" s="546"/>
      <c r="AM292" s="546">
        <v>0</v>
      </c>
      <c r="AN292" s="546">
        <v>0</v>
      </c>
      <c r="AO292" s="546">
        <v>0</v>
      </c>
      <c r="AP292" s="546">
        <v>0</v>
      </c>
      <c r="AQ292" s="550" t="b">
        <v>0</v>
      </c>
      <c r="AR292" s="546">
        <v>0</v>
      </c>
      <c r="AS292" s="546">
        <v>0</v>
      </c>
      <c r="AT292" s="546">
        <v>3.1114999999999999</v>
      </c>
      <c r="AU292" s="546">
        <v>0</v>
      </c>
      <c r="AV292" s="546">
        <v>0</v>
      </c>
      <c r="AW292" s="548"/>
      <c r="AX292" s="548"/>
      <c r="AY292" s="546">
        <v>-2.5929166666666665</v>
      </c>
      <c r="AZ292" s="546">
        <v>-0.52</v>
      </c>
      <c r="BA292" s="548"/>
      <c r="BB292" s="546">
        <v>4035</v>
      </c>
      <c r="BC292" s="546">
        <v>0</v>
      </c>
      <c r="BD292" s="548"/>
      <c r="BE292" s="548"/>
      <c r="BF292" s="548"/>
      <c r="BG292" s="548"/>
      <c r="BH292" s="548" t="s">
        <v>344</v>
      </c>
      <c r="BI292" s="548"/>
      <c r="BJ292" s="550" t="b">
        <v>0</v>
      </c>
      <c r="BK292" s="546">
        <v>0</v>
      </c>
      <c r="BL292" s="546">
        <v>0</v>
      </c>
      <c r="BM292" s="546">
        <v>0</v>
      </c>
      <c r="BN292" s="548"/>
      <c r="BO292" s="546">
        <v>0</v>
      </c>
      <c r="BP292" s="546">
        <v>0</v>
      </c>
      <c r="BQ292" s="546">
        <v>0</v>
      </c>
      <c r="BR292" s="546">
        <v>0</v>
      </c>
      <c r="BS292" s="548" t="s">
        <v>577</v>
      </c>
      <c r="BT292" s="546">
        <v>1</v>
      </c>
      <c r="BU292" s="550" t="b">
        <v>0</v>
      </c>
      <c r="BV292" s="548"/>
      <c r="BW292" s="546">
        <v>0</v>
      </c>
      <c r="BX292" s="546">
        <v>0</v>
      </c>
      <c r="BY292" s="548" t="s">
        <v>346</v>
      </c>
      <c r="BZ292" s="547">
        <v>45913</v>
      </c>
      <c r="CA292" s="546"/>
      <c r="CB292" s="546"/>
      <c r="CC292" s="546"/>
      <c r="CD292" s="546"/>
      <c r="CE292" s="546"/>
      <c r="CF292" s="546"/>
      <c r="CG292" s="546"/>
      <c r="CH292" s="546"/>
      <c r="CI292" s="546"/>
      <c r="CJ292" s="546"/>
      <c r="CK292" s="546"/>
      <c r="CL292" s="546"/>
      <c r="CM292" s="546"/>
      <c r="CN292" s="546"/>
      <c r="CO292" s="546"/>
      <c r="CP292" s="546"/>
      <c r="CQ292" s="546"/>
      <c r="CR292" s="546"/>
      <c r="CS292" s="546"/>
      <c r="CT292" s="546"/>
      <c r="CU292" s="546"/>
      <c r="CV292" s="546"/>
      <c r="CW292" s="546"/>
      <c r="CX292" s="546"/>
      <c r="CY292" s="546"/>
    </row>
    <row r="293" spans="1:103" ht="13.2">
      <c r="A293" s="541">
        <v>474036939</v>
      </c>
      <c r="B293" s="542">
        <v>45901</v>
      </c>
      <c r="C293" s="542">
        <v>45907</v>
      </c>
      <c r="D293" s="542">
        <v>45908</v>
      </c>
      <c r="E293" s="543" t="s">
        <v>342</v>
      </c>
      <c r="F293" s="543"/>
      <c r="G293" s="541">
        <v>3040147902140</v>
      </c>
      <c r="H293" s="541">
        <v>0</v>
      </c>
      <c r="I293" s="541">
        <v>0</v>
      </c>
      <c r="J293" s="542"/>
      <c r="K293" s="542"/>
      <c r="L293" s="543"/>
      <c r="M293" s="541">
        <v>0</v>
      </c>
      <c r="N293" s="543"/>
      <c r="O293" s="543"/>
      <c r="P293" s="543"/>
      <c r="Q293" s="543"/>
      <c r="R293" s="543"/>
      <c r="S293" s="543" t="s">
        <v>201</v>
      </c>
      <c r="T293" s="541">
        <v>0</v>
      </c>
      <c r="U293" s="541">
        <v>0</v>
      </c>
      <c r="V293" s="541">
        <v>0</v>
      </c>
      <c r="W293" s="541">
        <v>0</v>
      </c>
      <c r="X293" s="541">
        <v>0</v>
      </c>
      <c r="Y293" s="543"/>
      <c r="Z293" s="543" t="s">
        <v>343</v>
      </c>
      <c r="AA293" s="544">
        <v>45907</v>
      </c>
      <c r="AB293" s="544">
        <v>45907</v>
      </c>
      <c r="AC293" s="542">
        <v>45907</v>
      </c>
      <c r="AD293" s="541">
        <v>22071350123</v>
      </c>
      <c r="AE293" s="541">
        <v>0</v>
      </c>
      <c r="AF293" s="541">
        <v>0</v>
      </c>
      <c r="AG293" s="541">
        <v>0</v>
      </c>
      <c r="AH293" s="541">
        <v>0</v>
      </c>
      <c r="AI293" s="543"/>
      <c r="AJ293" s="541">
        <v>0</v>
      </c>
      <c r="AK293" s="541">
        <v>0</v>
      </c>
      <c r="AL293" s="541"/>
      <c r="AM293" s="541">
        <v>0</v>
      </c>
      <c r="AN293" s="541">
        <v>0</v>
      </c>
      <c r="AO293" s="541">
        <v>0</v>
      </c>
      <c r="AP293" s="541">
        <v>0</v>
      </c>
      <c r="AQ293" s="545" t="b">
        <v>0</v>
      </c>
      <c r="AR293" s="541">
        <v>0</v>
      </c>
      <c r="AS293" s="541">
        <v>0</v>
      </c>
      <c r="AT293" s="541">
        <v>3.3452000000000002</v>
      </c>
      <c r="AU293" s="541">
        <v>0</v>
      </c>
      <c r="AV293" s="541">
        <v>0</v>
      </c>
      <c r="AW293" s="543"/>
      <c r="AX293" s="543"/>
      <c r="AY293" s="541">
        <v>-2.7876666666666665</v>
      </c>
      <c r="AZ293" s="541">
        <v>-0.56000000000000005</v>
      </c>
      <c r="BA293" s="543"/>
      <c r="BB293" s="541">
        <v>310368</v>
      </c>
      <c r="BC293" s="541">
        <v>0</v>
      </c>
      <c r="BD293" s="543"/>
      <c r="BE293" s="543"/>
      <c r="BF293" s="543"/>
      <c r="BG293" s="543"/>
      <c r="BH293" s="543" t="s">
        <v>344</v>
      </c>
      <c r="BI293" s="543"/>
      <c r="BJ293" s="545" t="b">
        <v>0</v>
      </c>
      <c r="BK293" s="541">
        <v>0</v>
      </c>
      <c r="BL293" s="541">
        <v>0</v>
      </c>
      <c r="BM293" s="541">
        <v>0</v>
      </c>
      <c r="BN293" s="543"/>
      <c r="BO293" s="541">
        <v>0</v>
      </c>
      <c r="BP293" s="541">
        <v>0</v>
      </c>
      <c r="BQ293" s="541">
        <v>0</v>
      </c>
      <c r="BR293" s="541">
        <v>0</v>
      </c>
      <c r="BS293" s="543" t="s">
        <v>595</v>
      </c>
      <c r="BT293" s="541">
        <v>1</v>
      </c>
      <c r="BU293" s="545" t="b">
        <v>0</v>
      </c>
      <c r="BV293" s="543"/>
      <c r="BW293" s="541">
        <v>0</v>
      </c>
      <c r="BX293" s="541">
        <v>0</v>
      </c>
      <c r="BY293" s="543" t="s">
        <v>346</v>
      </c>
      <c r="BZ293" s="542">
        <v>45913</v>
      </c>
      <c r="CA293" s="541"/>
      <c r="CB293" s="541"/>
      <c r="CC293" s="541"/>
      <c r="CD293" s="541"/>
      <c r="CE293" s="541"/>
      <c r="CF293" s="541"/>
      <c r="CG293" s="541"/>
      <c r="CH293" s="541"/>
      <c r="CI293" s="541"/>
      <c r="CJ293" s="541"/>
      <c r="CK293" s="541"/>
      <c r="CL293" s="541"/>
      <c r="CM293" s="541"/>
      <c r="CN293" s="541"/>
      <c r="CO293" s="541"/>
      <c r="CP293" s="541"/>
      <c r="CQ293" s="541"/>
      <c r="CR293" s="541"/>
      <c r="CS293" s="541"/>
      <c r="CT293" s="541"/>
      <c r="CU293" s="541"/>
      <c r="CV293" s="541"/>
      <c r="CW293" s="541"/>
      <c r="CX293" s="541"/>
      <c r="CY293" s="541"/>
    </row>
    <row r="294" spans="1:103" ht="13.2">
      <c r="A294" s="546">
        <v>474036939</v>
      </c>
      <c r="B294" s="547">
        <v>45901</v>
      </c>
      <c r="C294" s="547">
        <v>45907</v>
      </c>
      <c r="D294" s="547">
        <v>45908</v>
      </c>
      <c r="E294" s="548" t="s">
        <v>342</v>
      </c>
      <c r="F294" s="548"/>
      <c r="G294" s="546">
        <v>3040147902133</v>
      </c>
      <c r="H294" s="546">
        <v>0</v>
      </c>
      <c r="I294" s="546">
        <v>0</v>
      </c>
      <c r="J294" s="547"/>
      <c r="K294" s="547"/>
      <c r="L294" s="548"/>
      <c r="M294" s="546">
        <v>0</v>
      </c>
      <c r="N294" s="548"/>
      <c r="O294" s="548"/>
      <c r="P294" s="548"/>
      <c r="Q294" s="548"/>
      <c r="R294" s="548"/>
      <c r="S294" s="548" t="s">
        <v>201</v>
      </c>
      <c r="T294" s="546">
        <v>0</v>
      </c>
      <c r="U294" s="546">
        <v>0</v>
      </c>
      <c r="V294" s="546">
        <v>0</v>
      </c>
      <c r="W294" s="546">
        <v>0</v>
      </c>
      <c r="X294" s="546">
        <v>0</v>
      </c>
      <c r="Y294" s="548"/>
      <c r="Z294" s="548" t="s">
        <v>343</v>
      </c>
      <c r="AA294" s="549">
        <v>45907</v>
      </c>
      <c r="AB294" s="549">
        <v>45907</v>
      </c>
      <c r="AC294" s="547">
        <v>45907</v>
      </c>
      <c r="AD294" s="546">
        <v>21743489894</v>
      </c>
      <c r="AE294" s="546">
        <v>0</v>
      </c>
      <c r="AF294" s="546">
        <v>0</v>
      </c>
      <c r="AG294" s="546">
        <v>0</v>
      </c>
      <c r="AH294" s="546">
        <v>0</v>
      </c>
      <c r="AI294" s="548"/>
      <c r="AJ294" s="546">
        <v>0</v>
      </c>
      <c r="AK294" s="546">
        <v>0</v>
      </c>
      <c r="AL294" s="546"/>
      <c r="AM294" s="546">
        <v>0</v>
      </c>
      <c r="AN294" s="546">
        <v>0</v>
      </c>
      <c r="AO294" s="546">
        <v>0</v>
      </c>
      <c r="AP294" s="546">
        <v>0</v>
      </c>
      <c r="AQ294" s="550" t="b">
        <v>0</v>
      </c>
      <c r="AR294" s="546">
        <v>0</v>
      </c>
      <c r="AS294" s="546">
        <v>0</v>
      </c>
      <c r="AT294" s="546">
        <v>4.0983999999999998</v>
      </c>
      <c r="AU294" s="546">
        <v>0</v>
      </c>
      <c r="AV294" s="546">
        <v>0</v>
      </c>
      <c r="AW294" s="548"/>
      <c r="AX294" s="548"/>
      <c r="AY294" s="546">
        <v>-3.4153333333333333</v>
      </c>
      <c r="AZ294" s="546">
        <v>-0.68</v>
      </c>
      <c r="BA294" s="548"/>
      <c r="BB294" s="546">
        <v>143852</v>
      </c>
      <c r="BC294" s="546">
        <v>0</v>
      </c>
      <c r="BD294" s="548"/>
      <c r="BE294" s="548"/>
      <c r="BF294" s="548"/>
      <c r="BG294" s="548"/>
      <c r="BH294" s="548" t="s">
        <v>344</v>
      </c>
      <c r="BI294" s="548"/>
      <c r="BJ294" s="550" t="b">
        <v>0</v>
      </c>
      <c r="BK294" s="546">
        <v>0</v>
      </c>
      <c r="BL294" s="546">
        <v>0</v>
      </c>
      <c r="BM294" s="546">
        <v>0</v>
      </c>
      <c r="BN294" s="548"/>
      <c r="BO294" s="546">
        <v>0</v>
      </c>
      <c r="BP294" s="546">
        <v>0</v>
      </c>
      <c r="BQ294" s="546">
        <v>0</v>
      </c>
      <c r="BR294" s="546">
        <v>0</v>
      </c>
      <c r="BS294" s="548" t="s">
        <v>596</v>
      </c>
      <c r="BT294" s="546">
        <v>1</v>
      </c>
      <c r="BU294" s="550" t="b">
        <v>0</v>
      </c>
      <c r="BV294" s="548"/>
      <c r="BW294" s="546">
        <v>0</v>
      </c>
      <c r="BX294" s="546">
        <v>0</v>
      </c>
      <c r="BY294" s="548" t="s">
        <v>346</v>
      </c>
      <c r="BZ294" s="547">
        <v>45913</v>
      </c>
      <c r="CA294" s="546"/>
      <c r="CB294" s="546"/>
      <c r="CC294" s="546"/>
      <c r="CD294" s="546"/>
      <c r="CE294" s="546"/>
      <c r="CF294" s="546"/>
      <c r="CG294" s="546"/>
      <c r="CH294" s="546"/>
      <c r="CI294" s="546"/>
      <c r="CJ294" s="546"/>
      <c r="CK294" s="546"/>
      <c r="CL294" s="546"/>
      <c r="CM294" s="546"/>
      <c r="CN294" s="546"/>
      <c r="CO294" s="546"/>
      <c r="CP294" s="546"/>
      <c r="CQ294" s="546"/>
      <c r="CR294" s="546"/>
      <c r="CS294" s="546"/>
      <c r="CT294" s="546"/>
      <c r="CU294" s="546"/>
      <c r="CV294" s="546"/>
      <c r="CW294" s="546"/>
      <c r="CX294" s="546"/>
      <c r="CY294" s="546"/>
    </row>
    <row r="295" spans="1:103" ht="13.2">
      <c r="A295" s="541">
        <v>474036939</v>
      </c>
      <c r="B295" s="542">
        <v>45901</v>
      </c>
      <c r="C295" s="542">
        <v>45907</v>
      </c>
      <c r="D295" s="542">
        <v>45908</v>
      </c>
      <c r="E295" s="543" t="s">
        <v>342</v>
      </c>
      <c r="F295" s="543"/>
      <c r="G295" s="541">
        <v>3040147902142</v>
      </c>
      <c r="H295" s="541">
        <v>0</v>
      </c>
      <c r="I295" s="541">
        <v>0</v>
      </c>
      <c r="J295" s="542"/>
      <c r="K295" s="542"/>
      <c r="L295" s="543"/>
      <c r="M295" s="541">
        <v>0</v>
      </c>
      <c r="N295" s="543"/>
      <c r="O295" s="543"/>
      <c r="P295" s="543"/>
      <c r="Q295" s="543"/>
      <c r="R295" s="543"/>
      <c r="S295" s="543" t="s">
        <v>201</v>
      </c>
      <c r="T295" s="541">
        <v>0</v>
      </c>
      <c r="U295" s="541">
        <v>0</v>
      </c>
      <c r="V295" s="541">
        <v>0</v>
      </c>
      <c r="W295" s="541">
        <v>0</v>
      </c>
      <c r="X295" s="541">
        <v>0</v>
      </c>
      <c r="Y295" s="543"/>
      <c r="Z295" s="543" t="s">
        <v>343</v>
      </c>
      <c r="AA295" s="544">
        <v>45907</v>
      </c>
      <c r="AB295" s="544">
        <v>45907</v>
      </c>
      <c r="AC295" s="542">
        <v>45907</v>
      </c>
      <c r="AD295" s="541">
        <v>22168823778</v>
      </c>
      <c r="AE295" s="541">
        <v>0</v>
      </c>
      <c r="AF295" s="541">
        <v>0</v>
      </c>
      <c r="AG295" s="541">
        <v>0</v>
      </c>
      <c r="AH295" s="541">
        <v>0</v>
      </c>
      <c r="AI295" s="543"/>
      <c r="AJ295" s="541">
        <v>0</v>
      </c>
      <c r="AK295" s="541">
        <v>0</v>
      </c>
      <c r="AL295" s="541"/>
      <c r="AM295" s="541">
        <v>0</v>
      </c>
      <c r="AN295" s="541">
        <v>0</v>
      </c>
      <c r="AO295" s="541">
        <v>0</v>
      </c>
      <c r="AP295" s="541">
        <v>0</v>
      </c>
      <c r="AQ295" s="545" t="b">
        <v>0</v>
      </c>
      <c r="AR295" s="541">
        <v>0</v>
      </c>
      <c r="AS295" s="541">
        <v>0</v>
      </c>
      <c r="AT295" s="541">
        <v>3.4377</v>
      </c>
      <c r="AU295" s="541">
        <v>0</v>
      </c>
      <c r="AV295" s="541">
        <v>0</v>
      </c>
      <c r="AW295" s="543"/>
      <c r="AX295" s="543"/>
      <c r="AY295" s="541">
        <v>-2.8647499999999999</v>
      </c>
      <c r="AZ295" s="541">
        <v>-0.56999999999999995</v>
      </c>
      <c r="BA295" s="543"/>
      <c r="BB295" s="541">
        <v>137453</v>
      </c>
      <c r="BC295" s="541">
        <v>0</v>
      </c>
      <c r="BD295" s="543"/>
      <c r="BE295" s="543"/>
      <c r="BF295" s="543"/>
      <c r="BG295" s="543"/>
      <c r="BH295" s="543" t="s">
        <v>344</v>
      </c>
      <c r="BI295" s="543"/>
      <c r="BJ295" s="545" t="b">
        <v>0</v>
      </c>
      <c r="BK295" s="541">
        <v>0</v>
      </c>
      <c r="BL295" s="541">
        <v>0</v>
      </c>
      <c r="BM295" s="541">
        <v>0</v>
      </c>
      <c r="BN295" s="543"/>
      <c r="BO295" s="541">
        <v>0</v>
      </c>
      <c r="BP295" s="541">
        <v>0</v>
      </c>
      <c r="BQ295" s="541">
        <v>0</v>
      </c>
      <c r="BR295" s="541">
        <v>0</v>
      </c>
      <c r="BS295" s="543" t="s">
        <v>597</v>
      </c>
      <c r="BT295" s="541">
        <v>1</v>
      </c>
      <c r="BU295" s="545" t="b">
        <v>0</v>
      </c>
      <c r="BV295" s="543"/>
      <c r="BW295" s="541">
        <v>0</v>
      </c>
      <c r="BX295" s="541">
        <v>0</v>
      </c>
      <c r="BY295" s="543" t="s">
        <v>346</v>
      </c>
      <c r="BZ295" s="542">
        <v>45913</v>
      </c>
      <c r="CA295" s="541"/>
      <c r="CB295" s="541"/>
      <c r="CC295" s="541"/>
      <c r="CD295" s="541"/>
      <c r="CE295" s="541"/>
      <c r="CF295" s="541"/>
      <c r="CG295" s="541"/>
      <c r="CH295" s="541"/>
      <c r="CI295" s="541"/>
      <c r="CJ295" s="541"/>
      <c r="CK295" s="541"/>
      <c r="CL295" s="541"/>
      <c r="CM295" s="541"/>
      <c r="CN295" s="541"/>
      <c r="CO295" s="541"/>
      <c r="CP295" s="541"/>
      <c r="CQ295" s="541"/>
      <c r="CR295" s="541"/>
      <c r="CS295" s="541"/>
      <c r="CT295" s="541"/>
      <c r="CU295" s="541"/>
      <c r="CV295" s="541"/>
      <c r="CW295" s="541"/>
      <c r="CX295" s="541"/>
      <c r="CY295" s="541"/>
    </row>
    <row r="296" spans="1:103" ht="13.2">
      <c r="A296" s="546">
        <v>474036939</v>
      </c>
      <c r="B296" s="547">
        <v>45901</v>
      </c>
      <c r="C296" s="547">
        <v>45907</v>
      </c>
      <c r="D296" s="547">
        <v>45908</v>
      </c>
      <c r="E296" s="548" t="s">
        <v>342</v>
      </c>
      <c r="F296" s="548"/>
      <c r="G296" s="546">
        <v>3040147902134</v>
      </c>
      <c r="H296" s="546">
        <v>0</v>
      </c>
      <c r="I296" s="546">
        <v>0</v>
      </c>
      <c r="J296" s="547"/>
      <c r="K296" s="547"/>
      <c r="L296" s="548"/>
      <c r="M296" s="546">
        <v>0</v>
      </c>
      <c r="N296" s="548"/>
      <c r="O296" s="548"/>
      <c r="P296" s="548"/>
      <c r="Q296" s="548"/>
      <c r="R296" s="548"/>
      <c r="S296" s="548" t="s">
        <v>201</v>
      </c>
      <c r="T296" s="546">
        <v>0</v>
      </c>
      <c r="U296" s="546">
        <v>0</v>
      </c>
      <c r="V296" s="546">
        <v>0</v>
      </c>
      <c r="W296" s="546">
        <v>0</v>
      </c>
      <c r="X296" s="546">
        <v>0</v>
      </c>
      <c r="Y296" s="548"/>
      <c r="Z296" s="548" t="s">
        <v>343</v>
      </c>
      <c r="AA296" s="549">
        <v>45907</v>
      </c>
      <c r="AB296" s="549">
        <v>45907</v>
      </c>
      <c r="AC296" s="547">
        <v>45907</v>
      </c>
      <c r="AD296" s="546">
        <v>20937206057</v>
      </c>
      <c r="AE296" s="546">
        <v>0</v>
      </c>
      <c r="AF296" s="546">
        <v>0</v>
      </c>
      <c r="AG296" s="546">
        <v>0</v>
      </c>
      <c r="AH296" s="546">
        <v>0</v>
      </c>
      <c r="AI296" s="548"/>
      <c r="AJ296" s="546">
        <v>0</v>
      </c>
      <c r="AK296" s="546">
        <v>0</v>
      </c>
      <c r="AL296" s="546"/>
      <c r="AM296" s="546">
        <v>0</v>
      </c>
      <c r="AN296" s="546">
        <v>0</v>
      </c>
      <c r="AO296" s="546">
        <v>0</v>
      </c>
      <c r="AP296" s="546">
        <v>0</v>
      </c>
      <c r="AQ296" s="550" t="b">
        <v>0</v>
      </c>
      <c r="AR296" s="546">
        <v>0</v>
      </c>
      <c r="AS296" s="546">
        <v>0</v>
      </c>
      <c r="AT296" s="546">
        <v>3.8317000000000001</v>
      </c>
      <c r="AU296" s="546">
        <v>0</v>
      </c>
      <c r="AV296" s="546">
        <v>0</v>
      </c>
      <c r="AW296" s="548"/>
      <c r="AX296" s="548"/>
      <c r="AY296" s="546">
        <v>-3.1930833333333335</v>
      </c>
      <c r="AZ296" s="546">
        <v>-0.64</v>
      </c>
      <c r="BA296" s="548"/>
      <c r="BB296" s="546">
        <v>146138</v>
      </c>
      <c r="BC296" s="546">
        <v>0</v>
      </c>
      <c r="BD296" s="548"/>
      <c r="BE296" s="548"/>
      <c r="BF296" s="548"/>
      <c r="BG296" s="548"/>
      <c r="BH296" s="548" t="s">
        <v>344</v>
      </c>
      <c r="BI296" s="548"/>
      <c r="BJ296" s="550" t="b">
        <v>0</v>
      </c>
      <c r="BK296" s="546">
        <v>0</v>
      </c>
      <c r="BL296" s="546">
        <v>0</v>
      </c>
      <c r="BM296" s="546">
        <v>0</v>
      </c>
      <c r="BN296" s="548"/>
      <c r="BO296" s="546">
        <v>0</v>
      </c>
      <c r="BP296" s="546">
        <v>0</v>
      </c>
      <c r="BQ296" s="546">
        <v>0</v>
      </c>
      <c r="BR296" s="546">
        <v>0</v>
      </c>
      <c r="BS296" s="548" t="s">
        <v>598</v>
      </c>
      <c r="BT296" s="546">
        <v>1</v>
      </c>
      <c r="BU296" s="550" t="b">
        <v>0</v>
      </c>
      <c r="BV296" s="548"/>
      <c r="BW296" s="546">
        <v>0</v>
      </c>
      <c r="BX296" s="546">
        <v>0</v>
      </c>
      <c r="BY296" s="548" t="s">
        <v>346</v>
      </c>
      <c r="BZ296" s="547">
        <v>45913</v>
      </c>
      <c r="CA296" s="546"/>
      <c r="CB296" s="546"/>
      <c r="CC296" s="546"/>
      <c r="CD296" s="546"/>
      <c r="CE296" s="546"/>
      <c r="CF296" s="546"/>
      <c r="CG296" s="546"/>
      <c r="CH296" s="546"/>
      <c r="CI296" s="546"/>
      <c r="CJ296" s="546"/>
      <c r="CK296" s="546"/>
      <c r="CL296" s="546"/>
      <c r="CM296" s="546"/>
      <c r="CN296" s="546"/>
      <c r="CO296" s="546"/>
      <c r="CP296" s="546"/>
      <c r="CQ296" s="546"/>
      <c r="CR296" s="546"/>
      <c r="CS296" s="546"/>
      <c r="CT296" s="546"/>
      <c r="CU296" s="546"/>
      <c r="CV296" s="546"/>
      <c r="CW296" s="546"/>
      <c r="CX296" s="546"/>
      <c r="CY296" s="546"/>
    </row>
    <row r="297" spans="1:103" ht="13.2">
      <c r="A297" s="541">
        <v>474036939</v>
      </c>
      <c r="B297" s="542">
        <v>45901</v>
      </c>
      <c r="C297" s="542">
        <v>45907</v>
      </c>
      <c r="D297" s="542">
        <v>45908</v>
      </c>
      <c r="E297" s="543" t="s">
        <v>342</v>
      </c>
      <c r="F297" s="543"/>
      <c r="G297" s="541">
        <v>3040147902120</v>
      </c>
      <c r="H297" s="541">
        <v>0</v>
      </c>
      <c r="I297" s="541">
        <v>0</v>
      </c>
      <c r="J297" s="542"/>
      <c r="K297" s="542"/>
      <c r="L297" s="543"/>
      <c r="M297" s="541">
        <v>0</v>
      </c>
      <c r="N297" s="543"/>
      <c r="O297" s="543"/>
      <c r="P297" s="543"/>
      <c r="Q297" s="543"/>
      <c r="R297" s="543"/>
      <c r="S297" s="543" t="s">
        <v>201</v>
      </c>
      <c r="T297" s="541">
        <v>0</v>
      </c>
      <c r="U297" s="541">
        <v>0</v>
      </c>
      <c r="V297" s="541">
        <v>0</v>
      </c>
      <c r="W297" s="541">
        <v>0</v>
      </c>
      <c r="X297" s="541">
        <v>0</v>
      </c>
      <c r="Y297" s="543"/>
      <c r="Z297" s="543" t="s">
        <v>343</v>
      </c>
      <c r="AA297" s="544">
        <v>45907</v>
      </c>
      <c r="AB297" s="544">
        <v>45907</v>
      </c>
      <c r="AC297" s="542">
        <v>45907</v>
      </c>
      <c r="AD297" s="541">
        <v>22004183441</v>
      </c>
      <c r="AE297" s="541">
        <v>0</v>
      </c>
      <c r="AF297" s="541">
        <v>0</v>
      </c>
      <c r="AG297" s="541">
        <v>0</v>
      </c>
      <c r="AH297" s="541">
        <v>0</v>
      </c>
      <c r="AI297" s="543"/>
      <c r="AJ297" s="541">
        <v>0</v>
      </c>
      <c r="AK297" s="541">
        <v>0</v>
      </c>
      <c r="AL297" s="541"/>
      <c r="AM297" s="541">
        <v>0</v>
      </c>
      <c r="AN297" s="541">
        <v>0</v>
      </c>
      <c r="AO297" s="541">
        <v>0</v>
      </c>
      <c r="AP297" s="541">
        <v>0</v>
      </c>
      <c r="AQ297" s="545" t="b">
        <v>0</v>
      </c>
      <c r="AR297" s="541">
        <v>0</v>
      </c>
      <c r="AS297" s="541">
        <v>0</v>
      </c>
      <c r="AT297" s="541">
        <v>2.7873000000000001</v>
      </c>
      <c r="AU297" s="541">
        <v>0</v>
      </c>
      <c r="AV297" s="541">
        <v>0</v>
      </c>
      <c r="AW297" s="543"/>
      <c r="AX297" s="543"/>
      <c r="AY297" s="541">
        <v>-2.3227500000000001</v>
      </c>
      <c r="AZ297" s="541">
        <v>-0.46</v>
      </c>
      <c r="BA297" s="543"/>
      <c r="BB297" s="541">
        <v>161614</v>
      </c>
      <c r="BC297" s="541">
        <v>0</v>
      </c>
      <c r="BD297" s="543"/>
      <c r="BE297" s="543"/>
      <c r="BF297" s="543"/>
      <c r="BG297" s="543"/>
      <c r="BH297" s="543" t="s">
        <v>344</v>
      </c>
      <c r="BI297" s="543"/>
      <c r="BJ297" s="545" t="b">
        <v>0</v>
      </c>
      <c r="BK297" s="541">
        <v>0</v>
      </c>
      <c r="BL297" s="541">
        <v>0</v>
      </c>
      <c r="BM297" s="541">
        <v>0</v>
      </c>
      <c r="BN297" s="543"/>
      <c r="BO297" s="541">
        <v>0</v>
      </c>
      <c r="BP297" s="541">
        <v>0</v>
      </c>
      <c r="BQ297" s="541">
        <v>0</v>
      </c>
      <c r="BR297" s="541">
        <v>0</v>
      </c>
      <c r="BS297" s="543" t="s">
        <v>599</v>
      </c>
      <c r="BT297" s="541">
        <v>1</v>
      </c>
      <c r="BU297" s="545" t="b">
        <v>0</v>
      </c>
      <c r="BV297" s="543"/>
      <c r="BW297" s="541">
        <v>0</v>
      </c>
      <c r="BX297" s="541">
        <v>0</v>
      </c>
      <c r="BY297" s="543" t="s">
        <v>346</v>
      </c>
      <c r="BZ297" s="542">
        <v>45913</v>
      </c>
      <c r="CA297" s="541"/>
      <c r="CB297" s="541"/>
      <c r="CC297" s="541"/>
      <c r="CD297" s="541"/>
      <c r="CE297" s="541"/>
      <c r="CF297" s="541"/>
      <c r="CG297" s="541"/>
      <c r="CH297" s="541"/>
      <c r="CI297" s="541"/>
      <c r="CJ297" s="541"/>
      <c r="CK297" s="541"/>
      <c r="CL297" s="541"/>
      <c r="CM297" s="541"/>
      <c r="CN297" s="541"/>
      <c r="CO297" s="541"/>
      <c r="CP297" s="541"/>
      <c r="CQ297" s="541"/>
      <c r="CR297" s="541"/>
      <c r="CS297" s="541"/>
      <c r="CT297" s="541"/>
      <c r="CU297" s="541"/>
      <c r="CV297" s="541"/>
      <c r="CW297" s="541"/>
      <c r="CX297" s="541"/>
      <c r="CY297" s="541"/>
    </row>
    <row r="298" spans="1:103" ht="13.2">
      <c r="A298" s="546">
        <v>474036939</v>
      </c>
      <c r="B298" s="547">
        <v>45901</v>
      </c>
      <c r="C298" s="547">
        <v>45907</v>
      </c>
      <c r="D298" s="547">
        <v>45908</v>
      </c>
      <c r="E298" s="548" t="s">
        <v>342</v>
      </c>
      <c r="F298" s="548"/>
      <c r="G298" s="546">
        <v>3040147902135</v>
      </c>
      <c r="H298" s="546">
        <v>0</v>
      </c>
      <c r="I298" s="546">
        <v>0</v>
      </c>
      <c r="J298" s="547"/>
      <c r="K298" s="547"/>
      <c r="L298" s="548"/>
      <c r="M298" s="546">
        <v>0</v>
      </c>
      <c r="N298" s="548"/>
      <c r="O298" s="548"/>
      <c r="P298" s="548"/>
      <c r="Q298" s="548"/>
      <c r="R298" s="548"/>
      <c r="S298" s="548" t="s">
        <v>201</v>
      </c>
      <c r="T298" s="546">
        <v>0</v>
      </c>
      <c r="U298" s="546">
        <v>0</v>
      </c>
      <c r="V298" s="546">
        <v>0</v>
      </c>
      <c r="W298" s="546">
        <v>0</v>
      </c>
      <c r="X298" s="546">
        <v>0</v>
      </c>
      <c r="Y298" s="548"/>
      <c r="Z298" s="548" t="s">
        <v>343</v>
      </c>
      <c r="AA298" s="549">
        <v>45907</v>
      </c>
      <c r="AB298" s="549">
        <v>45907</v>
      </c>
      <c r="AC298" s="547">
        <v>45907</v>
      </c>
      <c r="AD298" s="546">
        <v>22327517610</v>
      </c>
      <c r="AE298" s="546">
        <v>0</v>
      </c>
      <c r="AF298" s="546">
        <v>0</v>
      </c>
      <c r="AG298" s="546">
        <v>0</v>
      </c>
      <c r="AH298" s="546">
        <v>0</v>
      </c>
      <c r="AI298" s="548"/>
      <c r="AJ298" s="546">
        <v>0</v>
      </c>
      <c r="AK298" s="546">
        <v>0</v>
      </c>
      <c r="AL298" s="546"/>
      <c r="AM298" s="546">
        <v>0</v>
      </c>
      <c r="AN298" s="546">
        <v>0</v>
      </c>
      <c r="AO298" s="546">
        <v>0</v>
      </c>
      <c r="AP298" s="546">
        <v>0</v>
      </c>
      <c r="AQ298" s="550" t="b">
        <v>0</v>
      </c>
      <c r="AR298" s="546">
        <v>0</v>
      </c>
      <c r="AS298" s="546">
        <v>0</v>
      </c>
      <c r="AT298" s="546">
        <v>3.8115000000000001</v>
      </c>
      <c r="AU298" s="546">
        <v>0</v>
      </c>
      <c r="AV298" s="546">
        <v>0</v>
      </c>
      <c r="AW298" s="548"/>
      <c r="AX298" s="548"/>
      <c r="AY298" s="546">
        <v>-3.17625</v>
      </c>
      <c r="AZ298" s="546">
        <v>-0.64</v>
      </c>
      <c r="BA298" s="548"/>
      <c r="BB298" s="546">
        <v>143169</v>
      </c>
      <c r="BC298" s="546">
        <v>0</v>
      </c>
      <c r="BD298" s="548"/>
      <c r="BE298" s="548"/>
      <c r="BF298" s="548"/>
      <c r="BG298" s="548"/>
      <c r="BH298" s="548" t="s">
        <v>344</v>
      </c>
      <c r="BI298" s="548"/>
      <c r="BJ298" s="550" t="b">
        <v>0</v>
      </c>
      <c r="BK298" s="546">
        <v>0</v>
      </c>
      <c r="BL298" s="546">
        <v>0</v>
      </c>
      <c r="BM298" s="546">
        <v>0</v>
      </c>
      <c r="BN298" s="548"/>
      <c r="BO298" s="546">
        <v>0</v>
      </c>
      <c r="BP298" s="546">
        <v>0</v>
      </c>
      <c r="BQ298" s="546">
        <v>0</v>
      </c>
      <c r="BR298" s="546">
        <v>0</v>
      </c>
      <c r="BS298" s="548" t="s">
        <v>600</v>
      </c>
      <c r="BT298" s="546">
        <v>1</v>
      </c>
      <c r="BU298" s="550" t="b">
        <v>0</v>
      </c>
      <c r="BV298" s="548"/>
      <c r="BW298" s="546">
        <v>0</v>
      </c>
      <c r="BX298" s="546">
        <v>0</v>
      </c>
      <c r="BY298" s="548" t="s">
        <v>346</v>
      </c>
      <c r="BZ298" s="547">
        <v>45913</v>
      </c>
      <c r="CA298" s="546"/>
      <c r="CB298" s="546"/>
      <c r="CC298" s="546"/>
      <c r="CD298" s="546"/>
      <c r="CE298" s="546"/>
      <c r="CF298" s="546"/>
      <c r="CG298" s="546"/>
      <c r="CH298" s="546"/>
      <c r="CI298" s="546"/>
      <c r="CJ298" s="546"/>
      <c r="CK298" s="546"/>
      <c r="CL298" s="546"/>
      <c r="CM298" s="546"/>
      <c r="CN298" s="546"/>
      <c r="CO298" s="546"/>
      <c r="CP298" s="546"/>
      <c r="CQ298" s="546"/>
      <c r="CR298" s="546"/>
      <c r="CS298" s="546"/>
      <c r="CT298" s="546"/>
      <c r="CU298" s="546"/>
      <c r="CV298" s="546"/>
      <c r="CW298" s="546"/>
      <c r="CX298" s="546"/>
      <c r="CY298" s="546"/>
    </row>
    <row r="299" spans="1:103" ht="13.2">
      <c r="A299" s="541">
        <v>474036939</v>
      </c>
      <c r="B299" s="542">
        <v>45901</v>
      </c>
      <c r="C299" s="542">
        <v>45907</v>
      </c>
      <c r="D299" s="542">
        <v>45908</v>
      </c>
      <c r="E299" s="543" t="s">
        <v>342</v>
      </c>
      <c r="F299" s="543"/>
      <c r="G299" s="541">
        <v>3040147902136</v>
      </c>
      <c r="H299" s="541">
        <v>0</v>
      </c>
      <c r="I299" s="541">
        <v>0</v>
      </c>
      <c r="J299" s="542"/>
      <c r="K299" s="542"/>
      <c r="L299" s="543"/>
      <c r="M299" s="541">
        <v>0</v>
      </c>
      <c r="N299" s="543"/>
      <c r="O299" s="543"/>
      <c r="P299" s="543"/>
      <c r="Q299" s="543"/>
      <c r="R299" s="543"/>
      <c r="S299" s="543" t="s">
        <v>201</v>
      </c>
      <c r="T299" s="541">
        <v>0</v>
      </c>
      <c r="U299" s="541">
        <v>0</v>
      </c>
      <c r="V299" s="541">
        <v>0</v>
      </c>
      <c r="W299" s="541">
        <v>0</v>
      </c>
      <c r="X299" s="541">
        <v>0</v>
      </c>
      <c r="Y299" s="543"/>
      <c r="Z299" s="543" t="s">
        <v>343</v>
      </c>
      <c r="AA299" s="544">
        <v>45907</v>
      </c>
      <c r="AB299" s="544">
        <v>45907</v>
      </c>
      <c r="AC299" s="542">
        <v>45907</v>
      </c>
      <c r="AD299" s="541">
        <v>21018725755</v>
      </c>
      <c r="AE299" s="541">
        <v>0</v>
      </c>
      <c r="AF299" s="541">
        <v>0</v>
      </c>
      <c r="AG299" s="541">
        <v>0</v>
      </c>
      <c r="AH299" s="541">
        <v>0</v>
      </c>
      <c r="AI299" s="543"/>
      <c r="AJ299" s="541">
        <v>0</v>
      </c>
      <c r="AK299" s="541">
        <v>0</v>
      </c>
      <c r="AL299" s="541"/>
      <c r="AM299" s="541">
        <v>0</v>
      </c>
      <c r="AN299" s="541">
        <v>0</v>
      </c>
      <c r="AO299" s="541">
        <v>0</v>
      </c>
      <c r="AP299" s="541">
        <v>0</v>
      </c>
      <c r="AQ299" s="545" t="b">
        <v>0</v>
      </c>
      <c r="AR299" s="541">
        <v>0</v>
      </c>
      <c r="AS299" s="541">
        <v>0</v>
      </c>
      <c r="AT299" s="541">
        <v>4.0564</v>
      </c>
      <c r="AU299" s="541">
        <v>0</v>
      </c>
      <c r="AV299" s="541">
        <v>0</v>
      </c>
      <c r="AW299" s="543"/>
      <c r="AX299" s="543"/>
      <c r="AY299" s="541">
        <v>-3.3803333333333332</v>
      </c>
      <c r="AZ299" s="541">
        <v>-0.68</v>
      </c>
      <c r="BA299" s="543"/>
      <c r="BB299" s="541">
        <v>5987</v>
      </c>
      <c r="BC299" s="541">
        <v>0</v>
      </c>
      <c r="BD299" s="543"/>
      <c r="BE299" s="543"/>
      <c r="BF299" s="543"/>
      <c r="BG299" s="543"/>
      <c r="BH299" s="543" t="s">
        <v>344</v>
      </c>
      <c r="BI299" s="543"/>
      <c r="BJ299" s="545" t="b">
        <v>0</v>
      </c>
      <c r="BK299" s="541">
        <v>0</v>
      </c>
      <c r="BL299" s="541">
        <v>0</v>
      </c>
      <c r="BM299" s="541">
        <v>0</v>
      </c>
      <c r="BN299" s="543"/>
      <c r="BO299" s="541">
        <v>0</v>
      </c>
      <c r="BP299" s="541">
        <v>0</v>
      </c>
      <c r="BQ299" s="541">
        <v>0</v>
      </c>
      <c r="BR299" s="541">
        <v>0</v>
      </c>
      <c r="BS299" s="543" t="s">
        <v>601</v>
      </c>
      <c r="BT299" s="541">
        <v>1</v>
      </c>
      <c r="BU299" s="545" t="b">
        <v>0</v>
      </c>
      <c r="BV299" s="543"/>
      <c r="BW299" s="541">
        <v>0</v>
      </c>
      <c r="BX299" s="541">
        <v>0</v>
      </c>
      <c r="BY299" s="543" t="s">
        <v>346</v>
      </c>
      <c r="BZ299" s="542">
        <v>45913</v>
      </c>
      <c r="CA299" s="541"/>
      <c r="CB299" s="541"/>
      <c r="CC299" s="541"/>
      <c r="CD299" s="541"/>
      <c r="CE299" s="541"/>
      <c r="CF299" s="541"/>
      <c r="CG299" s="541"/>
      <c r="CH299" s="541"/>
      <c r="CI299" s="541"/>
      <c r="CJ299" s="541"/>
      <c r="CK299" s="541"/>
      <c r="CL299" s="541"/>
      <c r="CM299" s="541"/>
      <c r="CN299" s="541"/>
      <c r="CO299" s="541"/>
      <c r="CP299" s="541"/>
      <c r="CQ299" s="541"/>
      <c r="CR299" s="541"/>
      <c r="CS299" s="541"/>
      <c r="CT299" s="541"/>
      <c r="CU299" s="541"/>
      <c r="CV299" s="541"/>
      <c r="CW299" s="541"/>
      <c r="CX299" s="541"/>
      <c r="CY299" s="541"/>
    </row>
    <row r="300" spans="1:103" ht="13.2">
      <c r="A300" s="546">
        <v>474036939</v>
      </c>
      <c r="B300" s="547">
        <v>45901</v>
      </c>
      <c r="C300" s="547">
        <v>45907</v>
      </c>
      <c r="D300" s="547">
        <v>45908</v>
      </c>
      <c r="E300" s="548" t="s">
        <v>342</v>
      </c>
      <c r="F300" s="548"/>
      <c r="G300" s="546">
        <v>3040147902143</v>
      </c>
      <c r="H300" s="546">
        <v>0</v>
      </c>
      <c r="I300" s="546">
        <v>0</v>
      </c>
      <c r="J300" s="547"/>
      <c r="K300" s="547"/>
      <c r="L300" s="548"/>
      <c r="M300" s="546">
        <v>0</v>
      </c>
      <c r="N300" s="548"/>
      <c r="O300" s="548"/>
      <c r="P300" s="548"/>
      <c r="Q300" s="548"/>
      <c r="R300" s="548"/>
      <c r="S300" s="548" t="s">
        <v>201</v>
      </c>
      <c r="T300" s="546">
        <v>0</v>
      </c>
      <c r="U300" s="546">
        <v>0</v>
      </c>
      <c r="V300" s="546">
        <v>0</v>
      </c>
      <c r="W300" s="546">
        <v>0</v>
      </c>
      <c r="X300" s="546">
        <v>0</v>
      </c>
      <c r="Y300" s="548"/>
      <c r="Z300" s="548" t="s">
        <v>343</v>
      </c>
      <c r="AA300" s="549">
        <v>45907</v>
      </c>
      <c r="AB300" s="549">
        <v>45907</v>
      </c>
      <c r="AC300" s="547">
        <v>45907</v>
      </c>
      <c r="AD300" s="546">
        <v>22159089632</v>
      </c>
      <c r="AE300" s="546">
        <v>0</v>
      </c>
      <c r="AF300" s="546">
        <v>0</v>
      </c>
      <c r="AG300" s="546">
        <v>0</v>
      </c>
      <c r="AH300" s="546">
        <v>0</v>
      </c>
      <c r="AI300" s="548"/>
      <c r="AJ300" s="546">
        <v>0</v>
      </c>
      <c r="AK300" s="546">
        <v>0</v>
      </c>
      <c r="AL300" s="546"/>
      <c r="AM300" s="546">
        <v>0</v>
      </c>
      <c r="AN300" s="546">
        <v>0</v>
      </c>
      <c r="AO300" s="546">
        <v>0</v>
      </c>
      <c r="AP300" s="546">
        <v>0</v>
      </c>
      <c r="AQ300" s="550" t="b">
        <v>0</v>
      </c>
      <c r="AR300" s="546">
        <v>0</v>
      </c>
      <c r="AS300" s="546">
        <v>0</v>
      </c>
      <c r="AT300" s="546">
        <v>4.0983999999999998</v>
      </c>
      <c r="AU300" s="546">
        <v>0</v>
      </c>
      <c r="AV300" s="546">
        <v>0</v>
      </c>
      <c r="AW300" s="548"/>
      <c r="AX300" s="548"/>
      <c r="AY300" s="546">
        <v>-3.4153333333333333</v>
      </c>
      <c r="AZ300" s="546">
        <v>-0.68</v>
      </c>
      <c r="BA300" s="548"/>
      <c r="BB300" s="546">
        <v>255</v>
      </c>
      <c r="BC300" s="546">
        <v>0</v>
      </c>
      <c r="BD300" s="548"/>
      <c r="BE300" s="548"/>
      <c r="BF300" s="548"/>
      <c r="BG300" s="548"/>
      <c r="BH300" s="548" t="s">
        <v>344</v>
      </c>
      <c r="BI300" s="548"/>
      <c r="BJ300" s="550" t="b">
        <v>0</v>
      </c>
      <c r="BK300" s="546">
        <v>0</v>
      </c>
      <c r="BL300" s="546">
        <v>0</v>
      </c>
      <c r="BM300" s="546">
        <v>0</v>
      </c>
      <c r="BN300" s="548"/>
      <c r="BO300" s="546">
        <v>0</v>
      </c>
      <c r="BP300" s="546">
        <v>0</v>
      </c>
      <c r="BQ300" s="546">
        <v>0</v>
      </c>
      <c r="BR300" s="546">
        <v>0</v>
      </c>
      <c r="BS300" s="548" t="s">
        <v>556</v>
      </c>
      <c r="BT300" s="546">
        <v>1</v>
      </c>
      <c r="BU300" s="550" t="b">
        <v>0</v>
      </c>
      <c r="BV300" s="548"/>
      <c r="BW300" s="546">
        <v>0</v>
      </c>
      <c r="BX300" s="546">
        <v>0</v>
      </c>
      <c r="BY300" s="548" t="s">
        <v>346</v>
      </c>
      <c r="BZ300" s="547">
        <v>45913</v>
      </c>
      <c r="CA300" s="546"/>
      <c r="CB300" s="546"/>
      <c r="CC300" s="546"/>
      <c r="CD300" s="546"/>
      <c r="CE300" s="546"/>
      <c r="CF300" s="546"/>
      <c r="CG300" s="546"/>
      <c r="CH300" s="546"/>
      <c r="CI300" s="546"/>
      <c r="CJ300" s="546"/>
      <c r="CK300" s="546"/>
      <c r="CL300" s="546"/>
      <c r="CM300" s="546"/>
      <c r="CN300" s="546"/>
      <c r="CO300" s="546"/>
      <c r="CP300" s="546"/>
      <c r="CQ300" s="546"/>
      <c r="CR300" s="546"/>
      <c r="CS300" s="546"/>
      <c r="CT300" s="546"/>
      <c r="CU300" s="546"/>
      <c r="CV300" s="546"/>
      <c r="CW300" s="546"/>
      <c r="CX300" s="546"/>
      <c r="CY300" s="546"/>
    </row>
    <row r="301" spans="1:103" ht="13.2">
      <c r="A301" s="541">
        <v>474036939</v>
      </c>
      <c r="B301" s="542">
        <v>45901</v>
      </c>
      <c r="C301" s="542">
        <v>45907</v>
      </c>
      <c r="D301" s="542">
        <v>45908</v>
      </c>
      <c r="E301" s="543" t="s">
        <v>342</v>
      </c>
      <c r="F301" s="543"/>
      <c r="G301" s="541">
        <v>3040147902144</v>
      </c>
      <c r="H301" s="541">
        <v>0</v>
      </c>
      <c r="I301" s="541">
        <v>0</v>
      </c>
      <c r="J301" s="542"/>
      <c r="K301" s="542"/>
      <c r="L301" s="543"/>
      <c r="M301" s="541">
        <v>0</v>
      </c>
      <c r="N301" s="543"/>
      <c r="O301" s="543"/>
      <c r="P301" s="543"/>
      <c r="Q301" s="543"/>
      <c r="R301" s="543"/>
      <c r="S301" s="543" t="s">
        <v>201</v>
      </c>
      <c r="T301" s="541">
        <v>0</v>
      </c>
      <c r="U301" s="541">
        <v>0</v>
      </c>
      <c r="V301" s="541">
        <v>0</v>
      </c>
      <c r="W301" s="541">
        <v>0</v>
      </c>
      <c r="X301" s="541">
        <v>0</v>
      </c>
      <c r="Y301" s="543"/>
      <c r="Z301" s="543" t="s">
        <v>343</v>
      </c>
      <c r="AA301" s="544">
        <v>45907</v>
      </c>
      <c r="AB301" s="544">
        <v>45907</v>
      </c>
      <c r="AC301" s="542">
        <v>45907</v>
      </c>
      <c r="AD301" s="541">
        <v>21196951395</v>
      </c>
      <c r="AE301" s="541">
        <v>0</v>
      </c>
      <c r="AF301" s="541">
        <v>0</v>
      </c>
      <c r="AG301" s="541">
        <v>0</v>
      </c>
      <c r="AH301" s="541">
        <v>0</v>
      </c>
      <c r="AI301" s="543"/>
      <c r="AJ301" s="541">
        <v>0</v>
      </c>
      <c r="AK301" s="541">
        <v>0</v>
      </c>
      <c r="AL301" s="541"/>
      <c r="AM301" s="541">
        <v>0</v>
      </c>
      <c r="AN301" s="541">
        <v>0</v>
      </c>
      <c r="AO301" s="541">
        <v>0</v>
      </c>
      <c r="AP301" s="541">
        <v>0</v>
      </c>
      <c r="AQ301" s="545" t="b">
        <v>0</v>
      </c>
      <c r="AR301" s="541">
        <v>0</v>
      </c>
      <c r="AS301" s="541">
        <v>0</v>
      </c>
      <c r="AT301" s="541">
        <v>3.0287999999999999</v>
      </c>
      <c r="AU301" s="541">
        <v>0</v>
      </c>
      <c r="AV301" s="541">
        <v>0</v>
      </c>
      <c r="AW301" s="543"/>
      <c r="AX301" s="543"/>
      <c r="AY301" s="541">
        <v>-2.524</v>
      </c>
      <c r="AZ301" s="541">
        <v>-0.5</v>
      </c>
      <c r="BA301" s="543"/>
      <c r="BB301" s="541">
        <v>100771</v>
      </c>
      <c r="BC301" s="541">
        <v>0</v>
      </c>
      <c r="BD301" s="543"/>
      <c r="BE301" s="543"/>
      <c r="BF301" s="543"/>
      <c r="BG301" s="543"/>
      <c r="BH301" s="543" t="s">
        <v>344</v>
      </c>
      <c r="BI301" s="543"/>
      <c r="BJ301" s="545" t="b">
        <v>0</v>
      </c>
      <c r="BK301" s="541">
        <v>0</v>
      </c>
      <c r="BL301" s="541">
        <v>0</v>
      </c>
      <c r="BM301" s="541">
        <v>0</v>
      </c>
      <c r="BN301" s="543"/>
      <c r="BO301" s="541">
        <v>0</v>
      </c>
      <c r="BP301" s="541">
        <v>0</v>
      </c>
      <c r="BQ301" s="541">
        <v>0</v>
      </c>
      <c r="BR301" s="541">
        <v>0</v>
      </c>
      <c r="BS301" s="543" t="s">
        <v>602</v>
      </c>
      <c r="BT301" s="541">
        <v>1</v>
      </c>
      <c r="BU301" s="545" t="b">
        <v>0</v>
      </c>
      <c r="BV301" s="543"/>
      <c r="BW301" s="541">
        <v>0</v>
      </c>
      <c r="BX301" s="541">
        <v>0</v>
      </c>
      <c r="BY301" s="543" t="s">
        <v>346</v>
      </c>
      <c r="BZ301" s="542">
        <v>45913</v>
      </c>
      <c r="CA301" s="541"/>
      <c r="CB301" s="541"/>
      <c r="CC301" s="541"/>
      <c r="CD301" s="541"/>
      <c r="CE301" s="541"/>
      <c r="CF301" s="541"/>
      <c r="CG301" s="541"/>
      <c r="CH301" s="541"/>
      <c r="CI301" s="541"/>
      <c r="CJ301" s="541"/>
      <c r="CK301" s="541"/>
      <c r="CL301" s="541"/>
      <c r="CM301" s="541"/>
      <c r="CN301" s="541"/>
      <c r="CO301" s="541"/>
      <c r="CP301" s="541"/>
      <c r="CQ301" s="541"/>
      <c r="CR301" s="541"/>
      <c r="CS301" s="541"/>
      <c r="CT301" s="541"/>
      <c r="CU301" s="541"/>
      <c r="CV301" s="541"/>
      <c r="CW301" s="541"/>
      <c r="CX301" s="541"/>
      <c r="CY301" s="541"/>
    </row>
    <row r="302" spans="1:103" ht="13.2">
      <c r="A302" s="546">
        <v>474036939</v>
      </c>
      <c r="B302" s="547">
        <v>45901</v>
      </c>
      <c r="C302" s="547">
        <v>45907</v>
      </c>
      <c r="D302" s="547">
        <v>45908</v>
      </c>
      <c r="E302" s="548" t="s">
        <v>342</v>
      </c>
      <c r="F302" s="548"/>
      <c r="G302" s="546">
        <v>3040147902138</v>
      </c>
      <c r="H302" s="546">
        <v>0</v>
      </c>
      <c r="I302" s="546">
        <v>0</v>
      </c>
      <c r="J302" s="547"/>
      <c r="K302" s="547"/>
      <c r="L302" s="548"/>
      <c r="M302" s="546">
        <v>0</v>
      </c>
      <c r="N302" s="548"/>
      <c r="O302" s="548"/>
      <c r="P302" s="548"/>
      <c r="Q302" s="548"/>
      <c r="R302" s="548"/>
      <c r="S302" s="548" t="s">
        <v>201</v>
      </c>
      <c r="T302" s="546">
        <v>0</v>
      </c>
      <c r="U302" s="546">
        <v>0</v>
      </c>
      <c r="V302" s="546">
        <v>0</v>
      </c>
      <c r="W302" s="546">
        <v>0</v>
      </c>
      <c r="X302" s="546">
        <v>0</v>
      </c>
      <c r="Y302" s="548"/>
      <c r="Z302" s="548" t="s">
        <v>343</v>
      </c>
      <c r="AA302" s="549">
        <v>45907</v>
      </c>
      <c r="AB302" s="549">
        <v>45907</v>
      </c>
      <c r="AC302" s="547">
        <v>45907</v>
      </c>
      <c r="AD302" s="546">
        <v>22160047607</v>
      </c>
      <c r="AE302" s="546">
        <v>0</v>
      </c>
      <c r="AF302" s="546">
        <v>0</v>
      </c>
      <c r="AG302" s="546">
        <v>0</v>
      </c>
      <c r="AH302" s="546">
        <v>0</v>
      </c>
      <c r="AI302" s="548"/>
      <c r="AJ302" s="546">
        <v>0</v>
      </c>
      <c r="AK302" s="546">
        <v>0</v>
      </c>
      <c r="AL302" s="546"/>
      <c r="AM302" s="546">
        <v>0</v>
      </c>
      <c r="AN302" s="546">
        <v>0</v>
      </c>
      <c r="AO302" s="546">
        <v>0</v>
      </c>
      <c r="AP302" s="546">
        <v>0</v>
      </c>
      <c r="AQ302" s="550" t="b">
        <v>0</v>
      </c>
      <c r="AR302" s="546">
        <v>0</v>
      </c>
      <c r="AS302" s="546">
        <v>0</v>
      </c>
      <c r="AT302" s="546">
        <v>3.1114999999999999</v>
      </c>
      <c r="AU302" s="546">
        <v>0</v>
      </c>
      <c r="AV302" s="546">
        <v>0</v>
      </c>
      <c r="AW302" s="548"/>
      <c r="AX302" s="548"/>
      <c r="AY302" s="546">
        <v>-2.5929166666666665</v>
      </c>
      <c r="AZ302" s="546">
        <v>-0.52</v>
      </c>
      <c r="BA302" s="548"/>
      <c r="BB302" s="546">
        <v>106920</v>
      </c>
      <c r="BC302" s="546">
        <v>0</v>
      </c>
      <c r="BD302" s="548"/>
      <c r="BE302" s="548"/>
      <c r="BF302" s="548"/>
      <c r="BG302" s="548"/>
      <c r="BH302" s="548" t="s">
        <v>344</v>
      </c>
      <c r="BI302" s="548"/>
      <c r="BJ302" s="550" t="b">
        <v>0</v>
      </c>
      <c r="BK302" s="546">
        <v>0</v>
      </c>
      <c r="BL302" s="546">
        <v>0</v>
      </c>
      <c r="BM302" s="546">
        <v>0</v>
      </c>
      <c r="BN302" s="548"/>
      <c r="BO302" s="546">
        <v>0</v>
      </c>
      <c r="BP302" s="546">
        <v>0</v>
      </c>
      <c r="BQ302" s="546">
        <v>0</v>
      </c>
      <c r="BR302" s="546">
        <v>0</v>
      </c>
      <c r="BS302" s="548" t="s">
        <v>603</v>
      </c>
      <c r="BT302" s="546">
        <v>1</v>
      </c>
      <c r="BU302" s="550" t="b">
        <v>0</v>
      </c>
      <c r="BV302" s="548"/>
      <c r="BW302" s="546">
        <v>0</v>
      </c>
      <c r="BX302" s="546">
        <v>0</v>
      </c>
      <c r="BY302" s="548" t="s">
        <v>346</v>
      </c>
      <c r="BZ302" s="547">
        <v>45913</v>
      </c>
      <c r="CA302" s="546"/>
      <c r="CB302" s="546"/>
      <c r="CC302" s="546"/>
      <c r="CD302" s="546"/>
      <c r="CE302" s="546"/>
      <c r="CF302" s="546"/>
      <c r="CG302" s="546"/>
      <c r="CH302" s="546"/>
      <c r="CI302" s="546"/>
      <c r="CJ302" s="546"/>
      <c r="CK302" s="546"/>
      <c r="CL302" s="546"/>
      <c r="CM302" s="546"/>
      <c r="CN302" s="546"/>
      <c r="CO302" s="546"/>
      <c r="CP302" s="546"/>
      <c r="CQ302" s="546"/>
      <c r="CR302" s="546"/>
      <c r="CS302" s="546"/>
      <c r="CT302" s="546"/>
      <c r="CU302" s="546"/>
      <c r="CV302" s="546"/>
      <c r="CW302" s="546"/>
      <c r="CX302" s="546"/>
      <c r="CY302" s="546"/>
    </row>
    <row r="303" spans="1:103" ht="13.2">
      <c r="A303" s="541">
        <v>474036939</v>
      </c>
      <c r="B303" s="542">
        <v>45901</v>
      </c>
      <c r="C303" s="542">
        <v>45907</v>
      </c>
      <c r="D303" s="542">
        <v>45908</v>
      </c>
      <c r="E303" s="543" t="s">
        <v>342</v>
      </c>
      <c r="F303" s="543"/>
      <c r="G303" s="541">
        <v>3040147902124</v>
      </c>
      <c r="H303" s="541">
        <v>0</v>
      </c>
      <c r="I303" s="541">
        <v>0</v>
      </c>
      <c r="J303" s="542"/>
      <c r="K303" s="542"/>
      <c r="L303" s="543"/>
      <c r="M303" s="541">
        <v>0</v>
      </c>
      <c r="N303" s="543"/>
      <c r="O303" s="543"/>
      <c r="P303" s="543"/>
      <c r="Q303" s="543"/>
      <c r="R303" s="543"/>
      <c r="S303" s="543" t="s">
        <v>201</v>
      </c>
      <c r="T303" s="541">
        <v>0</v>
      </c>
      <c r="U303" s="541">
        <v>0</v>
      </c>
      <c r="V303" s="541">
        <v>0</v>
      </c>
      <c r="W303" s="541">
        <v>0</v>
      </c>
      <c r="X303" s="541">
        <v>0</v>
      </c>
      <c r="Y303" s="543"/>
      <c r="Z303" s="543" t="s">
        <v>343</v>
      </c>
      <c r="AA303" s="544">
        <v>45907</v>
      </c>
      <c r="AB303" s="544">
        <v>45907</v>
      </c>
      <c r="AC303" s="542">
        <v>45907</v>
      </c>
      <c r="AD303" s="541">
        <v>20812273656</v>
      </c>
      <c r="AE303" s="541">
        <v>0</v>
      </c>
      <c r="AF303" s="541">
        <v>0</v>
      </c>
      <c r="AG303" s="541">
        <v>0</v>
      </c>
      <c r="AH303" s="541">
        <v>0</v>
      </c>
      <c r="AI303" s="543"/>
      <c r="AJ303" s="541">
        <v>0</v>
      </c>
      <c r="AK303" s="541">
        <v>0</v>
      </c>
      <c r="AL303" s="541"/>
      <c r="AM303" s="541">
        <v>0</v>
      </c>
      <c r="AN303" s="541">
        <v>0</v>
      </c>
      <c r="AO303" s="541">
        <v>0</v>
      </c>
      <c r="AP303" s="541">
        <v>0</v>
      </c>
      <c r="AQ303" s="545" t="b">
        <v>0</v>
      </c>
      <c r="AR303" s="541">
        <v>0</v>
      </c>
      <c r="AS303" s="541">
        <v>0</v>
      </c>
      <c r="AT303" s="541">
        <v>2.5951</v>
      </c>
      <c r="AU303" s="541">
        <v>0</v>
      </c>
      <c r="AV303" s="541">
        <v>0</v>
      </c>
      <c r="AW303" s="543"/>
      <c r="AX303" s="543"/>
      <c r="AY303" s="541">
        <v>-2.1625833333333331</v>
      </c>
      <c r="AZ303" s="541">
        <v>-0.43</v>
      </c>
      <c r="BA303" s="543"/>
      <c r="BB303" s="541">
        <v>160300</v>
      </c>
      <c r="BC303" s="541">
        <v>0</v>
      </c>
      <c r="BD303" s="543"/>
      <c r="BE303" s="543"/>
      <c r="BF303" s="543"/>
      <c r="BG303" s="543"/>
      <c r="BH303" s="543" t="s">
        <v>344</v>
      </c>
      <c r="BI303" s="543"/>
      <c r="BJ303" s="545" t="b">
        <v>0</v>
      </c>
      <c r="BK303" s="541">
        <v>0</v>
      </c>
      <c r="BL303" s="541">
        <v>0</v>
      </c>
      <c r="BM303" s="541">
        <v>0</v>
      </c>
      <c r="BN303" s="543"/>
      <c r="BO303" s="541">
        <v>0</v>
      </c>
      <c r="BP303" s="541">
        <v>0</v>
      </c>
      <c r="BQ303" s="541">
        <v>0</v>
      </c>
      <c r="BR303" s="541">
        <v>0</v>
      </c>
      <c r="BS303" s="543" t="s">
        <v>604</v>
      </c>
      <c r="BT303" s="541">
        <v>1</v>
      </c>
      <c r="BU303" s="545" t="b">
        <v>0</v>
      </c>
      <c r="BV303" s="543"/>
      <c r="BW303" s="541">
        <v>0</v>
      </c>
      <c r="BX303" s="541">
        <v>0</v>
      </c>
      <c r="BY303" s="543" t="s">
        <v>346</v>
      </c>
      <c r="BZ303" s="542">
        <v>45913</v>
      </c>
      <c r="CA303" s="541"/>
      <c r="CB303" s="541"/>
      <c r="CC303" s="541"/>
      <c r="CD303" s="541"/>
      <c r="CE303" s="541"/>
      <c r="CF303" s="541"/>
      <c r="CG303" s="541"/>
      <c r="CH303" s="541"/>
      <c r="CI303" s="541"/>
      <c r="CJ303" s="541"/>
      <c r="CK303" s="541"/>
      <c r="CL303" s="541"/>
      <c r="CM303" s="541"/>
      <c r="CN303" s="541"/>
      <c r="CO303" s="541"/>
      <c r="CP303" s="541"/>
      <c r="CQ303" s="541"/>
      <c r="CR303" s="541"/>
      <c r="CS303" s="541"/>
      <c r="CT303" s="541"/>
      <c r="CU303" s="541"/>
      <c r="CV303" s="541"/>
      <c r="CW303" s="541"/>
      <c r="CX303" s="541"/>
      <c r="CY303" s="541"/>
    </row>
    <row r="304" spans="1:103" ht="13.2">
      <c r="A304" s="546">
        <v>474036939</v>
      </c>
      <c r="B304" s="547">
        <v>45901</v>
      </c>
      <c r="C304" s="547">
        <v>45907</v>
      </c>
      <c r="D304" s="547">
        <v>45908</v>
      </c>
      <c r="E304" s="548" t="s">
        <v>342</v>
      </c>
      <c r="F304" s="548"/>
      <c r="G304" s="546">
        <v>3040147902141</v>
      </c>
      <c r="H304" s="546">
        <v>0</v>
      </c>
      <c r="I304" s="546">
        <v>0</v>
      </c>
      <c r="J304" s="547"/>
      <c r="K304" s="547"/>
      <c r="L304" s="548"/>
      <c r="M304" s="546">
        <v>0</v>
      </c>
      <c r="N304" s="548"/>
      <c r="O304" s="548"/>
      <c r="P304" s="548"/>
      <c r="Q304" s="548"/>
      <c r="R304" s="548"/>
      <c r="S304" s="548" t="s">
        <v>201</v>
      </c>
      <c r="T304" s="546">
        <v>0</v>
      </c>
      <c r="U304" s="546">
        <v>0</v>
      </c>
      <c r="V304" s="546">
        <v>0</v>
      </c>
      <c r="W304" s="546">
        <v>0</v>
      </c>
      <c r="X304" s="546">
        <v>0</v>
      </c>
      <c r="Y304" s="548"/>
      <c r="Z304" s="548" t="s">
        <v>343</v>
      </c>
      <c r="AA304" s="549">
        <v>45907</v>
      </c>
      <c r="AB304" s="549">
        <v>45907</v>
      </c>
      <c r="AC304" s="547">
        <v>45907</v>
      </c>
      <c r="AD304" s="546">
        <v>22008225361</v>
      </c>
      <c r="AE304" s="546">
        <v>0</v>
      </c>
      <c r="AF304" s="546">
        <v>0</v>
      </c>
      <c r="AG304" s="546">
        <v>0</v>
      </c>
      <c r="AH304" s="546">
        <v>0</v>
      </c>
      <c r="AI304" s="548"/>
      <c r="AJ304" s="546">
        <v>0</v>
      </c>
      <c r="AK304" s="546">
        <v>0</v>
      </c>
      <c r="AL304" s="546"/>
      <c r="AM304" s="546">
        <v>0</v>
      </c>
      <c r="AN304" s="546">
        <v>0</v>
      </c>
      <c r="AO304" s="546">
        <v>0</v>
      </c>
      <c r="AP304" s="546">
        <v>0</v>
      </c>
      <c r="AQ304" s="550" t="b">
        <v>0</v>
      </c>
      <c r="AR304" s="546">
        <v>0</v>
      </c>
      <c r="AS304" s="546">
        <v>0</v>
      </c>
      <c r="AT304" s="546">
        <v>2.907</v>
      </c>
      <c r="AU304" s="546">
        <v>0</v>
      </c>
      <c r="AV304" s="546">
        <v>0</v>
      </c>
      <c r="AW304" s="548"/>
      <c r="AX304" s="548"/>
      <c r="AY304" s="546">
        <v>-2.4224999999999999</v>
      </c>
      <c r="AZ304" s="546">
        <v>-0.48</v>
      </c>
      <c r="BA304" s="548"/>
      <c r="BB304" s="546">
        <v>210119</v>
      </c>
      <c r="BC304" s="546">
        <v>0</v>
      </c>
      <c r="BD304" s="548"/>
      <c r="BE304" s="548"/>
      <c r="BF304" s="548"/>
      <c r="BG304" s="548"/>
      <c r="BH304" s="548" t="s">
        <v>344</v>
      </c>
      <c r="BI304" s="548"/>
      <c r="BJ304" s="550" t="b">
        <v>0</v>
      </c>
      <c r="BK304" s="546">
        <v>0</v>
      </c>
      <c r="BL304" s="546">
        <v>0</v>
      </c>
      <c r="BM304" s="546">
        <v>0</v>
      </c>
      <c r="BN304" s="548"/>
      <c r="BO304" s="546">
        <v>0</v>
      </c>
      <c r="BP304" s="546">
        <v>0</v>
      </c>
      <c r="BQ304" s="546">
        <v>0</v>
      </c>
      <c r="BR304" s="546">
        <v>0</v>
      </c>
      <c r="BS304" s="548" t="s">
        <v>605</v>
      </c>
      <c r="BT304" s="546">
        <v>1</v>
      </c>
      <c r="BU304" s="550" t="b">
        <v>0</v>
      </c>
      <c r="BV304" s="548"/>
      <c r="BW304" s="546">
        <v>0</v>
      </c>
      <c r="BX304" s="546">
        <v>0</v>
      </c>
      <c r="BY304" s="548" t="s">
        <v>346</v>
      </c>
      <c r="BZ304" s="547">
        <v>45913</v>
      </c>
      <c r="CA304" s="546"/>
      <c r="CB304" s="546"/>
      <c r="CC304" s="546"/>
      <c r="CD304" s="546"/>
      <c r="CE304" s="546"/>
      <c r="CF304" s="546"/>
      <c r="CG304" s="546"/>
      <c r="CH304" s="546"/>
      <c r="CI304" s="546"/>
      <c r="CJ304" s="546"/>
      <c r="CK304" s="546"/>
      <c r="CL304" s="546"/>
      <c r="CM304" s="546"/>
      <c r="CN304" s="546"/>
      <c r="CO304" s="546"/>
      <c r="CP304" s="546"/>
      <c r="CQ304" s="546"/>
      <c r="CR304" s="546"/>
      <c r="CS304" s="546"/>
      <c r="CT304" s="546"/>
      <c r="CU304" s="546"/>
      <c r="CV304" s="546"/>
      <c r="CW304" s="546"/>
      <c r="CX304" s="546"/>
      <c r="CY304" s="546"/>
    </row>
    <row r="305" spans="1:103" ht="13.2">
      <c r="A305" s="541">
        <v>474036939</v>
      </c>
      <c r="B305" s="542">
        <v>45901</v>
      </c>
      <c r="C305" s="542">
        <v>45907</v>
      </c>
      <c r="D305" s="542">
        <v>45908</v>
      </c>
      <c r="E305" s="543" t="s">
        <v>342</v>
      </c>
      <c r="F305" s="543"/>
      <c r="G305" s="541">
        <v>3040147902128</v>
      </c>
      <c r="H305" s="541">
        <v>0</v>
      </c>
      <c r="I305" s="541">
        <v>0</v>
      </c>
      <c r="J305" s="542"/>
      <c r="K305" s="542"/>
      <c r="L305" s="543"/>
      <c r="M305" s="541">
        <v>0</v>
      </c>
      <c r="N305" s="543"/>
      <c r="O305" s="543"/>
      <c r="P305" s="543"/>
      <c r="Q305" s="543"/>
      <c r="R305" s="543"/>
      <c r="S305" s="543" t="s">
        <v>201</v>
      </c>
      <c r="T305" s="541">
        <v>0</v>
      </c>
      <c r="U305" s="541">
        <v>0</v>
      </c>
      <c r="V305" s="541">
        <v>0</v>
      </c>
      <c r="W305" s="541">
        <v>0</v>
      </c>
      <c r="X305" s="541">
        <v>0</v>
      </c>
      <c r="Y305" s="543"/>
      <c r="Z305" s="543" t="s">
        <v>343</v>
      </c>
      <c r="AA305" s="544">
        <v>45907</v>
      </c>
      <c r="AB305" s="544">
        <v>45907</v>
      </c>
      <c r="AC305" s="542">
        <v>45907</v>
      </c>
      <c r="AD305" s="541">
        <v>22162081022</v>
      </c>
      <c r="AE305" s="541">
        <v>0</v>
      </c>
      <c r="AF305" s="541">
        <v>0</v>
      </c>
      <c r="AG305" s="541">
        <v>0</v>
      </c>
      <c r="AH305" s="541">
        <v>0</v>
      </c>
      <c r="AI305" s="543"/>
      <c r="AJ305" s="541">
        <v>0</v>
      </c>
      <c r="AK305" s="541">
        <v>0</v>
      </c>
      <c r="AL305" s="541"/>
      <c r="AM305" s="541">
        <v>0</v>
      </c>
      <c r="AN305" s="541">
        <v>0</v>
      </c>
      <c r="AO305" s="541">
        <v>0</v>
      </c>
      <c r="AP305" s="541">
        <v>0</v>
      </c>
      <c r="AQ305" s="545" t="b">
        <v>0</v>
      </c>
      <c r="AR305" s="541">
        <v>0</v>
      </c>
      <c r="AS305" s="541">
        <v>0</v>
      </c>
      <c r="AT305" s="541">
        <v>3.5889000000000002</v>
      </c>
      <c r="AU305" s="541">
        <v>0</v>
      </c>
      <c r="AV305" s="541">
        <v>0</v>
      </c>
      <c r="AW305" s="543"/>
      <c r="AX305" s="543"/>
      <c r="AY305" s="541">
        <v>-2.9907499999999998</v>
      </c>
      <c r="AZ305" s="541">
        <v>-0.6</v>
      </c>
      <c r="BA305" s="543"/>
      <c r="BB305" s="541">
        <v>4023</v>
      </c>
      <c r="BC305" s="541">
        <v>0</v>
      </c>
      <c r="BD305" s="543"/>
      <c r="BE305" s="543"/>
      <c r="BF305" s="543"/>
      <c r="BG305" s="543"/>
      <c r="BH305" s="543" t="s">
        <v>344</v>
      </c>
      <c r="BI305" s="543"/>
      <c r="BJ305" s="545" t="b">
        <v>0</v>
      </c>
      <c r="BK305" s="541">
        <v>0</v>
      </c>
      <c r="BL305" s="541">
        <v>0</v>
      </c>
      <c r="BM305" s="541">
        <v>0</v>
      </c>
      <c r="BN305" s="543"/>
      <c r="BO305" s="541">
        <v>0</v>
      </c>
      <c r="BP305" s="541">
        <v>0</v>
      </c>
      <c r="BQ305" s="541">
        <v>0</v>
      </c>
      <c r="BR305" s="541">
        <v>0</v>
      </c>
      <c r="BS305" s="543" t="s">
        <v>606</v>
      </c>
      <c r="BT305" s="541">
        <v>1</v>
      </c>
      <c r="BU305" s="545" t="b">
        <v>0</v>
      </c>
      <c r="BV305" s="543"/>
      <c r="BW305" s="541">
        <v>0</v>
      </c>
      <c r="BX305" s="541">
        <v>0</v>
      </c>
      <c r="BY305" s="543" t="s">
        <v>346</v>
      </c>
      <c r="BZ305" s="542">
        <v>45913</v>
      </c>
      <c r="CA305" s="541"/>
      <c r="CB305" s="541"/>
      <c r="CC305" s="541"/>
      <c r="CD305" s="541"/>
      <c r="CE305" s="541"/>
      <c r="CF305" s="541"/>
      <c r="CG305" s="541"/>
      <c r="CH305" s="541"/>
      <c r="CI305" s="541"/>
      <c r="CJ305" s="541"/>
      <c r="CK305" s="541"/>
      <c r="CL305" s="541"/>
      <c r="CM305" s="541"/>
      <c r="CN305" s="541"/>
      <c r="CO305" s="541"/>
      <c r="CP305" s="541"/>
      <c r="CQ305" s="541"/>
      <c r="CR305" s="541"/>
      <c r="CS305" s="541"/>
      <c r="CT305" s="541"/>
      <c r="CU305" s="541"/>
      <c r="CV305" s="541"/>
      <c r="CW305" s="541"/>
      <c r="CX305" s="541"/>
      <c r="CY305" s="541"/>
    </row>
    <row r="306" spans="1:103" ht="13.2">
      <c r="A306" s="546">
        <v>474036939</v>
      </c>
      <c r="B306" s="547">
        <v>45901</v>
      </c>
      <c r="C306" s="547">
        <v>45907</v>
      </c>
      <c r="D306" s="547">
        <v>45908</v>
      </c>
      <c r="E306" s="548" t="s">
        <v>342</v>
      </c>
      <c r="F306" s="548"/>
      <c r="G306" s="546">
        <v>3040147902129</v>
      </c>
      <c r="H306" s="546">
        <v>0</v>
      </c>
      <c r="I306" s="546">
        <v>0</v>
      </c>
      <c r="J306" s="547"/>
      <c r="K306" s="547"/>
      <c r="L306" s="548"/>
      <c r="M306" s="546">
        <v>0</v>
      </c>
      <c r="N306" s="548"/>
      <c r="O306" s="548"/>
      <c r="P306" s="548"/>
      <c r="Q306" s="548"/>
      <c r="R306" s="548"/>
      <c r="S306" s="548" t="s">
        <v>201</v>
      </c>
      <c r="T306" s="546">
        <v>0</v>
      </c>
      <c r="U306" s="546">
        <v>0</v>
      </c>
      <c r="V306" s="546">
        <v>0</v>
      </c>
      <c r="W306" s="546">
        <v>0</v>
      </c>
      <c r="X306" s="546">
        <v>0</v>
      </c>
      <c r="Y306" s="548"/>
      <c r="Z306" s="548" t="s">
        <v>343</v>
      </c>
      <c r="AA306" s="549">
        <v>45907</v>
      </c>
      <c r="AB306" s="549">
        <v>45907</v>
      </c>
      <c r="AC306" s="547">
        <v>45907</v>
      </c>
      <c r="AD306" s="546">
        <v>22287174919</v>
      </c>
      <c r="AE306" s="546">
        <v>0</v>
      </c>
      <c r="AF306" s="546">
        <v>0</v>
      </c>
      <c r="AG306" s="546">
        <v>0</v>
      </c>
      <c r="AH306" s="546">
        <v>0</v>
      </c>
      <c r="AI306" s="548"/>
      <c r="AJ306" s="546">
        <v>0</v>
      </c>
      <c r="AK306" s="546">
        <v>0</v>
      </c>
      <c r="AL306" s="546"/>
      <c r="AM306" s="546">
        <v>0</v>
      </c>
      <c r="AN306" s="546">
        <v>0</v>
      </c>
      <c r="AO306" s="546">
        <v>0</v>
      </c>
      <c r="AP306" s="546">
        <v>0</v>
      </c>
      <c r="AQ306" s="550" t="b">
        <v>0</v>
      </c>
      <c r="AR306" s="546">
        <v>0</v>
      </c>
      <c r="AS306" s="546">
        <v>0</v>
      </c>
      <c r="AT306" s="546">
        <v>4.0591999999999997</v>
      </c>
      <c r="AU306" s="546">
        <v>0</v>
      </c>
      <c r="AV306" s="546">
        <v>0</v>
      </c>
      <c r="AW306" s="548"/>
      <c r="AX306" s="548"/>
      <c r="AY306" s="546">
        <v>-3.3826666666666667</v>
      </c>
      <c r="AZ306" s="546">
        <v>-0.68</v>
      </c>
      <c r="BA306" s="548"/>
      <c r="BB306" s="546">
        <v>106182</v>
      </c>
      <c r="BC306" s="546">
        <v>0</v>
      </c>
      <c r="BD306" s="548"/>
      <c r="BE306" s="548"/>
      <c r="BF306" s="548"/>
      <c r="BG306" s="548"/>
      <c r="BH306" s="548" t="s">
        <v>344</v>
      </c>
      <c r="BI306" s="548"/>
      <c r="BJ306" s="550" t="b">
        <v>0</v>
      </c>
      <c r="BK306" s="546">
        <v>0</v>
      </c>
      <c r="BL306" s="546">
        <v>0</v>
      </c>
      <c r="BM306" s="546">
        <v>0</v>
      </c>
      <c r="BN306" s="548"/>
      <c r="BO306" s="546">
        <v>0</v>
      </c>
      <c r="BP306" s="546">
        <v>0</v>
      </c>
      <c r="BQ306" s="546">
        <v>0</v>
      </c>
      <c r="BR306" s="546">
        <v>0</v>
      </c>
      <c r="BS306" s="548" t="s">
        <v>607</v>
      </c>
      <c r="BT306" s="546">
        <v>1</v>
      </c>
      <c r="BU306" s="550" t="b">
        <v>0</v>
      </c>
      <c r="BV306" s="548"/>
      <c r="BW306" s="546">
        <v>0</v>
      </c>
      <c r="BX306" s="546">
        <v>0</v>
      </c>
      <c r="BY306" s="548" t="s">
        <v>346</v>
      </c>
      <c r="BZ306" s="547">
        <v>45913</v>
      </c>
      <c r="CA306" s="546"/>
      <c r="CB306" s="546"/>
      <c r="CC306" s="546"/>
      <c r="CD306" s="546"/>
      <c r="CE306" s="546"/>
      <c r="CF306" s="546"/>
      <c r="CG306" s="546"/>
      <c r="CH306" s="546"/>
      <c r="CI306" s="546"/>
      <c r="CJ306" s="546"/>
      <c r="CK306" s="546"/>
      <c r="CL306" s="546"/>
      <c r="CM306" s="546"/>
      <c r="CN306" s="546"/>
      <c r="CO306" s="546"/>
      <c r="CP306" s="546"/>
      <c r="CQ306" s="546"/>
      <c r="CR306" s="546"/>
      <c r="CS306" s="546"/>
      <c r="CT306" s="546"/>
      <c r="CU306" s="546"/>
      <c r="CV306" s="546"/>
      <c r="CW306" s="546"/>
      <c r="CX306" s="546"/>
      <c r="CY306" s="546"/>
    </row>
    <row r="307" spans="1:103" ht="13.2">
      <c r="A307" s="541">
        <v>474036939</v>
      </c>
      <c r="B307" s="542">
        <v>45901</v>
      </c>
      <c r="C307" s="542">
        <v>45907</v>
      </c>
      <c r="D307" s="542">
        <v>45908</v>
      </c>
      <c r="E307" s="543" t="s">
        <v>342</v>
      </c>
      <c r="F307" s="543"/>
      <c r="G307" s="541">
        <v>3040147902127</v>
      </c>
      <c r="H307" s="541">
        <v>0</v>
      </c>
      <c r="I307" s="541">
        <v>0</v>
      </c>
      <c r="J307" s="542"/>
      <c r="K307" s="542"/>
      <c r="L307" s="543"/>
      <c r="M307" s="541">
        <v>0</v>
      </c>
      <c r="N307" s="543"/>
      <c r="O307" s="543"/>
      <c r="P307" s="543"/>
      <c r="Q307" s="543"/>
      <c r="R307" s="543"/>
      <c r="S307" s="543" t="s">
        <v>201</v>
      </c>
      <c r="T307" s="541">
        <v>0</v>
      </c>
      <c r="U307" s="541">
        <v>0</v>
      </c>
      <c r="V307" s="541">
        <v>0</v>
      </c>
      <c r="W307" s="541">
        <v>0</v>
      </c>
      <c r="X307" s="541">
        <v>0</v>
      </c>
      <c r="Y307" s="543"/>
      <c r="Z307" s="543" t="s">
        <v>343</v>
      </c>
      <c r="AA307" s="544">
        <v>45907</v>
      </c>
      <c r="AB307" s="544">
        <v>45907</v>
      </c>
      <c r="AC307" s="542">
        <v>45907</v>
      </c>
      <c r="AD307" s="541">
        <v>22117284505</v>
      </c>
      <c r="AE307" s="541">
        <v>0</v>
      </c>
      <c r="AF307" s="541">
        <v>0</v>
      </c>
      <c r="AG307" s="541">
        <v>0</v>
      </c>
      <c r="AH307" s="541">
        <v>0</v>
      </c>
      <c r="AI307" s="543"/>
      <c r="AJ307" s="541">
        <v>0</v>
      </c>
      <c r="AK307" s="541">
        <v>0</v>
      </c>
      <c r="AL307" s="541"/>
      <c r="AM307" s="541">
        <v>0</v>
      </c>
      <c r="AN307" s="541">
        <v>0</v>
      </c>
      <c r="AO307" s="541">
        <v>0</v>
      </c>
      <c r="AP307" s="541">
        <v>0</v>
      </c>
      <c r="AQ307" s="545" t="b">
        <v>0</v>
      </c>
      <c r="AR307" s="541">
        <v>0</v>
      </c>
      <c r="AS307" s="541">
        <v>0</v>
      </c>
      <c r="AT307" s="541">
        <v>3.8974000000000002</v>
      </c>
      <c r="AU307" s="541">
        <v>0</v>
      </c>
      <c r="AV307" s="541">
        <v>0</v>
      </c>
      <c r="AW307" s="543"/>
      <c r="AX307" s="543"/>
      <c r="AY307" s="541">
        <v>-3.2478333333333333</v>
      </c>
      <c r="AZ307" s="541">
        <v>-0.65</v>
      </c>
      <c r="BA307" s="543"/>
      <c r="BB307" s="541">
        <v>212651</v>
      </c>
      <c r="BC307" s="541">
        <v>0</v>
      </c>
      <c r="BD307" s="543"/>
      <c r="BE307" s="543"/>
      <c r="BF307" s="543"/>
      <c r="BG307" s="543"/>
      <c r="BH307" s="543" t="s">
        <v>344</v>
      </c>
      <c r="BI307" s="543"/>
      <c r="BJ307" s="545" t="b">
        <v>0</v>
      </c>
      <c r="BK307" s="541">
        <v>0</v>
      </c>
      <c r="BL307" s="541">
        <v>0</v>
      </c>
      <c r="BM307" s="541">
        <v>0</v>
      </c>
      <c r="BN307" s="543"/>
      <c r="BO307" s="541">
        <v>0</v>
      </c>
      <c r="BP307" s="541">
        <v>0</v>
      </c>
      <c r="BQ307" s="541">
        <v>0</v>
      </c>
      <c r="BR307" s="541">
        <v>0</v>
      </c>
      <c r="BS307" s="543" t="s">
        <v>608</v>
      </c>
      <c r="BT307" s="541">
        <v>1</v>
      </c>
      <c r="BU307" s="545" t="b">
        <v>0</v>
      </c>
      <c r="BV307" s="543"/>
      <c r="BW307" s="541">
        <v>0</v>
      </c>
      <c r="BX307" s="541">
        <v>0</v>
      </c>
      <c r="BY307" s="543" t="s">
        <v>346</v>
      </c>
      <c r="BZ307" s="542">
        <v>45913</v>
      </c>
      <c r="CA307" s="541"/>
      <c r="CB307" s="541"/>
      <c r="CC307" s="541"/>
      <c r="CD307" s="541"/>
      <c r="CE307" s="541"/>
      <c r="CF307" s="541"/>
      <c r="CG307" s="541"/>
      <c r="CH307" s="541"/>
      <c r="CI307" s="541"/>
      <c r="CJ307" s="541"/>
      <c r="CK307" s="541"/>
      <c r="CL307" s="541"/>
      <c r="CM307" s="541"/>
      <c r="CN307" s="541"/>
      <c r="CO307" s="541"/>
      <c r="CP307" s="541"/>
      <c r="CQ307" s="541"/>
      <c r="CR307" s="541"/>
      <c r="CS307" s="541"/>
      <c r="CT307" s="541"/>
      <c r="CU307" s="541"/>
      <c r="CV307" s="541"/>
      <c r="CW307" s="541"/>
      <c r="CX307" s="541"/>
      <c r="CY307" s="541"/>
    </row>
    <row r="308" spans="1:103" ht="13.2">
      <c r="A308" s="546">
        <v>474036939</v>
      </c>
      <c r="B308" s="547">
        <v>45901</v>
      </c>
      <c r="C308" s="547">
        <v>45907</v>
      </c>
      <c r="D308" s="547">
        <v>45908</v>
      </c>
      <c r="E308" s="548" t="s">
        <v>342</v>
      </c>
      <c r="F308" s="548"/>
      <c r="G308" s="546">
        <v>3040147902121</v>
      </c>
      <c r="H308" s="546">
        <v>0</v>
      </c>
      <c r="I308" s="546">
        <v>0</v>
      </c>
      <c r="J308" s="547"/>
      <c r="K308" s="547"/>
      <c r="L308" s="548"/>
      <c r="M308" s="546">
        <v>0</v>
      </c>
      <c r="N308" s="548"/>
      <c r="O308" s="548"/>
      <c r="P308" s="548"/>
      <c r="Q308" s="548"/>
      <c r="R308" s="548"/>
      <c r="S308" s="548" t="s">
        <v>201</v>
      </c>
      <c r="T308" s="546">
        <v>0</v>
      </c>
      <c r="U308" s="546">
        <v>0</v>
      </c>
      <c r="V308" s="546">
        <v>0</v>
      </c>
      <c r="W308" s="546">
        <v>0</v>
      </c>
      <c r="X308" s="546">
        <v>0</v>
      </c>
      <c r="Y308" s="548"/>
      <c r="Z308" s="548" t="s">
        <v>343</v>
      </c>
      <c r="AA308" s="549">
        <v>45907</v>
      </c>
      <c r="AB308" s="549">
        <v>45907</v>
      </c>
      <c r="AC308" s="547">
        <v>45907</v>
      </c>
      <c r="AD308" s="546">
        <v>21800894331</v>
      </c>
      <c r="AE308" s="546">
        <v>0</v>
      </c>
      <c r="AF308" s="546">
        <v>0</v>
      </c>
      <c r="AG308" s="546">
        <v>0</v>
      </c>
      <c r="AH308" s="546">
        <v>0</v>
      </c>
      <c r="AI308" s="548"/>
      <c r="AJ308" s="546">
        <v>0</v>
      </c>
      <c r="AK308" s="546">
        <v>0</v>
      </c>
      <c r="AL308" s="546"/>
      <c r="AM308" s="546">
        <v>0</v>
      </c>
      <c r="AN308" s="546">
        <v>0</v>
      </c>
      <c r="AO308" s="546">
        <v>0</v>
      </c>
      <c r="AP308" s="546">
        <v>0</v>
      </c>
      <c r="AQ308" s="550" t="b">
        <v>0</v>
      </c>
      <c r="AR308" s="546">
        <v>0</v>
      </c>
      <c r="AS308" s="546">
        <v>0</v>
      </c>
      <c r="AT308" s="546">
        <v>4.7523</v>
      </c>
      <c r="AU308" s="546">
        <v>0</v>
      </c>
      <c r="AV308" s="546">
        <v>0</v>
      </c>
      <c r="AW308" s="548"/>
      <c r="AX308" s="548"/>
      <c r="AY308" s="546">
        <v>-3.9602499999999998</v>
      </c>
      <c r="AZ308" s="546">
        <v>-0.79</v>
      </c>
      <c r="BA308" s="548"/>
      <c r="BB308" s="546">
        <v>211723</v>
      </c>
      <c r="BC308" s="546">
        <v>0</v>
      </c>
      <c r="BD308" s="548"/>
      <c r="BE308" s="548"/>
      <c r="BF308" s="548"/>
      <c r="BG308" s="548"/>
      <c r="BH308" s="548" t="s">
        <v>344</v>
      </c>
      <c r="BI308" s="548"/>
      <c r="BJ308" s="550" t="b">
        <v>0</v>
      </c>
      <c r="BK308" s="546">
        <v>0</v>
      </c>
      <c r="BL308" s="546">
        <v>0</v>
      </c>
      <c r="BM308" s="546">
        <v>0</v>
      </c>
      <c r="BN308" s="548"/>
      <c r="BO308" s="546">
        <v>0</v>
      </c>
      <c r="BP308" s="546">
        <v>0</v>
      </c>
      <c r="BQ308" s="546">
        <v>0</v>
      </c>
      <c r="BR308" s="546">
        <v>0</v>
      </c>
      <c r="BS308" s="548" t="s">
        <v>609</v>
      </c>
      <c r="BT308" s="546">
        <v>1</v>
      </c>
      <c r="BU308" s="550" t="b">
        <v>0</v>
      </c>
      <c r="BV308" s="548"/>
      <c r="BW308" s="546">
        <v>0</v>
      </c>
      <c r="BX308" s="546">
        <v>0</v>
      </c>
      <c r="BY308" s="548" t="s">
        <v>346</v>
      </c>
      <c r="BZ308" s="547">
        <v>45913</v>
      </c>
      <c r="CA308" s="546"/>
      <c r="CB308" s="546"/>
      <c r="CC308" s="546"/>
      <c r="CD308" s="546"/>
      <c r="CE308" s="546"/>
      <c r="CF308" s="546"/>
      <c r="CG308" s="546"/>
      <c r="CH308" s="546"/>
      <c r="CI308" s="546"/>
      <c r="CJ308" s="546"/>
      <c r="CK308" s="546"/>
      <c r="CL308" s="546"/>
      <c r="CM308" s="546"/>
      <c r="CN308" s="546"/>
      <c r="CO308" s="546"/>
      <c r="CP308" s="546"/>
      <c r="CQ308" s="546"/>
      <c r="CR308" s="546"/>
      <c r="CS308" s="546"/>
      <c r="CT308" s="546"/>
      <c r="CU308" s="546"/>
      <c r="CV308" s="546"/>
      <c r="CW308" s="546"/>
      <c r="CX308" s="546"/>
      <c r="CY308" s="546"/>
    </row>
    <row r="309" spans="1:103" ht="13.2">
      <c r="A309" s="541">
        <v>474036939</v>
      </c>
      <c r="B309" s="542">
        <v>45901</v>
      </c>
      <c r="C309" s="542">
        <v>45907</v>
      </c>
      <c r="D309" s="542">
        <v>45908</v>
      </c>
      <c r="E309" s="543" t="s">
        <v>342</v>
      </c>
      <c r="F309" s="543"/>
      <c r="G309" s="541">
        <v>3040147902125</v>
      </c>
      <c r="H309" s="541">
        <v>0</v>
      </c>
      <c r="I309" s="541">
        <v>0</v>
      </c>
      <c r="J309" s="542"/>
      <c r="K309" s="542"/>
      <c r="L309" s="543"/>
      <c r="M309" s="541">
        <v>0</v>
      </c>
      <c r="N309" s="543"/>
      <c r="O309" s="543"/>
      <c r="P309" s="543"/>
      <c r="Q309" s="543"/>
      <c r="R309" s="543"/>
      <c r="S309" s="543" t="s">
        <v>201</v>
      </c>
      <c r="T309" s="541">
        <v>0</v>
      </c>
      <c r="U309" s="541">
        <v>0</v>
      </c>
      <c r="V309" s="541">
        <v>0</v>
      </c>
      <c r="W309" s="541">
        <v>0</v>
      </c>
      <c r="X309" s="541">
        <v>0</v>
      </c>
      <c r="Y309" s="543"/>
      <c r="Z309" s="543" t="s">
        <v>343</v>
      </c>
      <c r="AA309" s="544">
        <v>45907</v>
      </c>
      <c r="AB309" s="544">
        <v>45907</v>
      </c>
      <c r="AC309" s="542">
        <v>45907</v>
      </c>
      <c r="AD309" s="541">
        <v>23520961042</v>
      </c>
      <c r="AE309" s="541">
        <v>0</v>
      </c>
      <c r="AF309" s="541">
        <v>0</v>
      </c>
      <c r="AG309" s="541">
        <v>0</v>
      </c>
      <c r="AH309" s="541">
        <v>0</v>
      </c>
      <c r="AI309" s="543"/>
      <c r="AJ309" s="541">
        <v>0</v>
      </c>
      <c r="AK309" s="541">
        <v>0</v>
      </c>
      <c r="AL309" s="541"/>
      <c r="AM309" s="541">
        <v>0</v>
      </c>
      <c r="AN309" s="541">
        <v>0</v>
      </c>
      <c r="AO309" s="541">
        <v>0</v>
      </c>
      <c r="AP309" s="541">
        <v>0</v>
      </c>
      <c r="AQ309" s="545" t="b">
        <v>0</v>
      </c>
      <c r="AR309" s="541">
        <v>0</v>
      </c>
      <c r="AS309" s="541">
        <v>0</v>
      </c>
      <c r="AT309" s="541">
        <v>5.1390000000000002</v>
      </c>
      <c r="AU309" s="541">
        <v>0</v>
      </c>
      <c r="AV309" s="541">
        <v>0</v>
      </c>
      <c r="AW309" s="543"/>
      <c r="AX309" s="543"/>
      <c r="AY309" s="541">
        <v>-4.2824999999999998</v>
      </c>
      <c r="AZ309" s="541">
        <v>-0.86</v>
      </c>
      <c r="BA309" s="543"/>
      <c r="BB309" s="541">
        <v>157408</v>
      </c>
      <c r="BC309" s="541">
        <v>0</v>
      </c>
      <c r="BD309" s="543"/>
      <c r="BE309" s="543"/>
      <c r="BF309" s="543"/>
      <c r="BG309" s="543"/>
      <c r="BH309" s="543" t="s">
        <v>344</v>
      </c>
      <c r="BI309" s="543"/>
      <c r="BJ309" s="545" t="b">
        <v>0</v>
      </c>
      <c r="BK309" s="541">
        <v>0</v>
      </c>
      <c r="BL309" s="541">
        <v>0</v>
      </c>
      <c r="BM309" s="541">
        <v>0</v>
      </c>
      <c r="BN309" s="543"/>
      <c r="BO309" s="541">
        <v>0</v>
      </c>
      <c r="BP309" s="541">
        <v>0</v>
      </c>
      <c r="BQ309" s="541">
        <v>0</v>
      </c>
      <c r="BR309" s="541">
        <v>2030519142</v>
      </c>
      <c r="BS309" s="543" t="s">
        <v>610</v>
      </c>
      <c r="BT309" s="541">
        <v>1</v>
      </c>
      <c r="BU309" s="545" t="b">
        <v>0</v>
      </c>
      <c r="BV309" s="543"/>
      <c r="BW309" s="541">
        <v>0</v>
      </c>
      <c r="BX309" s="541">
        <v>0</v>
      </c>
      <c r="BY309" s="543" t="s">
        <v>346</v>
      </c>
      <c r="BZ309" s="542">
        <v>45913</v>
      </c>
      <c r="CA309" s="541"/>
      <c r="CB309" s="541"/>
      <c r="CC309" s="541"/>
      <c r="CD309" s="541"/>
      <c r="CE309" s="541"/>
      <c r="CF309" s="541"/>
      <c r="CG309" s="541"/>
      <c r="CH309" s="541"/>
      <c r="CI309" s="541"/>
      <c r="CJ309" s="541"/>
      <c r="CK309" s="541"/>
      <c r="CL309" s="541"/>
      <c r="CM309" s="541"/>
      <c r="CN309" s="541"/>
      <c r="CO309" s="541"/>
      <c r="CP309" s="541"/>
      <c r="CQ309" s="541"/>
      <c r="CR309" s="541"/>
      <c r="CS309" s="541"/>
      <c r="CT309" s="541"/>
      <c r="CU309" s="541"/>
      <c r="CV309" s="541"/>
      <c r="CW309" s="541"/>
      <c r="CX309" s="541"/>
      <c r="CY309" s="541"/>
    </row>
    <row r="310" spans="1:103" ht="13.2">
      <c r="A310" s="546">
        <v>474036939</v>
      </c>
      <c r="B310" s="547">
        <v>45901</v>
      </c>
      <c r="C310" s="547">
        <v>45907</v>
      </c>
      <c r="D310" s="547">
        <v>45908</v>
      </c>
      <c r="E310" s="548" t="s">
        <v>342</v>
      </c>
      <c r="F310" s="548"/>
      <c r="G310" s="546">
        <v>3040147902118</v>
      </c>
      <c r="H310" s="546">
        <v>0</v>
      </c>
      <c r="I310" s="546">
        <v>0</v>
      </c>
      <c r="J310" s="547"/>
      <c r="K310" s="547"/>
      <c r="L310" s="548"/>
      <c r="M310" s="546">
        <v>0</v>
      </c>
      <c r="N310" s="548"/>
      <c r="O310" s="548"/>
      <c r="P310" s="548"/>
      <c r="Q310" s="548"/>
      <c r="R310" s="548"/>
      <c r="S310" s="548" t="s">
        <v>201</v>
      </c>
      <c r="T310" s="546">
        <v>0</v>
      </c>
      <c r="U310" s="546">
        <v>0</v>
      </c>
      <c r="V310" s="546">
        <v>0</v>
      </c>
      <c r="W310" s="546">
        <v>0</v>
      </c>
      <c r="X310" s="546">
        <v>0</v>
      </c>
      <c r="Y310" s="548"/>
      <c r="Z310" s="548" t="s">
        <v>343</v>
      </c>
      <c r="AA310" s="549">
        <v>45907</v>
      </c>
      <c r="AB310" s="549">
        <v>45907</v>
      </c>
      <c r="AC310" s="547">
        <v>45907</v>
      </c>
      <c r="AD310" s="546">
        <v>22210271299</v>
      </c>
      <c r="AE310" s="546">
        <v>0</v>
      </c>
      <c r="AF310" s="546">
        <v>0</v>
      </c>
      <c r="AG310" s="546">
        <v>0</v>
      </c>
      <c r="AH310" s="546">
        <v>0</v>
      </c>
      <c r="AI310" s="548"/>
      <c r="AJ310" s="546">
        <v>0</v>
      </c>
      <c r="AK310" s="546">
        <v>0</v>
      </c>
      <c r="AL310" s="546"/>
      <c r="AM310" s="546">
        <v>0</v>
      </c>
      <c r="AN310" s="546">
        <v>0</v>
      </c>
      <c r="AO310" s="546">
        <v>0</v>
      </c>
      <c r="AP310" s="546">
        <v>0</v>
      </c>
      <c r="AQ310" s="550" t="b">
        <v>0</v>
      </c>
      <c r="AR310" s="546">
        <v>0</v>
      </c>
      <c r="AS310" s="546">
        <v>0</v>
      </c>
      <c r="AT310" s="546">
        <v>2.7292999999999998</v>
      </c>
      <c r="AU310" s="546">
        <v>0</v>
      </c>
      <c r="AV310" s="546">
        <v>0</v>
      </c>
      <c r="AW310" s="548"/>
      <c r="AX310" s="548"/>
      <c r="AY310" s="546">
        <v>-2.2744166666666668</v>
      </c>
      <c r="AZ310" s="546">
        <v>-0.45</v>
      </c>
      <c r="BA310" s="548"/>
      <c r="BB310" s="546">
        <v>167913</v>
      </c>
      <c r="BC310" s="546">
        <v>0</v>
      </c>
      <c r="BD310" s="548"/>
      <c r="BE310" s="548"/>
      <c r="BF310" s="548"/>
      <c r="BG310" s="548"/>
      <c r="BH310" s="548" t="s">
        <v>344</v>
      </c>
      <c r="BI310" s="548"/>
      <c r="BJ310" s="550" t="b">
        <v>0</v>
      </c>
      <c r="BK310" s="546">
        <v>0</v>
      </c>
      <c r="BL310" s="546">
        <v>0</v>
      </c>
      <c r="BM310" s="546">
        <v>0</v>
      </c>
      <c r="BN310" s="548"/>
      <c r="BO310" s="546">
        <v>0</v>
      </c>
      <c r="BP310" s="546">
        <v>0</v>
      </c>
      <c r="BQ310" s="546">
        <v>0</v>
      </c>
      <c r="BR310" s="546">
        <v>0</v>
      </c>
      <c r="BS310" s="548" t="s">
        <v>581</v>
      </c>
      <c r="BT310" s="546">
        <v>1</v>
      </c>
      <c r="BU310" s="550" t="b">
        <v>0</v>
      </c>
      <c r="BV310" s="548"/>
      <c r="BW310" s="546">
        <v>0</v>
      </c>
      <c r="BX310" s="546">
        <v>0</v>
      </c>
      <c r="BY310" s="548" t="s">
        <v>346</v>
      </c>
      <c r="BZ310" s="547">
        <v>45913</v>
      </c>
      <c r="CA310" s="546"/>
      <c r="CB310" s="546"/>
      <c r="CC310" s="546"/>
      <c r="CD310" s="546"/>
      <c r="CE310" s="546"/>
      <c r="CF310" s="546"/>
      <c r="CG310" s="546"/>
      <c r="CH310" s="546"/>
      <c r="CI310" s="546"/>
      <c r="CJ310" s="546"/>
      <c r="CK310" s="546"/>
      <c r="CL310" s="546"/>
      <c r="CM310" s="546"/>
      <c r="CN310" s="546"/>
      <c r="CO310" s="546"/>
      <c r="CP310" s="546"/>
      <c r="CQ310" s="546"/>
      <c r="CR310" s="546"/>
      <c r="CS310" s="546"/>
      <c r="CT310" s="546"/>
      <c r="CU310" s="546"/>
      <c r="CV310" s="546"/>
      <c r="CW310" s="546"/>
      <c r="CX310" s="546"/>
      <c r="CY310" s="546"/>
    </row>
    <row r="311" spans="1:103" ht="13.2">
      <c r="A311" s="541">
        <v>474036939</v>
      </c>
      <c r="B311" s="542">
        <v>45901</v>
      </c>
      <c r="C311" s="542">
        <v>45907</v>
      </c>
      <c r="D311" s="542">
        <v>45908</v>
      </c>
      <c r="E311" s="543" t="s">
        <v>342</v>
      </c>
      <c r="F311" s="543"/>
      <c r="G311" s="541">
        <v>3040147902131</v>
      </c>
      <c r="H311" s="541">
        <v>0</v>
      </c>
      <c r="I311" s="541">
        <v>0</v>
      </c>
      <c r="J311" s="542"/>
      <c r="K311" s="542"/>
      <c r="L311" s="543"/>
      <c r="M311" s="541">
        <v>0</v>
      </c>
      <c r="N311" s="543"/>
      <c r="O311" s="543"/>
      <c r="P311" s="543"/>
      <c r="Q311" s="543"/>
      <c r="R311" s="543"/>
      <c r="S311" s="543" t="s">
        <v>201</v>
      </c>
      <c r="T311" s="541">
        <v>0</v>
      </c>
      <c r="U311" s="541">
        <v>0</v>
      </c>
      <c r="V311" s="541">
        <v>0</v>
      </c>
      <c r="W311" s="541">
        <v>0</v>
      </c>
      <c r="X311" s="541">
        <v>0</v>
      </c>
      <c r="Y311" s="543"/>
      <c r="Z311" s="543" t="s">
        <v>343</v>
      </c>
      <c r="AA311" s="544">
        <v>45907</v>
      </c>
      <c r="AB311" s="544">
        <v>45907</v>
      </c>
      <c r="AC311" s="542">
        <v>45907</v>
      </c>
      <c r="AD311" s="541">
        <v>21879868498</v>
      </c>
      <c r="AE311" s="541">
        <v>0</v>
      </c>
      <c r="AF311" s="541">
        <v>0</v>
      </c>
      <c r="AG311" s="541">
        <v>0</v>
      </c>
      <c r="AH311" s="541">
        <v>0</v>
      </c>
      <c r="AI311" s="543"/>
      <c r="AJ311" s="541">
        <v>0</v>
      </c>
      <c r="AK311" s="541">
        <v>0</v>
      </c>
      <c r="AL311" s="541"/>
      <c r="AM311" s="541">
        <v>0</v>
      </c>
      <c r="AN311" s="541">
        <v>0</v>
      </c>
      <c r="AO311" s="541">
        <v>0</v>
      </c>
      <c r="AP311" s="541">
        <v>0</v>
      </c>
      <c r="AQ311" s="545" t="b">
        <v>0</v>
      </c>
      <c r="AR311" s="541">
        <v>0</v>
      </c>
      <c r="AS311" s="541">
        <v>0</v>
      </c>
      <c r="AT311" s="541">
        <v>3.3393999999999999</v>
      </c>
      <c r="AU311" s="541">
        <v>0</v>
      </c>
      <c r="AV311" s="541">
        <v>0</v>
      </c>
      <c r="AW311" s="543"/>
      <c r="AX311" s="543"/>
      <c r="AY311" s="541">
        <v>-2.7828333333333335</v>
      </c>
      <c r="AZ311" s="541">
        <v>-0.56000000000000005</v>
      </c>
      <c r="BA311" s="543"/>
      <c r="BB311" s="541">
        <v>109183</v>
      </c>
      <c r="BC311" s="541">
        <v>0</v>
      </c>
      <c r="BD311" s="543"/>
      <c r="BE311" s="543"/>
      <c r="BF311" s="543"/>
      <c r="BG311" s="543"/>
      <c r="BH311" s="543" t="s">
        <v>344</v>
      </c>
      <c r="BI311" s="543"/>
      <c r="BJ311" s="545" t="b">
        <v>0</v>
      </c>
      <c r="BK311" s="541">
        <v>0</v>
      </c>
      <c r="BL311" s="541">
        <v>0</v>
      </c>
      <c r="BM311" s="541">
        <v>0</v>
      </c>
      <c r="BN311" s="543"/>
      <c r="BO311" s="541">
        <v>0</v>
      </c>
      <c r="BP311" s="541">
        <v>0</v>
      </c>
      <c r="BQ311" s="541">
        <v>0</v>
      </c>
      <c r="BR311" s="541">
        <v>0</v>
      </c>
      <c r="BS311" s="543" t="s">
        <v>611</v>
      </c>
      <c r="BT311" s="541">
        <v>1</v>
      </c>
      <c r="BU311" s="545" t="b">
        <v>0</v>
      </c>
      <c r="BV311" s="543"/>
      <c r="BW311" s="541">
        <v>0</v>
      </c>
      <c r="BX311" s="541">
        <v>0</v>
      </c>
      <c r="BY311" s="543" t="s">
        <v>346</v>
      </c>
      <c r="BZ311" s="542">
        <v>45913</v>
      </c>
      <c r="CA311" s="541"/>
      <c r="CB311" s="541"/>
      <c r="CC311" s="541"/>
      <c r="CD311" s="541"/>
      <c r="CE311" s="541"/>
      <c r="CF311" s="541"/>
      <c r="CG311" s="541"/>
      <c r="CH311" s="541"/>
      <c r="CI311" s="541"/>
      <c r="CJ311" s="541"/>
      <c r="CK311" s="541"/>
      <c r="CL311" s="541"/>
      <c r="CM311" s="541"/>
      <c r="CN311" s="541"/>
      <c r="CO311" s="541"/>
      <c r="CP311" s="541"/>
      <c r="CQ311" s="541"/>
      <c r="CR311" s="541"/>
      <c r="CS311" s="541"/>
      <c r="CT311" s="541"/>
      <c r="CU311" s="541"/>
      <c r="CV311" s="541"/>
      <c r="CW311" s="541"/>
      <c r="CX311" s="541"/>
      <c r="CY311" s="541"/>
    </row>
    <row r="312" spans="1:103" ht="13.2">
      <c r="A312" s="546">
        <v>474036939</v>
      </c>
      <c r="B312" s="547">
        <v>45901</v>
      </c>
      <c r="C312" s="547">
        <v>45907</v>
      </c>
      <c r="D312" s="547">
        <v>45908</v>
      </c>
      <c r="E312" s="548" t="s">
        <v>342</v>
      </c>
      <c r="F312" s="548"/>
      <c r="G312" s="546">
        <v>3040147902132</v>
      </c>
      <c r="H312" s="546">
        <v>0</v>
      </c>
      <c r="I312" s="546">
        <v>0</v>
      </c>
      <c r="J312" s="547"/>
      <c r="K312" s="547"/>
      <c r="L312" s="548"/>
      <c r="M312" s="546">
        <v>0</v>
      </c>
      <c r="N312" s="548"/>
      <c r="O312" s="548"/>
      <c r="P312" s="548"/>
      <c r="Q312" s="548"/>
      <c r="R312" s="548"/>
      <c r="S312" s="548" t="s">
        <v>201</v>
      </c>
      <c r="T312" s="546">
        <v>0</v>
      </c>
      <c r="U312" s="546">
        <v>0</v>
      </c>
      <c r="V312" s="546">
        <v>0</v>
      </c>
      <c r="W312" s="546">
        <v>0</v>
      </c>
      <c r="X312" s="546">
        <v>0</v>
      </c>
      <c r="Y312" s="548"/>
      <c r="Z312" s="548" t="s">
        <v>343</v>
      </c>
      <c r="AA312" s="549">
        <v>45907</v>
      </c>
      <c r="AB312" s="549">
        <v>45907</v>
      </c>
      <c r="AC312" s="547">
        <v>45907</v>
      </c>
      <c r="AD312" s="546">
        <v>22082379057</v>
      </c>
      <c r="AE312" s="546">
        <v>0</v>
      </c>
      <c r="AF312" s="546">
        <v>0</v>
      </c>
      <c r="AG312" s="546">
        <v>0</v>
      </c>
      <c r="AH312" s="546">
        <v>0</v>
      </c>
      <c r="AI312" s="548"/>
      <c r="AJ312" s="546">
        <v>0</v>
      </c>
      <c r="AK312" s="546">
        <v>0</v>
      </c>
      <c r="AL312" s="546"/>
      <c r="AM312" s="546">
        <v>0</v>
      </c>
      <c r="AN312" s="546">
        <v>0</v>
      </c>
      <c r="AO312" s="546">
        <v>0</v>
      </c>
      <c r="AP312" s="546">
        <v>0</v>
      </c>
      <c r="AQ312" s="550" t="b">
        <v>0</v>
      </c>
      <c r="AR312" s="546">
        <v>0</v>
      </c>
      <c r="AS312" s="546">
        <v>0</v>
      </c>
      <c r="AT312" s="546">
        <v>3.2437999999999998</v>
      </c>
      <c r="AU312" s="546">
        <v>0</v>
      </c>
      <c r="AV312" s="546">
        <v>0</v>
      </c>
      <c r="AW312" s="548"/>
      <c r="AX312" s="548"/>
      <c r="AY312" s="546">
        <v>-2.7031666666666667</v>
      </c>
      <c r="AZ312" s="546">
        <v>-0.54</v>
      </c>
      <c r="BA312" s="548"/>
      <c r="BB312" s="546">
        <v>3738</v>
      </c>
      <c r="BC312" s="546">
        <v>0</v>
      </c>
      <c r="BD312" s="548"/>
      <c r="BE312" s="548"/>
      <c r="BF312" s="548"/>
      <c r="BG312" s="548"/>
      <c r="BH312" s="548" t="s">
        <v>344</v>
      </c>
      <c r="BI312" s="548"/>
      <c r="BJ312" s="550" t="b">
        <v>0</v>
      </c>
      <c r="BK312" s="546">
        <v>0</v>
      </c>
      <c r="BL312" s="546">
        <v>0</v>
      </c>
      <c r="BM312" s="546">
        <v>0</v>
      </c>
      <c r="BN312" s="548"/>
      <c r="BO312" s="546">
        <v>0</v>
      </c>
      <c r="BP312" s="546">
        <v>0</v>
      </c>
      <c r="BQ312" s="546">
        <v>0</v>
      </c>
      <c r="BR312" s="546">
        <v>0</v>
      </c>
      <c r="BS312" s="548" t="s">
        <v>612</v>
      </c>
      <c r="BT312" s="546">
        <v>1</v>
      </c>
      <c r="BU312" s="550" t="b">
        <v>0</v>
      </c>
      <c r="BV312" s="548"/>
      <c r="BW312" s="546">
        <v>0</v>
      </c>
      <c r="BX312" s="546">
        <v>0</v>
      </c>
      <c r="BY312" s="548" t="s">
        <v>346</v>
      </c>
      <c r="BZ312" s="547">
        <v>45913</v>
      </c>
      <c r="CA312" s="546"/>
      <c r="CB312" s="546"/>
      <c r="CC312" s="546"/>
      <c r="CD312" s="546"/>
      <c r="CE312" s="546"/>
      <c r="CF312" s="546"/>
      <c r="CG312" s="546"/>
      <c r="CH312" s="546"/>
      <c r="CI312" s="546"/>
      <c r="CJ312" s="546"/>
      <c r="CK312" s="546"/>
      <c r="CL312" s="546"/>
      <c r="CM312" s="546"/>
      <c r="CN312" s="546"/>
      <c r="CO312" s="546"/>
      <c r="CP312" s="546"/>
      <c r="CQ312" s="546"/>
      <c r="CR312" s="546"/>
      <c r="CS312" s="546"/>
      <c r="CT312" s="546"/>
      <c r="CU312" s="546"/>
      <c r="CV312" s="546"/>
      <c r="CW312" s="546"/>
      <c r="CX312" s="546"/>
      <c r="CY312" s="546"/>
    </row>
    <row r="313" spans="1:103" ht="13.2">
      <c r="A313" s="541">
        <v>474036939</v>
      </c>
      <c r="B313" s="542">
        <v>45901</v>
      </c>
      <c r="C313" s="542">
        <v>45907</v>
      </c>
      <c r="D313" s="542">
        <v>45908</v>
      </c>
      <c r="E313" s="543" t="s">
        <v>342</v>
      </c>
      <c r="F313" s="543"/>
      <c r="G313" s="541">
        <v>3040147902116</v>
      </c>
      <c r="H313" s="541">
        <v>0</v>
      </c>
      <c r="I313" s="541">
        <v>0</v>
      </c>
      <c r="J313" s="542"/>
      <c r="K313" s="542"/>
      <c r="L313" s="543"/>
      <c r="M313" s="541">
        <v>0</v>
      </c>
      <c r="N313" s="543"/>
      <c r="O313" s="543"/>
      <c r="P313" s="543"/>
      <c r="Q313" s="543"/>
      <c r="R313" s="543"/>
      <c r="S313" s="543" t="s">
        <v>201</v>
      </c>
      <c r="T313" s="541">
        <v>0</v>
      </c>
      <c r="U313" s="541">
        <v>0</v>
      </c>
      <c r="V313" s="541">
        <v>0</v>
      </c>
      <c r="W313" s="541">
        <v>0</v>
      </c>
      <c r="X313" s="541">
        <v>0</v>
      </c>
      <c r="Y313" s="543"/>
      <c r="Z313" s="543" t="s">
        <v>343</v>
      </c>
      <c r="AA313" s="544">
        <v>45907</v>
      </c>
      <c r="AB313" s="544">
        <v>45907</v>
      </c>
      <c r="AC313" s="542">
        <v>45907</v>
      </c>
      <c r="AD313" s="541">
        <v>22281675145</v>
      </c>
      <c r="AE313" s="541">
        <v>0</v>
      </c>
      <c r="AF313" s="541">
        <v>0</v>
      </c>
      <c r="AG313" s="541">
        <v>0</v>
      </c>
      <c r="AH313" s="541">
        <v>0</v>
      </c>
      <c r="AI313" s="543"/>
      <c r="AJ313" s="541">
        <v>0</v>
      </c>
      <c r="AK313" s="541">
        <v>0</v>
      </c>
      <c r="AL313" s="541"/>
      <c r="AM313" s="541">
        <v>0</v>
      </c>
      <c r="AN313" s="541">
        <v>0</v>
      </c>
      <c r="AO313" s="541">
        <v>0</v>
      </c>
      <c r="AP313" s="541">
        <v>0</v>
      </c>
      <c r="AQ313" s="545" t="b">
        <v>0</v>
      </c>
      <c r="AR313" s="541">
        <v>0</v>
      </c>
      <c r="AS313" s="541">
        <v>0</v>
      </c>
      <c r="AT313" s="541">
        <v>2.5036999999999998</v>
      </c>
      <c r="AU313" s="541">
        <v>0</v>
      </c>
      <c r="AV313" s="541">
        <v>0</v>
      </c>
      <c r="AW313" s="543"/>
      <c r="AX313" s="543"/>
      <c r="AY313" s="541">
        <v>-2.0864166666666666</v>
      </c>
      <c r="AZ313" s="541">
        <v>-0.42</v>
      </c>
      <c r="BA313" s="543"/>
      <c r="BB313" s="541">
        <v>200619</v>
      </c>
      <c r="BC313" s="541">
        <v>0</v>
      </c>
      <c r="BD313" s="543"/>
      <c r="BE313" s="543"/>
      <c r="BF313" s="543"/>
      <c r="BG313" s="543"/>
      <c r="BH313" s="543" t="s">
        <v>344</v>
      </c>
      <c r="BI313" s="543"/>
      <c r="BJ313" s="545" t="b">
        <v>0</v>
      </c>
      <c r="BK313" s="541">
        <v>0</v>
      </c>
      <c r="BL313" s="541">
        <v>0</v>
      </c>
      <c r="BM313" s="541">
        <v>0</v>
      </c>
      <c r="BN313" s="543"/>
      <c r="BO313" s="541">
        <v>0</v>
      </c>
      <c r="BP313" s="541">
        <v>0</v>
      </c>
      <c r="BQ313" s="541">
        <v>0</v>
      </c>
      <c r="BR313" s="541">
        <v>0</v>
      </c>
      <c r="BS313" s="543" t="s">
        <v>613</v>
      </c>
      <c r="BT313" s="541">
        <v>1</v>
      </c>
      <c r="BU313" s="545" t="b">
        <v>0</v>
      </c>
      <c r="BV313" s="543"/>
      <c r="BW313" s="541">
        <v>0</v>
      </c>
      <c r="BX313" s="541">
        <v>0</v>
      </c>
      <c r="BY313" s="543" t="s">
        <v>346</v>
      </c>
      <c r="BZ313" s="542">
        <v>45913</v>
      </c>
      <c r="CA313" s="541"/>
      <c r="CB313" s="541"/>
      <c r="CC313" s="541"/>
      <c r="CD313" s="541"/>
      <c r="CE313" s="541"/>
      <c r="CF313" s="541"/>
      <c r="CG313" s="541"/>
      <c r="CH313" s="541"/>
      <c r="CI313" s="541"/>
      <c r="CJ313" s="541"/>
      <c r="CK313" s="541"/>
      <c r="CL313" s="541"/>
      <c r="CM313" s="541"/>
      <c r="CN313" s="541"/>
      <c r="CO313" s="541"/>
      <c r="CP313" s="541"/>
      <c r="CQ313" s="541"/>
      <c r="CR313" s="541"/>
      <c r="CS313" s="541"/>
      <c r="CT313" s="541"/>
      <c r="CU313" s="541"/>
      <c r="CV313" s="541"/>
      <c r="CW313" s="541"/>
      <c r="CX313" s="541"/>
      <c r="CY313" s="541"/>
    </row>
    <row r="314" spans="1:103" ht="13.2">
      <c r="A314" s="546">
        <v>474036939</v>
      </c>
      <c r="B314" s="547">
        <v>45901</v>
      </c>
      <c r="C314" s="547">
        <v>45907</v>
      </c>
      <c r="D314" s="547">
        <v>45908</v>
      </c>
      <c r="E314" s="548" t="s">
        <v>342</v>
      </c>
      <c r="F314" s="548"/>
      <c r="G314" s="546">
        <v>3040147902126</v>
      </c>
      <c r="H314" s="546">
        <v>0</v>
      </c>
      <c r="I314" s="546">
        <v>0</v>
      </c>
      <c r="J314" s="547"/>
      <c r="K314" s="547"/>
      <c r="L314" s="548"/>
      <c r="M314" s="546">
        <v>0</v>
      </c>
      <c r="N314" s="548"/>
      <c r="O314" s="548"/>
      <c r="P314" s="548"/>
      <c r="Q314" s="548"/>
      <c r="R314" s="548"/>
      <c r="S314" s="548" t="s">
        <v>201</v>
      </c>
      <c r="T314" s="546">
        <v>0</v>
      </c>
      <c r="U314" s="546">
        <v>0</v>
      </c>
      <c r="V314" s="546">
        <v>0</v>
      </c>
      <c r="W314" s="546">
        <v>0</v>
      </c>
      <c r="X314" s="546">
        <v>0</v>
      </c>
      <c r="Y314" s="548"/>
      <c r="Z314" s="548" t="s">
        <v>343</v>
      </c>
      <c r="AA314" s="549">
        <v>45907</v>
      </c>
      <c r="AB314" s="549">
        <v>45907</v>
      </c>
      <c r="AC314" s="547">
        <v>45907</v>
      </c>
      <c r="AD314" s="546">
        <v>21041512220</v>
      </c>
      <c r="AE314" s="546">
        <v>0</v>
      </c>
      <c r="AF314" s="546">
        <v>0</v>
      </c>
      <c r="AG314" s="546">
        <v>0</v>
      </c>
      <c r="AH314" s="546">
        <v>0</v>
      </c>
      <c r="AI314" s="548"/>
      <c r="AJ314" s="546">
        <v>0</v>
      </c>
      <c r="AK314" s="546">
        <v>0</v>
      </c>
      <c r="AL314" s="546"/>
      <c r="AM314" s="546">
        <v>0</v>
      </c>
      <c r="AN314" s="546">
        <v>0</v>
      </c>
      <c r="AO314" s="546">
        <v>0</v>
      </c>
      <c r="AP314" s="546">
        <v>0</v>
      </c>
      <c r="AQ314" s="550" t="b">
        <v>0</v>
      </c>
      <c r="AR314" s="546">
        <v>0</v>
      </c>
      <c r="AS314" s="546">
        <v>0</v>
      </c>
      <c r="AT314" s="546">
        <v>3.0882999999999998</v>
      </c>
      <c r="AU314" s="546">
        <v>0</v>
      </c>
      <c r="AV314" s="546">
        <v>0</v>
      </c>
      <c r="AW314" s="548"/>
      <c r="AX314" s="548"/>
      <c r="AY314" s="546">
        <v>-2.5735833333333331</v>
      </c>
      <c r="AZ314" s="546">
        <v>-0.51</v>
      </c>
      <c r="BA314" s="548"/>
      <c r="BB314" s="546">
        <v>5292</v>
      </c>
      <c r="BC314" s="546">
        <v>0</v>
      </c>
      <c r="BD314" s="548"/>
      <c r="BE314" s="548"/>
      <c r="BF314" s="548"/>
      <c r="BG314" s="548"/>
      <c r="BH314" s="548" t="s">
        <v>344</v>
      </c>
      <c r="BI314" s="548"/>
      <c r="BJ314" s="550" t="b">
        <v>0</v>
      </c>
      <c r="BK314" s="546">
        <v>0</v>
      </c>
      <c r="BL314" s="546">
        <v>0</v>
      </c>
      <c r="BM314" s="546">
        <v>0</v>
      </c>
      <c r="BN314" s="548"/>
      <c r="BO314" s="546">
        <v>0</v>
      </c>
      <c r="BP314" s="546">
        <v>0</v>
      </c>
      <c r="BQ314" s="546">
        <v>0</v>
      </c>
      <c r="BR314" s="546">
        <v>0</v>
      </c>
      <c r="BS314" s="548" t="s">
        <v>614</v>
      </c>
      <c r="BT314" s="546">
        <v>1</v>
      </c>
      <c r="BU314" s="550" t="b">
        <v>0</v>
      </c>
      <c r="BV314" s="548"/>
      <c r="BW314" s="546">
        <v>0</v>
      </c>
      <c r="BX314" s="546">
        <v>0</v>
      </c>
      <c r="BY314" s="548" t="s">
        <v>346</v>
      </c>
      <c r="BZ314" s="547">
        <v>45913</v>
      </c>
      <c r="CA314" s="546"/>
      <c r="CB314" s="546"/>
      <c r="CC314" s="546"/>
      <c r="CD314" s="546"/>
      <c r="CE314" s="546"/>
      <c r="CF314" s="546"/>
      <c r="CG314" s="546"/>
      <c r="CH314" s="546"/>
      <c r="CI314" s="546"/>
      <c r="CJ314" s="546"/>
      <c r="CK314" s="546"/>
      <c r="CL314" s="546"/>
      <c r="CM314" s="546"/>
      <c r="CN314" s="546"/>
      <c r="CO314" s="546"/>
      <c r="CP314" s="546"/>
      <c r="CQ314" s="546"/>
      <c r="CR314" s="546"/>
      <c r="CS314" s="546"/>
      <c r="CT314" s="546"/>
      <c r="CU314" s="546"/>
      <c r="CV314" s="546"/>
      <c r="CW314" s="546"/>
      <c r="CX314" s="546"/>
      <c r="CY314" s="546"/>
    </row>
    <row r="315" spans="1:103" ht="13.2">
      <c r="A315" s="541">
        <v>474036939</v>
      </c>
      <c r="B315" s="542">
        <v>45901</v>
      </c>
      <c r="C315" s="542">
        <v>45907</v>
      </c>
      <c r="D315" s="542">
        <v>45908</v>
      </c>
      <c r="E315" s="543" t="s">
        <v>342</v>
      </c>
      <c r="F315" s="543"/>
      <c r="G315" s="541">
        <v>3040147902137</v>
      </c>
      <c r="H315" s="541">
        <v>0</v>
      </c>
      <c r="I315" s="541">
        <v>0</v>
      </c>
      <c r="J315" s="542"/>
      <c r="K315" s="542"/>
      <c r="L315" s="543"/>
      <c r="M315" s="541">
        <v>0</v>
      </c>
      <c r="N315" s="543"/>
      <c r="O315" s="543"/>
      <c r="P315" s="543"/>
      <c r="Q315" s="543"/>
      <c r="R315" s="543"/>
      <c r="S315" s="543" t="s">
        <v>201</v>
      </c>
      <c r="T315" s="541">
        <v>0</v>
      </c>
      <c r="U315" s="541">
        <v>0</v>
      </c>
      <c r="V315" s="541">
        <v>0</v>
      </c>
      <c r="W315" s="541">
        <v>0</v>
      </c>
      <c r="X315" s="541">
        <v>0</v>
      </c>
      <c r="Y315" s="543"/>
      <c r="Z315" s="543" t="s">
        <v>343</v>
      </c>
      <c r="AA315" s="544">
        <v>45907</v>
      </c>
      <c r="AB315" s="544">
        <v>45907</v>
      </c>
      <c r="AC315" s="542">
        <v>45907</v>
      </c>
      <c r="AD315" s="541">
        <v>23520961047</v>
      </c>
      <c r="AE315" s="541">
        <v>0</v>
      </c>
      <c r="AF315" s="541">
        <v>0</v>
      </c>
      <c r="AG315" s="541">
        <v>0</v>
      </c>
      <c r="AH315" s="541">
        <v>0</v>
      </c>
      <c r="AI315" s="543"/>
      <c r="AJ315" s="541">
        <v>0</v>
      </c>
      <c r="AK315" s="541">
        <v>0</v>
      </c>
      <c r="AL315" s="541"/>
      <c r="AM315" s="541">
        <v>0</v>
      </c>
      <c r="AN315" s="541">
        <v>0</v>
      </c>
      <c r="AO315" s="541">
        <v>0</v>
      </c>
      <c r="AP315" s="541">
        <v>0</v>
      </c>
      <c r="AQ315" s="545" t="b">
        <v>0</v>
      </c>
      <c r="AR315" s="541">
        <v>0</v>
      </c>
      <c r="AS315" s="541">
        <v>0</v>
      </c>
      <c r="AT315" s="541">
        <v>5.1390000000000002</v>
      </c>
      <c r="AU315" s="541">
        <v>0</v>
      </c>
      <c r="AV315" s="541">
        <v>0</v>
      </c>
      <c r="AW315" s="543"/>
      <c r="AX315" s="543"/>
      <c r="AY315" s="541">
        <v>-4.2824999999999998</v>
      </c>
      <c r="AZ315" s="541">
        <v>-0.86</v>
      </c>
      <c r="BA315" s="543"/>
      <c r="BB315" s="541">
        <v>157408</v>
      </c>
      <c r="BC315" s="541">
        <v>0</v>
      </c>
      <c r="BD315" s="543"/>
      <c r="BE315" s="543"/>
      <c r="BF315" s="543"/>
      <c r="BG315" s="543"/>
      <c r="BH315" s="543" t="s">
        <v>344</v>
      </c>
      <c r="BI315" s="543"/>
      <c r="BJ315" s="545" t="b">
        <v>0</v>
      </c>
      <c r="BK315" s="541">
        <v>0</v>
      </c>
      <c r="BL315" s="541">
        <v>0</v>
      </c>
      <c r="BM315" s="541">
        <v>0</v>
      </c>
      <c r="BN315" s="543"/>
      <c r="BO315" s="541">
        <v>0</v>
      </c>
      <c r="BP315" s="541">
        <v>0</v>
      </c>
      <c r="BQ315" s="541">
        <v>0</v>
      </c>
      <c r="BR315" s="541">
        <v>2030519147</v>
      </c>
      <c r="BS315" s="543" t="s">
        <v>615</v>
      </c>
      <c r="BT315" s="541">
        <v>1</v>
      </c>
      <c r="BU315" s="545" t="b">
        <v>0</v>
      </c>
      <c r="BV315" s="543"/>
      <c r="BW315" s="541">
        <v>0</v>
      </c>
      <c r="BX315" s="541">
        <v>0</v>
      </c>
      <c r="BY315" s="543" t="s">
        <v>346</v>
      </c>
      <c r="BZ315" s="542">
        <v>45913</v>
      </c>
      <c r="CA315" s="541"/>
      <c r="CB315" s="541"/>
      <c r="CC315" s="541"/>
      <c r="CD315" s="541"/>
      <c r="CE315" s="541"/>
      <c r="CF315" s="541"/>
      <c r="CG315" s="541"/>
      <c r="CH315" s="541"/>
      <c r="CI315" s="541"/>
      <c r="CJ315" s="541"/>
      <c r="CK315" s="541"/>
      <c r="CL315" s="541"/>
      <c r="CM315" s="541"/>
      <c r="CN315" s="541"/>
      <c r="CO315" s="541"/>
      <c r="CP315" s="541"/>
      <c r="CQ315" s="541"/>
      <c r="CR315" s="541"/>
      <c r="CS315" s="541"/>
      <c r="CT315" s="541"/>
      <c r="CU315" s="541"/>
      <c r="CV315" s="541"/>
      <c r="CW315" s="541"/>
      <c r="CX315" s="541"/>
      <c r="CY315" s="541"/>
    </row>
    <row r="316" spans="1:103" ht="13.2">
      <c r="A316" s="546">
        <v>474036939</v>
      </c>
      <c r="B316" s="547">
        <v>45901</v>
      </c>
      <c r="C316" s="547">
        <v>45907</v>
      </c>
      <c r="D316" s="547">
        <v>45908</v>
      </c>
      <c r="E316" s="548" t="s">
        <v>342</v>
      </c>
      <c r="F316" s="548"/>
      <c r="G316" s="546">
        <v>3040147902119</v>
      </c>
      <c r="H316" s="546">
        <v>0</v>
      </c>
      <c r="I316" s="546">
        <v>0</v>
      </c>
      <c r="J316" s="547"/>
      <c r="K316" s="547"/>
      <c r="L316" s="548"/>
      <c r="M316" s="546">
        <v>0</v>
      </c>
      <c r="N316" s="548"/>
      <c r="O316" s="548"/>
      <c r="P316" s="548"/>
      <c r="Q316" s="548"/>
      <c r="R316" s="548"/>
      <c r="S316" s="548" t="s">
        <v>201</v>
      </c>
      <c r="T316" s="546">
        <v>0</v>
      </c>
      <c r="U316" s="546">
        <v>0</v>
      </c>
      <c r="V316" s="546">
        <v>0</v>
      </c>
      <c r="W316" s="546">
        <v>0</v>
      </c>
      <c r="X316" s="546">
        <v>0</v>
      </c>
      <c r="Y316" s="548"/>
      <c r="Z316" s="548" t="s">
        <v>343</v>
      </c>
      <c r="AA316" s="549">
        <v>45907</v>
      </c>
      <c r="AB316" s="549">
        <v>45907</v>
      </c>
      <c r="AC316" s="547">
        <v>45907</v>
      </c>
      <c r="AD316" s="546">
        <v>20986066113</v>
      </c>
      <c r="AE316" s="546">
        <v>0</v>
      </c>
      <c r="AF316" s="546">
        <v>0</v>
      </c>
      <c r="AG316" s="546">
        <v>0</v>
      </c>
      <c r="AH316" s="546">
        <v>0</v>
      </c>
      <c r="AI316" s="548"/>
      <c r="AJ316" s="546">
        <v>0</v>
      </c>
      <c r="AK316" s="546">
        <v>0</v>
      </c>
      <c r="AL316" s="546"/>
      <c r="AM316" s="546">
        <v>0</v>
      </c>
      <c r="AN316" s="546">
        <v>0</v>
      </c>
      <c r="AO316" s="546">
        <v>0</v>
      </c>
      <c r="AP316" s="546">
        <v>0</v>
      </c>
      <c r="AQ316" s="550" t="b">
        <v>0</v>
      </c>
      <c r="AR316" s="546">
        <v>0</v>
      </c>
      <c r="AS316" s="546">
        <v>0</v>
      </c>
      <c r="AT316" s="546">
        <v>6.7988</v>
      </c>
      <c r="AU316" s="546">
        <v>0</v>
      </c>
      <c r="AV316" s="546">
        <v>0</v>
      </c>
      <c r="AW316" s="548"/>
      <c r="AX316" s="548"/>
      <c r="AY316" s="546">
        <v>-5.6656666666666666</v>
      </c>
      <c r="AZ316" s="546">
        <v>-1.1299999999999999</v>
      </c>
      <c r="BA316" s="548"/>
      <c r="BB316" s="546">
        <v>102450</v>
      </c>
      <c r="BC316" s="546">
        <v>0</v>
      </c>
      <c r="BD316" s="548"/>
      <c r="BE316" s="548"/>
      <c r="BF316" s="548"/>
      <c r="BG316" s="548"/>
      <c r="BH316" s="548" t="s">
        <v>344</v>
      </c>
      <c r="BI316" s="548"/>
      <c r="BJ316" s="550" t="b">
        <v>0</v>
      </c>
      <c r="BK316" s="546">
        <v>0</v>
      </c>
      <c r="BL316" s="546">
        <v>0</v>
      </c>
      <c r="BM316" s="546">
        <v>0</v>
      </c>
      <c r="BN316" s="548"/>
      <c r="BO316" s="546">
        <v>0</v>
      </c>
      <c r="BP316" s="546">
        <v>0</v>
      </c>
      <c r="BQ316" s="546">
        <v>0</v>
      </c>
      <c r="BR316" s="546">
        <v>0</v>
      </c>
      <c r="BS316" s="548" t="s">
        <v>616</v>
      </c>
      <c r="BT316" s="546">
        <v>1</v>
      </c>
      <c r="BU316" s="550" t="b">
        <v>0</v>
      </c>
      <c r="BV316" s="548"/>
      <c r="BW316" s="546">
        <v>0</v>
      </c>
      <c r="BX316" s="546">
        <v>0</v>
      </c>
      <c r="BY316" s="548" t="s">
        <v>346</v>
      </c>
      <c r="BZ316" s="547">
        <v>45913</v>
      </c>
      <c r="CA316" s="546"/>
      <c r="CB316" s="546"/>
      <c r="CC316" s="546"/>
      <c r="CD316" s="546"/>
      <c r="CE316" s="546"/>
      <c r="CF316" s="546"/>
      <c r="CG316" s="546"/>
      <c r="CH316" s="546"/>
      <c r="CI316" s="546"/>
      <c r="CJ316" s="546"/>
      <c r="CK316" s="546"/>
      <c r="CL316" s="546"/>
      <c r="CM316" s="546"/>
      <c r="CN316" s="546"/>
      <c r="CO316" s="546"/>
      <c r="CP316" s="546"/>
      <c r="CQ316" s="546"/>
      <c r="CR316" s="546"/>
      <c r="CS316" s="546"/>
      <c r="CT316" s="546"/>
      <c r="CU316" s="546"/>
      <c r="CV316" s="546"/>
      <c r="CW316" s="546"/>
      <c r="CX316" s="546"/>
      <c r="CY316" s="546"/>
    </row>
    <row r="317" spans="1:103" ht="13.2">
      <c r="A317" s="541">
        <v>474036939</v>
      </c>
      <c r="B317" s="542">
        <v>45901</v>
      </c>
      <c r="C317" s="542">
        <v>45907</v>
      </c>
      <c r="D317" s="542">
        <v>45908</v>
      </c>
      <c r="E317" s="543" t="s">
        <v>342</v>
      </c>
      <c r="F317" s="543"/>
      <c r="G317" s="541">
        <v>3040147902123</v>
      </c>
      <c r="H317" s="541">
        <v>0</v>
      </c>
      <c r="I317" s="541">
        <v>0</v>
      </c>
      <c r="J317" s="542"/>
      <c r="K317" s="542"/>
      <c r="L317" s="543"/>
      <c r="M317" s="541">
        <v>0</v>
      </c>
      <c r="N317" s="543"/>
      <c r="O317" s="543"/>
      <c r="P317" s="543"/>
      <c r="Q317" s="543"/>
      <c r="R317" s="543"/>
      <c r="S317" s="543" t="s">
        <v>201</v>
      </c>
      <c r="T317" s="541">
        <v>0</v>
      </c>
      <c r="U317" s="541">
        <v>0</v>
      </c>
      <c r="V317" s="541">
        <v>0</v>
      </c>
      <c r="W317" s="541">
        <v>0</v>
      </c>
      <c r="X317" s="541">
        <v>0</v>
      </c>
      <c r="Y317" s="543"/>
      <c r="Z317" s="543" t="s">
        <v>343</v>
      </c>
      <c r="AA317" s="544">
        <v>45907</v>
      </c>
      <c r="AB317" s="544">
        <v>45907</v>
      </c>
      <c r="AC317" s="542">
        <v>45907</v>
      </c>
      <c r="AD317" s="541">
        <v>20794464494</v>
      </c>
      <c r="AE317" s="541">
        <v>0</v>
      </c>
      <c r="AF317" s="541">
        <v>0</v>
      </c>
      <c r="AG317" s="541">
        <v>0</v>
      </c>
      <c r="AH317" s="541">
        <v>0</v>
      </c>
      <c r="AI317" s="543"/>
      <c r="AJ317" s="541">
        <v>0</v>
      </c>
      <c r="AK317" s="541">
        <v>0</v>
      </c>
      <c r="AL317" s="541"/>
      <c r="AM317" s="541">
        <v>0</v>
      </c>
      <c r="AN317" s="541">
        <v>0</v>
      </c>
      <c r="AO317" s="541">
        <v>0</v>
      </c>
      <c r="AP317" s="541">
        <v>0</v>
      </c>
      <c r="AQ317" s="545" t="b">
        <v>0</v>
      </c>
      <c r="AR317" s="541">
        <v>0</v>
      </c>
      <c r="AS317" s="541">
        <v>0</v>
      </c>
      <c r="AT317" s="541">
        <v>3.8218999999999999</v>
      </c>
      <c r="AU317" s="541">
        <v>0</v>
      </c>
      <c r="AV317" s="541">
        <v>0</v>
      </c>
      <c r="AW317" s="543"/>
      <c r="AX317" s="543"/>
      <c r="AY317" s="541">
        <v>-3.1849166666666666</v>
      </c>
      <c r="AZ317" s="541">
        <v>-0.64</v>
      </c>
      <c r="BA317" s="543"/>
      <c r="BB317" s="541">
        <v>5992</v>
      </c>
      <c r="BC317" s="541">
        <v>0</v>
      </c>
      <c r="BD317" s="543"/>
      <c r="BE317" s="543"/>
      <c r="BF317" s="543"/>
      <c r="BG317" s="543"/>
      <c r="BH317" s="543" t="s">
        <v>344</v>
      </c>
      <c r="BI317" s="543"/>
      <c r="BJ317" s="545" t="b">
        <v>0</v>
      </c>
      <c r="BK317" s="541">
        <v>0</v>
      </c>
      <c r="BL317" s="541">
        <v>0</v>
      </c>
      <c r="BM317" s="541">
        <v>0</v>
      </c>
      <c r="BN317" s="543"/>
      <c r="BO317" s="541">
        <v>0</v>
      </c>
      <c r="BP317" s="541">
        <v>0</v>
      </c>
      <c r="BQ317" s="541">
        <v>0</v>
      </c>
      <c r="BR317" s="541">
        <v>0</v>
      </c>
      <c r="BS317" s="543" t="s">
        <v>617</v>
      </c>
      <c r="BT317" s="541">
        <v>1</v>
      </c>
      <c r="BU317" s="545" t="b">
        <v>0</v>
      </c>
      <c r="BV317" s="543"/>
      <c r="BW317" s="541">
        <v>0</v>
      </c>
      <c r="BX317" s="541">
        <v>0</v>
      </c>
      <c r="BY317" s="543" t="s">
        <v>346</v>
      </c>
      <c r="BZ317" s="542">
        <v>45913</v>
      </c>
      <c r="CA317" s="541"/>
      <c r="CB317" s="541"/>
      <c r="CC317" s="541"/>
      <c r="CD317" s="541"/>
      <c r="CE317" s="541"/>
      <c r="CF317" s="541"/>
      <c r="CG317" s="541"/>
      <c r="CH317" s="541"/>
      <c r="CI317" s="541"/>
      <c r="CJ317" s="541"/>
      <c r="CK317" s="541"/>
      <c r="CL317" s="541"/>
      <c r="CM317" s="541"/>
      <c r="CN317" s="541"/>
      <c r="CO317" s="541"/>
      <c r="CP317" s="541"/>
      <c r="CQ317" s="541"/>
      <c r="CR317" s="541"/>
      <c r="CS317" s="541"/>
      <c r="CT317" s="541"/>
      <c r="CU317" s="541"/>
      <c r="CV317" s="541"/>
      <c r="CW317" s="541"/>
      <c r="CX317" s="541"/>
      <c r="CY317" s="541"/>
    </row>
    <row r="318" spans="1:103" ht="13.2">
      <c r="A318" s="546">
        <v>474036939</v>
      </c>
      <c r="B318" s="547">
        <v>45901</v>
      </c>
      <c r="C318" s="547">
        <v>45907</v>
      </c>
      <c r="D318" s="547">
        <v>45908</v>
      </c>
      <c r="E318" s="548" t="s">
        <v>342</v>
      </c>
      <c r="F318" s="548"/>
      <c r="G318" s="546">
        <v>3040147902122</v>
      </c>
      <c r="H318" s="546">
        <v>0</v>
      </c>
      <c r="I318" s="546">
        <v>0</v>
      </c>
      <c r="J318" s="547"/>
      <c r="K318" s="547"/>
      <c r="L318" s="548"/>
      <c r="M318" s="546">
        <v>0</v>
      </c>
      <c r="N318" s="548"/>
      <c r="O318" s="548"/>
      <c r="P318" s="548"/>
      <c r="Q318" s="548"/>
      <c r="R318" s="548"/>
      <c r="S318" s="548" t="s">
        <v>201</v>
      </c>
      <c r="T318" s="546">
        <v>0</v>
      </c>
      <c r="U318" s="546">
        <v>0</v>
      </c>
      <c r="V318" s="546">
        <v>0</v>
      </c>
      <c r="W318" s="546">
        <v>0</v>
      </c>
      <c r="X318" s="546">
        <v>0</v>
      </c>
      <c r="Y318" s="548"/>
      <c r="Z318" s="548" t="s">
        <v>343</v>
      </c>
      <c r="AA318" s="549">
        <v>45907</v>
      </c>
      <c r="AB318" s="549">
        <v>45907</v>
      </c>
      <c r="AC318" s="547">
        <v>45907</v>
      </c>
      <c r="AD318" s="546">
        <v>23333452933</v>
      </c>
      <c r="AE318" s="546">
        <v>0</v>
      </c>
      <c r="AF318" s="546">
        <v>0</v>
      </c>
      <c r="AG318" s="546">
        <v>0</v>
      </c>
      <c r="AH318" s="546">
        <v>0</v>
      </c>
      <c r="AI318" s="548"/>
      <c r="AJ318" s="546">
        <v>0</v>
      </c>
      <c r="AK318" s="546">
        <v>0</v>
      </c>
      <c r="AL318" s="546"/>
      <c r="AM318" s="546">
        <v>0</v>
      </c>
      <c r="AN318" s="546">
        <v>0</v>
      </c>
      <c r="AO318" s="546">
        <v>0</v>
      </c>
      <c r="AP318" s="546">
        <v>0</v>
      </c>
      <c r="AQ318" s="550" t="b">
        <v>0</v>
      </c>
      <c r="AR318" s="546">
        <v>0</v>
      </c>
      <c r="AS318" s="546">
        <v>0</v>
      </c>
      <c r="AT318" s="546">
        <v>3.2216</v>
      </c>
      <c r="AU318" s="546">
        <v>0</v>
      </c>
      <c r="AV318" s="546">
        <v>0</v>
      </c>
      <c r="AW318" s="548"/>
      <c r="AX318" s="548"/>
      <c r="AY318" s="546">
        <v>-2.6846666666666668</v>
      </c>
      <c r="AZ318" s="546">
        <v>-0.54</v>
      </c>
      <c r="BA318" s="548"/>
      <c r="BB318" s="546">
        <v>168206</v>
      </c>
      <c r="BC318" s="546">
        <v>0</v>
      </c>
      <c r="BD318" s="548"/>
      <c r="BE318" s="548"/>
      <c r="BF318" s="548"/>
      <c r="BG318" s="548"/>
      <c r="BH318" s="548" t="s">
        <v>344</v>
      </c>
      <c r="BI318" s="548"/>
      <c r="BJ318" s="550" t="b">
        <v>0</v>
      </c>
      <c r="BK318" s="546">
        <v>0</v>
      </c>
      <c r="BL318" s="546">
        <v>0</v>
      </c>
      <c r="BM318" s="546">
        <v>0</v>
      </c>
      <c r="BN318" s="548"/>
      <c r="BO318" s="546">
        <v>0</v>
      </c>
      <c r="BP318" s="546">
        <v>0</v>
      </c>
      <c r="BQ318" s="546">
        <v>0</v>
      </c>
      <c r="BR318" s="546">
        <v>2004439531</v>
      </c>
      <c r="BS318" s="548" t="s">
        <v>618</v>
      </c>
      <c r="BT318" s="546">
        <v>1</v>
      </c>
      <c r="BU318" s="550" t="b">
        <v>0</v>
      </c>
      <c r="BV318" s="548"/>
      <c r="BW318" s="546">
        <v>0</v>
      </c>
      <c r="BX318" s="546">
        <v>0</v>
      </c>
      <c r="BY318" s="548" t="s">
        <v>346</v>
      </c>
      <c r="BZ318" s="547">
        <v>45913</v>
      </c>
      <c r="CA318" s="546"/>
      <c r="CB318" s="546"/>
      <c r="CC318" s="546"/>
      <c r="CD318" s="546"/>
      <c r="CE318" s="546"/>
      <c r="CF318" s="546"/>
      <c r="CG318" s="546"/>
      <c r="CH318" s="546"/>
      <c r="CI318" s="546"/>
      <c r="CJ318" s="546"/>
      <c r="CK318" s="546"/>
      <c r="CL318" s="546"/>
      <c r="CM318" s="546"/>
      <c r="CN318" s="546"/>
      <c r="CO318" s="546"/>
      <c r="CP318" s="546"/>
      <c r="CQ318" s="546"/>
      <c r="CR318" s="546"/>
      <c r="CS318" s="546"/>
      <c r="CT318" s="546"/>
      <c r="CU318" s="546"/>
      <c r="CV318" s="546"/>
      <c r="CW318" s="546"/>
      <c r="CX318" s="546"/>
      <c r="CY318" s="546"/>
    </row>
    <row r="319" spans="1:103" ht="13.2">
      <c r="A319" s="541">
        <v>474036939</v>
      </c>
      <c r="B319" s="542">
        <v>45901</v>
      </c>
      <c r="C319" s="542">
        <v>45907</v>
      </c>
      <c r="D319" s="542">
        <v>45908</v>
      </c>
      <c r="E319" s="543" t="s">
        <v>342</v>
      </c>
      <c r="F319" s="543"/>
      <c r="G319" s="541">
        <v>3040147902117</v>
      </c>
      <c r="H319" s="541">
        <v>0</v>
      </c>
      <c r="I319" s="541">
        <v>0</v>
      </c>
      <c r="J319" s="542"/>
      <c r="K319" s="542"/>
      <c r="L319" s="543"/>
      <c r="M319" s="541">
        <v>0</v>
      </c>
      <c r="N319" s="543"/>
      <c r="O319" s="543"/>
      <c r="P319" s="543"/>
      <c r="Q319" s="543"/>
      <c r="R319" s="543"/>
      <c r="S319" s="543" t="s">
        <v>201</v>
      </c>
      <c r="T319" s="541">
        <v>0</v>
      </c>
      <c r="U319" s="541">
        <v>0</v>
      </c>
      <c r="V319" s="541">
        <v>0</v>
      </c>
      <c r="W319" s="541">
        <v>0</v>
      </c>
      <c r="X319" s="541">
        <v>0</v>
      </c>
      <c r="Y319" s="543"/>
      <c r="Z319" s="543" t="s">
        <v>343</v>
      </c>
      <c r="AA319" s="544">
        <v>45907</v>
      </c>
      <c r="AB319" s="544">
        <v>45907</v>
      </c>
      <c r="AC319" s="542">
        <v>45907</v>
      </c>
      <c r="AD319" s="541">
        <v>22187003231</v>
      </c>
      <c r="AE319" s="541">
        <v>0</v>
      </c>
      <c r="AF319" s="541">
        <v>0</v>
      </c>
      <c r="AG319" s="541">
        <v>0</v>
      </c>
      <c r="AH319" s="541">
        <v>0</v>
      </c>
      <c r="AI319" s="543"/>
      <c r="AJ319" s="541">
        <v>0</v>
      </c>
      <c r="AK319" s="541">
        <v>0</v>
      </c>
      <c r="AL319" s="541"/>
      <c r="AM319" s="541">
        <v>0</v>
      </c>
      <c r="AN319" s="541">
        <v>0</v>
      </c>
      <c r="AO319" s="541">
        <v>0</v>
      </c>
      <c r="AP319" s="541">
        <v>0</v>
      </c>
      <c r="AQ319" s="545" t="b">
        <v>0</v>
      </c>
      <c r="AR319" s="541">
        <v>0</v>
      </c>
      <c r="AS319" s="541">
        <v>0</v>
      </c>
      <c r="AT319" s="541">
        <v>4.0868000000000002</v>
      </c>
      <c r="AU319" s="541">
        <v>0</v>
      </c>
      <c r="AV319" s="541">
        <v>0</v>
      </c>
      <c r="AW319" s="543"/>
      <c r="AX319" s="543"/>
      <c r="AY319" s="541">
        <v>-3.4056666666666668</v>
      </c>
      <c r="AZ319" s="541">
        <v>-0.68</v>
      </c>
      <c r="BA319" s="543"/>
      <c r="BB319" s="541">
        <v>103390</v>
      </c>
      <c r="BC319" s="541">
        <v>0</v>
      </c>
      <c r="BD319" s="543"/>
      <c r="BE319" s="543"/>
      <c r="BF319" s="543"/>
      <c r="BG319" s="543"/>
      <c r="BH319" s="543" t="s">
        <v>344</v>
      </c>
      <c r="BI319" s="543"/>
      <c r="BJ319" s="545" t="b">
        <v>0</v>
      </c>
      <c r="BK319" s="541">
        <v>0</v>
      </c>
      <c r="BL319" s="541">
        <v>0</v>
      </c>
      <c r="BM319" s="541">
        <v>0</v>
      </c>
      <c r="BN319" s="543"/>
      <c r="BO319" s="541">
        <v>0</v>
      </c>
      <c r="BP319" s="541">
        <v>0</v>
      </c>
      <c r="BQ319" s="541">
        <v>0</v>
      </c>
      <c r="BR319" s="541">
        <v>0</v>
      </c>
      <c r="BS319" s="543" t="s">
        <v>619</v>
      </c>
      <c r="BT319" s="541">
        <v>1</v>
      </c>
      <c r="BU319" s="545" t="b">
        <v>0</v>
      </c>
      <c r="BV319" s="543"/>
      <c r="BW319" s="541">
        <v>0</v>
      </c>
      <c r="BX319" s="541">
        <v>0</v>
      </c>
      <c r="BY319" s="543" t="s">
        <v>346</v>
      </c>
      <c r="BZ319" s="542">
        <v>45913</v>
      </c>
      <c r="CA319" s="541"/>
      <c r="CB319" s="541"/>
      <c r="CC319" s="541"/>
      <c r="CD319" s="541"/>
      <c r="CE319" s="541"/>
      <c r="CF319" s="541"/>
      <c r="CG319" s="541"/>
      <c r="CH319" s="541"/>
      <c r="CI319" s="541"/>
      <c r="CJ319" s="541"/>
      <c r="CK319" s="541"/>
      <c r="CL319" s="541"/>
      <c r="CM319" s="541"/>
      <c r="CN319" s="541"/>
      <c r="CO319" s="541"/>
      <c r="CP319" s="541"/>
      <c r="CQ319" s="541"/>
      <c r="CR319" s="541"/>
      <c r="CS319" s="541"/>
      <c r="CT319" s="541"/>
      <c r="CU319" s="541"/>
      <c r="CV319" s="541"/>
      <c r="CW319" s="541"/>
      <c r="CX319" s="541"/>
      <c r="CY319" s="541"/>
    </row>
    <row r="320" spans="1:103" ht="13.2">
      <c r="A320" s="546">
        <v>294056455</v>
      </c>
      <c r="B320" s="547">
        <v>45656</v>
      </c>
      <c r="C320" s="547">
        <v>45662</v>
      </c>
      <c r="D320" s="547">
        <v>45663</v>
      </c>
      <c r="E320" s="548" t="s">
        <v>342</v>
      </c>
      <c r="F320" s="548"/>
      <c r="G320" s="546">
        <v>2890000980478</v>
      </c>
      <c r="H320" s="546">
        <v>0</v>
      </c>
      <c r="I320" s="546">
        <v>0</v>
      </c>
      <c r="J320" s="547"/>
      <c r="K320" s="547"/>
      <c r="L320" s="548"/>
      <c r="M320" s="546">
        <v>0</v>
      </c>
      <c r="N320" s="548"/>
      <c r="O320" s="548"/>
      <c r="P320" s="548"/>
      <c r="Q320" s="548"/>
      <c r="R320" s="548"/>
      <c r="S320" s="548"/>
      <c r="T320" s="546">
        <v>2</v>
      </c>
      <c r="U320" s="546">
        <v>0</v>
      </c>
      <c r="V320" s="546">
        <v>0</v>
      </c>
      <c r="W320" s="546">
        <v>0</v>
      </c>
      <c r="X320" s="546">
        <v>0</v>
      </c>
      <c r="Y320" s="548"/>
      <c r="Z320" s="548" t="s">
        <v>620</v>
      </c>
      <c r="AA320" s="549">
        <v>45658</v>
      </c>
      <c r="AB320" s="549">
        <v>45658</v>
      </c>
      <c r="AC320" s="547">
        <v>45658</v>
      </c>
      <c r="AD320" s="546">
        <v>28237088964</v>
      </c>
      <c r="AE320" s="546">
        <v>0</v>
      </c>
      <c r="AF320" s="546">
        <v>0</v>
      </c>
      <c r="AG320" s="546">
        <v>0</v>
      </c>
      <c r="AH320" s="546">
        <v>0</v>
      </c>
      <c r="AI320" s="548"/>
      <c r="AJ320" s="546">
        <v>0</v>
      </c>
      <c r="AK320" s="546">
        <v>0</v>
      </c>
      <c r="AL320" s="546">
        <v>0</v>
      </c>
      <c r="AM320" s="546">
        <v>0</v>
      </c>
      <c r="AN320" s="546">
        <v>0</v>
      </c>
      <c r="AO320" s="546">
        <v>0</v>
      </c>
      <c r="AP320" s="546">
        <v>0</v>
      </c>
      <c r="AQ320" s="550" t="b">
        <v>0</v>
      </c>
      <c r="AR320" s="546">
        <v>0</v>
      </c>
      <c r="AS320" s="546">
        <v>0</v>
      </c>
      <c r="AT320" s="546">
        <v>0</v>
      </c>
      <c r="AU320" s="546">
        <v>0</v>
      </c>
      <c r="AV320" s="546">
        <v>0</v>
      </c>
      <c r="AW320" s="548"/>
      <c r="AX320" s="548"/>
      <c r="AY320" s="546">
        <v>-3.6583333333333332</v>
      </c>
      <c r="AZ320" s="546">
        <v>-0.73</v>
      </c>
      <c r="BA320" s="548"/>
      <c r="BB320" s="546">
        <v>0</v>
      </c>
      <c r="BC320" s="546">
        <v>0</v>
      </c>
      <c r="BD320" s="548"/>
      <c r="BE320" s="548"/>
      <c r="BF320" s="548"/>
      <c r="BG320" s="548"/>
      <c r="BH320" s="548" t="s">
        <v>344</v>
      </c>
      <c r="BI320" s="548"/>
      <c r="BJ320" s="550" t="b">
        <v>0</v>
      </c>
      <c r="BK320" s="546">
        <v>0</v>
      </c>
      <c r="BL320" s="546">
        <v>0</v>
      </c>
      <c r="BM320" s="546">
        <v>4.3899999999999997</v>
      </c>
      <c r="BN320" s="548"/>
      <c r="BO320" s="546">
        <v>0</v>
      </c>
      <c r="BP320" s="546">
        <v>0</v>
      </c>
      <c r="BQ320" s="546">
        <v>0</v>
      </c>
      <c r="BR320" s="546">
        <v>2685233840</v>
      </c>
      <c r="BS320" s="548" t="s">
        <v>621</v>
      </c>
      <c r="BT320" s="546">
        <v>1</v>
      </c>
      <c r="BU320" s="550" t="b">
        <v>0</v>
      </c>
      <c r="BV320" s="548"/>
      <c r="BW320" s="546">
        <v>0</v>
      </c>
      <c r="BX320" s="546">
        <v>0</v>
      </c>
      <c r="BY320" s="548" t="s">
        <v>346</v>
      </c>
      <c r="BZ320" s="547">
        <v>45849</v>
      </c>
      <c r="CA320" s="546"/>
      <c r="CB320" s="546"/>
      <c r="CC320" s="546"/>
      <c r="CD320" s="546"/>
      <c r="CE320" s="546"/>
      <c r="CF320" s="546"/>
      <c r="CG320" s="546"/>
      <c r="CH320" s="546"/>
      <c r="CI320" s="546"/>
      <c r="CJ320" s="546"/>
      <c r="CK320" s="546"/>
      <c r="CL320" s="546"/>
      <c r="CM320" s="546"/>
      <c r="CN320" s="546"/>
      <c r="CO320" s="546"/>
      <c r="CP320" s="546"/>
      <c r="CQ320" s="546"/>
      <c r="CR320" s="546"/>
      <c r="CS320" s="546"/>
      <c r="CT320" s="546"/>
      <c r="CU320" s="546"/>
      <c r="CV320" s="546"/>
      <c r="CW320" s="546"/>
      <c r="CX320" s="546"/>
      <c r="CY320" s="546"/>
    </row>
    <row r="321" spans="1:103" ht="13.2">
      <c r="A321" s="541">
        <v>294056455</v>
      </c>
      <c r="B321" s="542">
        <v>45656</v>
      </c>
      <c r="C321" s="542">
        <v>45662</v>
      </c>
      <c r="D321" s="542">
        <v>45663</v>
      </c>
      <c r="E321" s="543" t="s">
        <v>342</v>
      </c>
      <c r="F321" s="543"/>
      <c r="G321" s="541">
        <v>2890093962600</v>
      </c>
      <c r="H321" s="541">
        <v>0</v>
      </c>
      <c r="I321" s="541">
        <v>0</v>
      </c>
      <c r="J321" s="542"/>
      <c r="K321" s="542"/>
      <c r="L321" s="543"/>
      <c r="M321" s="541">
        <v>0</v>
      </c>
      <c r="N321" s="543"/>
      <c r="O321" s="543"/>
      <c r="P321" s="543"/>
      <c r="Q321" s="543"/>
      <c r="R321" s="543"/>
      <c r="S321" s="543"/>
      <c r="T321" s="541">
        <v>2</v>
      </c>
      <c r="U321" s="541">
        <v>0</v>
      </c>
      <c r="V321" s="541">
        <v>0</v>
      </c>
      <c r="W321" s="541">
        <v>0</v>
      </c>
      <c r="X321" s="541">
        <v>0</v>
      </c>
      <c r="Y321" s="543"/>
      <c r="Z321" s="543" t="s">
        <v>620</v>
      </c>
      <c r="AA321" s="544">
        <v>45659</v>
      </c>
      <c r="AB321" s="544">
        <v>45659</v>
      </c>
      <c r="AC321" s="542">
        <v>45659</v>
      </c>
      <c r="AD321" s="541">
        <v>28418786745</v>
      </c>
      <c r="AE321" s="541">
        <v>0</v>
      </c>
      <c r="AF321" s="541">
        <v>0</v>
      </c>
      <c r="AG321" s="541">
        <v>0</v>
      </c>
      <c r="AH321" s="541">
        <v>0</v>
      </c>
      <c r="AI321" s="543"/>
      <c r="AJ321" s="541">
        <v>0</v>
      </c>
      <c r="AK321" s="541">
        <v>0</v>
      </c>
      <c r="AL321" s="541">
        <v>0</v>
      </c>
      <c r="AM321" s="541">
        <v>0</v>
      </c>
      <c r="AN321" s="541">
        <v>0</v>
      </c>
      <c r="AO321" s="541">
        <v>0</v>
      </c>
      <c r="AP321" s="541">
        <v>0</v>
      </c>
      <c r="AQ321" s="545" t="b">
        <v>0</v>
      </c>
      <c r="AR321" s="541">
        <v>0</v>
      </c>
      <c r="AS321" s="541">
        <v>0</v>
      </c>
      <c r="AT321" s="541">
        <v>0</v>
      </c>
      <c r="AU321" s="541">
        <v>0</v>
      </c>
      <c r="AV321" s="541">
        <v>0</v>
      </c>
      <c r="AW321" s="543"/>
      <c r="AX321" s="543"/>
      <c r="AY321" s="541">
        <v>-6.1916666666666664</v>
      </c>
      <c r="AZ321" s="541">
        <v>-1.24</v>
      </c>
      <c r="BA321" s="543"/>
      <c r="BB321" s="541">
        <v>0</v>
      </c>
      <c r="BC321" s="541">
        <v>0</v>
      </c>
      <c r="BD321" s="543"/>
      <c r="BE321" s="543"/>
      <c r="BF321" s="543"/>
      <c r="BG321" s="543"/>
      <c r="BH321" s="543" t="s">
        <v>344</v>
      </c>
      <c r="BI321" s="543"/>
      <c r="BJ321" s="545" t="b">
        <v>0</v>
      </c>
      <c r="BK321" s="541">
        <v>0</v>
      </c>
      <c r="BL321" s="541">
        <v>0</v>
      </c>
      <c r="BM321" s="541">
        <v>7.43</v>
      </c>
      <c r="BN321" s="543" t="s">
        <v>622</v>
      </c>
      <c r="BO321" s="541">
        <v>0</v>
      </c>
      <c r="BP321" s="541">
        <v>0</v>
      </c>
      <c r="BQ321" s="541">
        <v>0</v>
      </c>
      <c r="BR321" s="541">
        <v>2710077777</v>
      </c>
      <c r="BS321" s="543" t="s">
        <v>623</v>
      </c>
      <c r="BT321" s="541">
        <v>1</v>
      </c>
      <c r="BU321" s="545" t="b">
        <v>0</v>
      </c>
      <c r="BV321" s="543"/>
      <c r="BW321" s="541">
        <v>0</v>
      </c>
      <c r="BX321" s="541">
        <v>0</v>
      </c>
      <c r="BY321" s="543" t="s">
        <v>346</v>
      </c>
      <c r="BZ321" s="542">
        <v>45849</v>
      </c>
      <c r="CA321" s="541"/>
      <c r="CB321" s="541"/>
      <c r="CC321" s="541"/>
      <c r="CD321" s="541"/>
      <c r="CE321" s="541"/>
      <c r="CF321" s="541"/>
      <c r="CG321" s="541"/>
      <c r="CH321" s="541"/>
      <c r="CI321" s="541"/>
      <c r="CJ321" s="541"/>
      <c r="CK321" s="541"/>
      <c r="CL321" s="541"/>
      <c r="CM321" s="541"/>
      <c r="CN321" s="541"/>
      <c r="CO321" s="541"/>
      <c r="CP321" s="541"/>
      <c r="CQ321" s="541"/>
      <c r="CR321" s="541"/>
      <c r="CS321" s="541"/>
      <c r="CT321" s="541"/>
      <c r="CU321" s="541"/>
      <c r="CV321" s="541"/>
      <c r="CW321" s="541"/>
      <c r="CX321" s="541"/>
      <c r="CY321" s="541"/>
    </row>
    <row r="322" spans="1:103" ht="13.2">
      <c r="A322" s="546">
        <v>294056455</v>
      </c>
      <c r="B322" s="547">
        <v>45656</v>
      </c>
      <c r="C322" s="547">
        <v>45662</v>
      </c>
      <c r="D322" s="547">
        <v>45663</v>
      </c>
      <c r="E322" s="548" t="s">
        <v>342</v>
      </c>
      <c r="F322" s="548"/>
      <c r="G322" s="546">
        <v>2890093962601</v>
      </c>
      <c r="H322" s="546">
        <v>0</v>
      </c>
      <c r="I322" s="546">
        <v>0</v>
      </c>
      <c r="J322" s="547"/>
      <c r="K322" s="547"/>
      <c r="L322" s="548"/>
      <c r="M322" s="546">
        <v>0</v>
      </c>
      <c r="N322" s="548"/>
      <c r="O322" s="548"/>
      <c r="P322" s="548"/>
      <c r="Q322" s="548"/>
      <c r="R322" s="548"/>
      <c r="S322" s="548"/>
      <c r="T322" s="546">
        <v>2</v>
      </c>
      <c r="U322" s="546">
        <v>0</v>
      </c>
      <c r="V322" s="546">
        <v>0</v>
      </c>
      <c r="W322" s="546">
        <v>0</v>
      </c>
      <c r="X322" s="546">
        <v>0</v>
      </c>
      <c r="Y322" s="548"/>
      <c r="Z322" s="548" t="s">
        <v>620</v>
      </c>
      <c r="AA322" s="549">
        <v>45659</v>
      </c>
      <c r="AB322" s="549">
        <v>45659</v>
      </c>
      <c r="AC322" s="547">
        <v>45659</v>
      </c>
      <c r="AD322" s="546">
        <v>26025522472</v>
      </c>
      <c r="AE322" s="546">
        <v>0</v>
      </c>
      <c r="AF322" s="546">
        <v>0</v>
      </c>
      <c r="AG322" s="546">
        <v>0</v>
      </c>
      <c r="AH322" s="546">
        <v>0</v>
      </c>
      <c r="AI322" s="548"/>
      <c r="AJ322" s="546">
        <v>0</v>
      </c>
      <c r="AK322" s="546">
        <v>0</v>
      </c>
      <c r="AL322" s="546">
        <v>0</v>
      </c>
      <c r="AM322" s="546">
        <v>0</v>
      </c>
      <c r="AN322" s="546">
        <v>0</v>
      </c>
      <c r="AO322" s="546">
        <v>0</v>
      </c>
      <c r="AP322" s="546">
        <v>0</v>
      </c>
      <c r="AQ322" s="550" t="b">
        <v>0</v>
      </c>
      <c r="AR322" s="546">
        <v>0</v>
      </c>
      <c r="AS322" s="546">
        <v>0</v>
      </c>
      <c r="AT322" s="546">
        <v>0</v>
      </c>
      <c r="AU322" s="546">
        <v>0</v>
      </c>
      <c r="AV322" s="546">
        <v>0</v>
      </c>
      <c r="AW322" s="548"/>
      <c r="AX322" s="548"/>
      <c r="AY322" s="546">
        <v>-2.3416666666666668</v>
      </c>
      <c r="AZ322" s="546">
        <v>-0.47</v>
      </c>
      <c r="BA322" s="548"/>
      <c r="BB322" s="546">
        <v>0</v>
      </c>
      <c r="BC322" s="546">
        <v>0</v>
      </c>
      <c r="BD322" s="548"/>
      <c r="BE322" s="548"/>
      <c r="BF322" s="548"/>
      <c r="BG322" s="548"/>
      <c r="BH322" s="548" t="s">
        <v>344</v>
      </c>
      <c r="BI322" s="548"/>
      <c r="BJ322" s="550" t="b">
        <v>0</v>
      </c>
      <c r="BK322" s="546">
        <v>0</v>
      </c>
      <c r="BL322" s="546">
        <v>0</v>
      </c>
      <c r="BM322" s="546">
        <v>2.81</v>
      </c>
      <c r="BN322" s="548" t="s">
        <v>624</v>
      </c>
      <c r="BO322" s="546">
        <v>0</v>
      </c>
      <c r="BP322" s="546">
        <v>0</v>
      </c>
      <c r="BQ322" s="546">
        <v>0</v>
      </c>
      <c r="BR322" s="546">
        <v>0</v>
      </c>
      <c r="BS322" s="548" t="s">
        <v>625</v>
      </c>
      <c r="BT322" s="546">
        <v>1</v>
      </c>
      <c r="BU322" s="550" t="b">
        <v>0</v>
      </c>
      <c r="BV322" s="548"/>
      <c r="BW322" s="546">
        <v>0</v>
      </c>
      <c r="BX322" s="546">
        <v>0</v>
      </c>
      <c r="BY322" s="548" t="s">
        <v>346</v>
      </c>
      <c r="BZ322" s="547">
        <v>45849</v>
      </c>
      <c r="CA322" s="546"/>
      <c r="CB322" s="546"/>
      <c r="CC322" s="546"/>
      <c r="CD322" s="546"/>
      <c r="CE322" s="546"/>
      <c r="CF322" s="546"/>
      <c r="CG322" s="546"/>
      <c r="CH322" s="546"/>
      <c r="CI322" s="546"/>
      <c r="CJ322" s="546"/>
      <c r="CK322" s="546"/>
      <c r="CL322" s="546"/>
      <c r="CM322" s="546"/>
      <c r="CN322" s="546"/>
      <c r="CO322" s="546"/>
      <c r="CP322" s="546"/>
      <c r="CQ322" s="546"/>
      <c r="CR322" s="546"/>
      <c r="CS322" s="546"/>
      <c r="CT322" s="546"/>
      <c r="CU322" s="546"/>
      <c r="CV322" s="546"/>
      <c r="CW322" s="546"/>
      <c r="CX322" s="546"/>
      <c r="CY322" s="546"/>
    </row>
    <row r="323" spans="1:103" ht="13.2">
      <c r="A323" s="541">
        <v>294332529</v>
      </c>
      <c r="B323" s="542">
        <v>45663</v>
      </c>
      <c r="C323" s="542">
        <v>45669</v>
      </c>
      <c r="D323" s="542">
        <v>45670</v>
      </c>
      <c r="E323" s="543" t="s">
        <v>342</v>
      </c>
      <c r="F323" s="543"/>
      <c r="G323" s="541">
        <v>2890380685933</v>
      </c>
      <c r="H323" s="541">
        <v>0</v>
      </c>
      <c r="I323" s="541">
        <v>0</v>
      </c>
      <c r="J323" s="542"/>
      <c r="K323" s="542"/>
      <c r="L323" s="543"/>
      <c r="M323" s="541">
        <v>0</v>
      </c>
      <c r="N323" s="543"/>
      <c r="O323" s="543"/>
      <c r="P323" s="543"/>
      <c r="Q323" s="543"/>
      <c r="R323" s="543"/>
      <c r="S323" s="543"/>
      <c r="T323" s="541">
        <v>2</v>
      </c>
      <c r="U323" s="541">
        <v>0</v>
      </c>
      <c r="V323" s="541">
        <v>0</v>
      </c>
      <c r="W323" s="541">
        <v>0</v>
      </c>
      <c r="X323" s="541">
        <v>0</v>
      </c>
      <c r="Y323" s="543"/>
      <c r="Z323" s="543" t="s">
        <v>620</v>
      </c>
      <c r="AA323" s="544">
        <v>45663</v>
      </c>
      <c r="AB323" s="544">
        <v>45663</v>
      </c>
      <c r="AC323" s="542">
        <v>45663</v>
      </c>
      <c r="AD323" s="541">
        <v>28618331040</v>
      </c>
      <c r="AE323" s="541">
        <v>0</v>
      </c>
      <c r="AF323" s="541">
        <v>0</v>
      </c>
      <c r="AG323" s="541">
        <v>0</v>
      </c>
      <c r="AH323" s="541">
        <v>0</v>
      </c>
      <c r="AI323" s="543"/>
      <c r="AJ323" s="541">
        <v>0</v>
      </c>
      <c r="AK323" s="541">
        <v>0</v>
      </c>
      <c r="AL323" s="541">
        <v>0</v>
      </c>
      <c r="AM323" s="541">
        <v>0</v>
      </c>
      <c r="AN323" s="541">
        <v>0</v>
      </c>
      <c r="AO323" s="541">
        <v>0</v>
      </c>
      <c r="AP323" s="541">
        <v>0</v>
      </c>
      <c r="AQ323" s="545" t="b">
        <v>0</v>
      </c>
      <c r="AR323" s="541">
        <v>0</v>
      </c>
      <c r="AS323" s="541">
        <v>0</v>
      </c>
      <c r="AT323" s="541">
        <v>0</v>
      </c>
      <c r="AU323" s="541">
        <v>0</v>
      </c>
      <c r="AV323" s="541">
        <v>0</v>
      </c>
      <c r="AW323" s="543"/>
      <c r="AX323" s="543"/>
      <c r="AY323" s="541">
        <v>-2.4666666666666668</v>
      </c>
      <c r="AZ323" s="541">
        <v>-0.49</v>
      </c>
      <c r="BA323" s="543"/>
      <c r="BB323" s="541">
        <v>0</v>
      </c>
      <c r="BC323" s="541">
        <v>0</v>
      </c>
      <c r="BD323" s="543"/>
      <c r="BE323" s="543"/>
      <c r="BF323" s="543"/>
      <c r="BG323" s="543"/>
      <c r="BH323" s="543" t="s">
        <v>344</v>
      </c>
      <c r="BI323" s="543"/>
      <c r="BJ323" s="545" t="b">
        <v>0</v>
      </c>
      <c r="BK323" s="541">
        <v>0</v>
      </c>
      <c r="BL323" s="541">
        <v>0</v>
      </c>
      <c r="BM323" s="541">
        <v>2.96</v>
      </c>
      <c r="BN323" s="543" t="s">
        <v>626</v>
      </c>
      <c r="BO323" s="541">
        <v>0</v>
      </c>
      <c r="BP323" s="541">
        <v>0</v>
      </c>
      <c r="BQ323" s="541">
        <v>0</v>
      </c>
      <c r="BR323" s="541">
        <v>2749238201</v>
      </c>
      <c r="BS323" s="543" t="s">
        <v>627</v>
      </c>
      <c r="BT323" s="541">
        <v>1</v>
      </c>
      <c r="BU323" s="545" t="b">
        <v>0</v>
      </c>
      <c r="BV323" s="543"/>
      <c r="BW323" s="541">
        <v>0</v>
      </c>
      <c r="BX323" s="541">
        <v>0</v>
      </c>
      <c r="BY323" s="543" t="s">
        <v>346</v>
      </c>
      <c r="BZ323" s="542">
        <v>45849</v>
      </c>
      <c r="CA323" s="541"/>
      <c r="CB323" s="541"/>
      <c r="CC323" s="541"/>
      <c r="CD323" s="541"/>
      <c r="CE323" s="541"/>
      <c r="CF323" s="541"/>
      <c r="CG323" s="541"/>
      <c r="CH323" s="541"/>
      <c r="CI323" s="541"/>
      <c r="CJ323" s="541"/>
      <c r="CK323" s="541"/>
      <c r="CL323" s="541"/>
      <c r="CM323" s="541"/>
      <c r="CN323" s="541"/>
      <c r="CO323" s="541"/>
      <c r="CP323" s="541"/>
      <c r="CQ323" s="541"/>
      <c r="CR323" s="541"/>
      <c r="CS323" s="541"/>
      <c r="CT323" s="541"/>
      <c r="CU323" s="541"/>
      <c r="CV323" s="541"/>
      <c r="CW323" s="541"/>
      <c r="CX323" s="541"/>
      <c r="CY323" s="541"/>
    </row>
    <row r="324" spans="1:103" ht="13.2">
      <c r="A324" s="546">
        <v>294332529</v>
      </c>
      <c r="B324" s="547">
        <v>45663</v>
      </c>
      <c r="C324" s="547">
        <v>45669</v>
      </c>
      <c r="D324" s="547">
        <v>45670</v>
      </c>
      <c r="E324" s="548" t="s">
        <v>342</v>
      </c>
      <c r="F324" s="548"/>
      <c r="G324" s="546">
        <v>2890552217921</v>
      </c>
      <c r="H324" s="546">
        <v>0</v>
      </c>
      <c r="I324" s="546">
        <v>0</v>
      </c>
      <c r="J324" s="547"/>
      <c r="K324" s="547"/>
      <c r="L324" s="548"/>
      <c r="M324" s="546">
        <v>0</v>
      </c>
      <c r="N324" s="548"/>
      <c r="O324" s="548"/>
      <c r="P324" s="548"/>
      <c r="Q324" s="548"/>
      <c r="R324" s="548"/>
      <c r="S324" s="548"/>
      <c r="T324" s="546">
        <v>2</v>
      </c>
      <c r="U324" s="546">
        <v>0</v>
      </c>
      <c r="V324" s="546">
        <v>0</v>
      </c>
      <c r="W324" s="546">
        <v>0</v>
      </c>
      <c r="X324" s="546">
        <v>0</v>
      </c>
      <c r="Y324" s="548"/>
      <c r="Z324" s="548" t="s">
        <v>620</v>
      </c>
      <c r="AA324" s="549">
        <v>45664</v>
      </c>
      <c r="AB324" s="549">
        <v>45664</v>
      </c>
      <c r="AC324" s="547">
        <v>45664</v>
      </c>
      <c r="AD324" s="546">
        <v>28586445873</v>
      </c>
      <c r="AE324" s="546">
        <v>0</v>
      </c>
      <c r="AF324" s="546">
        <v>0</v>
      </c>
      <c r="AG324" s="546">
        <v>0</v>
      </c>
      <c r="AH324" s="546">
        <v>0</v>
      </c>
      <c r="AI324" s="548"/>
      <c r="AJ324" s="546">
        <v>0</v>
      </c>
      <c r="AK324" s="546">
        <v>0</v>
      </c>
      <c r="AL324" s="546">
        <v>0</v>
      </c>
      <c r="AM324" s="546">
        <v>0</v>
      </c>
      <c r="AN324" s="546">
        <v>0</v>
      </c>
      <c r="AO324" s="546">
        <v>0</v>
      </c>
      <c r="AP324" s="546">
        <v>0</v>
      </c>
      <c r="AQ324" s="550" t="b">
        <v>0</v>
      </c>
      <c r="AR324" s="546">
        <v>0</v>
      </c>
      <c r="AS324" s="546">
        <v>0</v>
      </c>
      <c r="AT324" s="546">
        <v>0</v>
      </c>
      <c r="AU324" s="546">
        <v>0</v>
      </c>
      <c r="AV324" s="546">
        <v>0</v>
      </c>
      <c r="AW324" s="548"/>
      <c r="AX324" s="548"/>
      <c r="AY324" s="546">
        <v>-2.1583333333333332</v>
      </c>
      <c r="AZ324" s="546">
        <v>-0.43</v>
      </c>
      <c r="BA324" s="548"/>
      <c r="BB324" s="546">
        <v>0</v>
      </c>
      <c r="BC324" s="546">
        <v>0</v>
      </c>
      <c r="BD324" s="548"/>
      <c r="BE324" s="548"/>
      <c r="BF324" s="548"/>
      <c r="BG324" s="548"/>
      <c r="BH324" s="548" t="s">
        <v>344</v>
      </c>
      <c r="BI324" s="548"/>
      <c r="BJ324" s="550" t="b">
        <v>0</v>
      </c>
      <c r="BK324" s="546">
        <v>0</v>
      </c>
      <c r="BL324" s="546">
        <v>0</v>
      </c>
      <c r="BM324" s="546">
        <v>2.59</v>
      </c>
      <c r="BN324" s="548"/>
      <c r="BO324" s="546">
        <v>0</v>
      </c>
      <c r="BP324" s="546">
        <v>0</v>
      </c>
      <c r="BQ324" s="546">
        <v>0</v>
      </c>
      <c r="BR324" s="546">
        <v>2744326295</v>
      </c>
      <c r="BS324" s="548" t="s">
        <v>628</v>
      </c>
      <c r="BT324" s="546">
        <v>1</v>
      </c>
      <c r="BU324" s="550" t="b">
        <v>0</v>
      </c>
      <c r="BV324" s="548"/>
      <c r="BW324" s="546">
        <v>0</v>
      </c>
      <c r="BX324" s="546">
        <v>0</v>
      </c>
      <c r="BY324" s="548" t="s">
        <v>346</v>
      </c>
      <c r="BZ324" s="547">
        <v>45849</v>
      </c>
      <c r="CA324" s="546"/>
      <c r="CB324" s="546"/>
      <c r="CC324" s="546"/>
      <c r="CD324" s="546"/>
      <c r="CE324" s="546"/>
      <c r="CF324" s="546"/>
      <c r="CG324" s="546"/>
      <c r="CH324" s="546"/>
      <c r="CI324" s="546"/>
      <c r="CJ324" s="546"/>
      <c r="CK324" s="546"/>
      <c r="CL324" s="546"/>
      <c r="CM324" s="546"/>
      <c r="CN324" s="546"/>
      <c r="CO324" s="546"/>
      <c r="CP324" s="546"/>
      <c r="CQ324" s="546"/>
      <c r="CR324" s="546"/>
      <c r="CS324" s="546"/>
      <c r="CT324" s="546"/>
      <c r="CU324" s="546"/>
      <c r="CV324" s="546"/>
      <c r="CW324" s="546"/>
      <c r="CX324" s="546"/>
      <c r="CY324" s="546"/>
    </row>
    <row r="325" spans="1:103" ht="13.2">
      <c r="A325" s="541">
        <v>294332529</v>
      </c>
      <c r="B325" s="542">
        <v>45663</v>
      </c>
      <c r="C325" s="542">
        <v>45669</v>
      </c>
      <c r="D325" s="542">
        <v>45670</v>
      </c>
      <c r="E325" s="543" t="s">
        <v>342</v>
      </c>
      <c r="F325" s="543"/>
      <c r="G325" s="541">
        <v>2890552217920</v>
      </c>
      <c r="H325" s="541">
        <v>0</v>
      </c>
      <c r="I325" s="541">
        <v>0</v>
      </c>
      <c r="J325" s="542"/>
      <c r="K325" s="542"/>
      <c r="L325" s="543"/>
      <c r="M325" s="541">
        <v>0</v>
      </c>
      <c r="N325" s="543"/>
      <c r="O325" s="543"/>
      <c r="P325" s="543"/>
      <c r="Q325" s="543"/>
      <c r="R325" s="543"/>
      <c r="S325" s="543"/>
      <c r="T325" s="541">
        <v>2</v>
      </c>
      <c r="U325" s="541">
        <v>0</v>
      </c>
      <c r="V325" s="541">
        <v>0</v>
      </c>
      <c r="W325" s="541">
        <v>0</v>
      </c>
      <c r="X325" s="541">
        <v>0</v>
      </c>
      <c r="Y325" s="543"/>
      <c r="Z325" s="543" t="s">
        <v>620</v>
      </c>
      <c r="AA325" s="544">
        <v>45664</v>
      </c>
      <c r="AB325" s="544">
        <v>45664</v>
      </c>
      <c r="AC325" s="542">
        <v>45664</v>
      </c>
      <c r="AD325" s="541">
        <v>28568556220</v>
      </c>
      <c r="AE325" s="541">
        <v>0</v>
      </c>
      <c r="AF325" s="541">
        <v>0</v>
      </c>
      <c r="AG325" s="541">
        <v>0</v>
      </c>
      <c r="AH325" s="541">
        <v>0</v>
      </c>
      <c r="AI325" s="543"/>
      <c r="AJ325" s="541">
        <v>0</v>
      </c>
      <c r="AK325" s="541">
        <v>0</v>
      </c>
      <c r="AL325" s="541">
        <v>0</v>
      </c>
      <c r="AM325" s="541">
        <v>0</v>
      </c>
      <c r="AN325" s="541">
        <v>0</v>
      </c>
      <c r="AO325" s="541">
        <v>0</v>
      </c>
      <c r="AP325" s="541">
        <v>0</v>
      </c>
      <c r="AQ325" s="545" t="b">
        <v>0</v>
      </c>
      <c r="AR325" s="541">
        <v>0</v>
      </c>
      <c r="AS325" s="541">
        <v>0</v>
      </c>
      <c r="AT325" s="541">
        <v>0</v>
      </c>
      <c r="AU325" s="541">
        <v>0</v>
      </c>
      <c r="AV325" s="541">
        <v>0</v>
      </c>
      <c r="AW325" s="543"/>
      <c r="AX325" s="543"/>
      <c r="AY325" s="541">
        <v>-3.1333333333333333</v>
      </c>
      <c r="AZ325" s="541">
        <v>-0.63</v>
      </c>
      <c r="BA325" s="543"/>
      <c r="BB325" s="541">
        <v>0</v>
      </c>
      <c r="BC325" s="541">
        <v>0</v>
      </c>
      <c r="BD325" s="543"/>
      <c r="BE325" s="543"/>
      <c r="BF325" s="543"/>
      <c r="BG325" s="543"/>
      <c r="BH325" s="543" t="s">
        <v>344</v>
      </c>
      <c r="BI325" s="543"/>
      <c r="BJ325" s="545" t="b">
        <v>0</v>
      </c>
      <c r="BK325" s="541">
        <v>0</v>
      </c>
      <c r="BL325" s="541">
        <v>0</v>
      </c>
      <c r="BM325" s="541">
        <v>3.76</v>
      </c>
      <c r="BN325" s="543" t="s">
        <v>629</v>
      </c>
      <c r="BO325" s="541">
        <v>0</v>
      </c>
      <c r="BP325" s="541">
        <v>0</v>
      </c>
      <c r="BQ325" s="541">
        <v>0</v>
      </c>
      <c r="BR325" s="541">
        <v>2740260918</v>
      </c>
      <c r="BS325" s="543" t="s">
        <v>630</v>
      </c>
      <c r="BT325" s="541">
        <v>1</v>
      </c>
      <c r="BU325" s="545" t="b">
        <v>0</v>
      </c>
      <c r="BV325" s="543"/>
      <c r="BW325" s="541">
        <v>0</v>
      </c>
      <c r="BX325" s="541">
        <v>0</v>
      </c>
      <c r="BY325" s="543" t="s">
        <v>346</v>
      </c>
      <c r="BZ325" s="542">
        <v>45849</v>
      </c>
      <c r="CA325" s="541"/>
      <c r="CB325" s="541"/>
      <c r="CC325" s="541"/>
      <c r="CD325" s="541"/>
      <c r="CE325" s="541"/>
      <c r="CF325" s="541"/>
      <c r="CG325" s="541"/>
      <c r="CH325" s="541"/>
      <c r="CI325" s="541"/>
      <c r="CJ325" s="541"/>
      <c r="CK325" s="541"/>
      <c r="CL325" s="541"/>
      <c r="CM325" s="541"/>
      <c r="CN325" s="541"/>
      <c r="CO325" s="541"/>
      <c r="CP325" s="541"/>
      <c r="CQ325" s="541"/>
      <c r="CR325" s="541"/>
      <c r="CS325" s="541"/>
      <c r="CT325" s="541"/>
      <c r="CU325" s="541"/>
      <c r="CV325" s="541"/>
      <c r="CW325" s="541"/>
      <c r="CX325" s="541"/>
      <c r="CY325" s="541"/>
    </row>
    <row r="326" spans="1:103" ht="13.2">
      <c r="A326" s="546">
        <v>294332529</v>
      </c>
      <c r="B326" s="547">
        <v>45663</v>
      </c>
      <c r="C326" s="547">
        <v>45669</v>
      </c>
      <c r="D326" s="547">
        <v>45670</v>
      </c>
      <c r="E326" s="548" t="s">
        <v>342</v>
      </c>
      <c r="F326" s="548"/>
      <c r="G326" s="546">
        <v>2890669399911</v>
      </c>
      <c r="H326" s="546">
        <v>0</v>
      </c>
      <c r="I326" s="546">
        <v>0</v>
      </c>
      <c r="J326" s="547"/>
      <c r="K326" s="547"/>
      <c r="L326" s="548"/>
      <c r="M326" s="546">
        <v>0</v>
      </c>
      <c r="N326" s="548"/>
      <c r="O326" s="548"/>
      <c r="P326" s="548"/>
      <c r="Q326" s="548"/>
      <c r="R326" s="548"/>
      <c r="S326" s="548"/>
      <c r="T326" s="546">
        <v>2</v>
      </c>
      <c r="U326" s="546">
        <v>0</v>
      </c>
      <c r="V326" s="546">
        <v>0</v>
      </c>
      <c r="W326" s="546">
        <v>0</v>
      </c>
      <c r="X326" s="546">
        <v>0</v>
      </c>
      <c r="Y326" s="548"/>
      <c r="Z326" s="548" t="s">
        <v>620</v>
      </c>
      <c r="AA326" s="549">
        <v>45665</v>
      </c>
      <c r="AB326" s="549">
        <v>45665</v>
      </c>
      <c r="AC326" s="547">
        <v>45665</v>
      </c>
      <c r="AD326" s="546">
        <v>28565344927</v>
      </c>
      <c r="AE326" s="546">
        <v>0</v>
      </c>
      <c r="AF326" s="546">
        <v>0</v>
      </c>
      <c r="AG326" s="546">
        <v>0</v>
      </c>
      <c r="AH326" s="546">
        <v>0</v>
      </c>
      <c r="AI326" s="548"/>
      <c r="AJ326" s="546">
        <v>0</v>
      </c>
      <c r="AK326" s="546">
        <v>0</v>
      </c>
      <c r="AL326" s="546">
        <v>0</v>
      </c>
      <c r="AM326" s="546">
        <v>0</v>
      </c>
      <c r="AN326" s="546">
        <v>0</v>
      </c>
      <c r="AO326" s="546">
        <v>0</v>
      </c>
      <c r="AP326" s="546">
        <v>0</v>
      </c>
      <c r="AQ326" s="550" t="b">
        <v>0</v>
      </c>
      <c r="AR326" s="546">
        <v>0</v>
      </c>
      <c r="AS326" s="546">
        <v>0</v>
      </c>
      <c r="AT326" s="546">
        <v>0</v>
      </c>
      <c r="AU326" s="546">
        <v>0</v>
      </c>
      <c r="AV326" s="546">
        <v>0</v>
      </c>
      <c r="AW326" s="548"/>
      <c r="AX326" s="548"/>
      <c r="AY326" s="546">
        <v>-3.0166666666666666</v>
      </c>
      <c r="AZ326" s="546">
        <v>-0.6</v>
      </c>
      <c r="BA326" s="548"/>
      <c r="BB326" s="546">
        <v>0</v>
      </c>
      <c r="BC326" s="546">
        <v>0</v>
      </c>
      <c r="BD326" s="548"/>
      <c r="BE326" s="548"/>
      <c r="BF326" s="548"/>
      <c r="BG326" s="548"/>
      <c r="BH326" s="548" t="s">
        <v>344</v>
      </c>
      <c r="BI326" s="548"/>
      <c r="BJ326" s="550" t="b">
        <v>0</v>
      </c>
      <c r="BK326" s="546">
        <v>0</v>
      </c>
      <c r="BL326" s="546">
        <v>0</v>
      </c>
      <c r="BM326" s="546">
        <v>3.62</v>
      </c>
      <c r="BN326" s="548" t="s">
        <v>631</v>
      </c>
      <c r="BO326" s="546">
        <v>0</v>
      </c>
      <c r="BP326" s="546">
        <v>0</v>
      </c>
      <c r="BQ326" s="546">
        <v>0</v>
      </c>
      <c r="BR326" s="546">
        <v>0</v>
      </c>
      <c r="BS326" s="548" t="s">
        <v>632</v>
      </c>
      <c r="BT326" s="546">
        <v>1</v>
      </c>
      <c r="BU326" s="550" t="b">
        <v>0</v>
      </c>
      <c r="BV326" s="548"/>
      <c r="BW326" s="546">
        <v>0</v>
      </c>
      <c r="BX326" s="546">
        <v>0</v>
      </c>
      <c r="BY326" s="548" t="s">
        <v>346</v>
      </c>
      <c r="BZ326" s="547">
        <v>45849</v>
      </c>
      <c r="CA326" s="546"/>
      <c r="CB326" s="546"/>
      <c r="CC326" s="546"/>
      <c r="CD326" s="546"/>
      <c r="CE326" s="546"/>
      <c r="CF326" s="546"/>
      <c r="CG326" s="546"/>
      <c r="CH326" s="546"/>
      <c r="CI326" s="546"/>
      <c r="CJ326" s="546"/>
      <c r="CK326" s="546"/>
      <c r="CL326" s="546"/>
      <c r="CM326" s="546"/>
      <c r="CN326" s="546"/>
      <c r="CO326" s="546"/>
      <c r="CP326" s="546"/>
      <c r="CQ326" s="546"/>
      <c r="CR326" s="546"/>
      <c r="CS326" s="546"/>
      <c r="CT326" s="546"/>
      <c r="CU326" s="546"/>
      <c r="CV326" s="546"/>
      <c r="CW326" s="546"/>
      <c r="CX326" s="546"/>
      <c r="CY326" s="546"/>
    </row>
    <row r="327" spans="1:103" ht="13.2">
      <c r="A327" s="541">
        <v>294332529</v>
      </c>
      <c r="B327" s="542">
        <v>45663</v>
      </c>
      <c r="C327" s="542">
        <v>45669</v>
      </c>
      <c r="D327" s="542">
        <v>45670</v>
      </c>
      <c r="E327" s="543" t="s">
        <v>342</v>
      </c>
      <c r="F327" s="543"/>
      <c r="G327" s="541">
        <v>2890669399910</v>
      </c>
      <c r="H327" s="541">
        <v>0</v>
      </c>
      <c r="I327" s="541">
        <v>0</v>
      </c>
      <c r="J327" s="542"/>
      <c r="K327" s="542"/>
      <c r="L327" s="543"/>
      <c r="M327" s="541">
        <v>0</v>
      </c>
      <c r="N327" s="543"/>
      <c r="O327" s="543"/>
      <c r="P327" s="543"/>
      <c r="Q327" s="543"/>
      <c r="R327" s="543"/>
      <c r="S327" s="543"/>
      <c r="T327" s="541">
        <v>2</v>
      </c>
      <c r="U327" s="541">
        <v>0</v>
      </c>
      <c r="V327" s="541">
        <v>0</v>
      </c>
      <c r="W327" s="541">
        <v>0</v>
      </c>
      <c r="X327" s="541">
        <v>0</v>
      </c>
      <c r="Y327" s="543"/>
      <c r="Z327" s="543" t="s">
        <v>620</v>
      </c>
      <c r="AA327" s="544">
        <v>45665</v>
      </c>
      <c r="AB327" s="544">
        <v>45665</v>
      </c>
      <c r="AC327" s="542">
        <v>45665</v>
      </c>
      <c r="AD327" s="541">
        <v>28588579210</v>
      </c>
      <c r="AE327" s="541">
        <v>0</v>
      </c>
      <c r="AF327" s="541">
        <v>0</v>
      </c>
      <c r="AG327" s="541">
        <v>0</v>
      </c>
      <c r="AH327" s="541">
        <v>0</v>
      </c>
      <c r="AI327" s="543"/>
      <c r="AJ327" s="541">
        <v>0</v>
      </c>
      <c r="AK327" s="541">
        <v>0</v>
      </c>
      <c r="AL327" s="541">
        <v>0</v>
      </c>
      <c r="AM327" s="541">
        <v>0</v>
      </c>
      <c r="AN327" s="541">
        <v>0</v>
      </c>
      <c r="AO327" s="541">
        <v>0</v>
      </c>
      <c r="AP327" s="541">
        <v>0</v>
      </c>
      <c r="AQ327" s="545" t="b">
        <v>0</v>
      </c>
      <c r="AR327" s="541">
        <v>0</v>
      </c>
      <c r="AS327" s="541">
        <v>0</v>
      </c>
      <c r="AT327" s="541">
        <v>0</v>
      </c>
      <c r="AU327" s="541">
        <v>0</v>
      </c>
      <c r="AV327" s="541">
        <v>0</v>
      </c>
      <c r="AW327" s="543"/>
      <c r="AX327" s="543"/>
      <c r="AY327" s="541">
        <v>-3.8083333333333331</v>
      </c>
      <c r="AZ327" s="541">
        <v>-0.76</v>
      </c>
      <c r="BA327" s="543"/>
      <c r="BB327" s="541">
        <v>0</v>
      </c>
      <c r="BC327" s="541">
        <v>0</v>
      </c>
      <c r="BD327" s="543"/>
      <c r="BE327" s="543"/>
      <c r="BF327" s="543"/>
      <c r="BG327" s="543"/>
      <c r="BH327" s="543" t="s">
        <v>344</v>
      </c>
      <c r="BI327" s="543"/>
      <c r="BJ327" s="545" t="b">
        <v>0</v>
      </c>
      <c r="BK327" s="541">
        <v>0</v>
      </c>
      <c r="BL327" s="541">
        <v>0</v>
      </c>
      <c r="BM327" s="541">
        <v>4.57</v>
      </c>
      <c r="BN327" s="543" t="s">
        <v>633</v>
      </c>
      <c r="BO327" s="541">
        <v>0</v>
      </c>
      <c r="BP327" s="541">
        <v>0</v>
      </c>
      <c r="BQ327" s="541">
        <v>0</v>
      </c>
      <c r="BR327" s="541">
        <v>2746478754</v>
      </c>
      <c r="BS327" s="543" t="s">
        <v>634</v>
      </c>
      <c r="BT327" s="541">
        <v>1</v>
      </c>
      <c r="BU327" s="545" t="b">
        <v>0</v>
      </c>
      <c r="BV327" s="543"/>
      <c r="BW327" s="541">
        <v>0</v>
      </c>
      <c r="BX327" s="541">
        <v>0</v>
      </c>
      <c r="BY327" s="543" t="s">
        <v>346</v>
      </c>
      <c r="BZ327" s="542">
        <v>45849</v>
      </c>
      <c r="CA327" s="541"/>
      <c r="CB327" s="541"/>
      <c r="CC327" s="541"/>
      <c r="CD327" s="541"/>
      <c r="CE327" s="541"/>
      <c r="CF327" s="541"/>
      <c r="CG327" s="541"/>
      <c r="CH327" s="541"/>
      <c r="CI327" s="541"/>
      <c r="CJ327" s="541"/>
      <c r="CK327" s="541"/>
      <c r="CL327" s="541"/>
      <c r="CM327" s="541"/>
      <c r="CN327" s="541"/>
      <c r="CO327" s="541"/>
      <c r="CP327" s="541"/>
      <c r="CQ327" s="541"/>
      <c r="CR327" s="541"/>
      <c r="CS327" s="541"/>
      <c r="CT327" s="541"/>
      <c r="CU327" s="541"/>
      <c r="CV327" s="541"/>
      <c r="CW327" s="541"/>
      <c r="CX327" s="541"/>
      <c r="CY327" s="541"/>
    </row>
    <row r="328" spans="1:103" ht="13.2">
      <c r="A328" s="546">
        <v>294332529</v>
      </c>
      <c r="B328" s="547">
        <v>45663</v>
      </c>
      <c r="C328" s="547">
        <v>45669</v>
      </c>
      <c r="D328" s="547">
        <v>45670</v>
      </c>
      <c r="E328" s="548" t="s">
        <v>342</v>
      </c>
      <c r="F328" s="548"/>
      <c r="G328" s="546">
        <v>2890720328073</v>
      </c>
      <c r="H328" s="546">
        <v>0</v>
      </c>
      <c r="I328" s="546">
        <v>0</v>
      </c>
      <c r="J328" s="547"/>
      <c r="K328" s="547"/>
      <c r="L328" s="548"/>
      <c r="M328" s="546">
        <v>0</v>
      </c>
      <c r="N328" s="548"/>
      <c r="O328" s="548"/>
      <c r="P328" s="548"/>
      <c r="Q328" s="548"/>
      <c r="R328" s="548"/>
      <c r="S328" s="548"/>
      <c r="T328" s="546">
        <v>2</v>
      </c>
      <c r="U328" s="546">
        <v>0</v>
      </c>
      <c r="V328" s="546">
        <v>0</v>
      </c>
      <c r="W328" s="546">
        <v>0</v>
      </c>
      <c r="X328" s="546">
        <v>0</v>
      </c>
      <c r="Y328" s="548"/>
      <c r="Z328" s="548" t="s">
        <v>620</v>
      </c>
      <c r="AA328" s="549">
        <v>45666</v>
      </c>
      <c r="AB328" s="549">
        <v>45666</v>
      </c>
      <c r="AC328" s="547">
        <v>45666</v>
      </c>
      <c r="AD328" s="546">
        <v>28612854975</v>
      </c>
      <c r="AE328" s="546">
        <v>0</v>
      </c>
      <c r="AF328" s="546">
        <v>0</v>
      </c>
      <c r="AG328" s="546">
        <v>0</v>
      </c>
      <c r="AH328" s="546">
        <v>0</v>
      </c>
      <c r="AI328" s="548"/>
      <c r="AJ328" s="546">
        <v>0</v>
      </c>
      <c r="AK328" s="546">
        <v>0</v>
      </c>
      <c r="AL328" s="546">
        <v>0</v>
      </c>
      <c r="AM328" s="546">
        <v>0</v>
      </c>
      <c r="AN328" s="546">
        <v>0</v>
      </c>
      <c r="AO328" s="546">
        <v>0</v>
      </c>
      <c r="AP328" s="546">
        <v>0</v>
      </c>
      <c r="AQ328" s="550" t="b">
        <v>0</v>
      </c>
      <c r="AR328" s="546">
        <v>0</v>
      </c>
      <c r="AS328" s="546">
        <v>0</v>
      </c>
      <c r="AT328" s="546">
        <v>0</v>
      </c>
      <c r="AU328" s="546">
        <v>0</v>
      </c>
      <c r="AV328" s="546">
        <v>0</v>
      </c>
      <c r="AW328" s="548"/>
      <c r="AX328" s="548"/>
      <c r="AY328" s="546">
        <v>-1.55</v>
      </c>
      <c r="AZ328" s="546">
        <v>-0.31</v>
      </c>
      <c r="BA328" s="548"/>
      <c r="BB328" s="546">
        <v>0</v>
      </c>
      <c r="BC328" s="546">
        <v>0</v>
      </c>
      <c r="BD328" s="548"/>
      <c r="BE328" s="548"/>
      <c r="BF328" s="548"/>
      <c r="BG328" s="548"/>
      <c r="BH328" s="548" t="s">
        <v>344</v>
      </c>
      <c r="BI328" s="548"/>
      <c r="BJ328" s="550" t="b">
        <v>0</v>
      </c>
      <c r="BK328" s="546">
        <v>0</v>
      </c>
      <c r="BL328" s="546">
        <v>0</v>
      </c>
      <c r="BM328" s="546">
        <v>1.86</v>
      </c>
      <c r="BN328" s="548"/>
      <c r="BO328" s="546">
        <v>0</v>
      </c>
      <c r="BP328" s="546">
        <v>0</v>
      </c>
      <c r="BQ328" s="546">
        <v>0</v>
      </c>
      <c r="BR328" s="546">
        <v>2747793621</v>
      </c>
      <c r="BS328" s="548" t="s">
        <v>635</v>
      </c>
      <c r="BT328" s="546">
        <v>1</v>
      </c>
      <c r="BU328" s="550" t="b">
        <v>0</v>
      </c>
      <c r="BV328" s="548"/>
      <c r="BW328" s="546">
        <v>0</v>
      </c>
      <c r="BX328" s="546">
        <v>0</v>
      </c>
      <c r="BY328" s="548" t="s">
        <v>346</v>
      </c>
      <c r="BZ328" s="547">
        <v>45849</v>
      </c>
      <c r="CA328" s="546"/>
      <c r="CB328" s="546"/>
      <c r="CC328" s="546"/>
      <c r="CD328" s="546"/>
      <c r="CE328" s="546"/>
      <c r="CF328" s="546"/>
      <c r="CG328" s="546"/>
      <c r="CH328" s="546"/>
      <c r="CI328" s="546"/>
      <c r="CJ328" s="546"/>
      <c r="CK328" s="546"/>
      <c r="CL328" s="546"/>
      <c r="CM328" s="546"/>
      <c r="CN328" s="546"/>
      <c r="CO328" s="546"/>
      <c r="CP328" s="546"/>
      <c r="CQ328" s="546"/>
      <c r="CR328" s="546"/>
      <c r="CS328" s="546"/>
      <c r="CT328" s="546"/>
      <c r="CU328" s="546"/>
      <c r="CV328" s="546"/>
      <c r="CW328" s="546"/>
      <c r="CX328" s="546"/>
      <c r="CY328" s="546"/>
    </row>
    <row r="329" spans="1:103" ht="13.2">
      <c r="A329" s="541">
        <v>294332529</v>
      </c>
      <c r="B329" s="542">
        <v>45663</v>
      </c>
      <c r="C329" s="542">
        <v>45669</v>
      </c>
      <c r="D329" s="542">
        <v>45670</v>
      </c>
      <c r="E329" s="543" t="s">
        <v>342</v>
      </c>
      <c r="F329" s="543"/>
      <c r="G329" s="541">
        <v>2890720328072</v>
      </c>
      <c r="H329" s="541">
        <v>0</v>
      </c>
      <c r="I329" s="541">
        <v>0</v>
      </c>
      <c r="J329" s="542"/>
      <c r="K329" s="542"/>
      <c r="L329" s="543"/>
      <c r="M329" s="541">
        <v>0</v>
      </c>
      <c r="N329" s="543"/>
      <c r="O329" s="543"/>
      <c r="P329" s="543"/>
      <c r="Q329" s="543"/>
      <c r="R329" s="543"/>
      <c r="S329" s="543"/>
      <c r="T329" s="541">
        <v>2</v>
      </c>
      <c r="U329" s="541">
        <v>0</v>
      </c>
      <c r="V329" s="541">
        <v>0</v>
      </c>
      <c r="W329" s="541">
        <v>0</v>
      </c>
      <c r="X329" s="541">
        <v>0</v>
      </c>
      <c r="Y329" s="543"/>
      <c r="Z329" s="543" t="s">
        <v>620</v>
      </c>
      <c r="AA329" s="544">
        <v>45666</v>
      </c>
      <c r="AB329" s="544">
        <v>45666</v>
      </c>
      <c r="AC329" s="542">
        <v>45666</v>
      </c>
      <c r="AD329" s="541">
        <v>28503681283</v>
      </c>
      <c r="AE329" s="541">
        <v>0</v>
      </c>
      <c r="AF329" s="541">
        <v>0</v>
      </c>
      <c r="AG329" s="541">
        <v>0</v>
      </c>
      <c r="AH329" s="541">
        <v>0</v>
      </c>
      <c r="AI329" s="543"/>
      <c r="AJ329" s="541">
        <v>0</v>
      </c>
      <c r="AK329" s="541">
        <v>0</v>
      </c>
      <c r="AL329" s="541">
        <v>0</v>
      </c>
      <c r="AM329" s="541">
        <v>0</v>
      </c>
      <c r="AN329" s="541">
        <v>0</v>
      </c>
      <c r="AO329" s="541">
        <v>0</v>
      </c>
      <c r="AP329" s="541">
        <v>0</v>
      </c>
      <c r="AQ329" s="545" t="b">
        <v>0</v>
      </c>
      <c r="AR329" s="541">
        <v>0</v>
      </c>
      <c r="AS329" s="541">
        <v>0</v>
      </c>
      <c r="AT329" s="541">
        <v>0</v>
      </c>
      <c r="AU329" s="541">
        <v>0</v>
      </c>
      <c r="AV329" s="541">
        <v>0</v>
      </c>
      <c r="AW329" s="543"/>
      <c r="AX329" s="543"/>
      <c r="AY329" s="541">
        <v>-2.1</v>
      </c>
      <c r="AZ329" s="541">
        <v>-0.42</v>
      </c>
      <c r="BA329" s="543"/>
      <c r="BB329" s="541">
        <v>0</v>
      </c>
      <c r="BC329" s="541">
        <v>0</v>
      </c>
      <c r="BD329" s="543"/>
      <c r="BE329" s="543"/>
      <c r="BF329" s="543"/>
      <c r="BG329" s="543"/>
      <c r="BH329" s="543" t="s">
        <v>344</v>
      </c>
      <c r="BI329" s="543"/>
      <c r="BJ329" s="545" t="b">
        <v>0</v>
      </c>
      <c r="BK329" s="541">
        <v>0</v>
      </c>
      <c r="BL329" s="541">
        <v>0</v>
      </c>
      <c r="BM329" s="541">
        <v>2.52</v>
      </c>
      <c r="BN329" s="543" t="s">
        <v>636</v>
      </c>
      <c r="BO329" s="541">
        <v>0</v>
      </c>
      <c r="BP329" s="541">
        <v>0</v>
      </c>
      <c r="BQ329" s="541">
        <v>0</v>
      </c>
      <c r="BR329" s="541">
        <v>0</v>
      </c>
      <c r="BS329" s="543" t="s">
        <v>637</v>
      </c>
      <c r="BT329" s="541">
        <v>1</v>
      </c>
      <c r="BU329" s="545" t="b">
        <v>0</v>
      </c>
      <c r="BV329" s="543"/>
      <c r="BW329" s="541">
        <v>0</v>
      </c>
      <c r="BX329" s="541">
        <v>0</v>
      </c>
      <c r="BY329" s="543" t="s">
        <v>346</v>
      </c>
      <c r="BZ329" s="542">
        <v>45849</v>
      </c>
      <c r="CA329" s="541"/>
      <c r="CB329" s="541"/>
      <c r="CC329" s="541"/>
      <c r="CD329" s="541"/>
      <c r="CE329" s="541"/>
      <c r="CF329" s="541"/>
      <c r="CG329" s="541"/>
      <c r="CH329" s="541"/>
      <c r="CI329" s="541"/>
      <c r="CJ329" s="541"/>
      <c r="CK329" s="541"/>
      <c r="CL329" s="541"/>
      <c r="CM329" s="541"/>
      <c r="CN329" s="541"/>
      <c r="CO329" s="541"/>
      <c r="CP329" s="541"/>
      <c r="CQ329" s="541"/>
      <c r="CR329" s="541"/>
      <c r="CS329" s="541"/>
      <c r="CT329" s="541"/>
      <c r="CU329" s="541"/>
      <c r="CV329" s="541"/>
      <c r="CW329" s="541"/>
      <c r="CX329" s="541"/>
      <c r="CY329" s="541"/>
    </row>
    <row r="330" spans="1:103" ht="13.2">
      <c r="A330" s="546">
        <v>295262773</v>
      </c>
      <c r="B330" s="547">
        <v>45670</v>
      </c>
      <c r="C330" s="547">
        <v>45676</v>
      </c>
      <c r="D330" s="547">
        <v>45677</v>
      </c>
      <c r="E330" s="548" t="s">
        <v>342</v>
      </c>
      <c r="F330" s="548"/>
      <c r="G330" s="546">
        <v>2891134083328</v>
      </c>
      <c r="H330" s="546">
        <v>0</v>
      </c>
      <c r="I330" s="546">
        <v>0</v>
      </c>
      <c r="J330" s="547"/>
      <c r="K330" s="547"/>
      <c r="L330" s="548"/>
      <c r="M330" s="546">
        <v>0</v>
      </c>
      <c r="N330" s="548"/>
      <c r="O330" s="548"/>
      <c r="P330" s="548"/>
      <c r="Q330" s="548"/>
      <c r="R330" s="548"/>
      <c r="S330" s="548"/>
      <c r="T330" s="546">
        <v>2</v>
      </c>
      <c r="U330" s="546">
        <v>0</v>
      </c>
      <c r="V330" s="546">
        <v>0</v>
      </c>
      <c r="W330" s="546">
        <v>0</v>
      </c>
      <c r="X330" s="546">
        <v>0</v>
      </c>
      <c r="Y330" s="548"/>
      <c r="Z330" s="548" t="s">
        <v>620</v>
      </c>
      <c r="AA330" s="549">
        <v>45670</v>
      </c>
      <c r="AB330" s="549">
        <v>45670</v>
      </c>
      <c r="AC330" s="547">
        <v>45670</v>
      </c>
      <c r="AD330" s="546">
        <v>28272586164</v>
      </c>
      <c r="AE330" s="546">
        <v>0</v>
      </c>
      <c r="AF330" s="546">
        <v>0</v>
      </c>
      <c r="AG330" s="546">
        <v>0</v>
      </c>
      <c r="AH330" s="546">
        <v>0</v>
      </c>
      <c r="AI330" s="548"/>
      <c r="AJ330" s="546">
        <v>0</v>
      </c>
      <c r="AK330" s="546">
        <v>0</v>
      </c>
      <c r="AL330" s="546">
        <v>0</v>
      </c>
      <c r="AM330" s="546">
        <v>0</v>
      </c>
      <c r="AN330" s="546">
        <v>0</v>
      </c>
      <c r="AO330" s="546">
        <v>0</v>
      </c>
      <c r="AP330" s="546">
        <v>0</v>
      </c>
      <c r="AQ330" s="550" t="b">
        <v>0</v>
      </c>
      <c r="AR330" s="546">
        <v>0</v>
      </c>
      <c r="AS330" s="546">
        <v>0</v>
      </c>
      <c r="AT330" s="546">
        <v>0</v>
      </c>
      <c r="AU330" s="546">
        <v>0</v>
      </c>
      <c r="AV330" s="546">
        <v>0</v>
      </c>
      <c r="AW330" s="548"/>
      <c r="AX330" s="548"/>
      <c r="AY330" s="546">
        <v>-0.64166666666666672</v>
      </c>
      <c r="AZ330" s="546">
        <v>-0.13</v>
      </c>
      <c r="BA330" s="548"/>
      <c r="BB330" s="546">
        <v>0</v>
      </c>
      <c r="BC330" s="546">
        <v>0</v>
      </c>
      <c r="BD330" s="548"/>
      <c r="BE330" s="548"/>
      <c r="BF330" s="548"/>
      <c r="BG330" s="548"/>
      <c r="BH330" s="548" t="s">
        <v>344</v>
      </c>
      <c r="BI330" s="548"/>
      <c r="BJ330" s="550" t="b">
        <v>0</v>
      </c>
      <c r="BK330" s="546">
        <v>0</v>
      </c>
      <c r="BL330" s="546">
        <v>0</v>
      </c>
      <c r="BM330" s="546">
        <v>0.77</v>
      </c>
      <c r="BN330" s="548" t="s">
        <v>638</v>
      </c>
      <c r="BO330" s="546">
        <v>0</v>
      </c>
      <c r="BP330" s="546">
        <v>0</v>
      </c>
      <c r="BQ330" s="546">
        <v>0</v>
      </c>
      <c r="BR330" s="546">
        <v>2695729781</v>
      </c>
      <c r="BS330" s="548" t="s">
        <v>639</v>
      </c>
      <c r="BT330" s="546">
        <v>1</v>
      </c>
      <c r="BU330" s="550" t="b">
        <v>0</v>
      </c>
      <c r="BV330" s="548"/>
      <c r="BW330" s="546">
        <v>0</v>
      </c>
      <c r="BX330" s="546">
        <v>0</v>
      </c>
      <c r="BY330" s="548" t="s">
        <v>346</v>
      </c>
      <c r="BZ330" s="547">
        <v>45849</v>
      </c>
      <c r="CA330" s="546"/>
      <c r="CB330" s="546"/>
      <c r="CC330" s="546"/>
      <c r="CD330" s="546"/>
      <c r="CE330" s="546"/>
      <c r="CF330" s="546"/>
      <c r="CG330" s="546"/>
      <c r="CH330" s="546"/>
      <c r="CI330" s="546"/>
      <c r="CJ330" s="546"/>
      <c r="CK330" s="546"/>
      <c r="CL330" s="546"/>
      <c r="CM330" s="546"/>
      <c r="CN330" s="546"/>
      <c r="CO330" s="546"/>
      <c r="CP330" s="546"/>
      <c r="CQ330" s="546"/>
      <c r="CR330" s="546"/>
      <c r="CS330" s="546"/>
      <c r="CT330" s="546"/>
      <c r="CU330" s="546"/>
      <c r="CV330" s="546"/>
      <c r="CW330" s="546"/>
      <c r="CX330" s="546"/>
      <c r="CY330" s="546"/>
    </row>
    <row r="331" spans="1:103" ht="13.2">
      <c r="A331" s="541">
        <v>295262773</v>
      </c>
      <c r="B331" s="542">
        <v>45670</v>
      </c>
      <c r="C331" s="542">
        <v>45676</v>
      </c>
      <c r="D331" s="542">
        <v>45677</v>
      </c>
      <c r="E331" s="543" t="s">
        <v>342</v>
      </c>
      <c r="F331" s="543"/>
      <c r="G331" s="541">
        <v>2891597697564</v>
      </c>
      <c r="H331" s="541">
        <v>0</v>
      </c>
      <c r="I331" s="541">
        <v>0</v>
      </c>
      <c r="J331" s="542"/>
      <c r="K331" s="542"/>
      <c r="L331" s="543"/>
      <c r="M331" s="541">
        <v>0</v>
      </c>
      <c r="N331" s="543"/>
      <c r="O331" s="543"/>
      <c r="P331" s="543"/>
      <c r="Q331" s="543"/>
      <c r="R331" s="543"/>
      <c r="S331" s="543"/>
      <c r="T331" s="541">
        <v>2</v>
      </c>
      <c r="U331" s="541">
        <v>0</v>
      </c>
      <c r="V331" s="541">
        <v>0</v>
      </c>
      <c r="W331" s="541">
        <v>0</v>
      </c>
      <c r="X331" s="541">
        <v>0</v>
      </c>
      <c r="Y331" s="543"/>
      <c r="Z331" s="543" t="s">
        <v>620</v>
      </c>
      <c r="AA331" s="544">
        <v>45674</v>
      </c>
      <c r="AB331" s="544">
        <v>45674</v>
      </c>
      <c r="AC331" s="542">
        <v>45674</v>
      </c>
      <c r="AD331" s="541">
        <v>29076406343</v>
      </c>
      <c r="AE331" s="541">
        <v>0</v>
      </c>
      <c r="AF331" s="541">
        <v>0</v>
      </c>
      <c r="AG331" s="541">
        <v>0</v>
      </c>
      <c r="AH331" s="541">
        <v>0</v>
      </c>
      <c r="AI331" s="543"/>
      <c r="AJ331" s="541">
        <v>0</v>
      </c>
      <c r="AK331" s="541">
        <v>0</v>
      </c>
      <c r="AL331" s="541">
        <v>0</v>
      </c>
      <c r="AM331" s="541">
        <v>0</v>
      </c>
      <c r="AN331" s="541">
        <v>0</v>
      </c>
      <c r="AO331" s="541">
        <v>0</v>
      </c>
      <c r="AP331" s="541">
        <v>0</v>
      </c>
      <c r="AQ331" s="545" t="b">
        <v>0</v>
      </c>
      <c r="AR331" s="541">
        <v>0</v>
      </c>
      <c r="AS331" s="541">
        <v>0</v>
      </c>
      <c r="AT331" s="541">
        <v>0</v>
      </c>
      <c r="AU331" s="541">
        <v>0</v>
      </c>
      <c r="AV331" s="541">
        <v>0</v>
      </c>
      <c r="AW331" s="543"/>
      <c r="AX331" s="543"/>
      <c r="AY331" s="541">
        <v>-1.0666666666666667</v>
      </c>
      <c r="AZ331" s="541">
        <v>-0.21</v>
      </c>
      <c r="BA331" s="543"/>
      <c r="BB331" s="541">
        <v>0</v>
      </c>
      <c r="BC331" s="541">
        <v>0</v>
      </c>
      <c r="BD331" s="543"/>
      <c r="BE331" s="543"/>
      <c r="BF331" s="543"/>
      <c r="BG331" s="543"/>
      <c r="BH331" s="543" t="s">
        <v>344</v>
      </c>
      <c r="BI331" s="543"/>
      <c r="BJ331" s="545" t="b">
        <v>0</v>
      </c>
      <c r="BK331" s="541">
        <v>0</v>
      </c>
      <c r="BL331" s="541">
        <v>0</v>
      </c>
      <c r="BM331" s="541">
        <v>1.28</v>
      </c>
      <c r="BN331" s="543"/>
      <c r="BO331" s="541">
        <v>0</v>
      </c>
      <c r="BP331" s="541">
        <v>0</v>
      </c>
      <c r="BQ331" s="541">
        <v>0</v>
      </c>
      <c r="BR331" s="541">
        <v>2809497610</v>
      </c>
      <c r="BS331" s="543" t="s">
        <v>640</v>
      </c>
      <c r="BT331" s="541">
        <v>1</v>
      </c>
      <c r="BU331" s="545" t="b">
        <v>0</v>
      </c>
      <c r="BV331" s="543"/>
      <c r="BW331" s="541">
        <v>0</v>
      </c>
      <c r="BX331" s="541">
        <v>0</v>
      </c>
      <c r="BY331" s="543" t="s">
        <v>346</v>
      </c>
      <c r="BZ331" s="542">
        <v>45849</v>
      </c>
      <c r="CA331" s="541"/>
      <c r="CB331" s="541"/>
      <c r="CC331" s="541"/>
      <c r="CD331" s="541"/>
      <c r="CE331" s="541"/>
      <c r="CF331" s="541"/>
      <c r="CG331" s="541"/>
      <c r="CH331" s="541"/>
      <c r="CI331" s="541"/>
      <c r="CJ331" s="541"/>
      <c r="CK331" s="541"/>
      <c r="CL331" s="541"/>
      <c r="CM331" s="541"/>
      <c r="CN331" s="541"/>
      <c r="CO331" s="541"/>
      <c r="CP331" s="541"/>
      <c r="CQ331" s="541"/>
      <c r="CR331" s="541"/>
      <c r="CS331" s="541"/>
      <c r="CT331" s="541"/>
      <c r="CU331" s="541"/>
      <c r="CV331" s="541"/>
      <c r="CW331" s="541"/>
      <c r="CX331" s="541"/>
      <c r="CY331" s="541"/>
    </row>
    <row r="332" spans="1:103" ht="13.2">
      <c r="A332" s="546">
        <v>295262773</v>
      </c>
      <c r="B332" s="547">
        <v>45670</v>
      </c>
      <c r="C332" s="547">
        <v>45676</v>
      </c>
      <c r="D332" s="547">
        <v>45677</v>
      </c>
      <c r="E332" s="548" t="s">
        <v>342</v>
      </c>
      <c r="F332" s="548"/>
      <c r="G332" s="546">
        <v>2891597697565</v>
      </c>
      <c r="H332" s="546">
        <v>0</v>
      </c>
      <c r="I332" s="546">
        <v>0</v>
      </c>
      <c r="J332" s="547"/>
      <c r="K332" s="547"/>
      <c r="L332" s="548"/>
      <c r="M332" s="546">
        <v>0</v>
      </c>
      <c r="N332" s="548"/>
      <c r="O332" s="548"/>
      <c r="P332" s="548"/>
      <c r="Q332" s="548"/>
      <c r="R332" s="548"/>
      <c r="S332" s="548"/>
      <c r="T332" s="546">
        <v>2</v>
      </c>
      <c r="U332" s="546">
        <v>0</v>
      </c>
      <c r="V332" s="546">
        <v>0</v>
      </c>
      <c r="W332" s="546">
        <v>0</v>
      </c>
      <c r="X332" s="546">
        <v>0</v>
      </c>
      <c r="Y332" s="548"/>
      <c r="Z332" s="548" t="s">
        <v>620</v>
      </c>
      <c r="AA332" s="549">
        <v>45674</v>
      </c>
      <c r="AB332" s="549">
        <v>45674</v>
      </c>
      <c r="AC332" s="547">
        <v>45674</v>
      </c>
      <c r="AD332" s="546">
        <v>29335250058</v>
      </c>
      <c r="AE332" s="546">
        <v>0</v>
      </c>
      <c r="AF332" s="546">
        <v>0</v>
      </c>
      <c r="AG332" s="546">
        <v>0</v>
      </c>
      <c r="AH332" s="546">
        <v>0</v>
      </c>
      <c r="AI332" s="548"/>
      <c r="AJ332" s="546">
        <v>0</v>
      </c>
      <c r="AK332" s="546">
        <v>0</v>
      </c>
      <c r="AL332" s="546">
        <v>0</v>
      </c>
      <c r="AM332" s="546">
        <v>0</v>
      </c>
      <c r="AN332" s="546">
        <v>0</v>
      </c>
      <c r="AO332" s="546">
        <v>0</v>
      </c>
      <c r="AP332" s="546">
        <v>0</v>
      </c>
      <c r="AQ332" s="550" t="b">
        <v>0</v>
      </c>
      <c r="AR332" s="546">
        <v>0</v>
      </c>
      <c r="AS332" s="546">
        <v>0</v>
      </c>
      <c r="AT332" s="546">
        <v>0</v>
      </c>
      <c r="AU332" s="546">
        <v>0</v>
      </c>
      <c r="AV332" s="546">
        <v>0</v>
      </c>
      <c r="AW332" s="548"/>
      <c r="AX332" s="548"/>
      <c r="AY332" s="546">
        <v>-1.5333333333333332</v>
      </c>
      <c r="AZ332" s="546">
        <v>-0.31</v>
      </c>
      <c r="BA332" s="548"/>
      <c r="BB332" s="546">
        <v>0</v>
      </c>
      <c r="BC332" s="546">
        <v>0</v>
      </c>
      <c r="BD332" s="548"/>
      <c r="BE332" s="548"/>
      <c r="BF332" s="548"/>
      <c r="BG332" s="548"/>
      <c r="BH332" s="548" t="s">
        <v>344</v>
      </c>
      <c r="BI332" s="548"/>
      <c r="BJ332" s="550" t="b">
        <v>0</v>
      </c>
      <c r="BK332" s="546">
        <v>0</v>
      </c>
      <c r="BL332" s="546">
        <v>0</v>
      </c>
      <c r="BM332" s="546">
        <v>1.84</v>
      </c>
      <c r="BN332" s="548" t="s">
        <v>641</v>
      </c>
      <c r="BO332" s="546">
        <v>0</v>
      </c>
      <c r="BP332" s="546">
        <v>0</v>
      </c>
      <c r="BQ332" s="546">
        <v>0</v>
      </c>
      <c r="BR332" s="546">
        <v>0</v>
      </c>
      <c r="BS332" s="548"/>
      <c r="BT332" s="546">
        <v>1</v>
      </c>
      <c r="BU332" s="550" t="b">
        <v>0</v>
      </c>
      <c r="BV332" s="548"/>
      <c r="BW332" s="546">
        <v>0</v>
      </c>
      <c r="BX332" s="546">
        <v>0</v>
      </c>
      <c r="BY332" s="548" t="s">
        <v>346</v>
      </c>
      <c r="BZ332" s="547">
        <v>45849</v>
      </c>
      <c r="CA332" s="546"/>
      <c r="CB332" s="546"/>
      <c r="CC332" s="546"/>
      <c r="CD332" s="546"/>
      <c r="CE332" s="546"/>
      <c r="CF332" s="546"/>
      <c r="CG332" s="546"/>
      <c r="CH332" s="546"/>
      <c r="CI332" s="546"/>
      <c r="CJ332" s="546"/>
      <c r="CK332" s="546"/>
      <c r="CL332" s="546"/>
      <c r="CM332" s="546"/>
      <c r="CN332" s="546"/>
      <c r="CO332" s="546"/>
      <c r="CP332" s="546"/>
      <c r="CQ332" s="546"/>
      <c r="CR332" s="546"/>
      <c r="CS332" s="546"/>
      <c r="CT332" s="546"/>
      <c r="CU332" s="546"/>
      <c r="CV332" s="546"/>
      <c r="CW332" s="546"/>
      <c r="CX332" s="546"/>
      <c r="CY332" s="546"/>
    </row>
    <row r="333" spans="1:103" ht="13.2">
      <c r="A333" s="541">
        <v>295262773</v>
      </c>
      <c r="B333" s="542">
        <v>45670</v>
      </c>
      <c r="C333" s="542">
        <v>45676</v>
      </c>
      <c r="D333" s="542">
        <v>45677</v>
      </c>
      <c r="E333" s="543" t="s">
        <v>342</v>
      </c>
      <c r="F333" s="543"/>
      <c r="G333" s="541">
        <v>2891597697562</v>
      </c>
      <c r="H333" s="541">
        <v>0</v>
      </c>
      <c r="I333" s="541">
        <v>0</v>
      </c>
      <c r="J333" s="542"/>
      <c r="K333" s="542"/>
      <c r="L333" s="543"/>
      <c r="M333" s="541">
        <v>0</v>
      </c>
      <c r="N333" s="543"/>
      <c r="O333" s="543"/>
      <c r="P333" s="543"/>
      <c r="Q333" s="543"/>
      <c r="R333" s="543"/>
      <c r="S333" s="543"/>
      <c r="T333" s="541">
        <v>2</v>
      </c>
      <c r="U333" s="541">
        <v>0</v>
      </c>
      <c r="V333" s="541">
        <v>0</v>
      </c>
      <c r="W333" s="541">
        <v>0</v>
      </c>
      <c r="X333" s="541">
        <v>0</v>
      </c>
      <c r="Y333" s="543"/>
      <c r="Z333" s="543" t="s">
        <v>620</v>
      </c>
      <c r="AA333" s="544">
        <v>45674</v>
      </c>
      <c r="AB333" s="544">
        <v>45674</v>
      </c>
      <c r="AC333" s="542">
        <v>45674</v>
      </c>
      <c r="AD333" s="541">
        <v>29020594308</v>
      </c>
      <c r="AE333" s="541">
        <v>0</v>
      </c>
      <c r="AF333" s="541">
        <v>0</v>
      </c>
      <c r="AG333" s="541">
        <v>0</v>
      </c>
      <c r="AH333" s="541">
        <v>0</v>
      </c>
      <c r="AI333" s="543"/>
      <c r="AJ333" s="541">
        <v>0</v>
      </c>
      <c r="AK333" s="541">
        <v>0</v>
      </c>
      <c r="AL333" s="541">
        <v>0</v>
      </c>
      <c r="AM333" s="541">
        <v>0</v>
      </c>
      <c r="AN333" s="541">
        <v>0</v>
      </c>
      <c r="AO333" s="541">
        <v>0</v>
      </c>
      <c r="AP333" s="541">
        <v>0</v>
      </c>
      <c r="AQ333" s="545" t="b">
        <v>0</v>
      </c>
      <c r="AR333" s="541">
        <v>0</v>
      </c>
      <c r="AS333" s="541">
        <v>0</v>
      </c>
      <c r="AT333" s="541">
        <v>0</v>
      </c>
      <c r="AU333" s="541">
        <v>0</v>
      </c>
      <c r="AV333" s="541">
        <v>0</v>
      </c>
      <c r="AW333" s="543"/>
      <c r="AX333" s="543"/>
      <c r="AY333" s="541">
        <v>-2.1749999999999998</v>
      </c>
      <c r="AZ333" s="541">
        <v>-0.44</v>
      </c>
      <c r="BA333" s="543"/>
      <c r="BB333" s="541">
        <v>0</v>
      </c>
      <c r="BC333" s="541">
        <v>0</v>
      </c>
      <c r="BD333" s="543"/>
      <c r="BE333" s="543"/>
      <c r="BF333" s="543"/>
      <c r="BG333" s="543"/>
      <c r="BH333" s="543" t="s">
        <v>344</v>
      </c>
      <c r="BI333" s="543"/>
      <c r="BJ333" s="545" t="b">
        <v>0</v>
      </c>
      <c r="BK333" s="541">
        <v>0</v>
      </c>
      <c r="BL333" s="541">
        <v>0</v>
      </c>
      <c r="BM333" s="541">
        <v>2.61</v>
      </c>
      <c r="BN333" s="543" t="s">
        <v>642</v>
      </c>
      <c r="BO333" s="541">
        <v>0</v>
      </c>
      <c r="BP333" s="541">
        <v>0</v>
      </c>
      <c r="BQ333" s="541">
        <v>0</v>
      </c>
      <c r="BR333" s="541">
        <v>2802194043</v>
      </c>
      <c r="BS333" s="543" t="s">
        <v>362</v>
      </c>
      <c r="BT333" s="541">
        <v>1</v>
      </c>
      <c r="BU333" s="545" t="b">
        <v>0</v>
      </c>
      <c r="BV333" s="543"/>
      <c r="BW333" s="541">
        <v>0</v>
      </c>
      <c r="BX333" s="541">
        <v>0</v>
      </c>
      <c r="BY333" s="543" t="s">
        <v>346</v>
      </c>
      <c r="BZ333" s="542">
        <v>45849</v>
      </c>
      <c r="CA333" s="541"/>
      <c r="CB333" s="541"/>
      <c r="CC333" s="541"/>
      <c r="CD333" s="541"/>
      <c r="CE333" s="541"/>
      <c r="CF333" s="541"/>
      <c r="CG333" s="541"/>
      <c r="CH333" s="541"/>
      <c r="CI333" s="541"/>
      <c r="CJ333" s="541"/>
      <c r="CK333" s="541"/>
      <c r="CL333" s="541"/>
      <c r="CM333" s="541"/>
      <c r="CN333" s="541"/>
      <c r="CO333" s="541"/>
      <c r="CP333" s="541"/>
      <c r="CQ333" s="541"/>
      <c r="CR333" s="541"/>
      <c r="CS333" s="541"/>
      <c r="CT333" s="541"/>
      <c r="CU333" s="541"/>
      <c r="CV333" s="541"/>
      <c r="CW333" s="541"/>
      <c r="CX333" s="541"/>
      <c r="CY333" s="541"/>
    </row>
    <row r="334" spans="1:103" ht="13.2">
      <c r="A334" s="546">
        <v>295262773</v>
      </c>
      <c r="B334" s="547">
        <v>45670</v>
      </c>
      <c r="C334" s="547">
        <v>45676</v>
      </c>
      <c r="D334" s="547">
        <v>45677</v>
      </c>
      <c r="E334" s="548" t="s">
        <v>342</v>
      </c>
      <c r="F334" s="548"/>
      <c r="G334" s="546">
        <v>2891597697563</v>
      </c>
      <c r="H334" s="546">
        <v>0</v>
      </c>
      <c r="I334" s="546">
        <v>0</v>
      </c>
      <c r="J334" s="547"/>
      <c r="K334" s="547"/>
      <c r="L334" s="548"/>
      <c r="M334" s="546">
        <v>0</v>
      </c>
      <c r="N334" s="548"/>
      <c r="O334" s="548"/>
      <c r="P334" s="548"/>
      <c r="Q334" s="548"/>
      <c r="R334" s="548"/>
      <c r="S334" s="548"/>
      <c r="T334" s="546">
        <v>2</v>
      </c>
      <c r="U334" s="546">
        <v>0</v>
      </c>
      <c r="V334" s="546">
        <v>0</v>
      </c>
      <c r="W334" s="546">
        <v>0</v>
      </c>
      <c r="X334" s="546">
        <v>0</v>
      </c>
      <c r="Y334" s="548"/>
      <c r="Z334" s="548" t="s">
        <v>620</v>
      </c>
      <c r="AA334" s="549">
        <v>45674</v>
      </c>
      <c r="AB334" s="549">
        <v>45674</v>
      </c>
      <c r="AC334" s="547">
        <v>45674</v>
      </c>
      <c r="AD334" s="546">
        <v>29247506425</v>
      </c>
      <c r="AE334" s="546">
        <v>0</v>
      </c>
      <c r="AF334" s="546">
        <v>0</v>
      </c>
      <c r="AG334" s="546">
        <v>0</v>
      </c>
      <c r="AH334" s="546">
        <v>0</v>
      </c>
      <c r="AI334" s="548"/>
      <c r="AJ334" s="546">
        <v>0</v>
      </c>
      <c r="AK334" s="546">
        <v>0</v>
      </c>
      <c r="AL334" s="546">
        <v>0</v>
      </c>
      <c r="AM334" s="546">
        <v>0</v>
      </c>
      <c r="AN334" s="546">
        <v>0</v>
      </c>
      <c r="AO334" s="546">
        <v>0</v>
      </c>
      <c r="AP334" s="546">
        <v>0</v>
      </c>
      <c r="AQ334" s="550" t="b">
        <v>0</v>
      </c>
      <c r="AR334" s="546">
        <v>0</v>
      </c>
      <c r="AS334" s="546">
        <v>0</v>
      </c>
      <c r="AT334" s="546">
        <v>0</v>
      </c>
      <c r="AU334" s="546">
        <v>0</v>
      </c>
      <c r="AV334" s="546">
        <v>0</v>
      </c>
      <c r="AW334" s="548"/>
      <c r="AX334" s="548"/>
      <c r="AY334" s="546">
        <v>-0.91666666666666674</v>
      </c>
      <c r="AZ334" s="546">
        <v>-0.18</v>
      </c>
      <c r="BA334" s="548"/>
      <c r="BB334" s="546">
        <v>0</v>
      </c>
      <c r="BC334" s="546">
        <v>0</v>
      </c>
      <c r="BD334" s="548"/>
      <c r="BE334" s="548"/>
      <c r="BF334" s="548"/>
      <c r="BG334" s="548"/>
      <c r="BH334" s="548" t="s">
        <v>344</v>
      </c>
      <c r="BI334" s="548"/>
      <c r="BJ334" s="550" t="b">
        <v>0</v>
      </c>
      <c r="BK334" s="546">
        <v>0</v>
      </c>
      <c r="BL334" s="546">
        <v>0</v>
      </c>
      <c r="BM334" s="546">
        <v>1.1000000000000001</v>
      </c>
      <c r="BN334" s="548" t="s">
        <v>643</v>
      </c>
      <c r="BO334" s="546">
        <v>0</v>
      </c>
      <c r="BP334" s="546">
        <v>0</v>
      </c>
      <c r="BQ334" s="546">
        <v>0</v>
      </c>
      <c r="BR334" s="546">
        <v>2819792953</v>
      </c>
      <c r="BS334" s="548" t="s">
        <v>644</v>
      </c>
      <c r="BT334" s="546">
        <v>1</v>
      </c>
      <c r="BU334" s="550" t="b">
        <v>0</v>
      </c>
      <c r="BV334" s="548"/>
      <c r="BW334" s="546">
        <v>0</v>
      </c>
      <c r="BX334" s="546">
        <v>0</v>
      </c>
      <c r="BY334" s="548" t="s">
        <v>346</v>
      </c>
      <c r="BZ334" s="547">
        <v>45849</v>
      </c>
      <c r="CA334" s="546"/>
      <c r="CB334" s="546"/>
      <c r="CC334" s="546"/>
      <c r="CD334" s="546"/>
      <c r="CE334" s="546"/>
      <c r="CF334" s="546"/>
      <c r="CG334" s="546"/>
      <c r="CH334" s="546"/>
      <c r="CI334" s="546"/>
      <c r="CJ334" s="546"/>
      <c r="CK334" s="546"/>
      <c r="CL334" s="546"/>
      <c r="CM334" s="546"/>
      <c r="CN334" s="546"/>
      <c r="CO334" s="546"/>
      <c r="CP334" s="546"/>
      <c r="CQ334" s="546"/>
      <c r="CR334" s="546"/>
      <c r="CS334" s="546"/>
      <c r="CT334" s="546"/>
      <c r="CU334" s="546"/>
      <c r="CV334" s="546"/>
      <c r="CW334" s="546"/>
      <c r="CX334" s="546"/>
      <c r="CY334" s="546"/>
    </row>
    <row r="335" spans="1:103" ht="13.2">
      <c r="A335" s="541">
        <v>295568479</v>
      </c>
      <c r="B335" s="542">
        <v>45677</v>
      </c>
      <c r="C335" s="542">
        <v>45683</v>
      </c>
      <c r="D335" s="542">
        <v>45684</v>
      </c>
      <c r="E335" s="543" t="s">
        <v>342</v>
      </c>
      <c r="F335" s="543"/>
      <c r="G335" s="541">
        <v>2891800033572</v>
      </c>
      <c r="H335" s="541">
        <v>0</v>
      </c>
      <c r="I335" s="541">
        <v>0</v>
      </c>
      <c r="J335" s="542"/>
      <c r="K335" s="542"/>
      <c r="L335" s="543"/>
      <c r="M335" s="541">
        <v>0</v>
      </c>
      <c r="N335" s="543"/>
      <c r="O335" s="543"/>
      <c r="P335" s="543"/>
      <c r="Q335" s="543"/>
      <c r="R335" s="543"/>
      <c r="S335" s="543"/>
      <c r="T335" s="541">
        <v>2</v>
      </c>
      <c r="U335" s="541">
        <v>0</v>
      </c>
      <c r="V335" s="541">
        <v>0</v>
      </c>
      <c r="W335" s="541">
        <v>0</v>
      </c>
      <c r="X335" s="541">
        <v>0</v>
      </c>
      <c r="Y335" s="543"/>
      <c r="Z335" s="543" t="s">
        <v>620</v>
      </c>
      <c r="AA335" s="544">
        <v>45677</v>
      </c>
      <c r="AB335" s="544">
        <v>45677</v>
      </c>
      <c r="AC335" s="542">
        <v>45677</v>
      </c>
      <c r="AD335" s="541">
        <v>28361953921</v>
      </c>
      <c r="AE335" s="541">
        <v>0</v>
      </c>
      <c r="AF335" s="541">
        <v>0</v>
      </c>
      <c r="AG335" s="541">
        <v>0</v>
      </c>
      <c r="AH335" s="541">
        <v>0</v>
      </c>
      <c r="AI335" s="543"/>
      <c r="AJ335" s="541">
        <v>0</v>
      </c>
      <c r="AK335" s="541">
        <v>0</v>
      </c>
      <c r="AL335" s="541">
        <v>0</v>
      </c>
      <c r="AM335" s="541">
        <v>0</v>
      </c>
      <c r="AN335" s="541">
        <v>0</v>
      </c>
      <c r="AO335" s="541">
        <v>0</v>
      </c>
      <c r="AP335" s="541">
        <v>0</v>
      </c>
      <c r="AQ335" s="545" t="b">
        <v>0</v>
      </c>
      <c r="AR335" s="541">
        <v>0</v>
      </c>
      <c r="AS335" s="541">
        <v>0</v>
      </c>
      <c r="AT335" s="541">
        <v>0</v>
      </c>
      <c r="AU335" s="541">
        <v>0</v>
      </c>
      <c r="AV335" s="541">
        <v>0</v>
      </c>
      <c r="AW335" s="543"/>
      <c r="AX335" s="543"/>
      <c r="AY335" s="541">
        <v>-1.3916666666666666</v>
      </c>
      <c r="AZ335" s="541">
        <v>-0.28000000000000003</v>
      </c>
      <c r="BA335" s="543"/>
      <c r="BB335" s="541">
        <v>0</v>
      </c>
      <c r="BC335" s="541">
        <v>0</v>
      </c>
      <c r="BD335" s="543"/>
      <c r="BE335" s="543"/>
      <c r="BF335" s="543"/>
      <c r="BG335" s="543"/>
      <c r="BH335" s="543" t="s">
        <v>344</v>
      </c>
      <c r="BI335" s="543"/>
      <c r="BJ335" s="545" t="b">
        <v>0</v>
      </c>
      <c r="BK335" s="541">
        <v>0</v>
      </c>
      <c r="BL335" s="541">
        <v>0</v>
      </c>
      <c r="BM335" s="541">
        <v>1.67</v>
      </c>
      <c r="BN335" s="543" t="s">
        <v>645</v>
      </c>
      <c r="BO335" s="541">
        <v>0</v>
      </c>
      <c r="BP335" s="541">
        <v>0</v>
      </c>
      <c r="BQ335" s="541">
        <v>0</v>
      </c>
      <c r="BR335" s="541">
        <v>2703341343</v>
      </c>
      <c r="BS335" s="543" t="s">
        <v>646</v>
      </c>
      <c r="BT335" s="541">
        <v>1</v>
      </c>
      <c r="BU335" s="545" t="b">
        <v>0</v>
      </c>
      <c r="BV335" s="543"/>
      <c r="BW335" s="541">
        <v>0</v>
      </c>
      <c r="BX335" s="541">
        <v>0</v>
      </c>
      <c r="BY335" s="543" t="s">
        <v>346</v>
      </c>
      <c r="BZ335" s="542">
        <v>45849</v>
      </c>
      <c r="CA335" s="541"/>
      <c r="CB335" s="541"/>
      <c r="CC335" s="541"/>
      <c r="CD335" s="541"/>
      <c r="CE335" s="541"/>
      <c r="CF335" s="541"/>
      <c r="CG335" s="541"/>
      <c r="CH335" s="541"/>
      <c r="CI335" s="541"/>
      <c r="CJ335" s="541"/>
      <c r="CK335" s="541"/>
      <c r="CL335" s="541"/>
      <c r="CM335" s="541"/>
      <c r="CN335" s="541"/>
      <c r="CO335" s="541"/>
      <c r="CP335" s="541"/>
      <c r="CQ335" s="541"/>
      <c r="CR335" s="541"/>
      <c r="CS335" s="541"/>
      <c r="CT335" s="541"/>
      <c r="CU335" s="541"/>
      <c r="CV335" s="541"/>
      <c r="CW335" s="541"/>
      <c r="CX335" s="541"/>
      <c r="CY335" s="541"/>
    </row>
    <row r="336" spans="1:103" ht="13.2">
      <c r="A336" s="546">
        <v>295568479</v>
      </c>
      <c r="B336" s="547">
        <v>45677</v>
      </c>
      <c r="C336" s="547">
        <v>45683</v>
      </c>
      <c r="D336" s="547">
        <v>45684</v>
      </c>
      <c r="E336" s="548" t="s">
        <v>342</v>
      </c>
      <c r="F336" s="548"/>
      <c r="G336" s="546">
        <v>2891800033571</v>
      </c>
      <c r="H336" s="546">
        <v>0</v>
      </c>
      <c r="I336" s="546">
        <v>0</v>
      </c>
      <c r="J336" s="547"/>
      <c r="K336" s="547"/>
      <c r="L336" s="548"/>
      <c r="M336" s="546">
        <v>0</v>
      </c>
      <c r="N336" s="548"/>
      <c r="O336" s="548"/>
      <c r="P336" s="548"/>
      <c r="Q336" s="548"/>
      <c r="R336" s="548"/>
      <c r="S336" s="548"/>
      <c r="T336" s="546">
        <v>2</v>
      </c>
      <c r="U336" s="546">
        <v>0</v>
      </c>
      <c r="V336" s="546">
        <v>0</v>
      </c>
      <c r="W336" s="546">
        <v>0</v>
      </c>
      <c r="X336" s="546">
        <v>0</v>
      </c>
      <c r="Y336" s="548"/>
      <c r="Z336" s="548" t="s">
        <v>620</v>
      </c>
      <c r="AA336" s="549">
        <v>45677</v>
      </c>
      <c r="AB336" s="549">
        <v>45677</v>
      </c>
      <c r="AC336" s="547">
        <v>45677</v>
      </c>
      <c r="AD336" s="546">
        <v>28272586164</v>
      </c>
      <c r="AE336" s="546">
        <v>0</v>
      </c>
      <c r="AF336" s="546">
        <v>0</v>
      </c>
      <c r="AG336" s="546">
        <v>0</v>
      </c>
      <c r="AH336" s="546">
        <v>0</v>
      </c>
      <c r="AI336" s="548"/>
      <c r="AJ336" s="546">
        <v>0</v>
      </c>
      <c r="AK336" s="546">
        <v>0</v>
      </c>
      <c r="AL336" s="546">
        <v>0</v>
      </c>
      <c r="AM336" s="546">
        <v>0</v>
      </c>
      <c r="AN336" s="546">
        <v>0</v>
      </c>
      <c r="AO336" s="546">
        <v>0</v>
      </c>
      <c r="AP336" s="546">
        <v>0</v>
      </c>
      <c r="AQ336" s="550" t="b">
        <v>0</v>
      </c>
      <c r="AR336" s="546">
        <v>0</v>
      </c>
      <c r="AS336" s="546">
        <v>0</v>
      </c>
      <c r="AT336" s="546">
        <v>0</v>
      </c>
      <c r="AU336" s="546">
        <v>0</v>
      </c>
      <c r="AV336" s="546">
        <v>0</v>
      </c>
      <c r="AW336" s="548"/>
      <c r="AX336" s="548"/>
      <c r="AY336" s="546">
        <v>-2.5583333333333331</v>
      </c>
      <c r="AZ336" s="546">
        <v>-0.51</v>
      </c>
      <c r="BA336" s="548"/>
      <c r="BB336" s="546">
        <v>0</v>
      </c>
      <c r="BC336" s="546">
        <v>0</v>
      </c>
      <c r="BD336" s="548"/>
      <c r="BE336" s="548"/>
      <c r="BF336" s="548"/>
      <c r="BG336" s="548"/>
      <c r="BH336" s="548" t="s">
        <v>344</v>
      </c>
      <c r="BI336" s="548"/>
      <c r="BJ336" s="550" t="b">
        <v>0</v>
      </c>
      <c r="BK336" s="546">
        <v>0</v>
      </c>
      <c r="BL336" s="546">
        <v>0</v>
      </c>
      <c r="BM336" s="546">
        <v>3.07</v>
      </c>
      <c r="BN336" s="548" t="s">
        <v>647</v>
      </c>
      <c r="BO336" s="546">
        <v>0</v>
      </c>
      <c r="BP336" s="546">
        <v>0</v>
      </c>
      <c r="BQ336" s="546">
        <v>0</v>
      </c>
      <c r="BR336" s="546">
        <v>0</v>
      </c>
      <c r="BS336" s="548" t="s">
        <v>648</v>
      </c>
      <c r="BT336" s="546">
        <v>1</v>
      </c>
      <c r="BU336" s="550" t="b">
        <v>0</v>
      </c>
      <c r="BV336" s="548"/>
      <c r="BW336" s="546">
        <v>0</v>
      </c>
      <c r="BX336" s="546">
        <v>0</v>
      </c>
      <c r="BY336" s="548" t="s">
        <v>346</v>
      </c>
      <c r="BZ336" s="547">
        <v>45849</v>
      </c>
      <c r="CA336" s="546"/>
      <c r="CB336" s="546"/>
      <c r="CC336" s="546"/>
      <c r="CD336" s="546"/>
      <c r="CE336" s="546"/>
      <c r="CF336" s="546"/>
      <c r="CG336" s="546"/>
      <c r="CH336" s="546"/>
      <c r="CI336" s="546"/>
      <c r="CJ336" s="546"/>
      <c r="CK336" s="546"/>
      <c r="CL336" s="546"/>
      <c r="CM336" s="546"/>
      <c r="CN336" s="546"/>
      <c r="CO336" s="546"/>
      <c r="CP336" s="546"/>
      <c r="CQ336" s="546"/>
      <c r="CR336" s="546"/>
      <c r="CS336" s="546"/>
      <c r="CT336" s="546"/>
      <c r="CU336" s="546"/>
      <c r="CV336" s="546"/>
      <c r="CW336" s="546"/>
      <c r="CX336" s="546"/>
      <c r="CY336" s="546"/>
    </row>
    <row r="337" spans="1:103" ht="13.2">
      <c r="A337" s="541">
        <v>295568479</v>
      </c>
      <c r="B337" s="542">
        <v>45677</v>
      </c>
      <c r="C337" s="542">
        <v>45683</v>
      </c>
      <c r="D337" s="542">
        <v>45684</v>
      </c>
      <c r="E337" s="543" t="s">
        <v>342</v>
      </c>
      <c r="F337" s="543"/>
      <c r="G337" s="541">
        <v>2891800033570</v>
      </c>
      <c r="H337" s="541">
        <v>0</v>
      </c>
      <c r="I337" s="541">
        <v>0</v>
      </c>
      <c r="J337" s="542"/>
      <c r="K337" s="542"/>
      <c r="L337" s="543"/>
      <c r="M337" s="541">
        <v>0</v>
      </c>
      <c r="N337" s="543"/>
      <c r="O337" s="543"/>
      <c r="P337" s="543"/>
      <c r="Q337" s="543"/>
      <c r="R337" s="543"/>
      <c r="S337" s="543"/>
      <c r="T337" s="541">
        <v>2</v>
      </c>
      <c r="U337" s="541">
        <v>0</v>
      </c>
      <c r="V337" s="541">
        <v>0</v>
      </c>
      <c r="W337" s="541">
        <v>0</v>
      </c>
      <c r="X337" s="541">
        <v>0</v>
      </c>
      <c r="Y337" s="543"/>
      <c r="Z337" s="543" t="s">
        <v>620</v>
      </c>
      <c r="AA337" s="544">
        <v>45677</v>
      </c>
      <c r="AB337" s="544">
        <v>45677</v>
      </c>
      <c r="AC337" s="542">
        <v>45677</v>
      </c>
      <c r="AD337" s="541">
        <v>29456159889</v>
      </c>
      <c r="AE337" s="541">
        <v>0</v>
      </c>
      <c r="AF337" s="541">
        <v>0</v>
      </c>
      <c r="AG337" s="541">
        <v>0</v>
      </c>
      <c r="AH337" s="541">
        <v>0</v>
      </c>
      <c r="AI337" s="543"/>
      <c r="AJ337" s="541">
        <v>0</v>
      </c>
      <c r="AK337" s="541">
        <v>0</v>
      </c>
      <c r="AL337" s="541">
        <v>0</v>
      </c>
      <c r="AM337" s="541">
        <v>0</v>
      </c>
      <c r="AN337" s="541">
        <v>0</v>
      </c>
      <c r="AO337" s="541">
        <v>0</v>
      </c>
      <c r="AP337" s="541">
        <v>0</v>
      </c>
      <c r="AQ337" s="545" t="b">
        <v>0</v>
      </c>
      <c r="AR337" s="541">
        <v>0</v>
      </c>
      <c r="AS337" s="541">
        <v>0</v>
      </c>
      <c r="AT337" s="541">
        <v>0</v>
      </c>
      <c r="AU337" s="541">
        <v>0</v>
      </c>
      <c r="AV337" s="541">
        <v>0</v>
      </c>
      <c r="AW337" s="543"/>
      <c r="AX337" s="543"/>
      <c r="AY337" s="541">
        <v>-2.9249999999999998</v>
      </c>
      <c r="AZ337" s="541">
        <v>-0.59</v>
      </c>
      <c r="BA337" s="543"/>
      <c r="BB337" s="541">
        <v>0</v>
      </c>
      <c r="BC337" s="541">
        <v>0</v>
      </c>
      <c r="BD337" s="543"/>
      <c r="BE337" s="543"/>
      <c r="BF337" s="543"/>
      <c r="BG337" s="543"/>
      <c r="BH337" s="543" t="s">
        <v>344</v>
      </c>
      <c r="BI337" s="543"/>
      <c r="BJ337" s="545" t="b">
        <v>0</v>
      </c>
      <c r="BK337" s="541">
        <v>0</v>
      </c>
      <c r="BL337" s="541">
        <v>0</v>
      </c>
      <c r="BM337" s="541">
        <v>3.51</v>
      </c>
      <c r="BN337" s="543" t="s">
        <v>649</v>
      </c>
      <c r="BO337" s="541">
        <v>0</v>
      </c>
      <c r="BP337" s="541">
        <v>0</v>
      </c>
      <c r="BQ337" s="541">
        <v>0</v>
      </c>
      <c r="BR337" s="541">
        <v>2826544163</v>
      </c>
      <c r="BS337" s="543" t="s">
        <v>650</v>
      </c>
      <c r="BT337" s="541">
        <v>1</v>
      </c>
      <c r="BU337" s="545" t="b">
        <v>0</v>
      </c>
      <c r="BV337" s="543"/>
      <c r="BW337" s="541">
        <v>0</v>
      </c>
      <c r="BX337" s="541">
        <v>0</v>
      </c>
      <c r="BY337" s="543" t="s">
        <v>346</v>
      </c>
      <c r="BZ337" s="542">
        <v>45849</v>
      </c>
      <c r="CA337" s="541"/>
      <c r="CB337" s="541"/>
      <c r="CC337" s="541"/>
      <c r="CD337" s="541"/>
      <c r="CE337" s="541"/>
      <c r="CF337" s="541"/>
      <c r="CG337" s="541"/>
      <c r="CH337" s="541"/>
      <c r="CI337" s="541"/>
      <c r="CJ337" s="541"/>
      <c r="CK337" s="541"/>
      <c r="CL337" s="541"/>
      <c r="CM337" s="541"/>
      <c r="CN337" s="541"/>
      <c r="CO337" s="541"/>
      <c r="CP337" s="541"/>
      <c r="CQ337" s="541"/>
      <c r="CR337" s="541"/>
      <c r="CS337" s="541"/>
      <c r="CT337" s="541"/>
      <c r="CU337" s="541"/>
      <c r="CV337" s="541"/>
      <c r="CW337" s="541"/>
      <c r="CX337" s="541"/>
      <c r="CY337" s="541"/>
    </row>
    <row r="338" spans="1:103" ht="13.2">
      <c r="A338" s="546">
        <v>295568479</v>
      </c>
      <c r="B338" s="547">
        <v>45677</v>
      </c>
      <c r="C338" s="547">
        <v>45683</v>
      </c>
      <c r="D338" s="547">
        <v>45684</v>
      </c>
      <c r="E338" s="548" t="s">
        <v>342</v>
      </c>
      <c r="F338" s="548"/>
      <c r="G338" s="546">
        <v>2891932189653</v>
      </c>
      <c r="H338" s="546">
        <v>0</v>
      </c>
      <c r="I338" s="546">
        <v>0</v>
      </c>
      <c r="J338" s="547"/>
      <c r="K338" s="547"/>
      <c r="L338" s="548"/>
      <c r="M338" s="546">
        <v>0</v>
      </c>
      <c r="N338" s="548"/>
      <c r="O338" s="548"/>
      <c r="P338" s="548"/>
      <c r="Q338" s="548"/>
      <c r="R338" s="548"/>
      <c r="S338" s="548"/>
      <c r="T338" s="546">
        <v>2</v>
      </c>
      <c r="U338" s="546">
        <v>0</v>
      </c>
      <c r="V338" s="546">
        <v>0</v>
      </c>
      <c r="W338" s="546">
        <v>0</v>
      </c>
      <c r="X338" s="546">
        <v>0</v>
      </c>
      <c r="Y338" s="548"/>
      <c r="Z338" s="548" t="s">
        <v>620</v>
      </c>
      <c r="AA338" s="549">
        <v>45678</v>
      </c>
      <c r="AB338" s="549">
        <v>45678</v>
      </c>
      <c r="AC338" s="547">
        <v>45678</v>
      </c>
      <c r="AD338" s="546">
        <v>22733986201</v>
      </c>
      <c r="AE338" s="546">
        <v>0</v>
      </c>
      <c r="AF338" s="546">
        <v>0</v>
      </c>
      <c r="AG338" s="546">
        <v>0</v>
      </c>
      <c r="AH338" s="546">
        <v>0</v>
      </c>
      <c r="AI338" s="548"/>
      <c r="AJ338" s="546">
        <v>0</v>
      </c>
      <c r="AK338" s="546">
        <v>0</v>
      </c>
      <c r="AL338" s="546">
        <v>0</v>
      </c>
      <c r="AM338" s="546">
        <v>0</v>
      </c>
      <c r="AN338" s="546">
        <v>0</v>
      </c>
      <c r="AO338" s="546">
        <v>0</v>
      </c>
      <c r="AP338" s="546">
        <v>0</v>
      </c>
      <c r="AQ338" s="550" t="b">
        <v>0</v>
      </c>
      <c r="AR338" s="546">
        <v>0</v>
      </c>
      <c r="AS338" s="546">
        <v>0</v>
      </c>
      <c r="AT338" s="546">
        <v>0</v>
      </c>
      <c r="AU338" s="546">
        <v>0</v>
      </c>
      <c r="AV338" s="546">
        <v>0</v>
      </c>
      <c r="AW338" s="548"/>
      <c r="AX338" s="548"/>
      <c r="AY338" s="546">
        <v>-1.0416666666666667</v>
      </c>
      <c r="AZ338" s="546">
        <v>-0.21</v>
      </c>
      <c r="BA338" s="548"/>
      <c r="BB338" s="546">
        <v>0</v>
      </c>
      <c r="BC338" s="546">
        <v>0</v>
      </c>
      <c r="BD338" s="548"/>
      <c r="BE338" s="548"/>
      <c r="BF338" s="548"/>
      <c r="BG338" s="548"/>
      <c r="BH338" s="548" t="s">
        <v>344</v>
      </c>
      <c r="BI338" s="548"/>
      <c r="BJ338" s="550" t="b">
        <v>0</v>
      </c>
      <c r="BK338" s="546">
        <v>0</v>
      </c>
      <c r="BL338" s="546">
        <v>0</v>
      </c>
      <c r="BM338" s="546">
        <v>1.25</v>
      </c>
      <c r="BN338" s="548" t="s">
        <v>651</v>
      </c>
      <c r="BO338" s="546">
        <v>0</v>
      </c>
      <c r="BP338" s="546">
        <v>0</v>
      </c>
      <c r="BQ338" s="546">
        <v>0</v>
      </c>
      <c r="BR338" s="546">
        <v>0</v>
      </c>
      <c r="BS338" s="548" t="s">
        <v>366</v>
      </c>
      <c r="BT338" s="546">
        <v>1</v>
      </c>
      <c r="BU338" s="550" t="b">
        <v>0</v>
      </c>
      <c r="BV338" s="548"/>
      <c r="BW338" s="546">
        <v>0</v>
      </c>
      <c r="BX338" s="546">
        <v>0</v>
      </c>
      <c r="BY338" s="548" t="s">
        <v>346</v>
      </c>
      <c r="BZ338" s="547">
        <v>45849</v>
      </c>
      <c r="CA338" s="546"/>
      <c r="CB338" s="546"/>
      <c r="CC338" s="546"/>
      <c r="CD338" s="546"/>
      <c r="CE338" s="546"/>
      <c r="CF338" s="546"/>
      <c r="CG338" s="546"/>
      <c r="CH338" s="546"/>
      <c r="CI338" s="546"/>
      <c r="CJ338" s="546"/>
      <c r="CK338" s="546"/>
      <c r="CL338" s="546"/>
      <c r="CM338" s="546"/>
      <c r="CN338" s="546"/>
      <c r="CO338" s="546"/>
      <c r="CP338" s="546"/>
      <c r="CQ338" s="546"/>
      <c r="CR338" s="546"/>
      <c r="CS338" s="546"/>
      <c r="CT338" s="546"/>
      <c r="CU338" s="546"/>
      <c r="CV338" s="546"/>
      <c r="CW338" s="546"/>
      <c r="CX338" s="546"/>
      <c r="CY338" s="546"/>
    </row>
    <row r="339" spans="1:103" ht="13.2">
      <c r="A339" s="541">
        <v>295568479</v>
      </c>
      <c r="B339" s="542">
        <v>45677</v>
      </c>
      <c r="C339" s="542">
        <v>45683</v>
      </c>
      <c r="D339" s="542">
        <v>45684</v>
      </c>
      <c r="E339" s="543" t="s">
        <v>342</v>
      </c>
      <c r="F339" s="543"/>
      <c r="G339" s="541">
        <v>2891932189652</v>
      </c>
      <c r="H339" s="541">
        <v>0</v>
      </c>
      <c r="I339" s="541">
        <v>0</v>
      </c>
      <c r="J339" s="542"/>
      <c r="K339" s="542"/>
      <c r="L339" s="543"/>
      <c r="M339" s="541">
        <v>0</v>
      </c>
      <c r="N339" s="543"/>
      <c r="O339" s="543"/>
      <c r="P339" s="543"/>
      <c r="Q339" s="543"/>
      <c r="R339" s="543"/>
      <c r="S339" s="543"/>
      <c r="T339" s="541">
        <v>2</v>
      </c>
      <c r="U339" s="541">
        <v>0</v>
      </c>
      <c r="V339" s="541">
        <v>0</v>
      </c>
      <c r="W339" s="541">
        <v>0</v>
      </c>
      <c r="X339" s="541">
        <v>0</v>
      </c>
      <c r="Y339" s="543"/>
      <c r="Z339" s="543" t="s">
        <v>620</v>
      </c>
      <c r="AA339" s="544">
        <v>45678</v>
      </c>
      <c r="AB339" s="544">
        <v>45678</v>
      </c>
      <c r="AC339" s="542">
        <v>45678</v>
      </c>
      <c r="AD339" s="541">
        <v>29463990876</v>
      </c>
      <c r="AE339" s="541">
        <v>0</v>
      </c>
      <c r="AF339" s="541">
        <v>0</v>
      </c>
      <c r="AG339" s="541">
        <v>0</v>
      </c>
      <c r="AH339" s="541">
        <v>0</v>
      </c>
      <c r="AI339" s="543"/>
      <c r="AJ339" s="541">
        <v>0</v>
      </c>
      <c r="AK339" s="541">
        <v>0</v>
      </c>
      <c r="AL339" s="541">
        <v>0</v>
      </c>
      <c r="AM339" s="541">
        <v>0</v>
      </c>
      <c r="AN339" s="541">
        <v>0</v>
      </c>
      <c r="AO339" s="541">
        <v>0</v>
      </c>
      <c r="AP339" s="541">
        <v>0</v>
      </c>
      <c r="AQ339" s="545" t="b">
        <v>0</v>
      </c>
      <c r="AR339" s="541">
        <v>0</v>
      </c>
      <c r="AS339" s="541">
        <v>0</v>
      </c>
      <c r="AT339" s="541">
        <v>0</v>
      </c>
      <c r="AU339" s="541">
        <v>0</v>
      </c>
      <c r="AV339" s="541">
        <v>0</v>
      </c>
      <c r="AW339" s="543"/>
      <c r="AX339" s="543"/>
      <c r="AY339" s="541">
        <v>-2.8083333333333331</v>
      </c>
      <c r="AZ339" s="541">
        <v>-0.56000000000000005</v>
      </c>
      <c r="BA339" s="543"/>
      <c r="BB339" s="541">
        <v>0</v>
      </c>
      <c r="BC339" s="541">
        <v>0</v>
      </c>
      <c r="BD339" s="543"/>
      <c r="BE339" s="543"/>
      <c r="BF339" s="543"/>
      <c r="BG339" s="543"/>
      <c r="BH339" s="543" t="s">
        <v>344</v>
      </c>
      <c r="BI339" s="543"/>
      <c r="BJ339" s="545" t="b">
        <v>0</v>
      </c>
      <c r="BK339" s="541">
        <v>0</v>
      </c>
      <c r="BL339" s="541">
        <v>0</v>
      </c>
      <c r="BM339" s="541">
        <v>3.37</v>
      </c>
      <c r="BN339" s="543" t="s">
        <v>652</v>
      </c>
      <c r="BO339" s="541">
        <v>0</v>
      </c>
      <c r="BP339" s="541">
        <v>0</v>
      </c>
      <c r="BQ339" s="541">
        <v>0</v>
      </c>
      <c r="BR339" s="541">
        <v>2827583613</v>
      </c>
      <c r="BS339" s="543" t="s">
        <v>653</v>
      </c>
      <c r="BT339" s="541">
        <v>1</v>
      </c>
      <c r="BU339" s="545" t="b">
        <v>0</v>
      </c>
      <c r="BV339" s="543"/>
      <c r="BW339" s="541">
        <v>0</v>
      </c>
      <c r="BX339" s="541">
        <v>0</v>
      </c>
      <c r="BY339" s="543" t="s">
        <v>346</v>
      </c>
      <c r="BZ339" s="542">
        <v>45849</v>
      </c>
      <c r="CA339" s="541"/>
      <c r="CB339" s="541"/>
      <c r="CC339" s="541"/>
      <c r="CD339" s="541"/>
      <c r="CE339" s="541"/>
      <c r="CF339" s="541"/>
      <c r="CG339" s="541"/>
      <c r="CH339" s="541"/>
      <c r="CI339" s="541"/>
      <c r="CJ339" s="541"/>
      <c r="CK339" s="541"/>
      <c r="CL339" s="541"/>
      <c r="CM339" s="541"/>
      <c r="CN339" s="541"/>
      <c r="CO339" s="541"/>
      <c r="CP339" s="541"/>
      <c r="CQ339" s="541"/>
      <c r="CR339" s="541"/>
      <c r="CS339" s="541"/>
      <c r="CT339" s="541"/>
      <c r="CU339" s="541"/>
      <c r="CV339" s="541"/>
      <c r="CW339" s="541"/>
      <c r="CX339" s="541"/>
      <c r="CY339" s="541"/>
    </row>
    <row r="340" spans="1:103" ht="13.2">
      <c r="A340" s="546">
        <v>295568479</v>
      </c>
      <c r="B340" s="547">
        <v>45677</v>
      </c>
      <c r="C340" s="547">
        <v>45683</v>
      </c>
      <c r="D340" s="547">
        <v>45684</v>
      </c>
      <c r="E340" s="548" t="s">
        <v>342</v>
      </c>
      <c r="F340" s="548"/>
      <c r="G340" s="546">
        <v>2891932189654</v>
      </c>
      <c r="H340" s="546">
        <v>0</v>
      </c>
      <c r="I340" s="546">
        <v>0</v>
      </c>
      <c r="J340" s="547"/>
      <c r="K340" s="547"/>
      <c r="L340" s="548"/>
      <c r="M340" s="546">
        <v>0</v>
      </c>
      <c r="N340" s="548"/>
      <c r="O340" s="548"/>
      <c r="P340" s="548"/>
      <c r="Q340" s="548"/>
      <c r="R340" s="548"/>
      <c r="S340" s="548"/>
      <c r="T340" s="546">
        <v>2</v>
      </c>
      <c r="U340" s="546">
        <v>0</v>
      </c>
      <c r="V340" s="546">
        <v>0</v>
      </c>
      <c r="W340" s="546">
        <v>0</v>
      </c>
      <c r="X340" s="546">
        <v>0</v>
      </c>
      <c r="Y340" s="548"/>
      <c r="Z340" s="548" t="s">
        <v>620</v>
      </c>
      <c r="AA340" s="549">
        <v>45678</v>
      </c>
      <c r="AB340" s="549">
        <v>45678</v>
      </c>
      <c r="AC340" s="547">
        <v>45678</v>
      </c>
      <c r="AD340" s="546">
        <v>29075765110</v>
      </c>
      <c r="AE340" s="546">
        <v>0</v>
      </c>
      <c r="AF340" s="546">
        <v>0</v>
      </c>
      <c r="AG340" s="546">
        <v>0</v>
      </c>
      <c r="AH340" s="546">
        <v>0</v>
      </c>
      <c r="AI340" s="548"/>
      <c r="AJ340" s="546">
        <v>0</v>
      </c>
      <c r="AK340" s="546">
        <v>0</v>
      </c>
      <c r="AL340" s="546">
        <v>0</v>
      </c>
      <c r="AM340" s="546">
        <v>0</v>
      </c>
      <c r="AN340" s="546">
        <v>0</v>
      </c>
      <c r="AO340" s="546">
        <v>0</v>
      </c>
      <c r="AP340" s="546">
        <v>0</v>
      </c>
      <c r="AQ340" s="550" t="b">
        <v>0</v>
      </c>
      <c r="AR340" s="546">
        <v>0</v>
      </c>
      <c r="AS340" s="546">
        <v>0</v>
      </c>
      <c r="AT340" s="546">
        <v>0</v>
      </c>
      <c r="AU340" s="546">
        <v>0</v>
      </c>
      <c r="AV340" s="546">
        <v>0</v>
      </c>
      <c r="AW340" s="548"/>
      <c r="AX340" s="548"/>
      <c r="AY340" s="546">
        <v>-1.4333333333333333</v>
      </c>
      <c r="AZ340" s="546">
        <v>-0.28999999999999998</v>
      </c>
      <c r="BA340" s="548"/>
      <c r="BB340" s="546">
        <v>0</v>
      </c>
      <c r="BC340" s="546">
        <v>0</v>
      </c>
      <c r="BD340" s="548"/>
      <c r="BE340" s="548"/>
      <c r="BF340" s="548"/>
      <c r="BG340" s="548"/>
      <c r="BH340" s="548" t="s">
        <v>344</v>
      </c>
      <c r="BI340" s="548"/>
      <c r="BJ340" s="550" t="b">
        <v>0</v>
      </c>
      <c r="BK340" s="546">
        <v>0</v>
      </c>
      <c r="BL340" s="546">
        <v>0</v>
      </c>
      <c r="BM340" s="546">
        <v>1.72</v>
      </c>
      <c r="BN340" s="548" t="s">
        <v>654</v>
      </c>
      <c r="BO340" s="546">
        <v>0</v>
      </c>
      <c r="BP340" s="546">
        <v>0</v>
      </c>
      <c r="BQ340" s="546">
        <v>0</v>
      </c>
      <c r="BR340" s="546">
        <v>2809353678</v>
      </c>
      <c r="BS340" s="548" t="s">
        <v>655</v>
      </c>
      <c r="BT340" s="546">
        <v>1</v>
      </c>
      <c r="BU340" s="550" t="b">
        <v>0</v>
      </c>
      <c r="BV340" s="548"/>
      <c r="BW340" s="546">
        <v>0</v>
      </c>
      <c r="BX340" s="546">
        <v>0</v>
      </c>
      <c r="BY340" s="548" t="s">
        <v>346</v>
      </c>
      <c r="BZ340" s="547">
        <v>45849</v>
      </c>
      <c r="CA340" s="546"/>
      <c r="CB340" s="546"/>
      <c r="CC340" s="546"/>
      <c r="CD340" s="546"/>
      <c r="CE340" s="546"/>
      <c r="CF340" s="546"/>
      <c r="CG340" s="546"/>
      <c r="CH340" s="546"/>
      <c r="CI340" s="546"/>
      <c r="CJ340" s="546"/>
      <c r="CK340" s="546"/>
      <c r="CL340" s="546"/>
      <c r="CM340" s="546"/>
      <c r="CN340" s="546"/>
      <c r="CO340" s="546"/>
      <c r="CP340" s="546"/>
      <c r="CQ340" s="546"/>
      <c r="CR340" s="546"/>
      <c r="CS340" s="546"/>
      <c r="CT340" s="546"/>
      <c r="CU340" s="546"/>
      <c r="CV340" s="546"/>
      <c r="CW340" s="546"/>
      <c r="CX340" s="546"/>
      <c r="CY340" s="546"/>
    </row>
    <row r="341" spans="1:103" ht="13.2">
      <c r="A341" s="541">
        <v>295568479</v>
      </c>
      <c r="B341" s="542">
        <v>45677</v>
      </c>
      <c r="C341" s="542">
        <v>45683</v>
      </c>
      <c r="D341" s="542">
        <v>45684</v>
      </c>
      <c r="E341" s="543" t="s">
        <v>342</v>
      </c>
      <c r="F341" s="543"/>
      <c r="G341" s="541">
        <v>2892343903223</v>
      </c>
      <c r="H341" s="541">
        <v>0</v>
      </c>
      <c r="I341" s="541">
        <v>0</v>
      </c>
      <c r="J341" s="542"/>
      <c r="K341" s="542"/>
      <c r="L341" s="543"/>
      <c r="M341" s="541">
        <v>0</v>
      </c>
      <c r="N341" s="543"/>
      <c r="O341" s="543"/>
      <c r="P341" s="543"/>
      <c r="Q341" s="543"/>
      <c r="R341" s="543"/>
      <c r="S341" s="543"/>
      <c r="T341" s="541">
        <v>2</v>
      </c>
      <c r="U341" s="541">
        <v>0</v>
      </c>
      <c r="V341" s="541">
        <v>0</v>
      </c>
      <c r="W341" s="541">
        <v>0</v>
      </c>
      <c r="X341" s="541">
        <v>0</v>
      </c>
      <c r="Y341" s="543"/>
      <c r="Z341" s="543" t="s">
        <v>620</v>
      </c>
      <c r="AA341" s="544">
        <v>45682</v>
      </c>
      <c r="AB341" s="544">
        <v>45682</v>
      </c>
      <c r="AC341" s="542">
        <v>45682</v>
      </c>
      <c r="AD341" s="541">
        <v>29588652214</v>
      </c>
      <c r="AE341" s="541">
        <v>0</v>
      </c>
      <c r="AF341" s="541">
        <v>0</v>
      </c>
      <c r="AG341" s="541">
        <v>0</v>
      </c>
      <c r="AH341" s="541">
        <v>0</v>
      </c>
      <c r="AI341" s="543"/>
      <c r="AJ341" s="541">
        <v>0</v>
      </c>
      <c r="AK341" s="541">
        <v>0</v>
      </c>
      <c r="AL341" s="541">
        <v>0</v>
      </c>
      <c r="AM341" s="541">
        <v>0</v>
      </c>
      <c r="AN341" s="541">
        <v>0</v>
      </c>
      <c r="AO341" s="541">
        <v>0</v>
      </c>
      <c r="AP341" s="541">
        <v>0</v>
      </c>
      <c r="AQ341" s="545" t="b">
        <v>0</v>
      </c>
      <c r="AR341" s="541">
        <v>0</v>
      </c>
      <c r="AS341" s="541">
        <v>0</v>
      </c>
      <c r="AT341" s="541">
        <v>0</v>
      </c>
      <c r="AU341" s="541">
        <v>0</v>
      </c>
      <c r="AV341" s="541">
        <v>0</v>
      </c>
      <c r="AW341" s="543"/>
      <c r="AX341" s="543"/>
      <c r="AY341" s="541">
        <v>-1.375</v>
      </c>
      <c r="AZ341" s="541">
        <v>-0.28000000000000003</v>
      </c>
      <c r="BA341" s="543"/>
      <c r="BB341" s="541">
        <v>0</v>
      </c>
      <c r="BC341" s="541">
        <v>0</v>
      </c>
      <c r="BD341" s="543"/>
      <c r="BE341" s="543"/>
      <c r="BF341" s="543"/>
      <c r="BG341" s="543"/>
      <c r="BH341" s="543" t="s">
        <v>344</v>
      </c>
      <c r="BI341" s="543"/>
      <c r="BJ341" s="545" t="b">
        <v>0</v>
      </c>
      <c r="BK341" s="541">
        <v>0</v>
      </c>
      <c r="BL341" s="541">
        <v>0</v>
      </c>
      <c r="BM341" s="541">
        <v>1.65</v>
      </c>
      <c r="BN341" s="543" t="s">
        <v>656</v>
      </c>
      <c r="BO341" s="541">
        <v>0</v>
      </c>
      <c r="BP341" s="541">
        <v>0</v>
      </c>
      <c r="BQ341" s="541">
        <v>0</v>
      </c>
      <c r="BR341" s="541">
        <v>2843997175</v>
      </c>
      <c r="BS341" s="543" t="s">
        <v>657</v>
      </c>
      <c r="BT341" s="541">
        <v>1</v>
      </c>
      <c r="BU341" s="545" t="b">
        <v>0</v>
      </c>
      <c r="BV341" s="543"/>
      <c r="BW341" s="541">
        <v>0</v>
      </c>
      <c r="BX341" s="541">
        <v>0</v>
      </c>
      <c r="BY341" s="543" t="s">
        <v>346</v>
      </c>
      <c r="BZ341" s="542">
        <v>45849</v>
      </c>
      <c r="CA341" s="541"/>
      <c r="CB341" s="541"/>
      <c r="CC341" s="541"/>
      <c r="CD341" s="541"/>
      <c r="CE341" s="541"/>
      <c r="CF341" s="541"/>
      <c r="CG341" s="541"/>
      <c r="CH341" s="541"/>
      <c r="CI341" s="541"/>
      <c r="CJ341" s="541"/>
      <c r="CK341" s="541"/>
      <c r="CL341" s="541"/>
      <c r="CM341" s="541"/>
      <c r="CN341" s="541"/>
      <c r="CO341" s="541"/>
      <c r="CP341" s="541"/>
      <c r="CQ341" s="541"/>
      <c r="CR341" s="541"/>
      <c r="CS341" s="541"/>
      <c r="CT341" s="541"/>
      <c r="CU341" s="541"/>
      <c r="CV341" s="541"/>
      <c r="CW341" s="541"/>
      <c r="CX341" s="541"/>
      <c r="CY341" s="541"/>
    </row>
    <row r="342" spans="1:103" ht="13.2">
      <c r="A342" s="546">
        <v>296358298</v>
      </c>
      <c r="B342" s="547">
        <v>45684</v>
      </c>
      <c r="C342" s="547">
        <v>45690</v>
      </c>
      <c r="D342" s="547">
        <v>45691</v>
      </c>
      <c r="E342" s="548" t="s">
        <v>342</v>
      </c>
      <c r="F342" s="548"/>
      <c r="G342" s="546">
        <v>2892627109979</v>
      </c>
      <c r="H342" s="546">
        <v>0</v>
      </c>
      <c r="I342" s="546">
        <v>0</v>
      </c>
      <c r="J342" s="547"/>
      <c r="K342" s="547"/>
      <c r="L342" s="548"/>
      <c r="M342" s="546">
        <v>0</v>
      </c>
      <c r="N342" s="548"/>
      <c r="O342" s="548"/>
      <c r="P342" s="548"/>
      <c r="Q342" s="548"/>
      <c r="R342" s="548"/>
      <c r="S342" s="548"/>
      <c r="T342" s="546">
        <v>2</v>
      </c>
      <c r="U342" s="546">
        <v>0</v>
      </c>
      <c r="V342" s="546">
        <v>0</v>
      </c>
      <c r="W342" s="546">
        <v>0</v>
      </c>
      <c r="X342" s="546">
        <v>0</v>
      </c>
      <c r="Y342" s="548"/>
      <c r="Z342" s="548" t="s">
        <v>620</v>
      </c>
      <c r="AA342" s="549">
        <v>45684</v>
      </c>
      <c r="AB342" s="549">
        <v>45684</v>
      </c>
      <c r="AC342" s="547">
        <v>45684</v>
      </c>
      <c r="AD342" s="546">
        <v>28361953921</v>
      </c>
      <c r="AE342" s="546">
        <v>0</v>
      </c>
      <c r="AF342" s="546">
        <v>0</v>
      </c>
      <c r="AG342" s="546">
        <v>0</v>
      </c>
      <c r="AH342" s="546">
        <v>0</v>
      </c>
      <c r="AI342" s="548"/>
      <c r="AJ342" s="546">
        <v>0</v>
      </c>
      <c r="AK342" s="546">
        <v>0</v>
      </c>
      <c r="AL342" s="546">
        <v>0</v>
      </c>
      <c r="AM342" s="546">
        <v>0</v>
      </c>
      <c r="AN342" s="546">
        <v>0</v>
      </c>
      <c r="AO342" s="546">
        <v>0</v>
      </c>
      <c r="AP342" s="546">
        <v>0</v>
      </c>
      <c r="AQ342" s="550" t="b">
        <v>0</v>
      </c>
      <c r="AR342" s="546">
        <v>0</v>
      </c>
      <c r="AS342" s="546">
        <v>0</v>
      </c>
      <c r="AT342" s="546">
        <v>0</v>
      </c>
      <c r="AU342" s="546">
        <v>0</v>
      </c>
      <c r="AV342" s="546">
        <v>0</v>
      </c>
      <c r="AW342" s="548"/>
      <c r="AX342" s="548"/>
      <c r="AY342" s="546">
        <v>-1.7250000000000001</v>
      </c>
      <c r="AZ342" s="546">
        <v>-0.35</v>
      </c>
      <c r="BA342" s="548"/>
      <c r="BB342" s="546">
        <v>0</v>
      </c>
      <c r="BC342" s="546">
        <v>0</v>
      </c>
      <c r="BD342" s="548"/>
      <c r="BE342" s="548"/>
      <c r="BF342" s="548"/>
      <c r="BG342" s="548"/>
      <c r="BH342" s="548" t="s">
        <v>344</v>
      </c>
      <c r="BI342" s="548"/>
      <c r="BJ342" s="550" t="b">
        <v>0</v>
      </c>
      <c r="BK342" s="546">
        <v>0</v>
      </c>
      <c r="BL342" s="546">
        <v>0</v>
      </c>
      <c r="BM342" s="546">
        <v>2.0699999999999998</v>
      </c>
      <c r="BN342" s="548" t="s">
        <v>658</v>
      </c>
      <c r="BO342" s="546">
        <v>0</v>
      </c>
      <c r="BP342" s="546">
        <v>0</v>
      </c>
      <c r="BQ342" s="546">
        <v>0</v>
      </c>
      <c r="BR342" s="546">
        <v>0</v>
      </c>
      <c r="BS342" s="548" t="s">
        <v>367</v>
      </c>
      <c r="BT342" s="546">
        <v>1</v>
      </c>
      <c r="BU342" s="550" t="b">
        <v>0</v>
      </c>
      <c r="BV342" s="548"/>
      <c r="BW342" s="546">
        <v>0</v>
      </c>
      <c r="BX342" s="546">
        <v>0</v>
      </c>
      <c r="BY342" s="548" t="s">
        <v>346</v>
      </c>
      <c r="BZ342" s="547">
        <v>45849</v>
      </c>
      <c r="CA342" s="546"/>
      <c r="CB342" s="546"/>
      <c r="CC342" s="546"/>
      <c r="CD342" s="546"/>
      <c r="CE342" s="546"/>
      <c r="CF342" s="546"/>
      <c r="CG342" s="546"/>
      <c r="CH342" s="546"/>
      <c r="CI342" s="546"/>
      <c r="CJ342" s="546"/>
      <c r="CK342" s="546"/>
      <c r="CL342" s="546"/>
      <c r="CM342" s="546"/>
      <c r="CN342" s="546"/>
      <c r="CO342" s="546"/>
      <c r="CP342" s="546"/>
      <c r="CQ342" s="546"/>
      <c r="CR342" s="546"/>
      <c r="CS342" s="546"/>
      <c r="CT342" s="546"/>
      <c r="CU342" s="546"/>
      <c r="CV342" s="546"/>
      <c r="CW342" s="546"/>
      <c r="CX342" s="546"/>
      <c r="CY342" s="546"/>
    </row>
    <row r="343" spans="1:103" ht="13.2">
      <c r="A343" s="541">
        <v>296358298</v>
      </c>
      <c r="B343" s="542">
        <v>45684</v>
      </c>
      <c r="C343" s="542">
        <v>45690</v>
      </c>
      <c r="D343" s="542">
        <v>45691</v>
      </c>
      <c r="E343" s="543" t="s">
        <v>342</v>
      </c>
      <c r="F343" s="543"/>
      <c r="G343" s="541">
        <v>2892761616226</v>
      </c>
      <c r="H343" s="541">
        <v>0</v>
      </c>
      <c r="I343" s="541">
        <v>0</v>
      </c>
      <c r="J343" s="542"/>
      <c r="K343" s="542"/>
      <c r="L343" s="543"/>
      <c r="M343" s="541">
        <v>0</v>
      </c>
      <c r="N343" s="543"/>
      <c r="O343" s="543"/>
      <c r="P343" s="543"/>
      <c r="Q343" s="543"/>
      <c r="R343" s="543"/>
      <c r="S343" s="543"/>
      <c r="T343" s="541">
        <v>2</v>
      </c>
      <c r="U343" s="541">
        <v>0</v>
      </c>
      <c r="V343" s="541">
        <v>0</v>
      </c>
      <c r="W343" s="541">
        <v>0</v>
      </c>
      <c r="X343" s="541">
        <v>0</v>
      </c>
      <c r="Y343" s="543"/>
      <c r="Z343" s="543" t="s">
        <v>620</v>
      </c>
      <c r="AA343" s="544">
        <v>45685</v>
      </c>
      <c r="AB343" s="544">
        <v>45685</v>
      </c>
      <c r="AC343" s="542">
        <v>45685</v>
      </c>
      <c r="AD343" s="541">
        <v>29784961381</v>
      </c>
      <c r="AE343" s="541">
        <v>0</v>
      </c>
      <c r="AF343" s="541">
        <v>0</v>
      </c>
      <c r="AG343" s="541">
        <v>0</v>
      </c>
      <c r="AH343" s="541">
        <v>0</v>
      </c>
      <c r="AI343" s="543"/>
      <c r="AJ343" s="541">
        <v>0</v>
      </c>
      <c r="AK343" s="541">
        <v>0</v>
      </c>
      <c r="AL343" s="541">
        <v>0</v>
      </c>
      <c r="AM343" s="541">
        <v>0</v>
      </c>
      <c r="AN343" s="541">
        <v>0</v>
      </c>
      <c r="AO343" s="541">
        <v>0</v>
      </c>
      <c r="AP343" s="541">
        <v>0</v>
      </c>
      <c r="AQ343" s="545" t="b">
        <v>0</v>
      </c>
      <c r="AR343" s="541">
        <v>0</v>
      </c>
      <c r="AS343" s="541">
        <v>0</v>
      </c>
      <c r="AT343" s="541">
        <v>0</v>
      </c>
      <c r="AU343" s="541">
        <v>0</v>
      </c>
      <c r="AV343" s="541">
        <v>0</v>
      </c>
      <c r="AW343" s="543"/>
      <c r="AX343" s="543"/>
      <c r="AY343" s="541">
        <v>-8.6916666666666664</v>
      </c>
      <c r="AZ343" s="541">
        <v>-1.74</v>
      </c>
      <c r="BA343" s="543"/>
      <c r="BB343" s="541">
        <v>0</v>
      </c>
      <c r="BC343" s="541">
        <v>0</v>
      </c>
      <c r="BD343" s="543"/>
      <c r="BE343" s="543"/>
      <c r="BF343" s="543"/>
      <c r="BG343" s="543"/>
      <c r="BH343" s="543" t="s">
        <v>344</v>
      </c>
      <c r="BI343" s="543"/>
      <c r="BJ343" s="545" t="b">
        <v>0</v>
      </c>
      <c r="BK343" s="541">
        <v>0</v>
      </c>
      <c r="BL343" s="541">
        <v>0</v>
      </c>
      <c r="BM343" s="541">
        <v>10.43</v>
      </c>
      <c r="BN343" s="543" t="s">
        <v>659</v>
      </c>
      <c r="BO343" s="541">
        <v>0</v>
      </c>
      <c r="BP343" s="541">
        <v>0</v>
      </c>
      <c r="BQ343" s="541">
        <v>0</v>
      </c>
      <c r="BR343" s="541">
        <v>2866620951</v>
      </c>
      <c r="BS343" s="543" t="s">
        <v>660</v>
      </c>
      <c r="BT343" s="541">
        <v>1</v>
      </c>
      <c r="BU343" s="545" t="b">
        <v>0</v>
      </c>
      <c r="BV343" s="543"/>
      <c r="BW343" s="541">
        <v>0</v>
      </c>
      <c r="BX343" s="541">
        <v>0</v>
      </c>
      <c r="BY343" s="543" t="s">
        <v>346</v>
      </c>
      <c r="BZ343" s="542">
        <v>45849</v>
      </c>
      <c r="CA343" s="541"/>
      <c r="CB343" s="541"/>
      <c r="CC343" s="541"/>
      <c r="CD343" s="541"/>
      <c r="CE343" s="541"/>
      <c r="CF343" s="541"/>
      <c r="CG343" s="541"/>
      <c r="CH343" s="541"/>
      <c r="CI343" s="541"/>
      <c r="CJ343" s="541"/>
      <c r="CK343" s="541"/>
      <c r="CL343" s="541"/>
      <c r="CM343" s="541"/>
      <c r="CN343" s="541"/>
      <c r="CO343" s="541"/>
      <c r="CP343" s="541"/>
      <c r="CQ343" s="541"/>
      <c r="CR343" s="541"/>
      <c r="CS343" s="541"/>
      <c r="CT343" s="541"/>
      <c r="CU343" s="541"/>
      <c r="CV343" s="541"/>
      <c r="CW343" s="541"/>
      <c r="CX343" s="541"/>
      <c r="CY343" s="541"/>
    </row>
    <row r="344" spans="1:103" ht="13.2">
      <c r="A344" s="546">
        <v>296358298</v>
      </c>
      <c r="B344" s="547">
        <v>45684</v>
      </c>
      <c r="C344" s="547">
        <v>45690</v>
      </c>
      <c r="D344" s="547">
        <v>45691</v>
      </c>
      <c r="E344" s="548" t="s">
        <v>342</v>
      </c>
      <c r="F344" s="548"/>
      <c r="G344" s="546">
        <v>2892761616225</v>
      </c>
      <c r="H344" s="546">
        <v>0</v>
      </c>
      <c r="I344" s="546">
        <v>0</v>
      </c>
      <c r="J344" s="547"/>
      <c r="K344" s="547"/>
      <c r="L344" s="548"/>
      <c r="M344" s="546">
        <v>0</v>
      </c>
      <c r="N344" s="548"/>
      <c r="O344" s="548"/>
      <c r="P344" s="548"/>
      <c r="Q344" s="548"/>
      <c r="R344" s="548"/>
      <c r="S344" s="548"/>
      <c r="T344" s="546">
        <v>2</v>
      </c>
      <c r="U344" s="546">
        <v>0</v>
      </c>
      <c r="V344" s="546">
        <v>0</v>
      </c>
      <c r="W344" s="546">
        <v>0</v>
      </c>
      <c r="X344" s="546">
        <v>0</v>
      </c>
      <c r="Y344" s="548"/>
      <c r="Z344" s="548" t="s">
        <v>620</v>
      </c>
      <c r="AA344" s="549">
        <v>45685</v>
      </c>
      <c r="AB344" s="549">
        <v>45685</v>
      </c>
      <c r="AC344" s="547">
        <v>45685</v>
      </c>
      <c r="AD344" s="546">
        <v>29784961372</v>
      </c>
      <c r="AE344" s="546">
        <v>0</v>
      </c>
      <c r="AF344" s="546">
        <v>0</v>
      </c>
      <c r="AG344" s="546">
        <v>0</v>
      </c>
      <c r="AH344" s="546">
        <v>0</v>
      </c>
      <c r="AI344" s="548"/>
      <c r="AJ344" s="546">
        <v>0</v>
      </c>
      <c r="AK344" s="546">
        <v>0</v>
      </c>
      <c r="AL344" s="546">
        <v>0</v>
      </c>
      <c r="AM344" s="546">
        <v>0</v>
      </c>
      <c r="AN344" s="546">
        <v>0</v>
      </c>
      <c r="AO344" s="546">
        <v>0</v>
      </c>
      <c r="AP344" s="546">
        <v>0</v>
      </c>
      <c r="AQ344" s="550" t="b">
        <v>0</v>
      </c>
      <c r="AR344" s="546">
        <v>0</v>
      </c>
      <c r="AS344" s="546">
        <v>0</v>
      </c>
      <c r="AT344" s="546">
        <v>0</v>
      </c>
      <c r="AU344" s="546">
        <v>0</v>
      </c>
      <c r="AV344" s="546">
        <v>0</v>
      </c>
      <c r="AW344" s="548"/>
      <c r="AX344" s="548"/>
      <c r="AY344" s="546">
        <v>-8.6916666666666664</v>
      </c>
      <c r="AZ344" s="546">
        <v>-1.74</v>
      </c>
      <c r="BA344" s="548"/>
      <c r="BB344" s="546">
        <v>0</v>
      </c>
      <c r="BC344" s="546">
        <v>0</v>
      </c>
      <c r="BD344" s="548"/>
      <c r="BE344" s="548"/>
      <c r="BF344" s="548"/>
      <c r="BG344" s="548"/>
      <c r="BH344" s="548" t="s">
        <v>344</v>
      </c>
      <c r="BI344" s="548"/>
      <c r="BJ344" s="550" t="b">
        <v>0</v>
      </c>
      <c r="BK344" s="546">
        <v>0</v>
      </c>
      <c r="BL344" s="546">
        <v>0</v>
      </c>
      <c r="BM344" s="546">
        <v>10.43</v>
      </c>
      <c r="BN344" s="548" t="s">
        <v>659</v>
      </c>
      <c r="BO344" s="546">
        <v>0</v>
      </c>
      <c r="BP344" s="546">
        <v>0</v>
      </c>
      <c r="BQ344" s="546">
        <v>0</v>
      </c>
      <c r="BR344" s="546">
        <v>2866620942</v>
      </c>
      <c r="BS344" s="548" t="s">
        <v>661</v>
      </c>
      <c r="BT344" s="546">
        <v>1</v>
      </c>
      <c r="BU344" s="550" t="b">
        <v>0</v>
      </c>
      <c r="BV344" s="548"/>
      <c r="BW344" s="546">
        <v>0</v>
      </c>
      <c r="BX344" s="546">
        <v>0</v>
      </c>
      <c r="BY344" s="548" t="s">
        <v>346</v>
      </c>
      <c r="BZ344" s="547">
        <v>45849</v>
      </c>
      <c r="CA344" s="546"/>
      <c r="CB344" s="546"/>
      <c r="CC344" s="546"/>
      <c r="CD344" s="546"/>
      <c r="CE344" s="546"/>
      <c r="CF344" s="546"/>
      <c r="CG344" s="546"/>
      <c r="CH344" s="546"/>
      <c r="CI344" s="546"/>
      <c r="CJ344" s="546"/>
      <c r="CK344" s="546"/>
      <c r="CL344" s="546"/>
      <c r="CM344" s="546"/>
      <c r="CN344" s="546"/>
      <c r="CO344" s="546"/>
      <c r="CP344" s="546"/>
      <c r="CQ344" s="546"/>
      <c r="CR344" s="546"/>
      <c r="CS344" s="546"/>
      <c r="CT344" s="546"/>
      <c r="CU344" s="546"/>
      <c r="CV344" s="546"/>
      <c r="CW344" s="546"/>
      <c r="CX344" s="546"/>
      <c r="CY344" s="546"/>
    </row>
    <row r="345" spans="1:103" ht="13.2">
      <c r="A345" s="541">
        <v>296358298</v>
      </c>
      <c r="B345" s="542">
        <v>45684</v>
      </c>
      <c r="C345" s="542">
        <v>45690</v>
      </c>
      <c r="D345" s="542">
        <v>45691</v>
      </c>
      <c r="E345" s="543" t="s">
        <v>342</v>
      </c>
      <c r="F345" s="543"/>
      <c r="G345" s="541">
        <v>2892761616224</v>
      </c>
      <c r="H345" s="541">
        <v>0</v>
      </c>
      <c r="I345" s="541">
        <v>0</v>
      </c>
      <c r="J345" s="542"/>
      <c r="K345" s="542"/>
      <c r="L345" s="543"/>
      <c r="M345" s="541">
        <v>0</v>
      </c>
      <c r="N345" s="543"/>
      <c r="O345" s="543"/>
      <c r="P345" s="543"/>
      <c r="Q345" s="543"/>
      <c r="R345" s="543"/>
      <c r="S345" s="543"/>
      <c r="T345" s="541">
        <v>2</v>
      </c>
      <c r="U345" s="541">
        <v>0</v>
      </c>
      <c r="V345" s="541">
        <v>0</v>
      </c>
      <c r="W345" s="541">
        <v>0</v>
      </c>
      <c r="X345" s="541">
        <v>0</v>
      </c>
      <c r="Y345" s="543"/>
      <c r="Z345" s="543" t="s">
        <v>620</v>
      </c>
      <c r="AA345" s="544">
        <v>45685</v>
      </c>
      <c r="AB345" s="544">
        <v>45685</v>
      </c>
      <c r="AC345" s="542">
        <v>45685</v>
      </c>
      <c r="AD345" s="541">
        <v>29082678112</v>
      </c>
      <c r="AE345" s="541">
        <v>0</v>
      </c>
      <c r="AF345" s="541">
        <v>0</v>
      </c>
      <c r="AG345" s="541">
        <v>0</v>
      </c>
      <c r="AH345" s="541">
        <v>0</v>
      </c>
      <c r="AI345" s="543"/>
      <c r="AJ345" s="541">
        <v>0</v>
      </c>
      <c r="AK345" s="541">
        <v>0</v>
      </c>
      <c r="AL345" s="541">
        <v>0</v>
      </c>
      <c r="AM345" s="541">
        <v>0</v>
      </c>
      <c r="AN345" s="541">
        <v>0</v>
      </c>
      <c r="AO345" s="541">
        <v>0</v>
      </c>
      <c r="AP345" s="541">
        <v>0</v>
      </c>
      <c r="AQ345" s="545" t="b">
        <v>0</v>
      </c>
      <c r="AR345" s="541">
        <v>0</v>
      </c>
      <c r="AS345" s="541">
        <v>0</v>
      </c>
      <c r="AT345" s="541">
        <v>0</v>
      </c>
      <c r="AU345" s="541">
        <v>0</v>
      </c>
      <c r="AV345" s="541">
        <v>0</v>
      </c>
      <c r="AW345" s="543"/>
      <c r="AX345" s="543"/>
      <c r="AY345" s="541">
        <v>-2.25</v>
      </c>
      <c r="AZ345" s="541">
        <v>-0.45</v>
      </c>
      <c r="BA345" s="543"/>
      <c r="BB345" s="541">
        <v>0</v>
      </c>
      <c r="BC345" s="541">
        <v>0</v>
      </c>
      <c r="BD345" s="543"/>
      <c r="BE345" s="543"/>
      <c r="BF345" s="543"/>
      <c r="BG345" s="543"/>
      <c r="BH345" s="543" t="s">
        <v>344</v>
      </c>
      <c r="BI345" s="543"/>
      <c r="BJ345" s="545" t="b">
        <v>0</v>
      </c>
      <c r="BK345" s="541">
        <v>0</v>
      </c>
      <c r="BL345" s="541">
        <v>0</v>
      </c>
      <c r="BM345" s="541">
        <v>2.7</v>
      </c>
      <c r="BN345" s="543" t="s">
        <v>662</v>
      </c>
      <c r="BO345" s="541">
        <v>0</v>
      </c>
      <c r="BP345" s="541">
        <v>0</v>
      </c>
      <c r="BQ345" s="541">
        <v>0</v>
      </c>
      <c r="BR345" s="541">
        <v>2809942296</v>
      </c>
      <c r="BS345" s="543" t="s">
        <v>364</v>
      </c>
      <c r="BT345" s="541">
        <v>1</v>
      </c>
      <c r="BU345" s="545" t="b">
        <v>0</v>
      </c>
      <c r="BV345" s="543"/>
      <c r="BW345" s="541">
        <v>0</v>
      </c>
      <c r="BX345" s="541">
        <v>0</v>
      </c>
      <c r="BY345" s="543" t="s">
        <v>346</v>
      </c>
      <c r="BZ345" s="542">
        <v>45849</v>
      </c>
      <c r="CA345" s="541"/>
      <c r="CB345" s="541"/>
      <c r="CC345" s="541"/>
      <c r="CD345" s="541"/>
      <c r="CE345" s="541"/>
      <c r="CF345" s="541"/>
      <c r="CG345" s="541"/>
      <c r="CH345" s="541"/>
      <c r="CI345" s="541"/>
      <c r="CJ345" s="541"/>
      <c r="CK345" s="541"/>
      <c r="CL345" s="541"/>
      <c r="CM345" s="541"/>
      <c r="CN345" s="541"/>
      <c r="CO345" s="541"/>
      <c r="CP345" s="541"/>
      <c r="CQ345" s="541"/>
      <c r="CR345" s="541"/>
      <c r="CS345" s="541"/>
      <c r="CT345" s="541"/>
      <c r="CU345" s="541"/>
      <c r="CV345" s="541"/>
      <c r="CW345" s="541"/>
      <c r="CX345" s="541"/>
      <c r="CY345" s="541"/>
    </row>
    <row r="346" spans="1:103" ht="13.2">
      <c r="A346" s="546">
        <v>296358298</v>
      </c>
      <c r="B346" s="547">
        <v>45684</v>
      </c>
      <c r="C346" s="547">
        <v>45690</v>
      </c>
      <c r="D346" s="547">
        <v>45691</v>
      </c>
      <c r="E346" s="548" t="s">
        <v>342</v>
      </c>
      <c r="F346" s="548"/>
      <c r="G346" s="546">
        <v>2893056483187</v>
      </c>
      <c r="H346" s="546">
        <v>0</v>
      </c>
      <c r="I346" s="546">
        <v>0</v>
      </c>
      <c r="J346" s="547"/>
      <c r="K346" s="547"/>
      <c r="L346" s="548"/>
      <c r="M346" s="546">
        <v>0</v>
      </c>
      <c r="N346" s="548"/>
      <c r="O346" s="548"/>
      <c r="P346" s="548"/>
      <c r="Q346" s="548"/>
      <c r="R346" s="548"/>
      <c r="S346" s="548"/>
      <c r="T346" s="546">
        <v>2</v>
      </c>
      <c r="U346" s="546">
        <v>0</v>
      </c>
      <c r="V346" s="546">
        <v>0</v>
      </c>
      <c r="W346" s="546">
        <v>0</v>
      </c>
      <c r="X346" s="546">
        <v>0</v>
      </c>
      <c r="Y346" s="548"/>
      <c r="Z346" s="548" t="s">
        <v>620</v>
      </c>
      <c r="AA346" s="549">
        <v>45686</v>
      </c>
      <c r="AB346" s="549">
        <v>45686</v>
      </c>
      <c r="AC346" s="547">
        <v>45686</v>
      </c>
      <c r="AD346" s="546">
        <v>28127059944</v>
      </c>
      <c r="AE346" s="546">
        <v>0</v>
      </c>
      <c r="AF346" s="546">
        <v>0</v>
      </c>
      <c r="AG346" s="546">
        <v>0</v>
      </c>
      <c r="AH346" s="546">
        <v>0</v>
      </c>
      <c r="AI346" s="548"/>
      <c r="AJ346" s="546">
        <v>0</v>
      </c>
      <c r="AK346" s="546">
        <v>0</v>
      </c>
      <c r="AL346" s="546">
        <v>0</v>
      </c>
      <c r="AM346" s="546">
        <v>0</v>
      </c>
      <c r="AN346" s="546">
        <v>0</v>
      </c>
      <c r="AO346" s="546">
        <v>0</v>
      </c>
      <c r="AP346" s="546">
        <v>0</v>
      </c>
      <c r="AQ346" s="550" t="b">
        <v>0</v>
      </c>
      <c r="AR346" s="546">
        <v>0</v>
      </c>
      <c r="AS346" s="546">
        <v>0</v>
      </c>
      <c r="AT346" s="546">
        <v>0</v>
      </c>
      <c r="AU346" s="546">
        <v>0</v>
      </c>
      <c r="AV346" s="546">
        <v>0</v>
      </c>
      <c r="AW346" s="548"/>
      <c r="AX346" s="548"/>
      <c r="AY346" s="546">
        <v>-0.90833333333333333</v>
      </c>
      <c r="AZ346" s="546">
        <v>-0.18</v>
      </c>
      <c r="BA346" s="548"/>
      <c r="BB346" s="546">
        <v>0</v>
      </c>
      <c r="BC346" s="546">
        <v>0</v>
      </c>
      <c r="BD346" s="548"/>
      <c r="BE346" s="548"/>
      <c r="BF346" s="548"/>
      <c r="BG346" s="548"/>
      <c r="BH346" s="548" t="s">
        <v>344</v>
      </c>
      <c r="BI346" s="548"/>
      <c r="BJ346" s="550" t="b">
        <v>0</v>
      </c>
      <c r="BK346" s="546">
        <v>0</v>
      </c>
      <c r="BL346" s="546">
        <v>0</v>
      </c>
      <c r="BM346" s="546">
        <v>1.0900000000000001</v>
      </c>
      <c r="BN346" s="548" t="s">
        <v>663</v>
      </c>
      <c r="BO346" s="546">
        <v>0</v>
      </c>
      <c r="BP346" s="546">
        <v>0</v>
      </c>
      <c r="BQ346" s="546">
        <v>0</v>
      </c>
      <c r="BR346" s="546">
        <v>0</v>
      </c>
      <c r="BS346" s="548" t="s">
        <v>664</v>
      </c>
      <c r="BT346" s="546">
        <v>1</v>
      </c>
      <c r="BU346" s="550" t="b">
        <v>0</v>
      </c>
      <c r="BV346" s="548"/>
      <c r="BW346" s="546">
        <v>0</v>
      </c>
      <c r="BX346" s="546">
        <v>0</v>
      </c>
      <c r="BY346" s="548" t="s">
        <v>346</v>
      </c>
      <c r="BZ346" s="547">
        <v>45849</v>
      </c>
      <c r="CA346" s="546"/>
      <c r="CB346" s="546"/>
      <c r="CC346" s="546"/>
      <c r="CD346" s="546"/>
      <c r="CE346" s="546"/>
      <c r="CF346" s="546"/>
      <c r="CG346" s="546"/>
      <c r="CH346" s="546"/>
      <c r="CI346" s="546"/>
      <c r="CJ346" s="546"/>
      <c r="CK346" s="546"/>
      <c r="CL346" s="546"/>
      <c r="CM346" s="546"/>
      <c r="CN346" s="546"/>
      <c r="CO346" s="546"/>
      <c r="CP346" s="546"/>
      <c r="CQ346" s="546"/>
      <c r="CR346" s="546"/>
      <c r="CS346" s="546"/>
      <c r="CT346" s="546"/>
      <c r="CU346" s="546"/>
      <c r="CV346" s="546"/>
      <c r="CW346" s="546"/>
      <c r="CX346" s="546"/>
      <c r="CY346" s="546"/>
    </row>
    <row r="347" spans="1:103" ht="13.2">
      <c r="A347" s="541">
        <v>296358298</v>
      </c>
      <c r="B347" s="542">
        <v>45684</v>
      </c>
      <c r="C347" s="542">
        <v>45690</v>
      </c>
      <c r="D347" s="542">
        <v>45691</v>
      </c>
      <c r="E347" s="543" t="s">
        <v>342</v>
      </c>
      <c r="F347" s="543"/>
      <c r="G347" s="541">
        <v>2893056483186</v>
      </c>
      <c r="H347" s="541">
        <v>0</v>
      </c>
      <c r="I347" s="541">
        <v>0</v>
      </c>
      <c r="J347" s="542"/>
      <c r="K347" s="542"/>
      <c r="L347" s="543"/>
      <c r="M347" s="541">
        <v>0</v>
      </c>
      <c r="N347" s="543"/>
      <c r="O347" s="543"/>
      <c r="P347" s="543"/>
      <c r="Q347" s="543"/>
      <c r="R347" s="543"/>
      <c r="S347" s="543"/>
      <c r="T347" s="541">
        <v>2</v>
      </c>
      <c r="U347" s="541">
        <v>0</v>
      </c>
      <c r="V347" s="541">
        <v>0</v>
      </c>
      <c r="W347" s="541">
        <v>0</v>
      </c>
      <c r="X347" s="541">
        <v>0</v>
      </c>
      <c r="Y347" s="543"/>
      <c r="Z347" s="543" t="s">
        <v>620</v>
      </c>
      <c r="AA347" s="544">
        <v>45686</v>
      </c>
      <c r="AB347" s="544">
        <v>45686</v>
      </c>
      <c r="AC347" s="542">
        <v>45686</v>
      </c>
      <c r="AD347" s="541">
        <v>29075215501</v>
      </c>
      <c r="AE347" s="541">
        <v>0</v>
      </c>
      <c r="AF347" s="541">
        <v>0</v>
      </c>
      <c r="AG347" s="541">
        <v>0</v>
      </c>
      <c r="AH347" s="541">
        <v>0</v>
      </c>
      <c r="AI347" s="543"/>
      <c r="AJ347" s="541">
        <v>0</v>
      </c>
      <c r="AK347" s="541">
        <v>0</v>
      </c>
      <c r="AL347" s="541">
        <v>0</v>
      </c>
      <c r="AM347" s="541">
        <v>0</v>
      </c>
      <c r="AN347" s="541">
        <v>0</v>
      </c>
      <c r="AO347" s="541">
        <v>0</v>
      </c>
      <c r="AP347" s="541">
        <v>0</v>
      </c>
      <c r="AQ347" s="545" t="b">
        <v>0</v>
      </c>
      <c r="AR347" s="541">
        <v>0</v>
      </c>
      <c r="AS347" s="541">
        <v>0</v>
      </c>
      <c r="AT347" s="541">
        <v>0</v>
      </c>
      <c r="AU347" s="541">
        <v>0</v>
      </c>
      <c r="AV347" s="541">
        <v>0</v>
      </c>
      <c r="AW347" s="543"/>
      <c r="AX347" s="543"/>
      <c r="AY347" s="541">
        <v>-5.2833333333333332</v>
      </c>
      <c r="AZ347" s="541">
        <v>-1.06</v>
      </c>
      <c r="BA347" s="543"/>
      <c r="BB347" s="541">
        <v>0</v>
      </c>
      <c r="BC347" s="541">
        <v>0</v>
      </c>
      <c r="BD347" s="543"/>
      <c r="BE347" s="543"/>
      <c r="BF347" s="543"/>
      <c r="BG347" s="543"/>
      <c r="BH347" s="543" t="s">
        <v>344</v>
      </c>
      <c r="BI347" s="543"/>
      <c r="BJ347" s="545" t="b">
        <v>0</v>
      </c>
      <c r="BK347" s="541">
        <v>0</v>
      </c>
      <c r="BL347" s="541">
        <v>0</v>
      </c>
      <c r="BM347" s="541">
        <v>6.34</v>
      </c>
      <c r="BN347" s="543" t="s">
        <v>656</v>
      </c>
      <c r="BO347" s="541">
        <v>0</v>
      </c>
      <c r="BP347" s="541">
        <v>0</v>
      </c>
      <c r="BQ347" s="541">
        <v>0</v>
      </c>
      <c r="BR347" s="541">
        <v>2808802450</v>
      </c>
      <c r="BS347" s="543" t="s">
        <v>665</v>
      </c>
      <c r="BT347" s="541">
        <v>1</v>
      </c>
      <c r="BU347" s="545" t="b">
        <v>0</v>
      </c>
      <c r="BV347" s="543"/>
      <c r="BW347" s="541">
        <v>0</v>
      </c>
      <c r="BX347" s="541">
        <v>0</v>
      </c>
      <c r="BY347" s="543" t="s">
        <v>346</v>
      </c>
      <c r="BZ347" s="542">
        <v>45849</v>
      </c>
      <c r="CA347" s="541"/>
      <c r="CB347" s="541"/>
      <c r="CC347" s="541"/>
      <c r="CD347" s="541"/>
      <c r="CE347" s="541"/>
      <c r="CF347" s="541"/>
      <c r="CG347" s="541"/>
      <c r="CH347" s="541"/>
      <c r="CI347" s="541"/>
      <c r="CJ347" s="541"/>
      <c r="CK347" s="541"/>
      <c r="CL347" s="541"/>
      <c r="CM347" s="541"/>
      <c r="CN347" s="541"/>
      <c r="CO347" s="541"/>
      <c r="CP347" s="541"/>
      <c r="CQ347" s="541"/>
      <c r="CR347" s="541"/>
      <c r="CS347" s="541"/>
      <c r="CT347" s="541"/>
      <c r="CU347" s="541"/>
      <c r="CV347" s="541"/>
      <c r="CW347" s="541"/>
      <c r="CX347" s="541"/>
      <c r="CY347" s="541"/>
    </row>
    <row r="348" spans="1:103" ht="13.2">
      <c r="A348" s="546">
        <v>297139161</v>
      </c>
      <c r="B348" s="547">
        <v>45691</v>
      </c>
      <c r="C348" s="547">
        <v>45697</v>
      </c>
      <c r="D348" s="547">
        <v>45698</v>
      </c>
      <c r="E348" s="548" t="s">
        <v>342</v>
      </c>
      <c r="F348" s="548"/>
      <c r="G348" s="546">
        <v>2893569657504</v>
      </c>
      <c r="H348" s="546">
        <v>0</v>
      </c>
      <c r="I348" s="546">
        <v>0</v>
      </c>
      <c r="J348" s="547"/>
      <c r="K348" s="547"/>
      <c r="L348" s="548"/>
      <c r="M348" s="546">
        <v>0</v>
      </c>
      <c r="N348" s="548"/>
      <c r="O348" s="548"/>
      <c r="P348" s="548"/>
      <c r="Q348" s="548"/>
      <c r="R348" s="548"/>
      <c r="S348" s="548"/>
      <c r="T348" s="546">
        <v>2</v>
      </c>
      <c r="U348" s="546">
        <v>0</v>
      </c>
      <c r="V348" s="546">
        <v>0</v>
      </c>
      <c r="W348" s="546">
        <v>0</v>
      </c>
      <c r="X348" s="546">
        <v>0</v>
      </c>
      <c r="Y348" s="548"/>
      <c r="Z348" s="548" t="s">
        <v>620</v>
      </c>
      <c r="AA348" s="549">
        <v>45691</v>
      </c>
      <c r="AB348" s="549">
        <v>45691</v>
      </c>
      <c r="AC348" s="547">
        <v>45691</v>
      </c>
      <c r="AD348" s="546">
        <v>28127059964</v>
      </c>
      <c r="AE348" s="546">
        <v>0</v>
      </c>
      <c r="AF348" s="546">
        <v>0</v>
      </c>
      <c r="AG348" s="546">
        <v>0</v>
      </c>
      <c r="AH348" s="546">
        <v>0</v>
      </c>
      <c r="AI348" s="548"/>
      <c r="AJ348" s="546">
        <v>0</v>
      </c>
      <c r="AK348" s="546">
        <v>0</v>
      </c>
      <c r="AL348" s="546">
        <v>0</v>
      </c>
      <c r="AM348" s="546">
        <v>0</v>
      </c>
      <c r="AN348" s="546">
        <v>0</v>
      </c>
      <c r="AO348" s="546">
        <v>0</v>
      </c>
      <c r="AP348" s="546">
        <v>0</v>
      </c>
      <c r="AQ348" s="550" t="b">
        <v>0</v>
      </c>
      <c r="AR348" s="546">
        <v>0</v>
      </c>
      <c r="AS348" s="546">
        <v>0</v>
      </c>
      <c r="AT348" s="546">
        <v>0</v>
      </c>
      <c r="AU348" s="546">
        <v>0</v>
      </c>
      <c r="AV348" s="546">
        <v>0</v>
      </c>
      <c r="AW348" s="548"/>
      <c r="AX348" s="548"/>
      <c r="AY348" s="546">
        <v>-1.3166666666666667</v>
      </c>
      <c r="AZ348" s="546">
        <v>-0.26</v>
      </c>
      <c r="BA348" s="548"/>
      <c r="BB348" s="546">
        <v>0</v>
      </c>
      <c r="BC348" s="546">
        <v>0</v>
      </c>
      <c r="BD348" s="548"/>
      <c r="BE348" s="548"/>
      <c r="BF348" s="548"/>
      <c r="BG348" s="548"/>
      <c r="BH348" s="548" t="s">
        <v>344</v>
      </c>
      <c r="BI348" s="548"/>
      <c r="BJ348" s="550" t="b">
        <v>0</v>
      </c>
      <c r="BK348" s="546">
        <v>0</v>
      </c>
      <c r="BL348" s="546">
        <v>0</v>
      </c>
      <c r="BM348" s="546">
        <v>1.58</v>
      </c>
      <c r="BN348" s="548" t="s">
        <v>666</v>
      </c>
      <c r="BO348" s="546">
        <v>0</v>
      </c>
      <c r="BP348" s="546">
        <v>0</v>
      </c>
      <c r="BQ348" s="546">
        <v>0</v>
      </c>
      <c r="BR348" s="546">
        <v>0</v>
      </c>
      <c r="BS348" s="548" t="s">
        <v>667</v>
      </c>
      <c r="BT348" s="546">
        <v>1</v>
      </c>
      <c r="BU348" s="550" t="b">
        <v>0</v>
      </c>
      <c r="BV348" s="548"/>
      <c r="BW348" s="546">
        <v>0</v>
      </c>
      <c r="BX348" s="546">
        <v>0</v>
      </c>
      <c r="BY348" s="548" t="s">
        <v>346</v>
      </c>
      <c r="BZ348" s="547">
        <v>45849</v>
      </c>
      <c r="CA348" s="546"/>
      <c r="CB348" s="546"/>
      <c r="CC348" s="546"/>
      <c r="CD348" s="546"/>
      <c r="CE348" s="546"/>
      <c r="CF348" s="546"/>
      <c r="CG348" s="546"/>
      <c r="CH348" s="546"/>
      <c r="CI348" s="546"/>
      <c r="CJ348" s="546"/>
      <c r="CK348" s="546"/>
      <c r="CL348" s="546"/>
      <c r="CM348" s="546"/>
      <c r="CN348" s="546"/>
      <c r="CO348" s="546"/>
      <c r="CP348" s="546"/>
      <c r="CQ348" s="546"/>
      <c r="CR348" s="546"/>
      <c r="CS348" s="546"/>
      <c r="CT348" s="546"/>
      <c r="CU348" s="546"/>
      <c r="CV348" s="546"/>
      <c r="CW348" s="546"/>
      <c r="CX348" s="546"/>
      <c r="CY348" s="546"/>
    </row>
    <row r="349" spans="1:103" ht="13.2">
      <c r="A349" s="541">
        <v>297139161</v>
      </c>
      <c r="B349" s="542">
        <v>45691</v>
      </c>
      <c r="C349" s="542">
        <v>45697</v>
      </c>
      <c r="D349" s="542">
        <v>45698</v>
      </c>
      <c r="E349" s="543" t="s">
        <v>342</v>
      </c>
      <c r="F349" s="543"/>
      <c r="G349" s="541">
        <v>2893569657503</v>
      </c>
      <c r="H349" s="541">
        <v>0</v>
      </c>
      <c r="I349" s="541">
        <v>0</v>
      </c>
      <c r="J349" s="542"/>
      <c r="K349" s="542"/>
      <c r="L349" s="543"/>
      <c r="M349" s="541">
        <v>0</v>
      </c>
      <c r="N349" s="543"/>
      <c r="O349" s="543"/>
      <c r="P349" s="543"/>
      <c r="Q349" s="543"/>
      <c r="R349" s="543"/>
      <c r="S349" s="543"/>
      <c r="T349" s="541">
        <v>2</v>
      </c>
      <c r="U349" s="541">
        <v>0</v>
      </c>
      <c r="V349" s="541">
        <v>0</v>
      </c>
      <c r="W349" s="541">
        <v>0</v>
      </c>
      <c r="X349" s="541">
        <v>0</v>
      </c>
      <c r="Y349" s="543"/>
      <c r="Z349" s="543" t="s">
        <v>620</v>
      </c>
      <c r="AA349" s="544">
        <v>45691</v>
      </c>
      <c r="AB349" s="544">
        <v>45691</v>
      </c>
      <c r="AC349" s="542">
        <v>45691</v>
      </c>
      <c r="AD349" s="541">
        <v>28127059954</v>
      </c>
      <c r="AE349" s="541">
        <v>0</v>
      </c>
      <c r="AF349" s="541">
        <v>0</v>
      </c>
      <c r="AG349" s="541">
        <v>0</v>
      </c>
      <c r="AH349" s="541">
        <v>0</v>
      </c>
      <c r="AI349" s="543"/>
      <c r="AJ349" s="541">
        <v>0</v>
      </c>
      <c r="AK349" s="541">
        <v>0</v>
      </c>
      <c r="AL349" s="541">
        <v>0</v>
      </c>
      <c r="AM349" s="541">
        <v>0</v>
      </c>
      <c r="AN349" s="541">
        <v>0</v>
      </c>
      <c r="AO349" s="541">
        <v>0</v>
      </c>
      <c r="AP349" s="541">
        <v>0</v>
      </c>
      <c r="AQ349" s="545" t="b">
        <v>0</v>
      </c>
      <c r="AR349" s="541">
        <v>0</v>
      </c>
      <c r="AS349" s="541">
        <v>0</v>
      </c>
      <c r="AT349" s="541">
        <v>0</v>
      </c>
      <c r="AU349" s="541">
        <v>0</v>
      </c>
      <c r="AV349" s="541">
        <v>0</v>
      </c>
      <c r="AW349" s="543"/>
      <c r="AX349" s="543"/>
      <c r="AY349" s="541">
        <v>-2.1749999999999998</v>
      </c>
      <c r="AZ349" s="541">
        <v>-0.44</v>
      </c>
      <c r="BA349" s="543"/>
      <c r="BB349" s="541">
        <v>0</v>
      </c>
      <c r="BC349" s="541">
        <v>0</v>
      </c>
      <c r="BD349" s="543"/>
      <c r="BE349" s="543"/>
      <c r="BF349" s="543"/>
      <c r="BG349" s="543"/>
      <c r="BH349" s="543" t="s">
        <v>344</v>
      </c>
      <c r="BI349" s="543"/>
      <c r="BJ349" s="545" t="b">
        <v>0</v>
      </c>
      <c r="BK349" s="541">
        <v>0</v>
      </c>
      <c r="BL349" s="541">
        <v>0</v>
      </c>
      <c r="BM349" s="541">
        <v>2.61</v>
      </c>
      <c r="BN349" s="543" t="s">
        <v>666</v>
      </c>
      <c r="BO349" s="541">
        <v>0</v>
      </c>
      <c r="BP349" s="541">
        <v>0</v>
      </c>
      <c r="BQ349" s="541">
        <v>0</v>
      </c>
      <c r="BR349" s="541">
        <v>0</v>
      </c>
      <c r="BS349" s="543" t="s">
        <v>668</v>
      </c>
      <c r="BT349" s="541">
        <v>1</v>
      </c>
      <c r="BU349" s="545" t="b">
        <v>0</v>
      </c>
      <c r="BV349" s="543"/>
      <c r="BW349" s="541">
        <v>0</v>
      </c>
      <c r="BX349" s="541">
        <v>0</v>
      </c>
      <c r="BY349" s="543" t="s">
        <v>346</v>
      </c>
      <c r="BZ349" s="542">
        <v>45849</v>
      </c>
      <c r="CA349" s="541"/>
      <c r="CB349" s="541"/>
      <c r="CC349" s="541"/>
      <c r="CD349" s="541"/>
      <c r="CE349" s="541"/>
      <c r="CF349" s="541"/>
      <c r="CG349" s="541"/>
      <c r="CH349" s="541"/>
      <c r="CI349" s="541"/>
      <c r="CJ349" s="541"/>
      <c r="CK349" s="541"/>
      <c r="CL349" s="541"/>
      <c r="CM349" s="541"/>
      <c r="CN349" s="541"/>
      <c r="CO349" s="541"/>
      <c r="CP349" s="541"/>
      <c r="CQ349" s="541"/>
      <c r="CR349" s="541"/>
      <c r="CS349" s="541"/>
      <c r="CT349" s="541"/>
      <c r="CU349" s="541"/>
      <c r="CV349" s="541"/>
      <c r="CW349" s="541"/>
      <c r="CX349" s="541"/>
      <c r="CY349" s="541"/>
    </row>
    <row r="350" spans="1:103" ht="13.2">
      <c r="A350" s="546">
        <v>297139161</v>
      </c>
      <c r="B350" s="547">
        <v>45691</v>
      </c>
      <c r="C350" s="547">
        <v>45697</v>
      </c>
      <c r="D350" s="547">
        <v>45698</v>
      </c>
      <c r="E350" s="548" t="s">
        <v>342</v>
      </c>
      <c r="F350" s="548"/>
      <c r="G350" s="546">
        <v>2893882664680</v>
      </c>
      <c r="H350" s="546">
        <v>0</v>
      </c>
      <c r="I350" s="546">
        <v>0</v>
      </c>
      <c r="J350" s="547"/>
      <c r="K350" s="547"/>
      <c r="L350" s="548"/>
      <c r="M350" s="546">
        <v>0</v>
      </c>
      <c r="N350" s="548"/>
      <c r="O350" s="548"/>
      <c r="P350" s="548"/>
      <c r="Q350" s="548"/>
      <c r="R350" s="548"/>
      <c r="S350" s="548"/>
      <c r="T350" s="546">
        <v>2</v>
      </c>
      <c r="U350" s="546">
        <v>0</v>
      </c>
      <c r="V350" s="546">
        <v>0</v>
      </c>
      <c r="W350" s="546">
        <v>0</v>
      </c>
      <c r="X350" s="546">
        <v>0</v>
      </c>
      <c r="Y350" s="548"/>
      <c r="Z350" s="548" t="s">
        <v>620</v>
      </c>
      <c r="AA350" s="549">
        <v>45694</v>
      </c>
      <c r="AB350" s="549">
        <v>45694</v>
      </c>
      <c r="AC350" s="547">
        <v>45694</v>
      </c>
      <c r="AD350" s="546">
        <v>28272586164</v>
      </c>
      <c r="AE350" s="546">
        <v>0</v>
      </c>
      <c r="AF350" s="546">
        <v>0</v>
      </c>
      <c r="AG350" s="546">
        <v>0</v>
      </c>
      <c r="AH350" s="546">
        <v>0</v>
      </c>
      <c r="AI350" s="548"/>
      <c r="AJ350" s="546">
        <v>0</v>
      </c>
      <c r="AK350" s="546">
        <v>0</v>
      </c>
      <c r="AL350" s="546">
        <v>0</v>
      </c>
      <c r="AM350" s="546">
        <v>0</v>
      </c>
      <c r="AN350" s="546">
        <v>0</v>
      </c>
      <c r="AO350" s="546">
        <v>0</v>
      </c>
      <c r="AP350" s="546">
        <v>0</v>
      </c>
      <c r="AQ350" s="550" t="b">
        <v>0</v>
      </c>
      <c r="AR350" s="546">
        <v>0</v>
      </c>
      <c r="AS350" s="546">
        <v>0</v>
      </c>
      <c r="AT350" s="546">
        <v>0</v>
      </c>
      <c r="AU350" s="546">
        <v>0</v>
      </c>
      <c r="AV350" s="546">
        <v>0</v>
      </c>
      <c r="AW350" s="548"/>
      <c r="AX350" s="548"/>
      <c r="AY350" s="546">
        <v>-0.96666666666666667</v>
      </c>
      <c r="AZ350" s="546">
        <v>-0.19</v>
      </c>
      <c r="BA350" s="548"/>
      <c r="BB350" s="546">
        <v>0</v>
      </c>
      <c r="BC350" s="546">
        <v>0</v>
      </c>
      <c r="BD350" s="548"/>
      <c r="BE350" s="548"/>
      <c r="BF350" s="548"/>
      <c r="BG350" s="548"/>
      <c r="BH350" s="548" t="s">
        <v>344</v>
      </c>
      <c r="BI350" s="548"/>
      <c r="BJ350" s="550" t="b">
        <v>0</v>
      </c>
      <c r="BK350" s="546">
        <v>0</v>
      </c>
      <c r="BL350" s="546">
        <v>0</v>
      </c>
      <c r="BM350" s="546">
        <v>1.1599999999999999</v>
      </c>
      <c r="BN350" s="548" t="s">
        <v>647</v>
      </c>
      <c r="BO350" s="546">
        <v>0</v>
      </c>
      <c r="BP350" s="546">
        <v>0</v>
      </c>
      <c r="BQ350" s="546">
        <v>0</v>
      </c>
      <c r="BR350" s="546">
        <v>0</v>
      </c>
      <c r="BS350" s="548" t="s">
        <v>648</v>
      </c>
      <c r="BT350" s="546">
        <v>1</v>
      </c>
      <c r="BU350" s="550" t="b">
        <v>0</v>
      </c>
      <c r="BV350" s="548"/>
      <c r="BW350" s="546">
        <v>0</v>
      </c>
      <c r="BX350" s="546">
        <v>0</v>
      </c>
      <c r="BY350" s="548" t="s">
        <v>346</v>
      </c>
      <c r="BZ350" s="547">
        <v>45849</v>
      </c>
      <c r="CA350" s="546"/>
      <c r="CB350" s="546"/>
      <c r="CC350" s="546"/>
      <c r="CD350" s="546"/>
      <c r="CE350" s="546"/>
      <c r="CF350" s="546"/>
      <c r="CG350" s="546"/>
      <c r="CH350" s="546"/>
      <c r="CI350" s="546"/>
      <c r="CJ350" s="546"/>
      <c r="CK350" s="546"/>
      <c r="CL350" s="546"/>
      <c r="CM350" s="546"/>
      <c r="CN350" s="546"/>
      <c r="CO350" s="546"/>
      <c r="CP350" s="546"/>
      <c r="CQ350" s="546"/>
      <c r="CR350" s="546"/>
      <c r="CS350" s="546"/>
      <c r="CT350" s="546"/>
      <c r="CU350" s="546"/>
      <c r="CV350" s="546"/>
      <c r="CW350" s="546"/>
      <c r="CX350" s="546"/>
      <c r="CY350" s="546"/>
    </row>
    <row r="351" spans="1:103" ht="13.2">
      <c r="A351" s="541">
        <v>297904257</v>
      </c>
      <c r="B351" s="542">
        <v>45698</v>
      </c>
      <c r="C351" s="542">
        <v>45704</v>
      </c>
      <c r="D351" s="542">
        <v>45705</v>
      </c>
      <c r="E351" s="543" t="s">
        <v>342</v>
      </c>
      <c r="F351" s="543"/>
      <c r="G351" s="541">
        <v>2894504535379</v>
      </c>
      <c r="H351" s="541">
        <v>0</v>
      </c>
      <c r="I351" s="541">
        <v>0</v>
      </c>
      <c r="J351" s="542"/>
      <c r="K351" s="542"/>
      <c r="L351" s="543"/>
      <c r="M351" s="541">
        <v>0</v>
      </c>
      <c r="N351" s="543"/>
      <c r="O351" s="543"/>
      <c r="P351" s="543"/>
      <c r="Q351" s="543"/>
      <c r="R351" s="543"/>
      <c r="S351" s="543"/>
      <c r="T351" s="541">
        <v>2</v>
      </c>
      <c r="U351" s="541">
        <v>0</v>
      </c>
      <c r="V351" s="541">
        <v>0</v>
      </c>
      <c r="W351" s="541">
        <v>0</v>
      </c>
      <c r="X351" s="541">
        <v>0</v>
      </c>
      <c r="Y351" s="543"/>
      <c r="Z351" s="543" t="s">
        <v>620</v>
      </c>
      <c r="AA351" s="544">
        <v>45699</v>
      </c>
      <c r="AB351" s="544">
        <v>45699</v>
      </c>
      <c r="AC351" s="542">
        <v>45699</v>
      </c>
      <c r="AD351" s="541">
        <v>28272586164</v>
      </c>
      <c r="AE351" s="541">
        <v>0</v>
      </c>
      <c r="AF351" s="541">
        <v>0</v>
      </c>
      <c r="AG351" s="541">
        <v>0</v>
      </c>
      <c r="AH351" s="541">
        <v>0</v>
      </c>
      <c r="AI351" s="543"/>
      <c r="AJ351" s="541">
        <v>0</v>
      </c>
      <c r="AK351" s="541">
        <v>0</v>
      </c>
      <c r="AL351" s="541">
        <v>0</v>
      </c>
      <c r="AM351" s="541">
        <v>0</v>
      </c>
      <c r="AN351" s="541">
        <v>0</v>
      </c>
      <c r="AO351" s="541">
        <v>0</v>
      </c>
      <c r="AP351" s="541">
        <v>0</v>
      </c>
      <c r="AQ351" s="545" t="b">
        <v>0</v>
      </c>
      <c r="AR351" s="541">
        <v>0</v>
      </c>
      <c r="AS351" s="541">
        <v>0</v>
      </c>
      <c r="AT351" s="541">
        <v>0</v>
      </c>
      <c r="AU351" s="541">
        <v>0</v>
      </c>
      <c r="AV351" s="541">
        <v>0</v>
      </c>
      <c r="AW351" s="543"/>
      <c r="AX351" s="543"/>
      <c r="AY351" s="541">
        <v>-2.8833333333333333</v>
      </c>
      <c r="AZ351" s="541">
        <v>-0.57999999999999996</v>
      </c>
      <c r="BA351" s="543"/>
      <c r="BB351" s="541">
        <v>0</v>
      </c>
      <c r="BC351" s="541">
        <v>0</v>
      </c>
      <c r="BD351" s="543"/>
      <c r="BE351" s="543"/>
      <c r="BF351" s="543"/>
      <c r="BG351" s="543"/>
      <c r="BH351" s="543" t="s">
        <v>344</v>
      </c>
      <c r="BI351" s="543"/>
      <c r="BJ351" s="545" t="b">
        <v>0</v>
      </c>
      <c r="BK351" s="541">
        <v>0</v>
      </c>
      <c r="BL351" s="541">
        <v>0</v>
      </c>
      <c r="BM351" s="541">
        <v>3.46</v>
      </c>
      <c r="BN351" s="543" t="s">
        <v>669</v>
      </c>
      <c r="BO351" s="541">
        <v>0</v>
      </c>
      <c r="BP351" s="541">
        <v>0</v>
      </c>
      <c r="BQ351" s="541">
        <v>0</v>
      </c>
      <c r="BR351" s="541">
        <v>0</v>
      </c>
      <c r="BS351" s="543" t="s">
        <v>368</v>
      </c>
      <c r="BT351" s="541">
        <v>1</v>
      </c>
      <c r="BU351" s="545" t="b">
        <v>0</v>
      </c>
      <c r="BV351" s="543"/>
      <c r="BW351" s="541">
        <v>0</v>
      </c>
      <c r="BX351" s="541">
        <v>0</v>
      </c>
      <c r="BY351" s="543" t="s">
        <v>346</v>
      </c>
      <c r="BZ351" s="542">
        <v>45849</v>
      </c>
      <c r="CA351" s="541"/>
      <c r="CB351" s="541"/>
      <c r="CC351" s="541"/>
      <c r="CD351" s="541"/>
      <c r="CE351" s="541"/>
      <c r="CF351" s="541"/>
      <c r="CG351" s="541"/>
      <c r="CH351" s="541"/>
      <c r="CI351" s="541"/>
      <c r="CJ351" s="541"/>
      <c r="CK351" s="541"/>
      <c r="CL351" s="541"/>
      <c r="CM351" s="541"/>
      <c r="CN351" s="541"/>
      <c r="CO351" s="541"/>
      <c r="CP351" s="541"/>
      <c r="CQ351" s="541"/>
      <c r="CR351" s="541"/>
      <c r="CS351" s="541"/>
      <c r="CT351" s="541"/>
      <c r="CU351" s="541"/>
      <c r="CV351" s="541"/>
      <c r="CW351" s="541"/>
      <c r="CX351" s="541"/>
      <c r="CY351" s="541"/>
    </row>
    <row r="352" spans="1:103" ht="13.2">
      <c r="A352" s="546">
        <v>297904257</v>
      </c>
      <c r="B352" s="547">
        <v>45698</v>
      </c>
      <c r="C352" s="547">
        <v>45704</v>
      </c>
      <c r="D352" s="547">
        <v>45705</v>
      </c>
      <c r="E352" s="548" t="s">
        <v>342</v>
      </c>
      <c r="F352" s="548"/>
      <c r="G352" s="546">
        <v>2894866196694</v>
      </c>
      <c r="H352" s="546">
        <v>0</v>
      </c>
      <c r="I352" s="546">
        <v>0</v>
      </c>
      <c r="J352" s="547"/>
      <c r="K352" s="547"/>
      <c r="L352" s="548"/>
      <c r="M352" s="546">
        <v>0</v>
      </c>
      <c r="N352" s="548"/>
      <c r="O352" s="548"/>
      <c r="P352" s="548"/>
      <c r="Q352" s="548"/>
      <c r="R352" s="548"/>
      <c r="S352" s="548"/>
      <c r="T352" s="546">
        <v>2</v>
      </c>
      <c r="U352" s="546">
        <v>0</v>
      </c>
      <c r="V352" s="546">
        <v>0</v>
      </c>
      <c r="W352" s="546">
        <v>0</v>
      </c>
      <c r="X352" s="546">
        <v>0</v>
      </c>
      <c r="Y352" s="548"/>
      <c r="Z352" s="548" t="s">
        <v>620</v>
      </c>
      <c r="AA352" s="549">
        <v>45702</v>
      </c>
      <c r="AB352" s="549">
        <v>45702</v>
      </c>
      <c r="AC352" s="547">
        <v>45702</v>
      </c>
      <c r="AD352" s="546">
        <v>29075215501</v>
      </c>
      <c r="AE352" s="546">
        <v>0</v>
      </c>
      <c r="AF352" s="546">
        <v>0</v>
      </c>
      <c r="AG352" s="546">
        <v>0</v>
      </c>
      <c r="AH352" s="546">
        <v>0</v>
      </c>
      <c r="AI352" s="548"/>
      <c r="AJ352" s="546">
        <v>0</v>
      </c>
      <c r="AK352" s="546">
        <v>0</v>
      </c>
      <c r="AL352" s="546">
        <v>0</v>
      </c>
      <c r="AM352" s="546">
        <v>0</v>
      </c>
      <c r="AN352" s="546">
        <v>0</v>
      </c>
      <c r="AO352" s="546">
        <v>0</v>
      </c>
      <c r="AP352" s="546">
        <v>0</v>
      </c>
      <c r="AQ352" s="550" t="b">
        <v>0</v>
      </c>
      <c r="AR352" s="546">
        <v>0</v>
      </c>
      <c r="AS352" s="546">
        <v>0</v>
      </c>
      <c r="AT352" s="546">
        <v>0</v>
      </c>
      <c r="AU352" s="546">
        <v>0</v>
      </c>
      <c r="AV352" s="546">
        <v>0</v>
      </c>
      <c r="AW352" s="548"/>
      <c r="AX352" s="548"/>
      <c r="AY352" s="546">
        <v>-1.7416666666666667</v>
      </c>
      <c r="AZ352" s="546">
        <v>-0.35</v>
      </c>
      <c r="BA352" s="548"/>
      <c r="BB352" s="546">
        <v>0</v>
      </c>
      <c r="BC352" s="546">
        <v>0</v>
      </c>
      <c r="BD352" s="548"/>
      <c r="BE352" s="548"/>
      <c r="BF352" s="548"/>
      <c r="BG352" s="548"/>
      <c r="BH352" s="548" t="s">
        <v>344</v>
      </c>
      <c r="BI352" s="548"/>
      <c r="BJ352" s="550" t="b">
        <v>0</v>
      </c>
      <c r="BK352" s="546">
        <v>0</v>
      </c>
      <c r="BL352" s="546">
        <v>0</v>
      </c>
      <c r="BM352" s="546">
        <v>2.09</v>
      </c>
      <c r="BN352" s="548" t="s">
        <v>656</v>
      </c>
      <c r="BO352" s="546">
        <v>0</v>
      </c>
      <c r="BP352" s="546">
        <v>0</v>
      </c>
      <c r="BQ352" s="546">
        <v>0</v>
      </c>
      <c r="BR352" s="546">
        <v>2808802450</v>
      </c>
      <c r="BS352" s="548" t="s">
        <v>665</v>
      </c>
      <c r="BT352" s="546">
        <v>1</v>
      </c>
      <c r="BU352" s="550" t="b">
        <v>0</v>
      </c>
      <c r="BV352" s="548"/>
      <c r="BW352" s="546">
        <v>0</v>
      </c>
      <c r="BX352" s="546">
        <v>0</v>
      </c>
      <c r="BY352" s="548" t="s">
        <v>346</v>
      </c>
      <c r="BZ352" s="547">
        <v>45849</v>
      </c>
      <c r="CA352" s="546"/>
      <c r="CB352" s="546"/>
      <c r="CC352" s="546"/>
      <c r="CD352" s="546"/>
      <c r="CE352" s="546"/>
      <c r="CF352" s="546"/>
      <c r="CG352" s="546"/>
      <c r="CH352" s="546"/>
      <c r="CI352" s="546"/>
      <c r="CJ352" s="546"/>
      <c r="CK352" s="546"/>
      <c r="CL352" s="546"/>
      <c r="CM352" s="546"/>
      <c r="CN352" s="546"/>
      <c r="CO352" s="546"/>
      <c r="CP352" s="546"/>
      <c r="CQ352" s="546"/>
      <c r="CR352" s="546"/>
      <c r="CS352" s="546"/>
      <c r="CT352" s="546"/>
      <c r="CU352" s="546"/>
      <c r="CV352" s="546"/>
      <c r="CW352" s="546"/>
      <c r="CX352" s="546"/>
      <c r="CY352" s="546"/>
    </row>
    <row r="353" spans="1:103" ht="13.2">
      <c r="A353" s="541">
        <v>297904257</v>
      </c>
      <c r="B353" s="542">
        <v>45698</v>
      </c>
      <c r="C353" s="542">
        <v>45704</v>
      </c>
      <c r="D353" s="542">
        <v>45705</v>
      </c>
      <c r="E353" s="543" t="s">
        <v>342</v>
      </c>
      <c r="F353" s="543"/>
      <c r="G353" s="541">
        <v>2894866196696</v>
      </c>
      <c r="H353" s="541">
        <v>0</v>
      </c>
      <c r="I353" s="541">
        <v>0</v>
      </c>
      <c r="J353" s="542"/>
      <c r="K353" s="542"/>
      <c r="L353" s="543"/>
      <c r="M353" s="541">
        <v>0</v>
      </c>
      <c r="N353" s="543"/>
      <c r="O353" s="543"/>
      <c r="P353" s="543"/>
      <c r="Q353" s="543"/>
      <c r="R353" s="543"/>
      <c r="S353" s="543"/>
      <c r="T353" s="541">
        <v>2</v>
      </c>
      <c r="U353" s="541">
        <v>0</v>
      </c>
      <c r="V353" s="541">
        <v>0</v>
      </c>
      <c r="W353" s="541">
        <v>0</v>
      </c>
      <c r="X353" s="541">
        <v>0</v>
      </c>
      <c r="Y353" s="543"/>
      <c r="Z353" s="543" t="s">
        <v>620</v>
      </c>
      <c r="AA353" s="544">
        <v>45702</v>
      </c>
      <c r="AB353" s="544">
        <v>45702</v>
      </c>
      <c r="AC353" s="542">
        <v>45702</v>
      </c>
      <c r="AD353" s="541">
        <v>30485658329</v>
      </c>
      <c r="AE353" s="541">
        <v>0</v>
      </c>
      <c r="AF353" s="541">
        <v>0</v>
      </c>
      <c r="AG353" s="541">
        <v>0</v>
      </c>
      <c r="AH353" s="541">
        <v>0</v>
      </c>
      <c r="AI353" s="543"/>
      <c r="AJ353" s="541">
        <v>0</v>
      </c>
      <c r="AK353" s="541">
        <v>0</v>
      </c>
      <c r="AL353" s="541">
        <v>0</v>
      </c>
      <c r="AM353" s="541">
        <v>0</v>
      </c>
      <c r="AN353" s="541">
        <v>0</v>
      </c>
      <c r="AO353" s="541">
        <v>0</v>
      </c>
      <c r="AP353" s="541">
        <v>0</v>
      </c>
      <c r="AQ353" s="545" t="b">
        <v>0</v>
      </c>
      <c r="AR353" s="541">
        <v>0</v>
      </c>
      <c r="AS353" s="541">
        <v>0</v>
      </c>
      <c r="AT353" s="541">
        <v>0</v>
      </c>
      <c r="AU353" s="541">
        <v>0</v>
      </c>
      <c r="AV353" s="541">
        <v>0</v>
      </c>
      <c r="AW353" s="543"/>
      <c r="AX353" s="543"/>
      <c r="AY353" s="541">
        <v>-4.1333333333333329</v>
      </c>
      <c r="AZ353" s="541">
        <v>-0.83</v>
      </c>
      <c r="BA353" s="543"/>
      <c r="BB353" s="541">
        <v>0</v>
      </c>
      <c r="BC353" s="541">
        <v>0</v>
      </c>
      <c r="BD353" s="543"/>
      <c r="BE353" s="543"/>
      <c r="BF353" s="543"/>
      <c r="BG353" s="543"/>
      <c r="BH353" s="543" t="s">
        <v>344</v>
      </c>
      <c r="BI353" s="543"/>
      <c r="BJ353" s="545" t="b">
        <v>0</v>
      </c>
      <c r="BK353" s="541">
        <v>0</v>
      </c>
      <c r="BL353" s="541">
        <v>0</v>
      </c>
      <c r="BM353" s="541">
        <v>4.96</v>
      </c>
      <c r="BN353" s="543" t="s">
        <v>670</v>
      </c>
      <c r="BO353" s="541">
        <v>0</v>
      </c>
      <c r="BP353" s="541">
        <v>0</v>
      </c>
      <c r="BQ353" s="541">
        <v>0</v>
      </c>
      <c r="BR353" s="541">
        <v>2938033291</v>
      </c>
      <c r="BS353" s="543" t="s">
        <v>370</v>
      </c>
      <c r="BT353" s="541">
        <v>1</v>
      </c>
      <c r="BU353" s="545" t="b">
        <v>0</v>
      </c>
      <c r="BV353" s="543"/>
      <c r="BW353" s="541">
        <v>0</v>
      </c>
      <c r="BX353" s="541">
        <v>0</v>
      </c>
      <c r="BY353" s="543" t="s">
        <v>346</v>
      </c>
      <c r="BZ353" s="542">
        <v>45849</v>
      </c>
      <c r="CA353" s="541"/>
      <c r="CB353" s="541"/>
      <c r="CC353" s="541"/>
      <c r="CD353" s="541"/>
      <c r="CE353" s="541"/>
      <c r="CF353" s="541"/>
      <c r="CG353" s="541"/>
      <c r="CH353" s="541"/>
      <c r="CI353" s="541"/>
      <c r="CJ353" s="541"/>
      <c r="CK353" s="541"/>
      <c r="CL353" s="541"/>
      <c r="CM353" s="541"/>
      <c r="CN353" s="541"/>
      <c r="CO353" s="541"/>
      <c r="CP353" s="541"/>
      <c r="CQ353" s="541"/>
      <c r="CR353" s="541"/>
      <c r="CS353" s="541"/>
      <c r="CT353" s="541"/>
      <c r="CU353" s="541"/>
      <c r="CV353" s="541"/>
      <c r="CW353" s="541"/>
      <c r="CX353" s="541"/>
      <c r="CY353" s="541"/>
    </row>
    <row r="354" spans="1:103" ht="13.2">
      <c r="A354" s="546">
        <v>297904257</v>
      </c>
      <c r="B354" s="547">
        <v>45698</v>
      </c>
      <c r="C354" s="547">
        <v>45704</v>
      </c>
      <c r="D354" s="547">
        <v>45705</v>
      </c>
      <c r="E354" s="548" t="s">
        <v>342</v>
      </c>
      <c r="F354" s="548"/>
      <c r="G354" s="546">
        <v>2894866196695</v>
      </c>
      <c r="H354" s="546">
        <v>0</v>
      </c>
      <c r="I354" s="546">
        <v>0</v>
      </c>
      <c r="J354" s="547"/>
      <c r="K354" s="547"/>
      <c r="L354" s="548"/>
      <c r="M354" s="546">
        <v>0</v>
      </c>
      <c r="N354" s="548"/>
      <c r="O354" s="548"/>
      <c r="P354" s="548"/>
      <c r="Q354" s="548"/>
      <c r="R354" s="548"/>
      <c r="S354" s="548"/>
      <c r="T354" s="546">
        <v>2</v>
      </c>
      <c r="U354" s="546">
        <v>0</v>
      </c>
      <c r="V354" s="546">
        <v>0</v>
      </c>
      <c r="W354" s="546">
        <v>0</v>
      </c>
      <c r="X354" s="546">
        <v>0</v>
      </c>
      <c r="Y354" s="548"/>
      <c r="Z354" s="548" t="s">
        <v>620</v>
      </c>
      <c r="AA354" s="549">
        <v>45702</v>
      </c>
      <c r="AB354" s="549">
        <v>45702</v>
      </c>
      <c r="AC354" s="547">
        <v>45702</v>
      </c>
      <c r="AD354" s="546">
        <v>30485658326</v>
      </c>
      <c r="AE354" s="546">
        <v>0</v>
      </c>
      <c r="AF354" s="546">
        <v>0</v>
      </c>
      <c r="AG354" s="546">
        <v>0</v>
      </c>
      <c r="AH354" s="546">
        <v>0</v>
      </c>
      <c r="AI354" s="548"/>
      <c r="AJ354" s="546">
        <v>0</v>
      </c>
      <c r="AK354" s="546">
        <v>0</v>
      </c>
      <c r="AL354" s="546">
        <v>0</v>
      </c>
      <c r="AM354" s="546">
        <v>0</v>
      </c>
      <c r="AN354" s="546">
        <v>0</v>
      </c>
      <c r="AO354" s="546">
        <v>0</v>
      </c>
      <c r="AP354" s="546">
        <v>0</v>
      </c>
      <c r="AQ354" s="550" t="b">
        <v>0</v>
      </c>
      <c r="AR354" s="546">
        <v>0</v>
      </c>
      <c r="AS354" s="546">
        <v>0</v>
      </c>
      <c r="AT354" s="546">
        <v>0</v>
      </c>
      <c r="AU354" s="546">
        <v>0</v>
      </c>
      <c r="AV354" s="546">
        <v>0</v>
      </c>
      <c r="AW354" s="548"/>
      <c r="AX354" s="548"/>
      <c r="AY354" s="546">
        <v>-4.1333333333333329</v>
      </c>
      <c r="AZ354" s="546">
        <v>-0.83</v>
      </c>
      <c r="BA354" s="548"/>
      <c r="BB354" s="546">
        <v>0</v>
      </c>
      <c r="BC354" s="546">
        <v>0</v>
      </c>
      <c r="BD354" s="548"/>
      <c r="BE354" s="548"/>
      <c r="BF354" s="548"/>
      <c r="BG354" s="548"/>
      <c r="BH354" s="548" t="s">
        <v>344</v>
      </c>
      <c r="BI354" s="548"/>
      <c r="BJ354" s="550" t="b">
        <v>0</v>
      </c>
      <c r="BK354" s="546">
        <v>0</v>
      </c>
      <c r="BL354" s="546">
        <v>0</v>
      </c>
      <c r="BM354" s="546">
        <v>4.96</v>
      </c>
      <c r="BN354" s="548" t="s">
        <v>670</v>
      </c>
      <c r="BO354" s="546">
        <v>0</v>
      </c>
      <c r="BP354" s="546">
        <v>0</v>
      </c>
      <c r="BQ354" s="546">
        <v>0</v>
      </c>
      <c r="BR354" s="546">
        <v>2938033288</v>
      </c>
      <c r="BS354" s="548" t="s">
        <v>369</v>
      </c>
      <c r="BT354" s="546">
        <v>1</v>
      </c>
      <c r="BU354" s="550" t="b">
        <v>0</v>
      </c>
      <c r="BV354" s="548"/>
      <c r="BW354" s="546">
        <v>0</v>
      </c>
      <c r="BX354" s="546">
        <v>0</v>
      </c>
      <c r="BY354" s="548" t="s">
        <v>346</v>
      </c>
      <c r="BZ354" s="547">
        <v>45849</v>
      </c>
      <c r="CA354" s="546"/>
      <c r="CB354" s="546"/>
      <c r="CC354" s="546"/>
      <c r="CD354" s="546"/>
      <c r="CE354" s="546"/>
      <c r="CF354" s="546"/>
      <c r="CG354" s="546"/>
      <c r="CH354" s="546"/>
      <c r="CI354" s="546"/>
      <c r="CJ354" s="546"/>
      <c r="CK354" s="546"/>
      <c r="CL354" s="546"/>
      <c r="CM354" s="546"/>
      <c r="CN354" s="546"/>
      <c r="CO354" s="546"/>
      <c r="CP354" s="546"/>
      <c r="CQ354" s="546"/>
      <c r="CR354" s="546"/>
      <c r="CS354" s="546"/>
      <c r="CT354" s="546"/>
      <c r="CU354" s="546"/>
      <c r="CV354" s="546"/>
      <c r="CW354" s="546"/>
      <c r="CX354" s="546"/>
      <c r="CY354" s="546"/>
    </row>
    <row r="355" spans="1:103" ht="13.2">
      <c r="A355" s="541">
        <v>297904257</v>
      </c>
      <c r="B355" s="542">
        <v>45698</v>
      </c>
      <c r="C355" s="542">
        <v>45704</v>
      </c>
      <c r="D355" s="542">
        <v>45705</v>
      </c>
      <c r="E355" s="543" t="s">
        <v>342</v>
      </c>
      <c r="F355" s="543"/>
      <c r="G355" s="541">
        <v>2895133117239</v>
      </c>
      <c r="H355" s="541">
        <v>0</v>
      </c>
      <c r="I355" s="541">
        <v>0</v>
      </c>
      <c r="J355" s="542"/>
      <c r="K355" s="542"/>
      <c r="L355" s="543"/>
      <c r="M355" s="541">
        <v>0</v>
      </c>
      <c r="N355" s="543"/>
      <c r="O355" s="543"/>
      <c r="P355" s="543"/>
      <c r="Q355" s="543"/>
      <c r="R355" s="543"/>
      <c r="S355" s="543"/>
      <c r="T355" s="541">
        <v>2</v>
      </c>
      <c r="U355" s="541">
        <v>0</v>
      </c>
      <c r="V355" s="541">
        <v>0</v>
      </c>
      <c r="W355" s="541">
        <v>0</v>
      </c>
      <c r="X355" s="541">
        <v>0</v>
      </c>
      <c r="Y355" s="543"/>
      <c r="Z355" s="543" t="s">
        <v>620</v>
      </c>
      <c r="AA355" s="544">
        <v>45704</v>
      </c>
      <c r="AB355" s="544">
        <v>45704</v>
      </c>
      <c r="AC355" s="542">
        <v>45704</v>
      </c>
      <c r="AD355" s="541">
        <v>29075215501</v>
      </c>
      <c r="AE355" s="541">
        <v>0</v>
      </c>
      <c r="AF355" s="541">
        <v>0</v>
      </c>
      <c r="AG355" s="541">
        <v>0</v>
      </c>
      <c r="AH355" s="541">
        <v>0</v>
      </c>
      <c r="AI355" s="543"/>
      <c r="AJ355" s="541">
        <v>0</v>
      </c>
      <c r="AK355" s="541">
        <v>0</v>
      </c>
      <c r="AL355" s="541">
        <v>0</v>
      </c>
      <c r="AM355" s="541">
        <v>0</v>
      </c>
      <c r="AN355" s="541">
        <v>0</v>
      </c>
      <c r="AO355" s="541">
        <v>0</v>
      </c>
      <c r="AP355" s="541">
        <v>0</v>
      </c>
      <c r="AQ355" s="545" t="b">
        <v>0</v>
      </c>
      <c r="AR355" s="541">
        <v>0</v>
      </c>
      <c r="AS355" s="541">
        <v>0</v>
      </c>
      <c r="AT355" s="541">
        <v>0</v>
      </c>
      <c r="AU355" s="541">
        <v>0</v>
      </c>
      <c r="AV355" s="541">
        <v>0</v>
      </c>
      <c r="AW355" s="543"/>
      <c r="AX355" s="543"/>
      <c r="AY355" s="541">
        <v>-5.8666666666666671</v>
      </c>
      <c r="AZ355" s="541">
        <v>-1.17</v>
      </c>
      <c r="BA355" s="543"/>
      <c r="BB355" s="541">
        <v>0</v>
      </c>
      <c r="BC355" s="541">
        <v>0</v>
      </c>
      <c r="BD355" s="543"/>
      <c r="BE355" s="543"/>
      <c r="BF355" s="543"/>
      <c r="BG355" s="543"/>
      <c r="BH355" s="543" t="s">
        <v>344</v>
      </c>
      <c r="BI355" s="543"/>
      <c r="BJ355" s="545" t="b">
        <v>0</v>
      </c>
      <c r="BK355" s="541">
        <v>0</v>
      </c>
      <c r="BL355" s="541">
        <v>0</v>
      </c>
      <c r="BM355" s="541">
        <v>7.04</v>
      </c>
      <c r="BN355" s="543" t="s">
        <v>671</v>
      </c>
      <c r="BO355" s="541">
        <v>0</v>
      </c>
      <c r="BP355" s="541">
        <v>0</v>
      </c>
      <c r="BQ355" s="541">
        <v>0</v>
      </c>
      <c r="BR355" s="541">
        <v>0</v>
      </c>
      <c r="BS355" s="543" t="s">
        <v>672</v>
      </c>
      <c r="BT355" s="541">
        <v>1</v>
      </c>
      <c r="BU355" s="545" t="b">
        <v>0</v>
      </c>
      <c r="BV355" s="543"/>
      <c r="BW355" s="541">
        <v>0</v>
      </c>
      <c r="BX355" s="541">
        <v>0</v>
      </c>
      <c r="BY355" s="543" t="s">
        <v>346</v>
      </c>
      <c r="BZ355" s="542">
        <v>45849</v>
      </c>
      <c r="CA355" s="541"/>
      <c r="CB355" s="541"/>
      <c r="CC355" s="541"/>
      <c r="CD355" s="541"/>
      <c r="CE355" s="541"/>
      <c r="CF355" s="541"/>
      <c r="CG355" s="541"/>
      <c r="CH355" s="541"/>
      <c r="CI355" s="541"/>
      <c r="CJ355" s="541"/>
      <c r="CK355" s="541"/>
      <c r="CL355" s="541"/>
      <c r="CM355" s="541"/>
      <c r="CN355" s="541"/>
      <c r="CO355" s="541"/>
      <c r="CP355" s="541"/>
      <c r="CQ355" s="541"/>
      <c r="CR355" s="541"/>
      <c r="CS355" s="541"/>
      <c r="CT355" s="541"/>
      <c r="CU355" s="541"/>
      <c r="CV355" s="541"/>
      <c r="CW355" s="541"/>
      <c r="CX355" s="541"/>
      <c r="CY355" s="541"/>
    </row>
    <row r="356" spans="1:103" ht="13.2">
      <c r="A356" s="546">
        <v>298755493</v>
      </c>
      <c r="B356" s="547">
        <v>45705</v>
      </c>
      <c r="C356" s="547">
        <v>45711</v>
      </c>
      <c r="D356" s="547">
        <v>45712</v>
      </c>
      <c r="E356" s="548" t="s">
        <v>342</v>
      </c>
      <c r="F356" s="548"/>
      <c r="G356" s="546">
        <v>2895749981315</v>
      </c>
      <c r="H356" s="546">
        <v>0</v>
      </c>
      <c r="I356" s="546">
        <v>0</v>
      </c>
      <c r="J356" s="547"/>
      <c r="K356" s="547"/>
      <c r="L356" s="548"/>
      <c r="M356" s="546">
        <v>0</v>
      </c>
      <c r="N356" s="548"/>
      <c r="O356" s="548"/>
      <c r="P356" s="548"/>
      <c r="Q356" s="548"/>
      <c r="R356" s="548"/>
      <c r="S356" s="548"/>
      <c r="T356" s="546">
        <v>2</v>
      </c>
      <c r="U356" s="546">
        <v>0</v>
      </c>
      <c r="V356" s="546">
        <v>0</v>
      </c>
      <c r="W356" s="546">
        <v>0</v>
      </c>
      <c r="X356" s="546">
        <v>0</v>
      </c>
      <c r="Y356" s="548"/>
      <c r="Z356" s="548" t="s">
        <v>620</v>
      </c>
      <c r="AA356" s="549">
        <v>45709</v>
      </c>
      <c r="AB356" s="549">
        <v>45709</v>
      </c>
      <c r="AC356" s="547">
        <v>45709</v>
      </c>
      <c r="AD356" s="546">
        <v>30881198869</v>
      </c>
      <c r="AE356" s="546">
        <v>0</v>
      </c>
      <c r="AF356" s="546">
        <v>0</v>
      </c>
      <c r="AG356" s="546">
        <v>0</v>
      </c>
      <c r="AH356" s="546">
        <v>0</v>
      </c>
      <c r="AI356" s="548"/>
      <c r="AJ356" s="546">
        <v>0</v>
      </c>
      <c r="AK356" s="546">
        <v>0</v>
      </c>
      <c r="AL356" s="546">
        <v>0</v>
      </c>
      <c r="AM356" s="546">
        <v>0</v>
      </c>
      <c r="AN356" s="546">
        <v>0</v>
      </c>
      <c r="AO356" s="546">
        <v>0</v>
      </c>
      <c r="AP356" s="546">
        <v>0</v>
      </c>
      <c r="AQ356" s="550" t="b">
        <v>0</v>
      </c>
      <c r="AR356" s="546">
        <v>0</v>
      </c>
      <c r="AS356" s="546">
        <v>0</v>
      </c>
      <c r="AT356" s="546">
        <v>0</v>
      </c>
      <c r="AU356" s="546">
        <v>0</v>
      </c>
      <c r="AV356" s="546">
        <v>0</v>
      </c>
      <c r="AW356" s="548"/>
      <c r="AX356" s="548"/>
      <c r="AY356" s="546">
        <v>-0.5</v>
      </c>
      <c r="AZ356" s="546">
        <v>-0.1</v>
      </c>
      <c r="BA356" s="548"/>
      <c r="BB356" s="546">
        <v>0</v>
      </c>
      <c r="BC356" s="546">
        <v>0</v>
      </c>
      <c r="BD356" s="548"/>
      <c r="BE356" s="548"/>
      <c r="BF356" s="548"/>
      <c r="BG356" s="548"/>
      <c r="BH356" s="548" t="s">
        <v>344</v>
      </c>
      <c r="BI356" s="548"/>
      <c r="BJ356" s="550" t="b">
        <v>0</v>
      </c>
      <c r="BK356" s="546">
        <v>0</v>
      </c>
      <c r="BL356" s="546">
        <v>0</v>
      </c>
      <c r="BM356" s="546">
        <v>0.6</v>
      </c>
      <c r="BN356" s="548" t="s">
        <v>673</v>
      </c>
      <c r="BO356" s="546">
        <v>0</v>
      </c>
      <c r="BP356" s="546">
        <v>0</v>
      </c>
      <c r="BQ356" s="546">
        <v>0</v>
      </c>
      <c r="BR356" s="546">
        <v>0</v>
      </c>
      <c r="BS356" s="548" t="s">
        <v>345</v>
      </c>
      <c r="BT356" s="546">
        <v>1</v>
      </c>
      <c r="BU356" s="550" t="b">
        <v>0</v>
      </c>
      <c r="BV356" s="548"/>
      <c r="BW356" s="546">
        <v>0</v>
      </c>
      <c r="BX356" s="546">
        <v>0</v>
      </c>
      <c r="BY356" s="548" t="s">
        <v>346</v>
      </c>
      <c r="BZ356" s="547">
        <v>45849</v>
      </c>
      <c r="CA356" s="546"/>
      <c r="CB356" s="546"/>
      <c r="CC356" s="546"/>
      <c r="CD356" s="546"/>
      <c r="CE356" s="546"/>
      <c r="CF356" s="546"/>
      <c r="CG356" s="546"/>
      <c r="CH356" s="546"/>
      <c r="CI356" s="546"/>
      <c r="CJ356" s="546"/>
      <c r="CK356" s="546"/>
      <c r="CL356" s="546"/>
      <c r="CM356" s="546"/>
      <c r="CN356" s="546"/>
      <c r="CO356" s="546"/>
      <c r="CP356" s="546"/>
      <c r="CQ356" s="546"/>
      <c r="CR356" s="546"/>
      <c r="CS356" s="546"/>
      <c r="CT356" s="546"/>
      <c r="CU356" s="546"/>
      <c r="CV356" s="546"/>
      <c r="CW356" s="546"/>
      <c r="CX356" s="546"/>
      <c r="CY356" s="546"/>
    </row>
    <row r="357" spans="1:103" ht="13.2">
      <c r="A357" s="541">
        <v>299264727</v>
      </c>
      <c r="B357" s="542">
        <v>45712</v>
      </c>
      <c r="C357" s="542">
        <v>45718</v>
      </c>
      <c r="D357" s="542">
        <v>45719</v>
      </c>
      <c r="E357" s="543" t="s">
        <v>342</v>
      </c>
      <c r="F357" s="543"/>
      <c r="G357" s="541">
        <v>2896252140076</v>
      </c>
      <c r="H357" s="541">
        <v>0</v>
      </c>
      <c r="I357" s="541">
        <v>0</v>
      </c>
      <c r="J357" s="542"/>
      <c r="K357" s="542"/>
      <c r="L357" s="543"/>
      <c r="M357" s="541">
        <v>0</v>
      </c>
      <c r="N357" s="543"/>
      <c r="O357" s="543"/>
      <c r="P357" s="543"/>
      <c r="Q357" s="543"/>
      <c r="R357" s="543"/>
      <c r="S357" s="543"/>
      <c r="T357" s="541">
        <v>2</v>
      </c>
      <c r="U357" s="541">
        <v>0</v>
      </c>
      <c r="V357" s="541">
        <v>0</v>
      </c>
      <c r="W357" s="541">
        <v>0</v>
      </c>
      <c r="X357" s="541">
        <v>0</v>
      </c>
      <c r="Y357" s="543"/>
      <c r="Z357" s="543" t="s">
        <v>620</v>
      </c>
      <c r="AA357" s="544">
        <v>45713</v>
      </c>
      <c r="AB357" s="544">
        <v>45713</v>
      </c>
      <c r="AC357" s="542">
        <v>45713</v>
      </c>
      <c r="AD357" s="541">
        <v>31278815278</v>
      </c>
      <c r="AE357" s="541">
        <v>0</v>
      </c>
      <c r="AF357" s="541">
        <v>0</v>
      </c>
      <c r="AG357" s="541">
        <v>0</v>
      </c>
      <c r="AH357" s="541">
        <v>0</v>
      </c>
      <c r="AI357" s="543"/>
      <c r="AJ357" s="541">
        <v>0</v>
      </c>
      <c r="AK357" s="541">
        <v>0</v>
      </c>
      <c r="AL357" s="541">
        <v>0</v>
      </c>
      <c r="AM357" s="541">
        <v>0</v>
      </c>
      <c r="AN357" s="541">
        <v>0</v>
      </c>
      <c r="AO357" s="541">
        <v>0</v>
      </c>
      <c r="AP357" s="541">
        <v>0</v>
      </c>
      <c r="AQ357" s="545" t="b">
        <v>0</v>
      </c>
      <c r="AR357" s="541">
        <v>0</v>
      </c>
      <c r="AS357" s="541">
        <v>0</v>
      </c>
      <c r="AT357" s="541">
        <v>0</v>
      </c>
      <c r="AU357" s="541">
        <v>0</v>
      </c>
      <c r="AV357" s="541">
        <v>0</v>
      </c>
      <c r="AW357" s="543"/>
      <c r="AX357" s="543"/>
      <c r="AY357" s="541">
        <v>-14.025</v>
      </c>
      <c r="AZ357" s="541">
        <v>-2.81</v>
      </c>
      <c r="BA357" s="543"/>
      <c r="BB357" s="541">
        <v>0</v>
      </c>
      <c r="BC357" s="541">
        <v>0</v>
      </c>
      <c r="BD357" s="543"/>
      <c r="BE357" s="543"/>
      <c r="BF357" s="543"/>
      <c r="BG357" s="543"/>
      <c r="BH357" s="543" t="s">
        <v>344</v>
      </c>
      <c r="BI357" s="543"/>
      <c r="BJ357" s="545" t="b">
        <v>0</v>
      </c>
      <c r="BK357" s="541">
        <v>0</v>
      </c>
      <c r="BL357" s="541">
        <v>0</v>
      </c>
      <c r="BM357" s="541">
        <v>16.829999999999998</v>
      </c>
      <c r="BN357" s="543" t="s">
        <v>674</v>
      </c>
      <c r="BO357" s="541">
        <v>0</v>
      </c>
      <c r="BP357" s="541">
        <v>0</v>
      </c>
      <c r="BQ357" s="541">
        <v>0</v>
      </c>
      <c r="BR357" s="541">
        <v>3007191971</v>
      </c>
      <c r="BS357" s="543" t="s">
        <v>675</v>
      </c>
      <c r="BT357" s="541">
        <v>1</v>
      </c>
      <c r="BU357" s="545" t="b">
        <v>0</v>
      </c>
      <c r="BV357" s="543"/>
      <c r="BW357" s="541">
        <v>0</v>
      </c>
      <c r="BX357" s="541">
        <v>0</v>
      </c>
      <c r="BY357" s="543" t="s">
        <v>346</v>
      </c>
      <c r="BZ357" s="542">
        <v>45849</v>
      </c>
      <c r="CA357" s="541"/>
      <c r="CB357" s="541"/>
      <c r="CC357" s="541"/>
      <c r="CD357" s="541"/>
      <c r="CE357" s="541"/>
      <c r="CF357" s="541"/>
      <c r="CG357" s="541"/>
      <c r="CH357" s="541"/>
      <c r="CI357" s="541"/>
      <c r="CJ357" s="541"/>
      <c r="CK357" s="541"/>
      <c r="CL357" s="541"/>
      <c r="CM357" s="541"/>
      <c r="CN357" s="541"/>
      <c r="CO357" s="541"/>
      <c r="CP357" s="541"/>
      <c r="CQ357" s="541"/>
      <c r="CR357" s="541"/>
      <c r="CS357" s="541"/>
      <c r="CT357" s="541"/>
      <c r="CU357" s="541"/>
      <c r="CV357" s="541"/>
      <c r="CW357" s="541"/>
      <c r="CX357" s="541"/>
      <c r="CY357" s="541"/>
    </row>
    <row r="358" spans="1:103" ht="13.2">
      <c r="A358" s="546">
        <v>299264727</v>
      </c>
      <c r="B358" s="547">
        <v>45712</v>
      </c>
      <c r="C358" s="547">
        <v>45718</v>
      </c>
      <c r="D358" s="547">
        <v>45719</v>
      </c>
      <c r="E358" s="548" t="s">
        <v>342</v>
      </c>
      <c r="F358" s="548"/>
      <c r="G358" s="546">
        <v>2896252140075</v>
      </c>
      <c r="H358" s="546">
        <v>0</v>
      </c>
      <c r="I358" s="546">
        <v>0</v>
      </c>
      <c r="J358" s="547"/>
      <c r="K358" s="547"/>
      <c r="L358" s="548"/>
      <c r="M358" s="546">
        <v>0</v>
      </c>
      <c r="N358" s="548"/>
      <c r="O358" s="548"/>
      <c r="P358" s="548"/>
      <c r="Q358" s="548"/>
      <c r="R358" s="548"/>
      <c r="S358" s="548"/>
      <c r="T358" s="546">
        <v>2</v>
      </c>
      <c r="U358" s="546">
        <v>0</v>
      </c>
      <c r="V358" s="546">
        <v>0</v>
      </c>
      <c r="W358" s="546">
        <v>0</v>
      </c>
      <c r="X358" s="546">
        <v>0</v>
      </c>
      <c r="Y358" s="548"/>
      <c r="Z358" s="548" t="s">
        <v>620</v>
      </c>
      <c r="AA358" s="549">
        <v>45713</v>
      </c>
      <c r="AB358" s="549">
        <v>45713</v>
      </c>
      <c r="AC358" s="547">
        <v>45713</v>
      </c>
      <c r="AD358" s="546">
        <v>31230115712</v>
      </c>
      <c r="AE358" s="546">
        <v>0</v>
      </c>
      <c r="AF358" s="546">
        <v>0</v>
      </c>
      <c r="AG358" s="546">
        <v>0</v>
      </c>
      <c r="AH358" s="546">
        <v>0</v>
      </c>
      <c r="AI358" s="548"/>
      <c r="AJ358" s="546">
        <v>0</v>
      </c>
      <c r="AK358" s="546">
        <v>0</v>
      </c>
      <c r="AL358" s="546">
        <v>0</v>
      </c>
      <c r="AM358" s="546">
        <v>0</v>
      </c>
      <c r="AN358" s="546">
        <v>0</v>
      </c>
      <c r="AO358" s="546">
        <v>0</v>
      </c>
      <c r="AP358" s="546">
        <v>0</v>
      </c>
      <c r="AQ358" s="550" t="b">
        <v>0</v>
      </c>
      <c r="AR358" s="546">
        <v>0</v>
      </c>
      <c r="AS358" s="546">
        <v>0</v>
      </c>
      <c r="AT358" s="546">
        <v>0</v>
      </c>
      <c r="AU358" s="546">
        <v>0</v>
      </c>
      <c r="AV358" s="546">
        <v>0</v>
      </c>
      <c r="AW358" s="548"/>
      <c r="AX358" s="548"/>
      <c r="AY358" s="546">
        <v>-14.025</v>
      </c>
      <c r="AZ358" s="546">
        <v>-2.81</v>
      </c>
      <c r="BA358" s="548"/>
      <c r="BB358" s="546">
        <v>0</v>
      </c>
      <c r="BC358" s="546">
        <v>0</v>
      </c>
      <c r="BD358" s="548"/>
      <c r="BE358" s="548"/>
      <c r="BF358" s="548"/>
      <c r="BG358" s="548"/>
      <c r="BH358" s="548" t="s">
        <v>344</v>
      </c>
      <c r="BI358" s="548"/>
      <c r="BJ358" s="550" t="b">
        <v>0</v>
      </c>
      <c r="BK358" s="546">
        <v>0</v>
      </c>
      <c r="BL358" s="546">
        <v>0</v>
      </c>
      <c r="BM358" s="546">
        <v>16.829999999999998</v>
      </c>
      <c r="BN358" s="548" t="s">
        <v>674</v>
      </c>
      <c r="BO358" s="546">
        <v>0</v>
      </c>
      <c r="BP358" s="546">
        <v>0</v>
      </c>
      <c r="BQ358" s="546">
        <v>0</v>
      </c>
      <c r="BR358" s="546">
        <v>3004253932</v>
      </c>
      <c r="BS358" s="548" t="s">
        <v>676</v>
      </c>
      <c r="BT358" s="546">
        <v>1</v>
      </c>
      <c r="BU358" s="550" t="b">
        <v>0</v>
      </c>
      <c r="BV358" s="548"/>
      <c r="BW358" s="546">
        <v>0</v>
      </c>
      <c r="BX358" s="546">
        <v>0</v>
      </c>
      <c r="BY358" s="548" t="s">
        <v>346</v>
      </c>
      <c r="BZ358" s="547">
        <v>45849</v>
      </c>
      <c r="CA358" s="546"/>
      <c r="CB358" s="546"/>
      <c r="CC358" s="546"/>
      <c r="CD358" s="546"/>
      <c r="CE358" s="546"/>
      <c r="CF358" s="546"/>
      <c r="CG358" s="546"/>
      <c r="CH358" s="546"/>
      <c r="CI358" s="546"/>
      <c r="CJ358" s="546"/>
      <c r="CK358" s="546"/>
      <c r="CL358" s="546"/>
      <c r="CM358" s="546"/>
      <c r="CN358" s="546"/>
      <c r="CO358" s="546"/>
      <c r="CP358" s="546"/>
      <c r="CQ358" s="546"/>
      <c r="CR358" s="546"/>
      <c r="CS358" s="546"/>
      <c r="CT358" s="546"/>
      <c r="CU358" s="546"/>
      <c r="CV358" s="546"/>
      <c r="CW358" s="546"/>
      <c r="CX358" s="546"/>
      <c r="CY358" s="546"/>
    </row>
    <row r="359" spans="1:103" ht="13.2">
      <c r="A359" s="541">
        <v>299264727</v>
      </c>
      <c r="B359" s="542">
        <v>45712</v>
      </c>
      <c r="C359" s="542">
        <v>45718</v>
      </c>
      <c r="D359" s="542">
        <v>45719</v>
      </c>
      <c r="E359" s="543" t="s">
        <v>342</v>
      </c>
      <c r="F359" s="543"/>
      <c r="G359" s="541">
        <v>2896324259095</v>
      </c>
      <c r="H359" s="541">
        <v>0</v>
      </c>
      <c r="I359" s="541">
        <v>0</v>
      </c>
      <c r="J359" s="542"/>
      <c r="K359" s="542"/>
      <c r="L359" s="543"/>
      <c r="M359" s="541">
        <v>0</v>
      </c>
      <c r="N359" s="543"/>
      <c r="O359" s="543"/>
      <c r="P359" s="543"/>
      <c r="Q359" s="543"/>
      <c r="R359" s="543"/>
      <c r="S359" s="543"/>
      <c r="T359" s="541">
        <v>2</v>
      </c>
      <c r="U359" s="541">
        <v>0</v>
      </c>
      <c r="V359" s="541">
        <v>0</v>
      </c>
      <c r="W359" s="541">
        <v>0</v>
      </c>
      <c r="X359" s="541">
        <v>0</v>
      </c>
      <c r="Y359" s="543"/>
      <c r="Z359" s="543" t="s">
        <v>620</v>
      </c>
      <c r="AA359" s="544">
        <v>45714</v>
      </c>
      <c r="AB359" s="544">
        <v>45714</v>
      </c>
      <c r="AC359" s="542">
        <v>45714</v>
      </c>
      <c r="AD359" s="541">
        <v>31277067935</v>
      </c>
      <c r="AE359" s="541">
        <v>0</v>
      </c>
      <c r="AF359" s="541">
        <v>0</v>
      </c>
      <c r="AG359" s="541">
        <v>0</v>
      </c>
      <c r="AH359" s="541">
        <v>0</v>
      </c>
      <c r="AI359" s="543"/>
      <c r="AJ359" s="541">
        <v>0</v>
      </c>
      <c r="AK359" s="541">
        <v>0</v>
      </c>
      <c r="AL359" s="541">
        <v>0</v>
      </c>
      <c r="AM359" s="541">
        <v>0</v>
      </c>
      <c r="AN359" s="541">
        <v>0</v>
      </c>
      <c r="AO359" s="541">
        <v>0</v>
      </c>
      <c r="AP359" s="541">
        <v>0</v>
      </c>
      <c r="AQ359" s="545" t="b">
        <v>0</v>
      </c>
      <c r="AR359" s="541">
        <v>0</v>
      </c>
      <c r="AS359" s="541">
        <v>0</v>
      </c>
      <c r="AT359" s="541">
        <v>0</v>
      </c>
      <c r="AU359" s="541">
        <v>0</v>
      </c>
      <c r="AV359" s="541">
        <v>0</v>
      </c>
      <c r="AW359" s="543"/>
      <c r="AX359" s="543"/>
      <c r="AY359" s="541">
        <v>-9.5833333333333339</v>
      </c>
      <c r="AZ359" s="541">
        <v>-1.92</v>
      </c>
      <c r="BA359" s="543"/>
      <c r="BB359" s="541">
        <v>0</v>
      </c>
      <c r="BC359" s="541">
        <v>0</v>
      </c>
      <c r="BD359" s="543"/>
      <c r="BE359" s="543"/>
      <c r="BF359" s="543"/>
      <c r="BG359" s="543"/>
      <c r="BH359" s="543" t="s">
        <v>344</v>
      </c>
      <c r="BI359" s="543"/>
      <c r="BJ359" s="545" t="b">
        <v>0</v>
      </c>
      <c r="BK359" s="541">
        <v>0</v>
      </c>
      <c r="BL359" s="541">
        <v>0</v>
      </c>
      <c r="BM359" s="541">
        <v>11.5</v>
      </c>
      <c r="BN359" s="543"/>
      <c r="BO359" s="541">
        <v>0</v>
      </c>
      <c r="BP359" s="541">
        <v>0</v>
      </c>
      <c r="BQ359" s="541">
        <v>0</v>
      </c>
      <c r="BR359" s="541">
        <v>3005997848</v>
      </c>
      <c r="BS359" s="543" t="s">
        <v>677</v>
      </c>
      <c r="BT359" s="541">
        <v>1</v>
      </c>
      <c r="BU359" s="545" t="b">
        <v>0</v>
      </c>
      <c r="BV359" s="543"/>
      <c r="BW359" s="541">
        <v>0</v>
      </c>
      <c r="BX359" s="541">
        <v>0</v>
      </c>
      <c r="BY359" s="543" t="s">
        <v>346</v>
      </c>
      <c r="BZ359" s="542">
        <v>45849</v>
      </c>
      <c r="CA359" s="541"/>
      <c r="CB359" s="541"/>
      <c r="CC359" s="541"/>
      <c r="CD359" s="541"/>
      <c r="CE359" s="541"/>
      <c r="CF359" s="541"/>
      <c r="CG359" s="541"/>
      <c r="CH359" s="541"/>
      <c r="CI359" s="541"/>
      <c r="CJ359" s="541"/>
      <c r="CK359" s="541"/>
      <c r="CL359" s="541"/>
      <c r="CM359" s="541"/>
      <c r="CN359" s="541"/>
      <c r="CO359" s="541"/>
      <c r="CP359" s="541"/>
      <c r="CQ359" s="541"/>
      <c r="CR359" s="541"/>
      <c r="CS359" s="541"/>
      <c r="CT359" s="541"/>
      <c r="CU359" s="541"/>
      <c r="CV359" s="541"/>
      <c r="CW359" s="541"/>
      <c r="CX359" s="541"/>
      <c r="CY359" s="541"/>
    </row>
    <row r="360" spans="1:103" ht="13.2">
      <c r="A360" s="546">
        <v>299264727</v>
      </c>
      <c r="B360" s="547">
        <v>45712</v>
      </c>
      <c r="C360" s="547">
        <v>45718</v>
      </c>
      <c r="D360" s="547">
        <v>45719</v>
      </c>
      <c r="E360" s="548" t="s">
        <v>342</v>
      </c>
      <c r="F360" s="548"/>
      <c r="G360" s="546">
        <v>2896509273983</v>
      </c>
      <c r="H360" s="546">
        <v>0</v>
      </c>
      <c r="I360" s="546">
        <v>0</v>
      </c>
      <c r="J360" s="547"/>
      <c r="K360" s="547"/>
      <c r="L360" s="548"/>
      <c r="M360" s="546">
        <v>0</v>
      </c>
      <c r="N360" s="548"/>
      <c r="O360" s="548"/>
      <c r="P360" s="548"/>
      <c r="Q360" s="548"/>
      <c r="R360" s="548"/>
      <c r="S360" s="548"/>
      <c r="T360" s="546">
        <v>2</v>
      </c>
      <c r="U360" s="546">
        <v>0</v>
      </c>
      <c r="V360" s="546">
        <v>0</v>
      </c>
      <c r="W360" s="546">
        <v>0</v>
      </c>
      <c r="X360" s="546">
        <v>0</v>
      </c>
      <c r="Y360" s="548"/>
      <c r="Z360" s="548" t="s">
        <v>620</v>
      </c>
      <c r="AA360" s="549">
        <v>45715</v>
      </c>
      <c r="AB360" s="549">
        <v>45715</v>
      </c>
      <c r="AC360" s="547">
        <v>45715</v>
      </c>
      <c r="AD360" s="546">
        <v>31278815278</v>
      </c>
      <c r="AE360" s="546">
        <v>0</v>
      </c>
      <c r="AF360" s="546">
        <v>0</v>
      </c>
      <c r="AG360" s="546">
        <v>0</v>
      </c>
      <c r="AH360" s="546">
        <v>0</v>
      </c>
      <c r="AI360" s="548"/>
      <c r="AJ360" s="546">
        <v>0</v>
      </c>
      <c r="AK360" s="546">
        <v>0</v>
      </c>
      <c r="AL360" s="546">
        <v>0</v>
      </c>
      <c r="AM360" s="546">
        <v>0</v>
      </c>
      <c r="AN360" s="546">
        <v>0</v>
      </c>
      <c r="AO360" s="546">
        <v>0</v>
      </c>
      <c r="AP360" s="546">
        <v>0</v>
      </c>
      <c r="AQ360" s="550" t="b">
        <v>0</v>
      </c>
      <c r="AR360" s="546">
        <v>0</v>
      </c>
      <c r="AS360" s="546">
        <v>0</v>
      </c>
      <c r="AT360" s="546">
        <v>0</v>
      </c>
      <c r="AU360" s="546">
        <v>0</v>
      </c>
      <c r="AV360" s="546">
        <v>0</v>
      </c>
      <c r="AW360" s="548"/>
      <c r="AX360" s="548"/>
      <c r="AY360" s="546">
        <v>-5.6166666666666671</v>
      </c>
      <c r="AZ360" s="546">
        <v>-1.1200000000000001</v>
      </c>
      <c r="BA360" s="548"/>
      <c r="BB360" s="546">
        <v>0</v>
      </c>
      <c r="BC360" s="546">
        <v>0</v>
      </c>
      <c r="BD360" s="548"/>
      <c r="BE360" s="548"/>
      <c r="BF360" s="548"/>
      <c r="BG360" s="548"/>
      <c r="BH360" s="548" t="s">
        <v>344</v>
      </c>
      <c r="BI360" s="548"/>
      <c r="BJ360" s="550" t="b">
        <v>0</v>
      </c>
      <c r="BK360" s="546">
        <v>0</v>
      </c>
      <c r="BL360" s="546">
        <v>0</v>
      </c>
      <c r="BM360" s="546">
        <v>6.74</v>
      </c>
      <c r="BN360" s="548" t="s">
        <v>674</v>
      </c>
      <c r="BO360" s="546">
        <v>0</v>
      </c>
      <c r="BP360" s="546">
        <v>0</v>
      </c>
      <c r="BQ360" s="546">
        <v>0</v>
      </c>
      <c r="BR360" s="546">
        <v>3007191971</v>
      </c>
      <c r="BS360" s="548" t="s">
        <v>675</v>
      </c>
      <c r="BT360" s="546">
        <v>1</v>
      </c>
      <c r="BU360" s="550" t="b">
        <v>0</v>
      </c>
      <c r="BV360" s="548"/>
      <c r="BW360" s="546">
        <v>0</v>
      </c>
      <c r="BX360" s="546">
        <v>0</v>
      </c>
      <c r="BY360" s="548" t="s">
        <v>346</v>
      </c>
      <c r="BZ360" s="547">
        <v>45849</v>
      </c>
      <c r="CA360" s="546"/>
      <c r="CB360" s="546"/>
      <c r="CC360" s="546"/>
      <c r="CD360" s="546"/>
      <c r="CE360" s="546"/>
      <c r="CF360" s="546"/>
      <c r="CG360" s="546"/>
      <c r="CH360" s="546"/>
      <c r="CI360" s="546"/>
      <c r="CJ360" s="546"/>
      <c r="CK360" s="546"/>
      <c r="CL360" s="546"/>
      <c r="CM360" s="546"/>
      <c r="CN360" s="546"/>
      <c r="CO360" s="546"/>
      <c r="CP360" s="546"/>
      <c r="CQ360" s="546"/>
      <c r="CR360" s="546"/>
      <c r="CS360" s="546"/>
      <c r="CT360" s="546"/>
      <c r="CU360" s="546"/>
      <c r="CV360" s="546"/>
      <c r="CW360" s="546"/>
      <c r="CX360" s="546"/>
      <c r="CY360" s="546"/>
    </row>
    <row r="361" spans="1:103" ht="13.2">
      <c r="A361" s="541">
        <v>299264727</v>
      </c>
      <c r="B361" s="542">
        <v>45712</v>
      </c>
      <c r="C361" s="542">
        <v>45718</v>
      </c>
      <c r="D361" s="542">
        <v>45719</v>
      </c>
      <c r="E361" s="543" t="s">
        <v>342</v>
      </c>
      <c r="F361" s="543"/>
      <c r="G361" s="541">
        <v>2896600386871</v>
      </c>
      <c r="H361" s="541">
        <v>0</v>
      </c>
      <c r="I361" s="541">
        <v>0</v>
      </c>
      <c r="J361" s="542"/>
      <c r="K361" s="542"/>
      <c r="L361" s="543"/>
      <c r="M361" s="541">
        <v>0</v>
      </c>
      <c r="N361" s="543"/>
      <c r="O361" s="543"/>
      <c r="P361" s="543"/>
      <c r="Q361" s="543"/>
      <c r="R361" s="543"/>
      <c r="S361" s="543"/>
      <c r="T361" s="541">
        <v>2</v>
      </c>
      <c r="U361" s="541">
        <v>0</v>
      </c>
      <c r="V361" s="541">
        <v>0</v>
      </c>
      <c r="W361" s="541">
        <v>0</v>
      </c>
      <c r="X361" s="541">
        <v>0</v>
      </c>
      <c r="Y361" s="543"/>
      <c r="Z361" s="543" t="s">
        <v>620</v>
      </c>
      <c r="AA361" s="544">
        <v>45716</v>
      </c>
      <c r="AB361" s="544">
        <v>45716</v>
      </c>
      <c r="AC361" s="542">
        <v>45716</v>
      </c>
      <c r="AD361" s="541">
        <v>31278815278</v>
      </c>
      <c r="AE361" s="541">
        <v>0</v>
      </c>
      <c r="AF361" s="541">
        <v>0</v>
      </c>
      <c r="AG361" s="541">
        <v>0</v>
      </c>
      <c r="AH361" s="541">
        <v>0</v>
      </c>
      <c r="AI361" s="543"/>
      <c r="AJ361" s="541">
        <v>0</v>
      </c>
      <c r="AK361" s="541">
        <v>0</v>
      </c>
      <c r="AL361" s="541">
        <v>0</v>
      </c>
      <c r="AM361" s="541">
        <v>0</v>
      </c>
      <c r="AN361" s="541">
        <v>0</v>
      </c>
      <c r="AO361" s="541">
        <v>0</v>
      </c>
      <c r="AP361" s="541">
        <v>0</v>
      </c>
      <c r="AQ361" s="545" t="b">
        <v>0</v>
      </c>
      <c r="AR361" s="541">
        <v>0</v>
      </c>
      <c r="AS361" s="541">
        <v>0</v>
      </c>
      <c r="AT361" s="541">
        <v>0</v>
      </c>
      <c r="AU361" s="541">
        <v>0</v>
      </c>
      <c r="AV361" s="541">
        <v>0</v>
      </c>
      <c r="AW361" s="543"/>
      <c r="AX361" s="543"/>
      <c r="AY361" s="541">
        <v>-4.3833333333333329</v>
      </c>
      <c r="AZ361" s="541">
        <v>-0.88</v>
      </c>
      <c r="BA361" s="543"/>
      <c r="BB361" s="541">
        <v>0</v>
      </c>
      <c r="BC361" s="541">
        <v>0</v>
      </c>
      <c r="BD361" s="543"/>
      <c r="BE361" s="543"/>
      <c r="BF361" s="543"/>
      <c r="BG361" s="543"/>
      <c r="BH361" s="543" t="s">
        <v>344</v>
      </c>
      <c r="BI361" s="543"/>
      <c r="BJ361" s="545" t="b">
        <v>0</v>
      </c>
      <c r="BK361" s="541">
        <v>0</v>
      </c>
      <c r="BL361" s="541">
        <v>0</v>
      </c>
      <c r="BM361" s="541">
        <v>5.26</v>
      </c>
      <c r="BN361" s="543"/>
      <c r="BO361" s="541">
        <v>0</v>
      </c>
      <c r="BP361" s="541">
        <v>0</v>
      </c>
      <c r="BQ361" s="541">
        <v>0</v>
      </c>
      <c r="BR361" s="541">
        <v>0</v>
      </c>
      <c r="BS361" s="543" t="s">
        <v>678</v>
      </c>
      <c r="BT361" s="541">
        <v>1</v>
      </c>
      <c r="BU361" s="545" t="b">
        <v>0</v>
      </c>
      <c r="BV361" s="543"/>
      <c r="BW361" s="541">
        <v>0</v>
      </c>
      <c r="BX361" s="541">
        <v>0</v>
      </c>
      <c r="BY361" s="543" t="s">
        <v>346</v>
      </c>
      <c r="BZ361" s="542">
        <v>45849</v>
      </c>
      <c r="CA361" s="541"/>
      <c r="CB361" s="541"/>
      <c r="CC361" s="541"/>
      <c r="CD361" s="541"/>
      <c r="CE361" s="541"/>
      <c r="CF361" s="541"/>
      <c r="CG361" s="541"/>
      <c r="CH361" s="541"/>
      <c r="CI361" s="541"/>
      <c r="CJ361" s="541"/>
      <c r="CK361" s="541"/>
      <c r="CL361" s="541"/>
      <c r="CM361" s="541"/>
      <c r="CN361" s="541"/>
      <c r="CO361" s="541"/>
      <c r="CP361" s="541"/>
      <c r="CQ361" s="541"/>
      <c r="CR361" s="541"/>
      <c r="CS361" s="541"/>
      <c r="CT361" s="541"/>
      <c r="CU361" s="541"/>
      <c r="CV361" s="541"/>
      <c r="CW361" s="541"/>
      <c r="CX361" s="541"/>
      <c r="CY361" s="541"/>
    </row>
    <row r="362" spans="1:103" ht="13.2">
      <c r="A362" s="546">
        <v>299264727</v>
      </c>
      <c r="B362" s="547">
        <v>45712</v>
      </c>
      <c r="C362" s="547">
        <v>45718</v>
      </c>
      <c r="D362" s="547">
        <v>45719</v>
      </c>
      <c r="E362" s="548" t="s">
        <v>342</v>
      </c>
      <c r="F362" s="548"/>
      <c r="G362" s="546">
        <v>2896600386872</v>
      </c>
      <c r="H362" s="546">
        <v>0</v>
      </c>
      <c r="I362" s="546">
        <v>0</v>
      </c>
      <c r="J362" s="547"/>
      <c r="K362" s="547"/>
      <c r="L362" s="548"/>
      <c r="M362" s="546">
        <v>0</v>
      </c>
      <c r="N362" s="548"/>
      <c r="O362" s="548"/>
      <c r="P362" s="548"/>
      <c r="Q362" s="548"/>
      <c r="R362" s="548"/>
      <c r="S362" s="548"/>
      <c r="T362" s="546">
        <v>2</v>
      </c>
      <c r="U362" s="546">
        <v>0</v>
      </c>
      <c r="V362" s="546">
        <v>0</v>
      </c>
      <c r="W362" s="546">
        <v>0</v>
      </c>
      <c r="X362" s="546">
        <v>0</v>
      </c>
      <c r="Y362" s="548"/>
      <c r="Z362" s="548" t="s">
        <v>620</v>
      </c>
      <c r="AA362" s="549">
        <v>45716</v>
      </c>
      <c r="AB362" s="549">
        <v>45716</v>
      </c>
      <c r="AC362" s="547">
        <v>45716</v>
      </c>
      <c r="AD362" s="546">
        <v>28503681283</v>
      </c>
      <c r="AE362" s="546">
        <v>0</v>
      </c>
      <c r="AF362" s="546">
        <v>0</v>
      </c>
      <c r="AG362" s="546">
        <v>0</v>
      </c>
      <c r="AH362" s="546">
        <v>0</v>
      </c>
      <c r="AI362" s="548"/>
      <c r="AJ362" s="546">
        <v>0</v>
      </c>
      <c r="AK362" s="546">
        <v>0</v>
      </c>
      <c r="AL362" s="546">
        <v>0</v>
      </c>
      <c r="AM362" s="546">
        <v>0</v>
      </c>
      <c r="AN362" s="546">
        <v>0</v>
      </c>
      <c r="AO362" s="546">
        <v>0</v>
      </c>
      <c r="AP362" s="546">
        <v>0</v>
      </c>
      <c r="AQ362" s="550" t="b">
        <v>0</v>
      </c>
      <c r="AR362" s="546">
        <v>0</v>
      </c>
      <c r="AS362" s="546">
        <v>0</v>
      </c>
      <c r="AT362" s="546">
        <v>0</v>
      </c>
      <c r="AU362" s="546">
        <v>0</v>
      </c>
      <c r="AV362" s="546">
        <v>0</v>
      </c>
      <c r="AW362" s="548"/>
      <c r="AX362" s="548"/>
      <c r="AY362" s="546">
        <v>-1.425</v>
      </c>
      <c r="AZ362" s="546">
        <v>-0.28999999999999998</v>
      </c>
      <c r="BA362" s="548"/>
      <c r="BB362" s="546">
        <v>0</v>
      </c>
      <c r="BC362" s="546">
        <v>0</v>
      </c>
      <c r="BD362" s="548"/>
      <c r="BE362" s="548"/>
      <c r="BF362" s="548"/>
      <c r="BG362" s="548"/>
      <c r="BH362" s="548" t="s">
        <v>344</v>
      </c>
      <c r="BI362" s="548"/>
      <c r="BJ362" s="550" t="b">
        <v>0</v>
      </c>
      <c r="BK362" s="546">
        <v>0</v>
      </c>
      <c r="BL362" s="546">
        <v>0</v>
      </c>
      <c r="BM362" s="546">
        <v>1.71</v>
      </c>
      <c r="BN362" s="548"/>
      <c r="BO362" s="546">
        <v>0</v>
      </c>
      <c r="BP362" s="546">
        <v>0</v>
      </c>
      <c r="BQ362" s="546">
        <v>0</v>
      </c>
      <c r="BR362" s="546">
        <v>0</v>
      </c>
      <c r="BS362" s="548" t="s">
        <v>679</v>
      </c>
      <c r="BT362" s="546">
        <v>1</v>
      </c>
      <c r="BU362" s="550" t="b">
        <v>0</v>
      </c>
      <c r="BV362" s="548"/>
      <c r="BW362" s="546">
        <v>0</v>
      </c>
      <c r="BX362" s="546">
        <v>0</v>
      </c>
      <c r="BY362" s="548" t="s">
        <v>346</v>
      </c>
      <c r="BZ362" s="547">
        <v>45849</v>
      </c>
      <c r="CA362" s="546"/>
      <c r="CB362" s="546"/>
      <c r="CC362" s="546"/>
      <c r="CD362" s="546"/>
      <c r="CE362" s="546"/>
      <c r="CF362" s="546"/>
      <c r="CG362" s="546"/>
      <c r="CH362" s="546"/>
      <c r="CI362" s="546"/>
      <c r="CJ362" s="546"/>
      <c r="CK362" s="546"/>
      <c r="CL362" s="546"/>
      <c r="CM362" s="546"/>
      <c r="CN362" s="546"/>
      <c r="CO362" s="546"/>
      <c r="CP362" s="546"/>
      <c r="CQ362" s="546"/>
      <c r="CR362" s="546"/>
      <c r="CS362" s="546"/>
      <c r="CT362" s="546"/>
      <c r="CU362" s="546"/>
      <c r="CV362" s="546"/>
      <c r="CW362" s="546"/>
      <c r="CX362" s="546"/>
      <c r="CY362" s="546"/>
    </row>
    <row r="363" spans="1:103" ht="13.2">
      <c r="A363" s="541">
        <v>299264727</v>
      </c>
      <c r="B363" s="542">
        <v>45712</v>
      </c>
      <c r="C363" s="542">
        <v>45718</v>
      </c>
      <c r="D363" s="542">
        <v>45719</v>
      </c>
      <c r="E363" s="543" t="s">
        <v>342</v>
      </c>
      <c r="F363" s="543"/>
      <c r="G363" s="541">
        <v>2904303284076</v>
      </c>
      <c r="H363" s="541">
        <v>0</v>
      </c>
      <c r="I363" s="541">
        <v>0</v>
      </c>
      <c r="J363" s="542"/>
      <c r="K363" s="542"/>
      <c r="L363" s="543"/>
      <c r="M363" s="541">
        <v>0</v>
      </c>
      <c r="N363" s="543"/>
      <c r="O363" s="543"/>
      <c r="P363" s="543"/>
      <c r="Q363" s="543"/>
      <c r="R363" s="543"/>
      <c r="S363" s="543"/>
      <c r="T363" s="541">
        <v>2</v>
      </c>
      <c r="U363" s="541">
        <v>0</v>
      </c>
      <c r="V363" s="541">
        <v>0</v>
      </c>
      <c r="W363" s="541">
        <v>0</v>
      </c>
      <c r="X363" s="541">
        <v>0</v>
      </c>
      <c r="Y363" s="543"/>
      <c r="Z363" s="543" t="s">
        <v>620</v>
      </c>
      <c r="AA363" s="544">
        <v>45718</v>
      </c>
      <c r="AB363" s="544">
        <v>45718</v>
      </c>
      <c r="AC363" s="542">
        <v>45718</v>
      </c>
      <c r="AD363" s="541">
        <v>31278815278</v>
      </c>
      <c r="AE363" s="541">
        <v>0</v>
      </c>
      <c r="AF363" s="541">
        <v>0</v>
      </c>
      <c r="AG363" s="541">
        <v>0</v>
      </c>
      <c r="AH363" s="541">
        <v>0</v>
      </c>
      <c r="AI363" s="543"/>
      <c r="AJ363" s="541">
        <v>0</v>
      </c>
      <c r="AK363" s="541">
        <v>0</v>
      </c>
      <c r="AL363" s="541">
        <v>0</v>
      </c>
      <c r="AM363" s="541">
        <v>0</v>
      </c>
      <c r="AN363" s="541">
        <v>0</v>
      </c>
      <c r="AO363" s="541">
        <v>0</v>
      </c>
      <c r="AP363" s="541">
        <v>0</v>
      </c>
      <c r="AQ363" s="545" t="b">
        <v>0</v>
      </c>
      <c r="AR363" s="541">
        <v>0</v>
      </c>
      <c r="AS363" s="541">
        <v>0</v>
      </c>
      <c r="AT363" s="541">
        <v>0</v>
      </c>
      <c r="AU363" s="541">
        <v>0</v>
      </c>
      <c r="AV363" s="541">
        <v>0</v>
      </c>
      <c r="AW363" s="543"/>
      <c r="AX363" s="543"/>
      <c r="AY363" s="541">
        <v>-5.6749999999999998</v>
      </c>
      <c r="AZ363" s="541">
        <v>-1.1399999999999999</v>
      </c>
      <c r="BA363" s="543"/>
      <c r="BB363" s="541">
        <v>0</v>
      </c>
      <c r="BC363" s="541">
        <v>0</v>
      </c>
      <c r="BD363" s="543"/>
      <c r="BE363" s="543"/>
      <c r="BF363" s="543"/>
      <c r="BG363" s="543"/>
      <c r="BH363" s="543" t="s">
        <v>344</v>
      </c>
      <c r="BI363" s="543"/>
      <c r="BJ363" s="545" t="b">
        <v>0</v>
      </c>
      <c r="BK363" s="541">
        <v>0</v>
      </c>
      <c r="BL363" s="541">
        <v>0</v>
      </c>
      <c r="BM363" s="541">
        <v>6.81</v>
      </c>
      <c r="BN363" s="543" t="s">
        <v>680</v>
      </c>
      <c r="BO363" s="541">
        <v>0</v>
      </c>
      <c r="BP363" s="541">
        <v>0</v>
      </c>
      <c r="BQ363" s="541">
        <v>0</v>
      </c>
      <c r="BR363" s="541">
        <v>0</v>
      </c>
      <c r="BS363" s="543" t="s">
        <v>347</v>
      </c>
      <c r="BT363" s="541">
        <v>1</v>
      </c>
      <c r="BU363" s="545" t="b">
        <v>0</v>
      </c>
      <c r="BV363" s="543"/>
      <c r="BW363" s="541">
        <v>0</v>
      </c>
      <c r="BX363" s="541">
        <v>0</v>
      </c>
      <c r="BY363" s="543" t="s">
        <v>346</v>
      </c>
      <c r="BZ363" s="542">
        <v>45849</v>
      </c>
      <c r="CA363" s="541"/>
      <c r="CB363" s="541"/>
      <c r="CC363" s="541"/>
      <c r="CD363" s="541"/>
      <c r="CE363" s="541"/>
      <c r="CF363" s="541"/>
      <c r="CG363" s="541"/>
      <c r="CH363" s="541"/>
      <c r="CI363" s="541"/>
      <c r="CJ363" s="541"/>
      <c r="CK363" s="541"/>
      <c r="CL363" s="541"/>
      <c r="CM363" s="541"/>
      <c r="CN363" s="541"/>
      <c r="CO363" s="541"/>
      <c r="CP363" s="541"/>
      <c r="CQ363" s="541"/>
      <c r="CR363" s="541"/>
      <c r="CS363" s="541"/>
      <c r="CT363" s="541"/>
      <c r="CU363" s="541"/>
      <c r="CV363" s="541"/>
      <c r="CW363" s="541"/>
      <c r="CX363" s="541"/>
      <c r="CY363" s="541"/>
    </row>
    <row r="364" spans="1:103" ht="13.2">
      <c r="A364" s="546">
        <v>300181593</v>
      </c>
      <c r="B364" s="547">
        <v>45719</v>
      </c>
      <c r="C364" s="547">
        <v>45725</v>
      </c>
      <c r="D364" s="547">
        <v>45726</v>
      </c>
      <c r="E364" s="548" t="s">
        <v>342</v>
      </c>
      <c r="F364" s="548"/>
      <c r="G364" s="546">
        <v>2906203653989</v>
      </c>
      <c r="H364" s="546">
        <v>0</v>
      </c>
      <c r="I364" s="546">
        <v>0</v>
      </c>
      <c r="J364" s="547"/>
      <c r="K364" s="547"/>
      <c r="L364" s="548"/>
      <c r="M364" s="546">
        <v>0</v>
      </c>
      <c r="N364" s="548"/>
      <c r="O364" s="548"/>
      <c r="P364" s="548"/>
      <c r="Q364" s="548"/>
      <c r="R364" s="548"/>
      <c r="S364" s="548"/>
      <c r="T364" s="546">
        <v>2</v>
      </c>
      <c r="U364" s="546">
        <v>0</v>
      </c>
      <c r="V364" s="546">
        <v>0</v>
      </c>
      <c r="W364" s="546">
        <v>0</v>
      </c>
      <c r="X364" s="546">
        <v>0</v>
      </c>
      <c r="Y364" s="548"/>
      <c r="Z364" s="548" t="s">
        <v>620</v>
      </c>
      <c r="AA364" s="549">
        <v>45725</v>
      </c>
      <c r="AB364" s="549">
        <v>45725</v>
      </c>
      <c r="AC364" s="547">
        <v>45725</v>
      </c>
      <c r="AD364" s="546">
        <v>29335250058</v>
      </c>
      <c r="AE364" s="546">
        <v>0</v>
      </c>
      <c r="AF364" s="546">
        <v>0</v>
      </c>
      <c r="AG364" s="546">
        <v>0</v>
      </c>
      <c r="AH364" s="546">
        <v>0</v>
      </c>
      <c r="AI364" s="548"/>
      <c r="AJ364" s="546">
        <v>0</v>
      </c>
      <c r="AK364" s="546">
        <v>0</v>
      </c>
      <c r="AL364" s="546">
        <v>0</v>
      </c>
      <c r="AM364" s="546">
        <v>0</v>
      </c>
      <c r="AN364" s="546">
        <v>0</v>
      </c>
      <c r="AO364" s="546">
        <v>0</v>
      </c>
      <c r="AP364" s="546">
        <v>0</v>
      </c>
      <c r="AQ364" s="550" t="b">
        <v>0</v>
      </c>
      <c r="AR364" s="546">
        <v>0</v>
      </c>
      <c r="AS364" s="546">
        <v>0</v>
      </c>
      <c r="AT364" s="546">
        <v>0</v>
      </c>
      <c r="AU364" s="546">
        <v>0</v>
      </c>
      <c r="AV364" s="546">
        <v>0</v>
      </c>
      <c r="AW364" s="548"/>
      <c r="AX364" s="548"/>
      <c r="AY364" s="546">
        <v>-4.9000000000000004</v>
      </c>
      <c r="AZ364" s="546">
        <v>-0.98</v>
      </c>
      <c r="BA364" s="548"/>
      <c r="BB364" s="546">
        <v>0</v>
      </c>
      <c r="BC364" s="546">
        <v>0</v>
      </c>
      <c r="BD364" s="548"/>
      <c r="BE364" s="548"/>
      <c r="BF364" s="548"/>
      <c r="BG364" s="548"/>
      <c r="BH364" s="548" t="s">
        <v>344</v>
      </c>
      <c r="BI364" s="548"/>
      <c r="BJ364" s="550" t="b">
        <v>0</v>
      </c>
      <c r="BK364" s="546">
        <v>0</v>
      </c>
      <c r="BL364" s="546">
        <v>0</v>
      </c>
      <c r="BM364" s="546">
        <v>5.88</v>
      </c>
      <c r="BN364" s="548"/>
      <c r="BO364" s="546">
        <v>0</v>
      </c>
      <c r="BP364" s="546">
        <v>0</v>
      </c>
      <c r="BQ364" s="546">
        <v>0</v>
      </c>
      <c r="BR364" s="546">
        <v>0</v>
      </c>
      <c r="BS364" s="548" t="s">
        <v>681</v>
      </c>
      <c r="BT364" s="546">
        <v>1</v>
      </c>
      <c r="BU364" s="550" t="b">
        <v>0</v>
      </c>
      <c r="BV364" s="548"/>
      <c r="BW364" s="546">
        <v>0</v>
      </c>
      <c r="BX364" s="546">
        <v>0</v>
      </c>
      <c r="BY364" s="548" t="s">
        <v>346</v>
      </c>
      <c r="BZ364" s="547">
        <v>45849</v>
      </c>
      <c r="CA364" s="546"/>
      <c r="CB364" s="546"/>
      <c r="CC364" s="546"/>
      <c r="CD364" s="546"/>
      <c r="CE364" s="546"/>
      <c r="CF364" s="546"/>
      <c r="CG364" s="546"/>
      <c r="CH364" s="546"/>
      <c r="CI364" s="546"/>
      <c r="CJ364" s="546"/>
      <c r="CK364" s="546"/>
      <c r="CL364" s="546"/>
      <c r="CM364" s="546"/>
      <c r="CN364" s="546"/>
      <c r="CO364" s="546"/>
      <c r="CP364" s="546"/>
      <c r="CQ364" s="546"/>
      <c r="CR364" s="546"/>
      <c r="CS364" s="546"/>
      <c r="CT364" s="546"/>
      <c r="CU364" s="546"/>
      <c r="CV364" s="546"/>
      <c r="CW364" s="546"/>
      <c r="CX364" s="546"/>
      <c r="CY364" s="546"/>
    </row>
    <row r="365" spans="1:103" ht="13.2">
      <c r="A365" s="541">
        <v>300818494</v>
      </c>
      <c r="B365" s="542">
        <v>45726</v>
      </c>
      <c r="C365" s="542">
        <v>45732</v>
      </c>
      <c r="D365" s="542">
        <v>45733</v>
      </c>
      <c r="E365" s="543" t="s">
        <v>342</v>
      </c>
      <c r="F365" s="543"/>
      <c r="G365" s="541">
        <v>2906387659270</v>
      </c>
      <c r="H365" s="541">
        <v>0</v>
      </c>
      <c r="I365" s="541">
        <v>0</v>
      </c>
      <c r="J365" s="542"/>
      <c r="K365" s="542"/>
      <c r="L365" s="543"/>
      <c r="M365" s="541">
        <v>0</v>
      </c>
      <c r="N365" s="543"/>
      <c r="O365" s="543"/>
      <c r="P365" s="543"/>
      <c r="Q365" s="543"/>
      <c r="R365" s="543"/>
      <c r="S365" s="543"/>
      <c r="T365" s="541">
        <v>2</v>
      </c>
      <c r="U365" s="541">
        <v>0</v>
      </c>
      <c r="V365" s="541">
        <v>0</v>
      </c>
      <c r="W365" s="541">
        <v>0</v>
      </c>
      <c r="X365" s="541">
        <v>0</v>
      </c>
      <c r="Y365" s="543"/>
      <c r="Z365" s="543" t="s">
        <v>620</v>
      </c>
      <c r="AA365" s="544">
        <v>45726</v>
      </c>
      <c r="AB365" s="544">
        <v>45726</v>
      </c>
      <c r="AC365" s="542">
        <v>45726</v>
      </c>
      <c r="AD365" s="541">
        <v>28272586164</v>
      </c>
      <c r="AE365" s="541">
        <v>0</v>
      </c>
      <c r="AF365" s="541">
        <v>0</v>
      </c>
      <c r="AG365" s="541">
        <v>0</v>
      </c>
      <c r="AH365" s="541">
        <v>0</v>
      </c>
      <c r="AI365" s="543"/>
      <c r="AJ365" s="541">
        <v>0</v>
      </c>
      <c r="AK365" s="541">
        <v>0</v>
      </c>
      <c r="AL365" s="541">
        <v>0</v>
      </c>
      <c r="AM365" s="541">
        <v>0</v>
      </c>
      <c r="AN365" s="541">
        <v>0</v>
      </c>
      <c r="AO365" s="541">
        <v>0</v>
      </c>
      <c r="AP365" s="541">
        <v>0</v>
      </c>
      <c r="AQ365" s="545" t="b">
        <v>0</v>
      </c>
      <c r="AR365" s="541">
        <v>0</v>
      </c>
      <c r="AS365" s="541">
        <v>0</v>
      </c>
      <c r="AT365" s="541">
        <v>0</v>
      </c>
      <c r="AU365" s="541">
        <v>0</v>
      </c>
      <c r="AV365" s="541">
        <v>0</v>
      </c>
      <c r="AW365" s="543"/>
      <c r="AX365" s="543"/>
      <c r="AY365" s="541">
        <v>-7.5666666666666664</v>
      </c>
      <c r="AZ365" s="541">
        <v>-1.51</v>
      </c>
      <c r="BA365" s="543"/>
      <c r="BB365" s="541">
        <v>0</v>
      </c>
      <c r="BC365" s="541">
        <v>0</v>
      </c>
      <c r="BD365" s="543"/>
      <c r="BE365" s="543"/>
      <c r="BF365" s="543"/>
      <c r="BG365" s="543"/>
      <c r="BH365" s="543" t="s">
        <v>344</v>
      </c>
      <c r="BI365" s="543"/>
      <c r="BJ365" s="545" t="b">
        <v>0</v>
      </c>
      <c r="BK365" s="541">
        <v>0</v>
      </c>
      <c r="BL365" s="541">
        <v>0</v>
      </c>
      <c r="BM365" s="541">
        <v>9.08</v>
      </c>
      <c r="BN365" s="543"/>
      <c r="BO365" s="541">
        <v>0</v>
      </c>
      <c r="BP365" s="541">
        <v>0</v>
      </c>
      <c r="BQ365" s="541">
        <v>0</v>
      </c>
      <c r="BR365" s="541">
        <v>0</v>
      </c>
      <c r="BS365" s="543" t="s">
        <v>682</v>
      </c>
      <c r="BT365" s="541">
        <v>1</v>
      </c>
      <c r="BU365" s="545" t="b">
        <v>0</v>
      </c>
      <c r="BV365" s="543"/>
      <c r="BW365" s="541">
        <v>0</v>
      </c>
      <c r="BX365" s="541">
        <v>0</v>
      </c>
      <c r="BY365" s="543" t="s">
        <v>346</v>
      </c>
      <c r="BZ365" s="542">
        <v>45849</v>
      </c>
      <c r="CA365" s="541"/>
      <c r="CB365" s="541"/>
      <c r="CC365" s="541"/>
      <c r="CD365" s="541"/>
      <c r="CE365" s="541"/>
      <c r="CF365" s="541"/>
      <c r="CG365" s="541"/>
      <c r="CH365" s="541"/>
      <c r="CI365" s="541"/>
      <c r="CJ365" s="541"/>
      <c r="CK365" s="541"/>
      <c r="CL365" s="541"/>
      <c r="CM365" s="541"/>
      <c r="CN365" s="541"/>
      <c r="CO365" s="541"/>
      <c r="CP365" s="541"/>
      <c r="CQ365" s="541"/>
      <c r="CR365" s="541"/>
      <c r="CS365" s="541"/>
      <c r="CT365" s="541"/>
      <c r="CU365" s="541"/>
      <c r="CV365" s="541"/>
      <c r="CW365" s="541"/>
      <c r="CX365" s="541"/>
      <c r="CY365" s="541"/>
    </row>
    <row r="366" spans="1:103" ht="13.2">
      <c r="A366" s="546">
        <v>300818494</v>
      </c>
      <c r="B366" s="547">
        <v>45726</v>
      </c>
      <c r="C366" s="547">
        <v>45732</v>
      </c>
      <c r="D366" s="547">
        <v>45733</v>
      </c>
      <c r="E366" s="548" t="s">
        <v>342</v>
      </c>
      <c r="F366" s="548"/>
      <c r="G366" s="546">
        <v>2906387659269</v>
      </c>
      <c r="H366" s="546">
        <v>0</v>
      </c>
      <c r="I366" s="546">
        <v>0</v>
      </c>
      <c r="J366" s="547"/>
      <c r="K366" s="547"/>
      <c r="L366" s="548"/>
      <c r="M366" s="546">
        <v>0</v>
      </c>
      <c r="N366" s="548"/>
      <c r="O366" s="548"/>
      <c r="P366" s="548"/>
      <c r="Q366" s="548"/>
      <c r="R366" s="548"/>
      <c r="S366" s="548"/>
      <c r="T366" s="546">
        <v>2</v>
      </c>
      <c r="U366" s="546">
        <v>0</v>
      </c>
      <c r="V366" s="546">
        <v>0</v>
      </c>
      <c r="W366" s="546">
        <v>0</v>
      </c>
      <c r="X366" s="546">
        <v>0</v>
      </c>
      <c r="Y366" s="548"/>
      <c r="Z366" s="548" t="s">
        <v>620</v>
      </c>
      <c r="AA366" s="549">
        <v>45726</v>
      </c>
      <c r="AB366" s="549">
        <v>45726</v>
      </c>
      <c r="AC366" s="547">
        <v>45726</v>
      </c>
      <c r="AD366" s="546">
        <v>29082678112</v>
      </c>
      <c r="AE366" s="546">
        <v>0</v>
      </c>
      <c r="AF366" s="546">
        <v>0</v>
      </c>
      <c r="AG366" s="546">
        <v>0</v>
      </c>
      <c r="AH366" s="546">
        <v>0</v>
      </c>
      <c r="AI366" s="548"/>
      <c r="AJ366" s="546">
        <v>0</v>
      </c>
      <c r="AK366" s="546">
        <v>0</v>
      </c>
      <c r="AL366" s="546">
        <v>0</v>
      </c>
      <c r="AM366" s="546">
        <v>0</v>
      </c>
      <c r="AN366" s="546">
        <v>0</v>
      </c>
      <c r="AO366" s="546">
        <v>0</v>
      </c>
      <c r="AP366" s="546">
        <v>0</v>
      </c>
      <c r="AQ366" s="550" t="b">
        <v>0</v>
      </c>
      <c r="AR366" s="546">
        <v>0</v>
      </c>
      <c r="AS366" s="546">
        <v>0</v>
      </c>
      <c r="AT366" s="546">
        <v>0</v>
      </c>
      <c r="AU366" s="546">
        <v>0</v>
      </c>
      <c r="AV366" s="546">
        <v>0</v>
      </c>
      <c r="AW366" s="548"/>
      <c r="AX366" s="548"/>
      <c r="AY366" s="546">
        <v>-1.7083333333333333</v>
      </c>
      <c r="AZ366" s="546">
        <v>-0.34</v>
      </c>
      <c r="BA366" s="548"/>
      <c r="BB366" s="546">
        <v>0</v>
      </c>
      <c r="BC366" s="546">
        <v>0</v>
      </c>
      <c r="BD366" s="548"/>
      <c r="BE366" s="548"/>
      <c r="BF366" s="548"/>
      <c r="BG366" s="548"/>
      <c r="BH366" s="548" t="s">
        <v>344</v>
      </c>
      <c r="BI366" s="548"/>
      <c r="BJ366" s="550" t="b">
        <v>0</v>
      </c>
      <c r="BK366" s="546">
        <v>0</v>
      </c>
      <c r="BL366" s="546">
        <v>0</v>
      </c>
      <c r="BM366" s="546">
        <v>2.0499999999999998</v>
      </c>
      <c r="BN366" s="548"/>
      <c r="BO366" s="546">
        <v>0</v>
      </c>
      <c r="BP366" s="546">
        <v>0</v>
      </c>
      <c r="BQ366" s="546">
        <v>0</v>
      </c>
      <c r="BR366" s="546">
        <v>0</v>
      </c>
      <c r="BS366" s="548" t="s">
        <v>683</v>
      </c>
      <c r="BT366" s="546">
        <v>1</v>
      </c>
      <c r="BU366" s="550" t="b">
        <v>0</v>
      </c>
      <c r="BV366" s="548"/>
      <c r="BW366" s="546">
        <v>0</v>
      </c>
      <c r="BX366" s="546">
        <v>0</v>
      </c>
      <c r="BY366" s="548" t="s">
        <v>346</v>
      </c>
      <c r="BZ366" s="547">
        <v>45849</v>
      </c>
      <c r="CA366" s="546"/>
      <c r="CB366" s="546"/>
      <c r="CC366" s="546"/>
      <c r="CD366" s="546"/>
      <c r="CE366" s="546"/>
      <c r="CF366" s="546"/>
      <c r="CG366" s="546"/>
      <c r="CH366" s="546"/>
      <c r="CI366" s="546"/>
      <c r="CJ366" s="546"/>
      <c r="CK366" s="546"/>
      <c r="CL366" s="546"/>
      <c r="CM366" s="546"/>
      <c r="CN366" s="546"/>
      <c r="CO366" s="546"/>
      <c r="CP366" s="546"/>
      <c r="CQ366" s="546"/>
      <c r="CR366" s="546"/>
      <c r="CS366" s="546"/>
      <c r="CT366" s="546"/>
      <c r="CU366" s="546"/>
      <c r="CV366" s="546"/>
      <c r="CW366" s="546"/>
      <c r="CX366" s="546"/>
      <c r="CY366" s="546"/>
    </row>
    <row r="367" spans="1:103" ht="13.2">
      <c r="A367" s="541">
        <v>300818494</v>
      </c>
      <c r="B367" s="542">
        <v>45726</v>
      </c>
      <c r="C367" s="542">
        <v>45732</v>
      </c>
      <c r="D367" s="542">
        <v>45733</v>
      </c>
      <c r="E367" s="543" t="s">
        <v>342</v>
      </c>
      <c r="F367" s="543"/>
      <c r="G367" s="541">
        <v>2906544720652</v>
      </c>
      <c r="H367" s="541">
        <v>0</v>
      </c>
      <c r="I367" s="541">
        <v>0</v>
      </c>
      <c r="J367" s="542"/>
      <c r="K367" s="542"/>
      <c r="L367" s="543"/>
      <c r="M367" s="541">
        <v>0</v>
      </c>
      <c r="N367" s="543"/>
      <c r="O367" s="543"/>
      <c r="P367" s="543"/>
      <c r="Q367" s="543"/>
      <c r="R367" s="543"/>
      <c r="S367" s="543"/>
      <c r="T367" s="541">
        <v>2</v>
      </c>
      <c r="U367" s="541">
        <v>0</v>
      </c>
      <c r="V367" s="541">
        <v>0</v>
      </c>
      <c r="W367" s="541">
        <v>0</v>
      </c>
      <c r="X367" s="541">
        <v>0</v>
      </c>
      <c r="Y367" s="543"/>
      <c r="Z367" s="543" t="s">
        <v>620</v>
      </c>
      <c r="AA367" s="544">
        <v>45727</v>
      </c>
      <c r="AB367" s="544">
        <v>45727</v>
      </c>
      <c r="AC367" s="542">
        <v>45727</v>
      </c>
      <c r="AD367" s="541">
        <v>31690343605</v>
      </c>
      <c r="AE367" s="541">
        <v>0</v>
      </c>
      <c r="AF367" s="541">
        <v>0</v>
      </c>
      <c r="AG367" s="541">
        <v>0</v>
      </c>
      <c r="AH367" s="541">
        <v>0</v>
      </c>
      <c r="AI367" s="543"/>
      <c r="AJ367" s="541">
        <v>0</v>
      </c>
      <c r="AK367" s="541">
        <v>0</v>
      </c>
      <c r="AL367" s="541">
        <v>0</v>
      </c>
      <c r="AM367" s="541">
        <v>0</v>
      </c>
      <c r="AN367" s="541">
        <v>0</v>
      </c>
      <c r="AO367" s="541">
        <v>0</v>
      </c>
      <c r="AP367" s="541">
        <v>0</v>
      </c>
      <c r="AQ367" s="545" t="b">
        <v>0</v>
      </c>
      <c r="AR367" s="541">
        <v>0</v>
      </c>
      <c r="AS367" s="541">
        <v>0</v>
      </c>
      <c r="AT367" s="541">
        <v>0</v>
      </c>
      <c r="AU367" s="541">
        <v>0</v>
      </c>
      <c r="AV367" s="541">
        <v>0</v>
      </c>
      <c r="AW367" s="543"/>
      <c r="AX367" s="543"/>
      <c r="AY367" s="541">
        <v>-9.3416666666666668</v>
      </c>
      <c r="AZ367" s="541">
        <v>-1.87</v>
      </c>
      <c r="BA367" s="543"/>
      <c r="BB367" s="541">
        <v>0</v>
      </c>
      <c r="BC367" s="541">
        <v>0</v>
      </c>
      <c r="BD367" s="543"/>
      <c r="BE367" s="543"/>
      <c r="BF367" s="543"/>
      <c r="BG367" s="543"/>
      <c r="BH367" s="543" t="s">
        <v>344</v>
      </c>
      <c r="BI367" s="543"/>
      <c r="BJ367" s="545" t="b">
        <v>0</v>
      </c>
      <c r="BK367" s="541">
        <v>0</v>
      </c>
      <c r="BL367" s="541">
        <v>0</v>
      </c>
      <c r="BM367" s="541">
        <v>11.21</v>
      </c>
      <c r="BN367" s="543" t="s">
        <v>684</v>
      </c>
      <c r="BO367" s="541">
        <v>0</v>
      </c>
      <c r="BP367" s="541">
        <v>0</v>
      </c>
      <c r="BQ367" s="541">
        <v>0</v>
      </c>
      <c r="BR367" s="541">
        <v>3061148947</v>
      </c>
      <c r="BS367" s="543" t="s">
        <v>685</v>
      </c>
      <c r="BT367" s="541">
        <v>1</v>
      </c>
      <c r="BU367" s="545" t="b">
        <v>0</v>
      </c>
      <c r="BV367" s="543"/>
      <c r="BW367" s="541">
        <v>0</v>
      </c>
      <c r="BX367" s="541">
        <v>0</v>
      </c>
      <c r="BY367" s="543" t="s">
        <v>346</v>
      </c>
      <c r="BZ367" s="542">
        <v>45849</v>
      </c>
      <c r="CA367" s="541"/>
      <c r="CB367" s="541"/>
      <c r="CC367" s="541"/>
      <c r="CD367" s="541"/>
      <c r="CE367" s="541"/>
      <c r="CF367" s="541"/>
      <c r="CG367" s="541"/>
      <c r="CH367" s="541"/>
      <c r="CI367" s="541"/>
      <c r="CJ367" s="541"/>
      <c r="CK367" s="541"/>
      <c r="CL367" s="541"/>
      <c r="CM367" s="541"/>
      <c r="CN367" s="541"/>
      <c r="CO367" s="541"/>
      <c r="CP367" s="541"/>
      <c r="CQ367" s="541"/>
      <c r="CR367" s="541"/>
      <c r="CS367" s="541"/>
      <c r="CT367" s="541"/>
      <c r="CU367" s="541"/>
      <c r="CV367" s="541"/>
      <c r="CW367" s="541"/>
      <c r="CX367" s="541"/>
      <c r="CY367" s="541"/>
    </row>
    <row r="368" spans="1:103" ht="13.2">
      <c r="A368" s="546">
        <v>300818494</v>
      </c>
      <c r="B368" s="547">
        <v>45726</v>
      </c>
      <c r="C368" s="547">
        <v>45732</v>
      </c>
      <c r="D368" s="547">
        <v>45733</v>
      </c>
      <c r="E368" s="548" t="s">
        <v>342</v>
      </c>
      <c r="F368" s="548"/>
      <c r="G368" s="546">
        <v>2907392637340</v>
      </c>
      <c r="H368" s="546">
        <v>0</v>
      </c>
      <c r="I368" s="546">
        <v>0</v>
      </c>
      <c r="J368" s="547"/>
      <c r="K368" s="547"/>
      <c r="L368" s="548"/>
      <c r="M368" s="546">
        <v>0</v>
      </c>
      <c r="N368" s="548"/>
      <c r="O368" s="548"/>
      <c r="P368" s="548"/>
      <c r="Q368" s="548"/>
      <c r="R368" s="548"/>
      <c r="S368" s="548"/>
      <c r="T368" s="546">
        <v>2</v>
      </c>
      <c r="U368" s="546">
        <v>0</v>
      </c>
      <c r="V368" s="546">
        <v>0</v>
      </c>
      <c r="W368" s="546">
        <v>0</v>
      </c>
      <c r="X368" s="546">
        <v>0</v>
      </c>
      <c r="Y368" s="548"/>
      <c r="Z368" s="548" t="s">
        <v>620</v>
      </c>
      <c r="AA368" s="549">
        <v>45730</v>
      </c>
      <c r="AB368" s="549">
        <v>45730</v>
      </c>
      <c r="AC368" s="547">
        <v>45730</v>
      </c>
      <c r="AD368" s="546">
        <v>28361953921</v>
      </c>
      <c r="AE368" s="546">
        <v>0</v>
      </c>
      <c r="AF368" s="546">
        <v>0</v>
      </c>
      <c r="AG368" s="546">
        <v>0</v>
      </c>
      <c r="AH368" s="546">
        <v>0</v>
      </c>
      <c r="AI368" s="548"/>
      <c r="AJ368" s="546">
        <v>0</v>
      </c>
      <c r="AK368" s="546">
        <v>0</v>
      </c>
      <c r="AL368" s="546">
        <v>0</v>
      </c>
      <c r="AM368" s="546">
        <v>0</v>
      </c>
      <c r="AN368" s="546">
        <v>0</v>
      </c>
      <c r="AO368" s="546">
        <v>0</v>
      </c>
      <c r="AP368" s="546">
        <v>0</v>
      </c>
      <c r="AQ368" s="550" t="b">
        <v>0</v>
      </c>
      <c r="AR368" s="546">
        <v>0</v>
      </c>
      <c r="AS368" s="546">
        <v>0</v>
      </c>
      <c r="AT368" s="546">
        <v>0</v>
      </c>
      <c r="AU368" s="546">
        <v>0</v>
      </c>
      <c r="AV368" s="546">
        <v>0</v>
      </c>
      <c r="AW368" s="548"/>
      <c r="AX368" s="548"/>
      <c r="AY368" s="546">
        <v>-0.78333333333333333</v>
      </c>
      <c r="AZ368" s="546">
        <v>-0.16</v>
      </c>
      <c r="BA368" s="548"/>
      <c r="BB368" s="546">
        <v>0</v>
      </c>
      <c r="BC368" s="546">
        <v>0</v>
      </c>
      <c r="BD368" s="548"/>
      <c r="BE368" s="548"/>
      <c r="BF368" s="548"/>
      <c r="BG368" s="548"/>
      <c r="BH368" s="548" t="s">
        <v>344</v>
      </c>
      <c r="BI368" s="548"/>
      <c r="BJ368" s="550" t="b">
        <v>0</v>
      </c>
      <c r="BK368" s="546">
        <v>0</v>
      </c>
      <c r="BL368" s="546">
        <v>0</v>
      </c>
      <c r="BM368" s="546">
        <v>0.94</v>
      </c>
      <c r="BN368" s="548"/>
      <c r="BO368" s="546">
        <v>0</v>
      </c>
      <c r="BP368" s="546">
        <v>0</v>
      </c>
      <c r="BQ368" s="546">
        <v>0</v>
      </c>
      <c r="BR368" s="546">
        <v>0</v>
      </c>
      <c r="BS368" s="548" t="s">
        <v>686</v>
      </c>
      <c r="BT368" s="546">
        <v>1</v>
      </c>
      <c r="BU368" s="550" t="b">
        <v>0</v>
      </c>
      <c r="BV368" s="548"/>
      <c r="BW368" s="546">
        <v>0</v>
      </c>
      <c r="BX368" s="546">
        <v>0</v>
      </c>
      <c r="BY368" s="548" t="s">
        <v>346</v>
      </c>
      <c r="BZ368" s="547">
        <v>45849</v>
      </c>
      <c r="CA368" s="546"/>
      <c r="CB368" s="546"/>
      <c r="CC368" s="546"/>
      <c r="CD368" s="546"/>
      <c r="CE368" s="546"/>
      <c r="CF368" s="546"/>
      <c r="CG368" s="546"/>
      <c r="CH368" s="546"/>
      <c r="CI368" s="546"/>
      <c r="CJ368" s="546"/>
      <c r="CK368" s="546"/>
      <c r="CL368" s="546"/>
      <c r="CM368" s="546"/>
      <c r="CN368" s="546"/>
      <c r="CO368" s="546"/>
      <c r="CP368" s="546"/>
      <c r="CQ368" s="546"/>
      <c r="CR368" s="546"/>
      <c r="CS368" s="546"/>
      <c r="CT368" s="546"/>
      <c r="CU368" s="546"/>
      <c r="CV368" s="546"/>
      <c r="CW368" s="546"/>
      <c r="CX368" s="546"/>
      <c r="CY368" s="546"/>
    </row>
    <row r="369" spans="1:103" ht="13.2">
      <c r="A369" s="541">
        <v>307372156</v>
      </c>
      <c r="B369" s="542">
        <v>45733</v>
      </c>
      <c r="C369" s="542">
        <v>45739</v>
      </c>
      <c r="D369" s="542">
        <v>45740</v>
      </c>
      <c r="E369" s="543" t="s">
        <v>342</v>
      </c>
      <c r="F369" s="543"/>
      <c r="G369" s="541">
        <v>2907896106452</v>
      </c>
      <c r="H369" s="541">
        <v>0</v>
      </c>
      <c r="I369" s="541">
        <v>0</v>
      </c>
      <c r="J369" s="542"/>
      <c r="K369" s="542"/>
      <c r="L369" s="543"/>
      <c r="M369" s="541">
        <v>0</v>
      </c>
      <c r="N369" s="543"/>
      <c r="O369" s="543"/>
      <c r="P369" s="543"/>
      <c r="Q369" s="543"/>
      <c r="R369" s="543"/>
      <c r="S369" s="543"/>
      <c r="T369" s="541">
        <v>2</v>
      </c>
      <c r="U369" s="541">
        <v>0</v>
      </c>
      <c r="V369" s="541">
        <v>0</v>
      </c>
      <c r="W369" s="541">
        <v>0</v>
      </c>
      <c r="X369" s="541">
        <v>0</v>
      </c>
      <c r="Y369" s="543"/>
      <c r="Z369" s="543" t="s">
        <v>620</v>
      </c>
      <c r="AA369" s="544">
        <v>45733</v>
      </c>
      <c r="AB369" s="544">
        <v>45733</v>
      </c>
      <c r="AC369" s="542">
        <v>45733</v>
      </c>
      <c r="AD369" s="541">
        <v>32087667748</v>
      </c>
      <c r="AE369" s="541">
        <v>0</v>
      </c>
      <c r="AF369" s="541">
        <v>0</v>
      </c>
      <c r="AG369" s="541">
        <v>0</v>
      </c>
      <c r="AH369" s="541">
        <v>0</v>
      </c>
      <c r="AI369" s="543"/>
      <c r="AJ369" s="541">
        <v>0</v>
      </c>
      <c r="AK369" s="541">
        <v>0</v>
      </c>
      <c r="AL369" s="541">
        <v>0</v>
      </c>
      <c r="AM369" s="541">
        <v>0</v>
      </c>
      <c r="AN369" s="541">
        <v>0</v>
      </c>
      <c r="AO369" s="541">
        <v>0</v>
      </c>
      <c r="AP369" s="541">
        <v>0</v>
      </c>
      <c r="AQ369" s="545" t="b">
        <v>0</v>
      </c>
      <c r="AR369" s="541">
        <v>0</v>
      </c>
      <c r="AS369" s="541">
        <v>0</v>
      </c>
      <c r="AT369" s="541">
        <v>0</v>
      </c>
      <c r="AU369" s="541">
        <v>0</v>
      </c>
      <c r="AV369" s="541">
        <v>0</v>
      </c>
      <c r="AW369" s="543"/>
      <c r="AX369" s="543"/>
      <c r="AY369" s="541">
        <v>-20.416666666666668</v>
      </c>
      <c r="AZ369" s="541">
        <v>-4.08</v>
      </c>
      <c r="BA369" s="543"/>
      <c r="BB369" s="541">
        <v>0</v>
      </c>
      <c r="BC369" s="541">
        <v>0</v>
      </c>
      <c r="BD369" s="543"/>
      <c r="BE369" s="543"/>
      <c r="BF369" s="543"/>
      <c r="BG369" s="543"/>
      <c r="BH369" s="543" t="s">
        <v>344</v>
      </c>
      <c r="BI369" s="543"/>
      <c r="BJ369" s="545" t="b">
        <v>0</v>
      </c>
      <c r="BK369" s="541">
        <v>0</v>
      </c>
      <c r="BL369" s="541">
        <v>0</v>
      </c>
      <c r="BM369" s="541">
        <v>24.5</v>
      </c>
      <c r="BN369" s="543" t="s">
        <v>687</v>
      </c>
      <c r="BO369" s="541">
        <v>0</v>
      </c>
      <c r="BP369" s="541">
        <v>0</v>
      </c>
      <c r="BQ369" s="541">
        <v>0</v>
      </c>
      <c r="BR369" s="541">
        <v>3096906218</v>
      </c>
      <c r="BS369" s="543" t="s">
        <v>688</v>
      </c>
      <c r="BT369" s="541">
        <v>1</v>
      </c>
      <c r="BU369" s="545" t="b">
        <v>0</v>
      </c>
      <c r="BV369" s="543"/>
      <c r="BW369" s="541">
        <v>0</v>
      </c>
      <c r="BX369" s="541">
        <v>0</v>
      </c>
      <c r="BY369" s="543" t="s">
        <v>346</v>
      </c>
      <c r="BZ369" s="542">
        <v>45849</v>
      </c>
      <c r="CA369" s="541"/>
      <c r="CB369" s="541"/>
      <c r="CC369" s="541"/>
      <c r="CD369" s="541"/>
      <c r="CE369" s="541"/>
      <c r="CF369" s="541"/>
      <c r="CG369" s="541"/>
      <c r="CH369" s="541"/>
      <c r="CI369" s="541"/>
      <c r="CJ369" s="541"/>
      <c r="CK369" s="541"/>
      <c r="CL369" s="541"/>
      <c r="CM369" s="541"/>
      <c r="CN369" s="541"/>
      <c r="CO369" s="541"/>
      <c r="CP369" s="541"/>
      <c r="CQ369" s="541"/>
      <c r="CR369" s="541"/>
      <c r="CS369" s="541"/>
      <c r="CT369" s="541"/>
      <c r="CU369" s="541"/>
      <c r="CV369" s="541"/>
      <c r="CW369" s="541"/>
      <c r="CX369" s="541"/>
      <c r="CY369" s="541"/>
    </row>
    <row r="370" spans="1:103" ht="13.2">
      <c r="A370" s="546">
        <v>307372156</v>
      </c>
      <c r="B370" s="547">
        <v>45733</v>
      </c>
      <c r="C370" s="547">
        <v>45739</v>
      </c>
      <c r="D370" s="547">
        <v>45740</v>
      </c>
      <c r="E370" s="548" t="s">
        <v>342</v>
      </c>
      <c r="F370" s="548"/>
      <c r="G370" s="546">
        <v>2908236788338</v>
      </c>
      <c r="H370" s="546">
        <v>0</v>
      </c>
      <c r="I370" s="546">
        <v>0</v>
      </c>
      <c r="J370" s="547"/>
      <c r="K370" s="547"/>
      <c r="L370" s="548"/>
      <c r="M370" s="546">
        <v>0</v>
      </c>
      <c r="N370" s="548"/>
      <c r="O370" s="548"/>
      <c r="P370" s="548"/>
      <c r="Q370" s="548"/>
      <c r="R370" s="548"/>
      <c r="S370" s="548"/>
      <c r="T370" s="546">
        <v>2</v>
      </c>
      <c r="U370" s="546">
        <v>0</v>
      </c>
      <c r="V370" s="546">
        <v>0</v>
      </c>
      <c r="W370" s="546">
        <v>0</v>
      </c>
      <c r="X370" s="546">
        <v>0</v>
      </c>
      <c r="Y370" s="548"/>
      <c r="Z370" s="548" t="s">
        <v>620</v>
      </c>
      <c r="AA370" s="549">
        <v>45734</v>
      </c>
      <c r="AB370" s="549">
        <v>45734</v>
      </c>
      <c r="AC370" s="547">
        <v>45734</v>
      </c>
      <c r="AD370" s="546">
        <v>32149575187</v>
      </c>
      <c r="AE370" s="546">
        <v>0</v>
      </c>
      <c r="AF370" s="546">
        <v>0</v>
      </c>
      <c r="AG370" s="546">
        <v>0</v>
      </c>
      <c r="AH370" s="546">
        <v>0</v>
      </c>
      <c r="AI370" s="548"/>
      <c r="AJ370" s="546">
        <v>0</v>
      </c>
      <c r="AK370" s="546">
        <v>0</v>
      </c>
      <c r="AL370" s="546">
        <v>0</v>
      </c>
      <c r="AM370" s="546">
        <v>0</v>
      </c>
      <c r="AN370" s="546">
        <v>0</v>
      </c>
      <c r="AO370" s="546">
        <v>0</v>
      </c>
      <c r="AP370" s="546">
        <v>0</v>
      </c>
      <c r="AQ370" s="550" t="b">
        <v>0</v>
      </c>
      <c r="AR370" s="546">
        <v>0</v>
      </c>
      <c r="AS370" s="546">
        <v>0</v>
      </c>
      <c r="AT370" s="546">
        <v>0</v>
      </c>
      <c r="AU370" s="546">
        <v>0</v>
      </c>
      <c r="AV370" s="546">
        <v>0</v>
      </c>
      <c r="AW370" s="548"/>
      <c r="AX370" s="548"/>
      <c r="AY370" s="546">
        <v>-6.6166666666666671</v>
      </c>
      <c r="AZ370" s="546">
        <v>-1.32</v>
      </c>
      <c r="BA370" s="548"/>
      <c r="BB370" s="546">
        <v>0</v>
      </c>
      <c r="BC370" s="546">
        <v>0</v>
      </c>
      <c r="BD370" s="548"/>
      <c r="BE370" s="548"/>
      <c r="BF370" s="548"/>
      <c r="BG370" s="548"/>
      <c r="BH370" s="548" t="s">
        <v>344</v>
      </c>
      <c r="BI370" s="548"/>
      <c r="BJ370" s="550" t="b">
        <v>0</v>
      </c>
      <c r="BK370" s="546">
        <v>0</v>
      </c>
      <c r="BL370" s="546">
        <v>0</v>
      </c>
      <c r="BM370" s="546">
        <v>7.94</v>
      </c>
      <c r="BN370" s="548" t="s">
        <v>689</v>
      </c>
      <c r="BO370" s="546">
        <v>0</v>
      </c>
      <c r="BP370" s="546">
        <v>0</v>
      </c>
      <c r="BQ370" s="546">
        <v>0</v>
      </c>
      <c r="BR370" s="546">
        <v>3103066980</v>
      </c>
      <c r="BS370" s="548" t="s">
        <v>690</v>
      </c>
      <c r="BT370" s="546">
        <v>1</v>
      </c>
      <c r="BU370" s="550" t="b">
        <v>0</v>
      </c>
      <c r="BV370" s="548"/>
      <c r="BW370" s="546">
        <v>0</v>
      </c>
      <c r="BX370" s="546">
        <v>0</v>
      </c>
      <c r="BY370" s="548" t="s">
        <v>346</v>
      </c>
      <c r="BZ370" s="547">
        <v>45849</v>
      </c>
      <c r="CA370" s="546"/>
      <c r="CB370" s="546"/>
      <c r="CC370" s="546"/>
      <c r="CD370" s="546"/>
      <c r="CE370" s="546"/>
      <c r="CF370" s="546"/>
      <c r="CG370" s="546"/>
      <c r="CH370" s="546"/>
      <c r="CI370" s="546"/>
      <c r="CJ370" s="546"/>
      <c r="CK370" s="546"/>
      <c r="CL370" s="546"/>
      <c r="CM370" s="546"/>
      <c r="CN370" s="546"/>
      <c r="CO370" s="546"/>
      <c r="CP370" s="546"/>
      <c r="CQ370" s="546"/>
      <c r="CR370" s="546"/>
      <c r="CS370" s="546"/>
      <c r="CT370" s="546"/>
      <c r="CU370" s="546"/>
      <c r="CV370" s="546"/>
      <c r="CW370" s="546"/>
      <c r="CX370" s="546"/>
      <c r="CY370" s="546"/>
    </row>
    <row r="371" spans="1:103" ht="13.2">
      <c r="A371" s="541">
        <v>307372156</v>
      </c>
      <c r="B371" s="542">
        <v>45733</v>
      </c>
      <c r="C371" s="542">
        <v>45739</v>
      </c>
      <c r="D371" s="542">
        <v>45740</v>
      </c>
      <c r="E371" s="543" t="s">
        <v>342</v>
      </c>
      <c r="F371" s="543"/>
      <c r="G371" s="541">
        <v>2909130082159</v>
      </c>
      <c r="H371" s="541">
        <v>0</v>
      </c>
      <c r="I371" s="541">
        <v>0</v>
      </c>
      <c r="J371" s="542"/>
      <c r="K371" s="542"/>
      <c r="L371" s="543"/>
      <c r="M371" s="541">
        <v>0</v>
      </c>
      <c r="N371" s="543"/>
      <c r="O371" s="543"/>
      <c r="P371" s="543"/>
      <c r="Q371" s="543"/>
      <c r="R371" s="543"/>
      <c r="S371" s="543"/>
      <c r="T371" s="541">
        <v>2</v>
      </c>
      <c r="U371" s="541">
        <v>0</v>
      </c>
      <c r="V371" s="541">
        <v>0</v>
      </c>
      <c r="W371" s="541">
        <v>0</v>
      </c>
      <c r="X371" s="541">
        <v>0</v>
      </c>
      <c r="Y371" s="543"/>
      <c r="Z371" s="543" t="s">
        <v>620</v>
      </c>
      <c r="AA371" s="544">
        <v>45737</v>
      </c>
      <c r="AB371" s="544">
        <v>45737</v>
      </c>
      <c r="AC371" s="542">
        <v>45737</v>
      </c>
      <c r="AD371" s="541">
        <v>28272586164</v>
      </c>
      <c r="AE371" s="541">
        <v>0</v>
      </c>
      <c r="AF371" s="541">
        <v>0</v>
      </c>
      <c r="AG371" s="541">
        <v>0</v>
      </c>
      <c r="AH371" s="541">
        <v>0</v>
      </c>
      <c r="AI371" s="543"/>
      <c r="AJ371" s="541">
        <v>0</v>
      </c>
      <c r="AK371" s="541">
        <v>0</v>
      </c>
      <c r="AL371" s="541">
        <v>0</v>
      </c>
      <c r="AM371" s="541">
        <v>0</v>
      </c>
      <c r="AN371" s="541">
        <v>0</v>
      </c>
      <c r="AO371" s="541">
        <v>0</v>
      </c>
      <c r="AP371" s="541">
        <v>0</v>
      </c>
      <c r="AQ371" s="545" t="b">
        <v>0</v>
      </c>
      <c r="AR371" s="541">
        <v>0</v>
      </c>
      <c r="AS371" s="541">
        <v>0</v>
      </c>
      <c r="AT371" s="541">
        <v>0</v>
      </c>
      <c r="AU371" s="541">
        <v>0</v>
      </c>
      <c r="AV371" s="541">
        <v>0</v>
      </c>
      <c r="AW371" s="543"/>
      <c r="AX371" s="543"/>
      <c r="AY371" s="541">
        <v>-8.4749999999999996</v>
      </c>
      <c r="AZ371" s="541">
        <v>-1.7</v>
      </c>
      <c r="BA371" s="543"/>
      <c r="BB371" s="541">
        <v>0</v>
      </c>
      <c r="BC371" s="541">
        <v>0</v>
      </c>
      <c r="BD371" s="543"/>
      <c r="BE371" s="543"/>
      <c r="BF371" s="543"/>
      <c r="BG371" s="543"/>
      <c r="BH371" s="543" t="s">
        <v>344</v>
      </c>
      <c r="BI371" s="543"/>
      <c r="BJ371" s="545" t="b">
        <v>0</v>
      </c>
      <c r="BK371" s="541">
        <v>0</v>
      </c>
      <c r="BL371" s="541">
        <v>0</v>
      </c>
      <c r="BM371" s="541">
        <v>10.17</v>
      </c>
      <c r="BN371" s="543"/>
      <c r="BO371" s="541">
        <v>0</v>
      </c>
      <c r="BP371" s="541">
        <v>0</v>
      </c>
      <c r="BQ371" s="541">
        <v>0</v>
      </c>
      <c r="BR371" s="541">
        <v>0</v>
      </c>
      <c r="BS371" s="543" t="s">
        <v>691</v>
      </c>
      <c r="BT371" s="541">
        <v>1</v>
      </c>
      <c r="BU371" s="545" t="b">
        <v>0</v>
      </c>
      <c r="BV371" s="543"/>
      <c r="BW371" s="541">
        <v>0</v>
      </c>
      <c r="BX371" s="541">
        <v>0</v>
      </c>
      <c r="BY371" s="543" t="s">
        <v>346</v>
      </c>
      <c r="BZ371" s="542">
        <v>45849</v>
      </c>
      <c r="CA371" s="541"/>
      <c r="CB371" s="541"/>
      <c r="CC371" s="541"/>
      <c r="CD371" s="541"/>
      <c r="CE371" s="541"/>
      <c r="CF371" s="541"/>
      <c r="CG371" s="541"/>
      <c r="CH371" s="541"/>
      <c r="CI371" s="541"/>
      <c r="CJ371" s="541"/>
      <c r="CK371" s="541"/>
      <c r="CL371" s="541"/>
      <c r="CM371" s="541"/>
      <c r="CN371" s="541"/>
      <c r="CO371" s="541"/>
      <c r="CP371" s="541"/>
      <c r="CQ371" s="541"/>
      <c r="CR371" s="541"/>
      <c r="CS371" s="541"/>
      <c r="CT371" s="541"/>
      <c r="CU371" s="541"/>
      <c r="CV371" s="541"/>
      <c r="CW371" s="541"/>
      <c r="CX371" s="541"/>
      <c r="CY371" s="541"/>
    </row>
    <row r="372" spans="1:103" ht="13.2">
      <c r="A372" s="546">
        <v>307372156</v>
      </c>
      <c r="B372" s="547">
        <v>45733</v>
      </c>
      <c r="C372" s="547">
        <v>45739</v>
      </c>
      <c r="D372" s="547">
        <v>45740</v>
      </c>
      <c r="E372" s="548" t="s">
        <v>342</v>
      </c>
      <c r="F372" s="548"/>
      <c r="G372" s="546">
        <v>2909475882118</v>
      </c>
      <c r="H372" s="546">
        <v>0</v>
      </c>
      <c r="I372" s="546">
        <v>0</v>
      </c>
      <c r="J372" s="547"/>
      <c r="K372" s="547"/>
      <c r="L372" s="548"/>
      <c r="M372" s="546">
        <v>0</v>
      </c>
      <c r="N372" s="548"/>
      <c r="O372" s="548"/>
      <c r="P372" s="548"/>
      <c r="Q372" s="548"/>
      <c r="R372" s="548"/>
      <c r="S372" s="548"/>
      <c r="T372" s="546">
        <v>2</v>
      </c>
      <c r="U372" s="546">
        <v>0</v>
      </c>
      <c r="V372" s="546">
        <v>0</v>
      </c>
      <c r="W372" s="546">
        <v>0</v>
      </c>
      <c r="X372" s="546">
        <v>0</v>
      </c>
      <c r="Y372" s="548"/>
      <c r="Z372" s="548" t="s">
        <v>620</v>
      </c>
      <c r="AA372" s="549">
        <v>45739</v>
      </c>
      <c r="AB372" s="549">
        <v>45739</v>
      </c>
      <c r="AC372" s="547">
        <v>45739</v>
      </c>
      <c r="AD372" s="546">
        <v>30485658326</v>
      </c>
      <c r="AE372" s="546">
        <v>0</v>
      </c>
      <c r="AF372" s="546">
        <v>0</v>
      </c>
      <c r="AG372" s="546">
        <v>0</v>
      </c>
      <c r="AH372" s="546">
        <v>0</v>
      </c>
      <c r="AI372" s="548"/>
      <c r="AJ372" s="546">
        <v>0</v>
      </c>
      <c r="AK372" s="546">
        <v>0</v>
      </c>
      <c r="AL372" s="546">
        <v>0</v>
      </c>
      <c r="AM372" s="546">
        <v>0</v>
      </c>
      <c r="AN372" s="546">
        <v>0</v>
      </c>
      <c r="AO372" s="546">
        <v>0</v>
      </c>
      <c r="AP372" s="546">
        <v>0</v>
      </c>
      <c r="AQ372" s="550" t="b">
        <v>0</v>
      </c>
      <c r="AR372" s="546">
        <v>0</v>
      </c>
      <c r="AS372" s="546">
        <v>0</v>
      </c>
      <c r="AT372" s="546">
        <v>0</v>
      </c>
      <c r="AU372" s="546">
        <v>0</v>
      </c>
      <c r="AV372" s="546">
        <v>0</v>
      </c>
      <c r="AW372" s="548"/>
      <c r="AX372" s="548"/>
      <c r="AY372" s="546">
        <v>-1.3916666666666666</v>
      </c>
      <c r="AZ372" s="546">
        <v>-0.28000000000000003</v>
      </c>
      <c r="BA372" s="548"/>
      <c r="BB372" s="546">
        <v>0</v>
      </c>
      <c r="BC372" s="546">
        <v>0</v>
      </c>
      <c r="BD372" s="548"/>
      <c r="BE372" s="548"/>
      <c r="BF372" s="548"/>
      <c r="BG372" s="548"/>
      <c r="BH372" s="548" t="s">
        <v>344</v>
      </c>
      <c r="BI372" s="548"/>
      <c r="BJ372" s="550" t="b">
        <v>0</v>
      </c>
      <c r="BK372" s="546">
        <v>0</v>
      </c>
      <c r="BL372" s="546">
        <v>0</v>
      </c>
      <c r="BM372" s="546">
        <v>1.67</v>
      </c>
      <c r="BN372" s="548"/>
      <c r="BO372" s="546">
        <v>0</v>
      </c>
      <c r="BP372" s="546">
        <v>0</v>
      </c>
      <c r="BQ372" s="546">
        <v>0</v>
      </c>
      <c r="BR372" s="546">
        <v>0</v>
      </c>
      <c r="BS372" s="548" t="s">
        <v>692</v>
      </c>
      <c r="BT372" s="546">
        <v>1</v>
      </c>
      <c r="BU372" s="550" t="b">
        <v>0</v>
      </c>
      <c r="BV372" s="548"/>
      <c r="BW372" s="546">
        <v>0</v>
      </c>
      <c r="BX372" s="546">
        <v>0</v>
      </c>
      <c r="BY372" s="548" t="s">
        <v>346</v>
      </c>
      <c r="BZ372" s="547">
        <v>45849</v>
      </c>
      <c r="CA372" s="546"/>
      <c r="CB372" s="546"/>
      <c r="CC372" s="546"/>
      <c r="CD372" s="546"/>
      <c r="CE372" s="546"/>
      <c r="CF372" s="546"/>
      <c r="CG372" s="546"/>
      <c r="CH372" s="546"/>
      <c r="CI372" s="546"/>
      <c r="CJ372" s="546"/>
      <c r="CK372" s="546"/>
      <c r="CL372" s="546"/>
      <c r="CM372" s="546"/>
      <c r="CN372" s="546"/>
      <c r="CO372" s="546"/>
      <c r="CP372" s="546"/>
      <c r="CQ372" s="546"/>
      <c r="CR372" s="546"/>
      <c r="CS372" s="546"/>
      <c r="CT372" s="546"/>
      <c r="CU372" s="546"/>
      <c r="CV372" s="546"/>
      <c r="CW372" s="546"/>
      <c r="CX372" s="546"/>
      <c r="CY372" s="546"/>
    </row>
    <row r="373" spans="1:103" ht="13.2">
      <c r="A373" s="541">
        <v>307372156</v>
      </c>
      <c r="B373" s="542">
        <v>45733</v>
      </c>
      <c r="C373" s="542">
        <v>45739</v>
      </c>
      <c r="D373" s="542">
        <v>45740</v>
      </c>
      <c r="E373" s="543" t="s">
        <v>342</v>
      </c>
      <c r="F373" s="543"/>
      <c r="G373" s="541">
        <v>2909475882119</v>
      </c>
      <c r="H373" s="541">
        <v>0</v>
      </c>
      <c r="I373" s="541">
        <v>0</v>
      </c>
      <c r="J373" s="542"/>
      <c r="K373" s="542"/>
      <c r="L373" s="543"/>
      <c r="M373" s="541">
        <v>0</v>
      </c>
      <c r="N373" s="543"/>
      <c r="O373" s="543"/>
      <c r="P373" s="543"/>
      <c r="Q373" s="543"/>
      <c r="R373" s="543"/>
      <c r="S373" s="543"/>
      <c r="T373" s="541">
        <v>2</v>
      </c>
      <c r="U373" s="541">
        <v>0</v>
      </c>
      <c r="V373" s="541">
        <v>0</v>
      </c>
      <c r="W373" s="541">
        <v>0</v>
      </c>
      <c r="X373" s="541">
        <v>0</v>
      </c>
      <c r="Y373" s="543"/>
      <c r="Z373" s="543" t="s">
        <v>620</v>
      </c>
      <c r="AA373" s="544">
        <v>45739</v>
      </c>
      <c r="AB373" s="544">
        <v>45739</v>
      </c>
      <c r="AC373" s="542">
        <v>45739</v>
      </c>
      <c r="AD373" s="541">
        <v>30485658329</v>
      </c>
      <c r="AE373" s="541">
        <v>0</v>
      </c>
      <c r="AF373" s="541">
        <v>0</v>
      </c>
      <c r="AG373" s="541">
        <v>0</v>
      </c>
      <c r="AH373" s="541">
        <v>0</v>
      </c>
      <c r="AI373" s="543"/>
      <c r="AJ373" s="541">
        <v>0</v>
      </c>
      <c r="AK373" s="541">
        <v>0</v>
      </c>
      <c r="AL373" s="541">
        <v>0</v>
      </c>
      <c r="AM373" s="541">
        <v>0</v>
      </c>
      <c r="AN373" s="541">
        <v>0</v>
      </c>
      <c r="AO373" s="541">
        <v>0</v>
      </c>
      <c r="AP373" s="541">
        <v>0</v>
      </c>
      <c r="AQ373" s="545" t="b">
        <v>0</v>
      </c>
      <c r="AR373" s="541">
        <v>0</v>
      </c>
      <c r="AS373" s="541">
        <v>0</v>
      </c>
      <c r="AT373" s="541">
        <v>0</v>
      </c>
      <c r="AU373" s="541">
        <v>0</v>
      </c>
      <c r="AV373" s="541">
        <v>0</v>
      </c>
      <c r="AW373" s="543"/>
      <c r="AX373" s="543"/>
      <c r="AY373" s="541">
        <v>-1.3916666666666666</v>
      </c>
      <c r="AZ373" s="541">
        <v>-0.28000000000000003</v>
      </c>
      <c r="BA373" s="543"/>
      <c r="BB373" s="541">
        <v>0</v>
      </c>
      <c r="BC373" s="541">
        <v>0</v>
      </c>
      <c r="BD373" s="543"/>
      <c r="BE373" s="543"/>
      <c r="BF373" s="543"/>
      <c r="BG373" s="543"/>
      <c r="BH373" s="543" t="s">
        <v>344</v>
      </c>
      <c r="BI373" s="543"/>
      <c r="BJ373" s="545" t="b">
        <v>0</v>
      </c>
      <c r="BK373" s="541">
        <v>0</v>
      </c>
      <c r="BL373" s="541">
        <v>0</v>
      </c>
      <c r="BM373" s="541">
        <v>1.67</v>
      </c>
      <c r="BN373" s="543"/>
      <c r="BO373" s="541">
        <v>0</v>
      </c>
      <c r="BP373" s="541">
        <v>0</v>
      </c>
      <c r="BQ373" s="541">
        <v>0</v>
      </c>
      <c r="BR373" s="541">
        <v>0</v>
      </c>
      <c r="BS373" s="543" t="s">
        <v>693</v>
      </c>
      <c r="BT373" s="541">
        <v>1</v>
      </c>
      <c r="BU373" s="545" t="b">
        <v>0</v>
      </c>
      <c r="BV373" s="543"/>
      <c r="BW373" s="541">
        <v>0</v>
      </c>
      <c r="BX373" s="541">
        <v>0</v>
      </c>
      <c r="BY373" s="543" t="s">
        <v>346</v>
      </c>
      <c r="BZ373" s="542">
        <v>45849</v>
      </c>
      <c r="CA373" s="541"/>
      <c r="CB373" s="541"/>
      <c r="CC373" s="541"/>
      <c r="CD373" s="541"/>
      <c r="CE373" s="541"/>
      <c r="CF373" s="541"/>
      <c r="CG373" s="541"/>
      <c r="CH373" s="541"/>
      <c r="CI373" s="541"/>
      <c r="CJ373" s="541"/>
      <c r="CK373" s="541"/>
      <c r="CL373" s="541"/>
      <c r="CM373" s="541"/>
      <c r="CN373" s="541"/>
      <c r="CO373" s="541"/>
      <c r="CP373" s="541"/>
      <c r="CQ373" s="541"/>
      <c r="CR373" s="541"/>
      <c r="CS373" s="541"/>
      <c r="CT373" s="541"/>
      <c r="CU373" s="541"/>
      <c r="CV373" s="541"/>
      <c r="CW373" s="541"/>
      <c r="CX373" s="541"/>
      <c r="CY373" s="541"/>
    </row>
    <row r="374" spans="1:103" ht="13.2">
      <c r="A374" s="546">
        <v>319588538</v>
      </c>
      <c r="B374" s="547">
        <v>45740</v>
      </c>
      <c r="C374" s="547">
        <v>45746</v>
      </c>
      <c r="D374" s="547">
        <v>45747</v>
      </c>
      <c r="E374" s="548" t="s">
        <v>342</v>
      </c>
      <c r="F374" s="548"/>
      <c r="G374" s="546">
        <v>2910019926967</v>
      </c>
      <c r="H374" s="546">
        <v>0</v>
      </c>
      <c r="I374" s="546">
        <v>0</v>
      </c>
      <c r="J374" s="547"/>
      <c r="K374" s="547"/>
      <c r="L374" s="548"/>
      <c r="M374" s="546">
        <v>0</v>
      </c>
      <c r="N374" s="548"/>
      <c r="O374" s="548"/>
      <c r="P374" s="548"/>
      <c r="Q374" s="548"/>
      <c r="R374" s="548"/>
      <c r="S374" s="548"/>
      <c r="T374" s="546">
        <v>2</v>
      </c>
      <c r="U374" s="546">
        <v>0</v>
      </c>
      <c r="V374" s="546">
        <v>0</v>
      </c>
      <c r="W374" s="546">
        <v>0</v>
      </c>
      <c r="X374" s="546">
        <v>0</v>
      </c>
      <c r="Y374" s="548"/>
      <c r="Z374" s="548" t="s">
        <v>620</v>
      </c>
      <c r="AA374" s="549">
        <v>45741</v>
      </c>
      <c r="AB374" s="549">
        <v>45741</v>
      </c>
      <c r="AC374" s="547">
        <v>45741</v>
      </c>
      <c r="AD374" s="546">
        <v>32536052317</v>
      </c>
      <c r="AE374" s="546">
        <v>0</v>
      </c>
      <c r="AF374" s="546">
        <v>0</v>
      </c>
      <c r="AG374" s="546">
        <v>0</v>
      </c>
      <c r="AH374" s="546">
        <v>0</v>
      </c>
      <c r="AI374" s="548"/>
      <c r="AJ374" s="546">
        <v>0</v>
      </c>
      <c r="AK374" s="546">
        <v>0</v>
      </c>
      <c r="AL374" s="546">
        <v>0</v>
      </c>
      <c r="AM374" s="546">
        <v>0</v>
      </c>
      <c r="AN374" s="546">
        <v>0</v>
      </c>
      <c r="AO374" s="546">
        <v>0</v>
      </c>
      <c r="AP374" s="546">
        <v>0</v>
      </c>
      <c r="AQ374" s="550" t="b">
        <v>0</v>
      </c>
      <c r="AR374" s="546">
        <v>0</v>
      </c>
      <c r="AS374" s="546">
        <v>0</v>
      </c>
      <c r="AT374" s="546">
        <v>0</v>
      </c>
      <c r="AU374" s="546">
        <v>0</v>
      </c>
      <c r="AV374" s="546">
        <v>0</v>
      </c>
      <c r="AW374" s="548"/>
      <c r="AX374" s="548"/>
      <c r="AY374" s="546">
        <v>-5.7166666666666668</v>
      </c>
      <c r="AZ374" s="546">
        <v>-1.1399999999999999</v>
      </c>
      <c r="BA374" s="548"/>
      <c r="BB374" s="546">
        <v>0</v>
      </c>
      <c r="BC374" s="546">
        <v>0</v>
      </c>
      <c r="BD374" s="548"/>
      <c r="BE374" s="548"/>
      <c r="BF374" s="548"/>
      <c r="BG374" s="548"/>
      <c r="BH374" s="548" t="s">
        <v>344</v>
      </c>
      <c r="BI374" s="548"/>
      <c r="BJ374" s="550" t="b">
        <v>0</v>
      </c>
      <c r="BK374" s="546">
        <v>0</v>
      </c>
      <c r="BL374" s="546">
        <v>0</v>
      </c>
      <c r="BM374" s="546">
        <v>6.86</v>
      </c>
      <c r="BN374" s="548" t="s">
        <v>684</v>
      </c>
      <c r="BO374" s="546">
        <v>0</v>
      </c>
      <c r="BP374" s="546">
        <v>0</v>
      </c>
      <c r="BQ374" s="546">
        <v>0</v>
      </c>
      <c r="BR374" s="546">
        <v>3137418104</v>
      </c>
      <c r="BS374" s="548" t="s">
        <v>694</v>
      </c>
      <c r="BT374" s="546">
        <v>1</v>
      </c>
      <c r="BU374" s="550" t="b">
        <v>0</v>
      </c>
      <c r="BV374" s="548"/>
      <c r="BW374" s="546">
        <v>0</v>
      </c>
      <c r="BX374" s="546">
        <v>0</v>
      </c>
      <c r="BY374" s="548" t="s">
        <v>346</v>
      </c>
      <c r="BZ374" s="547">
        <v>45849</v>
      </c>
      <c r="CA374" s="546"/>
      <c r="CB374" s="546"/>
      <c r="CC374" s="546"/>
      <c r="CD374" s="546"/>
      <c r="CE374" s="546"/>
      <c r="CF374" s="546"/>
      <c r="CG374" s="546"/>
      <c r="CH374" s="546"/>
      <c r="CI374" s="546"/>
      <c r="CJ374" s="546"/>
      <c r="CK374" s="546"/>
      <c r="CL374" s="546"/>
      <c r="CM374" s="546"/>
      <c r="CN374" s="546"/>
      <c r="CO374" s="546"/>
      <c r="CP374" s="546"/>
      <c r="CQ374" s="546"/>
      <c r="CR374" s="546"/>
      <c r="CS374" s="546"/>
      <c r="CT374" s="546"/>
      <c r="CU374" s="546"/>
      <c r="CV374" s="546"/>
      <c r="CW374" s="546"/>
      <c r="CX374" s="546"/>
      <c r="CY374" s="546"/>
    </row>
    <row r="375" spans="1:103" ht="13.2">
      <c r="A375" s="541">
        <v>319588538</v>
      </c>
      <c r="B375" s="542">
        <v>45740</v>
      </c>
      <c r="C375" s="542">
        <v>45746</v>
      </c>
      <c r="D375" s="542">
        <v>45747</v>
      </c>
      <c r="E375" s="543" t="s">
        <v>342</v>
      </c>
      <c r="F375" s="543"/>
      <c r="G375" s="541">
        <v>2910238176184</v>
      </c>
      <c r="H375" s="541">
        <v>0</v>
      </c>
      <c r="I375" s="541">
        <v>0</v>
      </c>
      <c r="J375" s="542"/>
      <c r="K375" s="542"/>
      <c r="L375" s="543"/>
      <c r="M375" s="541">
        <v>0</v>
      </c>
      <c r="N375" s="543"/>
      <c r="O375" s="543"/>
      <c r="P375" s="543"/>
      <c r="Q375" s="543"/>
      <c r="R375" s="543"/>
      <c r="S375" s="543"/>
      <c r="T375" s="541">
        <v>2</v>
      </c>
      <c r="U375" s="541">
        <v>0</v>
      </c>
      <c r="V375" s="541">
        <v>0</v>
      </c>
      <c r="W375" s="541">
        <v>0</v>
      </c>
      <c r="X375" s="541">
        <v>0</v>
      </c>
      <c r="Y375" s="543"/>
      <c r="Z375" s="543" t="s">
        <v>620</v>
      </c>
      <c r="AA375" s="544">
        <v>45742</v>
      </c>
      <c r="AB375" s="544">
        <v>45742</v>
      </c>
      <c r="AC375" s="542">
        <v>45742</v>
      </c>
      <c r="AD375" s="541">
        <v>30881198869</v>
      </c>
      <c r="AE375" s="541">
        <v>0</v>
      </c>
      <c r="AF375" s="541">
        <v>0</v>
      </c>
      <c r="AG375" s="541">
        <v>0</v>
      </c>
      <c r="AH375" s="541">
        <v>0</v>
      </c>
      <c r="AI375" s="543"/>
      <c r="AJ375" s="541">
        <v>0</v>
      </c>
      <c r="AK375" s="541">
        <v>0</v>
      </c>
      <c r="AL375" s="541">
        <v>0</v>
      </c>
      <c r="AM375" s="541">
        <v>0</v>
      </c>
      <c r="AN375" s="541">
        <v>0</v>
      </c>
      <c r="AO375" s="541">
        <v>0</v>
      </c>
      <c r="AP375" s="541">
        <v>0</v>
      </c>
      <c r="AQ375" s="545" t="b">
        <v>0</v>
      </c>
      <c r="AR375" s="541">
        <v>0</v>
      </c>
      <c r="AS375" s="541">
        <v>0</v>
      </c>
      <c r="AT375" s="541">
        <v>0</v>
      </c>
      <c r="AU375" s="541">
        <v>0</v>
      </c>
      <c r="AV375" s="541">
        <v>0</v>
      </c>
      <c r="AW375" s="543"/>
      <c r="AX375" s="543"/>
      <c r="AY375" s="541">
        <v>-0.73333333333333328</v>
      </c>
      <c r="AZ375" s="541">
        <v>-0.15</v>
      </c>
      <c r="BA375" s="543"/>
      <c r="BB375" s="541">
        <v>0</v>
      </c>
      <c r="BC375" s="541">
        <v>0</v>
      </c>
      <c r="BD375" s="543"/>
      <c r="BE375" s="543"/>
      <c r="BF375" s="543"/>
      <c r="BG375" s="543"/>
      <c r="BH375" s="543" t="s">
        <v>344</v>
      </c>
      <c r="BI375" s="543"/>
      <c r="BJ375" s="545" t="b">
        <v>0</v>
      </c>
      <c r="BK375" s="541">
        <v>0</v>
      </c>
      <c r="BL375" s="541">
        <v>0</v>
      </c>
      <c r="BM375" s="541">
        <v>0.88</v>
      </c>
      <c r="BN375" s="543"/>
      <c r="BO375" s="541">
        <v>0</v>
      </c>
      <c r="BP375" s="541">
        <v>0</v>
      </c>
      <c r="BQ375" s="541">
        <v>0</v>
      </c>
      <c r="BR375" s="541">
        <v>0</v>
      </c>
      <c r="BS375" s="543" t="s">
        <v>695</v>
      </c>
      <c r="BT375" s="541">
        <v>1</v>
      </c>
      <c r="BU375" s="545" t="b">
        <v>0</v>
      </c>
      <c r="BV375" s="543"/>
      <c r="BW375" s="541">
        <v>0</v>
      </c>
      <c r="BX375" s="541">
        <v>0</v>
      </c>
      <c r="BY375" s="543" t="s">
        <v>346</v>
      </c>
      <c r="BZ375" s="542">
        <v>45849</v>
      </c>
      <c r="CA375" s="541"/>
      <c r="CB375" s="541"/>
      <c r="CC375" s="541"/>
      <c r="CD375" s="541"/>
      <c r="CE375" s="541"/>
      <c r="CF375" s="541"/>
      <c r="CG375" s="541"/>
      <c r="CH375" s="541"/>
      <c r="CI375" s="541"/>
      <c r="CJ375" s="541"/>
      <c r="CK375" s="541"/>
      <c r="CL375" s="541"/>
      <c r="CM375" s="541"/>
      <c r="CN375" s="541"/>
      <c r="CO375" s="541"/>
      <c r="CP375" s="541"/>
      <c r="CQ375" s="541"/>
      <c r="CR375" s="541"/>
      <c r="CS375" s="541"/>
      <c r="CT375" s="541"/>
      <c r="CU375" s="541"/>
      <c r="CV375" s="541"/>
      <c r="CW375" s="541"/>
      <c r="CX375" s="541"/>
      <c r="CY375" s="541"/>
    </row>
    <row r="376" spans="1:103" ht="13.2">
      <c r="A376" s="546">
        <v>319588538</v>
      </c>
      <c r="B376" s="547">
        <v>45740</v>
      </c>
      <c r="C376" s="547">
        <v>45746</v>
      </c>
      <c r="D376" s="547">
        <v>45747</v>
      </c>
      <c r="E376" s="548" t="s">
        <v>342</v>
      </c>
      <c r="F376" s="548"/>
      <c r="G376" s="546">
        <v>2911076387491</v>
      </c>
      <c r="H376" s="546">
        <v>0</v>
      </c>
      <c r="I376" s="546">
        <v>0</v>
      </c>
      <c r="J376" s="547"/>
      <c r="K376" s="547"/>
      <c r="L376" s="548"/>
      <c r="M376" s="546">
        <v>0</v>
      </c>
      <c r="N376" s="548"/>
      <c r="O376" s="548"/>
      <c r="P376" s="548"/>
      <c r="Q376" s="548"/>
      <c r="R376" s="548"/>
      <c r="S376" s="548"/>
      <c r="T376" s="546">
        <v>2</v>
      </c>
      <c r="U376" s="546">
        <v>0</v>
      </c>
      <c r="V376" s="546">
        <v>0</v>
      </c>
      <c r="W376" s="546">
        <v>0</v>
      </c>
      <c r="X376" s="546">
        <v>0</v>
      </c>
      <c r="Y376" s="548"/>
      <c r="Z376" s="548" t="s">
        <v>620</v>
      </c>
      <c r="AA376" s="549">
        <v>45745</v>
      </c>
      <c r="AB376" s="549">
        <v>45745</v>
      </c>
      <c r="AC376" s="547">
        <v>45745</v>
      </c>
      <c r="AD376" s="546">
        <v>31277067935</v>
      </c>
      <c r="AE376" s="546">
        <v>0</v>
      </c>
      <c r="AF376" s="546">
        <v>0</v>
      </c>
      <c r="AG376" s="546">
        <v>0</v>
      </c>
      <c r="AH376" s="546">
        <v>0</v>
      </c>
      <c r="AI376" s="548"/>
      <c r="AJ376" s="546">
        <v>0</v>
      </c>
      <c r="AK376" s="546">
        <v>0</v>
      </c>
      <c r="AL376" s="546">
        <v>0</v>
      </c>
      <c r="AM376" s="546">
        <v>0</v>
      </c>
      <c r="AN376" s="546">
        <v>0</v>
      </c>
      <c r="AO376" s="546">
        <v>0</v>
      </c>
      <c r="AP376" s="546">
        <v>0</v>
      </c>
      <c r="AQ376" s="550" t="b">
        <v>0</v>
      </c>
      <c r="AR376" s="546">
        <v>0</v>
      </c>
      <c r="AS376" s="546">
        <v>0</v>
      </c>
      <c r="AT376" s="546">
        <v>0</v>
      </c>
      <c r="AU376" s="546">
        <v>0</v>
      </c>
      <c r="AV376" s="546">
        <v>0</v>
      </c>
      <c r="AW376" s="548"/>
      <c r="AX376" s="548"/>
      <c r="AY376" s="546">
        <v>-0.48333333333333328</v>
      </c>
      <c r="AZ376" s="546">
        <v>-0.1</v>
      </c>
      <c r="BA376" s="548"/>
      <c r="BB376" s="546">
        <v>0</v>
      </c>
      <c r="BC376" s="546">
        <v>0</v>
      </c>
      <c r="BD376" s="548"/>
      <c r="BE376" s="548"/>
      <c r="BF376" s="548"/>
      <c r="BG376" s="548"/>
      <c r="BH376" s="548" t="s">
        <v>344</v>
      </c>
      <c r="BI376" s="548"/>
      <c r="BJ376" s="550" t="b">
        <v>0</v>
      </c>
      <c r="BK376" s="546">
        <v>0</v>
      </c>
      <c r="BL376" s="546">
        <v>0</v>
      </c>
      <c r="BM376" s="546">
        <v>0.57999999999999996</v>
      </c>
      <c r="BN376" s="548"/>
      <c r="BO376" s="546">
        <v>0</v>
      </c>
      <c r="BP376" s="546">
        <v>0</v>
      </c>
      <c r="BQ376" s="546">
        <v>0</v>
      </c>
      <c r="BR376" s="546">
        <v>0</v>
      </c>
      <c r="BS376" s="548" t="s">
        <v>696</v>
      </c>
      <c r="BT376" s="546">
        <v>1</v>
      </c>
      <c r="BU376" s="550" t="b">
        <v>0</v>
      </c>
      <c r="BV376" s="548"/>
      <c r="BW376" s="546">
        <v>0</v>
      </c>
      <c r="BX376" s="546">
        <v>0</v>
      </c>
      <c r="BY376" s="548" t="s">
        <v>346</v>
      </c>
      <c r="BZ376" s="547">
        <v>45849</v>
      </c>
      <c r="CA376" s="546"/>
      <c r="CB376" s="546"/>
      <c r="CC376" s="546"/>
      <c r="CD376" s="546"/>
      <c r="CE376" s="546"/>
      <c r="CF376" s="546"/>
      <c r="CG376" s="546"/>
      <c r="CH376" s="546"/>
      <c r="CI376" s="546"/>
      <c r="CJ376" s="546"/>
      <c r="CK376" s="546"/>
      <c r="CL376" s="546"/>
      <c r="CM376" s="546"/>
      <c r="CN376" s="546"/>
      <c r="CO376" s="546"/>
      <c r="CP376" s="546"/>
      <c r="CQ376" s="546"/>
      <c r="CR376" s="546"/>
      <c r="CS376" s="546"/>
      <c r="CT376" s="546"/>
      <c r="CU376" s="546"/>
      <c r="CV376" s="546"/>
      <c r="CW376" s="546"/>
      <c r="CX376" s="546"/>
      <c r="CY376" s="546"/>
    </row>
    <row r="377" spans="1:103" ht="13.2">
      <c r="A377" s="541">
        <v>340557796</v>
      </c>
      <c r="B377" s="542">
        <v>45761</v>
      </c>
      <c r="C377" s="542">
        <v>45767</v>
      </c>
      <c r="D377" s="542">
        <v>45768</v>
      </c>
      <c r="E377" s="543" t="s">
        <v>342</v>
      </c>
      <c r="F377" s="543"/>
      <c r="G377" s="541">
        <v>2915252637954</v>
      </c>
      <c r="H377" s="541">
        <v>0</v>
      </c>
      <c r="I377" s="541">
        <v>0</v>
      </c>
      <c r="J377" s="542"/>
      <c r="K377" s="542"/>
      <c r="L377" s="543"/>
      <c r="M377" s="541">
        <v>0</v>
      </c>
      <c r="N377" s="543"/>
      <c r="O377" s="543"/>
      <c r="P377" s="543"/>
      <c r="Q377" s="543"/>
      <c r="R377" s="543"/>
      <c r="S377" s="543"/>
      <c r="T377" s="541">
        <v>2</v>
      </c>
      <c r="U377" s="541">
        <v>0</v>
      </c>
      <c r="V377" s="541">
        <v>0</v>
      </c>
      <c r="W377" s="541">
        <v>0</v>
      </c>
      <c r="X377" s="541">
        <v>0</v>
      </c>
      <c r="Y377" s="543"/>
      <c r="Z377" s="543" t="s">
        <v>620</v>
      </c>
      <c r="AA377" s="544">
        <v>45767</v>
      </c>
      <c r="AB377" s="544">
        <v>45767</v>
      </c>
      <c r="AC377" s="542">
        <v>45767</v>
      </c>
      <c r="AD377" s="541">
        <v>34062413909</v>
      </c>
      <c r="AE377" s="541">
        <v>0</v>
      </c>
      <c r="AF377" s="541">
        <v>0</v>
      </c>
      <c r="AG377" s="541">
        <v>0</v>
      </c>
      <c r="AH377" s="541">
        <v>0</v>
      </c>
      <c r="AI377" s="543"/>
      <c r="AJ377" s="541">
        <v>0</v>
      </c>
      <c r="AK377" s="541">
        <v>0</v>
      </c>
      <c r="AL377" s="541">
        <v>0</v>
      </c>
      <c r="AM377" s="541">
        <v>0</v>
      </c>
      <c r="AN377" s="541">
        <v>0</v>
      </c>
      <c r="AO377" s="541">
        <v>0</v>
      </c>
      <c r="AP377" s="541">
        <v>0</v>
      </c>
      <c r="AQ377" s="545" t="b">
        <v>0</v>
      </c>
      <c r="AR377" s="541">
        <v>0</v>
      </c>
      <c r="AS377" s="541">
        <v>0</v>
      </c>
      <c r="AT377" s="541">
        <v>0</v>
      </c>
      <c r="AU377" s="541">
        <v>0</v>
      </c>
      <c r="AV377" s="541">
        <v>0</v>
      </c>
      <c r="AW377" s="543"/>
      <c r="AX377" s="543"/>
      <c r="AY377" s="541">
        <v>-8.1999999999999993</v>
      </c>
      <c r="AZ377" s="541">
        <v>-1.64</v>
      </c>
      <c r="BA377" s="543"/>
      <c r="BB377" s="541">
        <v>0</v>
      </c>
      <c r="BC377" s="541">
        <v>0</v>
      </c>
      <c r="BD377" s="543"/>
      <c r="BE377" s="543"/>
      <c r="BF377" s="543"/>
      <c r="BG377" s="543"/>
      <c r="BH377" s="543" t="s">
        <v>344</v>
      </c>
      <c r="BI377" s="543"/>
      <c r="BJ377" s="545" t="b">
        <v>0</v>
      </c>
      <c r="BK377" s="541">
        <v>0</v>
      </c>
      <c r="BL377" s="541">
        <v>0</v>
      </c>
      <c r="BM377" s="541">
        <v>9.84</v>
      </c>
      <c r="BN377" s="543" t="s">
        <v>697</v>
      </c>
      <c r="BO377" s="541">
        <v>0</v>
      </c>
      <c r="BP377" s="541">
        <v>0</v>
      </c>
      <c r="BQ377" s="541">
        <v>0</v>
      </c>
      <c r="BR377" s="541">
        <v>3244258746</v>
      </c>
      <c r="BS377" s="543" t="s">
        <v>698</v>
      </c>
      <c r="BT377" s="541">
        <v>1</v>
      </c>
      <c r="BU377" s="545" t="b">
        <v>0</v>
      </c>
      <c r="BV377" s="543"/>
      <c r="BW377" s="541">
        <v>0</v>
      </c>
      <c r="BX377" s="541">
        <v>0</v>
      </c>
      <c r="BY377" s="543" t="s">
        <v>346</v>
      </c>
      <c r="BZ377" s="542">
        <v>45849</v>
      </c>
      <c r="CA377" s="541"/>
      <c r="CB377" s="541"/>
      <c r="CC377" s="541"/>
      <c r="CD377" s="541"/>
      <c r="CE377" s="541"/>
      <c r="CF377" s="541"/>
      <c r="CG377" s="541"/>
      <c r="CH377" s="541"/>
      <c r="CI377" s="541"/>
      <c r="CJ377" s="541"/>
      <c r="CK377" s="541"/>
      <c r="CL377" s="541"/>
      <c r="CM377" s="541"/>
      <c r="CN377" s="541"/>
      <c r="CO377" s="541"/>
      <c r="CP377" s="541"/>
      <c r="CQ377" s="541"/>
      <c r="CR377" s="541"/>
      <c r="CS377" s="541"/>
      <c r="CT377" s="541"/>
      <c r="CU377" s="541"/>
      <c r="CV377" s="541"/>
      <c r="CW377" s="541"/>
      <c r="CX377" s="541"/>
      <c r="CY377" s="541"/>
    </row>
    <row r="378" spans="1:103" ht="13.2">
      <c r="A378" s="546">
        <v>347488933</v>
      </c>
      <c r="B378" s="547">
        <v>45768</v>
      </c>
      <c r="C378" s="547">
        <v>45774</v>
      </c>
      <c r="D378" s="547">
        <v>45775</v>
      </c>
      <c r="E378" s="548" t="s">
        <v>342</v>
      </c>
      <c r="F378" s="548"/>
      <c r="G378" s="546">
        <v>2915609213887</v>
      </c>
      <c r="H378" s="546">
        <v>0</v>
      </c>
      <c r="I378" s="546">
        <v>0</v>
      </c>
      <c r="J378" s="547"/>
      <c r="K378" s="547"/>
      <c r="L378" s="548"/>
      <c r="M378" s="546">
        <v>0</v>
      </c>
      <c r="N378" s="548"/>
      <c r="O378" s="548"/>
      <c r="P378" s="548"/>
      <c r="Q378" s="548"/>
      <c r="R378" s="548"/>
      <c r="S378" s="548"/>
      <c r="T378" s="546">
        <v>2</v>
      </c>
      <c r="U378" s="546">
        <v>0</v>
      </c>
      <c r="V378" s="546">
        <v>0</v>
      </c>
      <c r="W378" s="546">
        <v>0</v>
      </c>
      <c r="X378" s="546">
        <v>0</v>
      </c>
      <c r="Y378" s="548"/>
      <c r="Z378" s="548" t="s">
        <v>620</v>
      </c>
      <c r="AA378" s="549">
        <v>45769</v>
      </c>
      <c r="AB378" s="549">
        <v>45769</v>
      </c>
      <c r="AC378" s="547">
        <v>45769</v>
      </c>
      <c r="AD378" s="546">
        <v>34178926815</v>
      </c>
      <c r="AE378" s="546">
        <v>0</v>
      </c>
      <c r="AF378" s="546">
        <v>0</v>
      </c>
      <c r="AG378" s="546">
        <v>0</v>
      </c>
      <c r="AH378" s="546">
        <v>0</v>
      </c>
      <c r="AI378" s="548"/>
      <c r="AJ378" s="546">
        <v>0</v>
      </c>
      <c r="AK378" s="546">
        <v>0</v>
      </c>
      <c r="AL378" s="546">
        <v>0</v>
      </c>
      <c r="AM378" s="546">
        <v>0</v>
      </c>
      <c r="AN378" s="546">
        <v>0</v>
      </c>
      <c r="AO378" s="546">
        <v>0</v>
      </c>
      <c r="AP378" s="546">
        <v>0</v>
      </c>
      <c r="AQ378" s="550" t="b">
        <v>0</v>
      </c>
      <c r="AR378" s="546">
        <v>0</v>
      </c>
      <c r="AS378" s="546">
        <v>0</v>
      </c>
      <c r="AT378" s="546">
        <v>0</v>
      </c>
      <c r="AU378" s="546">
        <v>0</v>
      </c>
      <c r="AV378" s="546">
        <v>0</v>
      </c>
      <c r="AW378" s="548"/>
      <c r="AX378" s="548"/>
      <c r="AY378" s="546">
        <v>-2.0666666666666669</v>
      </c>
      <c r="AZ378" s="546">
        <v>-0.41</v>
      </c>
      <c r="BA378" s="548"/>
      <c r="BB378" s="546">
        <v>0</v>
      </c>
      <c r="BC378" s="546">
        <v>0</v>
      </c>
      <c r="BD378" s="548"/>
      <c r="BE378" s="548"/>
      <c r="BF378" s="548"/>
      <c r="BG378" s="548"/>
      <c r="BH378" s="548" t="s">
        <v>344</v>
      </c>
      <c r="BI378" s="548"/>
      <c r="BJ378" s="550" t="b">
        <v>0</v>
      </c>
      <c r="BK378" s="546">
        <v>0</v>
      </c>
      <c r="BL378" s="546">
        <v>0</v>
      </c>
      <c r="BM378" s="546">
        <v>2.48</v>
      </c>
      <c r="BN378" s="548"/>
      <c r="BO378" s="546">
        <v>0</v>
      </c>
      <c r="BP378" s="546">
        <v>0</v>
      </c>
      <c r="BQ378" s="546">
        <v>0</v>
      </c>
      <c r="BR378" s="546">
        <v>0</v>
      </c>
      <c r="BS378" s="548" t="s">
        <v>699</v>
      </c>
      <c r="BT378" s="546">
        <v>1</v>
      </c>
      <c r="BU378" s="550" t="b">
        <v>0</v>
      </c>
      <c r="BV378" s="548"/>
      <c r="BW378" s="546">
        <v>0</v>
      </c>
      <c r="BX378" s="546">
        <v>0</v>
      </c>
      <c r="BY378" s="548" t="s">
        <v>346</v>
      </c>
      <c r="BZ378" s="547">
        <v>45849</v>
      </c>
      <c r="CA378" s="546"/>
      <c r="CB378" s="546"/>
      <c r="CC378" s="546"/>
      <c r="CD378" s="546"/>
      <c r="CE378" s="546"/>
      <c r="CF378" s="546"/>
      <c r="CG378" s="546"/>
      <c r="CH378" s="546"/>
      <c r="CI378" s="546"/>
      <c r="CJ378" s="546"/>
      <c r="CK378" s="546"/>
      <c r="CL378" s="546"/>
      <c r="CM378" s="546"/>
      <c r="CN378" s="546"/>
      <c r="CO378" s="546"/>
      <c r="CP378" s="546"/>
      <c r="CQ378" s="546"/>
      <c r="CR378" s="546"/>
      <c r="CS378" s="546"/>
      <c r="CT378" s="546"/>
      <c r="CU378" s="546"/>
      <c r="CV378" s="546"/>
      <c r="CW378" s="546"/>
      <c r="CX378" s="546"/>
      <c r="CY378" s="546"/>
    </row>
    <row r="379" spans="1:103" ht="13.2">
      <c r="A379" s="541">
        <v>347488933</v>
      </c>
      <c r="B379" s="542">
        <v>45768</v>
      </c>
      <c r="C379" s="542">
        <v>45774</v>
      </c>
      <c r="D379" s="542">
        <v>45775</v>
      </c>
      <c r="E379" s="543" t="s">
        <v>342</v>
      </c>
      <c r="F379" s="543"/>
      <c r="G379" s="541">
        <v>2915609213883</v>
      </c>
      <c r="H379" s="541">
        <v>0</v>
      </c>
      <c r="I379" s="541">
        <v>0</v>
      </c>
      <c r="J379" s="542"/>
      <c r="K379" s="542"/>
      <c r="L379" s="543"/>
      <c r="M379" s="541">
        <v>0</v>
      </c>
      <c r="N379" s="543"/>
      <c r="O379" s="543"/>
      <c r="P379" s="543"/>
      <c r="Q379" s="543"/>
      <c r="R379" s="543"/>
      <c r="S379" s="543"/>
      <c r="T379" s="541">
        <v>2</v>
      </c>
      <c r="U379" s="541">
        <v>0</v>
      </c>
      <c r="V379" s="541">
        <v>0</v>
      </c>
      <c r="W379" s="541">
        <v>0</v>
      </c>
      <c r="X379" s="541">
        <v>0</v>
      </c>
      <c r="Y379" s="543"/>
      <c r="Z379" s="543" t="s">
        <v>620</v>
      </c>
      <c r="AA379" s="544">
        <v>45769</v>
      </c>
      <c r="AB379" s="544">
        <v>45769</v>
      </c>
      <c r="AC379" s="542">
        <v>45769</v>
      </c>
      <c r="AD379" s="541">
        <v>33918612243</v>
      </c>
      <c r="AE379" s="541">
        <v>0</v>
      </c>
      <c r="AF379" s="541">
        <v>0</v>
      </c>
      <c r="AG379" s="541">
        <v>0</v>
      </c>
      <c r="AH379" s="541">
        <v>0</v>
      </c>
      <c r="AI379" s="543"/>
      <c r="AJ379" s="541">
        <v>0</v>
      </c>
      <c r="AK379" s="541">
        <v>0</v>
      </c>
      <c r="AL379" s="541">
        <v>0</v>
      </c>
      <c r="AM379" s="541">
        <v>0</v>
      </c>
      <c r="AN379" s="541">
        <v>0</v>
      </c>
      <c r="AO379" s="541">
        <v>0</v>
      </c>
      <c r="AP379" s="541">
        <v>0</v>
      </c>
      <c r="AQ379" s="545" t="b">
        <v>0</v>
      </c>
      <c r="AR379" s="541">
        <v>0</v>
      </c>
      <c r="AS379" s="541">
        <v>0</v>
      </c>
      <c r="AT379" s="541">
        <v>0</v>
      </c>
      <c r="AU379" s="541">
        <v>0</v>
      </c>
      <c r="AV379" s="541">
        <v>0</v>
      </c>
      <c r="AW379" s="543"/>
      <c r="AX379" s="543"/>
      <c r="AY379" s="541">
        <v>-24.033333333333335</v>
      </c>
      <c r="AZ379" s="541">
        <v>-4.8099999999999996</v>
      </c>
      <c r="BA379" s="543"/>
      <c r="BB379" s="541">
        <v>0</v>
      </c>
      <c r="BC379" s="541">
        <v>0</v>
      </c>
      <c r="BD379" s="543"/>
      <c r="BE379" s="543"/>
      <c r="BF379" s="543"/>
      <c r="BG379" s="543"/>
      <c r="BH379" s="543" t="s">
        <v>344</v>
      </c>
      <c r="BI379" s="543"/>
      <c r="BJ379" s="545" t="b">
        <v>0</v>
      </c>
      <c r="BK379" s="541">
        <v>0</v>
      </c>
      <c r="BL379" s="541">
        <v>0</v>
      </c>
      <c r="BM379" s="541">
        <v>28.84</v>
      </c>
      <c r="BN379" s="543" t="s">
        <v>700</v>
      </c>
      <c r="BO379" s="541">
        <v>0</v>
      </c>
      <c r="BP379" s="541">
        <v>0</v>
      </c>
      <c r="BQ379" s="541">
        <v>0</v>
      </c>
      <c r="BR379" s="541">
        <v>3238687998</v>
      </c>
      <c r="BS379" s="543" t="s">
        <v>361</v>
      </c>
      <c r="BT379" s="541">
        <v>1</v>
      </c>
      <c r="BU379" s="545" t="b">
        <v>0</v>
      </c>
      <c r="BV379" s="543"/>
      <c r="BW379" s="541">
        <v>0</v>
      </c>
      <c r="BX379" s="541">
        <v>0</v>
      </c>
      <c r="BY379" s="543" t="s">
        <v>346</v>
      </c>
      <c r="BZ379" s="542">
        <v>45849</v>
      </c>
      <c r="CA379" s="541"/>
      <c r="CB379" s="541"/>
      <c r="CC379" s="541"/>
      <c r="CD379" s="541"/>
      <c r="CE379" s="541"/>
      <c r="CF379" s="541"/>
      <c r="CG379" s="541"/>
      <c r="CH379" s="541"/>
      <c r="CI379" s="541"/>
      <c r="CJ379" s="541"/>
      <c r="CK379" s="541"/>
      <c r="CL379" s="541"/>
      <c r="CM379" s="541"/>
      <c r="CN379" s="541"/>
      <c r="CO379" s="541"/>
      <c r="CP379" s="541"/>
      <c r="CQ379" s="541"/>
      <c r="CR379" s="541"/>
      <c r="CS379" s="541"/>
      <c r="CT379" s="541"/>
      <c r="CU379" s="541"/>
      <c r="CV379" s="541"/>
      <c r="CW379" s="541"/>
      <c r="CX379" s="541"/>
      <c r="CY379" s="541"/>
    </row>
    <row r="380" spans="1:103" ht="13.2">
      <c r="A380" s="546">
        <v>347488933</v>
      </c>
      <c r="B380" s="547">
        <v>45768</v>
      </c>
      <c r="C380" s="547">
        <v>45774</v>
      </c>
      <c r="D380" s="547">
        <v>45775</v>
      </c>
      <c r="E380" s="548" t="s">
        <v>342</v>
      </c>
      <c r="F380" s="548"/>
      <c r="G380" s="546">
        <v>2915972327961</v>
      </c>
      <c r="H380" s="546">
        <v>0</v>
      </c>
      <c r="I380" s="546">
        <v>0</v>
      </c>
      <c r="J380" s="547"/>
      <c r="K380" s="547"/>
      <c r="L380" s="548"/>
      <c r="M380" s="546">
        <v>0</v>
      </c>
      <c r="N380" s="548"/>
      <c r="O380" s="548"/>
      <c r="P380" s="548"/>
      <c r="Q380" s="548"/>
      <c r="R380" s="548"/>
      <c r="S380" s="548"/>
      <c r="T380" s="546">
        <v>2</v>
      </c>
      <c r="U380" s="546">
        <v>0</v>
      </c>
      <c r="V380" s="546">
        <v>0</v>
      </c>
      <c r="W380" s="546">
        <v>0</v>
      </c>
      <c r="X380" s="546">
        <v>0</v>
      </c>
      <c r="Y380" s="548"/>
      <c r="Z380" s="548" t="s">
        <v>620</v>
      </c>
      <c r="AA380" s="549">
        <v>45771</v>
      </c>
      <c r="AB380" s="549">
        <v>45771</v>
      </c>
      <c r="AC380" s="547">
        <v>45771</v>
      </c>
      <c r="AD380" s="546">
        <v>34178926815</v>
      </c>
      <c r="AE380" s="546">
        <v>0</v>
      </c>
      <c r="AF380" s="546">
        <v>0</v>
      </c>
      <c r="AG380" s="546">
        <v>0</v>
      </c>
      <c r="AH380" s="546">
        <v>0</v>
      </c>
      <c r="AI380" s="548"/>
      <c r="AJ380" s="546">
        <v>0</v>
      </c>
      <c r="AK380" s="546">
        <v>0</v>
      </c>
      <c r="AL380" s="546">
        <v>0</v>
      </c>
      <c r="AM380" s="546">
        <v>0</v>
      </c>
      <c r="AN380" s="546">
        <v>0</v>
      </c>
      <c r="AO380" s="546">
        <v>0</v>
      </c>
      <c r="AP380" s="546">
        <v>0</v>
      </c>
      <c r="AQ380" s="550" t="b">
        <v>0</v>
      </c>
      <c r="AR380" s="546">
        <v>0</v>
      </c>
      <c r="AS380" s="546">
        <v>0</v>
      </c>
      <c r="AT380" s="546">
        <v>0</v>
      </c>
      <c r="AU380" s="546">
        <v>0</v>
      </c>
      <c r="AV380" s="546">
        <v>0</v>
      </c>
      <c r="AW380" s="548"/>
      <c r="AX380" s="548"/>
      <c r="AY380" s="546">
        <v>-7.25</v>
      </c>
      <c r="AZ380" s="546">
        <v>-1.45</v>
      </c>
      <c r="BA380" s="548"/>
      <c r="BB380" s="546">
        <v>0</v>
      </c>
      <c r="BC380" s="546">
        <v>0</v>
      </c>
      <c r="BD380" s="548"/>
      <c r="BE380" s="548"/>
      <c r="BF380" s="548"/>
      <c r="BG380" s="548"/>
      <c r="BH380" s="548" t="s">
        <v>344</v>
      </c>
      <c r="BI380" s="548"/>
      <c r="BJ380" s="550" t="b">
        <v>0</v>
      </c>
      <c r="BK380" s="546">
        <v>0</v>
      </c>
      <c r="BL380" s="546">
        <v>0</v>
      </c>
      <c r="BM380" s="546">
        <v>8.6999999999999993</v>
      </c>
      <c r="BN380" s="548" t="s">
        <v>701</v>
      </c>
      <c r="BO380" s="546">
        <v>0</v>
      </c>
      <c r="BP380" s="546">
        <v>0</v>
      </c>
      <c r="BQ380" s="546">
        <v>0</v>
      </c>
      <c r="BR380" s="546">
        <v>3253606159</v>
      </c>
      <c r="BS380" s="548" t="s">
        <v>363</v>
      </c>
      <c r="BT380" s="546">
        <v>1</v>
      </c>
      <c r="BU380" s="550" t="b">
        <v>0</v>
      </c>
      <c r="BV380" s="548"/>
      <c r="BW380" s="546">
        <v>0</v>
      </c>
      <c r="BX380" s="546">
        <v>0</v>
      </c>
      <c r="BY380" s="548" t="s">
        <v>346</v>
      </c>
      <c r="BZ380" s="547">
        <v>45849</v>
      </c>
      <c r="CA380" s="546"/>
      <c r="CB380" s="546"/>
      <c r="CC380" s="546"/>
      <c r="CD380" s="546"/>
      <c r="CE380" s="546"/>
      <c r="CF380" s="546"/>
      <c r="CG380" s="546"/>
      <c r="CH380" s="546"/>
      <c r="CI380" s="546"/>
      <c r="CJ380" s="546"/>
      <c r="CK380" s="546"/>
      <c r="CL380" s="546"/>
      <c r="CM380" s="546"/>
      <c r="CN380" s="546"/>
      <c r="CO380" s="546"/>
      <c r="CP380" s="546"/>
      <c r="CQ380" s="546"/>
      <c r="CR380" s="546"/>
      <c r="CS380" s="546"/>
      <c r="CT380" s="546"/>
      <c r="CU380" s="546"/>
      <c r="CV380" s="546"/>
      <c r="CW380" s="546"/>
      <c r="CX380" s="546"/>
      <c r="CY380" s="546"/>
    </row>
    <row r="381" spans="1:103" ht="13.2">
      <c r="A381" s="541">
        <v>347488933</v>
      </c>
      <c r="B381" s="542">
        <v>45768</v>
      </c>
      <c r="C381" s="542">
        <v>45774</v>
      </c>
      <c r="D381" s="542">
        <v>45775</v>
      </c>
      <c r="E381" s="543" t="s">
        <v>342</v>
      </c>
      <c r="F381" s="543"/>
      <c r="G381" s="541">
        <v>2916149073990</v>
      </c>
      <c r="H381" s="541">
        <v>0</v>
      </c>
      <c r="I381" s="541">
        <v>0</v>
      </c>
      <c r="J381" s="542"/>
      <c r="K381" s="542"/>
      <c r="L381" s="543"/>
      <c r="M381" s="541">
        <v>0</v>
      </c>
      <c r="N381" s="543"/>
      <c r="O381" s="543"/>
      <c r="P381" s="543"/>
      <c r="Q381" s="543"/>
      <c r="R381" s="543"/>
      <c r="S381" s="543"/>
      <c r="T381" s="541">
        <v>2</v>
      </c>
      <c r="U381" s="541">
        <v>0</v>
      </c>
      <c r="V381" s="541">
        <v>0</v>
      </c>
      <c r="W381" s="541">
        <v>0</v>
      </c>
      <c r="X381" s="541">
        <v>0</v>
      </c>
      <c r="Y381" s="543"/>
      <c r="Z381" s="543" t="s">
        <v>620</v>
      </c>
      <c r="AA381" s="544">
        <v>45772</v>
      </c>
      <c r="AB381" s="544">
        <v>45772</v>
      </c>
      <c r="AC381" s="542">
        <v>45772</v>
      </c>
      <c r="AD381" s="541">
        <v>34174940865</v>
      </c>
      <c r="AE381" s="541">
        <v>0</v>
      </c>
      <c r="AF381" s="541">
        <v>0</v>
      </c>
      <c r="AG381" s="541">
        <v>0</v>
      </c>
      <c r="AH381" s="541">
        <v>0</v>
      </c>
      <c r="AI381" s="543"/>
      <c r="AJ381" s="541">
        <v>0</v>
      </c>
      <c r="AK381" s="541">
        <v>0</v>
      </c>
      <c r="AL381" s="541">
        <v>0</v>
      </c>
      <c r="AM381" s="541">
        <v>0</v>
      </c>
      <c r="AN381" s="541">
        <v>0</v>
      </c>
      <c r="AO381" s="541">
        <v>0</v>
      </c>
      <c r="AP381" s="541">
        <v>0</v>
      </c>
      <c r="AQ381" s="545" t="b">
        <v>0</v>
      </c>
      <c r="AR381" s="541">
        <v>0</v>
      </c>
      <c r="AS381" s="541">
        <v>0</v>
      </c>
      <c r="AT381" s="541">
        <v>0</v>
      </c>
      <c r="AU381" s="541">
        <v>0</v>
      </c>
      <c r="AV381" s="541">
        <v>0</v>
      </c>
      <c r="AW381" s="543"/>
      <c r="AX381" s="543"/>
      <c r="AY381" s="541">
        <v>-7.458333333333333</v>
      </c>
      <c r="AZ381" s="541">
        <v>-1.49</v>
      </c>
      <c r="BA381" s="543"/>
      <c r="BB381" s="541">
        <v>0</v>
      </c>
      <c r="BC381" s="541">
        <v>0</v>
      </c>
      <c r="BD381" s="543"/>
      <c r="BE381" s="543"/>
      <c r="BF381" s="543"/>
      <c r="BG381" s="543"/>
      <c r="BH381" s="543" t="s">
        <v>344</v>
      </c>
      <c r="BI381" s="543"/>
      <c r="BJ381" s="545" t="b">
        <v>0</v>
      </c>
      <c r="BK381" s="541">
        <v>0</v>
      </c>
      <c r="BL381" s="541">
        <v>0</v>
      </c>
      <c r="BM381" s="541">
        <v>8.9499999999999993</v>
      </c>
      <c r="BN381" s="543"/>
      <c r="BO381" s="541">
        <v>0</v>
      </c>
      <c r="BP381" s="541">
        <v>0</v>
      </c>
      <c r="BQ381" s="541">
        <v>0</v>
      </c>
      <c r="BR381" s="541">
        <v>3252055420</v>
      </c>
      <c r="BS381" s="543" t="s">
        <v>365</v>
      </c>
      <c r="BT381" s="541">
        <v>1</v>
      </c>
      <c r="BU381" s="545" t="b">
        <v>0</v>
      </c>
      <c r="BV381" s="543"/>
      <c r="BW381" s="541">
        <v>0</v>
      </c>
      <c r="BX381" s="541">
        <v>0</v>
      </c>
      <c r="BY381" s="543" t="s">
        <v>346</v>
      </c>
      <c r="BZ381" s="542">
        <v>45849</v>
      </c>
      <c r="CA381" s="541"/>
      <c r="CB381" s="541"/>
      <c r="CC381" s="541"/>
      <c r="CD381" s="541"/>
      <c r="CE381" s="541"/>
      <c r="CF381" s="541"/>
      <c r="CG381" s="541"/>
      <c r="CH381" s="541"/>
      <c r="CI381" s="541"/>
      <c r="CJ381" s="541"/>
      <c r="CK381" s="541"/>
      <c r="CL381" s="541"/>
      <c r="CM381" s="541"/>
      <c r="CN381" s="541"/>
      <c r="CO381" s="541"/>
      <c r="CP381" s="541"/>
      <c r="CQ381" s="541"/>
      <c r="CR381" s="541"/>
      <c r="CS381" s="541"/>
      <c r="CT381" s="541"/>
      <c r="CU381" s="541"/>
      <c r="CV381" s="541"/>
      <c r="CW381" s="541"/>
      <c r="CX381" s="541"/>
      <c r="CY381" s="541"/>
    </row>
    <row r="382" spans="1:103" ht="13.2">
      <c r="A382" s="546">
        <v>360297523</v>
      </c>
      <c r="B382" s="547">
        <v>45782</v>
      </c>
      <c r="C382" s="547">
        <v>45788</v>
      </c>
      <c r="D382" s="547">
        <v>45789</v>
      </c>
      <c r="E382" s="548" t="s">
        <v>342</v>
      </c>
      <c r="F382" s="548"/>
      <c r="G382" s="546">
        <v>2917993118316</v>
      </c>
      <c r="H382" s="546">
        <v>0</v>
      </c>
      <c r="I382" s="546">
        <v>0</v>
      </c>
      <c r="J382" s="547"/>
      <c r="K382" s="547"/>
      <c r="L382" s="548"/>
      <c r="M382" s="546">
        <v>0</v>
      </c>
      <c r="N382" s="548"/>
      <c r="O382" s="548"/>
      <c r="P382" s="548"/>
      <c r="Q382" s="548"/>
      <c r="R382" s="548"/>
      <c r="S382" s="548"/>
      <c r="T382" s="546">
        <v>2</v>
      </c>
      <c r="U382" s="546">
        <v>0</v>
      </c>
      <c r="V382" s="546">
        <v>0</v>
      </c>
      <c r="W382" s="546">
        <v>0</v>
      </c>
      <c r="X382" s="546">
        <v>0</v>
      </c>
      <c r="Y382" s="548"/>
      <c r="Z382" s="548" t="s">
        <v>620</v>
      </c>
      <c r="AA382" s="549">
        <v>45783</v>
      </c>
      <c r="AB382" s="549">
        <v>45783</v>
      </c>
      <c r="AC382" s="547">
        <v>45783</v>
      </c>
      <c r="AD382" s="546">
        <v>32149575187</v>
      </c>
      <c r="AE382" s="546">
        <v>0</v>
      </c>
      <c r="AF382" s="546">
        <v>0</v>
      </c>
      <c r="AG382" s="546">
        <v>0</v>
      </c>
      <c r="AH382" s="546">
        <v>0</v>
      </c>
      <c r="AI382" s="548"/>
      <c r="AJ382" s="546">
        <v>0</v>
      </c>
      <c r="AK382" s="546">
        <v>0</v>
      </c>
      <c r="AL382" s="546">
        <v>0</v>
      </c>
      <c r="AM382" s="546">
        <v>0</v>
      </c>
      <c r="AN382" s="546">
        <v>0</v>
      </c>
      <c r="AO382" s="546">
        <v>0</v>
      </c>
      <c r="AP382" s="546">
        <v>0</v>
      </c>
      <c r="AQ382" s="550" t="b">
        <v>0</v>
      </c>
      <c r="AR382" s="546">
        <v>0</v>
      </c>
      <c r="AS382" s="546">
        <v>0</v>
      </c>
      <c r="AT382" s="546">
        <v>0</v>
      </c>
      <c r="AU382" s="546">
        <v>0</v>
      </c>
      <c r="AV382" s="546">
        <v>0</v>
      </c>
      <c r="AW382" s="548"/>
      <c r="AX382" s="548"/>
      <c r="AY382" s="546">
        <v>-2.6833333333333331</v>
      </c>
      <c r="AZ382" s="546">
        <v>-0.54</v>
      </c>
      <c r="BA382" s="548"/>
      <c r="BB382" s="546">
        <v>0</v>
      </c>
      <c r="BC382" s="546">
        <v>0</v>
      </c>
      <c r="BD382" s="548"/>
      <c r="BE382" s="548"/>
      <c r="BF382" s="548"/>
      <c r="BG382" s="548"/>
      <c r="BH382" s="548" t="s">
        <v>344</v>
      </c>
      <c r="BI382" s="548"/>
      <c r="BJ382" s="550" t="b">
        <v>0</v>
      </c>
      <c r="BK382" s="546">
        <v>0</v>
      </c>
      <c r="BL382" s="546">
        <v>0</v>
      </c>
      <c r="BM382" s="546">
        <v>3.22</v>
      </c>
      <c r="BN382" s="548"/>
      <c r="BO382" s="546">
        <v>0</v>
      </c>
      <c r="BP382" s="546">
        <v>0</v>
      </c>
      <c r="BQ382" s="546">
        <v>0</v>
      </c>
      <c r="BR382" s="546">
        <v>0</v>
      </c>
      <c r="BS382" s="548" t="s">
        <v>702</v>
      </c>
      <c r="BT382" s="546">
        <v>1</v>
      </c>
      <c r="BU382" s="550" t="b">
        <v>0</v>
      </c>
      <c r="BV382" s="548"/>
      <c r="BW382" s="546">
        <v>0</v>
      </c>
      <c r="BX382" s="546">
        <v>0</v>
      </c>
      <c r="BY382" s="548" t="s">
        <v>346</v>
      </c>
      <c r="BZ382" s="547">
        <v>45849</v>
      </c>
      <c r="CA382" s="546"/>
      <c r="CB382" s="546"/>
      <c r="CC382" s="546"/>
      <c r="CD382" s="546"/>
      <c r="CE382" s="546"/>
      <c r="CF382" s="546"/>
      <c r="CG382" s="546"/>
      <c r="CH382" s="546"/>
      <c r="CI382" s="546"/>
      <c r="CJ382" s="546"/>
      <c r="CK382" s="546"/>
      <c r="CL382" s="546"/>
      <c r="CM382" s="546"/>
      <c r="CN382" s="546"/>
      <c r="CO382" s="546"/>
      <c r="CP382" s="546"/>
      <c r="CQ382" s="546"/>
      <c r="CR382" s="546"/>
      <c r="CS382" s="546"/>
      <c r="CT382" s="546"/>
      <c r="CU382" s="546"/>
      <c r="CV382" s="546"/>
      <c r="CW382" s="546"/>
      <c r="CX382" s="546"/>
      <c r="CY382" s="546"/>
    </row>
    <row r="383" spans="1:103" ht="13.2">
      <c r="A383" s="541">
        <v>360297523</v>
      </c>
      <c r="B383" s="542">
        <v>45782</v>
      </c>
      <c r="C383" s="542">
        <v>45788</v>
      </c>
      <c r="D383" s="542">
        <v>45789</v>
      </c>
      <c r="E383" s="543" t="s">
        <v>342</v>
      </c>
      <c r="F383" s="543"/>
      <c r="G383" s="541">
        <v>2918245638967</v>
      </c>
      <c r="H383" s="541">
        <v>0</v>
      </c>
      <c r="I383" s="541">
        <v>0</v>
      </c>
      <c r="J383" s="542"/>
      <c r="K383" s="542"/>
      <c r="L383" s="543"/>
      <c r="M383" s="541">
        <v>0</v>
      </c>
      <c r="N383" s="543"/>
      <c r="O383" s="543"/>
      <c r="P383" s="543"/>
      <c r="Q383" s="543"/>
      <c r="R383" s="543"/>
      <c r="S383" s="543"/>
      <c r="T383" s="541">
        <v>2</v>
      </c>
      <c r="U383" s="541">
        <v>0</v>
      </c>
      <c r="V383" s="541">
        <v>0</v>
      </c>
      <c r="W383" s="541">
        <v>0</v>
      </c>
      <c r="X383" s="541">
        <v>0</v>
      </c>
      <c r="Y383" s="543"/>
      <c r="Z383" s="543" t="s">
        <v>620</v>
      </c>
      <c r="AA383" s="544">
        <v>45784</v>
      </c>
      <c r="AB383" s="544">
        <v>45784</v>
      </c>
      <c r="AC383" s="542">
        <v>45784</v>
      </c>
      <c r="AD383" s="541">
        <v>34062413909</v>
      </c>
      <c r="AE383" s="541">
        <v>0</v>
      </c>
      <c r="AF383" s="541">
        <v>0</v>
      </c>
      <c r="AG383" s="541">
        <v>0</v>
      </c>
      <c r="AH383" s="541">
        <v>0</v>
      </c>
      <c r="AI383" s="543"/>
      <c r="AJ383" s="541">
        <v>0</v>
      </c>
      <c r="AK383" s="541">
        <v>0</v>
      </c>
      <c r="AL383" s="541">
        <v>0</v>
      </c>
      <c r="AM383" s="541">
        <v>0</v>
      </c>
      <c r="AN383" s="541">
        <v>0</v>
      </c>
      <c r="AO383" s="541">
        <v>0</v>
      </c>
      <c r="AP383" s="541">
        <v>0</v>
      </c>
      <c r="AQ383" s="545" t="b">
        <v>0</v>
      </c>
      <c r="AR383" s="541">
        <v>0</v>
      </c>
      <c r="AS383" s="541">
        <v>0</v>
      </c>
      <c r="AT383" s="541">
        <v>0</v>
      </c>
      <c r="AU383" s="541">
        <v>0</v>
      </c>
      <c r="AV383" s="541">
        <v>0</v>
      </c>
      <c r="AW383" s="543"/>
      <c r="AX383" s="543"/>
      <c r="AY383" s="541">
        <v>-2.0583333333333331</v>
      </c>
      <c r="AZ383" s="541">
        <v>-0.41</v>
      </c>
      <c r="BA383" s="543"/>
      <c r="BB383" s="541">
        <v>0</v>
      </c>
      <c r="BC383" s="541">
        <v>0</v>
      </c>
      <c r="BD383" s="543"/>
      <c r="BE383" s="543"/>
      <c r="BF383" s="543"/>
      <c r="BG383" s="543"/>
      <c r="BH383" s="543" t="s">
        <v>344</v>
      </c>
      <c r="BI383" s="543"/>
      <c r="BJ383" s="545" t="b">
        <v>0</v>
      </c>
      <c r="BK383" s="541">
        <v>0</v>
      </c>
      <c r="BL383" s="541">
        <v>0</v>
      </c>
      <c r="BM383" s="541">
        <v>2.4700000000000002</v>
      </c>
      <c r="BN383" s="543" t="s">
        <v>697</v>
      </c>
      <c r="BO383" s="541">
        <v>0</v>
      </c>
      <c r="BP383" s="541">
        <v>0</v>
      </c>
      <c r="BQ383" s="541">
        <v>0</v>
      </c>
      <c r="BR383" s="541">
        <v>3244258746</v>
      </c>
      <c r="BS383" s="543" t="s">
        <v>698</v>
      </c>
      <c r="BT383" s="541">
        <v>1</v>
      </c>
      <c r="BU383" s="545" t="b">
        <v>0</v>
      </c>
      <c r="BV383" s="543"/>
      <c r="BW383" s="541">
        <v>0</v>
      </c>
      <c r="BX383" s="541">
        <v>0</v>
      </c>
      <c r="BY383" s="543" t="s">
        <v>346</v>
      </c>
      <c r="BZ383" s="542">
        <v>45849</v>
      </c>
      <c r="CA383" s="541"/>
      <c r="CB383" s="541"/>
      <c r="CC383" s="541"/>
      <c r="CD383" s="541"/>
      <c r="CE383" s="541"/>
      <c r="CF383" s="541"/>
      <c r="CG383" s="541"/>
      <c r="CH383" s="541"/>
      <c r="CI383" s="541"/>
      <c r="CJ383" s="541"/>
      <c r="CK383" s="541"/>
      <c r="CL383" s="541"/>
      <c r="CM383" s="541"/>
      <c r="CN383" s="541"/>
      <c r="CO383" s="541"/>
      <c r="CP383" s="541"/>
      <c r="CQ383" s="541"/>
      <c r="CR383" s="541"/>
      <c r="CS383" s="541"/>
      <c r="CT383" s="541"/>
      <c r="CU383" s="541"/>
      <c r="CV383" s="541"/>
      <c r="CW383" s="541"/>
      <c r="CX383" s="541"/>
      <c r="CY383" s="541"/>
    </row>
    <row r="384" spans="1:103" ht="13.2">
      <c r="A384" s="546">
        <v>366129583</v>
      </c>
      <c r="B384" s="547">
        <v>45789</v>
      </c>
      <c r="C384" s="547">
        <v>45795</v>
      </c>
      <c r="D384" s="547">
        <v>45796</v>
      </c>
      <c r="E384" s="548" t="s">
        <v>342</v>
      </c>
      <c r="F384" s="548"/>
      <c r="G384" s="546">
        <v>2918925286985</v>
      </c>
      <c r="H384" s="546">
        <v>0</v>
      </c>
      <c r="I384" s="546">
        <v>0</v>
      </c>
      <c r="J384" s="547"/>
      <c r="K384" s="547"/>
      <c r="L384" s="548"/>
      <c r="M384" s="546">
        <v>0</v>
      </c>
      <c r="N384" s="548"/>
      <c r="O384" s="548"/>
      <c r="P384" s="548"/>
      <c r="Q384" s="548"/>
      <c r="R384" s="548"/>
      <c r="S384" s="548"/>
      <c r="T384" s="546">
        <v>2</v>
      </c>
      <c r="U384" s="546">
        <v>0</v>
      </c>
      <c r="V384" s="546">
        <v>0</v>
      </c>
      <c r="W384" s="546">
        <v>0</v>
      </c>
      <c r="X384" s="546">
        <v>0</v>
      </c>
      <c r="Y384" s="548"/>
      <c r="Z384" s="548" t="s">
        <v>620</v>
      </c>
      <c r="AA384" s="549">
        <v>45789</v>
      </c>
      <c r="AB384" s="549">
        <v>45789</v>
      </c>
      <c r="AC384" s="547">
        <v>45789</v>
      </c>
      <c r="AD384" s="546">
        <v>35346006640</v>
      </c>
      <c r="AE384" s="546">
        <v>0</v>
      </c>
      <c r="AF384" s="546">
        <v>0</v>
      </c>
      <c r="AG384" s="546">
        <v>0</v>
      </c>
      <c r="AH384" s="546">
        <v>0</v>
      </c>
      <c r="AI384" s="548"/>
      <c r="AJ384" s="546">
        <v>0</v>
      </c>
      <c r="AK384" s="546">
        <v>0</v>
      </c>
      <c r="AL384" s="546">
        <v>0</v>
      </c>
      <c r="AM384" s="546">
        <v>0</v>
      </c>
      <c r="AN384" s="546">
        <v>0</v>
      </c>
      <c r="AO384" s="546">
        <v>0</v>
      </c>
      <c r="AP384" s="546">
        <v>0</v>
      </c>
      <c r="AQ384" s="550" t="b">
        <v>0</v>
      </c>
      <c r="AR384" s="546">
        <v>0</v>
      </c>
      <c r="AS384" s="546">
        <v>0</v>
      </c>
      <c r="AT384" s="546">
        <v>0</v>
      </c>
      <c r="AU384" s="546">
        <v>0</v>
      </c>
      <c r="AV384" s="546">
        <v>0</v>
      </c>
      <c r="AW384" s="548"/>
      <c r="AX384" s="548"/>
      <c r="AY384" s="546">
        <v>-0.3</v>
      </c>
      <c r="AZ384" s="546">
        <v>-0.06</v>
      </c>
      <c r="BA384" s="548"/>
      <c r="BB384" s="546">
        <v>0</v>
      </c>
      <c r="BC384" s="546">
        <v>0</v>
      </c>
      <c r="BD384" s="548"/>
      <c r="BE384" s="548"/>
      <c r="BF384" s="548"/>
      <c r="BG384" s="548"/>
      <c r="BH384" s="548" t="s">
        <v>344</v>
      </c>
      <c r="BI384" s="548"/>
      <c r="BJ384" s="550" t="b">
        <v>0</v>
      </c>
      <c r="BK384" s="546">
        <v>0</v>
      </c>
      <c r="BL384" s="546">
        <v>0</v>
      </c>
      <c r="BM384" s="546">
        <v>0.36</v>
      </c>
      <c r="BN384" s="548" t="s">
        <v>703</v>
      </c>
      <c r="BO384" s="546">
        <v>0</v>
      </c>
      <c r="BP384" s="546">
        <v>0</v>
      </c>
      <c r="BQ384" s="546">
        <v>0</v>
      </c>
      <c r="BR384" s="546">
        <v>3321918702</v>
      </c>
      <c r="BS384" s="548" t="s">
        <v>372</v>
      </c>
      <c r="BT384" s="546">
        <v>1</v>
      </c>
      <c r="BU384" s="550" t="b">
        <v>0</v>
      </c>
      <c r="BV384" s="548"/>
      <c r="BW384" s="546">
        <v>0</v>
      </c>
      <c r="BX384" s="546">
        <v>0</v>
      </c>
      <c r="BY384" s="548" t="s">
        <v>346</v>
      </c>
      <c r="BZ384" s="547">
        <v>45849</v>
      </c>
      <c r="CA384" s="546"/>
      <c r="CB384" s="546"/>
      <c r="CC384" s="546"/>
      <c r="CD384" s="546"/>
      <c r="CE384" s="546"/>
      <c r="CF384" s="546"/>
      <c r="CG384" s="546"/>
      <c r="CH384" s="546"/>
      <c r="CI384" s="546"/>
      <c r="CJ384" s="546"/>
      <c r="CK384" s="546"/>
      <c r="CL384" s="546"/>
      <c r="CM384" s="546"/>
      <c r="CN384" s="546"/>
      <c r="CO384" s="546"/>
      <c r="CP384" s="546"/>
      <c r="CQ384" s="546"/>
      <c r="CR384" s="546"/>
      <c r="CS384" s="546"/>
      <c r="CT384" s="546"/>
      <c r="CU384" s="546"/>
      <c r="CV384" s="546"/>
      <c r="CW384" s="546"/>
      <c r="CX384" s="546"/>
      <c r="CY384" s="546"/>
    </row>
    <row r="385" spans="1:103" ht="13.2">
      <c r="A385" s="541">
        <v>366129583</v>
      </c>
      <c r="B385" s="542">
        <v>45789</v>
      </c>
      <c r="C385" s="542">
        <v>45795</v>
      </c>
      <c r="D385" s="542">
        <v>45796</v>
      </c>
      <c r="E385" s="543" t="s">
        <v>342</v>
      </c>
      <c r="F385" s="543"/>
      <c r="G385" s="541">
        <v>2918925286984</v>
      </c>
      <c r="H385" s="541">
        <v>0</v>
      </c>
      <c r="I385" s="541">
        <v>0</v>
      </c>
      <c r="J385" s="542"/>
      <c r="K385" s="542"/>
      <c r="L385" s="543"/>
      <c r="M385" s="541">
        <v>0</v>
      </c>
      <c r="N385" s="543"/>
      <c r="O385" s="543"/>
      <c r="P385" s="543"/>
      <c r="Q385" s="543"/>
      <c r="R385" s="543"/>
      <c r="S385" s="543"/>
      <c r="T385" s="541">
        <v>2</v>
      </c>
      <c r="U385" s="541">
        <v>0</v>
      </c>
      <c r="V385" s="541">
        <v>0</v>
      </c>
      <c r="W385" s="541">
        <v>0</v>
      </c>
      <c r="X385" s="541">
        <v>0</v>
      </c>
      <c r="Y385" s="543"/>
      <c r="Z385" s="543" t="s">
        <v>620</v>
      </c>
      <c r="AA385" s="544">
        <v>45789</v>
      </c>
      <c r="AB385" s="544">
        <v>45789</v>
      </c>
      <c r="AC385" s="542">
        <v>45789</v>
      </c>
      <c r="AD385" s="541">
        <v>35314010527</v>
      </c>
      <c r="AE385" s="541">
        <v>0</v>
      </c>
      <c r="AF385" s="541">
        <v>0</v>
      </c>
      <c r="AG385" s="541">
        <v>0</v>
      </c>
      <c r="AH385" s="541">
        <v>0</v>
      </c>
      <c r="AI385" s="543"/>
      <c r="AJ385" s="541">
        <v>0</v>
      </c>
      <c r="AK385" s="541">
        <v>0</v>
      </c>
      <c r="AL385" s="541">
        <v>0</v>
      </c>
      <c r="AM385" s="541">
        <v>0</v>
      </c>
      <c r="AN385" s="541">
        <v>0</v>
      </c>
      <c r="AO385" s="541">
        <v>0</v>
      </c>
      <c r="AP385" s="541">
        <v>0</v>
      </c>
      <c r="AQ385" s="545" t="b">
        <v>0</v>
      </c>
      <c r="AR385" s="541">
        <v>0</v>
      </c>
      <c r="AS385" s="541">
        <v>0</v>
      </c>
      <c r="AT385" s="541">
        <v>0</v>
      </c>
      <c r="AU385" s="541">
        <v>0</v>
      </c>
      <c r="AV385" s="541">
        <v>0</v>
      </c>
      <c r="AW385" s="543"/>
      <c r="AX385" s="543"/>
      <c r="AY385" s="541">
        <v>-0.3</v>
      </c>
      <c r="AZ385" s="541">
        <v>-0.06</v>
      </c>
      <c r="BA385" s="543"/>
      <c r="BB385" s="541">
        <v>0</v>
      </c>
      <c r="BC385" s="541">
        <v>0</v>
      </c>
      <c r="BD385" s="543"/>
      <c r="BE385" s="543"/>
      <c r="BF385" s="543"/>
      <c r="BG385" s="543"/>
      <c r="BH385" s="543" t="s">
        <v>344</v>
      </c>
      <c r="BI385" s="543"/>
      <c r="BJ385" s="545" t="b">
        <v>0</v>
      </c>
      <c r="BK385" s="541">
        <v>0</v>
      </c>
      <c r="BL385" s="541">
        <v>0</v>
      </c>
      <c r="BM385" s="541">
        <v>0.36</v>
      </c>
      <c r="BN385" s="543" t="s">
        <v>703</v>
      </c>
      <c r="BO385" s="541">
        <v>0</v>
      </c>
      <c r="BP385" s="541">
        <v>0</v>
      </c>
      <c r="BQ385" s="541">
        <v>0</v>
      </c>
      <c r="BR385" s="541">
        <v>3319472410</v>
      </c>
      <c r="BS385" s="543" t="s">
        <v>373</v>
      </c>
      <c r="BT385" s="541">
        <v>1</v>
      </c>
      <c r="BU385" s="545" t="b">
        <v>0</v>
      </c>
      <c r="BV385" s="543"/>
      <c r="BW385" s="541">
        <v>0</v>
      </c>
      <c r="BX385" s="541">
        <v>0</v>
      </c>
      <c r="BY385" s="543" t="s">
        <v>346</v>
      </c>
      <c r="BZ385" s="542">
        <v>45849</v>
      </c>
      <c r="CA385" s="541"/>
      <c r="CB385" s="541"/>
      <c r="CC385" s="541"/>
      <c r="CD385" s="541"/>
      <c r="CE385" s="541"/>
      <c r="CF385" s="541"/>
      <c r="CG385" s="541"/>
      <c r="CH385" s="541"/>
      <c r="CI385" s="541"/>
      <c r="CJ385" s="541"/>
      <c r="CK385" s="541"/>
      <c r="CL385" s="541"/>
      <c r="CM385" s="541"/>
      <c r="CN385" s="541"/>
      <c r="CO385" s="541"/>
      <c r="CP385" s="541"/>
      <c r="CQ385" s="541"/>
      <c r="CR385" s="541"/>
      <c r="CS385" s="541"/>
      <c r="CT385" s="541"/>
      <c r="CU385" s="541"/>
      <c r="CV385" s="541"/>
      <c r="CW385" s="541"/>
      <c r="CX385" s="541"/>
      <c r="CY385" s="541"/>
    </row>
    <row r="386" spans="1:103" ht="13.2">
      <c r="A386" s="546">
        <v>366129583</v>
      </c>
      <c r="B386" s="547">
        <v>45789</v>
      </c>
      <c r="C386" s="547">
        <v>45795</v>
      </c>
      <c r="D386" s="547">
        <v>45796</v>
      </c>
      <c r="E386" s="548" t="s">
        <v>342</v>
      </c>
      <c r="F386" s="548"/>
      <c r="G386" s="546">
        <v>2918925286983</v>
      </c>
      <c r="H386" s="546">
        <v>0</v>
      </c>
      <c r="I386" s="546">
        <v>0</v>
      </c>
      <c r="J386" s="547"/>
      <c r="K386" s="547"/>
      <c r="L386" s="548"/>
      <c r="M386" s="546">
        <v>0</v>
      </c>
      <c r="N386" s="548"/>
      <c r="O386" s="548"/>
      <c r="P386" s="548"/>
      <c r="Q386" s="548"/>
      <c r="R386" s="548"/>
      <c r="S386" s="548"/>
      <c r="T386" s="546">
        <v>2</v>
      </c>
      <c r="U386" s="546">
        <v>0</v>
      </c>
      <c r="V386" s="546">
        <v>0</v>
      </c>
      <c r="W386" s="546">
        <v>0</v>
      </c>
      <c r="X386" s="546">
        <v>0</v>
      </c>
      <c r="Y386" s="548"/>
      <c r="Z386" s="548" t="s">
        <v>620</v>
      </c>
      <c r="AA386" s="549">
        <v>45789</v>
      </c>
      <c r="AB386" s="549">
        <v>45789</v>
      </c>
      <c r="AC386" s="547">
        <v>45789</v>
      </c>
      <c r="AD386" s="546">
        <v>35313615044</v>
      </c>
      <c r="AE386" s="546">
        <v>0</v>
      </c>
      <c r="AF386" s="546">
        <v>0</v>
      </c>
      <c r="AG386" s="546">
        <v>0</v>
      </c>
      <c r="AH386" s="546">
        <v>0</v>
      </c>
      <c r="AI386" s="548"/>
      <c r="AJ386" s="546">
        <v>0</v>
      </c>
      <c r="AK386" s="546">
        <v>0</v>
      </c>
      <c r="AL386" s="546">
        <v>0</v>
      </c>
      <c r="AM386" s="546">
        <v>0</v>
      </c>
      <c r="AN386" s="546">
        <v>0</v>
      </c>
      <c r="AO386" s="546">
        <v>0</v>
      </c>
      <c r="AP386" s="546">
        <v>0</v>
      </c>
      <c r="AQ386" s="550" t="b">
        <v>0</v>
      </c>
      <c r="AR386" s="546">
        <v>0</v>
      </c>
      <c r="AS386" s="546">
        <v>0</v>
      </c>
      <c r="AT386" s="546">
        <v>0</v>
      </c>
      <c r="AU386" s="546">
        <v>0</v>
      </c>
      <c r="AV386" s="546">
        <v>0</v>
      </c>
      <c r="AW386" s="548"/>
      <c r="AX386" s="548"/>
      <c r="AY386" s="546">
        <v>-0.3</v>
      </c>
      <c r="AZ386" s="546">
        <v>-0.06</v>
      </c>
      <c r="BA386" s="548"/>
      <c r="BB386" s="546">
        <v>0</v>
      </c>
      <c r="BC386" s="546">
        <v>0</v>
      </c>
      <c r="BD386" s="548"/>
      <c r="BE386" s="548"/>
      <c r="BF386" s="548"/>
      <c r="BG386" s="548"/>
      <c r="BH386" s="548" t="s">
        <v>344</v>
      </c>
      <c r="BI386" s="548"/>
      <c r="BJ386" s="550" t="b">
        <v>0</v>
      </c>
      <c r="BK386" s="546">
        <v>0</v>
      </c>
      <c r="BL386" s="546">
        <v>0</v>
      </c>
      <c r="BM386" s="546">
        <v>0.36</v>
      </c>
      <c r="BN386" s="548" t="s">
        <v>703</v>
      </c>
      <c r="BO386" s="546">
        <v>0</v>
      </c>
      <c r="BP386" s="546">
        <v>0</v>
      </c>
      <c r="BQ386" s="546">
        <v>0</v>
      </c>
      <c r="BR386" s="546">
        <v>3318993250</v>
      </c>
      <c r="BS386" s="548" t="s">
        <v>371</v>
      </c>
      <c r="BT386" s="546">
        <v>1</v>
      </c>
      <c r="BU386" s="550" t="b">
        <v>0</v>
      </c>
      <c r="BV386" s="548"/>
      <c r="BW386" s="546">
        <v>0</v>
      </c>
      <c r="BX386" s="546">
        <v>0</v>
      </c>
      <c r="BY386" s="548" t="s">
        <v>346</v>
      </c>
      <c r="BZ386" s="547">
        <v>45849</v>
      </c>
      <c r="CA386" s="546"/>
      <c r="CB386" s="546"/>
      <c r="CC386" s="546"/>
      <c r="CD386" s="546"/>
      <c r="CE386" s="546"/>
      <c r="CF386" s="546"/>
      <c r="CG386" s="546"/>
      <c r="CH386" s="546"/>
      <c r="CI386" s="546"/>
      <c r="CJ386" s="546"/>
      <c r="CK386" s="546"/>
      <c r="CL386" s="546"/>
      <c r="CM386" s="546"/>
      <c r="CN386" s="546"/>
      <c r="CO386" s="546"/>
      <c r="CP386" s="546"/>
      <c r="CQ386" s="546"/>
      <c r="CR386" s="546"/>
      <c r="CS386" s="546"/>
      <c r="CT386" s="546"/>
      <c r="CU386" s="546"/>
      <c r="CV386" s="546"/>
      <c r="CW386" s="546"/>
      <c r="CX386" s="546"/>
      <c r="CY386" s="546"/>
    </row>
    <row r="387" spans="1:103" ht="13.2">
      <c r="A387" s="541">
        <v>366129583</v>
      </c>
      <c r="B387" s="542">
        <v>45789</v>
      </c>
      <c r="C387" s="542">
        <v>45795</v>
      </c>
      <c r="D387" s="542">
        <v>45796</v>
      </c>
      <c r="E387" s="543" t="s">
        <v>342</v>
      </c>
      <c r="F387" s="543"/>
      <c r="G387" s="541">
        <v>2919019635921</v>
      </c>
      <c r="H387" s="541">
        <v>0</v>
      </c>
      <c r="I387" s="541">
        <v>0</v>
      </c>
      <c r="J387" s="542"/>
      <c r="K387" s="542"/>
      <c r="L387" s="543"/>
      <c r="M387" s="541">
        <v>0</v>
      </c>
      <c r="N387" s="543"/>
      <c r="O387" s="543"/>
      <c r="P387" s="543"/>
      <c r="Q387" s="543"/>
      <c r="R387" s="543"/>
      <c r="S387" s="543"/>
      <c r="T387" s="541">
        <v>2</v>
      </c>
      <c r="U387" s="541">
        <v>0</v>
      </c>
      <c r="V387" s="541">
        <v>0</v>
      </c>
      <c r="W387" s="541">
        <v>0</v>
      </c>
      <c r="X387" s="541">
        <v>0</v>
      </c>
      <c r="Y387" s="543"/>
      <c r="Z387" s="543" t="s">
        <v>620</v>
      </c>
      <c r="AA387" s="544">
        <v>45790</v>
      </c>
      <c r="AB387" s="544">
        <v>45790</v>
      </c>
      <c r="AC387" s="542">
        <v>45790</v>
      </c>
      <c r="AD387" s="541">
        <v>35463985424</v>
      </c>
      <c r="AE387" s="541">
        <v>0</v>
      </c>
      <c r="AF387" s="541">
        <v>0</v>
      </c>
      <c r="AG387" s="541">
        <v>0</v>
      </c>
      <c r="AH387" s="541">
        <v>0</v>
      </c>
      <c r="AI387" s="543"/>
      <c r="AJ387" s="541">
        <v>0</v>
      </c>
      <c r="AK387" s="541">
        <v>0</v>
      </c>
      <c r="AL387" s="541">
        <v>0</v>
      </c>
      <c r="AM387" s="541">
        <v>0</v>
      </c>
      <c r="AN387" s="541">
        <v>0</v>
      </c>
      <c r="AO387" s="541">
        <v>0</v>
      </c>
      <c r="AP387" s="541">
        <v>0</v>
      </c>
      <c r="AQ387" s="545" t="b">
        <v>0</v>
      </c>
      <c r="AR387" s="541">
        <v>0</v>
      </c>
      <c r="AS387" s="541">
        <v>0</v>
      </c>
      <c r="AT387" s="541">
        <v>0</v>
      </c>
      <c r="AU387" s="541">
        <v>0</v>
      </c>
      <c r="AV387" s="541">
        <v>0</v>
      </c>
      <c r="AW387" s="543"/>
      <c r="AX387" s="543"/>
      <c r="AY387" s="541">
        <v>-0.32500000000000001</v>
      </c>
      <c r="AZ387" s="541">
        <v>-7.0000000000000007E-2</v>
      </c>
      <c r="BA387" s="543"/>
      <c r="BB387" s="541">
        <v>0</v>
      </c>
      <c r="BC387" s="541">
        <v>0</v>
      </c>
      <c r="BD387" s="543"/>
      <c r="BE387" s="543"/>
      <c r="BF387" s="543"/>
      <c r="BG387" s="543"/>
      <c r="BH387" s="543" t="s">
        <v>344</v>
      </c>
      <c r="BI387" s="543"/>
      <c r="BJ387" s="545" t="b">
        <v>0</v>
      </c>
      <c r="BK387" s="541">
        <v>0</v>
      </c>
      <c r="BL387" s="541">
        <v>0</v>
      </c>
      <c r="BM387" s="541">
        <v>0.39</v>
      </c>
      <c r="BN387" s="543" t="s">
        <v>703</v>
      </c>
      <c r="BO387" s="541">
        <v>0</v>
      </c>
      <c r="BP387" s="541">
        <v>0</v>
      </c>
      <c r="BQ387" s="541">
        <v>0</v>
      </c>
      <c r="BR387" s="541">
        <v>3329457748</v>
      </c>
      <c r="BS387" s="543" t="s">
        <v>374</v>
      </c>
      <c r="BT387" s="541">
        <v>1</v>
      </c>
      <c r="BU387" s="545" t="b">
        <v>0</v>
      </c>
      <c r="BV387" s="543"/>
      <c r="BW387" s="541">
        <v>0</v>
      </c>
      <c r="BX387" s="541">
        <v>0</v>
      </c>
      <c r="BY387" s="543" t="s">
        <v>346</v>
      </c>
      <c r="BZ387" s="542">
        <v>45849</v>
      </c>
      <c r="CA387" s="541"/>
      <c r="CB387" s="541"/>
      <c r="CC387" s="541"/>
      <c r="CD387" s="541"/>
      <c r="CE387" s="541"/>
      <c r="CF387" s="541"/>
      <c r="CG387" s="541"/>
      <c r="CH387" s="541"/>
      <c r="CI387" s="541"/>
      <c r="CJ387" s="541"/>
      <c r="CK387" s="541"/>
      <c r="CL387" s="541"/>
      <c r="CM387" s="541"/>
      <c r="CN387" s="541"/>
      <c r="CO387" s="541"/>
      <c r="CP387" s="541"/>
      <c r="CQ387" s="541"/>
      <c r="CR387" s="541"/>
      <c r="CS387" s="541"/>
      <c r="CT387" s="541"/>
      <c r="CU387" s="541"/>
      <c r="CV387" s="541"/>
      <c r="CW387" s="541"/>
      <c r="CX387" s="541"/>
      <c r="CY387" s="541"/>
    </row>
    <row r="388" spans="1:103" ht="13.2">
      <c r="A388" s="546">
        <v>366129583</v>
      </c>
      <c r="B388" s="547">
        <v>45789</v>
      </c>
      <c r="C388" s="547">
        <v>45795</v>
      </c>
      <c r="D388" s="547">
        <v>45796</v>
      </c>
      <c r="E388" s="548" t="s">
        <v>342</v>
      </c>
      <c r="F388" s="548"/>
      <c r="G388" s="546">
        <v>2919019635920</v>
      </c>
      <c r="H388" s="546">
        <v>0</v>
      </c>
      <c r="I388" s="546">
        <v>0</v>
      </c>
      <c r="J388" s="547"/>
      <c r="K388" s="547"/>
      <c r="L388" s="548"/>
      <c r="M388" s="546">
        <v>0</v>
      </c>
      <c r="N388" s="548"/>
      <c r="O388" s="548"/>
      <c r="P388" s="548"/>
      <c r="Q388" s="548"/>
      <c r="R388" s="548"/>
      <c r="S388" s="548"/>
      <c r="T388" s="546">
        <v>2</v>
      </c>
      <c r="U388" s="546">
        <v>0</v>
      </c>
      <c r="V388" s="546">
        <v>0</v>
      </c>
      <c r="W388" s="546">
        <v>0</v>
      </c>
      <c r="X388" s="546">
        <v>0</v>
      </c>
      <c r="Y388" s="548"/>
      <c r="Z388" s="548" t="s">
        <v>620</v>
      </c>
      <c r="AA388" s="549">
        <v>45790</v>
      </c>
      <c r="AB388" s="549">
        <v>45790</v>
      </c>
      <c r="AC388" s="547">
        <v>45790</v>
      </c>
      <c r="AD388" s="546">
        <v>35439721482</v>
      </c>
      <c r="AE388" s="546">
        <v>0</v>
      </c>
      <c r="AF388" s="546">
        <v>0</v>
      </c>
      <c r="AG388" s="546">
        <v>0</v>
      </c>
      <c r="AH388" s="546">
        <v>0</v>
      </c>
      <c r="AI388" s="548"/>
      <c r="AJ388" s="546">
        <v>0</v>
      </c>
      <c r="AK388" s="546">
        <v>0</v>
      </c>
      <c r="AL388" s="546">
        <v>0</v>
      </c>
      <c r="AM388" s="546">
        <v>0</v>
      </c>
      <c r="AN388" s="546">
        <v>0</v>
      </c>
      <c r="AO388" s="546">
        <v>0</v>
      </c>
      <c r="AP388" s="546">
        <v>0</v>
      </c>
      <c r="AQ388" s="550" t="b">
        <v>0</v>
      </c>
      <c r="AR388" s="546">
        <v>0</v>
      </c>
      <c r="AS388" s="546">
        <v>0</v>
      </c>
      <c r="AT388" s="546">
        <v>0</v>
      </c>
      <c r="AU388" s="546">
        <v>0</v>
      </c>
      <c r="AV388" s="546">
        <v>0</v>
      </c>
      <c r="AW388" s="548"/>
      <c r="AX388" s="548"/>
      <c r="AY388" s="546">
        <v>-0.32500000000000001</v>
      </c>
      <c r="AZ388" s="546">
        <v>-7.0000000000000007E-2</v>
      </c>
      <c r="BA388" s="548"/>
      <c r="BB388" s="546">
        <v>0</v>
      </c>
      <c r="BC388" s="546">
        <v>0</v>
      </c>
      <c r="BD388" s="548"/>
      <c r="BE388" s="548"/>
      <c r="BF388" s="548"/>
      <c r="BG388" s="548"/>
      <c r="BH388" s="548" t="s">
        <v>344</v>
      </c>
      <c r="BI388" s="548"/>
      <c r="BJ388" s="550" t="b">
        <v>0</v>
      </c>
      <c r="BK388" s="546">
        <v>0</v>
      </c>
      <c r="BL388" s="546">
        <v>0</v>
      </c>
      <c r="BM388" s="546">
        <v>0.39</v>
      </c>
      <c r="BN388" s="548" t="s">
        <v>703</v>
      </c>
      <c r="BO388" s="546">
        <v>0</v>
      </c>
      <c r="BP388" s="546">
        <v>0</v>
      </c>
      <c r="BQ388" s="546">
        <v>0</v>
      </c>
      <c r="BR388" s="546">
        <v>3328600581</v>
      </c>
      <c r="BS388" s="548" t="s">
        <v>375</v>
      </c>
      <c r="BT388" s="546">
        <v>1</v>
      </c>
      <c r="BU388" s="550" t="b">
        <v>0</v>
      </c>
      <c r="BV388" s="548"/>
      <c r="BW388" s="546">
        <v>0</v>
      </c>
      <c r="BX388" s="546">
        <v>0</v>
      </c>
      <c r="BY388" s="548" t="s">
        <v>346</v>
      </c>
      <c r="BZ388" s="547">
        <v>45849</v>
      </c>
      <c r="CA388" s="546"/>
      <c r="CB388" s="546"/>
      <c r="CC388" s="546"/>
      <c r="CD388" s="546"/>
      <c r="CE388" s="546"/>
      <c r="CF388" s="546"/>
      <c r="CG388" s="546"/>
      <c r="CH388" s="546"/>
      <c r="CI388" s="546"/>
      <c r="CJ388" s="546"/>
      <c r="CK388" s="546"/>
      <c r="CL388" s="546"/>
      <c r="CM388" s="546"/>
      <c r="CN388" s="546"/>
      <c r="CO388" s="546"/>
      <c r="CP388" s="546"/>
      <c r="CQ388" s="546"/>
      <c r="CR388" s="546"/>
      <c r="CS388" s="546"/>
      <c r="CT388" s="546"/>
      <c r="CU388" s="546"/>
      <c r="CV388" s="546"/>
      <c r="CW388" s="546"/>
      <c r="CX388" s="546"/>
      <c r="CY388" s="546"/>
    </row>
    <row r="389" spans="1:103" ht="13.2">
      <c r="A389" s="541">
        <v>366129583</v>
      </c>
      <c r="B389" s="542">
        <v>45789</v>
      </c>
      <c r="C389" s="542">
        <v>45795</v>
      </c>
      <c r="D389" s="542">
        <v>45796</v>
      </c>
      <c r="E389" s="543" t="s">
        <v>342</v>
      </c>
      <c r="F389" s="543"/>
      <c r="G389" s="541">
        <v>2919280851261</v>
      </c>
      <c r="H389" s="541">
        <v>0</v>
      </c>
      <c r="I389" s="541">
        <v>0</v>
      </c>
      <c r="J389" s="542"/>
      <c r="K389" s="542"/>
      <c r="L389" s="543"/>
      <c r="M389" s="541">
        <v>0</v>
      </c>
      <c r="N389" s="543"/>
      <c r="O389" s="543"/>
      <c r="P389" s="543"/>
      <c r="Q389" s="543"/>
      <c r="R389" s="543"/>
      <c r="S389" s="543"/>
      <c r="T389" s="541">
        <v>2</v>
      </c>
      <c r="U389" s="541">
        <v>0</v>
      </c>
      <c r="V389" s="541">
        <v>0</v>
      </c>
      <c r="W389" s="541">
        <v>0</v>
      </c>
      <c r="X389" s="541">
        <v>0</v>
      </c>
      <c r="Y389" s="543"/>
      <c r="Z389" s="543" t="s">
        <v>620</v>
      </c>
      <c r="AA389" s="544">
        <v>45791</v>
      </c>
      <c r="AB389" s="544">
        <v>45791</v>
      </c>
      <c r="AC389" s="542">
        <v>45791</v>
      </c>
      <c r="AD389" s="541">
        <v>35439721482</v>
      </c>
      <c r="AE389" s="541">
        <v>0</v>
      </c>
      <c r="AF389" s="541">
        <v>0</v>
      </c>
      <c r="AG389" s="541">
        <v>0</v>
      </c>
      <c r="AH389" s="541">
        <v>0</v>
      </c>
      <c r="AI389" s="543"/>
      <c r="AJ389" s="541">
        <v>0</v>
      </c>
      <c r="AK389" s="541">
        <v>0</v>
      </c>
      <c r="AL389" s="541">
        <v>0</v>
      </c>
      <c r="AM389" s="541">
        <v>0</v>
      </c>
      <c r="AN389" s="541">
        <v>0</v>
      </c>
      <c r="AO389" s="541">
        <v>0</v>
      </c>
      <c r="AP389" s="541">
        <v>0</v>
      </c>
      <c r="AQ389" s="545" t="b">
        <v>0</v>
      </c>
      <c r="AR389" s="541">
        <v>0</v>
      </c>
      <c r="AS389" s="541">
        <v>0</v>
      </c>
      <c r="AT389" s="541">
        <v>0</v>
      </c>
      <c r="AU389" s="541">
        <v>0</v>
      </c>
      <c r="AV389" s="541">
        <v>0</v>
      </c>
      <c r="AW389" s="543"/>
      <c r="AX389" s="543"/>
      <c r="AY389" s="541">
        <v>-1.75</v>
      </c>
      <c r="AZ389" s="541">
        <v>-0.35</v>
      </c>
      <c r="BA389" s="543"/>
      <c r="BB389" s="541">
        <v>0</v>
      </c>
      <c r="BC389" s="541">
        <v>0</v>
      </c>
      <c r="BD389" s="543"/>
      <c r="BE389" s="543"/>
      <c r="BF389" s="543"/>
      <c r="BG389" s="543"/>
      <c r="BH389" s="543" t="s">
        <v>344</v>
      </c>
      <c r="BI389" s="543"/>
      <c r="BJ389" s="545" t="b">
        <v>0</v>
      </c>
      <c r="BK389" s="541">
        <v>0</v>
      </c>
      <c r="BL389" s="541">
        <v>0</v>
      </c>
      <c r="BM389" s="541">
        <v>2.1</v>
      </c>
      <c r="BN389" s="543"/>
      <c r="BO389" s="541">
        <v>0</v>
      </c>
      <c r="BP389" s="541">
        <v>0</v>
      </c>
      <c r="BQ389" s="541">
        <v>0</v>
      </c>
      <c r="BR389" s="541">
        <v>0</v>
      </c>
      <c r="BS389" s="543" t="s">
        <v>704</v>
      </c>
      <c r="BT389" s="541">
        <v>1</v>
      </c>
      <c r="BU389" s="545" t="b">
        <v>0</v>
      </c>
      <c r="BV389" s="543"/>
      <c r="BW389" s="541">
        <v>0</v>
      </c>
      <c r="BX389" s="541">
        <v>0</v>
      </c>
      <c r="BY389" s="543" t="s">
        <v>346</v>
      </c>
      <c r="BZ389" s="542">
        <v>45849</v>
      </c>
      <c r="CA389" s="541"/>
      <c r="CB389" s="541"/>
      <c r="CC389" s="541"/>
      <c r="CD389" s="541"/>
      <c r="CE389" s="541"/>
      <c r="CF389" s="541"/>
      <c r="CG389" s="541"/>
      <c r="CH389" s="541"/>
      <c r="CI389" s="541"/>
      <c r="CJ389" s="541"/>
      <c r="CK389" s="541"/>
      <c r="CL389" s="541"/>
      <c r="CM389" s="541"/>
      <c r="CN389" s="541"/>
      <c r="CO389" s="541"/>
      <c r="CP389" s="541"/>
      <c r="CQ389" s="541"/>
      <c r="CR389" s="541"/>
      <c r="CS389" s="541"/>
      <c r="CT389" s="541"/>
      <c r="CU389" s="541"/>
      <c r="CV389" s="541"/>
      <c r="CW389" s="541"/>
      <c r="CX389" s="541"/>
      <c r="CY389" s="541"/>
    </row>
    <row r="390" spans="1:103" ht="13.2">
      <c r="A390" s="546">
        <v>366129583</v>
      </c>
      <c r="B390" s="547">
        <v>45789</v>
      </c>
      <c r="C390" s="547">
        <v>45795</v>
      </c>
      <c r="D390" s="547">
        <v>45796</v>
      </c>
      <c r="E390" s="548" t="s">
        <v>342</v>
      </c>
      <c r="F390" s="548"/>
      <c r="G390" s="546">
        <v>2919280851262</v>
      </c>
      <c r="H390" s="546">
        <v>0</v>
      </c>
      <c r="I390" s="546">
        <v>0</v>
      </c>
      <c r="J390" s="547"/>
      <c r="K390" s="547"/>
      <c r="L390" s="548"/>
      <c r="M390" s="546">
        <v>0</v>
      </c>
      <c r="N390" s="548"/>
      <c r="O390" s="548"/>
      <c r="P390" s="548"/>
      <c r="Q390" s="548"/>
      <c r="R390" s="548"/>
      <c r="S390" s="548"/>
      <c r="T390" s="546">
        <v>2</v>
      </c>
      <c r="U390" s="546">
        <v>0</v>
      </c>
      <c r="V390" s="546">
        <v>0</v>
      </c>
      <c r="W390" s="546">
        <v>0</v>
      </c>
      <c r="X390" s="546">
        <v>0</v>
      </c>
      <c r="Y390" s="548"/>
      <c r="Z390" s="548" t="s">
        <v>620</v>
      </c>
      <c r="AA390" s="549">
        <v>45791</v>
      </c>
      <c r="AB390" s="549">
        <v>45791</v>
      </c>
      <c r="AC390" s="547">
        <v>45791</v>
      </c>
      <c r="AD390" s="546">
        <v>35463985424</v>
      </c>
      <c r="AE390" s="546">
        <v>0</v>
      </c>
      <c r="AF390" s="546">
        <v>0</v>
      </c>
      <c r="AG390" s="546">
        <v>0</v>
      </c>
      <c r="AH390" s="546">
        <v>0</v>
      </c>
      <c r="AI390" s="548"/>
      <c r="AJ390" s="546">
        <v>0</v>
      </c>
      <c r="AK390" s="546">
        <v>0</v>
      </c>
      <c r="AL390" s="546">
        <v>0</v>
      </c>
      <c r="AM390" s="546">
        <v>0</v>
      </c>
      <c r="AN390" s="546">
        <v>0</v>
      </c>
      <c r="AO390" s="546">
        <v>0</v>
      </c>
      <c r="AP390" s="546">
        <v>0</v>
      </c>
      <c r="AQ390" s="550" t="b">
        <v>0</v>
      </c>
      <c r="AR390" s="546">
        <v>0</v>
      </c>
      <c r="AS390" s="546">
        <v>0</v>
      </c>
      <c r="AT390" s="546">
        <v>0</v>
      </c>
      <c r="AU390" s="546">
        <v>0</v>
      </c>
      <c r="AV390" s="546">
        <v>0</v>
      </c>
      <c r="AW390" s="548"/>
      <c r="AX390" s="548"/>
      <c r="AY390" s="546">
        <v>-1.75</v>
      </c>
      <c r="AZ390" s="546">
        <v>-0.35</v>
      </c>
      <c r="BA390" s="548"/>
      <c r="BB390" s="546">
        <v>0</v>
      </c>
      <c r="BC390" s="546">
        <v>0</v>
      </c>
      <c r="BD390" s="548"/>
      <c r="BE390" s="548"/>
      <c r="BF390" s="548"/>
      <c r="BG390" s="548"/>
      <c r="BH390" s="548" t="s">
        <v>344</v>
      </c>
      <c r="BI390" s="548"/>
      <c r="BJ390" s="550" t="b">
        <v>0</v>
      </c>
      <c r="BK390" s="546">
        <v>0</v>
      </c>
      <c r="BL390" s="546">
        <v>0</v>
      </c>
      <c r="BM390" s="546">
        <v>2.1</v>
      </c>
      <c r="BN390" s="548"/>
      <c r="BO390" s="546">
        <v>0</v>
      </c>
      <c r="BP390" s="546">
        <v>0</v>
      </c>
      <c r="BQ390" s="546">
        <v>0</v>
      </c>
      <c r="BR390" s="546">
        <v>0</v>
      </c>
      <c r="BS390" s="548" t="s">
        <v>705</v>
      </c>
      <c r="BT390" s="546">
        <v>1</v>
      </c>
      <c r="BU390" s="550" t="b">
        <v>0</v>
      </c>
      <c r="BV390" s="548"/>
      <c r="BW390" s="546">
        <v>0</v>
      </c>
      <c r="BX390" s="546">
        <v>0</v>
      </c>
      <c r="BY390" s="548" t="s">
        <v>346</v>
      </c>
      <c r="BZ390" s="547">
        <v>45849</v>
      </c>
      <c r="CA390" s="546"/>
      <c r="CB390" s="546"/>
      <c r="CC390" s="546"/>
      <c r="CD390" s="546"/>
      <c r="CE390" s="546"/>
      <c r="CF390" s="546"/>
      <c r="CG390" s="546"/>
      <c r="CH390" s="546"/>
      <c r="CI390" s="546"/>
      <c r="CJ390" s="546"/>
      <c r="CK390" s="546"/>
      <c r="CL390" s="546"/>
      <c r="CM390" s="546"/>
      <c r="CN390" s="546"/>
      <c r="CO390" s="546"/>
      <c r="CP390" s="546"/>
      <c r="CQ390" s="546"/>
      <c r="CR390" s="546"/>
      <c r="CS390" s="546"/>
      <c r="CT390" s="546"/>
      <c r="CU390" s="546"/>
      <c r="CV390" s="546"/>
      <c r="CW390" s="546"/>
      <c r="CX390" s="546"/>
      <c r="CY390" s="546"/>
    </row>
    <row r="391" spans="1:103" ht="13.2">
      <c r="A391" s="541">
        <v>378321913</v>
      </c>
      <c r="B391" s="542">
        <v>45803</v>
      </c>
      <c r="C391" s="542">
        <v>45809</v>
      </c>
      <c r="D391" s="542">
        <v>45810</v>
      </c>
      <c r="E391" s="543" t="s">
        <v>342</v>
      </c>
      <c r="F391" s="543"/>
      <c r="G391" s="541">
        <v>2922502327707</v>
      </c>
      <c r="H391" s="541">
        <v>0</v>
      </c>
      <c r="I391" s="541">
        <v>0</v>
      </c>
      <c r="J391" s="542"/>
      <c r="K391" s="542"/>
      <c r="L391" s="543"/>
      <c r="M391" s="541">
        <v>0</v>
      </c>
      <c r="N391" s="543"/>
      <c r="O391" s="543"/>
      <c r="P391" s="543"/>
      <c r="Q391" s="543"/>
      <c r="R391" s="543" t="s">
        <v>706</v>
      </c>
      <c r="S391" s="543"/>
      <c r="T391" s="541">
        <v>2</v>
      </c>
      <c r="U391" s="541">
        <v>0</v>
      </c>
      <c r="V391" s="541">
        <v>0</v>
      </c>
      <c r="W391" s="541">
        <v>0</v>
      </c>
      <c r="X391" s="541">
        <v>0</v>
      </c>
      <c r="Y391" s="543"/>
      <c r="Z391" s="543" t="s">
        <v>620</v>
      </c>
      <c r="AA391" s="544">
        <v>45807</v>
      </c>
      <c r="AB391" s="544">
        <v>45807</v>
      </c>
      <c r="AC391" s="542">
        <v>45807</v>
      </c>
      <c r="AD391" s="541">
        <v>36079475404</v>
      </c>
      <c r="AE391" s="541">
        <v>0</v>
      </c>
      <c r="AF391" s="541">
        <v>0</v>
      </c>
      <c r="AG391" s="541">
        <v>0</v>
      </c>
      <c r="AH391" s="541">
        <v>0</v>
      </c>
      <c r="AI391" s="543"/>
      <c r="AJ391" s="541">
        <v>0</v>
      </c>
      <c r="AK391" s="541">
        <v>0</v>
      </c>
      <c r="AL391" s="541">
        <v>0</v>
      </c>
      <c r="AM391" s="541">
        <v>0</v>
      </c>
      <c r="AN391" s="541">
        <v>0</v>
      </c>
      <c r="AO391" s="541">
        <v>0</v>
      </c>
      <c r="AP391" s="541">
        <v>0</v>
      </c>
      <c r="AQ391" s="545" t="b">
        <v>0</v>
      </c>
      <c r="AR391" s="541">
        <v>0</v>
      </c>
      <c r="AS391" s="541">
        <v>0</v>
      </c>
      <c r="AT391" s="541">
        <v>0</v>
      </c>
      <c r="AU391" s="541">
        <v>0</v>
      </c>
      <c r="AV391" s="541">
        <v>0</v>
      </c>
      <c r="AW391" s="543"/>
      <c r="AX391" s="543"/>
      <c r="AY391" s="541">
        <v>-0.85833333333333328</v>
      </c>
      <c r="AZ391" s="541">
        <v>-0.17</v>
      </c>
      <c r="BA391" s="543"/>
      <c r="BB391" s="541">
        <v>0</v>
      </c>
      <c r="BC391" s="541">
        <v>0</v>
      </c>
      <c r="BD391" s="543"/>
      <c r="BE391" s="543"/>
      <c r="BF391" s="543"/>
      <c r="BG391" s="543"/>
      <c r="BH391" s="543" t="s">
        <v>344</v>
      </c>
      <c r="BI391" s="543"/>
      <c r="BJ391" s="545" t="b">
        <v>0</v>
      </c>
      <c r="BK391" s="541">
        <v>0</v>
      </c>
      <c r="BL391" s="541">
        <v>0</v>
      </c>
      <c r="BM391" s="541">
        <v>1.03</v>
      </c>
      <c r="BN391" s="543"/>
      <c r="BO391" s="541">
        <v>0</v>
      </c>
      <c r="BP391" s="541">
        <v>0</v>
      </c>
      <c r="BQ391" s="541">
        <v>0</v>
      </c>
      <c r="BR391" s="541">
        <v>3405185469</v>
      </c>
      <c r="BS391" s="543" t="s">
        <v>377</v>
      </c>
      <c r="BT391" s="541">
        <v>1</v>
      </c>
      <c r="BU391" s="545" t="b">
        <v>0</v>
      </c>
      <c r="BV391" s="543"/>
      <c r="BW391" s="541">
        <v>0</v>
      </c>
      <c r="BX391" s="541">
        <v>0</v>
      </c>
      <c r="BY391" s="543" t="s">
        <v>346</v>
      </c>
      <c r="BZ391" s="542">
        <v>45849</v>
      </c>
      <c r="CA391" s="541"/>
      <c r="CB391" s="541"/>
      <c r="CC391" s="541"/>
      <c r="CD391" s="541"/>
      <c r="CE391" s="541"/>
      <c r="CF391" s="541"/>
      <c r="CG391" s="541"/>
      <c r="CH391" s="541"/>
      <c r="CI391" s="541"/>
      <c r="CJ391" s="541"/>
      <c r="CK391" s="541"/>
      <c r="CL391" s="541"/>
      <c r="CM391" s="541"/>
      <c r="CN391" s="541"/>
      <c r="CO391" s="541"/>
      <c r="CP391" s="541"/>
      <c r="CQ391" s="541"/>
      <c r="CR391" s="541"/>
      <c r="CS391" s="541"/>
      <c r="CT391" s="541"/>
      <c r="CU391" s="541"/>
      <c r="CV391" s="541"/>
      <c r="CW391" s="541"/>
      <c r="CX391" s="541"/>
      <c r="CY391" s="541"/>
    </row>
    <row r="392" spans="1:103" ht="13.2">
      <c r="A392" s="546">
        <v>378321913</v>
      </c>
      <c r="B392" s="547">
        <v>45803</v>
      </c>
      <c r="C392" s="547">
        <v>45809</v>
      </c>
      <c r="D392" s="547">
        <v>45810</v>
      </c>
      <c r="E392" s="548" t="s">
        <v>342</v>
      </c>
      <c r="F392" s="548"/>
      <c r="G392" s="546">
        <v>2922502327710</v>
      </c>
      <c r="H392" s="546">
        <v>0</v>
      </c>
      <c r="I392" s="546">
        <v>0</v>
      </c>
      <c r="J392" s="547"/>
      <c r="K392" s="547"/>
      <c r="L392" s="548"/>
      <c r="M392" s="546">
        <v>0</v>
      </c>
      <c r="N392" s="548"/>
      <c r="O392" s="548"/>
      <c r="P392" s="548"/>
      <c r="Q392" s="548"/>
      <c r="R392" s="548" t="s">
        <v>706</v>
      </c>
      <c r="S392" s="548"/>
      <c r="T392" s="546">
        <v>2</v>
      </c>
      <c r="U392" s="546">
        <v>0</v>
      </c>
      <c r="V392" s="546">
        <v>0</v>
      </c>
      <c r="W392" s="546">
        <v>0</v>
      </c>
      <c r="X392" s="546">
        <v>0</v>
      </c>
      <c r="Y392" s="548"/>
      <c r="Z392" s="548" t="s">
        <v>620</v>
      </c>
      <c r="AA392" s="549">
        <v>45807</v>
      </c>
      <c r="AB392" s="549">
        <v>45807</v>
      </c>
      <c r="AC392" s="547">
        <v>45807</v>
      </c>
      <c r="AD392" s="546">
        <v>36079475404</v>
      </c>
      <c r="AE392" s="546">
        <v>0</v>
      </c>
      <c r="AF392" s="546">
        <v>0</v>
      </c>
      <c r="AG392" s="546">
        <v>0</v>
      </c>
      <c r="AH392" s="546">
        <v>0</v>
      </c>
      <c r="AI392" s="548"/>
      <c r="AJ392" s="546">
        <v>0</v>
      </c>
      <c r="AK392" s="546">
        <v>0</v>
      </c>
      <c r="AL392" s="546">
        <v>0</v>
      </c>
      <c r="AM392" s="546">
        <v>0</v>
      </c>
      <c r="AN392" s="546">
        <v>0</v>
      </c>
      <c r="AO392" s="546">
        <v>0</v>
      </c>
      <c r="AP392" s="546">
        <v>0</v>
      </c>
      <c r="AQ392" s="550" t="b">
        <v>0</v>
      </c>
      <c r="AR392" s="546">
        <v>0</v>
      </c>
      <c r="AS392" s="546">
        <v>0</v>
      </c>
      <c r="AT392" s="546">
        <v>0</v>
      </c>
      <c r="AU392" s="546">
        <v>0</v>
      </c>
      <c r="AV392" s="546">
        <v>0</v>
      </c>
      <c r="AW392" s="548"/>
      <c r="AX392" s="548"/>
      <c r="AY392" s="546">
        <v>-1.2666666666666666</v>
      </c>
      <c r="AZ392" s="546">
        <v>-0.25</v>
      </c>
      <c r="BA392" s="548"/>
      <c r="BB392" s="546">
        <v>0</v>
      </c>
      <c r="BC392" s="546">
        <v>0</v>
      </c>
      <c r="BD392" s="548"/>
      <c r="BE392" s="548"/>
      <c r="BF392" s="548"/>
      <c r="BG392" s="548"/>
      <c r="BH392" s="548" t="s">
        <v>344</v>
      </c>
      <c r="BI392" s="548"/>
      <c r="BJ392" s="550" t="b">
        <v>0</v>
      </c>
      <c r="BK392" s="546">
        <v>0</v>
      </c>
      <c r="BL392" s="546">
        <v>0</v>
      </c>
      <c r="BM392" s="546">
        <v>1.52</v>
      </c>
      <c r="BN392" s="548"/>
      <c r="BO392" s="546">
        <v>0</v>
      </c>
      <c r="BP392" s="546">
        <v>0</v>
      </c>
      <c r="BQ392" s="546">
        <v>0</v>
      </c>
      <c r="BR392" s="546">
        <v>0</v>
      </c>
      <c r="BS392" s="548" t="s">
        <v>707</v>
      </c>
      <c r="BT392" s="546">
        <v>1</v>
      </c>
      <c r="BU392" s="550" t="b">
        <v>0</v>
      </c>
      <c r="BV392" s="548"/>
      <c r="BW392" s="546">
        <v>0</v>
      </c>
      <c r="BX392" s="546">
        <v>0</v>
      </c>
      <c r="BY392" s="548" t="s">
        <v>346</v>
      </c>
      <c r="BZ392" s="547">
        <v>45849</v>
      </c>
      <c r="CA392" s="546"/>
      <c r="CB392" s="546"/>
      <c r="CC392" s="546"/>
      <c r="CD392" s="546"/>
      <c r="CE392" s="546"/>
      <c r="CF392" s="546"/>
      <c r="CG392" s="546"/>
      <c r="CH392" s="546"/>
      <c r="CI392" s="546"/>
      <c r="CJ392" s="546"/>
      <c r="CK392" s="546"/>
      <c r="CL392" s="546"/>
      <c r="CM392" s="546"/>
      <c r="CN392" s="546"/>
      <c r="CO392" s="546"/>
      <c r="CP392" s="546"/>
      <c r="CQ392" s="546"/>
      <c r="CR392" s="546"/>
      <c r="CS392" s="546"/>
      <c r="CT392" s="546"/>
      <c r="CU392" s="546"/>
      <c r="CV392" s="546"/>
      <c r="CW392" s="546"/>
      <c r="CX392" s="546"/>
      <c r="CY392" s="546"/>
    </row>
    <row r="393" spans="1:103" ht="13.2">
      <c r="A393" s="541">
        <v>378321913</v>
      </c>
      <c r="B393" s="542">
        <v>45803</v>
      </c>
      <c r="C393" s="542">
        <v>45809</v>
      </c>
      <c r="D393" s="542">
        <v>45810</v>
      </c>
      <c r="E393" s="543" t="s">
        <v>342</v>
      </c>
      <c r="F393" s="543"/>
      <c r="G393" s="541">
        <v>2922702535664</v>
      </c>
      <c r="H393" s="541">
        <v>0</v>
      </c>
      <c r="I393" s="541">
        <v>0</v>
      </c>
      <c r="J393" s="542"/>
      <c r="K393" s="542"/>
      <c r="L393" s="543"/>
      <c r="M393" s="541">
        <v>0</v>
      </c>
      <c r="N393" s="543"/>
      <c r="O393" s="543"/>
      <c r="P393" s="543"/>
      <c r="Q393" s="543"/>
      <c r="R393" s="543" t="s">
        <v>706</v>
      </c>
      <c r="S393" s="543"/>
      <c r="T393" s="541">
        <v>2</v>
      </c>
      <c r="U393" s="541">
        <v>0</v>
      </c>
      <c r="V393" s="541">
        <v>0</v>
      </c>
      <c r="W393" s="541">
        <v>0</v>
      </c>
      <c r="X393" s="541">
        <v>0</v>
      </c>
      <c r="Y393" s="543"/>
      <c r="Z393" s="543" t="s">
        <v>620</v>
      </c>
      <c r="AA393" s="544">
        <v>45808</v>
      </c>
      <c r="AB393" s="544">
        <v>45808</v>
      </c>
      <c r="AC393" s="542">
        <v>45808</v>
      </c>
      <c r="AD393" s="541">
        <v>36163741764</v>
      </c>
      <c r="AE393" s="541">
        <v>0</v>
      </c>
      <c r="AF393" s="541">
        <v>0</v>
      </c>
      <c r="AG393" s="541">
        <v>0</v>
      </c>
      <c r="AH393" s="541">
        <v>0</v>
      </c>
      <c r="AI393" s="543"/>
      <c r="AJ393" s="541">
        <v>0</v>
      </c>
      <c r="AK393" s="541">
        <v>0</v>
      </c>
      <c r="AL393" s="541">
        <v>0</v>
      </c>
      <c r="AM393" s="541">
        <v>0</v>
      </c>
      <c r="AN393" s="541">
        <v>0</v>
      </c>
      <c r="AO393" s="541">
        <v>0</v>
      </c>
      <c r="AP393" s="541">
        <v>0</v>
      </c>
      <c r="AQ393" s="545" t="b">
        <v>0</v>
      </c>
      <c r="AR393" s="541">
        <v>0</v>
      </c>
      <c r="AS393" s="541">
        <v>0</v>
      </c>
      <c r="AT393" s="541">
        <v>0</v>
      </c>
      <c r="AU393" s="541">
        <v>0</v>
      </c>
      <c r="AV393" s="541">
        <v>0</v>
      </c>
      <c r="AW393" s="543"/>
      <c r="AX393" s="543"/>
      <c r="AY393" s="541">
        <v>-0.7</v>
      </c>
      <c r="AZ393" s="541">
        <v>-0.14000000000000001</v>
      </c>
      <c r="BA393" s="543"/>
      <c r="BB393" s="541">
        <v>0</v>
      </c>
      <c r="BC393" s="541">
        <v>0</v>
      </c>
      <c r="BD393" s="543"/>
      <c r="BE393" s="543"/>
      <c r="BF393" s="543"/>
      <c r="BG393" s="543"/>
      <c r="BH393" s="543" t="s">
        <v>344</v>
      </c>
      <c r="BI393" s="543"/>
      <c r="BJ393" s="545" t="b">
        <v>0</v>
      </c>
      <c r="BK393" s="541">
        <v>0</v>
      </c>
      <c r="BL393" s="541">
        <v>0</v>
      </c>
      <c r="BM393" s="541">
        <v>0.84</v>
      </c>
      <c r="BN393" s="543"/>
      <c r="BO393" s="541">
        <v>0</v>
      </c>
      <c r="BP393" s="541">
        <v>0</v>
      </c>
      <c r="BQ393" s="541">
        <v>0</v>
      </c>
      <c r="BR393" s="541">
        <v>0</v>
      </c>
      <c r="BS393" s="543" t="s">
        <v>708</v>
      </c>
      <c r="BT393" s="541">
        <v>1</v>
      </c>
      <c r="BU393" s="545" t="b">
        <v>0</v>
      </c>
      <c r="BV393" s="543"/>
      <c r="BW393" s="541">
        <v>0</v>
      </c>
      <c r="BX393" s="541">
        <v>0</v>
      </c>
      <c r="BY393" s="543" t="s">
        <v>346</v>
      </c>
      <c r="BZ393" s="542">
        <v>45849</v>
      </c>
      <c r="CA393" s="541"/>
      <c r="CB393" s="541"/>
      <c r="CC393" s="541"/>
      <c r="CD393" s="541"/>
      <c r="CE393" s="541"/>
      <c r="CF393" s="541"/>
      <c r="CG393" s="541"/>
      <c r="CH393" s="541"/>
      <c r="CI393" s="541"/>
      <c r="CJ393" s="541"/>
      <c r="CK393" s="541"/>
      <c r="CL393" s="541"/>
      <c r="CM393" s="541"/>
      <c r="CN393" s="541"/>
      <c r="CO393" s="541"/>
      <c r="CP393" s="541"/>
      <c r="CQ393" s="541"/>
      <c r="CR393" s="541"/>
      <c r="CS393" s="541"/>
      <c r="CT393" s="541"/>
      <c r="CU393" s="541"/>
      <c r="CV393" s="541"/>
      <c r="CW393" s="541"/>
      <c r="CX393" s="541"/>
      <c r="CY393" s="541"/>
    </row>
    <row r="394" spans="1:103" ht="13.2">
      <c r="A394" s="546">
        <v>383268250</v>
      </c>
      <c r="B394" s="547">
        <v>45810</v>
      </c>
      <c r="C394" s="547">
        <v>45816</v>
      </c>
      <c r="D394" s="547">
        <v>45817</v>
      </c>
      <c r="E394" s="548" t="s">
        <v>342</v>
      </c>
      <c r="F394" s="548"/>
      <c r="G394" s="546">
        <v>2923485398070</v>
      </c>
      <c r="H394" s="546">
        <v>0</v>
      </c>
      <c r="I394" s="546">
        <v>0</v>
      </c>
      <c r="J394" s="547"/>
      <c r="K394" s="547"/>
      <c r="L394" s="548"/>
      <c r="M394" s="546">
        <v>0</v>
      </c>
      <c r="N394" s="548"/>
      <c r="O394" s="548"/>
      <c r="P394" s="548"/>
      <c r="Q394" s="548"/>
      <c r="R394" s="548" t="s">
        <v>706</v>
      </c>
      <c r="S394" s="548"/>
      <c r="T394" s="546">
        <v>2</v>
      </c>
      <c r="U394" s="546">
        <v>0</v>
      </c>
      <c r="V394" s="546">
        <v>0</v>
      </c>
      <c r="W394" s="546">
        <v>0</v>
      </c>
      <c r="X394" s="546">
        <v>0</v>
      </c>
      <c r="Y394" s="548"/>
      <c r="Z394" s="548" t="s">
        <v>620</v>
      </c>
      <c r="AA394" s="549">
        <v>45810</v>
      </c>
      <c r="AB394" s="549">
        <v>45810</v>
      </c>
      <c r="AC394" s="547">
        <v>45810</v>
      </c>
      <c r="AD394" s="546">
        <v>36163741764</v>
      </c>
      <c r="AE394" s="546">
        <v>0</v>
      </c>
      <c r="AF394" s="546">
        <v>0</v>
      </c>
      <c r="AG394" s="546">
        <v>0</v>
      </c>
      <c r="AH394" s="546">
        <v>0</v>
      </c>
      <c r="AI394" s="548"/>
      <c r="AJ394" s="546">
        <v>0</v>
      </c>
      <c r="AK394" s="546">
        <v>0</v>
      </c>
      <c r="AL394" s="546">
        <v>0</v>
      </c>
      <c r="AM394" s="546">
        <v>0</v>
      </c>
      <c r="AN394" s="546">
        <v>0</v>
      </c>
      <c r="AO394" s="546">
        <v>0</v>
      </c>
      <c r="AP394" s="546">
        <v>0</v>
      </c>
      <c r="AQ394" s="550" t="b">
        <v>0</v>
      </c>
      <c r="AR394" s="546">
        <v>0</v>
      </c>
      <c r="AS394" s="546">
        <v>0</v>
      </c>
      <c r="AT394" s="546">
        <v>0</v>
      </c>
      <c r="AU394" s="546">
        <v>0</v>
      </c>
      <c r="AV394" s="546">
        <v>0</v>
      </c>
      <c r="AW394" s="548"/>
      <c r="AX394" s="548"/>
      <c r="AY394" s="546">
        <v>-1.2083333333333333</v>
      </c>
      <c r="AZ394" s="546">
        <v>-0.24</v>
      </c>
      <c r="BA394" s="548"/>
      <c r="BB394" s="546">
        <v>0</v>
      </c>
      <c r="BC394" s="546">
        <v>0</v>
      </c>
      <c r="BD394" s="548"/>
      <c r="BE394" s="548"/>
      <c r="BF394" s="548"/>
      <c r="BG394" s="548"/>
      <c r="BH394" s="548" t="s">
        <v>344</v>
      </c>
      <c r="BI394" s="548"/>
      <c r="BJ394" s="550" t="b">
        <v>0</v>
      </c>
      <c r="BK394" s="546">
        <v>0</v>
      </c>
      <c r="BL394" s="546">
        <v>0</v>
      </c>
      <c r="BM394" s="546">
        <v>1.45</v>
      </c>
      <c r="BN394" s="548"/>
      <c r="BO394" s="546">
        <v>0</v>
      </c>
      <c r="BP394" s="546">
        <v>0</v>
      </c>
      <c r="BQ394" s="546">
        <v>0</v>
      </c>
      <c r="BR394" s="546">
        <v>3412790885</v>
      </c>
      <c r="BS394" s="548" t="s">
        <v>376</v>
      </c>
      <c r="BT394" s="546">
        <v>1</v>
      </c>
      <c r="BU394" s="550" t="b">
        <v>0</v>
      </c>
      <c r="BV394" s="548"/>
      <c r="BW394" s="546">
        <v>0</v>
      </c>
      <c r="BX394" s="546">
        <v>0</v>
      </c>
      <c r="BY394" s="548" t="s">
        <v>346</v>
      </c>
      <c r="BZ394" s="547">
        <v>45849</v>
      </c>
      <c r="CA394" s="546"/>
      <c r="CB394" s="546"/>
      <c r="CC394" s="546"/>
      <c r="CD394" s="546"/>
      <c r="CE394" s="546"/>
      <c r="CF394" s="546"/>
      <c r="CG394" s="546"/>
      <c r="CH394" s="546"/>
      <c r="CI394" s="546"/>
      <c r="CJ394" s="546"/>
      <c r="CK394" s="546"/>
      <c r="CL394" s="546"/>
      <c r="CM394" s="546"/>
      <c r="CN394" s="546"/>
      <c r="CO394" s="546"/>
      <c r="CP394" s="546"/>
      <c r="CQ394" s="546"/>
      <c r="CR394" s="546"/>
      <c r="CS394" s="546"/>
      <c r="CT394" s="546"/>
      <c r="CU394" s="546"/>
      <c r="CV394" s="546"/>
      <c r="CW394" s="546"/>
      <c r="CX394" s="546"/>
      <c r="CY394" s="546"/>
    </row>
    <row r="395" spans="1:103" ht="13.2">
      <c r="A395" s="541">
        <v>383268250</v>
      </c>
      <c r="B395" s="542">
        <v>45810</v>
      </c>
      <c r="C395" s="542">
        <v>45816</v>
      </c>
      <c r="D395" s="542">
        <v>45817</v>
      </c>
      <c r="E395" s="543" t="s">
        <v>342</v>
      </c>
      <c r="F395" s="543"/>
      <c r="G395" s="541">
        <v>2924072114127</v>
      </c>
      <c r="H395" s="541">
        <v>0</v>
      </c>
      <c r="I395" s="541">
        <v>0</v>
      </c>
      <c r="J395" s="542"/>
      <c r="K395" s="542"/>
      <c r="L395" s="543"/>
      <c r="M395" s="541">
        <v>0</v>
      </c>
      <c r="N395" s="543"/>
      <c r="O395" s="543"/>
      <c r="P395" s="543"/>
      <c r="Q395" s="543"/>
      <c r="R395" s="543" t="s">
        <v>706</v>
      </c>
      <c r="S395" s="543"/>
      <c r="T395" s="541">
        <v>2</v>
      </c>
      <c r="U395" s="541">
        <v>0</v>
      </c>
      <c r="V395" s="541">
        <v>0</v>
      </c>
      <c r="W395" s="541">
        <v>0</v>
      </c>
      <c r="X395" s="541">
        <v>0</v>
      </c>
      <c r="Y395" s="543"/>
      <c r="Z395" s="543" t="s">
        <v>620</v>
      </c>
      <c r="AA395" s="544">
        <v>45813</v>
      </c>
      <c r="AB395" s="544">
        <v>45813</v>
      </c>
      <c r="AC395" s="542">
        <v>45813</v>
      </c>
      <c r="AD395" s="541">
        <v>36410079280</v>
      </c>
      <c r="AE395" s="541">
        <v>0</v>
      </c>
      <c r="AF395" s="541">
        <v>0</v>
      </c>
      <c r="AG395" s="541">
        <v>0</v>
      </c>
      <c r="AH395" s="541">
        <v>0</v>
      </c>
      <c r="AI395" s="543"/>
      <c r="AJ395" s="541">
        <v>0</v>
      </c>
      <c r="AK395" s="541">
        <v>0</v>
      </c>
      <c r="AL395" s="541">
        <v>0</v>
      </c>
      <c r="AM395" s="541">
        <v>0</v>
      </c>
      <c r="AN395" s="541">
        <v>0</v>
      </c>
      <c r="AO395" s="541">
        <v>0</v>
      </c>
      <c r="AP395" s="541">
        <v>0</v>
      </c>
      <c r="AQ395" s="545" t="b">
        <v>0</v>
      </c>
      <c r="AR395" s="541">
        <v>0</v>
      </c>
      <c r="AS395" s="541">
        <v>0</v>
      </c>
      <c r="AT395" s="541">
        <v>0</v>
      </c>
      <c r="AU395" s="541">
        <v>0</v>
      </c>
      <c r="AV395" s="541">
        <v>0</v>
      </c>
      <c r="AW395" s="543"/>
      <c r="AX395" s="543"/>
      <c r="AY395" s="541">
        <v>-1.95</v>
      </c>
      <c r="AZ395" s="541">
        <v>-0.39</v>
      </c>
      <c r="BA395" s="543"/>
      <c r="BB395" s="541">
        <v>0</v>
      </c>
      <c r="BC395" s="541">
        <v>0</v>
      </c>
      <c r="BD395" s="543"/>
      <c r="BE395" s="543"/>
      <c r="BF395" s="543"/>
      <c r="BG395" s="543"/>
      <c r="BH395" s="543" t="s">
        <v>344</v>
      </c>
      <c r="BI395" s="543"/>
      <c r="BJ395" s="545" t="b">
        <v>0</v>
      </c>
      <c r="BK395" s="541">
        <v>0</v>
      </c>
      <c r="BL395" s="541">
        <v>0</v>
      </c>
      <c r="BM395" s="541">
        <v>2.34</v>
      </c>
      <c r="BN395" s="543"/>
      <c r="BO395" s="541">
        <v>0</v>
      </c>
      <c r="BP395" s="541">
        <v>0</v>
      </c>
      <c r="BQ395" s="541">
        <v>0</v>
      </c>
      <c r="BR395" s="541">
        <v>3436580604</v>
      </c>
      <c r="BS395" s="543" t="s">
        <v>381</v>
      </c>
      <c r="BT395" s="541">
        <v>1</v>
      </c>
      <c r="BU395" s="545" t="b">
        <v>0</v>
      </c>
      <c r="BV395" s="543"/>
      <c r="BW395" s="541">
        <v>0</v>
      </c>
      <c r="BX395" s="541">
        <v>0</v>
      </c>
      <c r="BY395" s="543" t="s">
        <v>346</v>
      </c>
      <c r="BZ395" s="542">
        <v>45849</v>
      </c>
      <c r="CA395" s="541"/>
      <c r="CB395" s="541"/>
      <c r="CC395" s="541"/>
      <c r="CD395" s="541"/>
      <c r="CE395" s="541"/>
      <c r="CF395" s="541"/>
      <c r="CG395" s="541"/>
      <c r="CH395" s="541"/>
      <c r="CI395" s="541"/>
      <c r="CJ395" s="541"/>
      <c r="CK395" s="541"/>
      <c r="CL395" s="541"/>
      <c r="CM395" s="541"/>
      <c r="CN395" s="541"/>
      <c r="CO395" s="541"/>
      <c r="CP395" s="541"/>
      <c r="CQ395" s="541"/>
      <c r="CR395" s="541"/>
      <c r="CS395" s="541"/>
      <c r="CT395" s="541"/>
      <c r="CU395" s="541"/>
      <c r="CV395" s="541"/>
      <c r="CW395" s="541"/>
      <c r="CX395" s="541"/>
      <c r="CY395" s="541"/>
    </row>
    <row r="396" spans="1:103" ht="13.2">
      <c r="A396" s="546">
        <v>383268250</v>
      </c>
      <c r="B396" s="547">
        <v>45810</v>
      </c>
      <c r="C396" s="547">
        <v>45816</v>
      </c>
      <c r="D396" s="547">
        <v>45817</v>
      </c>
      <c r="E396" s="548" t="s">
        <v>342</v>
      </c>
      <c r="F396" s="548"/>
      <c r="G396" s="546">
        <v>2924072114131</v>
      </c>
      <c r="H396" s="546">
        <v>0</v>
      </c>
      <c r="I396" s="546">
        <v>0</v>
      </c>
      <c r="J396" s="547"/>
      <c r="K396" s="547"/>
      <c r="L396" s="548"/>
      <c r="M396" s="546">
        <v>0</v>
      </c>
      <c r="N396" s="548"/>
      <c r="O396" s="548"/>
      <c r="P396" s="548"/>
      <c r="Q396" s="548"/>
      <c r="R396" s="548" t="s">
        <v>706</v>
      </c>
      <c r="S396" s="548"/>
      <c r="T396" s="546">
        <v>2</v>
      </c>
      <c r="U396" s="546">
        <v>0</v>
      </c>
      <c r="V396" s="546">
        <v>0</v>
      </c>
      <c r="W396" s="546">
        <v>0</v>
      </c>
      <c r="X396" s="546">
        <v>0</v>
      </c>
      <c r="Y396" s="548"/>
      <c r="Z396" s="548" t="s">
        <v>620</v>
      </c>
      <c r="AA396" s="549">
        <v>45813</v>
      </c>
      <c r="AB396" s="549">
        <v>45813</v>
      </c>
      <c r="AC396" s="547">
        <v>45813</v>
      </c>
      <c r="AD396" s="546">
        <v>36412121838</v>
      </c>
      <c r="AE396" s="546">
        <v>0</v>
      </c>
      <c r="AF396" s="546">
        <v>0</v>
      </c>
      <c r="AG396" s="546">
        <v>0</v>
      </c>
      <c r="AH396" s="546">
        <v>0</v>
      </c>
      <c r="AI396" s="548"/>
      <c r="AJ396" s="546">
        <v>0</v>
      </c>
      <c r="AK396" s="546">
        <v>0</v>
      </c>
      <c r="AL396" s="546">
        <v>0</v>
      </c>
      <c r="AM396" s="546">
        <v>0</v>
      </c>
      <c r="AN396" s="546">
        <v>0</v>
      </c>
      <c r="AO396" s="546">
        <v>0</v>
      </c>
      <c r="AP396" s="546">
        <v>0</v>
      </c>
      <c r="AQ396" s="550" t="b">
        <v>0</v>
      </c>
      <c r="AR396" s="546">
        <v>0</v>
      </c>
      <c r="AS396" s="546">
        <v>0</v>
      </c>
      <c r="AT396" s="546">
        <v>0</v>
      </c>
      <c r="AU396" s="546">
        <v>0</v>
      </c>
      <c r="AV396" s="546">
        <v>0</v>
      </c>
      <c r="AW396" s="548"/>
      <c r="AX396" s="548"/>
      <c r="AY396" s="546">
        <v>-0.80833333333333335</v>
      </c>
      <c r="AZ396" s="546">
        <v>-0.16</v>
      </c>
      <c r="BA396" s="548"/>
      <c r="BB396" s="546">
        <v>0</v>
      </c>
      <c r="BC396" s="546">
        <v>0</v>
      </c>
      <c r="BD396" s="548"/>
      <c r="BE396" s="548"/>
      <c r="BF396" s="548"/>
      <c r="BG396" s="548"/>
      <c r="BH396" s="548" t="s">
        <v>344</v>
      </c>
      <c r="BI396" s="548"/>
      <c r="BJ396" s="550" t="b">
        <v>0</v>
      </c>
      <c r="BK396" s="546">
        <v>0</v>
      </c>
      <c r="BL396" s="546">
        <v>0</v>
      </c>
      <c r="BM396" s="546">
        <v>0.97</v>
      </c>
      <c r="BN396" s="548"/>
      <c r="BO396" s="546">
        <v>0</v>
      </c>
      <c r="BP396" s="546">
        <v>0</v>
      </c>
      <c r="BQ396" s="546">
        <v>0</v>
      </c>
      <c r="BR396" s="546">
        <v>0</v>
      </c>
      <c r="BS396" s="548" t="s">
        <v>709</v>
      </c>
      <c r="BT396" s="546">
        <v>1</v>
      </c>
      <c r="BU396" s="550" t="b">
        <v>0</v>
      </c>
      <c r="BV396" s="548"/>
      <c r="BW396" s="546">
        <v>0</v>
      </c>
      <c r="BX396" s="546">
        <v>0</v>
      </c>
      <c r="BY396" s="548" t="s">
        <v>346</v>
      </c>
      <c r="BZ396" s="547">
        <v>45849</v>
      </c>
      <c r="CA396" s="546"/>
      <c r="CB396" s="546"/>
      <c r="CC396" s="546"/>
      <c r="CD396" s="546"/>
      <c r="CE396" s="546"/>
      <c r="CF396" s="546"/>
      <c r="CG396" s="546"/>
      <c r="CH396" s="546"/>
      <c r="CI396" s="546"/>
      <c r="CJ396" s="546"/>
      <c r="CK396" s="546"/>
      <c r="CL396" s="546"/>
      <c r="CM396" s="546"/>
      <c r="CN396" s="546"/>
      <c r="CO396" s="546"/>
      <c r="CP396" s="546"/>
      <c r="CQ396" s="546"/>
      <c r="CR396" s="546"/>
      <c r="CS396" s="546"/>
      <c r="CT396" s="546"/>
      <c r="CU396" s="546"/>
      <c r="CV396" s="546"/>
      <c r="CW396" s="546"/>
      <c r="CX396" s="546"/>
      <c r="CY396" s="546"/>
    </row>
    <row r="397" spans="1:103" ht="13.2">
      <c r="A397" s="541">
        <v>383268250</v>
      </c>
      <c r="B397" s="542">
        <v>45810</v>
      </c>
      <c r="C397" s="542">
        <v>45816</v>
      </c>
      <c r="D397" s="542">
        <v>45817</v>
      </c>
      <c r="E397" s="543" t="s">
        <v>342</v>
      </c>
      <c r="F397" s="543"/>
      <c r="G397" s="541">
        <v>2924072114128</v>
      </c>
      <c r="H397" s="541">
        <v>0</v>
      </c>
      <c r="I397" s="541">
        <v>0</v>
      </c>
      <c r="J397" s="542"/>
      <c r="K397" s="542"/>
      <c r="L397" s="543"/>
      <c r="M397" s="541">
        <v>0</v>
      </c>
      <c r="N397" s="543"/>
      <c r="O397" s="543"/>
      <c r="P397" s="543"/>
      <c r="Q397" s="543"/>
      <c r="R397" s="543" t="s">
        <v>706</v>
      </c>
      <c r="S397" s="543"/>
      <c r="T397" s="541">
        <v>2</v>
      </c>
      <c r="U397" s="541">
        <v>0</v>
      </c>
      <c r="V397" s="541">
        <v>0</v>
      </c>
      <c r="W397" s="541">
        <v>0</v>
      </c>
      <c r="X397" s="541">
        <v>0</v>
      </c>
      <c r="Y397" s="543"/>
      <c r="Z397" s="543" t="s">
        <v>620</v>
      </c>
      <c r="AA397" s="544">
        <v>45813</v>
      </c>
      <c r="AB397" s="544">
        <v>45813</v>
      </c>
      <c r="AC397" s="542">
        <v>45813</v>
      </c>
      <c r="AD397" s="541">
        <v>36386771089</v>
      </c>
      <c r="AE397" s="541">
        <v>0</v>
      </c>
      <c r="AF397" s="541">
        <v>0</v>
      </c>
      <c r="AG397" s="541">
        <v>0</v>
      </c>
      <c r="AH397" s="541">
        <v>0</v>
      </c>
      <c r="AI397" s="543"/>
      <c r="AJ397" s="541">
        <v>0</v>
      </c>
      <c r="AK397" s="541">
        <v>0</v>
      </c>
      <c r="AL397" s="541">
        <v>0</v>
      </c>
      <c r="AM397" s="541">
        <v>0</v>
      </c>
      <c r="AN397" s="541">
        <v>0</v>
      </c>
      <c r="AO397" s="541">
        <v>0</v>
      </c>
      <c r="AP397" s="541">
        <v>0</v>
      </c>
      <c r="AQ397" s="545" t="b">
        <v>0</v>
      </c>
      <c r="AR397" s="541">
        <v>0</v>
      </c>
      <c r="AS397" s="541">
        <v>0</v>
      </c>
      <c r="AT397" s="541">
        <v>0</v>
      </c>
      <c r="AU397" s="541">
        <v>0</v>
      </c>
      <c r="AV397" s="541">
        <v>0</v>
      </c>
      <c r="AW397" s="543"/>
      <c r="AX397" s="543"/>
      <c r="AY397" s="541">
        <v>-0.52500000000000002</v>
      </c>
      <c r="AZ397" s="541">
        <v>-0.11</v>
      </c>
      <c r="BA397" s="543"/>
      <c r="BB397" s="541">
        <v>0</v>
      </c>
      <c r="BC397" s="541">
        <v>0</v>
      </c>
      <c r="BD397" s="543"/>
      <c r="BE397" s="543"/>
      <c r="BF397" s="543"/>
      <c r="BG397" s="543"/>
      <c r="BH397" s="543" t="s">
        <v>344</v>
      </c>
      <c r="BI397" s="543"/>
      <c r="BJ397" s="545" t="b">
        <v>0</v>
      </c>
      <c r="BK397" s="541">
        <v>0</v>
      </c>
      <c r="BL397" s="541">
        <v>0</v>
      </c>
      <c r="BM397" s="541">
        <v>0.63</v>
      </c>
      <c r="BN397" s="543" t="s">
        <v>710</v>
      </c>
      <c r="BO397" s="541">
        <v>0</v>
      </c>
      <c r="BP397" s="541">
        <v>0</v>
      </c>
      <c r="BQ397" s="541">
        <v>0</v>
      </c>
      <c r="BR397" s="541">
        <v>3433066028</v>
      </c>
      <c r="BS397" s="543" t="s">
        <v>711</v>
      </c>
      <c r="BT397" s="541">
        <v>1</v>
      </c>
      <c r="BU397" s="545" t="b">
        <v>0</v>
      </c>
      <c r="BV397" s="543"/>
      <c r="BW397" s="541">
        <v>0</v>
      </c>
      <c r="BX397" s="541">
        <v>0</v>
      </c>
      <c r="BY397" s="543" t="s">
        <v>346</v>
      </c>
      <c r="BZ397" s="542">
        <v>45849</v>
      </c>
      <c r="CA397" s="541"/>
      <c r="CB397" s="541"/>
      <c r="CC397" s="541"/>
      <c r="CD397" s="541"/>
      <c r="CE397" s="541"/>
      <c r="CF397" s="541"/>
      <c r="CG397" s="541"/>
      <c r="CH397" s="541"/>
      <c r="CI397" s="541"/>
      <c r="CJ397" s="541"/>
      <c r="CK397" s="541"/>
      <c r="CL397" s="541"/>
      <c r="CM397" s="541"/>
      <c r="CN397" s="541"/>
      <c r="CO397" s="541"/>
      <c r="CP397" s="541"/>
      <c r="CQ397" s="541"/>
      <c r="CR397" s="541"/>
      <c r="CS397" s="541"/>
      <c r="CT397" s="541"/>
      <c r="CU397" s="541"/>
      <c r="CV397" s="541"/>
      <c r="CW397" s="541"/>
      <c r="CX397" s="541"/>
      <c r="CY397" s="541"/>
    </row>
    <row r="398" spans="1:103" ht="13.2">
      <c r="A398" s="546">
        <v>383268250</v>
      </c>
      <c r="B398" s="547">
        <v>45810</v>
      </c>
      <c r="C398" s="547">
        <v>45816</v>
      </c>
      <c r="D398" s="547">
        <v>45817</v>
      </c>
      <c r="E398" s="548" t="s">
        <v>342</v>
      </c>
      <c r="F398" s="548"/>
      <c r="G398" s="546">
        <v>2924181785085</v>
      </c>
      <c r="H398" s="546">
        <v>0</v>
      </c>
      <c r="I398" s="546">
        <v>0</v>
      </c>
      <c r="J398" s="547"/>
      <c r="K398" s="547"/>
      <c r="L398" s="548"/>
      <c r="M398" s="546">
        <v>0</v>
      </c>
      <c r="N398" s="548"/>
      <c r="O398" s="548"/>
      <c r="P398" s="548"/>
      <c r="Q398" s="548"/>
      <c r="R398" s="548" t="s">
        <v>706</v>
      </c>
      <c r="S398" s="548"/>
      <c r="T398" s="546">
        <v>2</v>
      </c>
      <c r="U398" s="546">
        <v>0</v>
      </c>
      <c r="V398" s="546">
        <v>0</v>
      </c>
      <c r="W398" s="546">
        <v>0</v>
      </c>
      <c r="X398" s="546">
        <v>0</v>
      </c>
      <c r="Y398" s="548"/>
      <c r="Z398" s="548" t="s">
        <v>620</v>
      </c>
      <c r="AA398" s="549">
        <v>45814</v>
      </c>
      <c r="AB398" s="549">
        <v>45814</v>
      </c>
      <c r="AC398" s="547">
        <v>45814</v>
      </c>
      <c r="AD398" s="546">
        <v>36412121838</v>
      </c>
      <c r="AE398" s="546">
        <v>0</v>
      </c>
      <c r="AF398" s="546">
        <v>0</v>
      </c>
      <c r="AG398" s="546">
        <v>0</v>
      </c>
      <c r="AH398" s="546">
        <v>0</v>
      </c>
      <c r="AI398" s="548"/>
      <c r="AJ398" s="546">
        <v>0</v>
      </c>
      <c r="AK398" s="546">
        <v>0</v>
      </c>
      <c r="AL398" s="546">
        <v>0</v>
      </c>
      <c r="AM398" s="546">
        <v>0</v>
      </c>
      <c r="AN398" s="546">
        <v>0</v>
      </c>
      <c r="AO398" s="546">
        <v>0</v>
      </c>
      <c r="AP398" s="546">
        <v>0</v>
      </c>
      <c r="AQ398" s="550" t="b">
        <v>0</v>
      </c>
      <c r="AR398" s="546">
        <v>0</v>
      </c>
      <c r="AS398" s="546">
        <v>0</v>
      </c>
      <c r="AT398" s="546">
        <v>0</v>
      </c>
      <c r="AU398" s="546">
        <v>0</v>
      </c>
      <c r="AV398" s="546">
        <v>0</v>
      </c>
      <c r="AW398" s="548"/>
      <c r="AX398" s="548"/>
      <c r="AY398" s="546">
        <v>-0.69166666666666665</v>
      </c>
      <c r="AZ398" s="546">
        <v>-0.14000000000000001</v>
      </c>
      <c r="BA398" s="548"/>
      <c r="BB398" s="546">
        <v>0</v>
      </c>
      <c r="BC398" s="546">
        <v>0</v>
      </c>
      <c r="BD398" s="548"/>
      <c r="BE398" s="548"/>
      <c r="BF398" s="548"/>
      <c r="BG398" s="548"/>
      <c r="BH398" s="548" t="s">
        <v>344</v>
      </c>
      <c r="BI398" s="548"/>
      <c r="BJ398" s="550" t="b">
        <v>0</v>
      </c>
      <c r="BK398" s="546">
        <v>0</v>
      </c>
      <c r="BL398" s="546">
        <v>0</v>
      </c>
      <c r="BM398" s="546">
        <v>0.83</v>
      </c>
      <c r="BN398" s="548"/>
      <c r="BO398" s="546">
        <v>0</v>
      </c>
      <c r="BP398" s="546">
        <v>0</v>
      </c>
      <c r="BQ398" s="546">
        <v>0</v>
      </c>
      <c r="BR398" s="546">
        <v>3438049276</v>
      </c>
      <c r="BS398" s="548" t="s">
        <v>378</v>
      </c>
      <c r="BT398" s="546">
        <v>1</v>
      </c>
      <c r="BU398" s="550" t="b">
        <v>0</v>
      </c>
      <c r="BV398" s="548"/>
      <c r="BW398" s="546">
        <v>0</v>
      </c>
      <c r="BX398" s="546">
        <v>0</v>
      </c>
      <c r="BY398" s="548" t="s">
        <v>346</v>
      </c>
      <c r="BZ398" s="547">
        <v>45849</v>
      </c>
      <c r="CA398" s="546"/>
      <c r="CB398" s="546"/>
      <c r="CC398" s="546"/>
      <c r="CD398" s="546"/>
      <c r="CE398" s="546"/>
      <c r="CF398" s="546"/>
      <c r="CG398" s="546"/>
      <c r="CH398" s="546"/>
      <c r="CI398" s="546"/>
      <c r="CJ398" s="546"/>
      <c r="CK398" s="546"/>
      <c r="CL398" s="546"/>
      <c r="CM398" s="546"/>
      <c r="CN398" s="546"/>
      <c r="CO398" s="546"/>
      <c r="CP398" s="546"/>
      <c r="CQ398" s="546"/>
      <c r="CR398" s="546"/>
      <c r="CS398" s="546"/>
      <c r="CT398" s="546"/>
      <c r="CU398" s="546"/>
      <c r="CV398" s="546"/>
      <c r="CW398" s="546"/>
      <c r="CX398" s="546"/>
      <c r="CY398" s="546"/>
    </row>
    <row r="399" spans="1:103" ht="13.2">
      <c r="A399" s="541">
        <v>383268250</v>
      </c>
      <c r="B399" s="542">
        <v>45810</v>
      </c>
      <c r="C399" s="542">
        <v>45816</v>
      </c>
      <c r="D399" s="542">
        <v>45817</v>
      </c>
      <c r="E399" s="543" t="s">
        <v>342</v>
      </c>
      <c r="F399" s="543"/>
      <c r="G399" s="541">
        <v>2924181785084</v>
      </c>
      <c r="H399" s="541">
        <v>0</v>
      </c>
      <c r="I399" s="541">
        <v>0</v>
      </c>
      <c r="J399" s="542"/>
      <c r="K399" s="542"/>
      <c r="L399" s="543"/>
      <c r="M399" s="541">
        <v>0</v>
      </c>
      <c r="N399" s="543"/>
      <c r="O399" s="543"/>
      <c r="P399" s="543"/>
      <c r="Q399" s="543"/>
      <c r="R399" s="543" t="s">
        <v>706</v>
      </c>
      <c r="S399" s="543"/>
      <c r="T399" s="541">
        <v>2</v>
      </c>
      <c r="U399" s="541">
        <v>0</v>
      </c>
      <c r="V399" s="541">
        <v>0</v>
      </c>
      <c r="W399" s="541">
        <v>0</v>
      </c>
      <c r="X399" s="541">
        <v>0</v>
      </c>
      <c r="Y399" s="543"/>
      <c r="Z399" s="543" t="s">
        <v>620</v>
      </c>
      <c r="AA399" s="544">
        <v>45814</v>
      </c>
      <c r="AB399" s="544">
        <v>45814</v>
      </c>
      <c r="AC399" s="542">
        <v>45814</v>
      </c>
      <c r="AD399" s="541">
        <v>36350168076</v>
      </c>
      <c r="AE399" s="541">
        <v>0</v>
      </c>
      <c r="AF399" s="541">
        <v>0</v>
      </c>
      <c r="AG399" s="541">
        <v>0</v>
      </c>
      <c r="AH399" s="541">
        <v>0</v>
      </c>
      <c r="AI399" s="543"/>
      <c r="AJ399" s="541">
        <v>0</v>
      </c>
      <c r="AK399" s="541">
        <v>0</v>
      </c>
      <c r="AL399" s="541">
        <v>0</v>
      </c>
      <c r="AM399" s="541">
        <v>0</v>
      </c>
      <c r="AN399" s="541">
        <v>0</v>
      </c>
      <c r="AO399" s="541">
        <v>0</v>
      </c>
      <c r="AP399" s="541">
        <v>0</v>
      </c>
      <c r="AQ399" s="545" t="b">
        <v>0</v>
      </c>
      <c r="AR399" s="541">
        <v>0</v>
      </c>
      <c r="AS399" s="541">
        <v>0</v>
      </c>
      <c r="AT399" s="541">
        <v>0</v>
      </c>
      <c r="AU399" s="541">
        <v>0</v>
      </c>
      <c r="AV399" s="541">
        <v>0</v>
      </c>
      <c r="AW399" s="543"/>
      <c r="AX399" s="543"/>
      <c r="AY399" s="541">
        <v>-0.8833333333333333</v>
      </c>
      <c r="AZ399" s="541">
        <v>-0.18</v>
      </c>
      <c r="BA399" s="543"/>
      <c r="BB399" s="541">
        <v>0</v>
      </c>
      <c r="BC399" s="541">
        <v>0</v>
      </c>
      <c r="BD399" s="543"/>
      <c r="BE399" s="543"/>
      <c r="BF399" s="543"/>
      <c r="BG399" s="543"/>
      <c r="BH399" s="543" t="s">
        <v>344</v>
      </c>
      <c r="BI399" s="543"/>
      <c r="BJ399" s="545" t="b">
        <v>0</v>
      </c>
      <c r="BK399" s="541">
        <v>0</v>
      </c>
      <c r="BL399" s="541">
        <v>0</v>
      </c>
      <c r="BM399" s="541">
        <v>1.06</v>
      </c>
      <c r="BN399" s="543" t="s">
        <v>712</v>
      </c>
      <c r="BO399" s="541">
        <v>0</v>
      </c>
      <c r="BP399" s="541">
        <v>0</v>
      </c>
      <c r="BQ399" s="541">
        <v>0</v>
      </c>
      <c r="BR399" s="541">
        <v>3428088422</v>
      </c>
      <c r="BS399" s="543" t="s">
        <v>379</v>
      </c>
      <c r="BT399" s="541">
        <v>1</v>
      </c>
      <c r="BU399" s="545" t="b">
        <v>0</v>
      </c>
      <c r="BV399" s="543"/>
      <c r="BW399" s="541">
        <v>0</v>
      </c>
      <c r="BX399" s="541">
        <v>0</v>
      </c>
      <c r="BY399" s="543" t="s">
        <v>346</v>
      </c>
      <c r="BZ399" s="542">
        <v>45849</v>
      </c>
      <c r="CA399" s="541"/>
      <c r="CB399" s="541"/>
      <c r="CC399" s="541"/>
      <c r="CD399" s="541"/>
      <c r="CE399" s="541"/>
      <c r="CF399" s="541"/>
      <c r="CG399" s="541"/>
      <c r="CH399" s="541"/>
      <c r="CI399" s="541"/>
      <c r="CJ399" s="541"/>
      <c r="CK399" s="541"/>
      <c r="CL399" s="541"/>
      <c r="CM399" s="541"/>
      <c r="CN399" s="541"/>
      <c r="CO399" s="541"/>
      <c r="CP399" s="541"/>
      <c r="CQ399" s="541"/>
      <c r="CR399" s="541"/>
      <c r="CS399" s="541"/>
      <c r="CT399" s="541"/>
      <c r="CU399" s="541"/>
      <c r="CV399" s="541"/>
      <c r="CW399" s="541"/>
      <c r="CX399" s="541"/>
      <c r="CY399" s="541"/>
    </row>
    <row r="400" spans="1:103" ht="13.2">
      <c r="A400" s="546">
        <v>389585360</v>
      </c>
      <c r="B400" s="547">
        <v>45817</v>
      </c>
      <c r="C400" s="547">
        <v>45823</v>
      </c>
      <c r="D400" s="547">
        <v>45824</v>
      </c>
      <c r="E400" s="548" t="s">
        <v>342</v>
      </c>
      <c r="F400" s="548"/>
      <c r="G400" s="546">
        <v>2924682163086</v>
      </c>
      <c r="H400" s="546">
        <v>0</v>
      </c>
      <c r="I400" s="546">
        <v>0</v>
      </c>
      <c r="J400" s="547"/>
      <c r="K400" s="547"/>
      <c r="L400" s="548"/>
      <c r="M400" s="546">
        <v>0</v>
      </c>
      <c r="N400" s="548"/>
      <c r="O400" s="548"/>
      <c r="P400" s="548"/>
      <c r="Q400" s="548"/>
      <c r="R400" s="548" t="s">
        <v>706</v>
      </c>
      <c r="S400" s="548"/>
      <c r="T400" s="546">
        <v>2</v>
      </c>
      <c r="U400" s="546">
        <v>0</v>
      </c>
      <c r="V400" s="546">
        <v>0</v>
      </c>
      <c r="W400" s="546">
        <v>0</v>
      </c>
      <c r="X400" s="546">
        <v>0</v>
      </c>
      <c r="Y400" s="548"/>
      <c r="Z400" s="548" t="s">
        <v>620</v>
      </c>
      <c r="AA400" s="549">
        <v>45817</v>
      </c>
      <c r="AB400" s="549">
        <v>45817</v>
      </c>
      <c r="AC400" s="547">
        <v>45817</v>
      </c>
      <c r="AD400" s="546">
        <v>36350029092</v>
      </c>
      <c r="AE400" s="546">
        <v>0</v>
      </c>
      <c r="AF400" s="546">
        <v>0</v>
      </c>
      <c r="AG400" s="546">
        <v>0</v>
      </c>
      <c r="AH400" s="546">
        <v>0</v>
      </c>
      <c r="AI400" s="548"/>
      <c r="AJ400" s="546">
        <v>0</v>
      </c>
      <c r="AK400" s="546">
        <v>0</v>
      </c>
      <c r="AL400" s="546">
        <v>0</v>
      </c>
      <c r="AM400" s="546">
        <v>0</v>
      </c>
      <c r="AN400" s="546">
        <v>0</v>
      </c>
      <c r="AO400" s="546">
        <v>0</v>
      </c>
      <c r="AP400" s="546">
        <v>0</v>
      </c>
      <c r="AQ400" s="550" t="b">
        <v>0</v>
      </c>
      <c r="AR400" s="546">
        <v>0</v>
      </c>
      <c r="AS400" s="546">
        <v>0</v>
      </c>
      <c r="AT400" s="546">
        <v>0</v>
      </c>
      <c r="AU400" s="546">
        <v>0</v>
      </c>
      <c r="AV400" s="546">
        <v>0</v>
      </c>
      <c r="AW400" s="548"/>
      <c r="AX400" s="548"/>
      <c r="AY400" s="546">
        <v>-0.625</v>
      </c>
      <c r="AZ400" s="546">
        <v>-0.13</v>
      </c>
      <c r="BA400" s="548"/>
      <c r="BB400" s="546">
        <v>0</v>
      </c>
      <c r="BC400" s="546">
        <v>0</v>
      </c>
      <c r="BD400" s="548"/>
      <c r="BE400" s="548"/>
      <c r="BF400" s="548"/>
      <c r="BG400" s="548"/>
      <c r="BH400" s="548" t="s">
        <v>344</v>
      </c>
      <c r="BI400" s="548"/>
      <c r="BJ400" s="550" t="b">
        <v>0</v>
      </c>
      <c r="BK400" s="546">
        <v>0</v>
      </c>
      <c r="BL400" s="546">
        <v>0</v>
      </c>
      <c r="BM400" s="546">
        <v>0.75</v>
      </c>
      <c r="BN400" s="548" t="s">
        <v>713</v>
      </c>
      <c r="BO400" s="546">
        <v>0</v>
      </c>
      <c r="BP400" s="546">
        <v>0</v>
      </c>
      <c r="BQ400" s="546">
        <v>0</v>
      </c>
      <c r="BR400" s="546">
        <v>3427949595</v>
      </c>
      <c r="BS400" s="548" t="s">
        <v>714</v>
      </c>
      <c r="BT400" s="546">
        <v>1</v>
      </c>
      <c r="BU400" s="550" t="b">
        <v>0</v>
      </c>
      <c r="BV400" s="548"/>
      <c r="BW400" s="546">
        <v>0</v>
      </c>
      <c r="BX400" s="546">
        <v>0</v>
      </c>
      <c r="BY400" s="548" t="s">
        <v>346</v>
      </c>
      <c r="BZ400" s="547">
        <v>45849</v>
      </c>
      <c r="CA400" s="546"/>
      <c r="CB400" s="546"/>
      <c r="CC400" s="546"/>
      <c r="CD400" s="546"/>
      <c r="CE400" s="546"/>
      <c r="CF400" s="546"/>
      <c r="CG400" s="546"/>
      <c r="CH400" s="546"/>
      <c r="CI400" s="546"/>
      <c r="CJ400" s="546"/>
      <c r="CK400" s="546"/>
      <c r="CL400" s="546"/>
      <c r="CM400" s="546"/>
      <c r="CN400" s="546"/>
      <c r="CO400" s="546"/>
      <c r="CP400" s="546"/>
      <c r="CQ400" s="546"/>
      <c r="CR400" s="546"/>
      <c r="CS400" s="546"/>
      <c r="CT400" s="546"/>
      <c r="CU400" s="546"/>
      <c r="CV400" s="546"/>
      <c r="CW400" s="546"/>
      <c r="CX400" s="546"/>
      <c r="CY400" s="546"/>
    </row>
    <row r="401" spans="1:103" ht="13.2">
      <c r="A401" s="541">
        <v>389585360</v>
      </c>
      <c r="B401" s="542">
        <v>45817</v>
      </c>
      <c r="C401" s="542">
        <v>45823</v>
      </c>
      <c r="D401" s="542">
        <v>45824</v>
      </c>
      <c r="E401" s="543" t="s">
        <v>342</v>
      </c>
      <c r="F401" s="543"/>
      <c r="G401" s="541">
        <v>2924682163085</v>
      </c>
      <c r="H401" s="541">
        <v>0</v>
      </c>
      <c r="I401" s="541">
        <v>0</v>
      </c>
      <c r="J401" s="542"/>
      <c r="K401" s="542"/>
      <c r="L401" s="543"/>
      <c r="M401" s="541">
        <v>0</v>
      </c>
      <c r="N401" s="543"/>
      <c r="O401" s="543"/>
      <c r="P401" s="543"/>
      <c r="Q401" s="543"/>
      <c r="R401" s="543" t="s">
        <v>706</v>
      </c>
      <c r="S401" s="543"/>
      <c r="T401" s="541">
        <v>2</v>
      </c>
      <c r="U401" s="541">
        <v>0</v>
      </c>
      <c r="V401" s="541">
        <v>0</v>
      </c>
      <c r="W401" s="541">
        <v>0</v>
      </c>
      <c r="X401" s="541">
        <v>0</v>
      </c>
      <c r="Y401" s="543"/>
      <c r="Z401" s="543" t="s">
        <v>620</v>
      </c>
      <c r="AA401" s="544">
        <v>45817</v>
      </c>
      <c r="AB401" s="544">
        <v>45817</v>
      </c>
      <c r="AC401" s="542">
        <v>45817</v>
      </c>
      <c r="AD401" s="541">
        <v>36203274970</v>
      </c>
      <c r="AE401" s="541">
        <v>0</v>
      </c>
      <c r="AF401" s="541">
        <v>0</v>
      </c>
      <c r="AG401" s="541">
        <v>0</v>
      </c>
      <c r="AH401" s="541">
        <v>0</v>
      </c>
      <c r="AI401" s="543"/>
      <c r="AJ401" s="541">
        <v>0</v>
      </c>
      <c r="AK401" s="541">
        <v>0</v>
      </c>
      <c r="AL401" s="541">
        <v>0</v>
      </c>
      <c r="AM401" s="541">
        <v>0</v>
      </c>
      <c r="AN401" s="541">
        <v>0</v>
      </c>
      <c r="AO401" s="541">
        <v>0</v>
      </c>
      <c r="AP401" s="541">
        <v>0</v>
      </c>
      <c r="AQ401" s="545" t="b">
        <v>0</v>
      </c>
      <c r="AR401" s="541">
        <v>0</v>
      </c>
      <c r="AS401" s="541">
        <v>0</v>
      </c>
      <c r="AT401" s="541">
        <v>0</v>
      </c>
      <c r="AU401" s="541">
        <v>0</v>
      </c>
      <c r="AV401" s="541">
        <v>0</v>
      </c>
      <c r="AW401" s="543"/>
      <c r="AX401" s="543"/>
      <c r="AY401" s="541">
        <v>-0.57499999999999996</v>
      </c>
      <c r="AZ401" s="541">
        <v>-0.12</v>
      </c>
      <c r="BA401" s="543"/>
      <c r="BB401" s="541">
        <v>0</v>
      </c>
      <c r="BC401" s="541">
        <v>0</v>
      </c>
      <c r="BD401" s="543"/>
      <c r="BE401" s="543"/>
      <c r="BF401" s="543"/>
      <c r="BG401" s="543"/>
      <c r="BH401" s="543" t="s">
        <v>344</v>
      </c>
      <c r="BI401" s="543"/>
      <c r="BJ401" s="545" t="b">
        <v>0</v>
      </c>
      <c r="BK401" s="541">
        <v>0</v>
      </c>
      <c r="BL401" s="541">
        <v>0</v>
      </c>
      <c r="BM401" s="541">
        <v>0.69</v>
      </c>
      <c r="BN401" s="543"/>
      <c r="BO401" s="541">
        <v>0</v>
      </c>
      <c r="BP401" s="541">
        <v>0</v>
      </c>
      <c r="BQ401" s="541">
        <v>0</v>
      </c>
      <c r="BR401" s="541">
        <v>3419270819</v>
      </c>
      <c r="BS401" s="543" t="s">
        <v>383</v>
      </c>
      <c r="BT401" s="541">
        <v>1</v>
      </c>
      <c r="BU401" s="545" t="b">
        <v>0</v>
      </c>
      <c r="BV401" s="543"/>
      <c r="BW401" s="541">
        <v>0</v>
      </c>
      <c r="BX401" s="541">
        <v>0</v>
      </c>
      <c r="BY401" s="543" t="s">
        <v>346</v>
      </c>
      <c r="BZ401" s="542">
        <v>45849</v>
      </c>
      <c r="CA401" s="541"/>
      <c r="CB401" s="541"/>
      <c r="CC401" s="541"/>
      <c r="CD401" s="541"/>
      <c r="CE401" s="541"/>
      <c r="CF401" s="541"/>
      <c r="CG401" s="541"/>
      <c r="CH401" s="541"/>
      <c r="CI401" s="541"/>
      <c r="CJ401" s="541"/>
      <c r="CK401" s="541"/>
      <c r="CL401" s="541"/>
      <c r="CM401" s="541"/>
      <c r="CN401" s="541"/>
      <c r="CO401" s="541"/>
      <c r="CP401" s="541"/>
      <c r="CQ401" s="541"/>
      <c r="CR401" s="541"/>
      <c r="CS401" s="541"/>
      <c r="CT401" s="541"/>
      <c r="CU401" s="541"/>
      <c r="CV401" s="541"/>
      <c r="CW401" s="541"/>
      <c r="CX401" s="541"/>
      <c r="CY401" s="541"/>
    </row>
    <row r="402" spans="1:103" ht="13.2">
      <c r="A402" s="546">
        <v>389585360</v>
      </c>
      <c r="B402" s="547">
        <v>45817</v>
      </c>
      <c r="C402" s="547">
        <v>45823</v>
      </c>
      <c r="D402" s="547">
        <v>45824</v>
      </c>
      <c r="E402" s="548" t="s">
        <v>342</v>
      </c>
      <c r="F402" s="548"/>
      <c r="G402" s="546">
        <v>2924916196537</v>
      </c>
      <c r="H402" s="546">
        <v>0</v>
      </c>
      <c r="I402" s="546">
        <v>0</v>
      </c>
      <c r="J402" s="547"/>
      <c r="K402" s="547"/>
      <c r="L402" s="548"/>
      <c r="M402" s="546">
        <v>0</v>
      </c>
      <c r="N402" s="548"/>
      <c r="O402" s="548"/>
      <c r="P402" s="548"/>
      <c r="Q402" s="548"/>
      <c r="R402" s="548" t="s">
        <v>706</v>
      </c>
      <c r="S402" s="548"/>
      <c r="T402" s="546">
        <v>2</v>
      </c>
      <c r="U402" s="546">
        <v>0</v>
      </c>
      <c r="V402" s="546">
        <v>0</v>
      </c>
      <c r="W402" s="546">
        <v>0</v>
      </c>
      <c r="X402" s="546">
        <v>0</v>
      </c>
      <c r="Y402" s="548"/>
      <c r="Z402" s="548" t="s">
        <v>620</v>
      </c>
      <c r="AA402" s="549">
        <v>45818</v>
      </c>
      <c r="AB402" s="549">
        <v>45818</v>
      </c>
      <c r="AC402" s="547">
        <v>45818</v>
      </c>
      <c r="AD402" s="546">
        <v>36447185485</v>
      </c>
      <c r="AE402" s="546">
        <v>0</v>
      </c>
      <c r="AF402" s="546">
        <v>0</v>
      </c>
      <c r="AG402" s="546">
        <v>0</v>
      </c>
      <c r="AH402" s="546">
        <v>0</v>
      </c>
      <c r="AI402" s="548"/>
      <c r="AJ402" s="546">
        <v>0</v>
      </c>
      <c r="AK402" s="546">
        <v>0</v>
      </c>
      <c r="AL402" s="546">
        <v>0</v>
      </c>
      <c r="AM402" s="546">
        <v>0</v>
      </c>
      <c r="AN402" s="546">
        <v>0</v>
      </c>
      <c r="AO402" s="546">
        <v>0</v>
      </c>
      <c r="AP402" s="546">
        <v>0</v>
      </c>
      <c r="AQ402" s="550" t="b">
        <v>0</v>
      </c>
      <c r="AR402" s="546">
        <v>0</v>
      </c>
      <c r="AS402" s="546">
        <v>0</v>
      </c>
      <c r="AT402" s="546">
        <v>0</v>
      </c>
      <c r="AU402" s="546">
        <v>0</v>
      </c>
      <c r="AV402" s="546">
        <v>0</v>
      </c>
      <c r="AW402" s="548"/>
      <c r="AX402" s="548"/>
      <c r="AY402" s="546">
        <v>-0.96666666666666667</v>
      </c>
      <c r="AZ402" s="546">
        <v>-0.19</v>
      </c>
      <c r="BA402" s="548"/>
      <c r="BB402" s="546">
        <v>0</v>
      </c>
      <c r="BC402" s="546">
        <v>0</v>
      </c>
      <c r="BD402" s="548"/>
      <c r="BE402" s="548"/>
      <c r="BF402" s="548"/>
      <c r="BG402" s="548"/>
      <c r="BH402" s="548" t="s">
        <v>344</v>
      </c>
      <c r="BI402" s="548"/>
      <c r="BJ402" s="550" t="b">
        <v>0</v>
      </c>
      <c r="BK402" s="546">
        <v>0</v>
      </c>
      <c r="BL402" s="546">
        <v>0</v>
      </c>
      <c r="BM402" s="546">
        <v>1.1599999999999999</v>
      </c>
      <c r="BN402" s="548"/>
      <c r="BO402" s="546">
        <v>0</v>
      </c>
      <c r="BP402" s="546">
        <v>0</v>
      </c>
      <c r="BQ402" s="546">
        <v>0</v>
      </c>
      <c r="BR402" s="546">
        <v>3444362751</v>
      </c>
      <c r="BS402" s="548" t="s">
        <v>380</v>
      </c>
      <c r="BT402" s="546">
        <v>1</v>
      </c>
      <c r="BU402" s="550" t="b">
        <v>0</v>
      </c>
      <c r="BV402" s="548"/>
      <c r="BW402" s="546">
        <v>0</v>
      </c>
      <c r="BX402" s="546">
        <v>0</v>
      </c>
      <c r="BY402" s="548" t="s">
        <v>346</v>
      </c>
      <c r="BZ402" s="547">
        <v>45849</v>
      </c>
      <c r="CA402" s="546"/>
      <c r="CB402" s="546"/>
      <c r="CC402" s="546"/>
      <c r="CD402" s="546"/>
      <c r="CE402" s="546"/>
      <c r="CF402" s="546"/>
      <c r="CG402" s="546"/>
      <c r="CH402" s="546"/>
      <c r="CI402" s="546"/>
      <c r="CJ402" s="546"/>
      <c r="CK402" s="546"/>
      <c r="CL402" s="546"/>
      <c r="CM402" s="546"/>
      <c r="CN402" s="546"/>
      <c r="CO402" s="546"/>
      <c r="CP402" s="546"/>
      <c r="CQ402" s="546"/>
      <c r="CR402" s="546"/>
      <c r="CS402" s="546"/>
      <c r="CT402" s="546"/>
      <c r="CU402" s="546"/>
      <c r="CV402" s="546"/>
      <c r="CW402" s="546"/>
      <c r="CX402" s="546"/>
      <c r="CY402" s="546"/>
    </row>
    <row r="403" spans="1:103" ht="13.2">
      <c r="A403" s="541">
        <v>389585360</v>
      </c>
      <c r="B403" s="542">
        <v>45817</v>
      </c>
      <c r="C403" s="542">
        <v>45823</v>
      </c>
      <c r="D403" s="542">
        <v>45824</v>
      </c>
      <c r="E403" s="543" t="s">
        <v>342</v>
      </c>
      <c r="F403" s="543"/>
      <c r="G403" s="541">
        <v>2924916196538</v>
      </c>
      <c r="H403" s="541">
        <v>0</v>
      </c>
      <c r="I403" s="541">
        <v>0</v>
      </c>
      <c r="J403" s="542"/>
      <c r="K403" s="542"/>
      <c r="L403" s="543"/>
      <c r="M403" s="541">
        <v>0</v>
      </c>
      <c r="N403" s="543"/>
      <c r="O403" s="543"/>
      <c r="P403" s="543"/>
      <c r="Q403" s="543"/>
      <c r="R403" s="543" t="s">
        <v>715</v>
      </c>
      <c r="S403" s="543"/>
      <c r="T403" s="541">
        <v>2</v>
      </c>
      <c r="U403" s="541">
        <v>0</v>
      </c>
      <c r="V403" s="541">
        <v>0</v>
      </c>
      <c r="W403" s="541">
        <v>0</v>
      </c>
      <c r="X403" s="541">
        <v>0</v>
      </c>
      <c r="Y403" s="543"/>
      <c r="Z403" s="543" t="s">
        <v>620</v>
      </c>
      <c r="AA403" s="544">
        <v>45818</v>
      </c>
      <c r="AB403" s="544">
        <v>45818</v>
      </c>
      <c r="AC403" s="542">
        <v>45818</v>
      </c>
      <c r="AD403" s="541">
        <v>34062413909</v>
      </c>
      <c r="AE403" s="541">
        <v>0</v>
      </c>
      <c r="AF403" s="541">
        <v>0</v>
      </c>
      <c r="AG403" s="541">
        <v>0</v>
      </c>
      <c r="AH403" s="541">
        <v>0</v>
      </c>
      <c r="AI403" s="543"/>
      <c r="AJ403" s="541">
        <v>0</v>
      </c>
      <c r="AK403" s="541">
        <v>0</v>
      </c>
      <c r="AL403" s="541">
        <v>0</v>
      </c>
      <c r="AM403" s="541">
        <v>0</v>
      </c>
      <c r="AN403" s="541">
        <v>0</v>
      </c>
      <c r="AO403" s="541">
        <v>0</v>
      </c>
      <c r="AP403" s="541">
        <v>0</v>
      </c>
      <c r="AQ403" s="545" t="b">
        <v>0</v>
      </c>
      <c r="AR403" s="541">
        <v>0</v>
      </c>
      <c r="AS403" s="541">
        <v>0</v>
      </c>
      <c r="AT403" s="541">
        <v>0</v>
      </c>
      <c r="AU403" s="541">
        <v>0</v>
      </c>
      <c r="AV403" s="541">
        <v>0</v>
      </c>
      <c r="AW403" s="543"/>
      <c r="AX403" s="543"/>
      <c r="AY403" s="541">
        <v>-12.725</v>
      </c>
      <c r="AZ403" s="541">
        <v>-2.5499999999999998</v>
      </c>
      <c r="BA403" s="543"/>
      <c r="BB403" s="541">
        <v>0</v>
      </c>
      <c r="BC403" s="541">
        <v>0</v>
      </c>
      <c r="BD403" s="543"/>
      <c r="BE403" s="543"/>
      <c r="BF403" s="543"/>
      <c r="BG403" s="543"/>
      <c r="BH403" s="543" t="s">
        <v>344</v>
      </c>
      <c r="BI403" s="543"/>
      <c r="BJ403" s="545" t="b">
        <v>0</v>
      </c>
      <c r="BK403" s="541">
        <v>0</v>
      </c>
      <c r="BL403" s="541">
        <v>0</v>
      </c>
      <c r="BM403" s="541">
        <v>15.27</v>
      </c>
      <c r="BN403" s="543"/>
      <c r="BO403" s="541">
        <v>0</v>
      </c>
      <c r="BP403" s="541">
        <v>0</v>
      </c>
      <c r="BQ403" s="541">
        <v>0</v>
      </c>
      <c r="BR403" s="541">
        <v>0</v>
      </c>
      <c r="BS403" s="543" t="s">
        <v>382</v>
      </c>
      <c r="BT403" s="541">
        <v>1</v>
      </c>
      <c r="BU403" s="545" t="b">
        <v>0</v>
      </c>
      <c r="BV403" s="543"/>
      <c r="BW403" s="541">
        <v>0</v>
      </c>
      <c r="BX403" s="541">
        <v>0</v>
      </c>
      <c r="BY403" s="543" t="s">
        <v>346</v>
      </c>
      <c r="BZ403" s="542">
        <v>45849</v>
      </c>
      <c r="CA403" s="541"/>
      <c r="CB403" s="541"/>
      <c r="CC403" s="541"/>
      <c r="CD403" s="541"/>
      <c r="CE403" s="541"/>
      <c r="CF403" s="541"/>
      <c r="CG403" s="541"/>
      <c r="CH403" s="541"/>
      <c r="CI403" s="541"/>
      <c r="CJ403" s="541"/>
      <c r="CK403" s="541"/>
      <c r="CL403" s="541"/>
      <c r="CM403" s="541"/>
      <c r="CN403" s="541"/>
      <c r="CO403" s="541"/>
      <c r="CP403" s="541"/>
      <c r="CQ403" s="541"/>
      <c r="CR403" s="541"/>
      <c r="CS403" s="541"/>
      <c r="CT403" s="541"/>
      <c r="CU403" s="541"/>
      <c r="CV403" s="541"/>
      <c r="CW403" s="541"/>
      <c r="CX403" s="541"/>
      <c r="CY403" s="541"/>
    </row>
    <row r="404" spans="1:103" ht="13.2">
      <c r="A404" s="546">
        <v>389585360</v>
      </c>
      <c r="B404" s="547">
        <v>45817</v>
      </c>
      <c r="C404" s="547">
        <v>45823</v>
      </c>
      <c r="D404" s="547">
        <v>45824</v>
      </c>
      <c r="E404" s="548" t="s">
        <v>342</v>
      </c>
      <c r="F404" s="548"/>
      <c r="G404" s="546">
        <v>2925733347045</v>
      </c>
      <c r="H404" s="546">
        <v>0</v>
      </c>
      <c r="I404" s="546">
        <v>0</v>
      </c>
      <c r="J404" s="547"/>
      <c r="K404" s="547"/>
      <c r="L404" s="548"/>
      <c r="M404" s="546">
        <v>0</v>
      </c>
      <c r="N404" s="548"/>
      <c r="O404" s="548"/>
      <c r="P404" s="548"/>
      <c r="Q404" s="548"/>
      <c r="R404" s="548" t="s">
        <v>706</v>
      </c>
      <c r="S404" s="548"/>
      <c r="T404" s="546">
        <v>2</v>
      </c>
      <c r="U404" s="546">
        <v>0</v>
      </c>
      <c r="V404" s="546">
        <v>0</v>
      </c>
      <c r="W404" s="546">
        <v>0</v>
      </c>
      <c r="X404" s="546">
        <v>0</v>
      </c>
      <c r="Y404" s="548"/>
      <c r="Z404" s="548" t="s">
        <v>620</v>
      </c>
      <c r="AA404" s="549">
        <v>45822</v>
      </c>
      <c r="AB404" s="549">
        <v>45822</v>
      </c>
      <c r="AC404" s="547">
        <v>45822</v>
      </c>
      <c r="AD404" s="546">
        <v>36913290252</v>
      </c>
      <c r="AE404" s="546">
        <v>0</v>
      </c>
      <c r="AF404" s="546">
        <v>0</v>
      </c>
      <c r="AG404" s="546">
        <v>0</v>
      </c>
      <c r="AH404" s="546">
        <v>0</v>
      </c>
      <c r="AI404" s="548"/>
      <c r="AJ404" s="546">
        <v>0</v>
      </c>
      <c r="AK404" s="546">
        <v>0</v>
      </c>
      <c r="AL404" s="546">
        <v>0</v>
      </c>
      <c r="AM404" s="546">
        <v>0</v>
      </c>
      <c r="AN404" s="546">
        <v>0</v>
      </c>
      <c r="AO404" s="546">
        <v>0</v>
      </c>
      <c r="AP404" s="546">
        <v>0</v>
      </c>
      <c r="AQ404" s="550" t="b">
        <v>0</v>
      </c>
      <c r="AR404" s="546">
        <v>0</v>
      </c>
      <c r="AS404" s="546">
        <v>0</v>
      </c>
      <c r="AT404" s="546">
        <v>0</v>
      </c>
      <c r="AU404" s="546">
        <v>0</v>
      </c>
      <c r="AV404" s="546">
        <v>0</v>
      </c>
      <c r="AW404" s="548"/>
      <c r="AX404" s="548"/>
      <c r="AY404" s="546">
        <v>-0.40833333333333333</v>
      </c>
      <c r="AZ404" s="546">
        <v>-0.08</v>
      </c>
      <c r="BA404" s="548"/>
      <c r="BB404" s="546">
        <v>0</v>
      </c>
      <c r="BC404" s="546">
        <v>0</v>
      </c>
      <c r="BD404" s="548"/>
      <c r="BE404" s="548"/>
      <c r="BF404" s="548"/>
      <c r="BG404" s="548"/>
      <c r="BH404" s="548" t="s">
        <v>344</v>
      </c>
      <c r="BI404" s="548"/>
      <c r="BJ404" s="550" t="b">
        <v>0</v>
      </c>
      <c r="BK404" s="546">
        <v>0</v>
      </c>
      <c r="BL404" s="546">
        <v>0</v>
      </c>
      <c r="BM404" s="546">
        <v>0.49</v>
      </c>
      <c r="BN404" s="548"/>
      <c r="BO404" s="546">
        <v>0</v>
      </c>
      <c r="BP404" s="546">
        <v>0</v>
      </c>
      <c r="BQ404" s="546">
        <v>0</v>
      </c>
      <c r="BR404" s="546">
        <v>3484228977</v>
      </c>
      <c r="BS404" s="548" t="s">
        <v>385</v>
      </c>
      <c r="BT404" s="546">
        <v>1</v>
      </c>
      <c r="BU404" s="550" t="b">
        <v>0</v>
      </c>
      <c r="BV404" s="548"/>
      <c r="BW404" s="546">
        <v>0</v>
      </c>
      <c r="BX404" s="546">
        <v>0</v>
      </c>
      <c r="BY404" s="548" t="s">
        <v>346</v>
      </c>
      <c r="BZ404" s="547">
        <v>45849</v>
      </c>
      <c r="CA404" s="546"/>
      <c r="CB404" s="546"/>
      <c r="CC404" s="546"/>
      <c r="CD404" s="546"/>
      <c r="CE404" s="546"/>
      <c r="CF404" s="546"/>
      <c r="CG404" s="546"/>
      <c r="CH404" s="546"/>
      <c r="CI404" s="546"/>
      <c r="CJ404" s="546"/>
      <c r="CK404" s="546"/>
      <c r="CL404" s="546"/>
      <c r="CM404" s="546"/>
      <c r="CN404" s="546"/>
      <c r="CO404" s="546"/>
      <c r="CP404" s="546"/>
      <c r="CQ404" s="546"/>
      <c r="CR404" s="546"/>
      <c r="CS404" s="546"/>
      <c r="CT404" s="546"/>
      <c r="CU404" s="546"/>
      <c r="CV404" s="546"/>
      <c r="CW404" s="546"/>
      <c r="CX404" s="546"/>
      <c r="CY404" s="546"/>
    </row>
    <row r="405" spans="1:103" ht="13.2">
      <c r="A405" s="541">
        <v>389585360</v>
      </c>
      <c r="B405" s="542">
        <v>45817</v>
      </c>
      <c r="C405" s="542">
        <v>45823</v>
      </c>
      <c r="D405" s="542">
        <v>45824</v>
      </c>
      <c r="E405" s="543" t="s">
        <v>342</v>
      </c>
      <c r="F405" s="543"/>
      <c r="G405" s="541">
        <v>2925733347046</v>
      </c>
      <c r="H405" s="541">
        <v>0</v>
      </c>
      <c r="I405" s="541">
        <v>0</v>
      </c>
      <c r="J405" s="542"/>
      <c r="K405" s="542"/>
      <c r="L405" s="543"/>
      <c r="M405" s="541">
        <v>0</v>
      </c>
      <c r="N405" s="543"/>
      <c r="O405" s="543"/>
      <c r="P405" s="543"/>
      <c r="Q405" s="543"/>
      <c r="R405" s="543" t="s">
        <v>706</v>
      </c>
      <c r="S405" s="543"/>
      <c r="T405" s="541">
        <v>2</v>
      </c>
      <c r="U405" s="541">
        <v>0</v>
      </c>
      <c r="V405" s="541">
        <v>0</v>
      </c>
      <c r="W405" s="541">
        <v>0</v>
      </c>
      <c r="X405" s="541">
        <v>0</v>
      </c>
      <c r="Y405" s="543"/>
      <c r="Z405" s="543" t="s">
        <v>620</v>
      </c>
      <c r="AA405" s="544">
        <v>45822</v>
      </c>
      <c r="AB405" s="544">
        <v>45822</v>
      </c>
      <c r="AC405" s="542">
        <v>45822</v>
      </c>
      <c r="AD405" s="541">
        <v>36825985373</v>
      </c>
      <c r="AE405" s="541">
        <v>0</v>
      </c>
      <c r="AF405" s="541">
        <v>0</v>
      </c>
      <c r="AG405" s="541">
        <v>0</v>
      </c>
      <c r="AH405" s="541">
        <v>0</v>
      </c>
      <c r="AI405" s="543"/>
      <c r="AJ405" s="541">
        <v>0</v>
      </c>
      <c r="AK405" s="541">
        <v>0</v>
      </c>
      <c r="AL405" s="541">
        <v>0</v>
      </c>
      <c r="AM405" s="541">
        <v>0</v>
      </c>
      <c r="AN405" s="541">
        <v>0</v>
      </c>
      <c r="AO405" s="541">
        <v>0</v>
      </c>
      <c r="AP405" s="541">
        <v>0</v>
      </c>
      <c r="AQ405" s="545" t="b">
        <v>0</v>
      </c>
      <c r="AR405" s="541">
        <v>0</v>
      </c>
      <c r="AS405" s="541">
        <v>0</v>
      </c>
      <c r="AT405" s="541">
        <v>0</v>
      </c>
      <c r="AU405" s="541">
        <v>0</v>
      </c>
      <c r="AV405" s="541">
        <v>0</v>
      </c>
      <c r="AW405" s="543"/>
      <c r="AX405" s="543"/>
      <c r="AY405" s="541">
        <v>-0.77500000000000002</v>
      </c>
      <c r="AZ405" s="541">
        <v>-0.16</v>
      </c>
      <c r="BA405" s="543"/>
      <c r="BB405" s="541">
        <v>0</v>
      </c>
      <c r="BC405" s="541">
        <v>0</v>
      </c>
      <c r="BD405" s="543"/>
      <c r="BE405" s="543"/>
      <c r="BF405" s="543"/>
      <c r="BG405" s="543"/>
      <c r="BH405" s="543" t="s">
        <v>344</v>
      </c>
      <c r="BI405" s="543"/>
      <c r="BJ405" s="545" t="b">
        <v>0</v>
      </c>
      <c r="BK405" s="541">
        <v>0</v>
      </c>
      <c r="BL405" s="541">
        <v>0</v>
      </c>
      <c r="BM405" s="541">
        <v>0.93</v>
      </c>
      <c r="BN405" s="543"/>
      <c r="BO405" s="541">
        <v>0</v>
      </c>
      <c r="BP405" s="541">
        <v>0</v>
      </c>
      <c r="BQ405" s="541">
        <v>0</v>
      </c>
      <c r="BR405" s="541">
        <v>3480585452</v>
      </c>
      <c r="BS405" s="543" t="s">
        <v>384</v>
      </c>
      <c r="BT405" s="541">
        <v>1</v>
      </c>
      <c r="BU405" s="545" t="b">
        <v>0</v>
      </c>
      <c r="BV405" s="543"/>
      <c r="BW405" s="541">
        <v>0</v>
      </c>
      <c r="BX405" s="541">
        <v>0</v>
      </c>
      <c r="BY405" s="543" t="s">
        <v>346</v>
      </c>
      <c r="BZ405" s="542">
        <v>45849</v>
      </c>
      <c r="CA405" s="541"/>
      <c r="CB405" s="541"/>
      <c r="CC405" s="541"/>
      <c r="CD405" s="541"/>
      <c r="CE405" s="541"/>
      <c r="CF405" s="541"/>
      <c r="CG405" s="541"/>
      <c r="CH405" s="541"/>
      <c r="CI405" s="541"/>
      <c r="CJ405" s="541"/>
      <c r="CK405" s="541"/>
      <c r="CL405" s="541"/>
      <c r="CM405" s="541"/>
      <c r="CN405" s="541"/>
      <c r="CO405" s="541"/>
      <c r="CP405" s="541"/>
      <c r="CQ405" s="541"/>
      <c r="CR405" s="541"/>
      <c r="CS405" s="541"/>
      <c r="CT405" s="541"/>
      <c r="CU405" s="541"/>
      <c r="CV405" s="541"/>
      <c r="CW405" s="541"/>
      <c r="CX405" s="541"/>
      <c r="CY405" s="541"/>
    </row>
    <row r="406" spans="1:103" ht="13.2">
      <c r="A406" s="546">
        <v>389585360</v>
      </c>
      <c r="B406" s="547">
        <v>45817</v>
      </c>
      <c r="C406" s="547">
        <v>45823</v>
      </c>
      <c r="D406" s="547">
        <v>45824</v>
      </c>
      <c r="E406" s="548" t="s">
        <v>342</v>
      </c>
      <c r="F406" s="548"/>
      <c r="G406" s="546">
        <v>2925874458886</v>
      </c>
      <c r="H406" s="546">
        <v>0</v>
      </c>
      <c r="I406" s="546">
        <v>0</v>
      </c>
      <c r="J406" s="547"/>
      <c r="K406" s="547"/>
      <c r="L406" s="548"/>
      <c r="M406" s="546">
        <v>0</v>
      </c>
      <c r="N406" s="548"/>
      <c r="O406" s="548"/>
      <c r="P406" s="548"/>
      <c r="Q406" s="548"/>
      <c r="R406" s="548" t="s">
        <v>706</v>
      </c>
      <c r="S406" s="548"/>
      <c r="T406" s="546">
        <v>2</v>
      </c>
      <c r="U406" s="546">
        <v>0</v>
      </c>
      <c r="V406" s="546">
        <v>0</v>
      </c>
      <c r="W406" s="546">
        <v>0</v>
      </c>
      <c r="X406" s="546">
        <v>0</v>
      </c>
      <c r="Y406" s="548"/>
      <c r="Z406" s="548" t="s">
        <v>620</v>
      </c>
      <c r="AA406" s="549">
        <v>45823</v>
      </c>
      <c r="AB406" s="549">
        <v>45823</v>
      </c>
      <c r="AC406" s="547">
        <v>45823</v>
      </c>
      <c r="AD406" s="546">
        <v>36955462369</v>
      </c>
      <c r="AE406" s="546">
        <v>0</v>
      </c>
      <c r="AF406" s="546">
        <v>0</v>
      </c>
      <c r="AG406" s="546">
        <v>0</v>
      </c>
      <c r="AH406" s="546">
        <v>0</v>
      </c>
      <c r="AI406" s="548"/>
      <c r="AJ406" s="546">
        <v>0</v>
      </c>
      <c r="AK406" s="546">
        <v>0</v>
      </c>
      <c r="AL406" s="546">
        <v>0</v>
      </c>
      <c r="AM406" s="546">
        <v>0</v>
      </c>
      <c r="AN406" s="546">
        <v>0</v>
      </c>
      <c r="AO406" s="546">
        <v>0</v>
      </c>
      <c r="AP406" s="546">
        <v>0</v>
      </c>
      <c r="AQ406" s="550" t="b">
        <v>0</v>
      </c>
      <c r="AR406" s="546">
        <v>0</v>
      </c>
      <c r="AS406" s="546">
        <v>0</v>
      </c>
      <c r="AT406" s="546">
        <v>0</v>
      </c>
      <c r="AU406" s="546">
        <v>0</v>
      </c>
      <c r="AV406" s="546">
        <v>0</v>
      </c>
      <c r="AW406" s="548"/>
      <c r="AX406" s="548"/>
      <c r="AY406" s="546">
        <v>-0.64166666666666672</v>
      </c>
      <c r="AZ406" s="546">
        <v>-0.13</v>
      </c>
      <c r="BA406" s="548"/>
      <c r="BB406" s="546">
        <v>0</v>
      </c>
      <c r="BC406" s="546">
        <v>0</v>
      </c>
      <c r="BD406" s="548"/>
      <c r="BE406" s="548"/>
      <c r="BF406" s="548"/>
      <c r="BG406" s="548"/>
      <c r="BH406" s="548" t="s">
        <v>344</v>
      </c>
      <c r="BI406" s="548"/>
      <c r="BJ406" s="550" t="b">
        <v>0</v>
      </c>
      <c r="BK406" s="546">
        <v>0</v>
      </c>
      <c r="BL406" s="546">
        <v>0</v>
      </c>
      <c r="BM406" s="546">
        <v>0.77</v>
      </c>
      <c r="BN406" s="548"/>
      <c r="BO406" s="546">
        <v>0</v>
      </c>
      <c r="BP406" s="546">
        <v>0</v>
      </c>
      <c r="BQ406" s="546">
        <v>0</v>
      </c>
      <c r="BR406" s="546">
        <v>0</v>
      </c>
      <c r="BS406" s="548" t="s">
        <v>716</v>
      </c>
      <c r="BT406" s="546">
        <v>1</v>
      </c>
      <c r="BU406" s="550" t="b">
        <v>0</v>
      </c>
      <c r="BV406" s="548"/>
      <c r="BW406" s="546">
        <v>0</v>
      </c>
      <c r="BX406" s="546">
        <v>0</v>
      </c>
      <c r="BY406" s="548" t="s">
        <v>346</v>
      </c>
      <c r="BZ406" s="547">
        <v>45849</v>
      </c>
      <c r="CA406" s="546"/>
      <c r="CB406" s="546"/>
      <c r="CC406" s="546"/>
      <c r="CD406" s="546"/>
      <c r="CE406" s="546"/>
      <c r="CF406" s="546"/>
      <c r="CG406" s="546"/>
      <c r="CH406" s="546"/>
      <c r="CI406" s="546"/>
      <c r="CJ406" s="546"/>
      <c r="CK406" s="546"/>
      <c r="CL406" s="546"/>
      <c r="CM406" s="546"/>
      <c r="CN406" s="546"/>
      <c r="CO406" s="546"/>
      <c r="CP406" s="546"/>
      <c r="CQ406" s="546"/>
      <c r="CR406" s="546"/>
      <c r="CS406" s="546"/>
      <c r="CT406" s="546"/>
      <c r="CU406" s="546"/>
      <c r="CV406" s="546"/>
      <c r="CW406" s="546"/>
      <c r="CX406" s="546"/>
      <c r="CY406" s="546"/>
    </row>
    <row r="407" spans="1:103" ht="13.2">
      <c r="A407" s="541">
        <v>389585360</v>
      </c>
      <c r="B407" s="542">
        <v>45817</v>
      </c>
      <c r="C407" s="542">
        <v>45823</v>
      </c>
      <c r="D407" s="542">
        <v>45824</v>
      </c>
      <c r="E407" s="543" t="s">
        <v>342</v>
      </c>
      <c r="F407" s="543"/>
      <c r="G407" s="541">
        <v>2925874458884</v>
      </c>
      <c r="H407" s="541">
        <v>0</v>
      </c>
      <c r="I407" s="541">
        <v>0</v>
      </c>
      <c r="J407" s="542"/>
      <c r="K407" s="542"/>
      <c r="L407" s="543"/>
      <c r="M407" s="541">
        <v>0</v>
      </c>
      <c r="N407" s="543"/>
      <c r="O407" s="543"/>
      <c r="P407" s="543"/>
      <c r="Q407" s="543"/>
      <c r="R407" s="543" t="s">
        <v>706</v>
      </c>
      <c r="S407" s="543"/>
      <c r="T407" s="541">
        <v>2</v>
      </c>
      <c r="U407" s="541">
        <v>0</v>
      </c>
      <c r="V407" s="541">
        <v>0</v>
      </c>
      <c r="W407" s="541">
        <v>0</v>
      </c>
      <c r="X407" s="541">
        <v>0</v>
      </c>
      <c r="Y407" s="543"/>
      <c r="Z407" s="543" t="s">
        <v>620</v>
      </c>
      <c r="AA407" s="544">
        <v>45823</v>
      </c>
      <c r="AB407" s="544">
        <v>45823</v>
      </c>
      <c r="AC407" s="542">
        <v>45823</v>
      </c>
      <c r="AD407" s="541">
        <v>36952310220</v>
      </c>
      <c r="AE407" s="541">
        <v>0</v>
      </c>
      <c r="AF407" s="541">
        <v>0</v>
      </c>
      <c r="AG407" s="541">
        <v>0</v>
      </c>
      <c r="AH407" s="541">
        <v>0</v>
      </c>
      <c r="AI407" s="543"/>
      <c r="AJ407" s="541">
        <v>0</v>
      </c>
      <c r="AK407" s="541">
        <v>0</v>
      </c>
      <c r="AL407" s="541">
        <v>0</v>
      </c>
      <c r="AM407" s="541">
        <v>0</v>
      </c>
      <c r="AN407" s="541">
        <v>0</v>
      </c>
      <c r="AO407" s="541">
        <v>0</v>
      </c>
      <c r="AP407" s="541">
        <v>0</v>
      </c>
      <c r="AQ407" s="545" t="b">
        <v>0</v>
      </c>
      <c r="AR407" s="541">
        <v>0</v>
      </c>
      <c r="AS407" s="541">
        <v>0</v>
      </c>
      <c r="AT407" s="541">
        <v>0</v>
      </c>
      <c r="AU407" s="541">
        <v>0</v>
      </c>
      <c r="AV407" s="541">
        <v>0</v>
      </c>
      <c r="AW407" s="543"/>
      <c r="AX407" s="543"/>
      <c r="AY407" s="541">
        <v>-0.64166666666666672</v>
      </c>
      <c r="AZ407" s="541">
        <v>-0.13</v>
      </c>
      <c r="BA407" s="543"/>
      <c r="BB407" s="541">
        <v>0</v>
      </c>
      <c r="BC407" s="541">
        <v>0</v>
      </c>
      <c r="BD407" s="543"/>
      <c r="BE407" s="543"/>
      <c r="BF407" s="543"/>
      <c r="BG407" s="543"/>
      <c r="BH407" s="543" t="s">
        <v>344</v>
      </c>
      <c r="BI407" s="543"/>
      <c r="BJ407" s="545" t="b">
        <v>0</v>
      </c>
      <c r="BK407" s="541">
        <v>0</v>
      </c>
      <c r="BL407" s="541">
        <v>0</v>
      </c>
      <c r="BM407" s="541">
        <v>0.77</v>
      </c>
      <c r="BN407" s="543"/>
      <c r="BO407" s="541">
        <v>0</v>
      </c>
      <c r="BP407" s="541">
        <v>0</v>
      </c>
      <c r="BQ407" s="541">
        <v>0</v>
      </c>
      <c r="BR407" s="541">
        <v>0</v>
      </c>
      <c r="BS407" s="543" t="s">
        <v>717</v>
      </c>
      <c r="BT407" s="541">
        <v>1</v>
      </c>
      <c r="BU407" s="545" t="b">
        <v>0</v>
      </c>
      <c r="BV407" s="543"/>
      <c r="BW407" s="541">
        <v>0</v>
      </c>
      <c r="BX407" s="541">
        <v>0</v>
      </c>
      <c r="BY407" s="543" t="s">
        <v>346</v>
      </c>
      <c r="BZ407" s="542">
        <v>45849</v>
      </c>
      <c r="CA407" s="541"/>
      <c r="CB407" s="541"/>
      <c r="CC407" s="541"/>
      <c r="CD407" s="541"/>
      <c r="CE407" s="541"/>
      <c r="CF407" s="541"/>
      <c r="CG407" s="541"/>
      <c r="CH407" s="541"/>
      <c r="CI407" s="541"/>
      <c r="CJ407" s="541"/>
      <c r="CK407" s="541"/>
      <c r="CL407" s="541"/>
      <c r="CM407" s="541"/>
      <c r="CN407" s="541"/>
      <c r="CO407" s="541"/>
      <c r="CP407" s="541"/>
      <c r="CQ407" s="541"/>
      <c r="CR407" s="541"/>
      <c r="CS407" s="541"/>
      <c r="CT407" s="541"/>
      <c r="CU407" s="541"/>
      <c r="CV407" s="541"/>
      <c r="CW407" s="541"/>
      <c r="CX407" s="541"/>
      <c r="CY407" s="541"/>
    </row>
    <row r="408" spans="1:103" ht="13.2">
      <c r="A408" s="546">
        <v>389585360</v>
      </c>
      <c r="B408" s="547">
        <v>45817</v>
      </c>
      <c r="C408" s="547">
        <v>45823</v>
      </c>
      <c r="D408" s="547">
        <v>45824</v>
      </c>
      <c r="E408" s="548" t="s">
        <v>342</v>
      </c>
      <c r="F408" s="548"/>
      <c r="G408" s="546">
        <v>2925874458883</v>
      </c>
      <c r="H408" s="546">
        <v>0</v>
      </c>
      <c r="I408" s="546">
        <v>0</v>
      </c>
      <c r="J408" s="547"/>
      <c r="K408" s="547"/>
      <c r="L408" s="548"/>
      <c r="M408" s="546">
        <v>0</v>
      </c>
      <c r="N408" s="548"/>
      <c r="O408" s="548"/>
      <c r="P408" s="548"/>
      <c r="Q408" s="548"/>
      <c r="R408" s="548" t="s">
        <v>706</v>
      </c>
      <c r="S408" s="548"/>
      <c r="T408" s="546">
        <v>2</v>
      </c>
      <c r="U408" s="546">
        <v>0</v>
      </c>
      <c r="V408" s="546">
        <v>0</v>
      </c>
      <c r="W408" s="546">
        <v>0</v>
      </c>
      <c r="X408" s="546">
        <v>0</v>
      </c>
      <c r="Y408" s="548"/>
      <c r="Z408" s="548" t="s">
        <v>620</v>
      </c>
      <c r="AA408" s="549">
        <v>45823</v>
      </c>
      <c r="AB408" s="549">
        <v>45823</v>
      </c>
      <c r="AC408" s="547">
        <v>45823</v>
      </c>
      <c r="AD408" s="546">
        <v>36952275845</v>
      </c>
      <c r="AE408" s="546">
        <v>0</v>
      </c>
      <c r="AF408" s="546">
        <v>0</v>
      </c>
      <c r="AG408" s="546">
        <v>0</v>
      </c>
      <c r="AH408" s="546">
        <v>0</v>
      </c>
      <c r="AI408" s="548"/>
      <c r="AJ408" s="546">
        <v>0</v>
      </c>
      <c r="AK408" s="546">
        <v>0</v>
      </c>
      <c r="AL408" s="546">
        <v>0</v>
      </c>
      <c r="AM408" s="546">
        <v>0</v>
      </c>
      <c r="AN408" s="546">
        <v>0</v>
      </c>
      <c r="AO408" s="546">
        <v>0</v>
      </c>
      <c r="AP408" s="546">
        <v>0</v>
      </c>
      <c r="AQ408" s="550" t="b">
        <v>0</v>
      </c>
      <c r="AR408" s="546">
        <v>0</v>
      </c>
      <c r="AS408" s="546">
        <v>0</v>
      </c>
      <c r="AT408" s="546">
        <v>0</v>
      </c>
      <c r="AU408" s="546">
        <v>0</v>
      </c>
      <c r="AV408" s="546">
        <v>0</v>
      </c>
      <c r="AW408" s="548"/>
      <c r="AX408" s="548"/>
      <c r="AY408" s="546">
        <v>-0.64166666666666672</v>
      </c>
      <c r="AZ408" s="546">
        <v>-0.13</v>
      </c>
      <c r="BA408" s="548"/>
      <c r="BB408" s="546">
        <v>0</v>
      </c>
      <c r="BC408" s="546">
        <v>0</v>
      </c>
      <c r="BD408" s="548"/>
      <c r="BE408" s="548"/>
      <c r="BF408" s="548"/>
      <c r="BG408" s="548"/>
      <c r="BH408" s="548" t="s">
        <v>344</v>
      </c>
      <c r="BI408" s="548"/>
      <c r="BJ408" s="550" t="b">
        <v>0</v>
      </c>
      <c r="BK408" s="546">
        <v>0</v>
      </c>
      <c r="BL408" s="546">
        <v>0</v>
      </c>
      <c r="BM408" s="546">
        <v>0.77</v>
      </c>
      <c r="BN408" s="548"/>
      <c r="BO408" s="546">
        <v>0</v>
      </c>
      <c r="BP408" s="546">
        <v>0</v>
      </c>
      <c r="BQ408" s="546">
        <v>0</v>
      </c>
      <c r="BR408" s="546">
        <v>0</v>
      </c>
      <c r="BS408" s="548" t="s">
        <v>718</v>
      </c>
      <c r="BT408" s="546">
        <v>1</v>
      </c>
      <c r="BU408" s="550" t="b">
        <v>0</v>
      </c>
      <c r="BV408" s="548"/>
      <c r="BW408" s="546">
        <v>0</v>
      </c>
      <c r="BX408" s="546">
        <v>0</v>
      </c>
      <c r="BY408" s="548" t="s">
        <v>346</v>
      </c>
      <c r="BZ408" s="547">
        <v>45849</v>
      </c>
      <c r="CA408" s="546"/>
      <c r="CB408" s="546"/>
      <c r="CC408" s="546"/>
      <c r="CD408" s="546"/>
      <c r="CE408" s="546"/>
      <c r="CF408" s="546"/>
      <c r="CG408" s="546"/>
      <c r="CH408" s="546"/>
      <c r="CI408" s="546"/>
      <c r="CJ408" s="546"/>
      <c r="CK408" s="546"/>
      <c r="CL408" s="546"/>
      <c r="CM408" s="546"/>
      <c r="CN408" s="546"/>
      <c r="CO408" s="546"/>
      <c r="CP408" s="546"/>
      <c r="CQ408" s="546"/>
      <c r="CR408" s="546"/>
      <c r="CS408" s="546"/>
      <c r="CT408" s="546"/>
      <c r="CU408" s="546"/>
      <c r="CV408" s="546"/>
      <c r="CW408" s="546"/>
      <c r="CX408" s="546"/>
      <c r="CY408" s="546"/>
    </row>
    <row r="409" spans="1:103" ht="13.2">
      <c r="A409" s="541">
        <v>389585360</v>
      </c>
      <c r="B409" s="542">
        <v>45817</v>
      </c>
      <c r="C409" s="542">
        <v>45823</v>
      </c>
      <c r="D409" s="542">
        <v>45824</v>
      </c>
      <c r="E409" s="543" t="s">
        <v>342</v>
      </c>
      <c r="F409" s="543"/>
      <c r="G409" s="541">
        <v>2925874458885</v>
      </c>
      <c r="H409" s="541">
        <v>0</v>
      </c>
      <c r="I409" s="541">
        <v>0</v>
      </c>
      <c r="J409" s="542"/>
      <c r="K409" s="542"/>
      <c r="L409" s="543"/>
      <c r="M409" s="541">
        <v>0</v>
      </c>
      <c r="N409" s="543"/>
      <c r="O409" s="543"/>
      <c r="P409" s="543"/>
      <c r="Q409" s="543"/>
      <c r="R409" s="543" t="s">
        <v>706</v>
      </c>
      <c r="S409" s="543"/>
      <c r="T409" s="541">
        <v>2</v>
      </c>
      <c r="U409" s="541">
        <v>0</v>
      </c>
      <c r="V409" s="541">
        <v>0</v>
      </c>
      <c r="W409" s="541">
        <v>0</v>
      </c>
      <c r="X409" s="541">
        <v>0</v>
      </c>
      <c r="Y409" s="543"/>
      <c r="Z409" s="543" t="s">
        <v>620</v>
      </c>
      <c r="AA409" s="544">
        <v>45823</v>
      </c>
      <c r="AB409" s="544">
        <v>45823</v>
      </c>
      <c r="AC409" s="542">
        <v>45823</v>
      </c>
      <c r="AD409" s="541">
        <v>36952323635</v>
      </c>
      <c r="AE409" s="541">
        <v>0</v>
      </c>
      <c r="AF409" s="541">
        <v>0</v>
      </c>
      <c r="AG409" s="541">
        <v>0</v>
      </c>
      <c r="AH409" s="541">
        <v>0</v>
      </c>
      <c r="AI409" s="543"/>
      <c r="AJ409" s="541">
        <v>0</v>
      </c>
      <c r="AK409" s="541">
        <v>0</v>
      </c>
      <c r="AL409" s="541">
        <v>0</v>
      </c>
      <c r="AM409" s="541">
        <v>0</v>
      </c>
      <c r="AN409" s="541">
        <v>0</v>
      </c>
      <c r="AO409" s="541">
        <v>0</v>
      </c>
      <c r="AP409" s="541">
        <v>0</v>
      </c>
      <c r="AQ409" s="545" t="b">
        <v>0</v>
      </c>
      <c r="AR409" s="541">
        <v>0</v>
      </c>
      <c r="AS409" s="541">
        <v>0</v>
      </c>
      <c r="AT409" s="541">
        <v>0</v>
      </c>
      <c r="AU409" s="541">
        <v>0</v>
      </c>
      <c r="AV409" s="541">
        <v>0</v>
      </c>
      <c r="AW409" s="543"/>
      <c r="AX409" s="543"/>
      <c r="AY409" s="541">
        <v>-0.65833333333333333</v>
      </c>
      <c r="AZ409" s="541">
        <v>-0.13</v>
      </c>
      <c r="BA409" s="543"/>
      <c r="BB409" s="541">
        <v>0</v>
      </c>
      <c r="BC409" s="541">
        <v>0</v>
      </c>
      <c r="BD409" s="543"/>
      <c r="BE409" s="543"/>
      <c r="BF409" s="543"/>
      <c r="BG409" s="543"/>
      <c r="BH409" s="543" t="s">
        <v>344</v>
      </c>
      <c r="BI409" s="543"/>
      <c r="BJ409" s="545" t="b">
        <v>0</v>
      </c>
      <c r="BK409" s="541">
        <v>0</v>
      </c>
      <c r="BL409" s="541">
        <v>0</v>
      </c>
      <c r="BM409" s="541">
        <v>0.79</v>
      </c>
      <c r="BN409" s="543"/>
      <c r="BO409" s="541">
        <v>0</v>
      </c>
      <c r="BP409" s="541">
        <v>0</v>
      </c>
      <c r="BQ409" s="541">
        <v>0</v>
      </c>
      <c r="BR409" s="541">
        <v>0</v>
      </c>
      <c r="BS409" s="543" t="s">
        <v>719</v>
      </c>
      <c r="BT409" s="541">
        <v>1</v>
      </c>
      <c r="BU409" s="545" t="b">
        <v>0</v>
      </c>
      <c r="BV409" s="543"/>
      <c r="BW409" s="541">
        <v>0</v>
      </c>
      <c r="BX409" s="541">
        <v>0</v>
      </c>
      <c r="BY409" s="543" t="s">
        <v>346</v>
      </c>
      <c r="BZ409" s="542">
        <v>45849</v>
      </c>
      <c r="CA409" s="541"/>
      <c r="CB409" s="541"/>
      <c r="CC409" s="541"/>
      <c r="CD409" s="541"/>
      <c r="CE409" s="541"/>
      <c r="CF409" s="541"/>
      <c r="CG409" s="541"/>
      <c r="CH409" s="541"/>
      <c r="CI409" s="541"/>
      <c r="CJ409" s="541"/>
      <c r="CK409" s="541"/>
      <c r="CL409" s="541"/>
      <c r="CM409" s="541"/>
      <c r="CN409" s="541"/>
      <c r="CO409" s="541"/>
      <c r="CP409" s="541"/>
      <c r="CQ409" s="541"/>
      <c r="CR409" s="541"/>
      <c r="CS409" s="541"/>
      <c r="CT409" s="541"/>
      <c r="CU409" s="541"/>
      <c r="CV409" s="541"/>
      <c r="CW409" s="541"/>
      <c r="CX409" s="541"/>
      <c r="CY409" s="541"/>
    </row>
    <row r="410" spans="1:103" ht="13.2">
      <c r="A410" s="546">
        <v>389585360</v>
      </c>
      <c r="B410" s="547">
        <v>45817</v>
      </c>
      <c r="C410" s="547">
        <v>45823</v>
      </c>
      <c r="D410" s="547">
        <v>45824</v>
      </c>
      <c r="E410" s="548" t="s">
        <v>342</v>
      </c>
      <c r="F410" s="548"/>
      <c r="G410" s="546">
        <v>2925874458877</v>
      </c>
      <c r="H410" s="546">
        <v>0</v>
      </c>
      <c r="I410" s="546">
        <v>0</v>
      </c>
      <c r="J410" s="547"/>
      <c r="K410" s="547"/>
      <c r="L410" s="548"/>
      <c r="M410" s="546">
        <v>0</v>
      </c>
      <c r="N410" s="548"/>
      <c r="O410" s="548"/>
      <c r="P410" s="548"/>
      <c r="Q410" s="548"/>
      <c r="R410" s="548" t="s">
        <v>706</v>
      </c>
      <c r="S410" s="548"/>
      <c r="T410" s="546">
        <v>2</v>
      </c>
      <c r="U410" s="546">
        <v>0</v>
      </c>
      <c r="V410" s="546">
        <v>0</v>
      </c>
      <c r="W410" s="546">
        <v>0</v>
      </c>
      <c r="X410" s="546">
        <v>0</v>
      </c>
      <c r="Y410" s="548"/>
      <c r="Z410" s="548" t="s">
        <v>620</v>
      </c>
      <c r="AA410" s="549">
        <v>45823</v>
      </c>
      <c r="AB410" s="549">
        <v>45823</v>
      </c>
      <c r="AC410" s="547">
        <v>45823</v>
      </c>
      <c r="AD410" s="546">
        <v>36952275845</v>
      </c>
      <c r="AE410" s="546">
        <v>0</v>
      </c>
      <c r="AF410" s="546">
        <v>0</v>
      </c>
      <c r="AG410" s="546">
        <v>0</v>
      </c>
      <c r="AH410" s="546">
        <v>0</v>
      </c>
      <c r="AI410" s="548"/>
      <c r="AJ410" s="546">
        <v>0</v>
      </c>
      <c r="AK410" s="546">
        <v>0</v>
      </c>
      <c r="AL410" s="546">
        <v>0</v>
      </c>
      <c r="AM410" s="546">
        <v>0</v>
      </c>
      <c r="AN410" s="546">
        <v>0</v>
      </c>
      <c r="AO410" s="546">
        <v>0</v>
      </c>
      <c r="AP410" s="546">
        <v>0</v>
      </c>
      <c r="AQ410" s="550" t="b">
        <v>0</v>
      </c>
      <c r="AR410" s="546">
        <v>0</v>
      </c>
      <c r="AS410" s="546">
        <v>0</v>
      </c>
      <c r="AT410" s="546">
        <v>0</v>
      </c>
      <c r="AU410" s="546">
        <v>0</v>
      </c>
      <c r="AV410" s="546">
        <v>0</v>
      </c>
      <c r="AW410" s="548"/>
      <c r="AX410" s="548"/>
      <c r="AY410" s="546">
        <v>-0.29166666666666669</v>
      </c>
      <c r="AZ410" s="546">
        <v>-0.06</v>
      </c>
      <c r="BA410" s="548"/>
      <c r="BB410" s="546">
        <v>0</v>
      </c>
      <c r="BC410" s="546">
        <v>0</v>
      </c>
      <c r="BD410" s="548"/>
      <c r="BE410" s="548"/>
      <c r="BF410" s="548"/>
      <c r="BG410" s="548"/>
      <c r="BH410" s="548" t="s">
        <v>344</v>
      </c>
      <c r="BI410" s="548"/>
      <c r="BJ410" s="550" t="b">
        <v>0</v>
      </c>
      <c r="BK410" s="546">
        <v>0</v>
      </c>
      <c r="BL410" s="546">
        <v>0</v>
      </c>
      <c r="BM410" s="546">
        <v>0.35</v>
      </c>
      <c r="BN410" s="548"/>
      <c r="BO410" s="546">
        <v>0</v>
      </c>
      <c r="BP410" s="546">
        <v>0</v>
      </c>
      <c r="BQ410" s="546">
        <v>0</v>
      </c>
      <c r="BR410" s="546">
        <v>3488704080</v>
      </c>
      <c r="BS410" s="548" t="s">
        <v>387</v>
      </c>
      <c r="BT410" s="546">
        <v>1</v>
      </c>
      <c r="BU410" s="550" t="b">
        <v>0</v>
      </c>
      <c r="BV410" s="548"/>
      <c r="BW410" s="546">
        <v>0</v>
      </c>
      <c r="BX410" s="546">
        <v>0</v>
      </c>
      <c r="BY410" s="548" t="s">
        <v>346</v>
      </c>
      <c r="BZ410" s="547">
        <v>45849</v>
      </c>
      <c r="CA410" s="546"/>
      <c r="CB410" s="546"/>
      <c r="CC410" s="546"/>
      <c r="CD410" s="546"/>
      <c r="CE410" s="546"/>
      <c r="CF410" s="546"/>
      <c r="CG410" s="546"/>
      <c r="CH410" s="546"/>
      <c r="CI410" s="546"/>
      <c r="CJ410" s="546"/>
      <c r="CK410" s="546"/>
      <c r="CL410" s="546"/>
      <c r="CM410" s="546"/>
      <c r="CN410" s="546"/>
      <c r="CO410" s="546"/>
      <c r="CP410" s="546"/>
      <c r="CQ410" s="546"/>
      <c r="CR410" s="546"/>
      <c r="CS410" s="546"/>
      <c r="CT410" s="546"/>
      <c r="CU410" s="546"/>
      <c r="CV410" s="546"/>
      <c r="CW410" s="546"/>
      <c r="CX410" s="546"/>
      <c r="CY410" s="546"/>
    </row>
    <row r="411" spans="1:103" ht="13.2">
      <c r="A411" s="541">
        <v>389585360</v>
      </c>
      <c r="B411" s="542">
        <v>45817</v>
      </c>
      <c r="C411" s="542">
        <v>45823</v>
      </c>
      <c r="D411" s="542">
        <v>45824</v>
      </c>
      <c r="E411" s="543" t="s">
        <v>342</v>
      </c>
      <c r="F411" s="543"/>
      <c r="G411" s="541">
        <v>2925874458876</v>
      </c>
      <c r="H411" s="541">
        <v>0</v>
      </c>
      <c r="I411" s="541">
        <v>0</v>
      </c>
      <c r="J411" s="542"/>
      <c r="K411" s="542"/>
      <c r="L411" s="543"/>
      <c r="M411" s="541">
        <v>0</v>
      </c>
      <c r="N411" s="543"/>
      <c r="O411" s="543"/>
      <c r="P411" s="543"/>
      <c r="Q411" s="543"/>
      <c r="R411" s="543" t="s">
        <v>706</v>
      </c>
      <c r="S411" s="543"/>
      <c r="T411" s="541">
        <v>2</v>
      </c>
      <c r="U411" s="541">
        <v>0</v>
      </c>
      <c r="V411" s="541">
        <v>0</v>
      </c>
      <c r="W411" s="541">
        <v>0</v>
      </c>
      <c r="X411" s="541">
        <v>0</v>
      </c>
      <c r="Y411" s="543"/>
      <c r="Z411" s="543" t="s">
        <v>620</v>
      </c>
      <c r="AA411" s="544">
        <v>45823</v>
      </c>
      <c r="AB411" s="544">
        <v>45823</v>
      </c>
      <c r="AC411" s="542">
        <v>45823</v>
      </c>
      <c r="AD411" s="541">
        <v>36825587223</v>
      </c>
      <c r="AE411" s="541">
        <v>0</v>
      </c>
      <c r="AF411" s="541">
        <v>0</v>
      </c>
      <c r="AG411" s="541">
        <v>0</v>
      </c>
      <c r="AH411" s="541">
        <v>0</v>
      </c>
      <c r="AI411" s="543"/>
      <c r="AJ411" s="541">
        <v>0</v>
      </c>
      <c r="AK411" s="541">
        <v>0</v>
      </c>
      <c r="AL411" s="541">
        <v>0</v>
      </c>
      <c r="AM411" s="541">
        <v>0</v>
      </c>
      <c r="AN411" s="541">
        <v>0</v>
      </c>
      <c r="AO411" s="541">
        <v>0</v>
      </c>
      <c r="AP411" s="541">
        <v>0</v>
      </c>
      <c r="AQ411" s="545" t="b">
        <v>0</v>
      </c>
      <c r="AR411" s="541">
        <v>0</v>
      </c>
      <c r="AS411" s="541">
        <v>0</v>
      </c>
      <c r="AT411" s="541">
        <v>0</v>
      </c>
      <c r="AU411" s="541">
        <v>0</v>
      </c>
      <c r="AV411" s="541">
        <v>0</v>
      </c>
      <c r="AW411" s="543"/>
      <c r="AX411" s="543"/>
      <c r="AY411" s="541">
        <v>-1.2250000000000001</v>
      </c>
      <c r="AZ411" s="541">
        <v>-0.25</v>
      </c>
      <c r="BA411" s="543"/>
      <c r="BB411" s="541">
        <v>0</v>
      </c>
      <c r="BC411" s="541">
        <v>0</v>
      </c>
      <c r="BD411" s="543"/>
      <c r="BE411" s="543"/>
      <c r="BF411" s="543"/>
      <c r="BG411" s="543"/>
      <c r="BH411" s="543" t="s">
        <v>344</v>
      </c>
      <c r="BI411" s="543"/>
      <c r="BJ411" s="545" t="b">
        <v>0</v>
      </c>
      <c r="BK411" s="541">
        <v>0</v>
      </c>
      <c r="BL411" s="541">
        <v>0</v>
      </c>
      <c r="BM411" s="541">
        <v>1.47</v>
      </c>
      <c r="BN411" s="543"/>
      <c r="BO411" s="541">
        <v>0</v>
      </c>
      <c r="BP411" s="541">
        <v>0</v>
      </c>
      <c r="BQ411" s="541">
        <v>0</v>
      </c>
      <c r="BR411" s="541">
        <v>3480157211</v>
      </c>
      <c r="BS411" s="543" t="s">
        <v>391</v>
      </c>
      <c r="BT411" s="541">
        <v>1</v>
      </c>
      <c r="BU411" s="545" t="b">
        <v>0</v>
      </c>
      <c r="BV411" s="543"/>
      <c r="BW411" s="541">
        <v>0</v>
      </c>
      <c r="BX411" s="541">
        <v>0</v>
      </c>
      <c r="BY411" s="543" t="s">
        <v>346</v>
      </c>
      <c r="BZ411" s="542">
        <v>45849</v>
      </c>
      <c r="CA411" s="541"/>
      <c r="CB411" s="541"/>
      <c r="CC411" s="541"/>
      <c r="CD411" s="541"/>
      <c r="CE411" s="541"/>
      <c r="CF411" s="541"/>
      <c r="CG411" s="541"/>
      <c r="CH411" s="541"/>
      <c r="CI411" s="541"/>
      <c r="CJ411" s="541"/>
      <c r="CK411" s="541"/>
      <c r="CL411" s="541"/>
      <c r="CM411" s="541"/>
      <c r="CN411" s="541"/>
      <c r="CO411" s="541"/>
      <c r="CP411" s="541"/>
      <c r="CQ411" s="541"/>
      <c r="CR411" s="541"/>
      <c r="CS411" s="541"/>
      <c r="CT411" s="541"/>
      <c r="CU411" s="541"/>
      <c r="CV411" s="541"/>
      <c r="CW411" s="541"/>
      <c r="CX411" s="541"/>
      <c r="CY411" s="541"/>
    </row>
    <row r="412" spans="1:103" ht="13.2">
      <c r="A412" s="546">
        <v>389585360</v>
      </c>
      <c r="B412" s="547">
        <v>45817</v>
      </c>
      <c r="C412" s="547">
        <v>45823</v>
      </c>
      <c r="D412" s="547">
        <v>45824</v>
      </c>
      <c r="E412" s="548" t="s">
        <v>342</v>
      </c>
      <c r="F412" s="548"/>
      <c r="G412" s="546">
        <v>2925874458882</v>
      </c>
      <c r="H412" s="546">
        <v>0</v>
      </c>
      <c r="I412" s="546">
        <v>0</v>
      </c>
      <c r="J412" s="547"/>
      <c r="K412" s="547"/>
      <c r="L412" s="548"/>
      <c r="M412" s="546">
        <v>0</v>
      </c>
      <c r="N412" s="548"/>
      <c r="O412" s="548"/>
      <c r="P412" s="548"/>
      <c r="Q412" s="548"/>
      <c r="R412" s="548" t="s">
        <v>706</v>
      </c>
      <c r="S412" s="548"/>
      <c r="T412" s="546">
        <v>2</v>
      </c>
      <c r="U412" s="546">
        <v>0</v>
      </c>
      <c r="V412" s="546">
        <v>0</v>
      </c>
      <c r="W412" s="546">
        <v>0</v>
      </c>
      <c r="X412" s="546">
        <v>0</v>
      </c>
      <c r="Y412" s="548"/>
      <c r="Z412" s="548" t="s">
        <v>620</v>
      </c>
      <c r="AA412" s="549">
        <v>45823</v>
      </c>
      <c r="AB412" s="549">
        <v>45823</v>
      </c>
      <c r="AC412" s="547">
        <v>45823</v>
      </c>
      <c r="AD412" s="546">
        <v>36825587223</v>
      </c>
      <c r="AE412" s="546">
        <v>0</v>
      </c>
      <c r="AF412" s="546">
        <v>0</v>
      </c>
      <c r="AG412" s="546">
        <v>0</v>
      </c>
      <c r="AH412" s="546">
        <v>0</v>
      </c>
      <c r="AI412" s="548"/>
      <c r="AJ412" s="546">
        <v>0</v>
      </c>
      <c r="AK412" s="546">
        <v>0</v>
      </c>
      <c r="AL412" s="546">
        <v>0</v>
      </c>
      <c r="AM412" s="546">
        <v>0</v>
      </c>
      <c r="AN412" s="546">
        <v>0</v>
      </c>
      <c r="AO412" s="546">
        <v>0</v>
      </c>
      <c r="AP412" s="546">
        <v>0</v>
      </c>
      <c r="AQ412" s="550" t="b">
        <v>0</v>
      </c>
      <c r="AR412" s="546">
        <v>0</v>
      </c>
      <c r="AS412" s="546">
        <v>0</v>
      </c>
      <c r="AT412" s="546">
        <v>0</v>
      </c>
      <c r="AU412" s="546">
        <v>0</v>
      </c>
      <c r="AV412" s="546">
        <v>0</v>
      </c>
      <c r="AW412" s="548"/>
      <c r="AX412" s="548"/>
      <c r="AY412" s="546">
        <v>-1.4</v>
      </c>
      <c r="AZ412" s="546">
        <v>-0.28000000000000003</v>
      </c>
      <c r="BA412" s="548"/>
      <c r="BB412" s="546">
        <v>0</v>
      </c>
      <c r="BC412" s="546">
        <v>0</v>
      </c>
      <c r="BD412" s="548"/>
      <c r="BE412" s="548"/>
      <c r="BF412" s="548"/>
      <c r="BG412" s="548"/>
      <c r="BH412" s="548" t="s">
        <v>344</v>
      </c>
      <c r="BI412" s="548"/>
      <c r="BJ412" s="550" t="b">
        <v>0</v>
      </c>
      <c r="BK412" s="546">
        <v>0</v>
      </c>
      <c r="BL412" s="546">
        <v>0</v>
      </c>
      <c r="BM412" s="546">
        <v>1.68</v>
      </c>
      <c r="BN412" s="548"/>
      <c r="BO412" s="546">
        <v>0</v>
      </c>
      <c r="BP412" s="546">
        <v>0</v>
      </c>
      <c r="BQ412" s="546">
        <v>0</v>
      </c>
      <c r="BR412" s="546">
        <v>0</v>
      </c>
      <c r="BS412" s="548" t="s">
        <v>720</v>
      </c>
      <c r="BT412" s="546">
        <v>1</v>
      </c>
      <c r="BU412" s="550" t="b">
        <v>0</v>
      </c>
      <c r="BV412" s="548"/>
      <c r="BW412" s="546">
        <v>0</v>
      </c>
      <c r="BX412" s="546">
        <v>0</v>
      </c>
      <c r="BY412" s="548" t="s">
        <v>346</v>
      </c>
      <c r="BZ412" s="547">
        <v>45849</v>
      </c>
      <c r="CA412" s="546"/>
      <c r="CB412" s="546"/>
      <c r="CC412" s="546"/>
      <c r="CD412" s="546"/>
      <c r="CE412" s="546"/>
      <c r="CF412" s="546"/>
      <c r="CG412" s="546"/>
      <c r="CH412" s="546"/>
      <c r="CI412" s="546"/>
      <c r="CJ412" s="546"/>
      <c r="CK412" s="546"/>
      <c r="CL412" s="546"/>
      <c r="CM412" s="546"/>
      <c r="CN412" s="546"/>
      <c r="CO412" s="546"/>
      <c r="CP412" s="546"/>
      <c r="CQ412" s="546"/>
      <c r="CR412" s="546"/>
      <c r="CS412" s="546"/>
      <c r="CT412" s="546"/>
      <c r="CU412" s="546"/>
      <c r="CV412" s="546"/>
      <c r="CW412" s="546"/>
      <c r="CX412" s="546"/>
      <c r="CY412" s="546"/>
    </row>
    <row r="413" spans="1:103" ht="13.2">
      <c r="A413" s="541">
        <v>389585360</v>
      </c>
      <c r="B413" s="542">
        <v>45817</v>
      </c>
      <c r="C413" s="542">
        <v>45823</v>
      </c>
      <c r="D413" s="542">
        <v>45824</v>
      </c>
      <c r="E413" s="543" t="s">
        <v>342</v>
      </c>
      <c r="F413" s="543"/>
      <c r="G413" s="541">
        <v>2925874458878</v>
      </c>
      <c r="H413" s="541">
        <v>0</v>
      </c>
      <c r="I413" s="541">
        <v>0</v>
      </c>
      <c r="J413" s="542"/>
      <c r="K413" s="542"/>
      <c r="L413" s="543"/>
      <c r="M413" s="541">
        <v>0</v>
      </c>
      <c r="N413" s="543"/>
      <c r="O413" s="543"/>
      <c r="P413" s="543"/>
      <c r="Q413" s="543"/>
      <c r="R413" s="543" t="s">
        <v>706</v>
      </c>
      <c r="S413" s="543"/>
      <c r="T413" s="541">
        <v>2</v>
      </c>
      <c r="U413" s="541">
        <v>0</v>
      </c>
      <c r="V413" s="541">
        <v>0</v>
      </c>
      <c r="W413" s="541">
        <v>0</v>
      </c>
      <c r="X413" s="541">
        <v>0</v>
      </c>
      <c r="Y413" s="543"/>
      <c r="Z413" s="543" t="s">
        <v>620</v>
      </c>
      <c r="AA413" s="544">
        <v>45823</v>
      </c>
      <c r="AB413" s="544">
        <v>45823</v>
      </c>
      <c r="AC413" s="542">
        <v>45823</v>
      </c>
      <c r="AD413" s="541">
        <v>36952310220</v>
      </c>
      <c r="AE413" s="541">
        <v>0</v>
      </c>
      <c r="AF413" s="541">
        <v>0</v>
      </c>
      <c r="AG413" s="541">
        <v>0</v>
      </c>
      <c r="AH413" s="541">
        <v>0</v>
      </c>
      <c r="AI413" s="543"/>
      <c r="AJ413" s="541">
        <v>0</v>
      </c>
      <c r="AK413" s="541">
        <v>0</v>
      </c>
      <c r="AL413" s="541">
        <v>0</v>
      </c>
      <c r="AM413" s="541">
        <v>0</v>
      </c>
      <c r="AN413" s="541">
        <v>0</v>
      </c>
      <c r="AO413" s="541">
        <v>0</v>
      </c>
      <c r="AP413" s="541">
        <v>0</v>
      </c>
      <c r="AQ413" s="545" t="b">
        <v>0</v>
      </c>
      <c r="AR413" s="541">
        <v>0</v>
      </c>
      <c r="AS413" s="541">
        <v>0</v>
      </c>
      <c r="AT413" s="541">
        <v>0</v>
      </c>
      <c r="AU413" s="541">
        <v>0</v>
      </c>
      <c r="AV413" s="541">
        <v>0</v>
      </c>
      <c r="AW413" s="543"/>
      <c r="AX413" s="543"/>
      <c r="AY413" s="541">
        <v>-0.29166666666666669</v>
      </c>
      <c r="AZ413" s="541">
        <v>-0.06</v>
      </c>
      <c r="BA413" s="543"/>
      <c r="BB413" s="541">
        <v>0</v>
      </c>
      <c r="BC413" s="541">
        <v>0</v>
      </c>
      <c r="BD413" s="543"/>
      <c r="BE413" s="543"/>
      <c r="BF413" s="543"/>
      <c r="BG413" s="543"/>
      <c r="BH413" s="543" t="s">
        <v>344</v>
      </c>
      <c r="BI413" s="543"/>
      <c r="BJ413" s="545" t="b">
        <v>0</v>
      </c>
      <c r="BK413" s="541">
        <v>0</v>
      </c>
      <c r="BL413" s="541">
        <v>0</v>
      </c>
      <c r="BM413" s="541">
        <v>0.35</v>
      </c>
      <c r="BN413" s="543"/>
      <c r="BO413" s="541">
        <v>0</v>
      </c>
      <c r="BP413" s="541">
        <v>0</v>
      </c>
      <c r="BQ413" s="541">
        <v>0</v>
      </c>
      <c r="BR413" s="541">
        <v>3488740461</v>
      </c>
      <c r="BS413" s="543" t="s">
        <v>386</v>
      </c>
      <c r="BT413" s="541">
        <v>1</v>
      </c>
      <c r="BU413" s="545" t="b">
        <v>0</v>
      </c>
      <c r="BV413" s="543"/>
      <c r="BW413" s="541">
        <v>0</v>
      </c>
      <c r="BX413" s="541">
        <v>0</v>
      </c>
      <c r="BY413" s="543" t="s">
        <v>346</v>
      </c>
      <c r="BZ413" s="542">
        <v>45849</v>
      </c>
      <c r="CA413" s="541"/>
      <c r="CB413" s="541"/>
      <c r="CC413" s="541"/>
      <c r="CD413" s="541"/>
      <c r="CE413" s="541"/>
      <c r="CF413" s="541"/>
      <c r="CG413" s="541"/>
      <c r="CH413" s="541"/>
      <c r="CI413" s="541"/>
      <c r="CJ413" s="541"/>
      <c r="CK413" s="541"/>
      <c r="CL413" s="541"/>
      <c r="CM413" s="541"/>
      <c r="CN413" s="541"/>
      <c r="CO413" s="541"/>
      <c r="CP413" s="541"/>
      <c r="CQ413" s="541"/>
      <c r="CR413" s="541"/>
      <c r="CS413" s="541"/>
      <c r="CT413" s="541"/>
      <c r="CU413" s="541"/>
      <c r="CV413" s="541"/>
      <c r="CW413" s="541"/>
      <c r="CX413" s="541"/>
      <c r="CY413" s="541"/>
    </row>
    <row r="414" spans="1:103" ht="13.2">
      <c r="A414" s="546">
        <v>398197126</v>
      </c>
      <c r="B414" s="547">
        <v>45824</v>
      </c>
      <c r="C414" s="547">
        <v>45830</v>
      </c>
      <c r="D414" s="547">
        <v>45831</v>
      </c>
      <c r="E414" s="548" t="s">
        <v>342</v>
      </c>
      <c r="F414" s="548"/>
      <c r="G414" s="546">
        <v>2926034205895</v>
      </c>
      <c r="H414" s="546">
        <v>0</v>
      </c>
      <c r="I414" s="546">
        <v>0</v>
      </c>
      <c r="J414" s="547"/>
      <c r="K414" s="547"/>
      <c r="L414" s="548"/>
      <c r="M414" s="546">
        <v>0</v>
      </c>
      <c r="N414" s="548"/>
      <c r="O414" s="548"/>
      <c r="P414" s="548"/>
      <c r="Q414" s="548"/>
      <c r="R414" s="548" t="s">
        <v>706</v>
      </c>
      <c r="S414" s="548"/>
      <c r="T414" s="546">
        <v>2</v>
      </c>
      <c r="U414" s="546">
        <v>0</v>
      </c>
      <c r="V414" s="546">
        <v>0</v>
      </c>
      <c r="W414" s="546">
        <v>0</v>
      </c>
      <c r="X414" s="546">
        <v>0</v>
      </c>
      <c r="Y414" s="548"/>
      <c r="Z414" s="548" t="s">
        <v>620</v>
      </c>
      <c r="AA414" s="549">
        <v>45824</v>
      </c>
      <c r="AB414" s="549">
        <v>45824</v>
      </c>
      <c r="AC414" s="547">
        <v>45824</v>
      </c>
      <c r="AD414" s="546">
        <v>28490534406</v>
      </c>
      <c r="AE414" s="546">
        <v>0</v>
      </c>
      <c r="AF414" s="546">
        <v>0</v>
      </c>
      <c r="AG414" s="546">
        <v>0</v>
      </c>
      <c r="AH414" s="546">
        <v>0</v>
      </c>
      <c r="AI414" s="548"/>
      <c r="AJ414" s="546">
        <v>0</v>
      </c>
      <c r="AK414" s="546">
        <v>0</v>
      </c>
      <c r="AL414" s="546">
        <v>0</v>
      </c>
      <c r="AM414" s="546">
        <v>0</v>
      </c>
      <c r="AN414" s="546">
        <v>0</v>
      </c>
      <c r="AO414" s="546">
        <v>0</v>
      </c>
      <c r="AP414" s="546">
        <v>0</v>
      </c>
      <c r="AQ414" s="550" t="b">
        <v>0</v>
      </c>
      <c r="AR414" s="546">
        <v>0</v>
      </c>
      <c r="AS414" s="546">
        <v>0</v>
      </c>
      <c r="AT414" s="546">
        <v>0</v>
      </c>
      <c r="AU414" s="546">
        <v>0</v>
      </c>
      <c r="AV414" s="546">
        <v>0</v>
      </c>
      <c r="AW414" s="548"/>
      <c r="AX414" s="548"/>
      <c r="AY414" s="546">
        <v>-0.68333333333333335</v>
      </c>
      <c r="AZ414" s="546">
        <v>-0.14000000000000001</v>
      </c>
      <c r="BA414" s="548"/>
      <c r="BB414" s="546">
        <v>0</v>
      </c>
      <c r="BC414" s="546">
        <v>0</v>
      </c>
      <c r="BD414" s="548"/>
      <c r="BE414" s="548"/>
      <c r="BF414" s="548"/>
      <c r="BG414" s="548"/>
      <c r="BH414" s="548" t="s">
        <v>344</v>
      </c>
      <c r="BI414" s="548"/>
      <c r="BJ414" s="550" t="b">
        <v>0</v>
      </c>
      <c r="BK414" s="546">
        <v>0</v>
      </c>
      <c r="BL414" s="546">
        <v>0</v>
      </c>
      <c r="BM414" s="546">
        <v>0.82</v>
      </c>
      <c r="BN414" s="548"/>
      <c r="BO414" s="546">
        <v>0</v>
      </c>
      <c r="BP414" s="546">
        <v>0</v>
      </c>
      <c r="BQ414" s="546">
        <v>0</v>
      </c>
      <c r="BR414" s="546">
        <v>3486953968</v>
      </c>
      <c r="BS414" s="548" t="s">
        <v>392</v>
      </c>
      <c r="BT414" s="546">
        <v>1</v>
      </c>
      <c r="BU414" s="550" t="b">
        <v>0</v>
      </c>
      <c r="BV414" s="548"/>
      <c r="BW414" s="546">
        <v>0</v>
      </c>
      <c r="BX414" s="546">
        <v>0</v>
      </c>
      <c r="BY414" s="548" t="s">
        <v>346</v>
      </c>
      <c r="BZ414" s="547">
        <v>45849</v>
      </c>
      <c r="CA414" s="546"/>
      <c r="CB414" s="546"/>
      <c r="CC414" s="546"/>
      <c r="CD414" s="546"/>
      <c r="CE414" s="546"/>
      <c r="CF414" s="546"/>
      <c r="CG414" s="546"/>
      <c r="CH414" s="546"/>
      <c r="CI414" s="546"/>
      <c r="CJ414" s="546"/>
      <c r="CK414" s="546"/>
      <c r="CL414" s="546"/>
      <c r="CM414" s="546"/>
      <c r="CN414" s="546"/>
      <c r="CO414" s="546"/>
      <c r="CP414" s="546"/>
      <c r="CQ414" s="546"/>
      <c r="CR414" s="546"/>
      <c r="CS414" s="546"/>
      <c r="CT414" s="546"/>
      <c r="CU414" s="546"/>
      <c r="CV414" s="546"/>
      <c r="CW414" s="546"/>
      <c r="CX414" s="546"/>
      <c r="CY414" s="546"/>
    </row>
    <row r="415" spans="1:103" ht="13.2">
      <c r="A415" s="541">
        <v>398197126</v>
      </c>
      <c r="B415" s="542">
        <v>45824</v>
      </c>
      <c r="C415" s="542">
        <v>45830</v>
      </c>
      <c r="D415" s="542">
        <v>45831</v>
      </c>
      <c r="E415" s="543" t="s">
        <v>342</v>
      </c>
      <c r="F415" s="543"/>
      <c r="G415" s="541">
        <v>2926034205899</v>
      </c>
      <c r="H415" s="541">
        <v>0</v>
      </c>
      <c r="I415" s="541">
        <v>0</v>
      </c>
      <c r="J415" s="542"/>
      <c r="K415" s="542"/>
      <c r="L415" s="543"/>
      <c r="M415" s="541">
        <v>0</v>
      </c>
      <c r="N415" s="543"/>
      <c r="O415" s="543"/>
      <c r="P415" s="543"/>
      <c r="Q415" s="543"/>
      <c r="R415" s="543" t="s">
        <v>706</v>
      </c>
      <c r="S415" s="543"/>
      <c r="T415" s="541">
        <v>2</v>
      </c>
      <c r="U415" s="541">
        <v>0</v>
      </c>
      <c r="V415" s="541">
        <v>0</v>
      </c>
      <c r="W415" s="541">
        <v>0</v>
      </c>
      <c r="X415" s="541">
        <v>0</v>
      </c>
      <c r="Y415" s="543"/>
      <c r="Z415" s="543" t="s">
        <v>620</v>
      </c>
      <c r="AA415" s="544">
        <v>45824</v>
      </c>
      <c r="AB415" s="544">
        <v>45824</v>
      </c>
      <c r="AC415" s="542">
        <v>45824</v>
      </c>
      <c r="AD415" s="541">
        <v>36954984360</v>
      </c>
      <c r="AE415" s="541">
        <v>0</v>
      </c>
      <c r="AF415" s="541">
        <v>0</v>
      </c>
      <c r="AG415" s="541">
        <v>0</v>
      </c>
      <c r="AH415" s="541">
        <v>0</v>
      </c>
      <c r="AI415" s="543"/>
      <c r="AJ415" s="541">
        <v>0</v>
      </c>
      <c r="AK415" s="541">
        <v>0</v>
      </c>
      <c r="AL415" s="541">
        <v>0</v>
      </c>
      <c r="AM415" s="541">
        <v>0</v>
      </c>
      <c r="AN415" s="541">
        <v>0</v>
      </c>
      <c r="AO415" s="541">
        <v>0</v>
      </c>
      <c r="AP415" s="541">
        <v>0</v>
      </c>
      <c r="AQ415" s="545" t="b">
        <v>0</v>
      </c>
      <c r="AR415" s="541">
        <v>0</v>
      </c>
      <c r="AS415" s="541">
        <v>0</v>
      </c>
      <c r="AT415" s="541">
        <v>0</v>
      </c>
      <c r="AU415" s="541">
        <v>0</v>
      </c>
      <c r="AV415" s="541">
        <v>0</v>
      </c>
      <c r="AW415" s="543"/>
      <c r="AX415" s="543"/>
      <c r="AY415" s="541">
        <v>-0.98333333333333328</v>
      </c>
      <c r="AZ415" s="541">
        <v>-0.2</v>
      </c>
      <c r="BA415" s="543"/>
      <c r="BB415" s="541">
        <v>0</v>
      </c>
      <c r="BC415" s="541">
        <v>0</v>
      </c>
      <c r="BD415" s="543"/>
      <c r="BE415" s="543"/>
      <c r="BF415" s="543"/>
      <c r="BG415" s="543"/>
      <c r="BH415" s="543" t="s">
        <v>344</v>
      </c>
      <c r="BI415" s="543"/>
      <c r="BJ415" s="545" t="b">
        <v>0</v>
      </c>
      <c r="BK415" s="541">
        <v>0</v>
      </c>
      <c r="BL415" s="541">
        <v>0</v>
      </c>
      <c r="BM415" s="541">
        <v>1.18</v>
      </c>
      <c r="BN415" s="543"/>
      <c r="BO415" s="541">
        <v>0</v>
      </c>
      <c r="BP415" s="541">
        <v>0</v>
      </c>
      <c r="BQ415" s="541">
        <v>0</v>
      </c>
      <c r="BR415" s="541">
        <v>3490322881</v>
      </c>
      <c r="BS415" s="543" t="s">
        <v>394</v>
      </c>
      <c r="BT415" s="541">
        <v>1</v>
      </c>
      <c r="BU415" s="545" t="b">
        <v>0</v>
      </c>
      <c r="BV415" s="543"/>
      <c r="BW415" s="541">
        <v>0</v>
      </c>
      <c r="BX415" s="541">
        <v>0</v>
      </c>
      <c r="BY415" s="543" t="s">
        <v>346</v>
      </c>
      <c r="BZ415" s="542">
        <v>45849</v>
      </c>
      <c r="CA415" s="541"/>
      <c r="CB415" s="541"/>
      <c r="CC415" s="541"/>
      <c r="CD415" s="541"/>
      <c r="CE415" s="541"/>
      <c r="CF415" s="541"/>
      <c r="CG415" s="541"/>
      <c r="CH415" s="541"/>
      <c r="CI415" s="541"/>
      <c r="CJ415" s="541"/>
      <c r="CK415" s="541"/>
      <c r="CL415" s="541"/>
      <c r="CM415" s="541"/>
      <c r="CN415" s="541"/>
      <c r="CO415" s="541"/>
      <c r="CP415" s="541"/>
      <c r="CQ415" s="541"/>
      <c r="CR415" s="541"/>
      <c r="CS415" s="541"/>
      <c r="CT415" s="541"/>
      <c r="CU415" s="541"/>
      <c r="CV415" s="541"/>
      <c r="CW415" s="541"/>
      <c r="CX415" s="541"/>
      <c r="CY415" s="541"/>
    </row>
    <row r="416" spans="1:103" ht="13.2">
      <c r="A416" s="546">
        <v>398197126</v>
      </c>
      <c r="B416" s="547">
        <v>45824</v>
      </c>
      <c r="C416" s="547">
        <v>45830</v>
      </c>
      <c r="D416" s="547">
        <v>45831</v>
      </c>
      <c r="E416" s="548" t="s">
        <v>342</v>
      </c>
      <c r="F416" s="548"/>
      <c r="G416" s="546">
        <v>2926034205893</v>
      </c>
      <c r="H416" s="546">
        <v>0</v>
      </c>
      <c r="I416" s="546">
        <v>0</v>
      </c>
      <c r="J416" s="547"/>
      <c r="K416" s="547"/>
      <c r="L416" s="548"/>
      <c r="M416" s="546">
        <v>0</v>
      </c>
      <c r="N416" s="548"/>
      <c r="O416" s="548"/>
      <c r="P416" s="548"/>
      <c r="Q416" s="548"/>
      <c r="R416" s="548" t="s">
        <v>706</v>
      </c>
      <c r="S416" s="548"/>
      <c r="T416" s="546">
        <v>2</v>
      </c>
      <c r="U416" s="546">
        <v>0</v>
      </c>
      <c r="V416" s="546">
        <v>0</v>
      </c>
      <c r="W416" s="546">
        <v>0</v>
      </c>
      <c r="X416" s="546">
        <v>0</v>
      </c>
      <c r="Y416" s="548"/>
      <c r="Z416" s="548" t="s">
        <v>620</v>
      </c>
      <c r="AA416" s="549">
        <v>45824</v>
      </c>
      <c r="AB416" s="549">
        <v>45824</v>
      </c>
      <c r="AC416" s="547">
        <v>45824</v>
      </c>
      <c r="AD416" s="546">
        <v>36955068485</v>
      </c>
      <c r="AE416" s="546">
        <v>0</v>
      </c>
      <c r="AF416" s="546">
        <v>0</v>
      </c>
      <c r="AG416" s="546">
        <v>0</v>
      </c>
      <c r="AH416" s="546">
        <v>0</v>
      </c>
      <c r="AI416" s="548"/>
      <c r="AJ416" s="546">
        <v>0</v>
      </c>
      <c r="AK416" s="546">
        <v>0</v>
      </c>
      <c r="AL416" s="546">
        <v>0</v>
      </c>
      <c r="AM416" s="546">
        <v>0</v>
      </c>
      <c r="AN416" s="546">
        <v>0</v>
      </c>
      <c r="AO416" s="546">
        <v>0</v>
      </c>
      <c r="AP416" s="546">
        <v>0</v>
      </c>
      <c r="AQ416" s="550" t="b">
        <v>0</v>
      </c>
      <c r="AR416" s="546">
        <v>0</v>
      </c>
      <c r="AS416" s="546">
        <v>0</v>
      </c>
      <c r="AT416" s="546">
        <v>0</v>
      </c>
      <c r="AU416" s="546">
        <v>0</v>
      </c>
      <c r="AV416" s="546">
        <v>0</v>
      </c>
      <c r="AW416" s="548"/>
      <c r="AX416" s="548"/>
      <c r="AY416" s="546">
        <v>-0.55000000000000004</v>
      </c>
      <c r="AZ416" s="546">
        <v>-0.11</v>
      </c>
      <c r="BA416" s="548"/>
      <c r="BB416" s="546">
        <v>0</v>
      </c>
      <c r="BC416" s="546">
        <v>0</v>
      </c>
      <c r="BD416" s="548"/>
      <c r="BE416" s="548"/>
      <c r="BF416" s="548"/>
      <c r="BG416" s="548"/>
      <c r="BH416" s="548" t="s">
        <v>344</v>
      </c>
      <c r="BI416" s="548"/>
      <c r="BJ416" s="550" t="b">
        <v>0</v>
      </c>
      <c r="BK416" s="546">
        <v>0</v>
      </c>
      <c r="BL416" s="546">
        <v>0</v>
      </c>
      <c r="BM416" s="546">
        <v>0.66</v>
      </c>
      <c r="BN416" s="548"/>
      <c r="BO416" s="546">
        <v>0</v>
      </c>
      <c r="BP416" s="546">
        <v>0</v>
      </c>
      <c r="BQ416" s="546">
        <v>0</v>
      </c>
      <c r="BR416" s="546">
        <v>3490407122</v>
      </c>
      <c r="BS416" s="548" t="s">
        <v>395</v>
      </c>
      <c r="BT416" s="546">
        <v>1</v>
      </c>
      <c r="BU416" s="550" t="b">
        <v>0</v>
      </c>
      <c r="BV416" s="548"/>
      <c r="BW416" s="546">
        <v>0</v>
      </c>
      <c r="BX416" s="546">
        <v>0</v>
      </c>
      <c r="BY416" s="548" t="s">
        <v>346</v>
      </c>
      <c r="BZ416" s="547">
        <v>45849</v>
      </c>
      <c r="CA416" s="546"/>
      <c r="CB416" s="546"/>
      <c r="CC416" s="546"/>
      <c r="CD416" s="546"/>
      <c r="CE416" s="546"/>
      <c r="CF416" s="546"/>
      <c r="CG416" s="546"/>
      <c r="CH416" s="546"/>
      <c r="CI416" s="546"/>
      <c r="CJ416" s="546"/>
      <c r="CK416" s="546"/>
      <c r="CL416" s="546"/>
      <c r="CM416" s="546"/>
      <c r="CN416" s="546"/>
      <c r="CO416" s="546"/>
      <c r="CP416" s="546"/>
      <c r="CQ416" s="546"/>
      <c r="CR416" s="546"/>
      <c r="CS416" s="546"/>
      <c r="CT416" s="546"/>
      <c r="CU416" s="546"/>
      <c r="CV416" s="546"/>
      <c r="CW416" s="546"/>
      <c r="CX416" s="546"/>
      <c r="CY416" s="546"/>
    </row>
    <row r="417" spans="1:103" ht="13.2">
      <c r="A417" s="541">
        <v>398197126</v>
      </c>
      <c r="B417" s="542">
        <v>45824</v>
      </c>
      <c r="C417" s="542">
        <v>45830</v>
      </c>
      <c r="D417" s="542">
        <v>45831</v>
      </c>
      <c r="E417" s="543" t="s">
        <v>342</v>
      </c>
      <c r="F417" s="543"/>
      <c r="G417" s="541">
        <v>2926034205898</v>
      </c>
      <c r="H417" s="541">
        <v>0</v>
      </c>
      <c r="I417" s="541">
        <v>0</v>
      </c>
      <c r="J417" s="542"/>
      <c r="K417" s="542"/>
      <c r="L417" s="543"/>
      <c r="M417" s="541">
        <v>0</v>
      </c>
      <c r="N417" s="543"/>
      <c r="O417" s="543"/>
      <c r="P417" s="543"/>
      <c r="Q417" s="543"/>
      <c r="R417" s="543" t="s">
        <v>706</v>
      </c>
      <c r="S417" s="543"/>
      <c r="T417" s="541">
        <v>2</v>
      </c>
      <c r="U417" s="541">
        <v>0</v>
      </c>
      <c r="V417" s="541">
        <v>0</v>
      </c>
      <c r="W417" s="541">
        <v>0</v>
      </c>
      <c r="X417" s="541">
        <v>0</v>
      </c>
      <c r="Y417" s="543"/>
      <c r="Z417" s="543" t="s">
        <v>620</v>
      </c>
      <c r="AA417" s="544">
        <v>45824</v>
      </c>
      <c r="AB417" s="544">
        <v>45824</v>
      </c>
      <c r="AC417" s="542">
        <v>45824</v>
      </c>
      <c r="AD417" s="541">
        <v>36955462369</v>
      </c>
      <c r="AE417" s="541">
        <v>0</v>
      </c>
      <c r="AF417" s="541">
        <v>0</v>
      </c>
      <c r="AG417" s="541">
        <v>0</v>
      </c>
      <c r="AH417" s="541">
        <v>0</v>
      </c>
      <c r="AI417" s="543"/>
      <c r="AJ417" s="541">
        <v>0</v>
      </c>
      <c r="AK417" s="541">
        <v>0</v>
      </c>
      <c r="AL417" s="541">
        <v>0</v>
      </c>
      <c r="AM417" s="541">
        <v>0</v>
      </c>
      <c r="AN417" s="541">
        <v>0</v>
      </c>
      <c r="AO417" s="541">
        <v>0</v>
      </c>
      <c r="AP417" s="541">
        <v>0</v>
      </c>
      <c r="AQ417" s="545" t="b">
        <v>0</v>
      </c>
      <c r="AR417" s="541">
        <v>0</v>
      </c>
      <c r="AS417" s="541">
        <v>0</v>
      </c>
      <c r="AT417" s="541">
        <v>0</v>
      </c>
      <c r="AU417" s="541">
        <v>0</v>
      </c>
      <c r="AV417" s="541">
        <v>0</v>
      </c>
      <c r="AW417" s="543"/>
      <c r="AX417" s="543"/>
      <c r="AY417" s="541">
        <v>-0.7583333333333333</v>
      </c>
      <c r="AZ417" s="541">
        <v>-0.15</v>
      </c>
      <c r="BA417" s="543"/>
      <c r="BB417" s="541">
        <v>0</v>
      </c>
      <c r="BC417" s="541">
        <v>0</v>
      </c>
      <c r="BD417" s="543"/>
      <c r="BE417" s="543"/>
      <c r="BF417" s="543"/>
      <c r="BG417" s="543"/>
      <c r="BH417" s="543" t="s">
        <v>344</v>
      </c>
      <c r="BI417" s="543"/>
      <c r="BJ417" s="545" t="b">
        <v>0</v>
      </c>
      <c r="BK417" s="541">
        <v>0</v>
      </c>
      <c r="BL417" s="541">
        <v>0</v>
      </c>
      <c r="BM417" s="541">
        <v>0.91</v>
      </c>
      <c r="BN417" s="543"/>
      <c r="BO417" s="541">
        <v>0</v>
      </c>
      <c r="BP417" s="541">
        <v>0</v>
      </c>
      <c r="BQ417" s="541">
        <v>0</v>
      </c>
      <c r="BR417" s="541">
        <v>3490801760</v>
      </c>
      <c r="BS417" s="543" t="s">
        <v>388</v>
      </c>
      <c r="BT417" s="541">
        <v>1</v>
      </c>
      <c r="BU417" s="545" t="b">
        <v>0</v>
      </c>
      <c r="BV417" s="543"/>
      <c r="BW417" s="541">
        <v>0</v>
      </c>
      <c r="BX417" s="541">
        <v>0</v>
      </c>
      <c r="BY417" s="543" t="s">
        <v>346</v>
      </c>
      <c r="BZ417" s="542">
        <v>45849</v>
      </c>
      <c r="CA417" s="541"/>
      <c r="CB417" s="541"/>
      <c r="CC417" s="541"/>
      <c r="CD417" s="541"/>
      <c r="CE417" s="541"/>
      <c r="CF417" s="541"/>
      <c r="CG417" s="541"/>
      <c r="CH417" s="541"/>
      <c r="CI417" s="541"/>
      <c r="CJ417" s="541"/>
      <c r="CK417" s="541"/>
      <c r="CL417" s="541"/>
      <c r="CM417" s="541"/>
      <c r="CN417" s="541"/>
      <c r="CO417" s="541"/>
      <c r="CP417" s="541"/>
      <c r="CQ417" s="541"/>
      <c r="CR417" s="541"/>
      <c r="CS417" s="541"/>
      <c r="CT417" s="541"/>
      <c r="CU417" s="541"/>
      <c r="CV417" s="541"/>
      <c r="CW417" s="541"/>
      <c r="CX417" s="541"/>
      <c r="CY417" s="541"/>
    </row>
    <row r="418" spans="1:103" ht="13.2">
      <c r="A418" s="546">
        <v>398197126</v>
      </c>
      <c r="B418" s="547">
        <v>45824</v>
      </c>
      <c r="C418" s="547">
        <v>45830</v>
      </c>
      <c r="D418" s="547">
        <v>45831</v>
      </c>
      <c r="E418" s="548" t="s">
        <v>342</v>
      </c>
      <c r="F418" s="548"/>
      <c r="G418" s="546">
        <v>2926034205896</v>
      </c>
      <c r="H418" s="546">
        <v>0</v>
      </c>
      <c r="I418" s="546">
        <v>0</v>
      </c>
      <c r="J418" s="547"/>
      <c r="K418" s="547"/>
      <c r="L418" s="548"/>
      <c r="M418" s="546">
        <v>0</v>
      </c>
      <c r="N418" s="548"/>
      <c r="O418" s="548"/>
      <c r="P418" s="548"/>
      <c r="Q418" s="548"/>
      <c r="R418" s="548" t="s">
        <v>706</v>
      </c>
      <c r="S418" s="548"/>
      <c r="T418" s="546">
        <v>2</v>
      </c>
      <c r="U418" s="546">
        <v>0</v>
      </c>
      <c r="V418" s="546">
        <v>0</v>
      </c>
      <c r="W418" s="546">
        <v>0</v>
      </c>
      <c r="X418" s="546">
        <v>0</v>
      </c>
      <c r="Y418" s="548"/>
      <c r="Z418" s="548" t="s">
        <v>620</v>
      </c>
      <c r="AA418" s="549">
        <v>45824</v>
      </c>
      <c r="AB418" s="549">
        <v>45824</v>
      </c>
      <c r="AC418" s="547">
        <v>45824</v>
      </c>
      <c r="AD418" s="546">
        <v>36952323635</v>
      </c>
      <c r="AE418" s="546">
        <v>0</v>
      </c>
      <c r="AF418" s="546">
        <v>0</v>
      </c>
      <c r="AG418" s="546">
        <v>0</v>
      </c>
      <c r="AH418" s="546">
        <v>0</v>
      </c>
      <c r="AI418" s="548"/>
      <c r="AJ418" s="546">
        <v>0</v>
      </c>
      <c r="AK418" s="546">
        <v>0</v>
      </c>
      <c r="AL418" s="546">
        <v>0</v>
      </c>
      <c r="AM418" s="546">
        <v>0</v>
      </c>
      <c r="AN418" s="546">
        <v>0</v>
      </c>
      <c r="AO418" s="546">
        <v>0</v>
      </c>
      <c r="AP418" s="546">
        <v>0</v>
      </c>
      <c r="AQ418" s="550" t="b">
        <v>0</v>
      </c>
      <c r="AR418" s="546">
        <v>0</v>
      </c>
      <c r="AS418" s="546">
        <v>0</v>
      </c>
      <c r="AT418" s="546">
        <v>0</v>
      </c>
      <c r="AU418" s="546">
        <v>0</v>
      </c>
      <c r="AV418" s="546">
        <v>0</v>
      </c>
      <c r="AW418" s="548"/>
      <c r="AX418" s="548"/>
      <c r="AY418" s="546">
        <v>-1.2250000000000001</v>
      </c>
      <c r="AZ418" s="546">
        <v>-0.25</v>
      </c>
      <c r="BA418" s="548"/>
      <c r="BB418" s="546">
        <v>0</v>
      </c>
      <c r="BC418" s="546">
        <v>0</v>
      </c>
      <c r="BD418" s="548"/>
      <c r="BE418" s="548"/>
      <c r="BF418" s="548"/>
      <c r="BG418" s="548"/>
      <c r="BH418" s="548" t="s">
        <v>344</v>
      </c>
      <c r="BI418" s="548"/>
      <c r="BJ418" s="550" t="b">
        <v>0</v>
      </c>
      <c r="BK418" s="546">
        <v>0</v>
      </c>
      <c r="BL418" s="546">
        <v>0</v>
      </c>
      <c r="BM418" s="546">
        <v>1.47</v>
      </c>
      <c r="BN418" s="548" t="s">
        <v>721</v>
      </c>
      <c r="BO418" s="546">
        <v>0</v>
      </c>
      <c r="BP418" s="546">
        <v>0</v>
      </c>
      <c r="BQ418" s="546">
        <v>0</v>
      </c>
      <c r="BR418" s="546">
        <v>3488753978</v>
      </c>
      <c r="BS418" s="548" t="s">
        <v>390</v>
      </c>
      <c r="BT418" s="546">
        <v>1</v>
      </c>
      <c r="BU418" s="550" t="b">
        <v>0</v>
      </c>
      <c r="BV418" s="548"/>
      <c r="BW418" s="546">
        <v>0</v>
      </c>
      <c r="BX418" s="546">
        <v>0</v>
      </c>
      <c r="BY418" s="548" t="s">
        <v>346</v>
      </c>
      <c r="BZ418" s="547">
        <v>45849</v>
      </c>
      <c r="CA418" s="546"/>
      <c r="CB418" s="546"/>
      <c r="CC418" s="546"/>
      <c r="CD418" s="546"/>
      <c r="CE418" s="546"/>
      <c r="CF418" s="546"/>
      <c r="CG418" s="546"/>
      <c r="CH418" s="546"/>
      <c r="CI418" s="546"/>
      <c r="CJ418" s="546"/>
      <c r="CK418" s="546"/>
      <c r="CL418" s="546"/>
      <c r="CM418" s="546"/>
      <c r="CN418" s="546"/>
      <c r="CO418" s="546"/>
      <c r="CP418" s="546"/>
      <c r="CQ418" s="546"/>
      <c r="CR418" s="546"/>
      <c r="CS418" s="546"/>
      <c r="CT418" s="546"/>
      <c r="CU418" s="546"/>
      <c r="CV418" s="546"/>
      <c r="CW418" s="546"/>
      <c r="CX418" s="546"/>
      <c r="CY418" s="546"/>
    </row>
    <row r="419" spans="1:103" ht="13.2">
      <c r="A419" s="541">
        <v>398197126</v>
      </c>
      <c r="B419" s="542">
        <v>45824</v>
      </c>
      <c r="C419" s="542">
        <v>45830</v>
      </c>
      <c r="D419" s="542">
        <v>45831</v>
      </c>
      <c r="E419" s="543" t="s">
        <v>342</v>
      </c>
      <c r="F419" s="543"/>
      <c r="G419" s="541">
        <v>2926034205905</v>
      </c>
      <c r="H419" s="541">
        <v>0</v>
      </c>
      <c r="I419" s="541">
        <v>0</v>
      </c>
      <c r="J419" s="542"/>
      <c r="K419" s="542"/>
      <c r="L419" s="543"/>
      <c r="M419" s="541">
        <v>0</v>
      </c>
      <c r="N419" s="543"/>
      <c r="O419" s="543"/>
      <c r="P419" s="543"/>
      <c r="Q419" s="543"/>
      <c r="R419" s="543" t="s">
        <v>706</v>
      </c>
      <c r="S419" s="543"/>
      <c r="T419" s="541">
        <v>2</v>
      </c>
      <c r="U419" s="541">
        <v>0</v>
      </c>
      <c r="V419" s="541">
        <v>0</v>
      </c>
      <c r="W419" s="541">
        <v>0</v>
      </c>
      <c r="X419" s="541">
        <v>0</v>
      </c>
      <c r="Y419" s="543"/>
      <c r="Z419" s="543" t="s">
        <v>620</v>
      </c>
      <c r="AA419" s="544">
        <v>45824</v>
      </c>
      <c r="AB419" s="544">
        <v>45824</v>
      </c>
      <c r="AC419" s="542">
        <v>45824</v>
      </c>
      <c r="AD419" s="541">
        <v>36987111309</v>
      </c>
      <c r="AE419" s="541">
        <v>0</v>
      </c>
      <c r="AF419" s="541">
        <v>0</v>
      </c>
      <c r="AG419" s="541">
        <v>0</v>
      </c>
      <c r="AH419" s="541">
        <v>0</v>
      </c>
      <c r="AI419" s="543"/>
      <c r="AJ419" s="541">
        <v>0</v>
      </c>
      <c r="AK419" s="541">
        <v>0</v>
      </c>
      <c r="AL419" s="541">
        <v>0</v>
      </c>
      <c r="AM419" s="541">
        <v>0</v>
      </c>
      <c r="AN419" s="541">
        <v>0</v>
      </c>
      <c r="AO419" s="541">
        <v>0</v>
      </c>
      <c r="AP419" s="541">
        <v>0</v>
      </c>
      <c r="AQ419" s="545" t="b">
        <v>0</v>
      </c>
      <c r="AR419" s="541">
        <v>0</v>
      </c>
      <c r="AS419" s="541">
        <v>0</v>
      </c>
      <c r="AT419" s="541">
        <v>0</v>
      </c>
      <c r="AU419" s="541">
        <v>0</v>
      </c>
      <c r="AV419" s="541">
        <v>0</v>
      </c>
      <c r="AW419" s="543"/>
      <c r="AX419" s="543"/>
      <c r="AY419" s="541">
        <v>-0.78333333333333333</v>
      </c>
      <c r="AZ419" s="541">
        <v>-0.16</v>
      </c>
      <c r="BA419" s="543"/>
      <c r="BB419" s="541">
        <v>0</v>
      </c>
      <c r="BC419" s="541">
        <v>0</v>
      </c>
      <c r="BD419" s="543"/>
      <c r="BE419" s="543"/>
      <c r="BF419" s="543"/>
      <c r="BG419" s="543"/>
      <c r="BH419" s="543" t="s">
        <v>344</v>
      </c>
      <c r="BI419" s="543"/>
      <c r="BJ419" s="545" t="b">
        <v>0</v>
      </c>
      <c r="BK419" s="541">
        <v>0</v>
      </c>
      <c r="BL419" s="541">
        <v>0</v>
      </c>
      <c r="BM419" s="541">
        <v>0.94</v>
      </c>
      <c r="BN419" s="543"/>
      <c r="BO419" s="541">
        <v>0</v>
      </c>
      <c r="BP419" s="541">
        <v>0</v>
      </c>
      <c r="BQ419" s="541">
        <v>0</v>
      </c>
      <c r="BR419" s="541">
        <v>0</v>
      </c>
      <c r="BS419" s="543" t="s">
        <v>722</v>
      </c>
      <c r="BT419" s="541">
        <v>1</v>
      </c>
      <c r="BU419" s="545" t="b">
        <v>0</v>
      </c>
      <c r="BV419" s="543"/>
      <c r="BW419" s="541">
        <v>0</v>
      </c>
      <c r="BX419" s="541">
        <v>0</v>
      </c>
      <c r="BY419" s="543" t="s">
        <v>346</v>
      </c>
      <c r="BZ419" s="542">
        <v>45849</v>
      </c>
      <c r="CA419" s="541"/>
      <c r="CB419" s="541"/>
      <c r="CC419" s="541"/>
      <c r="CD419" s="541"/>
      <c r="CE419" s="541"/>
      <c r="CF419" s="541"/>
      <c r="CG419" s="541"/>
      <c r="CH419" s="541"/>
      <c r="CI419" s="541"/>
      <c r="CJ419" s="541"/>
      <c r="CK419" s="541"/>
      <c r="CL419" s="541"/>
      <c r="CM419" s="541"/>
      <c r="CN419" s="541"/>
      <c r="CO419" s="541"/>
      <c r="CP419" s="541"/>
      <c r="CQ419" s="541"/>
      <c r="CR419" s="541"/>
      <c r="CS419" s="541"/>
      <c r="CT419" s="541"/>
      <c r="CU419" s="541"/>
      <c r="CV419" s="541"/>
      <c r="CW419" s="541"/>
      <c r="CX419" s="541"/>
      <c r="CY419" s="541"/>
    </row>
    <row r="420" spans="1:103" ht="13.2">
      <c r="A420" s="546">
        <v>398197126</v>
      </c>
      <c r="B420" s="547">
        <v>45824</v>
      </c>
      <c r="C420" s="547">
        <v>45830</v>
      </c>
      <c r="D420" s="547">
        <v>45831</v>
      </c>
      <c r="E420" s="548" t="s">
        <v>342</v>
      </c>
      <c r="F420" s="548"/>
      <c r="G420" s="546">
        <v>2926034205894</v>
      </c>
      <c r="H420" s="546">
        <v>0</v>
      </c>
      <c r="I420" s="546">
        <v>0</v>
      </c>
      <c r="J420" s="547"/>
      <c r="K420" s="547"/>
      <c r="L420" s="548"/>
      <c r="M420" s="546">
        <v>0</v>
      </c>
      <c r="N420" s="548"/>
      <c r="O420" s="548"/>
      <c r="P420" s="548"/>
      <c r="Q420" s="548"/>
      <c r="R420" s="548" t="s">
        <v>706</v>
      </c>
      <c r="S420" s="548"/>
      <c r="T420" s="546">
        <v>2</v>
      </c>
      <c r="U420" s="546">
        <v>0</v>
      </c>
      <c r="V420" s="546">
        <v>0</v>
      </c>
      <c r="W420" s="546">
        <v>0</v>
      </c>
      <c r="X420" s="546">
        <v>0</v>
      </c>
      <c r="Y420" s="548"/>
      <c r="Z420" s="548" t="s">
        <v>620</v>
      </c>
      <c r="AA420" s="549">
        <v>45824</v>
      </c>
      <c r="AB420" s="549">
        <v>45824</v>
      </c>
      <c r="AC420" s="547">
        <v>45824</v>
      </c>
      <c r="AD420" s="546">
        <v>36932225942</v>
      </c>
      <c r="AE420" s="546">
        <v>0</v>
      </c>
      <c r="AF420" s="546">
        <v>0</v>
      </c>
      <c r="AG420" s="546">
        <v>0</v>
      </c>
      <c r="AH420" s="546">
        <v>0</v>
      </c>
      <c r="AI420" s="548"/>
      <c r="AJ420" s="546">
        <v>0</v>
      </c>
      <c r="AK420" s="546">
        <v>0</v>
      </c>
      <c r="AL420" s="546">
        <v>0</v>
      </c>
      <c r="AM420" s="546">
        <v>0</v>
      </c>
      <c r="AN420" s="546">
        <v>0</v>
      </c>
      <c r="AO420" s="546">
        <v>0</v>
      </c>
      <c r="AP420" s="546">
        <v>0</v>
      </c>
      <c r="AQ420" s="550" t="b">
        <v>0</v>
      </c>
      <c r="AR420" s="546">
        <v>0</v>
      </c>
      <c r="AS420" s="546">
        <v>0</v>
      </c>
      <c r="AT420" s="546">
        <v>0</v>
      </c>
      <c r="AU420" s="546">
        <v>0</v>
      </c>
      <c r="AV420" s="546">
        <v>0</v>
      </c>
      <c r="AW420" s="548"/>
      <c r="AX420" s="548"/>
      <c r="AY420" s="546">
        <v>-1.0416666666666667</v>
      </c>
      <c r="AZ420" s="546">
        <v>-0.21</v>
      </c>
      <c r="BA420" s="548"/>
      <c r="BB420" s="546">
        <v>0</v>
      </c>
      <c r="BC420" s="546">
        <v>0</v>
      </c>
      <c r="BD420" s="548"/>
      <c r="BE420" s="548"/>
      <c r="BF420" s="548"/>
      <c r="BG420" s="548"/>
      <c r="BH420" s="548" t="s">
        <v>344</v>
      </c>
      <c r="BI420" s="548"/>
      <c r="BJ420" s="550" t="b">
        <v>0</v>
      </c>
      <c r="BK420" s="546">
        <v>0</v>
      </c>
      <c r="BL420" s="546">
        <v>0</v>
      </c>
      <c r="BM420" s="546">
        <v>1.25</v>
      </c>
      <c r="BN420" s="548" t="s">
        <v>701</v>
      </c>
      <c r="BO420" s="546">
        <v>0</v>
      </c>
      <c r="BP420" s="546">
        <v>0</v>
      </c>
      <c r="BQ420" s="546">
        <v>0</v>
      </c>
      <c r="BR420" s="546">
        <v>3487894837</v>
      </c>
      <c r="BS420" s="548" t="s">
        <v>723</v>
      </c>
      <c r="BT420" s="546">
        <v>1</v>
      </c>
      <c r="BU420" s="550" t="b">
        <v>0</v>
      </c>
      <c r="BV420" s="548"/>
      <c r="BW420" s="546">
        <v>0</v>
      </c>
      <c r="BX420" s="546">
        <v>0</v>
      </c>
      <c r="BY420" s="548" t="s">
        <v>346</v>
      </c>
      <c r="BZ420" s="547">
        <v>45849</v>
      </c>
      <c r="CA420" s="546"/>
      <c r="CB420" s="546"/>
      <c r="CC420" s="546"/>
      <c r="CD420" s="546"/>
      <c r="CE420" s="546"/>
      <c r="CF420" s="546"/>
      <c r="CG420" s="546"/>
      <c r="CH420" s="546"/>
      <c r="CI420" s="546"/>
      <c r="CJ420" s="546"/>
      <c r="CK420" s="546"/>
      <c r="CL420" s="546"/>
      <c r="CM420" s="546"/>
      <c r="CN420" s="546"/>
      <c r="CO420" s="546"/>
      <c r="CP420" s="546"/>
      <c r="CQ420" s="546"/>
      <c r="CR420" s="546"/>
      <c r="CS420" s="546"/>
      <c r="CT420" s="546"/>
      <c r="CU420" s="546"/>
      <c r="CV420" s="546"/>
      <c r="CW420" s="546"/>
      <c r="CX420" s="546"/>
      <c r="CY420" s="546"/>
    </row>
    <row r="421" spans="1:103" ht="13.2">
      <c r="A421" s="541">
        <v>398197126</v>
      </c>
      <c r="B421" s="542">
        <v>45824</v>
      </c>
      <c r="C421" s="542">
        <v>45830</v>
      </c>
      <c r="D421" s="542">
        <v>45831</v>
      </c>
      <c r="E421" s="543" t="s">
        <v>342</v>
      </c>
      <c r="F421" s="543"/>
      <c r="G421" s="541">
        <v>2926034205897</v>
      </c>
      <c r="H421" s="541">
        <v>0</v>
      </c>
      <c r="I421" s="541">
        <v>0</v>
      </c>
      <c r="J421" s="542"/>
      <c r="K421" s="542"/>
      <c r="L421" s="543"/>
      <c r="M421" s="541">
        <v>0</v>
      </c>
      <c r="N421" s="543"/>
      <c r="O421" s="543"/>
      <c r="P421" s="543"/>
      <c r="Q421" s="543"/>
      <c r="R421" s="543" t="s">
        <v>706</v>
      </c>
      <c r="S421" s="543"/>
      <c r="T421" s="541">
        <v>2</v>
      </c>
      <c r="U421" s="541">
        <v>0</v>
      </c>
      <c r="V421" s="541">
        <v>0</v>
      </c>
      <c r="W421" s="541">
        <v>0</v>
      </c>
      <c r="X421" s="541">
        <v>0</v>
      </c>
      <c r="Y421" s="543"/>
      <c r="Z421" s="543" t="s">
        <v>620</v>
      </c>
      <c r="AA421" s="544">
        <v>45824</v>
      </c>
      <c r="AB421" s="544">
        <v>45824</v>
      </c>
      <c r="AC421" s="542">
        <v>45824</v>
      </c>
      <c r="AD421" s="541">
        <v>36914320535</v>
      </c>
      <c r="AE421" s="541">
        <v>0</v>
      </c>
      <c r="AF421" s="541">
        <v>0</v>
      </c>
      <c r="AG421" s="541">
        <v>0</v>
      </c>
      <c r="AH421" s="541">
        <v>0</v>
      </c>
      <c r="AI421" s="543"/>
      <c r="AJ421" s="541">
        <v>0</v>
      </c>
      <c r="AK421" s="541">
        <v>0</v>
      </c>
      <c r="AL421" s="541">
        <v>0</v>
      </c>
      <c r="AM421" s="541">
        <v>0</v>
      </c>
      <c r="AN421" s="541">
        <v>0</v>
      </c>
      <c r="AO421" s="541">
        <v>0</v>
      </c>
      <c r="AP421" s="541">
        <v>0</v>
      </c>
      <c r="AQ421" s="545" t="b">
        <v>0</v>
      </c>
      <c r="AR421" s="541">
        <v>0</v>
      </c>
      <c r="AS421" s="541">
        <v>0</v>
      </c>
      <c r="AT421" s="541">
        <v>0</v>
      </c>
      <c r="AU421" s="541">
        <v>0</v>
      </c>
      <c r="AV421" s="541">
        <v>0</v>
      </c>
      <c r="AW421" s="543"/>
      <c r="AX421" s="543"/>
      <c r="AY421" s="541">
        <v>-0.68333333333333335</v>
      </c>
      <c r="AZ421" s="541">
        <v>-0.14000000000000001</v>
      </c>
      <c r="BA421" s="543"/>
      <c r="BB421" s="541">
        <v>0</v>
      </c>
      <c r="BC421" s="541">
        <v>0</v>
      </c>
      <c r="BD421" s="543"/>
      <c r="BE421" s="543"/>
      <c r="BF421" s="543"/>
      <c r="BG421" s="543"/>
      <c r="BH421" s="543" t="s">
        <v>344</v>
      </c>
      <c r="BI421" s="543"/>
      <c r="BJ421" s="545" t="b">
        <v>0</v>
      </c>
      <c r="BK421" s="541">
        <v>0</v>
      </c>
      <c r="BL421" s="541">
        <v>0</v>
      </c>
      <c r="BM421" s="541">
        <v>0.82</v>
      </c>
      <c r="BN421" s="543"/>
      <c r="BO421" s="541">
        <v>0</v>
      </c>
      <c r="BP421" s="541">
        <v>0</v>
      </c>
      <c r="BQ421" s="541">
        <v>0</v>
      </c>
      <c r="BR421" s="541">
        <v>3485312581</v>
      </c>
      <c r="BS421" s="543" t="s">
        <v>397</v>
      </c>
      <c r="BT421" s="541">
        <v>1</v>
      </c>
      <c r="BU421" s="545" t="b">
        <v>0</v>
      </c>
      <c r="BV421" s="543"/>
      <c r="BW421" s="541">
        <v>0</v>
      </c>
      <c r="BX421" s="541">
        <v>0</v>
      </c>
      <c r="BY421" s="543" t="s">
        <v>346</v>
      </c>
      <c r="BZ421" s="542">
        <v>45849</v>
      </c>
      <c r="CA421" s="541"/>
      <c r="CB421" s="541"/>
      <c r="CC421" s="541"/>
      <c r="CD421" s="541"/>
      <c r="CE421" s="541"/>
      <c r="CF421" s="541"/>
      <c r="CG421" s="541"/>
      <c r="CH421" s="541"/>
      <c r="CI421" s="541"/>
      <c r="CJ421" s="541"/>
      <c r="CK421" s="541"/>
      <c r="CL421" s="541"/>
      <c r="CM421" s="541"/>
      <c r="CN421" s="541"/>
      <c r="CO421" s="541"/>
      <c r="CP421" s="541"/>
      <c r="CQ421" s="541"/>
      <c r="CR421" s="541"/>
      <c r="CS421" s="541"/>
      <c r="CT421" s="541"/>
      <c r="CU421" s="541"/>
      <c r="CV421" s="541"/>
      <c r="CW421" s="541"/>
      <c r="CX421" s="541"/>
      <c r="CY421" s="541"/>
    </row>
    <row r="422" spans="1:103" ht="13.2">
      <c r="A422" s="546">
        <v>398197126</v>
      </c>
      <c r="B422" s="547">
        <v>45824</v>
      </c>
      <c r="C422" s="547">
        <v>45830</v>
      </c>
      <c r="D422" s="547">
        <v>45831</v>
      </c>
      <c r="E422" s="548" t="s">
        <v>342</v>
      </c>
      <c r="F422" s="548"/>
      <c r="G422" s="546">
        <v>2926187870642</v>
      </c>
      <c r="H422" s="546">
        <v>0</v>
      </c>
      <c r="I422" s="546">
        <v>0</v>
      </c>
      <c r="J422" s="547"/>
      <c r="K422" s="547"/>
      <c r="L422" s="548"/>
      <c r="M422" s="546">
        <v>0</v>
      </c>
      <c r="N422" s="548"/>
      <c r="O422" s="548"/>
      <c r="P422" s="548"/>
      <c r="Q422" s="548"/>
      <c r="R422" s="548" t="s">
        <v>706</v>
      </c>
      <c r="S422" s="548"/>
      <c r="T422" s="546">
        <v>2</v>
      </c>
      <c r="U422" s="546">
        <v>0</v>
      </c>
      <c r="V422" s="546">
        <v>0</v>
      </c>
      <c r="W422" s="546">
        <v>0</v>
      </c>
      <c r="X422" s="546">
        <v>0</v>
      </c>
      <c r="Y422" s="548"/>
      <c r="Z422" s="548" t="s">
        <v>620</v>
      </c>
      <c r="AA422" s="549">
        <v>45825</v>
      </c>
      <c r="AB422" s="549">
        <v>45825</v>
      </c>
      <c r="AC422" s="547">
        <v>45825</v>
      </c>
      <c r="AD422" s="546">
        <v>36956140960</v>
      </c>
      <c r="AE422" s="546">
        <v>0</v>
      </c>
      <c r="AF422" s="546">
        <v>0</v>
      </c>
      <c r="AG422" s="546">
        <v>0</v>
      </c>
      <c r="AH422" s="546">
        <v>0</v>
      </c>
      <c r="AI422" s="548"/>
      <c r="AJ422" s="546">
        <v>0</v>
      </c>
      <c r="AK422" s="546">
        <v>0</v>
      </c>
      <c r="AL422" s="546">
        <v>0</v>
      </c>
      <c r="AM422" s="546">
        <v>0</v>
      </c>
      <c r="AN422" s="546">
        <v>0</v>
      </c>
      <c r="AO422" s="546">
        <v>0</v>
      </c>
      <c r="AP422" s="546">
        <v>0</v>
      </c>
      <c r="AQ422" s="550" t="b">
        <v>0</v>
      </c>
      <c r="AR422" s="546">
        <v>0</v>
      </c>
      <c r="AS422" s="546">
        <v>0</v>
      </c>
      <c r="AT422" s="546">
        <v>0</v>
      </c>
      <c r="AU422" s="546">
        <v>0</v>
      </c>
      <c r="AV422" s="546">
        <v>0</v>
      </c>
      <c r="AW422" s="548"/>
      <c r="AX422" s="548"/>
      <c r="AY422" s="546">
        <v>-0.46666666666666667</v>
      </c>
      <c r="AZ422" s="546">
        <v>-0.09</v>
      </c>
      <c r="BA422" s="548"/>
      <c r="BB422" s="546">
        <v>0</v>
      </c>
      <c r="BC422" s="546">
        <v>0</v>
      </c>
      <c r="BD422" s="548"/>
      <c r="BE422" s="548"/>
      <c r="BF422" s="548"/>
      <c r="BG422" s="548"/>
      <c r="BH422" s="548" t="s">
        <v>344</v>
      </c>
      <c r="BI422" s="548"/>
      <c r="BJ422" s="550" t="b">
        <v>0</v>
      </c>
      <c r="BK422" s="546">
        <v>0</v>
      </c>
      <c r="BL422" s="546">
        <v>0</v>
      </c>
      <c r="BM422" s="546">
        <v>0.56000000000000005</v>
      </c>
      <c r="BN422" s="548" t="s">
        <v>724</v>
      </c>
      <c r="BO422" s="546">
        <v>0</v>
      </c>
      <c r="BP422" s="546">
        <v>0</v>
      </c>
      <c r="BQ422" s="546">
        <v>0</v>
      </c>
      <c r="BR422" s="546">
        <v>3491481038</v>
      </c>
      <c r="BS422" s="548" t="s">
        <v>393</v>
      </c>
      <c r="BT422" s="546">
        <v>1</v>
      </c>
      <c r="BU422" s="550" t="b">
        <v>0</v>
      </c>
      <c r="BV422" s="548"/>
      <c r="BW422" s="546">
        <v>0</v>
      </c>
      <c r="BX422" s="546">
        <v>0</v>
      </c>
      <c r="BY422" s="548" t="s">
        <v>346</v>
      </c>
      <c r="BZ422" s="547">
        <v>45849</v>
      </c>
      <c r="CA422" s="546"/>
      <c r="CB422" s="546"/>
      <c r="CC422" s="546"/>
      <c r="CD422" s="546"/>
      <c r="CE422" s="546"/>
      <c r="CF422" s="546"/>
      <c r="CG422" s="546"/>
      <c r="CH422" s="546"/>
      <c r="CI422" s="546"/>
      <c r="CJ422" s="546"/>
      <c r="CK422" s="546"/>
      <c r="CL422" s="546"/>
      <c r="CM422" s="546"/>
      <c r="CN422" s="546"/>
      <c r="CO422" s="546"/>
      <c r="CP422" s="546"/>
      <c r="CQ422" s="546"/>
      <c r="CR422" s="546"/>
      <c r="CS422" s="546"/>
      <c r="CT422" s="546"/>
      <c r="CU422" s="546"/>
      <c r="CV422" s="546"/>
      <c r="CW422" s="546"/>
      <c r="CX422" s="546"/>
      <c r="CY422" s="546"/>
    </row>
    <row r="423" spans="1:103" ht="13.2">
      <c r="A423" s="541">
        <v>398197126</v>
      </c>
      <c r="B423" s="542">
        <v>45824</v>
      </c>
      <c r="C423" s="542">
        <v>45830</v>
      </c>
      <c r="D423" s="542">
        <v>45831</v>
      </c>
      <c r="E423" s="543" t="s">
        <v>342</v>
      </c>
      <c r="F423" s="543"/>
      <c r="G423" s="541">
        <v>2926187870647</v>
      </c>
      <c r="H423" s="541">
        <v>0</v>
      </c>
      <c r="I423" s="541">
        <v>0</v>
      </c>
      <c r="J423" s="542"/>
      <c r="K423" s="542"/>
      <c r="L423" s="543"/>
      <c r="M423" s="541">
        <v>0</v>
      </c>
      <c r="N423" s="543"/>
      <c r="O423" s="543"/>
      <c r="P423" s="543"/>
      <c r="Q423" s="543"/>
      <c r="R423" s="543" t="s">
        <v>706</v>
      </c>
      <c r="S423" s="543"/>
      <c r="T423" s="541">
        <v>2</v>
      </c>
      <c r="U423" s="541">
        <v>0</v>
      </c>
      <c r="V423" s="541">
        <v>0</v>
      </c>
      <c r="W423" s="541">
        <v>0</v>
      </c>
      <c r="X423" s="541">
        <v>0</v>
      </c>
      <c r="Y423" s="543"/>
      <c r="Z423" s="543" t="s">
        <v>620</v>
      </c>
      <c r="AA423" s="544">
        <v>45825</v>
      </c>
      <c r="AB423" s="544">
        <v>45825</v>
      </c>
      <c r="AC423" s="542">
        <v>45825</v>
      </c>
      <c r="AD423" s="541">
        <v>36954984360</v>
      </c>
      <c r="AE423" s="541">
        <v>0</v>
      </c>
      <c r="AF423" s="541">
        <v>0</v>
      </c>
      <c r="AG423" s="541">
        <v>0</v>
      </c>
      <c r="AH423" s="541">
        <v>0</v>
      </c>
      <c r="AI423" s="543"/>
      <c r="AJ423" s="541">
        <v>0</v>
      </c>
      <c r="AK423" s="541">
        <v>0</v>
      </c>
      <c r="AL423" s="541">
        <v>0</v>
      </c>
      <c r="AM423" s="541">
        <v>0</v>
      </c>
      <c r="AN423" s="541">
        <v>0</v>
      </c>
      <c r="AO423" s="541">
        <v>0</v>
      </c>
      <c r="AP423" s="541">
        <v>0</v>
      </c>
      <c r="AQ423" s="545" t="b">
        <v>0</v>
      </c>
      <c r="AR423" s="541">
        <v>0</v>
      </c>
      <c r="AS423" s="541">
        <v>0</v>
      </c>
      <c r="AT423" s="541">
        <v>0</v>
      </c>
      <c r="AU423" s="541">
        <v>0</v>
      </c>
      <c r="AV423" s="541">
        <v>0</v>
      </c>
      <c r="AW423" s="543"/>
      <c r="AX423" s="543"/>
      <c r="AY423" s="541">
        <v>-1.3833333333333333</v>
      </c>
      <c r="AZ423" s="541">
        <v>-0.28000000000000003</v>
      </c>
      <c r="BA423" s="543"/>
      <c r="BB423" s="541">
        <v>0</v>
      </c>
      <c r="BC423" s="541">
        <v>0</v>
      </c>
      <c r="BD423" s="543"/>
      <c r="BE423" s="543"/>
      <c r="BF423" s="543"/>
      <c r="BG423" s="543"/>
      <c r="BH423" s="543" t="s">
        <v>344</v>
      </c>
      <c r="BI423" s="543"/>
      <c r="BJ423" s="545" t="b">
        <v>0</v>
      </c>
      <c r="BK423" s="541">
        <v>0</v>
      </c>
      <c r="BL423" s="541">
        <v>0</v>
      </c>
      <c r="BM423" s="541">
        <v>1.66</v>
      </c>
      <c r="BN423" s="543"/>
      <c r="BO423" s="541">
        <v>0</v>
      </c>
      <c r="BP423" s="541">
        <v>0</v>
      </c>
      <c r="BQ423" s="541">
        <v>0</v>
      </c>
      <c r="BR423" s="541">
        <v>0</v>
      </c>
      <c r="BS423" s="543" t="s">
        <v>725</v>
      </c>
      <c r="BT423" s="541">
        <v>1</v>
      </c>
      <c r="BU423" s="545" t="b">
        <v>0</v>
      </c>
      <c r="BV423" s="543"/>
      <c r="BW423" s="541">
        <v>0</v>
      </c>
      <c r="BX423" s="541">
        <v>0</v>
      </c>
      <c r="BY423" s="543" t="s">
        <v>346</v>
      </c>
      <c r="BZ423" s="542">
        <v>45849</v>
      </c>
      <c r="CA423" s="541"/>
      <c r="CB423" s="541"/>
      <c r="CC423" s="541"/>
      <c r="CD423" s="541"/>
      <c r="CE423" s="541"/>
      <c r="CF423" s="541"/>
      <c r="CG423" s="541"/>
      <c r="CH423" s="541"/>
      <c r="CI423" s="541"/>
      <c r="CJ423" s="541"/>
      <c r="CK423" s="541"/>
      <c r="CL423" s="541"/>
      <c r="CM423" s="541"/>
      <c r="CN423" s="541"/>
      <c r="CO423" s="541"/>
      <c r="CP423" s="541"/>
      <c r="CQ423" s="541"/>
      <c r="CR423" s="541"/>
      <c r="CS423" s="541"/>
      <c r="CT423" s="541"/>
      <c r="CU423" s="541"/>
      <c r="CV423" s="541"/>
      <c r="CW423" s="541"/>
      <c r="CX423" s="541"/>
      <c r="CY423" s="541"/>
    </row>
    <row r="424" spans="1:103" ht="13.2">
      <c r="A424" s="546">
        <v>398197126</v>
      </c>
      <c r="B424" s="547">
        <v>45824</v>
      </c>
      <c r="C424" s="547">
        <v>45830</v>
      </c>
      <c r="D424" s="547">
        <v>45831</v>
      </c>
      <c r="E424" s="548" t="s">
        <v>342</v>
      </c>
      <c r="F424" s="548"/>
      <c r="G424" s="546">
        <v>2926187870641</v>
      </c>
      <c r="H424" s="546">
        <v>0</v>
      </c>
      <c r="I424" s="546">
        <v>0</v>
      </c>
      <c r="J424" s="547"/>
      <c r="K424" s="547"/>
      <c r="L424" s="548"/>
      <c r="M424" s="546">
        <v>0</v>
      </c>
      <c r="N424" s="548"/>
      <c r="O424" s="548"/>
      <c r="P424" s="548"/>
      <c r="Q424" s="548"/>
      <c r="R424" s="548" t="s">
        <v>706</v>
      </c>
      <c r="S424" s="548"/>
      <c r="T424" s="546">
        <v>2</v>
      </c>
      <c r="U424" s="546">
        <v>0</v>
      </c>
      <c r="V424" s="546">
        <v>0</v>
      </c>
      <c r="W424" s="546">
        <v>0</v>
      </c>
      <c r="X424" s="546">
        <v>0</v>
      </c>
      <c r="Y424" s="548"/>
      <c r="Z424" s="548" t="s">
        <v>620</v>
      </c>
      <c r="AA424" s="549">
        <v>45825</v>
      </c>
      <c r="AB424" s="549">
        <v>45825</v>
      </c>
      <c r="AC424" s="547">
        <v>45825</v>
      </c>
      <c r="AD424" s="546">
        <v>36987111309</v>
      </c>
      <c r="AE424" s="546">
        <v>0</v>
      </c>
      <c r="AF424" s="546">
        <v>0</v>
      </c>
      <c r="AG424" s="546">
        <v>0</v>
      </c>
      <c r="AH424" s="546">
        <v>0</v>
      </c>
      <c r="AI424" s="548"/>
      <c r="AJ424" s="546">
        <v>0</v>
      </c>
      <c r="AK424" s="546">
        <v>0</v>
      </c>
      <c r="AL424" s="546">
        <v>0</v>
      </c>
      <c r="AM424" s="546">
        <v>0</v>
      </c>
      <c r="AN424" s="546">
        <v>0</v>
      </c>
      <c r="AO424" s="546">
        <v>0</v>
      </c>
      <c r="AP424" s="546">
        <v>0</v>
      </c>
      <c r="AQ424" s="550" t="b">
        <v>0</v>
      </c>
      <c r="AR424" s="546">
        <v>0</v>
      </c>
      <c r="AS424" s="546">
        <v>0</v>
      </c>
      <c r="AT424" s="546">
        <v>0</v>
      </c>
      <c r="AU424" s="546">
        <v>0</v>
      </c>
      <c r="AV424" s="546">
        <v>0</v>
      </c>
      <c r="AW424" s="548"/>
      <c r="AX424" s="548"/>
      <c r="AY424" s="546">
        <v>-1.125</v>
      </c>
      <c r="AZ424" s="546">
        <v>-0.23</v>
      </c>
      <c r="BA424" s="548"/>
      <c r="BB424" s="546">
        <v>0</v>
      </c>
      <c r="BC424" s="546">
        <v>0</v>
      </c>
      <c r="BD424" s="548"/>
      <c r="BE424" s="548"/>
      <c r="BF424" s="548"/>
      <c r="BG424" s="548"/>
      <c r="BH424" s="548" t="s">
        <v>344</v>
      </c>
      <c r="BI424" s="548"/>
      <c r="BJ424" s="550" t="b">
        <v>0</v>
      </c>
      <c r="BK424" s="546">
        <v>0</v>
      </c>
      <c r="BL424" s="546">
        <v>0</v>
      </c>
      <c r="BM424" s="546">
        <v>1.35</v>
      </c>
      <c r="BN424" s="548"/>
      <c r="BO424" s="546">
        <v>0</v>
      </c>
      <c r="BP424" s="546">
        <v>0</v>
      </c>
      <c r="BQ424" s="546">
        <v>0</v>
      </c>
      <c r="BR424" s="546">
        <v>3495395616</v>
      </c>
      <c r="BS424" s="548" t="s">
        <v>389</v>
      </c>
      <c r="BT424" s="546">
        <v>1</v>
      </c>
      <c r="BU424" s="550" t="b">
        <v>0</v>
      </c>
      <c r="BV424" s="548"/>
      <c r="BW424" s="546">
        <v>0</v>
      </c>
      <c r="BX424" s="546">
        <v>0</v>
      </c>
      <c r="BY424" s="548" t="s">
        <v>346</v>
      </c>
      <c r="BZ424" s="547">
        <v>45849</v>
      </c>
      <c r="CA424" s="546"/>
      <c r="CB424" s="546"/>
      <c r="CC424" s="546"/>
      <c r="CD424" s="546"/>
      <c r="CE424" s="546"/>
      <c r="CF424" s="546"/>
      <c r="CG424" s="546"/>
      <c r="CH424" s="546"/>
      <c r="CI424" s="546"/>
      <c r="CJ424" s="546"/>
      <c r="CK424" s="546"/>
      <c r="CL424" s="546"/>
      <c r="CM424" s="546"/>
      <c r="CN424" s="546"/>
      <c r="CO424" s="546"/>
      <c r="CP424" s="546"/>
      <c r="CQ424" s="546"/>
      <c r="CR424" s="546"/>
      <c r="CS424" s="546"/>
      <c r="CT424" s="546"/>
      <c r="CU424" s="546"/>
      <c r="CV424" s="546"/>
      <c r="CW424" s="546"/>
      <c r="CX424" s="546"/>
      <c r="CY424" s="546"/>
    </row>
    <row r="425" spans="1:103" ht="13.2">
      <c r="A425" s="541">
        <v>398197126</v>
      </c>
      <c r="B425" s="542">
        <v>45824</v>
      </c>
      <c r="C425" s="542">
        <v>45830</v>
      </c>
      <c r="D425" s="542">
        <v>45831</v>
      </c>
      <c r="E425" s="543" t="s">
        <v>342</v>
      </c>
      <c r="F425" s="543"/>
      <c r="G425" s="541">
        <v>2926187870643</v>
      </c>
      <c r="H425" s="541">
        <v>0</v>
      </c>
      <c r="I425" s="541">
        <v>0</v>
      </c>
      <c r="J425" s="542"/>
      <c r="K425" s="542"/>
      <c r="L425" s="543"/>
      <c r="M425" s="541">
        <v>0</v>
      </c>
      <c r="N425" s="543"/>
      <c r="O425" s="543"/>
      <c r="P425" s="543"/>
      <c r="Q425" s="543"/>
      <c r="R425" s="543" t="s">
        <v>706</v>
      </c>
      <c r="S425" s="543"/>
      <c r="T425" s="541">
        <v>2</v>
      </c>
      <c r="U425" s="541">
        <v>0</v>
      </c>
      <c r="V425" s="541">
        <v>0</v>
      </c>
      <c r="W425" s="541">
        <v>0</v>
      </c>
      <c r="X425" s="541">
        <v>0</v>
      </c>
      <c r="Y425" s="543"/>
      <c r="Z425" s="543" t="s">
        <v>620</v>
      </c>
      <c r="AA425" s="544">
        <v>45825</v>
      </c>
      <c r="AB425" s="544">
        <v>45825</v>
      </c>
      <c r="AC425" s="542">
        <v>45825</v>
      </c>
      <c r="AD425" s="541">
        <v>36966778606</v>
      </c>
      <c r="AE425" s="541">
        <v>0</v>
      </c>
      <c r="AF425" s="541">
        <v>0</v>
      </c>
      <c r="AG425" s="541">
        <v>0</v>
      </c>
      <c r="AH425" s="541">
        <v>0</v>
      </c>
      <c r="AI425" s="543"/>
      <c r="AJ425" s="541">
        <v>0</v>
      </c>
      <c r="AK425" s="541">
        <v>0</v>
      </c>
      <c r="AL425" s="541">
        <v>0</v>
      </c>
      <c r="AM425" s="541">
        <v>0</v>
      </c>
      <c r="AN425" s="541">
        <v>0</v>
      </c>
      <c r="AO425" s="541">
        <v>0</v>
      </c>
      <c r="AP425" s="541">
        <v>0</v>
      </c>
      <c r="AQ425" s="545" t="b">
        <v>0</v>
      </c>
      <c r="AR425" s="541">
        <v>0</v>
      </c>
      <c r="AS425" s="541">
        <v>0</v>
      </c>
      <c r="AT425" s="541">
        <v>0</v>
      </c>
      <c r="AU425" s="541">
        <v>0</v>
      </c>
      <c r="AV425" s="541">
        <v>0</v>
      </c>
      <c r="AW425" s="543"/>
      <c r="AX425" s="543"/>
      <c r="AY425" s="541">
        <v>-1.0416666666666667</v>
      </c>
      <c r="AZ425" s="541">
        <v>-0.21</v>
      </c>
      <c r="BA425" s="543"/>
      <c r="BB425" s="541">
        <v>0</v>
      </c>
      <c r="BC425" s="541">
        <v>0</v>
      </c>
      <c r="BD425" s="543"/>
      <c r="BE425" s="543"/>
      <c r="BF425" s="543"/>
      <c r="BG425" s="543"/>
      <c r="BH425" s="543" t="s">
        <v>344</v>
      </c>
      <c r="BI425" s="543"/>
      <c r="BJ425" s="545" t="b">
        <v>0</v>
      </c>
      <c r="BK425" s="541">
        <v>0</v>
      </c>
      <c r="BL425" s="541">
        <v>0</v>
      </c>
      <c r="BM425" s="541">
        <v>1.25</v>
      </c>
      <c r="BN425" s="543" t="s">
        <v>726</v>
      </c>
      <c r="BO425" s="541">
        <v>0</v>
      </c>
      <c r="BP425" s="541">
        <v>0</v>
      </c>
      <c r="BQ425" s="541">
        <v>0</v>
      </c>
      <c r="BR425" s="541">
        <v>3493356664</v>
      </c>
      <c r="BS425" s="543" t="s">
        <v>399</v>
      </c>
      <c r="BT425" s="541">
        <v>1</v>
      </c>
      <c r="BU425" s="545" t="b">
        <v>0</v>
      </c>
      <c r="BV425" s="543"/>
      <c r="BW425" s="541">
        <v>0</v>
      </c>
      <c r="BX425" s="541">
        <v>0</v>
      </c>
      <c r="BY425" s="543" t="s">
        <v>346</v>
      </c>
      <c r="BZ425" s="542">
        <v>45849</v>
      </c>
      <c r="CA425" s="541"/>
      <c r="CB425" s="541"/>
      <c r="CC425" s="541"/>
      <c r="CD425" s="541"/>
      <c r="CE425" s="541"/>
      <c r="CF425" s="541"/>
      <c r="CG425" s="541"/>
      <c r="CH425" s="541"/>
      <c r="CI425" s="541"/>
      <c r="CJ425" s="541"/>
      <c r="CK425" s="541"/>
      <c r="CL425" s="541"/>
      <c r="CM425" s="541"/>
      <c r="CN425" s="541"/>
      <c r="CO425" s="541"/>
      <c r="CP425" s="541"/>
      <c r="CQ425" s="541"/>
      <c r="CR425" s="541"/>
      <c r="CS425" s="541"/>
      <c r="CT425" s="541"/>
      <c r="CU425" s="541"/>
      <c r="CV425" s="541"/>
      <c r="CW425" s="541"/>
      <c r="CX425" s="541"/>
      <c r="CY425" s="541"/>
    </row>
    <row r="426" spans="1:103" ht="13.2">
      <c r="A426" s="546">
        <v>398197126</v>
      </c>
      <c r="B426" s="547">
        <v>45824</v>
      </c>
      <c r="C426" s="547">
        <v>45830</v>
      </c>
      <c r="D426" s="547">
        <v>45831</v>
      </c>
      <c r="E426" s="548" t="s">
        <v>342</v>
      </c>
      <c r="F426" s="548"/>
      <c r="G426" s="546">
        <v>2926477408886</v>
      </c>
      <c r="H426" s="546">
        <v>0</v>
      </c>
      <c r="I426" s="546">
        <v>0</v>
      </c>
      <c r="J426" s="547"/>
      <c r="K426" s="547"/>
      <c r="L426" s="548"/>
      <c r="M426" s="546">
        <v>0</v>
      </c>
      <c r="N426" s="548"/>
      <c r="O426" s="548"/>
      <c r="P426" s="548"/>
      <c r="Q426" s="548"/>
      <c r="R426" s="548" t="s">
        <v>706</v>
      </c>
      <c r="S426" s="548"/>
      <c r="T426" s="546">
        <v>2</v>
      </c>
      <c r="U426" s="546">
        <v>0</v>
      </c>
      <c r="V426" s="546">
        <v>0</v>
      </c>
      <c r="W426" s="546">
        <v>0</v>
      </c>
      <c r="X426" s="546">
        <v>0</v>
      </c>
      <c r="Y426" s="548"/>
      <c r="Z426" s="548" t="s">
        <v>620</v>
      </c>
      <c r="AA426" s="549">
        <v>45826</v>
      </c>
      <c r="AB426" s="549">
        <v>45826</v>
      </c>
      <c r="AC426" s="547">
        <v>45826</v>
      </c>
      <c r="AD426" s="546">
        <v>36966778606</v>
      </c>
      <c r="AE426" s="546">
        <v>0</v>
      </c>
      <c r="AF426" s="546">
        <v>0</v>
      </c>
      <c r="AG426" s="546">
        <v>0</v>
      </c>
      <c r="AH426" s="546">
        <v>0</v>
      </c>
      <c r="AI426" s="548"/>
      <c r="AJ426" s="546">
        <v>0</v>
      </c>
      <c r="AK426" s="546">
        <v>0</v>
      </c>
      <c r="AL426" s="546">
        <v>0</v>
      </c>
      <c r="AM426" s="546">
        <v>0</v>
      </c>
      <c r="AN426" s="546">
        <v>0</v>
      </c>
      <c r="AO426" s="546">
        <v>0</v>
      </c>
      <c r="AP426" s="546">
        <v>0</v>
      </c>
      <c r="AQ426" s="550" t="b">
        <v>0</v>
      </c>
      <c r="AR426" s="546">
        <v>0</v>
      </c>
      <c r="AS426" s="546">
        <v>0</v>
      </c>
      <c r="AT426" s="546">
        <v>0</v>
      </c>
      <c r="AU426" s="546">
        <v>0</v>
      </c>
      <c r="AV426" s="546">
        <v>0</v>
      </c>
      <c r="AW426" s="548"/>
      <c r="AX426" s="548"/>
      <c r="AY426" s="546">
        <v>-1.4333333333333333</v>
      </c>
      <c r="AZ426" s="546">
        <v>-0.28999999999999998</v>
      </c>
      <c r="BA426" s="548"/>
      <c r="BB426" s="546">
        <v>0</v>
      </c>
      <c r="BC426" s="546">
        <v>0</v>
      </c>
      <c r="BD426" s="548"/>
      <c r="BE426" s="548"/>
      <c r="BF426" s="548"/>
      <c r="BG426" s="548"/>
      <c r="BH426" s="548" t="s">
        <v>344</v>
      </c>
      <c r="BI426" s="548"/>
      <c r="BJ426" s="550" t="b">
        <v>0</v>
      </c>
      <c r="BK426" s="546">
        <v>0</v>
      </c>
      <c r="BL426" s="546">
        <v>0</v>
      </c>
      <c r="BM426" s="546">
        <v>1.72</v>
      </c>
      <c r="BN426" s="548"/>
      <c r="BO426" s="546">
        <v>0</v>
      </c>
      <c r="BP426" s="546">
        <v>0</v>
      </c>
      <c r="BQ426" s="546">
        <v>0</v>
      </c>
      <c r="BR426" s="546">
        <v>0</v>
      </c>
      <c r="BS426" s="548" t="s">
        <v>727</v>
      </c>
      <c r="BT426" s="546">
        <v>1</v>
      </c>
      <c r="BU426" s="550" t="b">
        <v>0</v>
      </c>
      <c r="BV426" s="548"/>
      <c r="BW426" s="546">
        <v>0</v>
      </c>
      <c r="BX426" s="546">
        <v>0</v>
      </c>
      <c r="BY426" s="548" t="s">
        <v>346</v>
      </c>
      <c r="BZ426" s="547">
        <v>45849</v>
      </c>
      <c r="CA426" s="546"/>
      <c r="CB426" s="546"/>
      <c r="CC426" s="546"/>
      <c r="CD426" s="546"/>
      <c r="CE426" s="546"/>
      <c r="CF426" s="546"/>
      <c r="CG426" s="546"/>
      <c r="CH426" s="546"/>
      <c r="CI426" s="546"/>
      <c r="CJ426" s="546"/>
      <c r="CK426" s="546"/>
      <c r="CL426" s="546"/>
      <c r="CM426" s="546"/>
      <c r="CN426" s="546"/>
      <c r="CO426" s="546"/>
      <c r="CP426" s="546"/>
      <c r="CQ426" s="546"/>
      <c r="CR426" s="546"/>
      <c r="CS426" s="546"/>
      <c r="CT426" s="546"/>
      <c r="CU426" s="546"/>
      <c r="CV426" s="546"/>
      <c r="CW426" s="546"/>
      <c r="CX426" s="546"/>
      <c r="CY426" s="546"/>
    </row>
    <row r="427" spans="1:103" ht="13.2">
      <c r="A427" s="541">
        <v>398197126</v>
      </c>
      <c r="B427" s="542">
        <v>45824</v>
      </c>
      <c r="C427" s="542">
        <v>45830</v>
      </c>
      <c r="D427" s="542">
        <v>45831</v>
      </c>
      <c r="E427" s="543" t="s">
        <v>342</v>
      </c>
      <c r="F427" s="543"/>
      <c r="G427" s="541">
        <v>2926477408887</v>
      </c>
      <c r="H427" s="541">
        <v>0</v>
      </c>
      <c r="I427" s="541">
        <v>0</v>
      </c>
      <c r="J427" s="542"/>
      <c r="K427" s="542"/>
      <c r="L427" s="543"/>
      <c r="M427" s="541">
        <v>0</v>
      </c>
      <c r="N427" s="543"/>
      <c r="O427" s="543"/>
      <c r="P427" s="543"/>
      <c r="Q427" s="543"/>
      <c r="R427" s="543" t="s">
        <v>706</v>
      </c>
      <c r="S427" s="543"/>
      <c r="T427" s="541">
        <v>2</v>
      </c>
      <c r="U427" s="541">
        <v>0</v>
      </c>
      <c r="V427" s="541">
        <v>0</v>
      </c>
      <c r="W427" s="541">
        <v>0</v>
      </c>
      <c r="X427" s="541">
        <v>0</v>
      </c>
      <c r="Y427" s="543"/>
      <c r="Z427" s="543" t="s">
        <v>620</v>
      </c>
      <c r="AA427" s="544">
        <v>45826</v>
      </c>
      <c r="AB427" s="544">
        <v>45826</v>
      </c>
      <c r="AC427" s="542">
        <v>45826</v>
      </c>
      <c r="AD427" s="541">
        <v>37068151786</v>
      </c>
      <c r="AE427" s="541">
        <v>0</v>
      </c>
      <c r="AF427" s="541">
        <v>0</v>
      </c>
      <c r="AG427" s="541">
        <v>0</v>
      </c>
      <c r="AH427" s="541">
        <v>0</v>
      </c>
      <c r="AI427" s="543"/>
      <c r="AJ427" s="541">
        <v>0</v>
      </c>
      <c r="AK427" s="541">
        <v>0</v>
      </c>
      <c r="AL427" s="541">
        <v>0</v>
      </c>
      <c r="AM427" s="541">
        <v>0</v>
      </c>
      <c r="AN427" s="541">
        <v>0</v>
      </c>
      <c r="AO427" s="541">
        <v>0</v>
      </c>
      <c r="AP427" s="541">
        <v>0</v>
      </c>
      <c r="AQ427" s="545" t="b">
        <v>0</v>
      </c>
      <c r="AR427" s="541">
        <v>0</v>
      </c>
      <c r="AS427" s="541">
        <v>0</v>
      </c>
      <c r="AT427" s="541">
        <v>0</v>
      </c>
      <c r="AU427" s="541">
        <v>0</v>
      </c>
      <c r="AV427" s="541">
        <v>0</v>
      </c>
      <c r="AW427" s="543"/>
      <c r="AX427" s="543"/>
      <c r="AY427" s="541">
        <v>-0.83333333333333326</v>
      </c>
      <c r="AZ427" s="541">
        <v>-0.17</v>
      </c>
      <c r="BA427" s="543"/>
      <c r="BB427" s="541">
        <v>0</v>
      </c>
      <c r="BC427" s="541">
        <v>0</v>
      </c>
      <c r="BD427" s="543"/>
      <c r="BE427" s="543"/>
      <c r="BF427" s="543"/>
      <c r="BG427" s="543"/>
      <c r="BH427" s="543" t="s">
        <v>344</v>
      </c>
      <c r="BI427" s="543"/>
      <c r="BJ427" s="545" t="b">
        <v>0</v>
      </c>
      <c r="BK427" s="541">
        <v>0</v>
      </c>
      <c r="BL427" s="541">
        <v>0</v>
      </c>
      <c r="BM427" s="541">
        <v>1</v>
      </c>
      <c r="BN427" s="543"/>
      <c r="BO427" s="541">
        <v>0</v>
      </c>
      <c r="BP427" s="541">
        <v>0</v>
      </c>
      <c r="BQ427" s="541">
        <v>0</v>
      </c>
      <c r="BR427" s="541">
        <v>0</v>
      </c>
      <c r="BS427" s="543" t="s">
        <v>728</v>
      </c>
      <c r="BT427" s="541">
        <v>1</v>
      </c>
      <c r="BU427" s="545" t="b">
        <v>0</v>
      </c>
      <c r="BV427" s="543"/>
      <c r="BW427" s="541">
        <v>0</v>
      </c>
      <c r="BX427" s="541">
        <v>0</v>
      </c>
      <c r="BY427" s="543" t="s">
        <v>346</v>
      </c>
      <c r="BZ427" s="542">
        <v>45849</v>
      </c>
      <c r="CA427" s="541"/>
      <c r="CB427" s="541"/>
      <c r="CC427" s="541"/>
      <c r="CD427" s="541"/>
      <c r="CE427" s="541"/>
      <c r="CF427" s="541"/>
      <c r="CG427" s="541"/>
      <c r="CH427" s="541"/>
      <c r="CI427" s="541"/>
      <c r="CJ427" s="541"/>
      <c r="CK427" s="541"/>
      <c r="CL427" s="541"/>
      <c r="CM427" s="541"/>
      <c r="CN427" s="541"/>
      <c r="CO427" s="541"/>
      <c r="CP427" s="541"/>
      <c r="CQ427" s="541"/>
      <c r="CR427" s="541"/>
      <c r="CS427" s="541"/>
      <c r="CT427" s="541"/>
      <c r="CU427" s="541"/>
      <c r="CV427" s="541"/>
      <c r="CW427" s="541"/>
      <c r="CX427" s="541"/>
      <c r="CY427" s="541"/>
    </row>
    <row r="428" spans="1:103" ht="13.2">
      <c r="A428" s="546">
        <v>398197126</v>
      </c>
      <c r="B428" s="547">
        <v>45824</v>
      </c>
      <c r="C428" s="547">
        <v>45830</v>
      </c>
      <c r="D428" s="547">
        <v>45831</v>
      </c>
      <c r="E428" s="548" t="s">
        <v>342</v>
      </c>
      <c r="F428" s="548"/>
      <c r="G428" s="546">
        <v>2926514614622</v>
      </c>
      <c r="H428" s="546">
        <v>0</v>
      </c>
      <c r="I428" s="546">
        <v>0</v>
      </c>
      <c r="J428" s="547"/>
      <c r="K428" s="547"/>
      <c r="L428" s="548"/>
      <c r="M428" s="546">
        <v>0</v>
      </c>
      <c r="N428" s="548"/>
      <c r="O428" s="548"/>
      <c r="P428" s="548"/>
      <c r="Q428" s="548"/>
      <c r="R428" s="548" t="s">
        <v>706</v>
      </c>
      <c r="S428" s="548"/>
      <c r="T428" s="546">
        <v>2</v>
      </c>
      <c r="U428" s="546">
        <v>0</v>
      </c>
      <c r="V428" s="546">
        <v>0</v>
      </c>
      <c r="W428" s="546">
        <v>0</v>
      </c>
      <c r="X428" s="546">
        <v>0</v>
      </c>
      <c r="Y428" s="548"/>
      <c r="Z428" s="548" t="s">
        <v>620</v>
      </c>
      <c r="AA428" s="549">
        <v>45827</v>
      </c>
      <c r="AB428" s="549">
        <v>45827</v>
      </c>
      <c r="AC428" s="547">
        <v>45827</v>
      </c>
      <c r="AD428" s="546">
        <v>37070274720</v>
      </c>
      <c r="AE428" s="546">
        <v>0</v>
      </c>
      <c r="AF428" s="546">
        <v>0</v>
      </c>
      <c r="AG428" s="546">
        <v>0</v>
      </c>
      <c r="AH428" s="546">
        <v>0</v>
      </c>
      <c r="AI428" s="548"/>
      <c r="AJ428" s="546">
        <v>0</v>
      </c>
      <c r="AK428" s="546">
        <v>0</v>
      </c>
      <c r="AL428" s="546">
        <v>0</v>
      </c>
      <c r="AM428" s="546">
        <v>0</v>
      </c>
      <c r="AN428" s="546">
        <v>0</v>
      </c>
      <c r="AO428" s="546">
        <v>0</v>
      </c>
      <c r="AP428" s="546">
        <v>0</v>
      </c>
      <c r="AQ428" s="550" t="b">
        <v>0</v>
      </c>
      <c r="AR428" s="546">
        <v>0</v>
      </c>
      <c r="AS428" s="546">
        <v>0</v>
      </c>
      <c r="AT428" s="546">
        <v>0</v>
      </c>
      <c r="AU428" s="546">
        <v>0</v>
      </c>
      <c r="AV428" s="546">
        <v>0</v>
      </c>
      <c r="AW428" s="548"/>
      <c r="AX428" s="548"/>
      <c r="AY428" s="546">
        <v>-0.72499999999999998</v>
      </c>
      <c r="AZ428" s="546">
        <v>-0.15</v>
      </c>
      <c r="BA428" s="548"/>
      <c r="BB428" s="546">
        <v>0</v>
      </c>
      <c r="BC428" s="546">
        <v>0</v>
      </c>
      <c r="BD428" s="548"/>
      <c r="BE428" s="548"/>
      <c r="BF428" s="548"/>
      <c r="BG428" s="548"/>
      <c r="BH428" s="548" t="s">
        <v>344</v>
      </c>
      <c r="BI428" s="548"/>
      <c r="BJ428" s="550" t="b">
        <v>0</v>
      </c>
      <c r="BK428" s="546">
        <v>0</v>
      </c>
      <c r="BL428" s="546">
        <v>0</v>
      </c>
      <c r="BM428" s="546">
        <v>0.87</v>
      </c>
      <c r="BN428" s="548"/>
      <c r="BO428" s="546">
        <v>0</v>
      </c>
      <c r="BP428" s="546">
        <v>0</v>
      </c>
      <c r="BQ428" s="546">
        <v>0</v>
      </c>
      <c r="BR428" s="546">
        <v>0</v>
      </c>
      <c r="BS428" s="548" t="s">
        <v>729</v>
      </c>
      <c r="BT428" s="546">
        <v>1</v>
      </c>
      <c r="BU428" s="550" t="b">
        <v>0</v>
      </c>
      <c r="BV428" s="548"/>
      <c r="BW428" s="546">
        <v>0</v>
      </c>
      <c r="BX428" s="546">
        <v>0</v>
      </c>
      <c r="BY428" s="548" t="s">
        <v>346</v>
      </c>
      <c r="BZ428" s="547">
        <v>45849</v>
      </c>
      <c r="CA428" s="546"/>
      <c r="CB428" s="546"/>
      <c r="CC428" s="546"/>
      <c r="CD428" s="546"/>
      <c r="CE428" s="546"/>
      <c r="CF428" s="546"/>
      <c r="CG428" s="546"/>
      <c r="CH428" s="546"/>
      <c r="CI428" s="546"/>
      <c r="CJ428" s="546"/>
      <c r="CK428" s="546"/>
      <c r="CL428" s="546"/>
      <c r="CM428" s="546"/>
      <c r="CN428" s="546"/>
      <c r="CO428" s="546"/>
      <c r="CP428" s="546"/>
      <c r="CQ428" s="546"/>
      <c r="CR428" s="546"/>
      <c r="CS428" s="546"/>
      <c r="CT428" s="546"/>
      <c r="CU428" s="546"/>
      <c r="CV428" s="546"/>
      <c r="CW428" s="546"/>
      <c r="CX428" s="546"/>
      <c r="CY428" s="546"/>
    </row>
    <row r="429" spans="1:103" ht="13.2">
      <c r="A429" s="541">
        <v>398197126</v>
      </c>
      <c r="B429" s="542">
        <v>45824</v>
      </c>
      <c r="C429" s="542">
        <v>45830</v>
      </c>
      <c r="D429" s="542">
        <v>45831</v>
      </c>
      <c r="E429" s="543" t="s">
        <v>342</v>
      </c>
      <c r="F429" s="543"/>
      <c r="G429" s="541">
        <v>2926514614624</v>
      </c>
      <c r="H429" s="541">
        <v>0</v>
      </c>
      <c r="I429" s="541">
        <v>0</v>
      </c>
      <c r="J429" s="542"/>
      <c r="K429" s="542"/>
      <c r="L429" s="543"/>
      <c r="M429" s="541">
        <v>0</v>
      </c>
      <c r="N429" s="543"/>
      <c r="O429" s="543"/>
      <c r="P429" s="543"/>
      <c r="Q429" s="543"/>
      <c r="R429" s="543" t="s">
        <v>706</v>
      </c>
      <c r="S429" s="543"/>
      <c r="T429" s="541">
        <v>2</v>
      </c>
      <c r="U429" s="541">
        <v>0</v>
      </c>
      <c r="V429" s="541">
        <v>0</v>
      </c>
      <c r="W429" s="541">
        <v>0</v>
      </c>
      <c r="X429" s="541">
        <v>0</v>
      </c>
      <c r="Y429" s="543"/>
      <c r="Z429" s="543" t="s">
        <v>620</v>
      </c>
      <c r="AA429" s="544">
        <v>45827</v>
      </c>
      <c r="AB429" s="544">
        <v>45827</v>
      </c>
      <c r="AC429" s="542">
        <v>45827</v>
      </c>
      <c r="AD429" s="541">
        <v>37086144066</v>
      </c>
      <c r="AE429" s="541">
        <v>0</v>
      </c>
      <c r="AF429" s="541">
        <v>0</v>
      </c>
      <c r="AG429" s="541">
        <v>0</v>
      </c>
      <c r="AH429" s="541">
        <v>0</v>
      </c>
      <c r="AI429" s="543"/>
      <c r="AJ429" s="541">
        <v>0</v>
      </c>
      <c r="AK429" s="541">
        <v>0</v>
      </c>
      <c r="AL429" s="541">
        <v>0</v>
      </c>
      <c r="AM429" s="541">
        <v>0</v>
      </c>
      <c r="AN429" s="541">
        <v>0</v>
      </c>
      <c r="AO429" s="541">
        <v>0</v>
      </c>
      <c r="AP429" s="541">
        <v>0</v>
      </c>
      <c r="AQ429" s="545" t="b">
        <v>0</v>
      </c>
      <c r="AR429" s="541">
        <v>0</v>
      </c>
      <c r="AS429" s="541">
        <v>0</v>
      </c>
      <c r="AT429" s="541">
        <v>0</v>
      </c>
      <c r="AU429" s="541">
        <v>0</v>
      </c>
      <c r="AV429" s="541">
        <v>0</v>
      </c>
      <c r="AW429" s="543"/>
      <c r="AX429" s="543"/>
      <c r="AY429" s="541">
        <v>-0.76666666666666672</v>
      </c>
      <c r="AZ429" s="541">
        <v>-0.15</v>
      </c>
      <c r="BA429" s="543"/>
      <c r="BB429" s="541">
        <v>0</v>
      </c>
      <c r="BC429" s="541">
        <v>0</v>
      </c>
      <c r="BD429" s="543"/>
      <c r="BE429" s="543"/>
      <c r="BF429" s="543"/>
      <c r="BG429" s="543"/>
      <c r="BH429" s="543" t="s">
        <v>344</v>
      </c>
      <c r="BI429" s="543"/>
      <c r="BJ429" s="545" t="b">
        <v>0</v>
      </c>
      <c r="BK429" s="541">
        <v>0</v>
      </c>
      <c r="BL429" s="541">
        <v>0</v>
      </c>
      <c r="BM429" s="541">
        <v>0.92</v>
      </c>
      <c r="BN429" s="543"/>
      <c r="BO429" s="541">
        <v>0</v>
      </c>
      <c r="BP429" s="541">
        <v>0</v>
      </c>
      <c r="BQ429" s="541">
        <v>0</v>
      </c>
      <c r="BR429" s="541">
        <v>0</v>
      </c>
      <c r="BS429" s="543" t="s">
        <v>730</v>
      </c>
      <c r="BT429" s="541">
        <v>1</v>
      </c>
      <c r="BU429" s="545" t="b">
        <v>0</v>
      </c>
      <c r="BV429" s="543"/>
      <c r="BW429" s="541">
        <v>0</v>
      </c>
      <c r="BX429" s="541">
        <v>0</v>
      </c>
      <c r="BY429" s="543" t="s">
        <v>346</v>
      </c>
      <c r="BZ429" s="542">
        <v>45849</v>
      </c>
      <c r="CA429" s="541"/>
      <c r="CB429" s="541"/>
      <c r="CC429" s="541"/>
      <c r="CD429" s="541"/>
      <c r="CE429" s="541"/>
      <c r="CF429" s="541"/>
      <c r="CG429" s="541"/>
      <c r="CH429" s="541"/>
      <c r="CI429" s="541"/>
      <c r="CJ429" s="541"/>
      <c r="CK429" s="541"/>
      <c r="CL429" s="541"/>
      <c r="CM429" s="541"/>
      <c r="CN429" s="541"/>
      <c r="CO429" s="541"/>
      <c r="CP429" s="541"/>
      <c r="CQ429" s="541"/>
      <c r="CR429" s="541"/>
      <c r="CS429" s="541"/>
      <c r="CT429" s="541"/>
      <c r="CU429" s="541"/>
      <c r="CV429" s="541"/>
      <c r="CW429" s="541"/>
      <c r="CX429" s="541"/>
      <c r="CY429" s="541"/>
    </row>
    <row r="430" spans="1:103" ht="13.2">
      <c r="A430" s="546">
        <v>398197126</v>
      </c>
      <c r="B430" s="547">
        <v>45824</v>
      </c>
      <c r="C430" s="547">
        <v>45830</v>
      </c>
      <c r="D430" s="547">
        <v>45831</v>
      </c>
      <c r="E430" s="548" t="s">
        <v>342</v>
      </c>
      <c r="F430" s="548"/>
      <c r="G430" s="546">
        <v>2926514614612</v>
      </c>
      <c r="H430" s="546">
        <v>0</v>
      </c>
      <c r="I430" s="546">
        <v>0</v>
      </c>
      <c r="J430" s="547"/>
      <c r="K430" s="547"/>
      <c r="L430" s="548"/>
      <c r="M430" s="546">
        <v>0</v>
      </c>
      <c r="N430" s="548"/>
      <c r="O430" s="548"/>
      <c r="P430" s="548"/>
      <c r="Q430" s="548"/>
      <c r="R430" s="548" t="s">
        <v>706</v>
      </c>
      <c r="S430" s="548"/>
      <c r="T430" s="546">
        <v>2</v>
      </c>
      <c r="U430" s="546">
        <v>0</v>
      </c>
      <c r="V430" s="546">
        <v>0</v>
      </c>
      <c r="W430" s="546">
        <v>0</v>
      </c>
      <c r="X430" s="546">
        <v>0</v>
      </c>
      <c r="Y430" s="548"/>
      <c r="Z430" s="548" t="s">
        <v>620</v>
      </c>
      <c r="AA430" s="549">
        <v>45827</v>
      </c>
      <c r="AB430" s="549">
        <v>45827</v>
      </c>
      <c r="AC430" s="547">
        <v>45827</v>
      </c>
      <c r="AD430" s="546">
        <v>37068151786</v>
      </c>
      <c r="AE430" s="546">
        <v>0</v>
      </c>
      <c r="AF430" s="546">
        <v>0</v>
      </c>
      <c r="AG430" s="546">
        <v>0</v>
      </c>
      <c r="AH430" s="546">
        <v>0</v>
      </c>
      <c r="AI430" s="548"/>
      <c r="AJ430" s="546">
        <v>0</v>
      </c>
      <c r="AK430" s="546">
        <v>0</v>
      </c>
      <c r="AL430" s="546">
        <v>0</v>
      </c>
      <c r="AM430" s="546">
        <v>0</v>
      </c>
      <c r="AN430" s="546">
        <v>0</v>
      </c>
      <c r="AO430" s="546">
        <v>0</v>
      </c>
      <c r="AP430" s="546">
        <v>0</v>
      </c>
      <c r="AQ430" s="550" t="b">
        <v>0</v>
      </c>
      <c r="AR430" s="546">
        <v>0</v>
      </c>
      <c r="AS430" s="546">
        <v>0</v>
      </c>
      <c r="AT430" s="546">
        <v>0</v>
      </c>
      <c r="AU430" s="546">
        <v>0</v>
      </c>
      <c r="AV430" s="546">
        <v>0</v>
      </c>
      <c r="AW430" s="548"/>
      <c r="AX430" s="548"/>
      <c r="AY430" s="546">
        <v>-0.84166666666666667</v>
      </c>
      <c r="AZ430" s="546">
        <v>-0.17</v>
      </c>
      <c r="BA430" s="548"/>
      <c r="BB430" s="546">
        <v>0</v>
      </c>
      <c r="BC430" s="546">
        <v>0</v>
      </c>
      <c r="BD430" s="548"/>
      <c r="BE430" s="548"/>
      <c r="BF430" s="548"/>
      <c r="BG430" s="548"/>
      <c r="BH430" s="548" t="s">
        <v>344</v>
      </c>
      <c r="BI430" s="548"/>
      <c r="BJ430" s="550" t="b">
        <v>0</v>
      </c>
      <c r="BK430" s="546">
        <v>0</v>
      </c>
      <c r="BL430" s="546">
        <v>0</v>
      </c>
      <c r="BM430" s="546">
        <v>1.01</v>
      </c>
      <c r="BN430" s="548" t="s">
        <v>731</v>
      </c>
      <c r="BO430" s="546">
        <v>0</v>
      </c>
      <c r="BP430" s="546">
        <v>0</v>
      </c>
      <c r="BQ430" s="546">
        <v>0</v>
      </c>
      <c r="BR430" s="546">
        <v>3503521350</v>
      </c>
      <c r="BS430" s="548" t="s">
        <v>732</v>
      </c>
      <c r="BT430" s="546">
        <v>1</v>
      </c>
      <c r="BU430" s="550" t="b">
        <v>0</v>
      </c>
      <c r="BV430" s="548"/>
      <c r="BW430" s="546">
        <v>0</v>
      </c>
      <c r="BX430" s="546">
        <v>0</v>
      </c>
      <c r="BY430" s="548" t="s">
        <v>346</v>
      </c>
      <c r="BZ430" s="547">
        <v>45849</v>
      </c>
      <c r="CA430" s="546"/>
      <c r="CB430" s="546"/>
      <c r="CC430" s="546"/>
      <c r="CD430" s="546"/>
      <c r="CE430" s="546"/>
      <c r="CF430" s="546"/>
      <c r="CG430" s="546"/>
      <c r="CH430" s="546"/>
      <c r="CI430" s="546"/>
      <c r="CJ430" s="546"/>
      <c r="CK430" s="546"/>
      <c r="CL430" s="546"/>
      <c r="CM430" s="546"/>
      <c r="CN430" s="546"/>
      <c r="CO430" s="546"/>
      <c r="CP430" s="546"/>
      <c r="CQ430" s="546"/>
      <c r="CR430" s="546"/>
      <c r="CS430" s="546"/>
      <c r="CT430" s="546"/>
      <c r="CU430" s="546"/>
      <c r="CV430" s="546"/>
      <c r="CW430" s="546"/>
      <c r="CX430" s="546"/>
      <c r="CY430" s="546"/>
    </row>
    <row r="431" spans="1:103" ht="13.2">
      <c r="A431" s="541">
        <v>398197126</v>
      </c>
      <c r="B431" s="542">
        <v>45824</v>
      </c>
      <c r="C431" s="542">
        <v>45830</v>
      </c>
      <c r="D431" s="542">
        <v>45831</v>
      </c>
      <c r="E431" s="543" t="s">
        <v>342</v>
      </c>
      <c r="F431" s="543"/>
      <c r="G431" s="541">
        <v>2926514614610</v>
      </c>
      <c r="H431" s="541">
        <v>0</v>
      </c>
      <c r="I431" s="541">
        <v>0</v>
      </c>
      <c r="J431" s="542"/>
      <c r="K431" s="542"/>
      <c r="L431" s="543"/>
      <c r="M431" s="541">
        <v>0</v>
      </c>
      <c r="N431" s="543"/>
      <c r="O431" s="543"/>
      <c r="P431" s="543"/>
      <c r="Q431" s="543"/>
      <c r="R431" s="543" t="s">
        <v>706</v>
      </c>
      <c r="S431" s="543"/>
      <c r="T431" s="541">
        <v>2</v>
      </c>
      <c r="U431" s="541">
        <v>0</v>
      </c>
      <c r="V431" s="541">
        <v>0</v>
      </c>
      <c r="W431" s="541">
        <v>0</v>
      </c>
      <c r="X431" s="541">
        <v>0</v>
      </c>
      <c r="Y431" s="543"/>
      <c r="Z431" s="543" t="s">
        <v>620</v>
      </c>
      <c r="AA431" s="544">
        <v>45827</v>
      </c>
      <c r="AB431" s="544">
        <v>45827</v>
      </c>
      <c r="AC431" s="542">
        <v>45827</v>
      </c>
      <c r="AD431" s="541">
        <v>36952892854</v>
      </c>
      <c r="AE431" s="541">
        <v>0</v>
      </c>
      <c r="AF431" s="541">
        <v>0</v>
      </c>
      <c r="AG431" s="541">
        <v>0</v>
      </c>
      <c r="AH431" s="541">
        <v>0</v>
      </c>
      <c r="AI431" s="543"/>
      <c r="AJ431" s="541">
        <v>0</v>
      </c>
      <c r="AK431" s="541">
        <v>0</v>
      </c>
      <c r="AL431" s="541">
        <v>0</v>
      </c>
      <c r="AM431" s="541">
        <v>0</v>
      </c>
      <c r="AN431" s="541">
        <v>0</v>
      </c>
      <c r="AO431" s="541">
        <v>0</v>
      </c>
      <c r="AP431" s="541">
        <v>0</v>
      </c>
      <c r="AQ431" s="545" t="b">
        <v>0</v>
      </c>
      <c r="AR431" s="541">
        <v>0</v>
      </c>
      <c r="AS431" s="541">
        <v>0</v>
      </c>
      <c r="AT431" s="541">
        <v>0</v>
      </c>
      <c r="AU431" s="541">
        <v>0</v>
      </c>
      <c r="AV431" s="541">
        <v>0</v>
      </c>
      <c r="AW431" s="543"/>
      <c r="AX431" s="543"/>
      <c r="AY431" s="541">
        <v>-0.95</v>
      </c>
      <c r="AZ431" s="541">
        <v>-0.19</v>
      </c>
      <c r="BA431" s="543"/>
      <c r="BB431" s="541">
        <v>0</v>
      </c>
      <c r="BC431" s="541">
        <v>0</v>
      </c>
      <c r="BD431" s="543"/>
      <c r="BE431" s="543"/>
      <c r="BF431" s="543"/>
      <c r="BG431" s="543"/>
      <c r="BH431" s="543" t="s">
        <v>344</v>
      </c>
      <c r="BI431" s="543"/>
      <c r="BJ431" s="545" t="b">
        <v>0</v>
      </c>
      <c r="BK431" s="541">
        <v>0</v>
      </c>
      <c r="BL431" s="541">
        <v>0</v>
      </c>
      <c r="BM431" s="541">
        <v>1.1399999999999999</v>
      </c>
      <c r="BN431" s="543" t="s">
        <v>733</v>
      </c>
      <c r="BO431" s="541">
        <v>0</v>
      </c>
      <c r="BP431" s="541">
        <v>0</v>
      </c>
      <c r="BQ431" s="541">
        <v>0</v>
      </c>
      <c r="BR431" s="541">
        <v>3489318471</v>
      </c>
      <c r="BS431" s="543" t="s">
        <v>398</v>
      </c>
      <c r="BT431" s="541">
        <v>1</v>
      </c>
      <c r="BU431" s="545" t="b">
        <v>0</v>
      </c>
      <c r="BV431" s="543"/>
      <c r="BW431" s="541">
        <v>0</v>
      </c>
      <c r="BX431" s="541">
        <v>0</v>
      </c>
      <c r="BY431" s="543" t="s">
        <v>346</v>
      </c>
      <c r="BZ431" s="542">
        <v>45849</v>
      </c>
      <c r="CA431" s="541"/>
      <c r="CB431" s="541"/>
      <c r="CC431" s="541"/>
      <c r="CD431" s="541"/>
      <c r="CE431" s="541"/>
      <c r="CF431" s="541"/>
      <c r="CG431" s="541"/>
      <c r="CH431" s="541"/>
      <c r="CI431" s="541"/>
      <c r="CJ431" s="541"/>
      <c r="CK431" s="541"/>
      <c r="CL431" s="541"/>
      <c r="CM431" s="541"/>
      <c r="CN431" s="541"/>
      <c r="CO431" s="541"/>
      <c r="CP431" s="541"/>
      <c r="CQ431" s="541"/>
      <c r="CR431" s="541"/>
      <c r="CS431" s="541"/>
      <c r="CT431" s="541"/>
      <c r="CU431" s="541"/>
      <c r="CV431" s="541"/>
      <c r="CW431" s="541"/>
      <c r="CX431" s="541"/>
      <c r="CY431" s="541"/>
    </row>
    <row r="432" spans="1:103" ht="13.2">
      <c r="A432" s="546">
        <v>398197126</v>
      </c>
      <c r="B432" s="547">
        <v>45824</v>
      </c>
      <c r="C432" s="547">
        <v>45830</v>
      </c>
      <c r="D432" s="547">
        <v>45831</v>
      </c>
      <c r="E432" s="548" t="s">
        <v>342</v>
      </c>
      <c r="F432" s="548"/>
      <c r="G432" s="546">
        <v>2926514614625</v>
      </c>
      <c r="H432" s="546">
        <v>0</v>
      </c>
      <c r="I432" s="546">
        <v>0</v>
      </c>
      <c r="J432" s="547"/>
      <c r="K432" s="547"/>
      <c r="L432" s="548"/>
      <c r="M432" s="546">
        <v>0</v>
      </c>
      <c r="N432" s="548"/>
      <c r="O432" s="548"/>
      <c r="P432" s="548"/>
      <c r="Q432" s="548"/>
      <c r="R432" s="548" t="s">
        <v>706</v>
      </c>
      <c r="S432" s="548"/>
      <c r="T432" s="546">
        <v>2</v>
      </c>
      <c r="U432" s="546">
        <v>0</v>
      </c>
      <c r="V432" s="546">
        <v>0</v>
      </c>
      <c r="W432" s="546">
        <v>0</v>
      </c>
      <c r="X432" s="546">
        <v>0</v>
      </c>
      <c r="Y432" s="548"/>
      <c r="Z432" s="548" t="s">
        <v>620</v>
      </c>
      <c r="AA432" s="549">
        <v>45827</v>
      </c>
      <c r="AB432" s="549">
        <v>45827</v>
      </c>
      <c r="AC432" s="547">
        <v>45827</v>
      </c>
      <c r="AD432" s="546">
        <v>37127628260</v>
      </c>
      <c r="AE432" s="546">
        <v>0</v>
      </c>
      <c r="AF432" s="546">
        <v>0</v>
      </c>
      <c r="AG432" s="546">
        <v>0</v>
      </c>
      <c r="AH432" s="546">
        <v>0</v>
      </c>
      <c r="AI432" s="548"/>
      <c r="AJ432" s="546">
        <v>0</v>
      </c>
      <c r="AK432" s="546">
        <v>0</v>
      </c>
      <c r="AL432" s="546">
        <v>0</v>
      </c>
      <c r="AM432" s="546">
        <v>0</v>
      </c>
      <c r="AN432" s="546">
        <v>0</v>
      </c>
      <c r="AO432" s="546">
        <v>0</v>
      </c>
      <c r="AP432" s="546">
        <v>0</v>
      </c>
      <c r="AQ432" s="550" t="b">
        <v>0</v>
      </c>
      <c r="AR432" s="546">
        <v>0</v>
      </c>
      <c r="AS432" s="546">
        <v>0</v>
      </c>
      <c r="AT432" s="546">
        <v>0</v>
      </c>
      <c r="AU432" s="546">
        <v>0</v>
      </c>
      <c r="AV432" s="546">
        <v>0</v>
      </c>
      <c r="AW432" s="548"/>
      <c r="AX432" s="548"/>
      <c r="AY432" s="546">
        <v>-1.0333333333333332</v>
      </c>
      <c r="AZ432" s="546">
        <v>-0.21</v>
      </c>
      <c r="BA432" s="548"/>
      <c r="BB432" s="546">
        <v>0</v>
      </c>
      <c r="BC432" s="546">
        <v>0</v>
      </c>
      <c r="BD432" s="548"/>
      <c r="BE432" s="548"/>
      <c r="BF432" s="548"/>
      <c r="BG432" s="548"/>
      <c r="BH432" s="548" t="s">
        <v>344</v>
      </c>
      <c r="BI432" s="548"/>
      <c r="BJ432" s="550" t="b">
        <v>0</v>
      </c>
      <c r="BK432" s="546">
        <v>0</v>
      </c>
      <c r="BL432" s="546">
        <v>0</v>
      </c>
      <c r="BM432" s="546">
        <v>1.24</v>
      </c>
      <c r="BN432" s="548"/>
      <c r="BO432" s="546">
        <v>0</v>
      </c>
      <c r="BP432" s="546">
        <v>0</v>
      </c>
      <c r="BQ432" s="546">
        <v>0</v>
      </c>
      <c r="BR432" s="546">
        <v>0</v>
      </c>
      <c r="BS432" s="548" t="s">
        <v>734</v>
      </c>
      <c r="BT432" s="546">
        <v>1</v>
      </c>
      <c r="BU432" s="550" t="b">
        <v>0</v>
      </c>
      <c r="BV432" s="548"/>
      <c r="BW432" s="546">
        <v>0</v>
      </c>
      <c r="BX432" s="546">
        <v>0</v>
      </c>
      <c r="BY432" s="548" t="s">
        <v>346</v>
      </c>
      <c r="BZ432" s="547">
        <v>45849</v>
      </c>
      <c r="CA432" s="546"/>
      <c r="CB432" s="546"/>
      <c r="CC432" s="546"/>
      <c r="CD432" s="546"/>
      <c r="CE432" s="546"/>
      <c r="CF432" s="546"/>
      <c r="CG432" s="546"/>
      <c r="CH432" s="546"/>
      <c r="CI432" s="546"/>
      <c r="CJ432" s="546"/>
      <c r="CK432" s="546"/>
      <c r="CL432" s="546"/>
      <c r="CM432" s="546"/>
      <c r="CN432" s="546"/>
      <c r="CO432" s="546"/>
      <c r="CP432" s="546"/>
      <c r="CQ432" s="546"/>
      <c r="CR432" s="546"/>
      <c r="CS432" s="546"/>
      <c r="CT432" s="546"/>
      <c r="CU432" s="546"/>
      <c r="CV432" s="546"/>
      <c r="CW432" s="546"/>
      <c r="CX432" s="546"/>
      <c r="CY432" s="546"/>
    </row>
    <row r="433" spans="1:103" ht="13.2">
      <c r="A433" s="541">
        <v>398197126</v>
      </c>
      <c r="B433" s="542">
        <v>45824</v>
      </c>
      <c r="C433" s="542">
        <v>45830</v>
      </c>
      <c r="D433" s="542">
        <v>45831</v>
      </c>
      <c r="E433" s="543" t="s">
        <v>342</v>
      </c>
      <c r="F433" s="543"/>
      <c r="G433" s="541">
        <v>2926514614611</v>
      </c>
      <c r="H433" s="541">
        <v>0</v>
      </c>
      <c r="I433" s="541">
        <v>0</v>
      </c>
      <c r="J433" s="542"/>
      <c r="K433" s="542"/>
      <c r="L433" s="543"/>
      <c r="M433" s="541">
        <v>0</v>
      </c>
      <c r="N433" s="543"/>
      <c r="O433" s="543"/>
      <c r="P433" s="543"/>
      <c r="Q433" s="543"/>
      <c r="R433" s="543" t="s">
        <v>706</v>
      </c>
      <c r="S433" s="543"/>
      <c r="T433" s="541">
        <v>2</v>
      </c>
      <c r="U433" s="541">
        <v>0</v>
      </c>
      <c r="V433" s="541">
        <v>0</v>
      </c>
      <c r="W433" s="541">
        <v>0</v>
      </c>
      <c r="X433" s="541">
        <v>0</v>
      </c>
      <c r="Y433" s="543"/>
      <c r="Z433" s="543" t="s">
        <v>620</v>
      </c>
      <c r="AA433" s="544">
        <v>45827</v>
      </c>
      <c r="AB433" s="544">
        <v>45827</v>
      </c>
      <c r="AC433" s="542">
        <v>45827</v>
      </c>
      <c r="AD433" s="541">
        <v>37020168672</v>
      </c>
      <c r="AE433" s="541">
        <v>0</v>
      </c>
      <c r="AF433" s="541">
        <v>0</v>
      </c>
      <c r="AG433" s="541">
        <v>0</v>
      </c>
      <c r="AH433" s="541">
        <v>0</v>
      </c>
      <c r="AI433" s="543"/>
      <c r="AJ433" s="541">
        <v>0</v>
      </c>
      <c r="AK433" s="541">
        <v>0</v>
      </c>
      <c r="AL433" s="541">
        <v>0</v>
      </c>
      <c r="AM433" s="541">
        <v>0</v>
      </c>
      <c r="AN433" s="541">
        <v>0</v>
      </c>
      <c r="AO433" s="541">
        <v>0</v>
      </c>
      <c r="AP433" s="541">
        <v>0</v>
      </c>
      <c r="AQ433" s="545" t="b">
        <v>0</v>
      </c>
      <c r="AR433" s="541">
        <v>0</v>
      </c>
      <c r="AS433" s="541">
        <v>0</v>
      </c>
      <c r="AT433" s="541">
        <v>0</v>
      </c>
      <c r="AU433" s="541">
        <v>0</v>
      </c>
      <c r="AV433" s="541">
        <v>0</v>
      </c>
      <c r="AW433" s="543"/>
      <c r="AX433" s="543"/>
      <c r="AY433" s="541">
        <v>-1.2166666666666668</v>
      </c>
      <c r="AZ433" s="541">
        <v>-0.24</v>
      </c>
      <c r="BA433" s="543"/>
      <c r="BB433" s="541">
        <v>0</v>
      </c>
      <c r="BC433" s="541">
        <v>0</v>
      </c>
      <c r="BD433" s="543"/>
      <c r="BE433" s="543"/>
      <c r="BF433" s="543"/>
      <c r="BG433" s="543"/>
      <c r="BH433" s="543" t="s">
        <v>344</v>
      </c>
      <c r="BI433" s="543"/>
      <c r="BJ433" s="545" t="b">
        <v>0</v>
      </c>
      <c r="BK433" s="541">
        <v>0</v>
      </c>
      <c r="BL433" s="541">
        <v>0</v>
      </c>
      <c r="BM433" s="541">
        <v>1.46</v>
      </c>
      <c r="BN433" s="543" t="s">
        <v>735</v>
      </c>
      <c r="BO433" s="541">
        <v>0</v>
      </c>
      <c r="BP433" s="541">
        <v>0</v>
      </c>
      <c r="BQ433" s="541">
        <v>0</v>
      </c>
      <c r="BR433" s="541">
        <v>3500865101</v>
      </c>
      <c r="BS433" s="543" t="s">
        <v>736</v>
      </c>
      <c r="BT433" s="541">
        <v>1</v>
      </c>
      <c r="BU433" s="545" t="b">
        <v>0</v>
      </c>
      <c r="BV433" s="543"/>
      <c r="BW433" s="541">
        <v>0</v>
      </c>
      <c r="BX433" s="541">
        <v>0</v>
      </c>
      <c r="BY433" s="543" t="s">
        <v>346</v>
      </c>
      <c r="BZ433" s="542">
        <v>45849</v>
      </c>
      <c r="CA433" s="541"/>
      <c r="CB433" s="541"/>
      <c r="CC433" s="541"/>
      <c r="CD433" s="541"/>
      <c r="CE433" s="541"/>
      <c r="CF433" s="541"/>
      <c r="CG433" s="541"/>
      <c r="CH433" s="541"/>
      <c r="CI433" s="541"/>
      <c r="CJ433" s="541"/>
      <c r="CK433" s="541"/>
      <c r="CL433" s="541"/>
      <c r="CM433" s="541"/>
      <c r="CN433" s="541"/>
      <c r="CO433" s="541"/>
      <c r="CP433" s="541"/>
      <c r="CQ433" s="541"/>
      <c r="CR433" s="541"/>
      <c r="CS433" s="541"/>
      <c r="CT433" s="541"/>
      <c r="CU433" s="541"/>
      <c r="CV433" s="541"/>
      <c r="CW433" s="541"/>
      <c r="CX433" s="541"/>
      <c r="CY433" s="541"/>
    </row>
    <row r="434" spans="1:103" ht="13.2">
      <c r="A434" s="546">
        <v>398197126</v>
      </c>
      <c r="B434" s="547">
        <v>45824</v>
      </c>
      <c r="C434" s="547">
        <v>45830</v>
      </c>
      <c r="D434" s="547">
        <v>45831</v>
      </c>
      <c r="E434" s="548" t="s">
        <v>342</v>
      </c>
      <c r="F434" s="548"/>
      <c r="G434" s="546">
        <v>2926514614623</v>
      </c>
      <c r="H434" s="546">
        <v>0</v>
      </c>
      <c r="I434" s="546">
        <v>0</v>
      </c>
      <c r="J434" s="547"/>
      <c r="K434" s="547"/>
      <c r="L434" s="548"/>
      <c r="M434" s="546">
        <v>0</v>
      </c>
      <c r="N434" s="548"/>
      <c r="O434" s="548"/>
      <c r="P434" s="548"/>
      <c r="Q434" s="548"/>
      <c r="R434" s="548" t="s">
        <v>706</v>
      </c>
      <c r="S434" s="548"/>
      <c r="T434" s="546">
        <v>2</v>
      </c>
      <c r="U434" s="546">
        <v>0</v>
      </c>
      <c r="V434" s="546">
        <v>0</v>
      </c>
      <c r="W434" s="546">
        <v>0</v>
      </c>
      <c r="X434" s="546">
        <v>0</v>
      </c>
      <c r="Y434" s="548"/>
      <c r="Z434" s="548" t="s">
        <v>620</v>
      </c>
      <c r="AA434" s="549">
        <v>45827</v>
      </c>
      <c r="AB434" s="549">
        <v>45827</v>
      </c>
      <c r="AC434" s="547">
        <v>45827</v>
      </c>
      <c r="AD434" s="546">
        <v>37086144063</v>
      </c>
      <c r="AE434" s="546">
        <v>0</v>
      </c>
      <c r="AF434" s="546">
        <v>0</v>
      </c>
      <c r="AG434" s="546">
        <v>0</v>
      </c>
      <c r="AH434" s="546">
        <v>0</v>
      </c>
      <c r="AI434" s="548"/>
      <c r="AJ434" s="546">
        <v>0</v>
      </c>
      <c r="AK434" s="546">
        <v>0</v>
      </c>
      <c r="AL434" s="546">
        <v>0</v>
      </c>
      <c r="AM434" s="546">
        <v>0</v>
      </c>
      <c r="AN434" s="546">
        <v>0</v>
      </c>
      <c r="AO434" s="546">
        <v>0</v>
      </c>
      <c r="AP434" s="546">
        <v>0</v>
      </c>
      <c r="AQ434" s="550" t="b">
        <v>0</v>
      </c>
      <c r="AR434" s="546">
        <v>0</v>
      </c>
      <c r="AS434" s="546">
        <v>0</v>
      </c>
      <c r="AT434" s="546">
        <v>0</v>
      </c>
      <c r="AU434" s="546">
        <v>0</v>
      </c>
      <c r="AV434" s="546">
        <v>0</v>
      </c>
      <c r="AW434" s="548"/>
      <c r="AX434" s="548"/>
      <c r="AY434" s="546">
        <v>-0.76666666666666672</v>
      </c>
      <c r="AZ434" s="546">
        <v>-0.15</v>
      </c>
      <c r="BA434" s="548"/>
      <c r="BB434" s="546">
        <v>0</v>
      </c>
      <c r="BC434" s="546">
        <v>0</v>
      </c>
      <c r="BD434" s="548"/>
      <c r="BE434" s="548"/>
      <c r="BF434" s="548"/>
      <c r="BG434" s="548"/>
      <c r="BH434" s="548" t="s">
        <v>344</v>
      </c>
      <c r="BI434" s="548"/>
      <c r="BJ434" s="550" t="b">
        <v>0</v>
      </c>
      <c r="BK434" s="546">
        <v>0</v>
      </c>
      <c r="BL434" s="546">
        <v>0</v>
      </c>
      <c r="BM434" s="546">
        <v>0.92</v>
      </c>
      <c r="BN434" s="548"/>
      <c r="BO434" s="546">
        <v>0</v>
      </c>
      <c r="BP434" s="546">
        <v>0</v>
      </c>
      <c r="BQ434" s="546">
        <v>0</v>
      </c>
      <c r="BR434" s="546">
        <v>0</v>
      </c>
      <c r="BS434" s="548" t="s">
        <v>737</v>
      </c>
      <c r="BT434" s="546">
        <v>1</v>
      </c>
      <c r="BU434" s="550" t="b">
        <v>0</v>
      </c>
      <c r="BV434" s="548"/>
      <c r="BW434" s="546">
        <v>0</v>
      </c>
      <c r="BX434" s="546">
        <v>0</v>
      </c>
      <c r="BY434" s="548" t="s">
        <v>346</v>
      </c>
      <c r="BZ434" s="547">
        <v>45849</v>
      </c>
      <c r="CA434" s="546"/>
      <c r="CB434" s="546"/>
      <c r="CC434" s="546"/>
      <c r="CD434" s="546"/>
      <c r="CE434" s="546"/>
      <c r="CF434" s="546"/>
      <c r="CG434" s="546"/>
      <c r="CH434" s="546"/>
      <c r="CI434" s="546"/>
      <c r="CJ434" s="546"/>
      <c r="CK434" s="546"/>
      <c r="CL434" s="546"/>
      <c r="CM434" s="546"/>
      <c r="CN434" s="546"/>
      <c r="CO434" s="546"/>
      <c r="CP434" s="546"/>
      <c r="CQ434" s="546"/>
      <c r="CR434" s="546"/>
      <c r="CS434" s="546"/>
      <c r="CT434" s="546"/>
      <c r="CU434" s="546"/>
      <c r="CV434" s="546"/>
      <c r="CW434" s="546"/>
      <c r="CX434" s="546"/>
      <c r="CY434" s="546"/>
    </row>
    <row r="435" spans="1:103" ht="13.2">
      <c r="A435" s="541">
        <v>398197126</v>
      </c>
      <c r="B435" s="542">
        <v>45824</v>
      </c>
      <c r="C435" s="542">
        <v>45830</v>
      </c>
      <c r="D435" s="542">
        <v>45831</v>
      </c>
      <c r="E435" s="543" t="s">
        <v>342</v>
      </c>
      <c r="F435" s="543"/>
      <c r="G435" s="541">
        <v>2926514614609</v>
      </c>
      <c r="H435" s="541">
        <v>0</v>
      </c>
      <c r="I435" s="541">
        <v>0</v>
      </c>
      <c r="J435" s="542"/>
      <c r="K435" s="542"/>
      <c r="L435" s="543"/>
      <c r="M435" s="541">
        <v>0</v>
      </c>
      <c r="N435" s="543"/>
      <c r="O435" s="543"/>
      <c r="P435" s="543"/>
      <c r="Q435" s="543"/>
      <c r="R435" s="543" t="s">
        <v>706</v>
      </c>
      <c r="S435" s="543"/>
      <c r="T435" s="541">
        <v>2</v>
      </c>
      <c r="U435" s="541">
        <v>0</v>
      </c>
      <c r="V435" s="541">
        <v>0</v>
      </c>
      <c r="W435" s="541">
        <v>0</v>
      </c>
      <c r="X435" s="541">
        <v>0</v>
      </c>
      <c r="Y435" s="543"/>
      <c r="Z435" s="543" t="s">
        <v>620</v>
      </c>
      <c r="AA435" s="544">
        <v>45827</v>
      </c>
      <c r="AB435" s="544">
        <v>45827</v>
      </c>
      <c r="AC435" s="542">
        <v>45827</v>
      </c>
      <c r="AD435" s="541">
        <v>36955279025</v>
      </c>
      <c r="AE435" s="541">
        <v>0</v>
      </c>
      <c r="AF435" s="541">
        <v>0</v>
      </c>
      <c r="AG435" s="541">
        <v>0</v>
      </c>
      <c r="AH435" s="541">
        <v>0</v>
      </c>
      <c r="AI435" s="543"/>
      <c r="AJ435" s="541">
        <v>0</v>
      </c>
      <c r="AK435" s="541">
        <v>0</v>
      </c>
      <c r="AL435" s="541">
        <v>0</v>
      </c>
      <c r="AM435" s="541">
        <v>0</v>
      </c>
      <c r="AN435" s="541">
        <v>0</v>
      </c>
      <c r="AO435" s="541">
        <v>0</v>
      </c>
      <c r="AP435" s="541">
        <v>0</v>
      </c>
      <c r="AQ435" s="545" t="b">
        <v>0</v>
      </c>
      <c r="AR435" s="541">
        <v>0</v>
      </c>
      <c r="AS435" s="541">
        <v>0</v>
      </c>
      <c r="AT435" s="541">
        <v>0</v>
      </c>
      <c r="AU435" s="541">
        <v>0</v>
      </c>
      <c r="AV435" s="541">
        <v>0</v>
      </c>
      <c r="AW435" s="543"/>
      <c r="AX435" s="543"/>
      <c r="AY435" s="541">
        <v>-1.2083333333333333</v>
      </c>
      <c r="AZ435" s="541">
        <v>-0.24</v>
      </c>
      <c r="BA435" s="543"/>
      <c r="BB435" s="541">
        <v>0</v>
      </c>
      <c r="BC435" s="541">
        <v>0</v>
      </c>
      <c r="BD435" s="543"/>
      <c r="BE435" s="543"/>
      <c r="BF435" s="543"/>
      <c r="BG435" s="543"/>
      <c r="BH435" s="543" t="s">
        <v>344</v>
      </c>
      <c r="BI435" s="543"/>
      <c r="BJ435" s="545" t="b">
        <v>0</v>
      </c>
      <c r="BK435" s="541">
        <v>0</v>
      </c>
      <c r="BL435" s="541">
        <v>0</v>
      </c>
      <c r="BM435" s="541">
        <v>1.45</v>
      </c>
      <c r="BN435" s="543" t="s">
        <v>642</v>
      </c>
      <c r="BO435" s="541">
        <v>0</v>
      </c>
      <c r="BP435" s="541">
        <v>0</v>
      </c>
      <c r="BQ435" s="541">
        <v>0</v>
      </c>
      <c r="BR435" s="541">
        <v>3490617918</v>
      </c>
      <c r="BS435" s="543" t="s">
        <v>396</v>
      </c>
      <c r="BT435" s="541">
        <v>1</v>
      </c>
      <c r="BU435" s="545" t="b">
        <v>0</v>
      </c>
      <c r="BV435" s="543"/>
      <c r="BW435" s="541">
        <v>0</v>
      </c>
      <c r="BX435" s="541">
        <v>0</v>
      </c>
      <c r="BY435" s="543" t="s">
        <v>346</v>
      </c>
      <c r="BZ435" s="542">
        <v>45849</v>
      </c>
      <c r="CA435" s="541"/>
      <c r="CB435" s="541"/>
      <c r="CC435" s="541"/>
      <c r="CD435" s="541"/>
      <c r="CE435" s="541"/>
      <c r="CF435" s="541"/>
      <c r="CG435" s="541"/>
      <c r="CH435" s="541"/>
      <c r="CI435" s="541"/>
      <c r="CJ435" s="541"/>
      <c r="CK435" s="541"/>
      <c r="CL435" s="541"/>
      <c r="CM435" s="541"/>
      <c r="CN435" s="541"/>
      <c r="CO435" s="541"/>
      <c r="CP435" s="541"/>
      <c r="CQ435" s="541"/>
      <c r="CR435" s="541"/>
      <c r="CS435" s="541"/>
      <c r="CT435" s="541"/>
      <c r="CU435" s="541"/>
      <c r="CV435" s="541"/>
      <c r="CW435" s="541"/>
      <c r="CX435" s="541"/>
      <c r="CY435" s="541"/>
    </row>
    <row r="436" spans="1:103" ht="13.2">
      <c r="A436" s="546">
        <v>398197126</v>
      </c>
      <c r="B436" s="547">
        <v>45824</v>
      </c>
      <c r="C436" s="547">
        <v>45830</v>
      </c>
      <c r="D436" s="547">
        <v>45831</v>
      </c>
      <c r="E436" s="548" t="s">
        <v>342</v>
      </c>
      <c r="F436" s="548"/>
      <c r="G436" s="546">
        <v>2926676874312</v>
      </c>
      <c r="H436" s="546">
        <v>0</v>
      </c>
      <c r="I436" s="546">
        <v>0</v>
      </c>
      <c r="J436" s="547"/>
      <c r="K436" s="547"/>
      <c r="L436" s="548"/>
      <c r="M436" s="546">
        <v>0</v>
      </c>
      <c r="N436" s="548"/>
      <c r="O436" s="548"/>
      <c r="P436" s="548"/>
      <c r="Q436" s="548"/>
      <c r="R436" s="548" t="s">
        <v>706</v>
      </c>
      <c r="S436" s="548"/>
      <c r="T436" s="546">
        <v>2</v>
      </c>
      <c r="U436" s="546">
        <v>0</v>
      </c>
      <c r="V436" s="546">
        <v>0</v>
      </c>
      <c r="W436" s="546">
        <v>0</v>
      </c>
      <c r="X436" s="546">
        <v>0</v>
      </c>
      <c r="Y436" s="548"/>
      <c r="Z436" s="548" t="s">
        <v>620</v>
      </c>
      <c r="AA436" s="549">
        <v>45828</v>
      </c>
      <c r="AB436" s="549">
        <v>45828</v>
      </c>
      <c r="AC436" s="547">
        <v>45828</v>
      </c>
      <c r="AD436" s="546">
        <v>37020060965</v>
      </c>
      <c r="AE436" s="546">
        <v>0</v>
      </c>
      <c r="AF436" s="546">
        <v>0</v>
      </c>
      <c r="AG436" s="546">
        <v>0</v>
      </c>
      <c r="AH436" s="546">
        <v>0</v>
      </c>
      <c r="AI436" s="548"/>
      <c r="AJ436" s="546">
        <v>0</v>
      </c>
      <c r="AK436" s="546">
        <v>0</v>
      </c>
      <c r="AL436" s="546">
        <v>0</v>
      </c>
      <c r="AM436" s="546">
        <v>0</v>
      </c>
      <c r="AN436" s="546">
        <v>0</v>
      </c>
      <c r="AO436" s="546">
        <v>0</v>
      </c>
      <c r="AP436" s="546">
        <v>0</v>
      </c>
      <c r="AQ436" s="550" t="b">
        <v>0</v>
      </c>
      <c r="AR436" s="546">
        <v>0</v>
      </c>
      <c r="AS436" s="546">
        <v>0</v>
      </c>
      <c r="AT436" s="546">
        <v>0</v>
      </c>
      <c r="AU436" s="546">
        <v>0</v>
      </c>
      <c r="AV436" s="546">
        <v>0</v>
      </c>
      <c r="AW436" s="548"/>
      <c r="AX436" s="548"/>
      <c r="AY436" s="546">
        <v>-1.2916666666666667</v>
      </c>
      <c r="AZ436" s="546">
        <v>-0.26</v>
      </c>
      <c r="BA436" s="548"/>
      <c r="BB436" s="546">
        <v>0</v>
      </c>
      <c r="BC436" s="546">
        <v>0</v>
      </c>
      <c r="BD436" s="548"/>
      <c r="BE436" s="548"/>
      <c r="BF436" s="548"/>
      <c r="BG436" s="548"/>
      <c r="BH436" s="548" t="s">
        <v>344</v>
      </c>
      <c r="BI436" s="548"/>
      <c r="BJ436" s="550" t="b">
        <v>0</v>
      </c>
      <c r="BK436" s="546">
        <v>0</v>
      </c>
      <c r="BL436" s="546">
        <v>0</v>
      </c>
      <c r="BM436" s="546">
        <v>1.55</v>
      </c>
      <c r="BN436" s="548" t="s">
        <v>738</v>
      </c>
      <c r="BO436" s="546">
        <v>0</v>
      </c>
      <c r="BP436" s="546">
        <v>0</v>
      </c>
      <c r="BQ436" s="546">
        <v>0</v>
      </c>
      <c r="BR436" s="546">
        <v>3500757611</v>
      </c>
      <c r="BS436" s="548" t="s">
        <v>406</v>
      </c>
      <c r="BT436" s="546">
        <v>1</v>
      </c>
      <c r="BU436" s="550" t="b">
        <v>0</v>
      </c>
      <c r="BV436" s="548"/>
      <c r="BW436" s="546">
        <v>0</v>
      </c>
      <c r="BX436" s="546">
        <v>0</v>
      </c>
      <c r="BY436" s="548" t="s">
        <v>346</v>
      </c>
      <c r="BZ436" s="547">
        <v>45849</v>
      </c>
      <c r="CA436" s="546"/>
      <c r="CB436" s="546"/>
      <c r="CC436" s="546"/>
      <c r="CD436" s="546"/>
      <c r="CE436" s="546"/>
      <c r="CF436" s="546"/>
      <c r="CG436" s="546"/>
      <c r="CH436" s="546"/>
      <c r="CI436" s="546"/>
      <c r="CJ436" s="546"/>
      <c r="CK436" s="546"/>
      <c r="CL436" s="546"/>
      <c r="CM436" s="546"/>
      <c r="CN436" s="546"/>
      <c r="CO436" s="546"/>
      <c r="CP436" s="546"/>
      <c r="CQ436" s="546"/>
      <c r="CR436" s="546"/>
      <c r="CS436" s="546"/>
      <c r="CT436" s="546"/>
      <c r="CU436" s="546"/>
      <c r="CV436" s="546"/>
      <c r="CW436" s="546"/>
      <c r="CX436" s="546"/>
      <c r="CY436" s="546"/>
    </row>
    <row r="437" spans="1:103" ht="13.2">
      <c r="A437" s="541">
        <v>398197126</v>
      </c>
      <c r="B437" s="542">
        <v>45824</v>
      </c>
      <c r="C437" s="542">
        <v>45830</v>
      </c>
      <c r="D437" s="542">
        <v>45831</v>
      </c>
      <c r="E437" s="543" t="s">
        <v>342</v>
      </c>
      <c r="F437" s="543"/>
      <c r="G437" s="541">
        <v>2926676874313</v>
      </c>
      <c r="H437" s="541">
        <v>0</v>
      </c>
      <c r="I437" s="541">
        <v>0</v>
      </c>
      <c r="J437" s="542"/>
      <c r="K437" s="542"/>
      <c r="L437" s="543"/>
      <c r="M437" s="541">
        <v>0</v>
      </c>
      <c r="N437" s="543"/>
      <c r="O437" s="543"/>
      <c r="P437" s="543"/>
      <c r="Q437" s="543"/>
      <c r="R437" s="543" t="s">
        <v>706</v>
      </c>
      <c r="S437" s="543"/>
      <c r="T437" s="541">
        <v>2</v>
      </c>
      <c r="U437" s="541">
        <v>0</v>
      </c>
      <c r="V437" s="541">
        <v>0</v>
      </c>
      <c r="W437" s="541">
        <v>0</v>
      </c>
      <c r="X437" s="541">
        <v>0</v>
      </c>
      <c r="Y437" s="543"/>
      <c r="Z437" s="543" t="s">
        <v>620</v>
      </c>
      <c r="AA437" s="544">
        <v>45828</v>
      </c>
      <c r="AB437" s="544">
        <v>45828</v>
      </c>
      <c r="AC437" s="542">
        <v>45828</v>
      </c>
      <c r="AD437" s="541">
        <v>36997120241</v>
      </c>
      <c r="AE437" s="541">
        <v>0</v>
      </c>
      <c r="AF437" s="541">
        <v>0</v>
      </c>
      <c r="AG437" s="541">
        <v>0</v>
      </c>
      <c r="AH437" s="541">
        <v>0</v>
      </c>
      <c r="AI437" s="543"/>
      <c r="AJ437" s="541">
        <v>0</v>
      </c>
      <c r="AK437" s="541">
        <v>0</v>
      </c>
      <c r="AL437" s="541">
        <v>0</v>
      </c>
      <c r="AM437" s="541">
        <v>0</v>
      </c>
      <c r="AN437" s="541">
        <v>0</v>
      </c>
      <c r="AO437" s="541">
        <v>0</v>
      </c>
      <c r="AP437" s="541">
        <v>0</v>
      </c>
      <c r="AQ437" s="545" t="b">
        <v>0</v>
      </c>
      <c r="AR437" s="541">
        <v>0</v>
      </c>
      <c r="AS437" s="541">
        <v>0</v>
      </c>
      <c r="AT437" s="541">
        <v>0</v>
      </c>
      <c r="AU437" s="541">
        <v>0</v>
      </c>
      <c r="AV437" s="541">
        <v>0</v>
      </c>
      <c r="AW437" s="543"/>
      <c r="AX437" s="543"/>
      <c r="AY437" s="541">
        <v>-0.69166666666666665</v>
      </c>
      <c r="AZ437" s="541">
        <v>-0.14000000000000001</v>
      </c>
      <c r="BA437" s="543"/>
      <c r="BB437" s="541">
        <v>0</v>
      </c>
      <c r="BC437" s="541">
        <v>0</v>
      </c>
      <c r="BD437" s="543"/>
      <c r="BE437" s="543"/>
      <c r="BF437" s="543"/>
      <c r="BG437" s="543"/>
      <c r="BH437" s="543" t="s">
        <v>344</v>
      </c>
      <c r="BI437" s="543"/>
      <c r="BJ437" s="545" t="b">
        <v>0</v>
      </c>
      <c r="BK437" s="541">
        <v>0</v>
      </c>
      <c r="BL437" s="541">
        <v>0</v>
      </c>
      <c r="BM437" s="541">
        <v>0.83</v>
      </c>
      <c r="BN437" s="543" t="s">
        <v>738</v>
      </c>
      <c r="BO437" s="541">
        <v>0</v>
      </c>
      <c r="BP437" s="541">
        <v>0</v>
      </c>
      <c r="BQ437" s="541">
        <v>0</v>
      </c>
      <c r="BR437" s="541">
        <v>3497068991</v>
      </c>
      <c r="BS437" s="543" t="s">
        <v>400</v>
      </c>
      <c r="BT437" s="541">
        <v>1</v>
      </c>
      <c r="BU437" s="545" t="b">
        <v>0</v>
      </c>
      <c r="BV437" s="543"/>
      <c r="BW437" s="541">
        <v>0</v>
      </c>
      <c r="BX437" s="541">
        <v>0</v>
      </c>
      <c r="BY437" s="543" t="s">
        <v>346</v>
      </c>
      <c r="BZ437" s="542">
        <v>45849</v>
      </c>
      <c r="CA437" s="541"/>
      <c r="CB437" s="541"/>
      <c r="CC437" s="541"/>
      <c r="CD437" s="541"/>
      <c r="CE437" s="541"/>
      <c r="CF437" s="541"/>
      <c r="CG437" s="541"/>
      <c r="CH437" s="541"/>
      <c r="CI437" s="541"/>
      <c r="CJ437" s="541"/>
      <c r="CK437" s="541"/>
      <c r="CL437" s="541"/>
      <c r="CM437" s="541"/>
      <c r="CN437" s="541"/>
      <c r="CO437" s="541"/>
      <c r="CP437" s="541"/>
      <c r="CQ437" s="541"/>
      <c r="CR437" s="541"/>
      <c r="CS437" s="541"/>
      <c r="CT437" s="541"/>
      <c r="CU437" s="541"/>
      <c r="CV437" s="541"/>
      <c r="CW437" s="541"/>
      <c r="CX437" s="541"/>
      <c r="CY437" s="541"/>
    </row>
    <row r="438" spans="1:103" ht="13.2">
      <c r="A438" s="546">
        <v>398197126</v>
      </c>
      <c r="B438" s="547">
        <v>45824</v>
      </c>
      <c r="C438" s="547">
        <v>45830</v>
      </c>
      <c r="D438" s="547">
        <v>45831</v>
      </c>
      <c r="E438" s="548" t="s">
        <v>342</v>
      </c>
      <c r="F438" s="548"/>
      <c r="G438" s="546">
        <v>2926676874314</v>
      </c>
      <c r="H438" s="546">
        <v>0</v>
      </c>
      <c r="I438" s="546">
        <v>0</v>
      </c>
      <c r="J438" s="547"/>
      <c r="K438" s="547"/>
      <c r="L438" s="548"/>
      <c r="M438" s="546">
        <v>0</v>
      </c>
      <c r="N438" s="548"/>
      <c r="O438" s="548"/>
      <c r="P438" s="548"/>
      <c r="Q438" s="548"/>
      <c r="R438" s="548" t="s">
        <v>706</v>
      </c>
      <c r="S438" s="548"/>
      <c r="T438" s="546">
        <v>2</v>
      </c>
      <c r="U438" s="546">
        <v>0</v>
      </c>
      <c r="V438" s="546">
        <v>0</v>
      </c>
      <c r="W438" s="546">
        <v>0</v>
      </c>
      <c r="X438" s="546">
        <v>0</v>
      </c>
      <c r="Y438" s="548"/>
      <c r="Z438" s="548" t="s">
        <v>620</v>
      </c>
      <c r="AA438" s="549">
        <v>45828</v>
      </c>
      <c r="AB438" s="549">
        <v>45828</v>
      </c>
      <c r="AC438" s="547">
        <v>45828</v>
      </c>
      <c r="AD438" s="546">
        <v>37058009270</v>
      </c>
      <c r="AE438" s="546">
        <v>0</v>
      </c>
      <c r="AF438" s="546">
        <v>0</v>
      </c>
      <c r="AG438" s="546">
        <v>0</v>
      </c>
      <c r="AH438" s="546">
        <v>0</v>
      </c>
      <c r="AI438" s="548"/>
      <c r="AJ438" s="546">
        <v>0</v>
      </c>
      <c r="AK438" s="546">
        <v>0</v>
      </c>
      <c r="AL438" s="546">
        <v>0</v>
      </c>
      <c r="AM438" s="546">
        <v>0</v>
      </c>
      <c r="AN438" s="546">
        <v>0</v>
      </c>
      <c r="AO438" s="546">
        <v>0</v>
      </c>
      <c r="AP438" s="546">
        <v>0</v>
      </c>
      <c r="AQ438" s="550" t="b">
        <v>0</v>
      </c>
      <c r="AR438" s="546">
        <v>0</v>
      </c>
      <c r="AS438" s="546">
        <v>0</v>
      </c>
      <c r="AT438" s="546">
        <v>0</v>
      </c>
      <c r="AU438" s="546">
        <v>0</v>
      </c>
      <c r="AV438" s="546">
        <v>0</v>
      </c>
      <c r="AW438" s="548"/>
      <c r="AX438" s="548"/>
      <c r="AY438" s="546">
        <v>-0.84166666666666667</v>
      </c>
      <c r="AZ438" s="546">
        <v>-0.17</v>
      </c>
      <c r="BA438" s="548"/>
      <c r="BB438" s="546">
        <v>0</v>
      </c>
      <c r="BC438" s="546">
        <v>0</v>
      </c>
      <c r="BD438" s="548"/>
      <c r="BE438" s="548"/>
      <c r="BF438" s="548"/>
      <c r="BG438" s="548"/>
      <c r="BH438" s="548" t="s">
        <v>344</v>
      </c>
      <c r="BI438" s="548"/>
      <c r="BJ438" s="550" t="b">
        <v>0</v>
      </c>
      <c r="BK438" s="546">
        <v>0</v>
      </c>
      <c r="BL438" s="546">
        <v>0</v>
      </c>
      <c r="BM438" s="546">
        <v>1.01</v>
      </c>
      <c r="BN438" s="548" t="s">
        <v>739</v>
      </c>
      <c r="BO438" s="546">
        <v>0</v>
      </c>
      <c r="BP438" s="546">
        <v>0</v>
      </c>
      <c r="BQ438" s="546">
        <v>0</v>
      </c>
      <c r="BR438" s="546">
        <v>3502583436</v>
      </c>
      <c r="BS438" s="548" t="s">
        <v>407</v>
      </c>
      <c r="BT438" s="546">
        <v>1</v>
      </c>
      <c r="BU438" s="550" t="b">
        <v>0</v>
      </c>
      <c r="BV438" s="548"/>
      <c r="BW438" s="546">
        <v>0</v>
      </c>
      <c r="BX438" s="546">
        <v>0</v>
      </c>
      <c r="BY438" s="548" t="s">
        <v>346</v>
      </c>
      <c r="BZ438" s="547">
        <v>45849</v>
      </c>
      <c r="CA438" s="546"/>
      <c r="CB438" s="546"/>
      <c r="CC438" s="546"/>
      <c r="CD438" s="546"/>
      <c r="CE438" s="546"/>
      <c r="CF438" s="546"/>
      <c r="CG438" s="546"/>
      <c r="CH438" s="546"/>
      <c r="CI438" s="546"/>
      <c r="CJ438" s="546"/>
      <c r="CK438" s="546"/>
      <c r="CL438" s="546"/>
      <c r="CM438" s="546"/>
      <c r="CN438" s="546"/>
      <c r="CO438" s="546"/>
      <c r="CP438" s="546"/>
      <c r="CQ438" s="546"/>
      <c r="CR438" s="546"/>
      <c r="CS438" s="546"/>
      <c r="CT438" s="546"/>
      <c r="CU438" s="546"/>
      <c r="CV438" s="546"/>
      <c r="CW438" s="546"/>
      <c r="CX438" s="546"/>
      <c r="CY438" s="546"/>
    </row>
    <row r="439" spans="1:103" ht="13.2">
      <c r="A439" s="541">
        <v>398197126</v>
      </c>
      <c r="B439" s="542">
        <v>45824</v>
      </c>
      <c r="C439" s="542">
        <v>45830</v>
      </c>
      <c r="D439" s="542">
        <v>45831</v>
      </c>
      <c r="E439" s="543" t="s">
        <v>342</v>
      </c>
      <c r="F439" s="543"/>
      <c r="G439" s="541">
        <v>2926786276189</v>
      </c>
      <c r="H439" s="541">
        <v>0</v>
      </c>
      <c r="I439" s="541">
        <v>0</v>
      </c>
      <c r="J439" s="542"/>
      <c r="K439" s="542"/>
      <c r="L439" s="543"/>
      <c r="M439" s="541">
        <v>0</v>
      </c>
      <c r="N439" s="543"/>
      <c r="O439" s="543"/>
      <c r="P439" s="543"/>
      <c r="Q439" s="543"/>
      <c r="R439" s="543" t="s">
        <v>706</v>
      </c>
      <c r="S439" s="543"/>
      <c r="T439" s="541">
        <v>2</v>
      </c>
      <c r="U439" s="541">
        <v>0</v>
      </c>
      <c r="V439" s="541">
        <v>0</v>
      </c>
      <c r="W439" s="541">
        <v>0</v>
      </c>
      <c r="X439" s="541">
        <v>0</v>
      </c>
      <c r="Y439" s="543"/>
      <c r="Z439" s="543" t="s">
        <v>620</v>
      </c>
      <c r="AA439" s="544">
        <v>45829</v>
      </c>
      <c r="AB439" s="544">
        <v>45829</v>
      </c>
      <c r="AC439" s="542">
        <v>45829</v>
      </c>
      <c r="AD439" s="541">
        <v>37068151786</v>
      </c>
      <c r="AE439" s="541">
        <v>0</v>
      </c>
      <c r="AF439" s="541">
        <v>0</v>
      </c>
      <c r="AG439" s="541">
        <v>0</v>
      </c>
      <c r="AH439" s="541">
        <v>0</v>
      </c>
      <c r="AI439" s="543"/>
      <c r="AJ439" s="541">
        <v>0</v>
      </c>
      <c r="AK439" s="541">
        <v>0</v>
      </c>
      <c r="AL439" s="541">
        <v>0</v>
      </c>
      <c r="AM439" s="541">
        <v>0</v>
      </c>
      <c r="AN439" s="541">
        <v>0</v>
      </c>
      <c r="AO439" s="541">
        <v>0</v>
      </c>
      <c r="AP439" s="541">
        <v>0</v>
      </c>
      <c r="AQ439" s="545" t="b">
        <v>0</v>
      </c>
      <c r="AR439" s="541">
        <v>0</v>
      </c>
      <c r="AS439" s="541">
        <v>0</v>
      </c>
      <c r="AT439" s="541">
        <v>0</v>
      </c>
      <c r="AU439" s="541">
        <v>0</v>
      </c>
      <c r="AV439" s="541">
        <v>0</v>
      </c>
      <c r="AW439" s="543"/>
      <c r="AX439" s="543"/>
      <c r="AY439" s="541">
        <v>-0.17499999999999999</v>
      </c>
      <c r="AZ439" s="541">
        <v>-0.04</v>
      </c>
      <c r="BA439" s="543"/>
      <c r="BB439" s="541">
        <v>0</v>
      </c>
      <c r="BC439" s="541">
        <v>0</v>
      </c>
      <c r="BD439" s="543"/>
      <c r="BE439" s="543"/>
      <c r="BF439" s="543"/>
      <c r="BG439" s="543"/>
      <c r="BH439" s="543" t="s">
        <v>344</v>
      </c>
      <c r="BI439" s="543"/>
      <c r="BJ439" s="545" t="b">
        <v>0</v>
      </c>
      <c r="BK439" s="541">
        <v>0</v>
      </c>
      <c r="BL439" s="541">
        <v>0</v>
      </c>
      <c r="BM439" s="541">
        <v>0.21</v>
      </c>
      <c r="BN439" s="543" t="s">
        <v>731</v>
      </c>
      <c r="BO439" s="541">
        <v>0</v>
      </c>
      <c r="BP439" s="541">
        <v>0</v>
      </c>
      <c r="BQ439" s="541">
        <v>0</v>
      </c>
      <c r="BR439" s="541">
        <v>3503521350</v>
      </c>
      <c r="BS439" s="543" t="s">
        <v>732</v>
      </c>
      <c r="BT439" s="541">
        <v>1</v>
      </c>
      <c r="BU439" s="545" t="b">
        <v>0</v>
      </c>
      <c r="BV439" s="543"/>
      <c r="BW439" s="541">
        <v>0</v>
      </c>
      <c r="BX439" s="541">
        <v>0</v>
      </c>
      <c r="BY439" s="543" t="s">
        <v>346</v>
      </c>
      <c r="BZ439" s="542">
        <v>45849</v>
      </c>
      <c r="CA439" s="541"/>
      <c r="CB439" s="541"/>
      <c r="CC439" s="541"/>
      <c r="CD439" s="541"/>
      <c r="CE439" s="541"/>
      <c r="CF439" s="541"/>
      <c r="CG439" s="541"/>
      <c r="CH439" s="541"/>
      <c r="CI439" s="541"/>
      <c r="CJ439" s="541"/>
      <c r="CK439" s="541"/>
      <c r="CL439" s="541"/>
      <c r="CM439" s="541"/>
      <c r="CN439" s="541"/>
      <c r="CO439" s="541"/>
      <c r="CP439" s="541"/>
      <c r="CQ439" s="541"/>
      <c r="CR439" s="541"/>
      <c r="CS439" s="541"/>
      <c r="CT439" s="541"/>
      <c r="CU439" s="541"/>
      <c r="CV439" s="541"/>
      <c r="CW439" s="541"/>
      <c r="CX439" s="541"/>
      <c r="CY439" s="541"/>
    </row>
    <row r="440" spans="1:103" ht="13.2">
      <c r="A440" s="546">
        <v>398197126</v>
      </c>
      <c r="B440" s="547">
        <v>45824</v>
      </c>
      <c r="C440" s="547">
        <v>45830</v>
      </c>
      <c r="D440" s="547">
        <v>45831</v>
      </c>
      <c r="E440" s="548" t="s">
        <v>342</v>
      </c>
      <c r="F440" s="548"/>
      <c r="G440" s="546">
        <v>2926786276190</v>
      </c>
      <c r="H440" s="546">
        <v>0</v>
      </c>
      <c r="I440" s="546">
        <v>0</v>
      </c>
      <c r="J440" s="547"/>
      <c r="K440" s="547"/>
      <c r="L440" s="548"/>
      <c r="M440" s="546">
        <v>0</v>
      </c>
      <c r="N440" s="548"/>
      <c r="O440" s="548"/>
      <c r="P440" s="548"/>
      <c r="Q440" s="548"/>
      <c r="R440" s="548" t="s">
        <v>706</v>
      </c>
      <c r="S440" s="548"/>
      <c r="T440" s="546">
        <v>2</v>
      </c>
      <c r="U440" s="546">
        <v>0</v>
      </c>
      <c r="V440" s="546">
        <v>0</v>
      </c>
      <c r="W440" s="546">
        <v>0</v>
      </c>
      <c r="X440" s="546">
        <v>0</v>
      </c>
      <c r="Y440" s="548"/>
      <c r="Z440" s="548" t="s">
        <v>620</v>
      </c>
      <c r="AA440" s="549">
        <v>45829</v>
      </c>
      <c r="AB440" s="549">
        <v>45829</v>
      </c>
      <c r="AC440" s="547">
        <v>45829</v>
      </c>
      <c r="AD440" s="546">
        <v>37086144063</v>
      </c>
      <c r="AE440" s="546">
        <v>0</v>
      </c>
      <c r="AF440" s="546">
        <v>0</v>
      </c>
      <c r="AG440" s="546">
        <v>0</v>
      </c>
      <c r="AH440" s="546">
        <v>0</v>
      </c>
      <c r="AI440" s="548"/>
      <c r="AJ440" s="546">
        <v>0</v>
      </c>
      <c r="AK440" s="546">
        <v>0</v>
      </c>
      <c r="AL440" s="546">
        <v>0</v>
      </c>
      <c r="AM440" s="546">
        <v>0</v>
      </c>
      <c r="AN440" s="546">
        <v>0</v>
      </c>
      <c r="AO440" s="546">
        <v>0</v>
      </c>
      <c r="AP440" s="546">
        <v>0</v>
      </c>
      <c r="AQ440" s="550" t="b">
        <v>0</v>
      </c>
      <c r="AR440" s="546">
        <v>0</v>
      </c>
      <c r="AS440" s="546">
        <v>0</v>
      </c>
      <c r="AT440" s="546">
        <v>0</v>
      </c>
      <c r="AU440" s="546">
        <v>0</v>
      </c>
      <c r="AV440" s="546">
        <v>0</v>
      </c>
      <c r="AW440" s="548"/>
      <c r="AX440" s="548"/>
      <c r="AY440" s="546">
        <v>-0.92500000000000004</v>
      </c>
      <c r="AZ440" s="546">
        <v>-0.19</v>
      </c>
      <c r="BA440" s="548"/>
      <c r="BB440" s="546">
        <v>0</v>
      </c>
      <c r="BC440" s="546">
        <v>0</v>
      </c>
      <c r="BD440" s="548"/>
      <c r="BE440" s="548"/>
      <c r="BF440" s="548"/>
      <c r="BG440" s="548"/>
      <c r="BH440" s="548" t="s">
        <v>344</v>
      </c>
      <c r="BI440" s="548"/>
      <c r="BJ440" s="550" t="b">
        <v>0</v>
      </c>
      <c r="BK440" s="546">
        <v>0</v>
      </c>
      <c r="BL440" s="546">
        <v>0</v>
      </c>
      <c r="BM440" s="546">
        <v>1.1100000000000001</v>
      </c>
      <c r="BN440" s="548"/>
      <c r="BO440" s="546">
        <v>0</v>
      </c>
      <c r="BP440" s="546">
        <v>0</v>
      </c>
      <c r="BQ440" s="546">
        <v>0</v>
      </c>
      <c r="BR440" s="546">
        <v>3506218443</v>
      </c>
      <c r="BS440" s="548" t="s">
        <v>401</v>
      </c>
      <c r="BT440" s="546">
        <v>1</v>
      </c>
      <c r="BU440" s="550" t="b">
        <v>0</v>
      </c>
      <c r="BV440" s="548"/>
      <c r="BW440" s="546">
        <v>0</v>
      </c>
      <c r="BX440" s="546">
        <v>0</v>
      </c>
      <c r="BY440" s="548" t="s">
        <v>346</v>
      </c>
      <c r="BZ440" s="547">
        <v>45849</v>
      </c>
      <c r="CA440" s="546"/>
      <c r="CB440" s="546"/>
      <c r="CC440" s="546"/>
      <c r="CD440" s="546"/>
      <c r="CE440" s="546"/>
      <c r="CF440" s="546"/>
      <c r="CG440" s="546"/>
      <c r="CH440" s="546"/>
      <c r="CI440" s="546"/>
      <c r="CJ440" s="546"/>
      <c r="CK440" s="546"/>
      <c r="CL440" s="546"/>
      <c r="CM440" s="546"/>
      <c r="CN440" s="546"/>
      <c r="CO440" s="546"/>
      <c r="CP440" s="546"/>
      <c r="CQ440" s="546"/>
      <c r="CR440" s="546"/>
      <c r="CS440" s="546"/>
      <c r="CT440" s="546"/>
      <c r="CU440" s="546"/>
      <c r="CV440" s="546"/>
      <c r="CW440" s="546"/>
      <c r="CX440" s="546"/>
      <c r="CY440" s="546"/>
    </row>
    <row r="441" spans="1:103" ht="13.2">
      <c r="A441" s="541">
        <v>398197126</v>
      </c>
      <c r="B441" s="542">
        <v>45824</v>
      </c>
      <c r="C441" s="542">
        <v>45830</v>
      </c>
      <c r="D441" s="542">
        <v>45831</v>
      </c>
      <c r="E441" s="543" t="s">
        <v>342</v>
      </c>
      <c r="F441" s="543"/>
      <c r="G441" s="541">
        <v>2926786276191</v>
      </c>
      <c r="H441" s="541">
        <v>0</v>
      </c>
      <c r="I441" s="541">
        <v>0</v>
      </c>
      <c r="J441" s="542"/>
      <c r="K441" s="542"/>
      <c r="L441" s="543"/>
      <c r="M441" s="541">
        <v>0</v>
      </c>
      <c r="N441" s="543"/>
      <c r="O441" s="543"/>
      <c r="P441" s="543"/>
      <c r="Q441" s="543"/>
      <c r="R441" s="543" t="s">
        <v>706</v>
      </c>
      <c r="S441" s="543"/>
      <c r="T441" s="541">
        <v>2</v>
      </c>
      <c r="U441" s="541">
        <v>0</v>
      </c>
      <c r="V441" s="541">
        <v>0</v>
      </c>
      <c r="W441" s="541">
        <v>0</v>
      </c>
      <c r="X441" s="541">
        <v>0</v>
      </c>
      <c r="Y441" s="543"/>
      <c r="Z441" s="543" t="s">
        <v>620</v>
      </c>
      <c r="AA441" s="544">
        <v>45829</v>
      </c>
      <c r="AB441" s="544">
        <v>45829</v>
      </c>
      <c r="AC441" s="542">
        <v>45829</v>
      </c>
      <c r="AD441" s="541">
        <v>37086144066</v>
      </c>
      <c r="AE441" s="541">
        <v>0</v>
      </c>
      <c r="AF441" s="541">
        <v>0</v>
      </c>
      <c r="AG441" s="541">
        <v>0</v>
      </c>
      <c r="AH441" s="541">
        <v>0</v>
      </c>
      <c r="AI441" s="543"/>
      <c r="AJ441" s="541">
        <v>0</v>
      </c>
      <c r="AK441" s="541">
        <v>0</v>
      </c>
      <c r="AL441" s="541">
        <v>0</v>
      </c>
      <c r="AM441" s="541">
        <v>0</v>
      </c>
      <c r="AN441" s="541">
        <v>0</v>
      </c>
      <c r="AO441" s="541">
        <v>0</v>
      </c>
      <c r="AP441" s="541">
        <v>0</v>
      </c>
      <c r="AQ441" s="545" t="b">
        <v>0</v>
      </c>
      <c r="AR441" s="541">
        <v>0</v>
      </c>
      <c r="AS441" s="541">
        <v>0</v>
      </c>
      <c r="AT441" s="541">
        <v>0</v>
      </c>
      <c r="AU441" s="541">
        <v>0</v>
      </c>
      <c r="AV441" s="541">
        <v>0</v>
      </c>
      <c r="AW441" s="543"/>
      <c r="AX441" s="543"/>
      <c r="AY441" s="541">
        <v>-0.92500000000000004</v>
      </c>
      <c r="AZ441" s="541">
        <v>-0.19</v>
      </c>
      <c r="BA441" s="543"/>
      <c r="BB441" s="541">
        <v>0</v>
      </c>
      <c r="BC441" s="541">
        <v>0</v>
      </c>
      <c r="BD441" s="543"/>
      <c r="BE441" s="543"/>
      <c r="BF441" s="543"/>
      <c r="BG441" s="543"/>
      <c r="BH441" s="543" t="s">
        <v>344</v>
      </c>
      <c r="BI441" s="543"/>
      <c r="BJ441" s="545" t="b">
        <v>0</v>
      </c>
      <c r="BK441" s="541">
        <v>0</v>
      </c>
      <c r="BL441" s="541">
        <v>0</v>
      </c>
      <c r="BM441" s="541">
        <v>1.1100000000000001</v>
      </c>
      <c r="BN441" s="543"/>
      <c r="BO441" s="541">
        <v>0</v>
      </c>
      <c r="BP441" s="541">
        <v>0</v>
      </c>
      <c r="BQ441" s="541">
        <v>0</v>
      </c>
      <c r="BR441" s="541">
        <v>3506218447</v>
      </c>
      <c r="BS441" s="543" t="s">
        <v>404</v>
      </c>
      <c r="BT441" s="541">
        <v>1</v>
      </c>
      <c r="BU441" s="545" t="b">
        <v>0</v>
      </c>
      <c r="BV441" s="543"/>
      <c r="BW441" s="541">
        <v>0</v>
      </c>
      <c r="BX441" s="541">
        <v>0</v>
      </c>
      <c r="BY441" s="543" t="s">
        <v>346</v>
      </c>
      <c r="BZ441" s="542">
        <v>45849</v>
      </c>
      <c r="CA441" s="541"/>
      <c r="CB441" s="541"/>
      <c r="CC441" s="541"/>
      <c r="CD441" s="541"/>
      <c r="CE441" s="541"/>
      <c r="CF441" s="541"/>
      <c r="CG441" s="541"/>
      <c r="CH441" s="541"/>
      <c r="CI441" s="541"/>
      <c r="CJ441" s="541"/>
      <c r="CK441" s="541"/>
      <c r="CL441" s="541"/>
      <c r="CM441" s="541"/>
      <c r="CN441" s="541"/>
      <c r="CO441" s="541"/>
      <c r="CP441" s="541"/>
      <c r="CQ441" s="541"/>
      <c r="CR441" s="541"/>
      <c r="CS441" s="541"/>
      <c r="CT441" s="541"/>
      <c r="CU441" s="541"/>
      <c r="CV441" s="541"/>
      <c r="CW441" s="541"/>
      <c r="CX441" s="541"/>
      <c r="CY441" s="541"/>
    </row>
    <row r="442" spans="1:103" ht="13.2">
      <c r="A442" s="546">
        <v>398197126</v>
      </c>
      <c r="B442" s="547">
        <v>45824</v>
      </c>
      <c r="C442" s="547">
        <v>45830</v>
      </c>
      <c r="D442" s="547">
        <v>45831</v>
      </c>
      <c r="E442" s="548" t="s">
        <v>342</v>
      </c>
      <c r="F442" s="548"/>
      <c r="G442" s="546">
        <v>2926786276188</v>
      </c>
      <c r="H442" s="546">
        <v>0</v>
      </c>
      <c r="I442" s="546">
        <v>0</v>
      </c>
      <c r="J442" s="547"/>
      <c r="K442" s="547"/>
      <c r="L442" s="548"/>
      <c r="M442" s="546">
        <v>0</v>
      </c>
      <c r="N442" s="548"/>
      <c r="O442" s="548"/>
      <c r="P442" s="548"/>
      <c r="Q442" s="548"/>
      <c r="R442" s="548" t="s">
        <v>706</v>
      </c>
      <c r="S442" s="548"/>
      <c r="T442" s="546">
        <v>2</v>
      </c>
      <c r="U442" s="546">
        <v>0</v>
      </c>
      <c r="V442" s="546">
        <v>0</v>
      </c>
      <c r="W442" s="546">
        <v>0</v>
      </c>
      <c r="X442" s="546">
        <v>0</v>
      </c>
      <c r="Y442" s="548"/>
      <c r="Z442" s="548" t="s">
        <v>620</v>
      </c>
      <c r="AA442" s="549">
        <v>45829</v>
      </c>
      <c r="AB442" s="549">
        <v>45829</v>
      </c>
      <c r="AC442" s="547">
        <v>45829</v>
      </c>
      <c r="AD442" s="546">
        <v>37070274720</v>
      </c>
      <c r="AE442" s="546">
        <v>0</v>
      </c>
      <c r="AF442" s="546">
        <v>0</v>
      </c>
      <c r="AG442" s="546">
        <v>0</v>
      </c>
      <c r="AH442" s="546">
        <v>0</v>
      </c>
      <c r="AI442" s="548"/>
      <c r="AJ442" s="546">
        <v>0</v>
      </c>
      <c r="AK442" s="546">
        <v>0</v>
      </c>
      <c r="AL442" s="546">
        <v>0</v>
      </c>
      <c r="AM442" s="546">
        <v>0</v>
      </c>
      <c r="AN442" s="546">
        <v>0</v>
      </c>
      <c r="AO442" s="546">
        <v>0</v>
      </c>
      <c r="AP442" s="546">
        <v>0</v>
      </c>
      <c r="AQ442" s="550" t="b">
        <v>0</v>
      </c>
      <c r="AR442" s="546">
        <v>0</v>
      </c>
      <c r="AS442" s="546">
        <v>0</v>
      </c>
      <c r="AT442" s="546">
        <v>0</v>
      </c>
      <c r="AU442" s="546">
        <v>0</v>
      </c>
      <c r="AV442" s="546">
        <v>0</v>
      </c>
      <c r="AW442" s="548"/>
      <c r="AX442" s="548"/>
      <c r="AY442" s="546">
        <v>-1.2250000000000001</v>
      </c>
      <c r="AZ442" s="546">
        <v>-0.25</v>
      </c>
      <c r="BA442" s="548"/>
      <c r="BB442" s="546">
        <v>0</v>
      </c>
      <c r="BC442" s="546">
        <v>0</v>
      </c>
      <c r="BD442" s="548"/>
      <c r="BE442" s="548"/>
      <c r="BF442" s="548"/>
      <c r="BG442" s="548"/>
      <c r="BH442" s="548" t="s">
        <v>344</v>
      </c>
      <c r="BI442" s="548"/>
      <c r="BJ442" s="550" t="b">
        <v>0</v>
      </c>
      <c r="BK442" s="546">
        <v>0</v>
      </c>
      <c r="BL442" s="546">
        <v>0</v>
      </c>
      <c r="BM442" s="546">
        <v>1.47</v>
      </c>
      <c r="BN442" s="548" t="s">
        <v>740</v>
      </c>
      <c r="BO442" s="546">
        <v>0</v>
      </c>
      <c r="BP442" s="546">
        <v>0</v>
      </c>
      <c r="BQ442" s="546">
        <v>0</v>
      </c>
      <c r="BR442" s="546">
        <v>3505146052</v>
      </c>
      <c r="BS442" s="548" t="s">
        <v>402</v>
      </c>
      <c r="BT442" s="546">
        <v>1</v>
      </c>
      <c r="BU442" s="550" t="b">
        <v>0</v>
      </c>
      <c r="BV442" s="548"/>
      <c r="BW442" s="546">
        <v>0</v>
      </c>
      <c r="BX442" s="546">
        <v>0</v>
      </c>
      <c r="BY442" s="548" t="s">
        <v>346</v>
      </c>
      <c r="BZ442" s="547">
        <v>45849</v>
      </c>
      <c r="CA442" s="546"/>
      <c r="CB442" s="546"/>
      <c r="CC442" s="546"/>
      <c r="CD442" s="546"/>
      <c r="CE442" s="546"/>
      <c r="CF442" s="546"/>
      <c r="CG442" s="546"/>
      <c r="CH442" s="546"/>
      <c r="CI442" s="546"/>
      <c r="CJ442" s="546"/>
      <c r="CK442" s="546"/>
      <c r="CL442" s="546"/>
      <c r="CM442" s="546"/>
      <c r="CN442" s="546"/>
      <c r="CO442" s="546"/>
      <c r="CP442" s="546"/>
      <c r="CQ442" s="546"/>
      <c r="CR442" s="546"/>
      <c r="CS442" s="546"/>
      <c r="CT442" s="546"/>
      <c r="CU442" s="546"/>
      <c r="CV442" s="546"/>
      <c r="CW442" s="546"/>
      <c r="CX442" s="546"/>
      <c r="CY442" s="546"/>
    </row>
    <row r="443" spans="1:103" ht="13.2">
      <c r="A443" s="541">
        <v>398197126</v>
      </c>
      <c r="B443" s="542">
        <v>45824</v>
      </c>
      <c r="C443" s="542">
        <v>45830</v>
      </c>
      <c r="D443" s="542">
        <v>45831</v>
      </c>
      <c r="E443" s="543" t="s">
        <v>342</v>
      </c>
      <c r="F443" s="543"/>
      <c r="G443" s="541">
        <v>2926786276193</v>
      </c>
      <c r="H443" s="541">
        <v>0</v>
      </c>
      <c r="I443" s="541">
        <v>0</v>
      </c>
      <c r="J443" s="542"/>
      <c r="K443" s="542"/>
      <c r="L443" s="543"/>
      <c r="M443" s="541">
        <v>0</v>
      </c>
      <c r="N443" s="543"/>
      <c r="O443" s="543"/>
      <c r="P443" s="543"/>
      <c r="Q443" s="543"/>
      <c r="R443" s="543" t="s">
        <v>706</v>
      </c>
      <c r="S443" s="543"/>
      <c r="T443" s="541">
        <v>2</v>
      </c>
      <c r="U443" s="541">
        <v>0</v>
      </c>
      <c r="V443" s="541">
        <v>0</v>
      </c>
      <c r="W443" s="541">
        <v>0</v>
      </c>
      <c r="X443" s="541">
        <v>0</v>
      </c>
      <c r="Y443" s="543"/>
      <c r="Z443" s="543" t="s">
        <v>620</v>
      </c>
      <c r="AA443" s="544">
        <v>45829</v>
      </c>
      <c r="AB443" s="544">
        <v>45829</v>
      </c>
      <c r="AC443" s="542">
        <v>45829</v>
      </c>
      <c r="AD443" s="541">
        <v>37127628260</v>
      </c>
      <c r="AE443" s="541">
        <v>0</v>
      </c>
      <c r="AF443" s="541">
        <v>0</v>
      </c>
      <c r="AG443" s="541">
        <v>0</v>
      </c>
      <c r="AH443" s="541">
        <v>0</v>
      </c>
      <c r="AI443" s="543"/>
      <c r="AJ443" s="541">
        <v>0</v>
      </c>
      <c r="AK443" s="541">
        <v>0</v>
      </c>
      <c r="AL443" s="541">
        <v>0</v>
      </c>
      <c r="AM443" s="541">
        <v>0</v>
      </c>
      <c r="AN443" s="541">
        <v>0</v>
      </c>
      <c r="AO443" s="541">
        <v>0</v>
      </c>
      <c r="AP443" s="541">
        <v>0</v>
      </c>
      <c r="AQ443" s="545" t="b">
        <v>0</v>
      </c>
      <c r="AR443" s="541">
        <v>0</v>
      </c>
      <c r="AS443" s="541">
        <v>0</v>
      </c>
      <c r="AT443" s="541">
        <v>0</v>
      </c>
      <c r="AU443" s="541">
        <v>0</v>
      </c>
      <c r="AV443" s="541">
        <v>0</v>
      </c>
      <c r="AW443" s="543"/>
      <c r="AX443" s="543"/>
      <c r="AY443" s="541">
        <v>-0.6166666666666667</v>
      </c>
      <c r="AZ443" s="541">
        <v>-0.12</v>
      </c>
      <c r="BA443" s="543"/>
      <c r="BB443" s="541">
        <v>0</v>
      </c>
      <c r="BC443" s="541">
        <v>0</v>
      </c>
      <c r="BD443" s="543"/>
      <c r="BE443" s="543"/>
      <c r="BF443" s="543"/>
      <c r="BG443" s="543"/>
      <c r="BH443" s="543" t="s">
        <v>344</v>
      </c>
      <c r="BI443" s="543"/>
      <c r="BJ443" s="545" t="b">
        <v>0</v>
      </c>
      <c r="BK443" s="541">
        <v>0</v>
      </c>
      <c r="BL443" s="541">
        <v>0</v>
      </c>
      <c r="BM443" s="541">
        <v>0.74</v>
      </c>
      <c r="BN443" s="543" t="s">
        <v>741</v>
      </c>
      <c r="BO443" s="541">
        <v>0</v>
      </c>
      <c r="BP443" s="541">
        <v>0</v>
      </c>
      <c r="BQ443" s="541">
        <v>0</v>
      </c>
      <c r="BR443" s="541">
        <v>3512774475</v>
      </c>
      <c r="BS443" s="543" t="s">
        <v>405</v>
      </c>
      <c r="BT443" s="541">
        <v>1</v>
      </c>
      <c r="BU443" s="545" t="b">
        <v>0</v>
      </c>
      <c r="BV443" s="543"/>
      <c r="BW443" s="541">
        <v>0</v>
      </c>
      <c r="BX443" s="541">
        <v>0</v>
      </c>
      <c r="BY443" s="543" t="s">
        <v>346</v>
      </c>
      <c r="BZ443" s="542">
        <v>45849</v>
      </c>
      <c r="CA443" s="541"/>
      <c r="CB443" s="541"/>
      <c r="CC443" s="541"/>
      <c r="CD443" s="541"/>
      <c r="CE443" s="541"/>
      <c r="CF443" s="541"/>
      <c r="CG443" s="541"/>
      <c r="CH443" s="541"/>
      <c r="CI443" s="541"/>
      <c r="CJ443" s="541"/>
      <c r="CK443" s="541"/>
      <c r="CL443" s="541"/>
      <c r="CM443" s="541"/>
      <c r="CN443" s="541"/>
      <c r="CO443" s="541"/>
      <c r="CP443" s="541"/>
      <c r="CQ443" s="541"/>
      <c r="CR443" s="541"/>
      <c r="CS443" s="541"/>
      <c r="CT443" s="541"/>
      <c r="CU443" s="541"/>
      <c r="CV443" s="541"/>
      <c r="CW443" s="541"/>
      <c r="CX443" s="541"/>
      <c r="CY443" s="541"/>
    </row>
    <row r="444" spans="1:103" ht="13.2">
      <c r="A444" s="546">
        <v>398197126</v>
      </c>
      <c r="B444" s="547">
        <v>45824</v>
      </c>
      <c r="C444" s="547">
        <v>45830</v>
      </c>
      <c r="D444" s="547">
        <v>45831</v>
      </c>
      <c r="E444" s="548" t="s">
        <v>342</v>
      </c>
      <c r="F444" s="548"/>
      <c r="G444" s="546">
        <v>2926786276192</v>
      </c>
      <c r="H444" s="546">
        <v>0</v>
      </c>
      <c r="I444" s="546">
        <v>0</v>
      </c>
      <c r="J444" s="547"/>
      <c r="K444" s="547"/>
      <c r="L444" s="548"/>
      <c r="M444" s="546">
        <v>0</v>
      </c>
      <c r="N444" s="548"/>
      <c r="O444" s="548"/>
      <c r="P444" s="548"/>
      <c r="Q444" s="548"/>
      <c r="R444" s="548" t="s">
        <v>706</v>
      </c>
      <c r="S444" s="548"/>
      <c r="T444" s="546">
        <v>2</v>
      </c>
      <c r="U444" s="546">
        <v>0</v>
      </c>
      <c r="V444" s="546">
        <v>0</v>
      </c>
      <c r="W444" s="546">
        <v>0</v>
      </c>
      <c r="X444" s="546">
        <v>0</v>
      </c>
      <c r="Y444" s="548"/>
      <c r="Z444" s="548" t="s">
        <v>620</v>
      </c>
      <c r="AA444" s="549">
        <v>45829</v>
      </c>
      <c r="AB444" s="549">
        <v>45829</v>
      </c>
      <c r="AC444" s="547">
        <v>45829</v>
      </c>
      <c r="AD444" s="546">
        <v>37127813390</v>
      </c>
      <c r="AE444" s="546">
        <v>0</v>
      </c>
      <c r="AF444" s="546">
        <v>0</v>
      </c>
      <c r="AG444" s="546">
        <v>0</v>
      </c>
      <c r="AH444" s="546">
        <v>0</v>
      </c>
      <c r="AI444" s="548"/>
      <c r="AJ444" s="546">
        <v>0</v>
      </c>
      <c r="AK444" s="546">
        <v>0</v>
      </c>
      <c r="AL444" s="546">
        <v>0</v>
      </c>
      <c r="AM444" s="546">
        <v>0</v>
      </c>
      <c r="AN444" s="546">
        <v>0</v>
      </c>
      <c r="AO444" s="546">
        <v>0</v>
      </c>
      <c r="AP444" s="546">
        <v>0</v>
      </c>
      <c r="AQ444" s="550" t="b">
        <v>0</v>
      </c>
      <c r="AR444" s="546">
        <v>0</v>
      </c>
      <c r="AS444" s="546">
        <v>0</v>
      </c>
      <c r="AT444" s="546">
        <v>0</v>
      </c>
      <c r="AU444" s="546">
        <v>0</v>
      </c>
      <c r="AV444" s="546">
        <v>0</v>
      </c>
      <c r="AW444" s="548"/>
      <c r="AX444" s="548"/>
      <c r="AY444" s="546">
        <v>-0.40833333333333333</v>
      </c>
      <c r="AZ444" s="546">
        <v>-0.08</v>
      </c>
      <c r="BA444" s="548"/>
      <c r="BB444" s="546">
        <v>0</v>
      </c>
      <c r="BC444" s="546">
        <v>0</v>
      </c>
      <c r="BD444" s="548"/>
      <c r="BE444" s="548"/>
      <c r="BF444" s="548"/>
      <c r="BG444" s="548"/>
      <c r="BH444" s="548" t="s">
        <v>344</v>
      </c>
      <c r="BI444" s="548"/>
      <c r="BJ444" s="550" t="b">
        <v>0</v>
      </c>
      <c r="BK444" s="546">
        <v>0</v>
      </c>
      <c r="BL444" s="546">
        <v>0</v>
      </c>
      <c r="BM444" s="546">
        <v>0.49</v>
      </c>
      <c r="BN444" s="548" t="s">
        <v>742</v>
      </c>
      <c r="BO444" s="546">
        <v>0</v>
      </c>
      <c r="BP444" s="546">
        <v>0</v>
      </c>
      <c r="BQ444" s="546">
        <v>0</v>
      </c>
      <c r="BR444" s="546">
        <v>3512959616</v>
      </c>
      <c r="BS444" s="548" t="s">
        <v>403</v>
      </c>
      <c r="BT444" s="546">
        <v>1</v>
      </c>
      <c r="BU444" s="550" t="b">
        <v>0</v>
      </c>
      <c r="BV444" s="548"/>
      <c r="BW444" s="546">
        <v>0</v>
      </c>
      <c r="BX444" s="546">
        <v>0</v>
      </c>
      <c r="BY444" s="548" t="s">
        <v>346</v>
      </c>
      <c r="BZ444" s="547">
        <v>45849</v>
      </c>
      <c r="CA444" s="546"/>
      <c r="CB444" s="546"/>
      <c r="CC444" s="546"/>
      <c r="CD444" s="546"/>
      <c r="CE444" s="546"/>
      <c r="CF444" s="546"/>
      <c r="CG444" s="546"/>
      <c r="CH444" s="546"/>
      <c r="CI444" s="546"/>
      <c r="CJ444" s="546"/>
      <c r="CK444" s="546"/>
      <c r="CL444" s="546"/>
      <c r="CM444" s="546"/>
      <c r="CN444" s="546"/>
      <c r="CO444" s="546"/>
      <c r="CP444" s="546"/>
      <c r="CQ444" s="546"/>
      <c r="CR444" s="546"/>
      <c r="CS444" s="546"/>
      <c r="CT444" s="546"/>
      <c r="CU444" s="546"/>
      <c r="CV444" s="546"/>
      <c r="CW444" s="546"/>
      <c r="CX444" s="546"/>
      <c r="CY444" s="546"/>
    </row>
    <row r="445" spans="1:103" ht="13.2">
      <c r="A445" s="541">
        <v>398197126</v>
      </c>
      <c r="B445" s="542">
        <v>45824</v>
      </c>
      <c r="C445" s="542">
        <v>45830</v>
      </c>
      <c r="D445" s="542">
        <v>45831</v>
      </c>
      <c r="E445" s="543" t="s">
        <v>342</v>
      </c>
      <c r="F445" s="543"/>
      <c r="G445" s="541">
        <v>2926864786759</v>
      </c>
      <c r="H445" s="541">
        <v>0</v>
      </c>
      <c r="I445" s="541">
        <v>0</v>
      </c>
      <c r="J445" s="542"/>
      <c r="K445" s="542"/>
      <c r="L445" s="543"/>
      <c r="M445" s="541">
        <v>0</v>
      </c>
      <c r="N445" s="543"/>
      <c r="O445" s="543"/>
      <c r="P445" s="543"/>
      <c r="Q445" s="543"/>
      <c r="R445" s="543" t="s">
        <v>706</v>
      </c>
      <c r="S445" s="543"/>
      <c r="T445" s="541">
        <v>2</v>
      </c>
      <c r="U445" s="541">
        <v>0</v>
      </c>
      <c r="V445" s="541">
        <v>0</v>
      </c>
      <c r="W445" s="541">
        <v>0</v>
      </c>
      <c r="X445" s="541">
        <v>0</v>
      </c>
      <c r="Y445" s="543"/>
      <c r="Z445" s="543" t="s">
        <v>620</v>
      </c>
      <c r="AA445" s="544">
        <v>45830</v>
      </c>
      <c r="AB445" s="544">
        <v>45830</v>
      </c>
      <c r="AC445" s="542">
        <v>45830</v>
      </c>
      <c r="AD445" s="541">
        <v>37093898046</v>
      </c>
      <c r="AE445" s="541">
        <v>0</v>
      </c>
      <c r="AF445" s="541">
        <v>0</v>
      </c>
      <c r="AG445" s="541">
        <v>0</v>
      </c>
      <c r="AH445" s="541">
        <v>0</v>
      </c>
      <c r="AI445" s="543"/>
      <c r="AJ445" s="541">
        <v>0</v>
      </c>
      <c r="AK445" s="541">
        <v>0</v>
      </c>
      <c r="AL445" s="541">
        <v>0</v>
      </c>
      <c r="AM445" s="541">
        <v>0</v>
      </c>
      <c r="AN445" s="541">
        <v>0</v>
      </c>
      <c r="AO445" s="541">
        <v>0</v>
      </c>
      <c r="AP445" s="541">
        <v>0</v>
      </c>
      <c r="AQ445" s="545" t="b">
        <v>0</v>
      </c>
      <c r="AR445" s="541">
        <v>0</v>
      </c>
      <c r="AS445" s="541">
        <v>0</v>
      </c>
      <c r="AT445" s="541">
        <v>0</v>
      </c>
      <c r="AU445" s="541">
        <v>0</v>
      </c>
      <c r="AV445" s="541">
        <v>0</v>
      </c>
      <c r="AW445" s="543"/>
      <c r="AX445" s="543"/>
      <c r="AY445" s="541">
        <v>-1.1333333333333333</v>
      </c>
      <c r="AZ445" s="541">
        <v>-0.23</v>
      </c>
      <c r="BA445" s="543"/>
      <c r="BB445" s="541">
        <v>0</v>
      </c>
      <c r="BC445" s="541">
        <v>0</v>
      </c>
      <c r="BD445" s="543"/>
      <c r="BE445" s="543"/>
      <c r="BF445" s="543"/>
      <c r="BG445" s="543"/>
      <c r="BH445" s="543" t="s">
        <v>344</v>
      </c>
      <c r="BI445" s="543"/>
      <c r="BJ445" s="545" t="b">
        <v>0</v>
      </c>
      <c r="BK445" s="541">
        <v>0</v>
      </c>
      <c r="BL445" s="541">
        <v>0</v>
      </c>
      <c r="BM445" s="541">
        <v>1.36</v>
      </c>
      <c r="BN445" s="543"/>
      <c r="BO445" s="541">
        <v>0</v>
      </c>
      <c r="BP445" s="541">
        <v>0</v>
      </c>
      <c r="BQ445" s="541">
        <v>0</v>
      </c>
      <c r="BR445" s="541">
        <v>3509863758</v>
      </c>
      <c r="BS445" s="543" t="s">
        <v>743</v>
      </c>
      <c r="BT445" s="541">
        <v>1</v>
      </c>
      <c r="BU445" s="545" t="b">
        <v>0</v>
      </c>
      <c r="BV445" s="543"/>
      <c r="BW445" s="541">
        <v>0</v>
      </c>
      <c r="BX445" s="541">
        <v>0</v>
      </c>
      <c r="BY445" s="543" t="s">
        <v>346</v>
      </c>
      <c r="BZ445" s="542">
        <v>45849</v>
      </c>
      <c r="CA445" s="541"/>
      <c r="CB445" s="541"/>
      <c r="CC445" s="541"/>
      <c r="CD445" s="541"/>
      <c r="CE445" s="541"/>
      <c r="CF445" s="541"/>
      <c r="CG445" s="541"/>
      <c r="CH445" s="541"/>
      <c r="CI445" s="541"/>
      <c r="CJ445" s="541"/>
      <c r="CK445" s="541"/>
      <c r="CL445" s="541"/>
      <c r="CM445" s="541"/>
      <c r="CN445" s="541"/>
      <c r="CO445" s="541"/>
      <c r="CP445" s="541"/>
      <c r="CQ445" s="541"/>
      <c r="CR445" s="541"/>
      <c r="CS445" s="541"/>
      <c r="CT445" s="541"/>
      <c r="CU445" s="541"/>
      <c r="CV445" s="541"/>
      <c r="CW445" s="541"/>
      <c r="CX445" s="541"/>
      <c r="CY445" s="541"/>
    </row>
    <row r="446" spans="1:103" ht="13.2">
      <c r="A446" s="546">
        <v>398197126</v>
      </c>
      <c r="B446" s="547">
        <v>45824</v>
      </c>
      <c r="C446" s="547">
        <v>45830</v>
      </c>
      <c r="D446" s="547">
        <v>45831</v>
      </c>
      <c r="E446" s="548" t="s">
        <v>342</v>
      </c>
      <c r="F446" s="548"/>
      <c r="G446" s="546">
        <v>2926864786762</v>
      </c>
      <c r="H446" s="546">
        <v>0</v>
      </c>
      <c r="I446" s="546">
        <v>0</v>
      </c>
      <c r="J446" s="547"/>
      <c r="K446" s="547"/>
      <c r="L446" s="548"/>
      <c r="M446" s="546">
        <v>0</v>
      </c>
      <c r="N446" s="548"/>
      <c r="O446" s="548"/>
      <c r="P446" s="548"/>
      <c r="Q446" s="548"/>
      <c r="R446" s="548" t="s">
        <v>706</v>
      </c>
      <c r="S446" s="548"/>
      <c r="T446" s="546">
        <v>2</v>
      </c>
      <c r="U446" s="546">
        <v>0</v>
      </c>
      <c r="V446" s="546">
        <v>0</v>
      </c>
      <c r="W446" s="546">
        <v>0</v>
      </c>
      <c r="X446" s="546">
        <v>0</v>
      </c>
      <c r="Y446" s="548"/>
      <c r="Z446" s="548" t="s">
        <v>620</v>
      </c>
      <c r="AA446" s="549">
        <v>45830</v>
      </c>
      <c r="AB446" s="549">
        <v>45830</v>
      </c>
      <c r="AC446" s="547">
        <v>45830</v>
      </c>
      <c r="AD446" s="546">
        <v>37068864164</v>
      </c>
      <c r="AE446" s="546">
        <v>0</v>
      </c>
      <c r="AF446" s="546">
        <v>0</v>
      </c>
      <c r="AG446" s="546">
        <v>0</v>
      </c>
      <c r="AH446" s="546">
        <v>0</v>
      </c>
      <c r="AI446" s="548"/>
      <c r="AJ446" s="546">
        <v>0</v>
      </c>
      <c r="AK446" s="546">
        <v>0</v>
      </c>
      <c r="AL446" s="546">
        <v>0</v>
      </c>
      <c r="AM446" s="546">
        <v>0</v>
      </c>
      <c r="AN446" s="546">
        <v>0</v>
      </c>
      <c r="AO446" s="546">
        <v>0</v>
      </c>
      <c r="AP446" s="546">
        <v>0</v>
      </c>
      <c r="AQ446" s="550" t="b">
        <v>0</v>
      </c>
      <c r="AR446" s="546">
        <v>0</v>
      </c>
      <c r="AS446" s="546">
        <v>0</v>
      </c>
      <c r="AT446" s="546">
        <v>0</v>
      </c>
      <c r="AU446" s="546">
        <v>0</v>
      </c>
      <c r="AV446" s="546">
        <v>0</v>
      </c>
      <c r="AW446" s="548"/>
      <c r="AX446" s="548"/>
      <c r="AY446" s="546">
        <v>-0.44166666666666671</v>
      </c>
      <c r="AZ446" s="546">
        <v>-0.09</v>
      </c>
      <c r="BA446" s="548"/>
      <c r="BB446" s="546">
        <v>0</v>
      </c>
      <c r="BC446" s="546">
        <v>0</v>
      </c>
      <c r="BD446" s="548"/>
      <c r="BE446" s="548"/>
      <c r="BF446" s="548"/>
      <c r="BG446" s="548"/>
      <c r="BH446" s="548" t="s">
        <v>344</v>
      </c>
      <c r="BI446" s="548"/>
      <c r="BJ446" s="550" t="b">
        <v>0</v>
      </c>
      <c r="BK446" s="546">
        <v>0</v>
      </c>
      <c r="BL446" s="546">
        <v>0</v>
      </c>
      <c r="BM446" s="546">
        <v>0.53</v>
      </c>
      <c r="BN446" s="548" t="s">
        <v>726</v>
      </c>
      <c r="BO446" s="546">
        <v>0</v>
      </c>
      <c r="BP446" s="546">
        <v>0</v>
      </c>
      <c r="BQ446" s="546">
        <v>0</v>
      </c>
      <c r="BR446" s="546">
        <v>3504234948</v>
      </c>
      <c r="BS446" s="548" t="s">
        <v>409</v>
      </c>
      <c r="BT446" s="546">
        <v>1</v>
      </c>
      <c r="BU446" s="550" t="b">
        <v>0</v>
      </c>
      <c r="BV446" s="548"/>
      <c r="BW446" s="546">
        <v>0</v>
      </c>
      <c r="BX446" s="546">
        <v>0</v>
      </c>
      <c r="BY446" s="548" t="s">
        <v>346</v>
      </c>
      <c r="BZ446" s="547">
        <v>45849</v>
      </c>
      <c r="CA446" s="546"/>
      <c r="CB446" s="546"/>
      <c r="CC446" s="546"/>
      <c r="CD446" s="546"/>
      <c r="CE446" s="546"/>
      <c r="CF446" s="546"/>
      <c r="CG446" s="546"/>
      <c r="CH446" s="546"/>
      <c r="CI446" s="546"/>
      <c r="CJ446" s="546"/>
      <c r="CK446" s="546"/>
      <c r="CL446" s="546"/>
      <c r="CM446" s="546"/>
      <c r="CN446" s="546"/>
      <c r="CO446" s="546"/>
      <c r="CP446" s="546"/>
      <c r="CQ446" s="546"/>
      <c r="CR446" s="546"/>
      <c r="CS446" s="546"/>
      <c r="CT446" s="546"/>
      <c r="CU446" s="546"/>
      <c r="CV446" s="546"/>
      <c r="CW446" s="546"/>
      <c r="CX446" s="546"/>
      <c r="CY446" s="546"/>
    </row>
    <row r="447" spans="1:103" ht="13.2">
      <c r="A447" s="541">
        <v>398197126</v>
      </c>
      <c r="B447" s="542">
        <v>45824</v>
      </c>
      <c r="C447" s="542">
        <v>45830</v>
      </c>
      <c r="D447" s="542">
        <v>45831</v>
      </c>
      <c r="E447" s="543" t="s">
        <v>342</v>
      </c>
      <c r="F447" s="543"/>
      <c r="G447" s="541">
        <v>2926864786761</v>
      </c>
      <c r="H447" s="541">
        <v>0</v>
      </c>
      <c r="I447" s="541">
        <v>0</v>
      </c>
      <c r="J447" s="542"/>
      <c r="K447" s="542"/>
      <c r="L447" s="543"/>
      <c r="M447" s="541">
        <v>0</v>
      </c>
      <c r="N447" s="543"/>
      <c r="O447" s="543"/>
      <c r="P447" s="543"/>
      <c r="Q447" s="543"/>
      <c r="R447" s="543" t="s">
        <v>706</v>
      </c>
      <c r="S447" s="543"/>
      <c r="T447" s="541">
        <v>2</v>
      </c>
      <c r="U447" s="541">
        <v>0</v>
      </c>
      <c r="V447" s="541">
        <v>0</v>
      </c>
      <c r="W447" s="541">
        <v>0</v>
      </c>
      <c r="X447" s="541">
        <v>0</v>
      </c>
      <c r="Y447" s="543"/>
      <c r="Z447" s="543" t="s">
        <v>620</v>
      </c>
      <c r="AA447" s="544">
        <v>45830</v>
      </c>
      <c r="AB447" s="544">
        <v>45830</v>
      </c>
      <c r="AC447" s="542">
        <v>45830</v>
      </c>
      <c r="AD447" s="541">
        <v>37068864163</v>
      </c>
      <c r="AE447" s="541">
        <v>0</v>
      </c>
      <c r="AF447" s="541">
        <v>0</v>
      </c>
      <c r="AG447" s="541">
        <v>0</v>
      </c>
      <c r="AH447" s="541">
        <v>0</v>
      </c>
      <c r="AI447" s="543"/>
      <c r="AJ447" s="541">
        <v>0</v>
      </c>
      <c r="AK447" s="541">
        <v>0</v>
      </c>
      <c r="AL447" s="541">
        <v>0</v>
      </c>
      <c r="AM447" s="541">
        <v>0</v>
      </c>
      <c r="AN447" s="541">
        <v>0</v>
      </c>
      <c r="AO447" s="541">
        <v>0</v>
      </c>
      <c r="AP447" s="541">
        <v>0</v>
      </c>
      <c r="AQ447" s="545" t="b">
        <v>0</v>
      </c>
      <c r="AR447" s="541">
        <v>0</v>
      </c>
      <c r="AS447" s="541">
        <v>0</v>
      </c>
      <c r="AT447" s="541">
        <v>0</v>
      </c>
      <c r="AU447" s="541">
        <v>0</v>
      </c>
      <c r="AV447" s="541">
        <v>0</v>
      </c>
      <c r="AW447" s="543"/>
      <c r="AX447" s="543"/>
      <c r="AY447" s="541">
        <v>-0.44166666666666671</v>
      </c>
      <c r="AZ447" s="541">
        <v>-0.09</v>
      </c>
      <c r="BA447" s="543"/>
      <c r="BB447" s="541">
        <v>0</v>
      </c>
      <c r="BC447" s="541">
        <v>0</v>
      </c>
      <c r="BD447" s="543"/>
      <c r="BE447" s="543"/>
      <c r="BF447" s="543"/>
      <c r="BG447" s="543"/>
      <c r="BH447" s="543" t="s">
        <v>344</v>
      </c>
      <c r="BI447" s="543"/>
      <c r="BJ447" s="545" t="b">
        <v>0</v>
      </c>
      <c r="BK447" s="541">
        <v>0</v>
      </c>
      <c r="BL447" s="541">
        <v>0</v>
      </c>
      <c r="BM447" s="541">
        <v>0.53</v>
      </c>
      <c r="BN447" s="543" t="s">
        <v>726</v>
      </c>
      <c r="BO447" s="541">
        <v>0</v>
      </c>
      <c r="BP447" s="541">
        <v>0</v>
      </c>
      <c r="BQ447" s="541">
        <v>0</v>
      </c>
      <c r="BR447" s="541">
        <v>3504234947</v>
      </c>
      <c r="BS447" s="543" t="s">
        <v>411</v>
      </c>
      <c r="BT447" s="541">
        <v>1</v>
      </c>
      <c r="BU447" s="545" t="b">
        <v>0</v>
      </c>
      <c r="BV447" s="543"/>
      <c r="BW447" s="541">
        <v>0</v>
      </c>
      <c r="BX447" s="541">
        <v>0</v>
      </c>
      <c r="BY447" s="543" t="s">
        <v>346</v>
      </c>
      <c r="BZ447" s="542">
        <v>45849</v>
      </c>
      <c r="CA447" s="541"/>
      <c r="CB447" s="541"/>
      <c r="CC447" s="541"/>
      <c r="CD447" s="541"/>
      <c r="CE447" s="541"/>
      <c r="CF447" s="541"/>
      <c r="CG447" s="541"/>
      <c r="CH447" s="541"/>
      <c r="CI447" s="541"/>
      <c r="CJ447" s="541"/>
      <c r="CK447" s="541"/>
      <c r="CL447" s="541"/>
      <c r="CM447" s="541"/>
      <c r="CN447" s="541"/>
      <c r="CO447" s="541"/>
      <c r="CP447" s="541"/>
      <c r="CQ447" s="541"/>
      <c r="CR447" s="541"/>
      <c r="CS447" s="541"/>
      <c r="CT447" s="541"/>
      <c r="CU447" s="541"/>
      <c r="CV447" s="541"/>
      <c r="CW447" s="541"/>
      <c r="CX447" s="541"/>
      <c r="CY447" s="541"/>
    </row>
    <row r="448" spans="1:103" ht="13.2">
      <c r="A448" s="546">
        <v>398197126</v>
      </c>
      <c r="B448" s="547">
        <v>45824</v>
      </c>
      <c r="C448" s="547">
        <v>45830</v>
      </c>
      <c r="D448" s="547">
        <v>45831</v>
      </c>
      <c r="E448" s="548" t="s">
        <v>342</v>
      </c>
      <c r="F448" s="548"/>
      <c r="G448" s="546">
        <v>2926864786758</v>
      </c>
      <c r="H448" s="546">
        <v>0</v>
      </c>
      <c r="I448" s="546">
        <v>0</v>
      </c>
      <c r="J448" s="547"/>
      <c r="K448" s="547"/>
      <c r="L448" s="548"/>
      <c r="M448" s="546">
        <v>0</v>
      </c>
      <c r="N448" s="548"/>
      <c r="O448" s="548"/>
      <c r="P448" s="548"/>
      <c r="Q448" s="548"/>
      <c r="R448" s="548" t="s">
        <v>706</v>
      </c>
      <c r="S448" s="548"/>
      <c r="T448" s="546">
        <v>2</v>
      </c>
      <c r="U448" s="546">
        <v>0</v>
      </c>
      <c r="V448" s="546">
        <v>0</v>
      </c>
      <c r="W448" s="546">
        <v>0</v>
      </c>
      <c r="X448" s="546">
        <v>0</v>
      </c>
      <c r="Y448" s="548"/>
      <c r="Z448" s="548" t="s">
        <v>620</v>
      </c>
      <c r="AA448" s="549">
        <v>45830</v>
      </c>
      <c r="AB448" s="549">
        <v>45830</v>
      </c>
      <c r="AC448" s="547">
        <v>45830</v>
      </c>
      <c r="AD448" s="546">
        <v>37069160628</v>
      </c>
      <c r="AE448" s="546">
        <v>0</v>
      </c>
      <c r="AF448" s="546">
        <v>0</v>
      </c>
      <c r="AG448" s="546">
        <v>0</v>
      </c>
      <c r="AH448" s="546">
        <v>0</v>
      </c>
      <c r="AI448" s="548"/>
      <c r="AJ448" s="546">
        <v>0</v>
      </c>
      <c r="AK448" s="546">
        <v>0</v>
      </c>
      <c r="AL448" s="546">
        <v>0</v>
      </c>
      <c r="AM448" s="546">
        <v>0</v>
      </c>
      <c r="AN448" s="546">
        <v>0</v>
      </c>
      <c r="AO448" s="546">
        <v>0</v>
      </c>
      <c r="AP448" s="546">
        <v>0</v>
      </c>
      <c r="AQ448" s="550" t="b">
        <v>0</v>
      </c>
      <c r="AR448" s="546">
        <v>0</v>
      </c>
      <c r="AS448" s="546">
        <v>0</v>
      </c>
      <c r="AT448" s="546">
        <v>0</v>
      </c>
      <c r="AU448" s="546">
        <v>0</v>
      </c>
      <c r="AV448" s="546">
        <v>0</v>
      </c>
      <c r="AW448" s="548"/>
      <c r="AX448" s="548"/>
      <c r="AY448" s="546">
        <v>-2.375</v>
      </c>
      <c r="AZ448" s="546">
        <v>-0.48</v>
      </c>
      <c r="BA448" s="548"/>
      <c r="BB448" s="546">
        <v>0</v>
      </c>
      <c r="BC448" s="546">
        <v>0</v>
      </c>
      <c r="BD448" s="548"/>
      <c r="BE448" s="548"/>
      <c r="BF448" s="548"/>
      <c r="BG448" s="548"/>
      <c r="BH448" s="548" t="s">
        <v>344</v>
      </c>
      <c r="BI448" s="548"/>
      <c r="BJ448" s="550" t="b">
        <v>0</v>
      </c>
      <c r="BK448" s="546">
        <v>0</v>
      </c>
      <c r="BL448" s="546">
        <v>0</v>
      </c>
      <c r="BM448" s="546">
        <v>2.85</v>
      </c>
      <c r="BN448" s="548" t="s">
        <v>744</v>
      </c>
      <c r="BO448" s="546">
        <v>0</v>
      </c>
      <c r="BP448" s="546">
        <v>0</v>
      </c>
      <c r="BQ448" s="546">
        <v>0</v>
      </c>
      <c r="BR448" s="546">
        <v>3504531951</v>
      </c>
      <c r="BS448" s="548" t="s">
        <v>745</v>
      </c>
      <c r="BT448" s="546">
        <v>1</v>
      </c>
      <c r="BU448" s="550" t="b">
        <v>0</v>
      </c>
      <c r="BV448" s="548"/>
      <c r="BW448" s="546">
        <v>0</v>
      </c>
      <c r="BX448" s="546">
        <v>0</v>
      </c>
      <c r="BY448" s="548" t="s">
        <v>346</v>
      </c>
      <c r="BZ448" s="547">
        <v>45849</v>
      </c>
      <c r="CA448" s="546"/>
      <c r="CB448" s="546"/>
      <c r="CC448" s="546"/>
      <c r="CD448" s="546"/>
      <c r="CE448" s="546"/>
      <c r="CF448" s="546"/>
      <c r="CG448" s="546"/>
      <c r="CH448" s="546"/>
      <c r="CI448" s="546"/>
      <c r="CJ448" s="546"/>
      <c r="CK448" s="546"/>
      <c r="CL448" s="546"/>
      <c r="CM448" s="546"/>
      <c r="CN448" s="546"/>
      <c r="CO448" s="546"/>
      <c r="CP448" s="546"/>
      <c r="CQ448" s="546"/>
      <c r="CR448" s="546"/>
      <c r="CS448" s="546"/>
      <c r="CT448" s="546"/>
      <c r="CU448" s="546"/>
      <c r="CV448" s="546"/>
      <c r="CW448" s="546"/>
      <c r="CX448" s="546"/>
      <c r="CY448" s="546"/>
    </row>
    <row r="449" spans="1:103" ht="13.2">
      <c r="A449" s="541">
        <v>398197126</v>
      </c>
      <c r="B449" s="542">
        <v>45824</v>
      </c>
      <c r="C449" s="542">
        <v>45830</v>
      </c>
      <c r="D449" s="542">
        <v>45831</v>
      </c>
      <c r="E449" s="543" t="s">
        <v>342</v>
      </c>
      <c r="F449" s="543"/>
      <c r="G449" s="541">
        <v>2926864786760</v>
      </c>
      <c r="H449" s="541">
        <v>0</v>
      </c>
      <c r="I449" s="541">
        <v>0</v>
      </c>
      <c r="J449" s="542"/>
      <c r="K449" s="542"/>
      <c r="L449" s="543"/>
      <c r="M449" s="541">
        <v>0</v>
      </c>
      <c r="N449" s="543"/>
      <c r="O449" s="543"/>
      <c r="P449" s="543"/>
      <c r="Q449" s="543"/>
      <c r="R449" s="543" t="s">
        <v>706</v>
      </c>
      <c r="S449" s="543"/>
      <c r="T449" s="541">
        <v>2</v>
      </c>
      <c r="U449" s="541">
        <v>0</v>
      </c>
      <c r="V449" s="541">
        <v>0</v>
      </c>
      <c r="W449" s="541">
        <v>0</v>
      </c>
      <c r="X449" s="541">
        <v>0</v>
      </c>
      <c r="Y449" s="543"/>
      <c r="Z449" s="543" t="s">
        <v>620</v>
      </c>
      <c r="AA449" s="544">
        <v>45830</v>
      </c>
      <c r="AB449" s="544">
        <v>45830</v>
      </c>
      <c r="AC449" s="542">
        <v>45830</v>
      </c>
      <c r="AD449" s="541">
        <v>37068864161</v>
      </c>
      <c r="AE449" s="541">
        <v>0</v>
      </c>
      <c r="AF449" s="541">
        <v>0</v>
      </c>
      <c r="AG449" s="541">
        <v>0</v>
      </c>
      <c r="AH449" s="541">
        <v>0</v>
      </c>
      <c r="AI449" s="543"/>
      <c r="AJ449" s="541">
        <v>0</v>
      </c>
      <c r="AK449" s="541">
        <v>0</v>
      </c>
      <c r="AL449" s="541">
        <v>0</v>
      </c>
      <c r="AM449" s="541">
        <v>0</v>
      </c>
      <c r="AN449" s="541">
        <v>0</v>
      </c>
      <c r="AO449" s="541">
        <v>0</v>
      </c>
      <c r="AP449" s="541">
        <v>0</v>
      </c>
      <c r="AQ449" s="545" t="b">
        <v>0</v>
      </c>
      <c r="AR449" s="541">
        <v>0</v>
      </c>
      <c r="AS449" s="541">
        <v>0</v>
      </c>
      <c r="AT449" s="541">
        <v>0</v>
      </c>
      <c r="AU449" s="541">
        <v>0</v>
      </c>
      <c r="AV449" s="541">
        <v>0</v>
      </c>
      <c r="AW449" s="543"/>
      <c r="AX449" s="543"/>
      <c r="AY449" s="541">
        <v>-0.44166666666666671</v>
      </c>
      <c r="AZ449" s="541">
        <v>-0.09</v>
      </c>
      <c r="BA449" s="543"/>
      <c r="BB449" s="541">
        <v>0</v>
      </c>
      <c r="BC449" s="541">
        <v>0</v>
      </c>
      <c r="BD449" s="543"/>
      <c r="BE449" s="543"/>
      <c r="BF449" s="543"/>
      <c r="BG449" s="543"/>
      <c r="BH449" s="543" t="s">
        <v>344</v>
      </c>
      <c r="BI449" s="543"/>
      <c r="BJ449" s="545" t="b">
        <v>0</v>
      </c>
      <c r="BK449" s="541">
        <v>0</v>
      </c>
      <c r="BL449" s="541">
        <v>0</v>
      </c>
      <c r="BM449" s="541">
        <v>0.53</v>
      </c>
      <c r="BN449" s="543" t="s">
        <v>726</v>
      </c>
      <c r="BO449" s="541">
        <v>0</v>
      </c>
      <c r="BP449" s="541">
        <v>0</v>
      </c>
      <c r="BQ449" s="541">
        <v>0</v>
      </c>
      <c r="BR449" s="541">
        <v>3504234945</v>
      </c>
      <c r="BS449" s="543" t="s">
        <v>410</v>
      </c>
      <c r="BT449" s="541">
        <v>1</v>
      </c>
      <c r="BU449" s="545" t="b">
        <v>0</v>
      </c>
      <c r="BV449" s="543"/>
      <c r="BW449" s="541">
        <v>0</v>
      </c>
      <c r="BX449" s="541">
        <v>0</v>
      </c>
      <c r="BY449" s="543" t="s">
        <v>346</v>
      </c>
      <c r="BZ449" s="542">
        <v>45849</v>
      </c>
      <c r="CA449" s="541"/>
      <c r="CB449" s="541"/>
      <c r="CC449" s="541"/>
      <c r="CD449" s="541"/>
      <c r="CE449" s="541"/>
      <c r="CF449" s="541"/>
      <c r="CG449" s="541"/>
      <c r="CH449" s="541"/>
      <c r="CI449" s="541"/>
      <c r="CJ449" s="541"/>
      <c r="CK449" s="541"/>
      <c r="CL449" s="541"/>
      <c r="CM449" s="541"/>
      <c r="CN449" s="541"/>
      <c r="CO449" s="541"/>
      <c r="CP449" s="541"/>
      <c r="CQ449" s="541"/>
      <c r="CR449" s="541"/>
      <c r="CS449" s="541"/>
      <c r="CT449" s="541"/>
      <c r="CU449" s="541"/>
      <c r="CV449" s="541"/>
      <c r="CW449" s="541"/>
      <c r="CX449" s="541"/>
      <c r="CY449" s="541"/>
    </row>
    <row r="450" spans="1:103" ht="13.2">
      <c r="A450" s="546">
        <v>398197126</v>
      </c>
      <c r="B450" s="547">
        <v>45824</v>
      </c>
      <c r="C450" s="547">
        <v>45830</v>
      </c>
      <c r="D450" s="547">
        <v>45831</v>
      </c>
      <c r="E450" s="548" t="s">
        <v>342</v>
      </c>
      <c r="F450" s="548"/>
      <c r="G450" s="546">
        <v>2926864786769</v>
      </c>
      <c r="H450" s="546">
        <v>0</v>
      </c>
      <c r="I450" s="546">
        <v>0</v>
      </c>
      <c r="J450" s="547"/>
      <c r="K450" s="547"/>
      <c r="L450" s="548"/>
      <c r="M450" s="546">
        <v>0</v>
      </c>
      <c r="N450" s="548"/>
      <c r="O450" s="548"/>
      <c r="P450" s="548"/>
      <c r="Q450" s="548"/>
      <c r="R450" s="548" t="s">
        <v>706</v>
      </c>
      <c r="S450" s="548"/>
      <c r="T450" s="546">
        <v>2</v>
      </c>
      <c r="U450" s="546">
        <v>0</v>
      </c>
      <c r="V450" s="546">
        <v>0</v>
      </c>
      <c r="W450" s="546">
        <v>0</v>
      </c>
      <c r="X450" s="546">
        <v>0</v>
      </c>
      <c r="Y450" s="548"/>
      <c r="Z450" s="548" t="s">
        <v>620</v>
      </c>
      <c r="AA450" s="549">
        <v>45830</v>
      </c>
      <c r="AB450" s="549">
        <v>45830</v>
      </c>
      <c r="AC450" s="547">
        <v>45830</v>
      </c>
      <c r="AD450" s="546">
        <v>37068151786</v>
      </c>
      <c r="AE450" s="546">
        <v>0</v>
      </c>
      <c r="AF450" s="546">
        <v>0</v>
      </c>
      <c r="AG450" s="546">
        <v>0</v>
      </c>
      <c r="AH450" s="546">
        <v>0</v>
      </c>
      <c r="AI450" s="548"/>
      <c r="AJ450" s="546">
        <v>0</v>
      </c>
      <c r="AK450" s="546">
        <v>0</v>
      </c>
      <c r="AL450" s="546">
        <v>0</v>
      </c>
      <c r="AM450" s="546">
        <v>0</v>
      </c>
      <c r="AN450" s="546">
        <v>0</v>
      </c>
      <c r="AO450" s="546">
        <v>0</v>
      </c>
      <c r="AP450" s="546">
        <v>0</v>
      </c>
      <c r="AQ450" s="550" t="b">
        <v>0</v>
      </c>
      <c r="AR450" s="546">
        <v>0</v>
      </c>
      <c r="AS450" s="546">
        <v>0</v>
      </c>
      <c r="AT450" s="546">
        <v>0</v>
      </c>
      <c r="AU450" s="546">
        <v>0</v>
      </c>
      <c r="AV450" s="546">
        <v>0</v>
      </c>
      <c r="AW450" s="548"/>
      <c r="AX450" s="548"/>
      <c r="AY450" s="546">
        <v>-6.3583333333333334</v>
      </c>
      <c r="AZ450" s="546">
        <v>-1.27</v>
      </c>
      <c r="BA450" s="548"/>
      <c r="BB450" s="546">
        <v>0</v>
      </c>
      <c r="BC450" s="546">
        <v>0</v>
      </c>
      <c r="BD450" s="548"/>
      <c r="BE450" s="548"/>
      <c r="BF450" s="548"/>
      <c r="BG450" s="548"/>
      <c r="BH450" s="548" t="s">
        <v>344</v>
      </c>
      <c r="BI450" s="548"/>
      <c r="BJ450" s="550" t="b">
        <v>0</v>
      </c>
      <c r="BK450" s="546">
        <v>0</v>
      </c>
      <c r="BL450" s="546">
        <v>0</v>
      </c>
      <c r="BM450" s="546">
        <v>7.63</v>
      </c>
      <c r="BN450" s="548"/>
      <c r="BO450" s="546">
        <v>0</v>
      </c>
      <c r="BP450" s="546">
        <v>0</v>
      </c>
      <c r="BQ450" s="546">
        <v>0</v>
      </c>
      <c r="BR450" s="546">
        <v>0</v>
      </c>
      <c r="BS450" s="548" t="s">
        <v>746</v>
      </c>
      <c r="BT450" s="546">
        <v>1</v>
      </c>
      <c r="BU450" s="550" t="b">
        <v>0</v>
      </c>
      <c r="BV450" s="548"/>
      <c r="BW450" s="546">
        <v>0</v>
      </c>
      <c r="BX450" s="546">
        <v>0</v>
      </c>
      <c r="BY450" s="548" t="s">
        <v>346</v>
      </c>
      <c r="BZ450" s="547">
        <v>45849</v>
      </c>
      <c r="CA450" s="546"/>
      <c r="CB450" s="546"/>
      <c r="CC450" s="546"/>
      <c r="CD450" s="546"/>
      <c r="CE450" s="546"/>
      <c r="CF450" s="546"/>
      <c r="CG450" s="546"/>
      <c r="CH450" s="546"/>
      <c r="CI450" s="546"/>
      <c r="CJ450" s="546"/>
      <c r="CK450" s="546"/>
      <c r="CL450" s="546"/>
      <c r="CM450" s="546"/>
      <c r="CN450" s="546"/>
      <c r="CO450" s="546"/>
      <c r="CP450" s="546"/>
      <c r="CQ450" s="546"/>
      <c r="CR450" s="546"/>
      <c r="CS450" s="546"/>
      <c r="CT450" s="546"/>
      <c r="CU450" s="546"/>
      <c r="CV450" s="546"/>
      <c r="CW450" s="546"/>
      <c r="CX450" s="546"/>
      <c r="CY450" s="546"/>
    </row>
    <row r="451" spans="1:103" ht="13.2">
      <c r="A451" s="541">
        <v>398197126</v>
      </c>
      <c r="B451" s="542">
        <v>45824</v>
      </c>
      <c r="C451" s="542">
        <v>45830</v>
      </c>
      <c r="D451" s="542">
        <v>45831</v>
      </c>
      <c r="E451" s="543" t="s">
        <v>342</v>
      </c>
      <c r="F451" s="543"/>
      <c r="G451" s="541">
        <v>2926864786763</v>
      </c>
      <c r="H451" s="541">
        <v>0</v>
      </c>
      <c r="I451" s="541">
        <v>0</v>
      </c>
      <c r="J451" s="542"/>
      <c r="K451" s="542"/>
      <c r="L451" s="543"/>
      <c r="M451" s="541">
        <v>0</v>
      </c>
      <c r="N451" s="543"/>
      <c r="O451" s="543"/>
      <c r="P451" s="543"/>
      <c r="Q451" s="543"/>
      <c r="R451" s="543" t="s">
        <v>706</v>
      </c>
      <c r="S451" s="543"/>
      <c r="T451" s="541">
        <v>2</v>
      </c>
      <c r="U451" s="541">
        <v>0</v>
      </c>
      <c r="V451" s="541">
        <v>0</v>
      </c>
      <c r="W451" s="541">
        <v>0</v>
      </c>
      <c r="X451" s="541">
        <v>0</v>
      </c>
      <c r="Y451" s="543"/>
      <c r="Z451" s="543" t="s">
        <v>620</v>
      </c>
      <c r="AA451" s="544">
        <v>45830</v>
      </c>
      <c r="AB451" s="544">
        <v>45830</v>
      </c>
      <c r="AC451" s="542">
        <v>45830</v>
      </c>
      <c r="AD451" s="541">
        <v>37270869371</v>
      </c>
      <c r="AE451" s="541">
        <v>0</v>
      </c>
      <c r="AF451" s="541">
        <v>0</v>
      </c>
      <c r="AG451" s="541">
        <v>0</v>
      </c>
      <c r="AH451" s="541">
        <v>0</v>
      </c>
      <c r="AI451" s="543"/>
      <c r="AJ451" s="541">
        <v>0</v>
      </c>
      <c r="AK451" s="541">
        <v>0</v>
      </c>
      <c r="AL451" s="541">
        <v>0</v>
      </c>
      <c r="AM451" s="541">
        <v>0</v>
      </c>
      <c r="AN451" s="541">
        <v>0</v>
      </c>
      <c r="AO451" s="541">
        <v>0</v>
      </c>
      <c r="AP451" s="541">
        <v>0</v>
      </c>
      <c r="AQ451" s="545" t="b">
        <v>0</v>
      </c>
      <c r="AR451" s="541">
        <v>0</v>
      </c>
      <c r="AS451" s="541">
        <v>0</v>
      </c>
      <c r="AT451" s="541">
        <v>0</v>
      </c>
      <c r="AU451" s="541">
        <v>0</v>
      </c>
      <c r="AV451" s="541">
        <v>0</v>
      </c>
      <c r="AW451" s="543"/>
      <c r="AX451" s="543"/>
      <c r="AY451" s="541">
        <v>-0.90833333333333333</v>
      </c>
      <c r="AZ451" s="541">
        <v>-0.18</v>
      </c>
      <c r="BA451" s="543"/>
      <c r="BB451" s="541">
        <v>0</v>
      </c>
      <c r="BC451" s="541">
        <v>0</v>
      </c>
      <c r="BD451" s="543"/>
      <c r="BE451" s="543"/>
      <c r="BF451" s="543"/>
      <c r="BG451" s="543"/>
      <c r="BH451" s="543" t="s">
        <v>344</v>
      </c>
      <c r="BI451" s="543"/>
      <c r="BJ451" s="545" t="b">
        <v>0</v>
      </c>
      <c r="BK451" s="541">
        <v>0</v>
      </c>
      <c r="BL451" s="541">
        <v>0</v>
      </c>
      <c r="BM451" s="541">
        <v>1.0900000000000001</v>
      </c>
      <c r="BN451" s="543" t="s">
        <v>747</v>
      </c>
      <c r="BO451" s="541">
        <v>0</v>
      </c>
      <c r="BP451" s="541">
        <v>0</v>
      </c>
      <c r="BQ451" s="541">
        <v>0</v>
      </c>
      <c r="BR451" s="541">
        <v>3521684135</v>
      </c>
      <c r="BS451" s="543" t="s">
        <v>748</v>
      </c>
      <c r="BT451" s="541">
        <v>1</v>
      </c>
      <c r="BU451" s="545" t="b">
        <v>0</v>
      </c>
      <c r="BV451" s="543"/>
      <c r="BW451" s="541">
        <v>0</v>
      </c>
      <c r="BX451" s="541">
        <v>0</v>
      </c>
      <c r="BY451" s="543" t="s">
        <v>346</v>
      </c>
      <c r="BZ451" s="542">
        <v>45849</v>
      </c>
      <c r="CA451" s="541"/>
      <c r="CB451" s="541"/>
      <c r="CC451" s="541"/>
      <c r="CD451" s="541"/>
      <c r="CE451" s="541"/>
      <c r="CF451" s="541"/>
      <c r="CG451" s="541"/>
      <c r="CH451" s="541"/>
      <c r="CI451" s="541"/>
      <c r="CJ451" s="541"/>
      <c r="CK451" s="541"/>
      <c r="CL451" s="541"/>
      <c r="CM451" s="541"/>
      <c r="CN451" s="541"/>
      <c r="CO451" s="541"/>
      <c r="CP451" s="541"/>
      <c r="CQ451" s="541"/>
      <c r="CR451" s="541"/>
      <c r="CS451" s="541"/>
      <c r="CT451" s="541"/>
      <c r="CU451" s="541"/>
      <c r="CV451" s="541"/>
      <c r="CW451" s="541"/>
      <c r="CX451" s="541"/>
      <c r="CY451" s="541"/>
    </row>
    <row r="452" spans="1:103" ht="13.2">
      <c r="A452" s="546">
        <v>398197126</v>
      </c>
      <c r="B452" s="547">
        <v>45824</v>
      </c>
      <c r="C452" s="547">
        <v>45830</v>
      </c>
      <c r="D452" s="547">
        <v>45831</v>
      </c>
      <c r="E452" s="548" t="s">
        <v>342</v>
      </c>
      <c r="F452" s="548"/>
      <c r="G452" s="546">
        <v>2926864786770</v>
      </c>
      <c r="H452" s="546">
        <v>0</v>
      </c>
      <c r="I452" s="546">
        <v>0</v>
      </c>
      <c r="J452" s="547"/>
      <c r="K452" s="547"/>
      <c r="L452" s="548"/>
      <c r="M452" s="546">
        <v>0</v>
      </c>
      <c r="N452" s="548"/>
      <c r="O452" s="548"/>
      <c r="P452" s="548"/>
      <c r="Q452" s="548"/>
      <c r="R452" s="548" t="s">
        <v>706</v>
      </c>
      <c r="S452" s="548"/>
      <c r="T452" s="546">
        <v>2</v>
      </c>
      <c r="U452" s="546">
        <v>0</v>
      </c>
      <c r="V452" s="546">
        <v>0</v>
      </c>
      <c r="W452" s="546">
        <v>0</v>
      </c>
      <c r="X452" s="546">
        <v>0</v>
      </c>
      <c r="Y452" s="548"/>
      <c r="Z452" s="548" t="s">
        <v>620</v>
      </c>
      <c r="AA452" s="549">
        <v>45830</v>
      </c>
      <c r="AB452" s="549">
        <v>45830</v>
      </c>
      <c r="AC452" s="547">
        <v>45830</v>
      </c>
      <c r="AD452" s="546">
        <v>37127671031</v>
      </c>
      <c r="AE452" s="546">
        <v>0</v>
      </c>
      <c r="AF452" s="546">
        <v>0</v>
      </c>
      <c r="AG452" s="546">
        <v>0</v>
      </c>
      <c r="AH452" s="546">
        <v>0</v>
      </c>
      <c r="AI452" s="548"/>
      <c r="AJ452" s="546">
        <v>0</v>
      </c>
      <c r="AK452" s="546">
        <v>0</v>
      </c>
      <c r="AL452" s="546">
        <v>0</v>
      </c>
      <c r="AM452" s="546">
        <v>0</v>
      </c>
      <c r="AN452" s="546">
        <v>0</v>
      </c>
      <c r="AO452" s="546">
        <v>0</v>
      </c>
      <c r="AP452" s="546">
        <v>0</v>
      </c>
      <c r="AQ452" s="550" t="b">
        <v>0</v>
      </c>
      <c r="AR452" s="546">
        <v>0</v>
      </c>
      <c r="AS452" s="546">
        <v>0</v>
      </c>
      <c r="AT452" s="546">
        <v>0</v>
      </c>
      <c r="AU452" s="546">
        <v>0</v>
      </c>
      <c r="AV452" s="546">
        <v>0</v>
      </c>
      <c r="AW452" s="548"/>
      <c r="AX452" s="548"/>
      <c r="AY452" s="546">
        <v>-0.55833333333333335</v>
      </c>
      <c r="AZ452" s="546">
        <v>-0.11</v>
      </c>
      <c r="BA452" s="548"/>
      <c r="BB452" s="546">
        <v>0</v>
      </c>
      <c r="BC452" s="546">
        <v>0</v>
      </c>
      <c r="BD452" s="548"/>
      <c r="BE452" s="548"/>
      <c r="BF452" s="548"/>
      <c r="BG452" s="548"/>
      <c r="BH452" s="548" t="s">
        <v>344</v>
      </c>
      <c r="BI452" s="548"/>
      <c r="BJ452" s="550" t="b">
        <v>0</v>
      </c>
      <c r="BK452" s="546">
        <v>0</v>
      </c>
      <c r="BL452" s="546">
        <v>0</v>
      </c>
      <c r="BM452" s="546">
        <v>0.67</v>
      </c>
      <c r="BN452" s="548"/>
      <c r="BO452" s="546">
        <v>0</v>
      </c>
      <c r="BP452" s="546">
        <v>0</v>
      </c>
      <c r="BQ452" s="546">
        <v>0</v>
      </c>
      <c r="BR452" s="546">
        <v>0</v>
      </c>
      <c r="BS452" s="548" t="s">
        <v>749</v>
      </c>
      <c r="BT452" s="546">
        <v>1</v>
      </c>
      <c r="BU452" s="550" t="b">
        <v>0</v>
      </c>
      <c r="BV452" s="548"/>
      <c r="BW452" s="546">
        <v>0</v>
      </c>
      <c r="BX452" s="546">
        <v>0</v>
      </c>
      <c r="BY452" s="548" t="s">
        <v>346</v>
      </c>
      <c r="BZ452" s="547">
        <v>45849</v>
      </c>
      <c r="CA452" s="546"/>
      <c r="CB452" s="546"/>
      <c r="CC452" s="546"/>
      <c r="CD452" s="546"/>
      <c r="CE452" s="546"/>
      <c r="CF452" s="546"/>
      <c r="CG452" s="546"/>
      <c r="CH452" s="546"/>
      <c r="CI452" s="546"/>
      <c r="CJ452" s="546"/>
      <c r="CK452" s="546"/>
      <c r="CL452" s="546"/>
      <c r="CM452" s="546"/>
      <c r="CN452" s="546"/>
      <c r="CO452" s="546"/>
      <c r="CP452" s="546"/>
      <c r="CQ452" s="546"/>
      <c r="CR452" s="546"/>
      <c r="CS452" s="546"/>
      <c r="CT452" s="546"/>
      <c r="CU452" s="546"/>
      <c r="CV452" s="546"/>
      <c r="CW452" s="546"/>
      <c r="CX452" s="546"/>
      <c r="CY452" s="546"/>
    </row>
    <row r="453" spans="1:103" ht="13.2">
      <c r="A453" s="541">
        <v>406163850</v>
      </c>
      <c r="B453" s="542">
        <v>45831</v>
      </c>
      <c r="C453" s="542">
        <v>45837</v>
      </c>
      <c r="D453" s="542">
        <v>45838</v>
      </c>
      <c r="E453" s="543" t="s">
        <v>342</v>
      </c>
      <c r="F453" s="543"/>
      <c r="G453" s="541">
        <v>2926981803843</v>
      </c>
      <c r="H453" s="541">
        <v>0</v>
      </c>
      <c r="I453" s="541">
        <v>0</v>
      </c>
      <c r="J453" s="542"/>
      <c r="K453" s="542"/>
      <c r="L453" s="543"/>
      <c r="M453" s="541">
        <v>0</v>
      </c>
      <c r="N453" s="543"/>
      <c r="O453" s="543"/>
      <c r="P453" s="543"/>
      <c r="Q453" s="543"/>
      <c r="R453" s="543" t="s">
        <v>706</v>
      </c>
      <c r="S453" s="543"/>
      <c r="T453" s="541">
        <v>2</v>
      </c>
      <c r="U453" s="541">
        <v>0</v>
      </c>
      <c r="V453" s="541">
        <v>0</v>
      </c>
      <c r="W453" s="541">
        <v>0</v>
      </c>
      <c r="X453" s="541">
        <v>0</v>
      </c>
      <c r="Y453" s="543"/>
      <c r="Z453" s="543" t="s">
        <v>620</v>
      </c>
      <c r="AA453" s="544">
        <v>45831</v>
      </c>
      <c r="AB453" s="544">
        <v>45831</v>
      </c>
      <c r="AC453" s="542">
        <v>45831</v>
      </c>
      <c r="AD453" s="541">
        <v>37207386857</v>
      </c>
      <c r="AE453" s="541">
        <v>0</v>
      </c>
      <c r="AF453" s="541">
        <v>0</v>
      </c>
      <c r="AG453" s="541">
        <v>0</v>
      </c>
      <c r="AH453" s="541">
        <v>0</v>
      </c>
      <c r="AI453" s="543"/>
      <c r="AJ453" s="541">
        <v>0</v>
      </c>
      <c r="AK453" s="541">
        <v>0</v>
      </c>
      <c r="AL453" s="541">
        <v>0</v>
      </c>
      <c r="AM453" s="541">
        <v>0</v>
      </c>
      <c r="AN453" s="541">
        <v>0</v>
      </c>
      <c r="AO453" s="541">
        <v>0</v>
      </c>
      <c r="AP453" s="541">
        <v>0</v>
      </c>
      <c r="AQ453" s="545" t="b">
        <v>0</v>
      </c>
      <c r="AR453" s="541">
        <v>0</v>
      </c>
      <c r="AS453" s="541">
        <v>0</v>
      </c>
      <c r="AT453" s="541">
        <v>0</v>
      </c>
      <c r="AU453" s="541">
        <v>0</v>
      </c>
      <c r="AV453" s="541">
        <v>0</v>
      </c>
      <c r="AW453" s="543"/>
      <c r="AX453" s="543"/>
      <c r="AY453" s="541">
        <v>-1.4833333333333334</v>
      </c>
      <c r="AZ453" s="541">
        <v>-0.3</v>
      </c>
      <c r="BA453" s="543"/>
      <c r="BB453" s="541">
        <v>0</v>
      </c>
      <c r="BC453" s="541">
        <v>0</v>
      </c>
      <c r="BD453" s="543"/>
      <c r="BE453" s="543"/>
      <c r="BF453" s="543"/>
      <c r="BG453" s="543"/>
      <c r="BH453" s="543" t="s">
        <v>344</v>
      </c>
      <c r="BI453" s="543"/>
      <c r="BJ453" s="545" t="b">
        <v>0</v>
      </c>
      <c r="BK453" s="541">
        <v>0</v>
      </c>
      <c r="BL453" s="541">
        <v>0</v>
      </c>
      <c r="BM453" s="541">
        <v>1.78</v>
      </c>
      <c r="BN453" s="543" t="s">
        <v>750</v>
      </c>
      <c r="BO453" s="541">
        <v>0</v>
      </c>
      <c r="BP453" s="541">
        <v>0</v>
      </c>
      <c r="BQ453" s="541">
        <v>0</v>
      </c>
      <c r="BR453" s="541">
        <v>3517632340</v>
      </c>
      <c r="BS453" s="543" t="s">
        <v>408</v>
      </c>
      <c r="BT453" s="541">
        <v>1</v>
      </c>
      <c r="BU453" s="545" t="b">
        <v>0</v>
      </c>
      <c r="BV453" s="543"/>
      <c r="BW453" s="541">
        <v>0</v>
      </c>
      <c r="BX453" s="541">
        <v>0</v>
      </c>
      <c r="BY453" s="543" t="s">
        <v>346</v>
      </c>
      <c r="BZ453" s="542">
        <v>45849</v>
      </c>
      <c r="CA453" s="541"/>
      <c r="CB453" s="541"/>
      <c r="CC453" s="541"/>
      <c r="CD453" s="541"/>
      <c r="CE453" s="541"/>
      <c r="CF453" s="541"/>
      <c r="CG453" s="541"/>
      <c r="CH453" s="541"/>
      <c r="CI453" s="541"/>
      <c r="CJ453" s="541"/>
      <c r="CK453" s="541"/>
      <c r="CL453" s="541"/>
      <c r="CM453" s="541"/>
      <c r="CN453" s="541"/>
      <c r="CO453" s="541"/>
      <c r="CP453" s="541"/>
      <c r="CQ453" s="541"/>
      <c r="CR453" s="541"/>
      <c r="CS453" s="541"/>
      <c r="CT453" s="541"/>
      <c r="CU453" s="541"/>
      <c r="CV453" s="541"/>
      <c r="CW453" s="541"/>
      <c r="CX453" s="541"/>
      <c r="CY453" s="541"/>
    </row>
    <row r="454" spans="1:103" ht="13.2">
      <c r="A454" s="546">
        <v>406163850</v>
      </c>
      <c r="B454" s="547">
        <v>45831</v>
      </c>
      <c r="C454" s="547">
        <v>45837</v>
      </c>
      <c r="D454" s="547">
        <v>45838</v>
      </c>
      <c r="E454" s="548" t="s">
        <v>342</v>
      </c>
      <c r="F454" s="548"/>
      <c r="G454" s="546">
        <v>2926981803844</v>
      </c>
      <c r="H454" s="546">
        <v>0</v>
      </c>
      <c r="I454" s="546">
        <v>0</v>
      </c>
      <c r="J454" s="547"/>
      <c r="K454" s="547"/>
      <c r="L454" s="548"/>
      <c r="M454" s="546">
        <v>0</v>
      </c>
      <c r="N454" s="548"/>
      <c r="O454" s="548"/>
      <c r="P454" s="548"/>
      <c r="Q454" s="548"/>
      <c r="R454" s="548" t="s">
        <v>706</v>
      </c>
      <c r="S454" s="548"/>
      <c r="T454" s="546">
        <v>2</v>
      </c>
      <c r="U454" s="546">
        <v>0</v>
      </c>
      <c r="V454" s="546">
        <v>0</v>
      </c>
      <c r="W454" s="546">
        <v>0</v>
      </c>
      <c r="X454" s="546">
        <v>0</v>
      </c>
      <c r="Y454" s="548"/>
      <c r="Z454" s="548" t="s">
        <v>620</v>
      </c>
      <c r="AA454" s="549">
        <v>45831</v>
      </c>
      <c r="AB454" s="549">
        <v>45831</v>
      </c>
      <c r="AC454" s="547">
        <v>45831</v>
      </c>
      <c r="AD454" s="546">
        <v>37197395192</v>
      </c>
      <c r="AE454" s="546">
        <v>0</v>
      </c>
      <c r="AF454" s="546">
        <v>0</v>
      </c>
      <c r="AG454" s="546">
        <v>0</v>
      </c>
      <c r="AH454" s="546">
        <v>0</v>
      </c>
      <c r="AI454" s="548"/>
      <c r="AJ454" s="546">
        <v>0</v>
      </c>
      <c r="AK454" s="546">
        <v>0</v>
      </c>
      <c r="AL454" s="546">
        <v>0</v>
      </c>
      <c r="AM454" s="546">
        <v>0</v>
      </c>
      <c r="AN454" s="546">
        <v>0</v>
      </c>
      <c r="AO454" s="546">
        <v>0</v>
      </c>
      <c r="AP454" s="546">
        <v>0</v>
      </c>
      <c r="AQ454" s="550" t="b">
        <v>0</v>
      </c>
      <c r="AR454" s="546">
        <v>0</v>
      </c>
      <c r="AS454" s="546">
        <v>0</v>
      </c>
      <c r="AT454" s="546">
        <v>0</v>
      </c>
      <c r="AU454" s="546">
        <v>0</v>
      </c>
      <c r="AV454" s="546">
        <v>0</v>
      </c>
      <c r="AW454" s="548"/>
      <c r="AX454" s="548"/>
      <c r="AY454" s="546">
        <v>-0.19166666666666671</v>
      </c>
      <c r="AZ454" s="546">
        <v>-0.04</v>
      </c>
      <c r="BA454" s="548"/>
      <c r="BB454" s="546">
        <v>0</v>
      </c>
      <c r="BC454" s="546">
        <v>0</v>
      </c>
      <c r="BD454" s="548"/>
      <c r="BE454" s="548"/>
      <c r="BF454" s="548"/>
      <c r="BG454" s="548"/>
      <c r="BH454" s="548" t="s">
        <v>344</v>
      </c>
      <c r="BI454" s="548"/>
      <c r="BJ454" s="550" t="b">
        <v>0</v>
      </c>
      <c r="BK454" s="546">
        <v>0</v>
      </c>
      <c r="BL454" s="546">
        <v>0</v>
      </c>
      <c r="BM454" s="546">
        <v>0.23</v>
      </c>
      <c r="BN454" s="548"/>
      <c r="BO454" s="546">
        <v>0</v>
      </c>
      <c r="BP454" s="546">
        <v>0</v>
      </c>
      <c r="BQ454" s="546">
        <v>0</v>
      </c>
      <c r="BR454" s="546">
        <v>3516632363</v>
      </c>
      <c r="BS454" s="548" t="s">
        <v>413</v>
      </c>
      <c r="BT454" s="546">
        <v>1</v>
      </c>
      <c r="BU454" s="550" t="b">
        <v>0</v>
      </c>
      <c r="BV454" s="548"/>
      <c r="BW454" s="546">
        <v>0</v>
      </c>
      <c r="BX454" s="546">
        <v>0</v>
      </c>
      <c r="BY454" s="548" t="s">
        <v>346</v>
      </c>
      <c r="BZ454" s="547">
        <v>45849</v>
      </c>
      <c r="CA454" s="546"/>
      <c r="CB454" s="546"/>
      <c r="CC454" s="546"/>
      <c r="CD454" s="546"/>
      <c r="CE454" s="546"/>
      <c r="CF454" s="546"/>
      <c r="CG454" s="546"/>
      <c r="CH454" s="546"/>
      <c r="CI454" s="546"/>
      <c r="CJ454" s="546"/>
      <c r="CK454" s="546"/>
      <c r="CL454" s="546"/>
      <c r="CM454" s="546"/>
      <c r="CN454" s="546"/>
      <c r="CO454" s="546"/>
      <c r="CP454" s="546"/>
      <c r="CQ454" s="546"/>
      <c r="CR454" s="546"/>
      <c r="CS454" s="546"/>
      <c r="CT454" s="546"/>
      <c r="CU454" s="546"/>
      <c r="CV454" s="546"/>
      <c r="CW454" s="546"/>
      <c r="CX454" s="546"/>
      <c r="CY454" s="546"/>
    </row>
    <row r="455" spans="1:103" ht="13.2">
      <c r="A455" s="541">
        <v>406163850</v>
      </c>
      <c r="B455" s="542">
        <v>45831</v>
      </c>
      <c r="C455" s="542">
        <v>45837</v>
      </c>
      <c r="D455" s="542">
        <v>45838</v>
      </c>
      <c r="E455" s="543" t="s">
        <v>342</v>
      </c>
      <c r="F455" s="543"/>
      <c r="G455" s="541">
        <v>2927158172983</v>
      </c>
      <c r="H455" s="541">
        <v>0</v>
      </c>
      <c r="I455" s="541">
        <v>0</v>
      </c>
      <c r="J455" s="542"/>
      <c r="K455" s="542"/>
      <c r="L455" s="543"/>
      <c r="M455" s="541">
        <v>0</v>
      </c>
      <c r="N455" s="543"/>
      <c r="O455" s="543"/>
      <c r="P455" s="543"/>
      <c r="Q455" s="543"/>
      <c r="R455" s="543" t="s">
        <v>706</v>
      </c>
      <c r="S455" s="543"/>
      <c r="T455" s="541">
        <v>2</v>
      </c>
      <c r="U455" s="541">
        <v>0</v>
      </c>
      <c r="V455" s="541">
        <v>0</v>
      </c>
      <c r="W455" s="541">
        <v>0</v>
      </c>
      <c r="X455" s="541">
        <v>0</v>
      </c>
      <c r="Y455" s="543"/>
      <c r="Z455" s="543" t="s">
        <v>620</v>
      </c>
      <c r="AA455" s="544">
        <v>45832</v>
      </c>
      <c r="AB455" s="544">
        <v>45832</v>
      </c>
      <c r="AC455" s="542">
        <v>45832</v>
      </c>
      <c r="AD455" s="541">
        <v>37351988689</v>
      </c>
      <c r="AE455" s="541">
        <v>0</v>
      </c>
      <c r="AF455" s="541">
        <v>0</v>
      </c>
      <c r="AG455" s="541">
        <v>0</v>
      </c>
      <c r="AH455" s="541">
        <v>0</v>
      </c>
      <c r="AI455" s="543"/>
      <c r="AJ455" s="541">
        <v>0</v>
      </c>
      <c r="AK455" s="541">
        <v>0</v>
      </c>
      <c r="AL455" s="541">
        <v>0</v>
      </c>
      <c r="AM455" s="541">
        <v>0</v>
      </c>
      <c r="AN455" s="541">
        <v>0</v>
      </c>
      <c r="AO455" s="541">
        <v>0</v>
      </c>
      <c r="AP455" s="541">
        <v>0</v>
      </c>
      <c r="AQ455" s="545" t="b">
        <v>0</v>
      </c>
      <c r="AR455" s="541">
        <v>0</v>
      </c>
      <c r="AS455" s="541">
        <v>0</v>
      </c>
      <c r="AT455" s="541">
        <v>0</v>
      </c>
      <c r="AU455" s="541">
        <v>0</v>
      </c>
      <c r="AV455" s="541">
        <v>0</v>
      </c>
      <c r="AW455" s="543"/>
      <c r="AX455" s="543"/>
      <c r="AY455" s="541">
        <v>-0.28333333333333333</v>
      </c>
      <c r="AZ455" s="541">
        <v>-0.06</v>
      </c>
      <c r="BA455" s="543"/>
      <c r="BB455" s="541">
        <v>0</v>
      </c>
      <c r="BC455" s="541">
        <v>0</v>
      </c>
      <c r="BD455" s="543"/>
      <c r="BE455" s="543"/>
      <c r="BF455" s="543"/>
      <c r="BG455" s="543"/>
      <c r="BH455" s="543" t="s">
        <v>344</v>
      </c>
      <c r="BI455" s="543"/>
      <c r="BJ455" s="545" t="b">
        <v>0</v>
      </c>
      <c r="BK455" s="541">
        <v>0</v>
      </c>
      <c r="BL455" s="541">
        <v>0</v>
      </c>
      <c r="BM455" s="541">
        <v>0.34</v>
      </c>
      <c r="BN455" s="543"/>
      <c r="BO455" s="541">
        <v>0</v>
      </c>
      <c r="BP455" s="541">
        <v>0</v>
      </c>
      <c r="BQ455" s="541">
        <v>0</v>
      </c>
      <c r="BR455" s="541">
        <v>3526844327</v>
      </c>
      <c r="BS455" s="543" t="s">
        <v>417</v>
      </c>
      <c r="BT455" s="541">
        <v>1</v>
      </c>
      <c r="BU455" s="545" t="b">
        <v>0</v>
      </c>
      <c r="BV455" s="543"/>
      <c r="BW455" s="541">
        <v>0</v>
      </c>
      <c r="BX455" s="541">
        <v>0</v>
      </c>
      <c r="BY455" s="543" t="s">
        <v>346</v>
      </c>
      <c r="BZ455" s="542">
        <v>45849</v>
      </c>
      <c r="CA455" s="541"/>
      <c r="CB455" s="541"/>
      <c r="CC455" s="541"/>
      <c r="CD455" s="541"/>
      <c r="CE455" s="541"/>
      <c r="CF455" s="541"/>
      <c r="CG455" s="541"/>
      <c r="CH455" s="541"/>
      <c r="CI455" s="541"/>
      <c r="CJ455" s="541"/>
      <c r="CK455" s="541"/>
      <c r="CL455" s="541"/>
      <c r="CM455" s="541"/>
      <c r="CN455" s="541"/>
      <c r="CO455" s="541"/>
      <c r="CP455" s="541"/>
      <c r="CQ455" s="541"/>
      <c r="CR455" s="541"/>
      <c r="CS455" s="541"/>
      <c r="CT455" s="541"/>
      <c r="CU455" s="541"/>
      <c r="CV455" s="541"/>
      <c r="CW455" s="541"/>
      <c r="CX455" s="541"/>
      <c r="CY455" s="541"/>
    </row>
    <row r="456" spans="1:103" ht="13.2">
      <c r="A456" s="546">
        <v>406163850</v>
      </c>
      <c r="B456" s="547">
        <v>45831</v>
      </c>
      <c r="C456" s="547">
        <v>45837</v>
      </c>
      <c r="D456" s="547">
        <v>45838</v>
      </c>
      <c r="E456" s="548" t="s">
        <v>342</v>
      </c>
      <c r="F456" s="548"/>
      <c r="G456" s="546">
        <v>2927158172982</v>
      </c>
      <c r="H456" s="546">
        <v>0</v>
      </c>
      <c r="I456" s="546">
        <v>0</v>
      </c>
      <c r="J456" s="547"/>
      <c r="K456" s="547"/>
      <c r="L456" s="548"/>
      <c r="M456" s="546">
        <v>0</v>
      </c>
      <c r="N456" s="548"/>
      <c r="O456" s="548"/>
      <c r="P456" s="548"/>
      <c r="Q456" s="548"/>
      <c r="R456" s="548" t="s">
        <v>706</v>
      </c>
      <c r="S456" s="548"/>
      <c r="T456" s="546">
        <v>2</v>
      </c>
      <c r="U456" s="546">
        <v>0</v>
      </c>
      <c r="V456" s="546">
        <v>0</v>
      </c>
      <c r="W456" s="546">
        <v>0</v>
      </c>
      <c r="X456" s="546">
        <v>0</v>
      </c>
      <c r="Y456" s="548"/>
      <c r="Z456" s="548" t="s">
        <v>620</v>
      </c>
      <c r="AA456" s="549">
        <v>45832</v>
      </c>
      <c r="AB456" s="549">
        <v>45832</v>
      </c>
      <c r="AC456" s="547">
        <v>45832</v>
      </c>
      <c r="AD456" s="546">
        <v>37209025217</v>
      </c>
      <c r="AE456" s="546">
        <v>0</v>
      </c>
      <c r="AF456" s="546">
        <v>0</v>
      </c>
      <c r="AG456" s="546">
        <v>0</v>
      </c>
      <c r="AH456" s="546">
        <v>0</v>
      </c>
      <c r="AI456" s="548"/>
      <c r="AJ456" s="546">
        <v>0</v>
      </c>
      <c r="AK456" s="546">
        <v>0</v>
      </c>
      <c r="AL456" s="546">
        <v>0</v>
      </c>
      <c r="AM456" s="546">
        <v>0</v>
      </c>
      <c r="AN456" s="546">
        <v>0</v>
      </c>
      <c r="AO456" s="546">
        <v>0</v>
      </c>
      <c r="AP456" s="546">
        <v>0</v>
      </c>
      <c r="AQ456" s="550" t="b">
        <v>0</v>
      </c>
      <c r="AR456" s="546">
        <v>0</v>
      </c>
      <c r="AS456" s="546">
        <v>0</v>
      </c>
      <c r="AT456" s="546">
        <v>0</v>
      </c>
      <c r="AU456" s="546">
        <v>0</v>
      </c>
      <c r="AV456" s="546">
        <v>0</v>
      </c>
      <c r="AW456" s="548"/>
      <c r="AX456" s="548"/>
      <c r="AY456" s="546">
        <v>-0.45</v>
      </c>
      <c r="AZ456" s="546">
        <v>-0.09</v>
      </c>
      <c r="BA456" s="548"/>
      <c r="BB456" s="546">
        <v>0</v>
      </c>
      <c r="BC456" s="546">
        <v>0</v>
      </c>
      <c r="BD456" s="548"/>
      <c r="BE456" s="548"/>
      <c r="BF456" s="548"/>
      <c r="BG456" s="548"/>
      <c r="BH456" s="548" t="s">
        <v>344</v>
      </c>
      <c r="BI456" s="548"/>
      <c r="BJ456" s="550" t="b">
        <v>0</v>
      </c>
      <c r="BK456" s="546">
        <v>0</v>
      </c>
      <c r="BL456" s="546">
        <v>0</v>
      </c>
      <c r="BM456" s="546">
        <v>0.54</v>
      </c>
      <c r="BN456" s="548" t="s">
        <v>751</v>
      </c>
      <c r="BO456" s="546">
        <v>0</v>
      </c>
      <c r="BP456" s="546">
        <v>0</v>
      </c>
      <c r="BQ456" s="546">
        <v>0</v>
      </c>
      <c r="BR456" s="546">
        <v>3518782165</v>
      </c>
      <c r="BS456" s="548" t="s">
        <v>416</v>
      </c>
      <c r="BT456" s="546">
        <v>1</v>
      </c>
      <c r="BU456" s="550" t="b">
        <v>0</v>
      </c>
      <c r="BV456" s="548"/>
      <c r="BW456" s="546">
        <v>0</v>
      </c>
      <c r="BX456" s="546">
        <v>0</v>
      </c>
      <c r="BY456" s="548" t="s">
        <v>346</v>
      </c>
      <c r="BZ456" s="547">
        <v>45849</v>
      </c>
      <c r="CA456" s="546"/>
      <c r="CB456" s="546"/>
      <c r="CC456" s="546"/>
      <c r="CD456" s="546"/>
      <c r="CE456" s="546"/>
      <c r="CF456" s="546"/>
      <c r="CG456" s="546"/>
      <c r="CH456" s="546"/>
      <c r="CI456" s="546"/>
      <c r="CJ456" s="546"/>
      <c r="CK456" s="546"/>
      <c r="CL456" s="546"/>
      <c r="CM456" s="546"/>
      <c r="CN456" s="546"/>
      <c r="CO456" s="546"/>
      <c r="CP456" s="546"/>
      <c r="CQ456" s="546"/>
      <c r="CR456" s="546"/>
      <c r="CS456" s="546"/>
      <c r="CT456" s="546"/>
      <c r="CU456" s="546"/>
      <c r="CV456" s="546"/>
      <c r="CW456" s="546"/>
      <c r="CX456" s="546"/>
      <c r="CY456" s="546"/>
    </row>
    <row r="457" spans="1:103" ht="13.2">
      <c r="A457" s="541">
        <v>406163850</v>
      </c>
      <c r="B457" s="542">
        <v>45831</v>
      </c>
      <c r="C457" s="542">
        <v>45837</v>
      </c>
      <c r="D457" s="542">
        <v>45838</v>
      </c>
      <c r="E457" s="543" t="s">
        <v>342</v>
      </c>
      <c r="F457" s="543"/>
      <c r="G457" s="541">
        <v>2927158172986</v>
      </c>
      <c r="H457" s="541">
        <v>0</v>
      </c>
      <c r="I457" s="541">
        <v>0</v>
      </c>
      <c r="J457" s="542"/>
      <c r="K457" s="542"/>
      <c r="L457" s="543"/>
      <c r="M457" s="541">
        <v>0</v>
      </c>
      <c r="N457" s="543"/>
      <c r="O457" s="543"/>
      <c r="P457" s="543"/>
      <c r="Q457" s="543"/>
      <c r="R457" s="543" t="s">
        <v>706</v>
      </c>
      <c r="S457" s="543"/>
      <c r="T457" s="541">
        <v>2</v>
      </c>
      <c r="U457" s="541">
        <v>0</v>
      </c>
      <c r="V457" s="541">
        <v>0</v>
      </c>
      <c r="W457" s="541">
        <v>0</v>
      </c>
      <c r="X457" s="541">
        <v>0</v>
      </c>
      <c r="Y457" s="543"/>
      <c r="Z457" s="543" t="s">
        <v>620</v>
      </c>
      <c r="AA457" s="544">
        <v>45832</v>
      </c>
      <c r="AB457" s="544">
        <v>45832</v>
      </c>
      <c r="AC457" s="542">
        <v>45832</v>
      </c>
      <c r="AD457" s="541">
        <v>37353781802</v>
      </c>
      <c r="AE457" s="541">
        <v>0</v>
      </c>
      <c r="AF457" s="541">
        <v>0</v>
      </c>
      <c r="AG457" s="541">
        <v>0</v>
      </c>
      <c r="AH457" s="541">
        <v>0</v>
      </c>
      <c r="AI457" s="543"/>
      <c r="AJ457" s="541">
        <v>0</v>
      </c>
      <c r="AK457" s="541">
        <v>0</v>
      </c>
      <c r="AL457" s="541">
        <v>0</v>
      </c>
      <c r="AM457" s="541">
        <v>0</v>
      </c>
      <c r="AN457" s="541">
        <v>0</v>
      </c>
      <c r="AO457" s="541">
        <v>0</v>
      </c>
      <c r="AP457" s="541">
        <v>0</v>
      </c>
      <c r="AQ457" s="545" t="b">
        <v>0</v>
      </c>
      <c r="AR457" s="541">
        <v>0</v>
      </c>
      <c r="AS457" s="541">
        <v>0</v>
      </c>
      <c r="AT457" s="541">
        <v>0</v>
      </c>
      <c r="AU457" s="541">
        <v>0</v>
      </c>
      <c r="AV457" s="541">
        <v>0</v>
      </c>
      <c r="AW457" s="543"/>
      <c r="AX457" s="543"/>
      <c r="AY457" s="541">
        <v>-2.1749999999999998</v>
      </c>
      <c r="AZ457" s="541">
        <v>-0.44</v>
      </c>
      <c r="BA457" s="543"/>
      <c r="BB457" s="541">
        <v>0</v>
      </c>
      <c r="BC457" s="541">
        <v>0</v>
      </c>
      <c r="BD457" s="543"/>
      <c r="BE457" s="543"/>
      <c r="BF457" s="543"/>
      <c r="BG457" s="543"/>
      <c r="BH457" s="543" t="s">
        <v>344</v>
      </c>
      <c r="BI457" s="543"/>
      <c r="BJ457" s="545" t="b">
        <v>0</v>
      </c>
      <c r="BK457" s="541">
        <v>0</v>
      </c>
      <c r="BL457" s="541">
        <v>0</v>
      </c>
      <c r="BM457" s="541">
        <v>2.61</v>
      </c>
      <c r="BN457" s="543"/>
      <c r="BO457" s="541">
        <v>0</v>
      </c>
      <c r="BP457" s="541">
        <v>0</v>
      </c>
      <c r="BQ457" s="541">
        <v>0</v>
      </c>
      <c r="BR457" s="541">
        <v>0</v>
      </c>
      <c r="BS457" s="543" t="s">
        <v>752</v>
      </c>
      <c r="BT457" s="541">
        <v>1</v>
      </c>
      <c r="BU457" s="545" t="b">
        <v>0</v>
      </c>
      <c r="BV457" s="543"/>
      <c r="BW457" s="541">
        <v>0</v>
      </c>
      <c r="BX457" s="541">
        <v>0</v>
      </c>
      <c r="BY457" s="543" t="s">
        <v>346</v>
      </c>
      <c r="BZ457" s="542">
        <v>45849</v>
      </c>
      <c r="CA457" s="541"/>
      <c r="CB457" s="541"/>
      <c r="CC457" s="541"/>
      <c r="CD457" s="541"/>
      <c r="CE457" s="541"/>
      <c r="CF457" s="541"/>
      <c r="CG457" s="541"/>
      <c r="CH457" s="541"/>
      <c r="CI457" s="541"/>
      <c r="CJ457" s="541"/>
      <c r="CK457" s="541"/>
      <c r="CL457" s="541"/>
      <c r="CM457" s="541"/>
      <c r="CN457" s="541"/>
      <c r="CO457" s="541"/>
      <c r="CP457" s="541"/>
      <c r="CQ457" s="541"/>
      <c r="CR457" s="541"/>
      <c r="CS457" s="541"/>
      <c r="CT457" s="541"/>
      <c r="CU457" s="541"/>
      <c r="CV457" s="541"/>
      <c r="CW457" s="541"/>
      <c r="CX457" s="541"/>
      <c r="CY457" s="541"/>
    </row>
    <row r="458" spans="1:103" ht="13.2">
      <c r="A458" s="546">
        <v>406163850</v>
      </c>
      <c r="B458" s="547">
        <v>45831</v>
      </c>
      <c r="C458" s="547">
        <v>45837</v>
      </c>
      <c r="D458" s="547">
        <v>45838</v>
      </c>
      <c r="E458" s="548" t="s">
        <v>342</v>
      </c>
      <c r="F458" s="548"/>
      <c r="G458" s="546">
        <v>2927158172980</v>
      </c>
      <c r="H458" s="546">
        <v>0</v>
      </c>
      <c r="I458" s="546">
        <v>0</v>
      </c>
      <c r="J458" s="547"/>
      <c r="K458" s="547"/>
      <c r="L458" s="548"/>
      <c r="M458" s="546">
        <v>0</v>
      </c>
      <c r="N458" s="548"/>
      <c r="O458" s="548"/>
      <c r="P458" s="548"/>
      <c r="Q458" s="548"/>
      <c r="R458" s="548" t="s">
        <v>706</v>
      </c>
      <c r="S458" s="548"/>
      <c r="T458" s="546">
        <v>2</v>
      </c>
      <c r="U458" s="546">
        <v>0</v>
      </c>
      <c r="V458" s="546">
        <v>0</v>
      </c>
      <c r="W458" s="546">
        <v>0</v>
      </c>
      <c r="X458" s="546">
        <v>0</v>
      </c>
      <c r="Y458" s="548"/>
      <c r="Z458" s="548" t="s">
        <v>620</v>
      </c>
      <c r="AA458" s="549">
        <v>45832</v>
      </c>
      <c r="AB458" s="549">
        <v>45832</v>
      </c>
      <c r="AC458" s="547">
        <v>45832</v>
      </c>
      <c r="AD458" s="546">
        <v>37128854879</v>
      </c>
      <c r="AE458" s="546">
        <v>0</v>
      </c>
      <c r="AF458" s="546">
        <v>0</v>
      </c>
      <c r="AG458" s="546">
        <v>0</v>
      </c>
      <c r="AH458" s="546">
        <v>0</v>
      </c>
      <c r="AI458" s="548"/>
      <c r="AJ458" s="546">
        <v>0</v>
      </c>
      <c r="AK458" s="546">
        <v>0</v>
      </c>
      <c r="AL458" s="546">
        <v>0</v>
      </c>
      <c r="AM458" s="546">
        <v>0</v>
      </c>
      <c r="AN458" s="546">
        <v>0</v>
      </c>
      <c r="AO458" s="546">
        <v>0</v>
      </c>
      <c r="AP458" s="546">
        <v>0</v>
      </c>
      <c r="AQ458" s="550" t="b">
        <v>0</v>
      </c>
      <c r="AR458" s="546">
        <v>0</v>
      </c>
      <c r="AS458" s="546">
        <v>0</v>
      </c>
      <c r="AT458" s="546">
        <v>0</v>
      </c>
      <c r="AU458" s="546">
        <v>0</v>
      </c>
      <c r="AV458" s="546">
        <v>0</v>
      </c>
      <c r="AW458" s="548"/>
      <c r="AX458" s="548"/>
      <c r="AY458" s="546">
        <v>-0.83333333333333326</v>
      </c>
      <c r="AZ458" s="546">
        <v>-0.17</v>
      </c>
      <c r="BA458" s="548"/>
      <c r="BB458" s="546">
        <v>0</v>
      </c>
      <c r="BC458" s="546">
        <v>0</v>
      </c>
      <c r="BD458" s="548"/>
      <c r="BE458" s="548"/>
      <c r="BF458" s="548"/>
      <c r="BG458" s="548"/>
      <c r="BH458" s="548" t="s">
        <v>344</v>
      </c>
      <c r="BI458" s="548"/>
      <c r="BJ458" s="550" t="b">
        <v>0</v>
      </c>
      <c r="BK458" s="546">
        <v>0</v>
      </c>
      <c r="BL458" s="546">
        <v>0</v>
      </c>
      <c r="BM458" s="546">
        <v>1</v>
      </c>
      <c r="BN458" s="548"/>
      <c r="BO458" s="546">
        <v>0</v>
      </c>
      <c r="BP458" s="546">
        <v>0</v>
      </c>
      <c r="BQ458" s="546">
        <v>0</v>
      </c>
      <c r="BR458" s="546">
        <v>3514002848</v>
      </c>
      <c r="BS458" s="548" t="s">
        <v>433</v>
      </c>
      <c r="BT458" s="546">
        <v>1</v>
      </c>
      <c r="BU458" s="550" t="b">
        <v>0</v>
      </c>
      <c r="BV458" s="548"/>
      <c r="BW458" s="546">
        <v>0</v>
      </c>
      <c r="BX458" s="546">
        <v>0</v>
      </c>
      <c r="BY458" s="548" t="s">
        <v>346</v>
      </c>
      <c r="BZ458" s="547">
        <v>45849</v>
      </c>
      <c r="CA458" s="546"/>
      <c r="CB458" s="546"/>
      <c r="CC458" s="546"/>
      <c r="CD458" s="546"/>
      <c r="CE458" s="546"/>
      <c r="CF458" s="546"/>
      <c r="CG458" s="546"/>
      <c r="CH458" s="546"/>
      <c r="CI458" s="546"/>
      <c r="CJ458" s="546"/>
      <c r="CK458" s="546"/>
      <c r="CL458" s="546"/>
      <c r="CM458" s="546"/>
      <c r="CN458" s="546"/>
      <c r="CO458" s="546"/>
      <c r="CP458" s="546"/>
      <c r="CQ458" s="546"/>
      <c r="CR458" s="546"/>
      <c r="CS458" s="546"/>
      <c r="CT458" s="546"/>
      <c r="CU458" s="546"/>
      <c r="CV458" s="546"/>
      <c r="CW458" s="546"/>
      <c r="CX458" s="546"/>
      <c r="CY458" s="546"/>
    </row>
    <row r="459" spans="1:103" ht="13.2">
      <c r="A459" s="541">
        <v>406163850</v>
      </c>
      <c r="B459" s="542">
        <v>45831</v>
      </c>
      <c r="C459" s="542">
        <v>45837</v>
      </c>
      <c r="D459" s="542">
        <v>45838</v>
      </c>
      <c r="E459" s="543" t="s">
        <v>342</v>
      </c>
      <c r="F459" s="543"/>
      <c r="G459" s="541">
        <v>2927158172979</v>
      </c>
      <c r="H459" s="541">
        <v>0</v>
      </c>
      <c r="I459" s="541">
        <v>0</v>
      </c>
      <c r="J459" s="542"/>
      <c r="K459" s="542"/>
      <c r="L459" s="543"/>
      <c r="M459" s="541">
        <v>0</v>
      </c>
      <c r="N459" s="543"/>
      <c r="O459" s="543"/>
      <c r="P459" s="543"/>
      <c r="Q459" s="543"/>
      <c r="R459" s="543" t="s">
        <v>706</v>
      </c>
      <c r="S459" s="543"/>
      <c r="T459" s="541">
        <v>2</v>
      </c>
      <c r="U459" s="541">
        <v>0</v>
      </c>
      <c r="V459" s="541">
        <v>0</v>
      </c>
      <c r="W459" s="541">
        <v>0</v>
      </c>
      <c r="X459" s="541">
        <v>0</v>
      </c>
      <c r="Y459" s="543"/>
      <c r="Z459" s="543" t="s">
        <v>620</v>
      </c>
      <c r="AA459" s="544">
        <v>45832</v>
      </c>
      <c r="AB459" s="544">
        <v>45832</v>
      </c>
      <c r="AC459" s="542">
        <v>45832</v>
      </c>
      <c r="AD459" s="541">
        <v>37224651138</v>
      </c>
      <c r="AE459" s="541">
        <v>0</v>
      </c>
      <c r="AF459" s="541">
        <v>0</v>
      </c>
      <c r="AG459" s="541">
        <v>0</v>
      </c>
      <c r="AH459" s="541">
        <v>0</v>
      </c>
      <c r="AI459" s="543"/>
      <c r="AJ459" s="541">
        <v>0</v>
      </c>
      <c r="AK459" s="541">
        <v>0</v>
      </c>
      <c r="AL459" s="541">
        <v>0</v>
      </c>
      <c r="AM459" s="541">
        <v>0</v>
      </c>
      <c r="AN459" s="541">
        <v>0</v>
      </c>
      <c r="AO459" s="541">
        <v>0</v>
      </c>
      <c r="AP459" s="541">
        <v>0</v>
      </c>
      <c r="AQ459" s="545" t="b">
        <v>0</v>
      </c>
      <c r="AR459" s="541">
        <v>0</v>
      </c>
      <c r="AS459" s="541">
        <v>0</v>
      </c>
      <c r="AT459" s="541">
        <v>0</v>
      </c>
      <c r="AU459" s="541">
        <v>0</v>
      </c>
      <c r="AV459" s="541">
        <v>0</v>
      </c>
      <c r="AW459" s="543"/>
      <c r="AX459" s="543"/>
      <c r="AY459" s="541">
        <v>-1.075</v>
      </c>
      <c r="AZ459" s="541">
        <v>-0.22</v>
      </c>
      <c r="BA459" s="543"/>
      <c r="BB459" s="541">
        <v>0</v>
      </c>
      <c r="BC459" s="541">
        <v>0</v>
      </c>
      <c r="BD459" s="543"/>
      <c r="BE459" s="543"/>
      <c r="BF459" s="543"/>
      <c r="BG459" s="543"/>
      <c r="BH459" s="543" t="s">
        <v>344</v>
      </c>
      <c r="BI459" s="543"/>
      <c r="BJ459" s="545" t="b">
        <v>0</v>
      </c>
      <c r="BK459" s="541">
        <v>0</v>
      </c>
      <c r="BL459" s="541">
        <v>0</v>
      </c>
      <c r="BM459" s="541">
        <v>1.29</v>
      </c>
      <c r="BN459" s="543"/>
      <c r="BO459" s="541">
        <v>0</v>
      </c>
      <c r="BP459" s="541">
        <v>0</v>
      </c>
      <c r="BQ459" s="541">
        <v>0</v>
      </c>
      <c r="BR459" s="541">
        <v>3520321938</v>
      </c>
      <c r="BS459" s="543" t="s">
        <v>412</v>
      </c>
      <c r="BT459" s="541">
        <v>1</v>
      </c>
      <c r="BU459" s="545" t="b">
        <v>0</v>
      </c>
      <c r="BV459" s="543"/>
      <c r="BW459" s="541">
        <v>0</v>
      </c>
      <c r="BX459" s="541">
        <v>0</v>
      </c>
      <c r="BY459" s="543" t="s">
        <v>346</v>
      </c>
      <c r="BZ459" s="542">
        <v>45849</v>
      </c>
      <c r="CA459" s="541"/>
      <c r="CB459" s="541"/>
      <c r="CC459" s="541"/>
      <c r="CD459" s="541"/>
      <c r="CE459" s="541"/>
      <c r="CF459" s="541"/>
      <c r="CG459" s="541"/>
      <c r="CH459" s="541"/>
      <c r="CI459" s="541"/>
      <c r="CJ459" s="541"/>
      <c r="CK459" s="541"/>
      <c r="CL459" s="541"/>
      <c r="CM459" s="541"/>
      <c r="CN459" s="541"/>
      <c r="CO459" s="541"/>
      <c r="CP459" s="541"/>
      <c r="CQ459" s="541"/>
      <c r="CR459" s="541"/>
      <c r="CS459" s="541"/>
      <c r="CT459" s="541"/>
      <c r="CU459" s="541"/>
      <c r="CV459" s="541"/>
      <c r="CW459" s="541"/>
      <c r="CX459" s="541"/>
      <c r="CY459" s="541"/>
    </row>
    <row r="460" spans="1:103" ht="13.2">
      <c r="A460" s="546">
        <v>406163850</v>
      </c>
      <c r="B460" s="547">
        <v>45831</v>
      </c>
      <c r="C460" s="547">
        <v>45837</v>
      </c>
      <c r="D460" s="547">
        <v>45838</v>
      </c>
      <c r="E460" s="548" t="s">
        <v>342</v>
      </c>
      <c r="F460" s="548"/>
      <c r="G460" s="546">
        <v>2927158172987</v>
      </c>
      <c r="H460" s="546">
        <v>0</v>
      </c>
      <c r="I460" s="546">
        <v>0</v>
      </c>
      <c r="J460" s="547"/>
      <c r="K460" s="547"/>
      <c r="L460" s="548"/>
      <c r="M460" s="546">
        <v>0</v>
      </c>
      <c r="N460" s="548"/>
      <c r="O460" s="548"/>
      <c r="P460" s="548"/>
      <c r="Q460" s="548"/>
      <c r="R460" s="548" t="s">
        <v>706</v>
      </c>
      <c r="S460" s="548"/>
      <c r="T460" s="546">
        <v>2</v>
      </c>
      <c r="U460" s="546">
        <v>0</v>
      </c>
      <c r="V460" s="546">
        <v>0</v>
      </c>
      <c r="W460" s="546">
        <v>0</v>
      </c>
      <c r="X460" s="546">
        <v>0</v>
      </c>
      <c r="Y460" s="548"/>
      <c r="Z460" s="548" t="s">
        <v>620</v>
      </c>
      <c r="AA460" s="549">
        <v>45832</v>
      </c>
      <c r="AB460" s="549">
        <v>45832</v>
      </c>
      <c r="AC460" s="547">
        <v>45832</v>
      </c>
      <c r="AD460" s="546">
        <v>37375252081</v>
      </c>
      <c r="AE460" s="546">
        <v>0</v>
      </c>
      <c r="AF460" s="546">
        <v>0</v>
      </c>
      <c r="AG460" s="546">
        <v>0</v>
      </c>
      <c r="AH460" s="546">
        <v>0</v>
      </c>
      <c r="AI460" s="548"/>
      <c r="AJ460" s="546">
        <v>0</v>
      </c>
      <c r="AK460" s="546">
        <v>0</v>
      </c>
      <c r="AL460" s="546">
        <v>0</v>
      </c>
      <c r="AM460" s="546">
        <v>0</v>
      </c>
      <c r="AN460" s="546">
        <v>0</v>
      </c>
      <c r="AO460" s="546">
        <v>0</v>
      </c>
      <c r="AP460" s="546">
        <v>0</v>
      </c>
      <c r="AQ460" s="550" t="b">
        <v>0</v>
      </c>
      <c r="AR460" s="546">
        <v>0</v>
      </c>
      <c r="AS460" s="546">
        <v>0</v>
      </c>
      <c r="AT460" s="546">
        <v>0</v>
      </c>
      <c r="AU460" s="546">
        <v>0</v>
      </c>
      <c r="AV460" s="546">
        <v>0</v>
      </c>
      <c r="AW460" s="548"/>
      <c r="AX460" s="548"/>
      <c r="AY460" s="546">
        <v>-1.5583333333333333</v>
      </c>
      <c r="AZ460" s="546">
        <v>-0.31</v>
      </c>
      <c r="BA460" s="548"/>
      <c r="BB460" s="546">
        <v>0</v>
      </c>
      <c r="BC460" s="546">
        <v>0</v>
      </c>
      <c r="BD460" s="548"/>
      <c r="BE460" s="548"/>
      <c r="BF460" s="548"/>
      <c r="BG460" s="548"/>
      <c r="BH460" s="548" t="s">
        <v>344</v>
      </c>
      <c r="BI460" s="548"/>
      <c r="BJ460" s="550" t="b">
        <v>0</v>
      </c>
      <c r="BK460" s="546">
        <v>0</v>
      </c>
      <c r="BL460" s="546">
        <v>0</v>
      </c>
      <c r="BM460" s="546">
        <v>1.87</v>
      </c>
      <c r="BN460" s="548"/>
      <c r="BO460" s="546">
        <v>0</v>
      </c>
      <c r="BP460" s="546">
        <v>0</v>
      </c>
      <c r="BQ460" s="546">
        <v>0</v>
      </c>
      <c r="BR460" s="546">
        <v>0</v>
      </c>
      <c r="BS460" s="548" t="s">
        <v>753</v>
      </c>
      <c r="BT460" s="546">
        <v>1</v>
      </c>
      <c r="BU460" s="550" t="b">
        <v>0</v>
      </c>
      <c r="BV460" s="548"/>
      <c r="BW460" s="546">
        <v>0</v>
      </c>
      <c r="BX460" s="546">
        <v>0</v>
      </c>
      <c r="BY460" s="548" t="s">
        <v>346</v>
      </c>
      <c r="BZ460" s="547">
        <v>45849</v>
      </c>
      <c r="CA460" s="546"/>
      <c r="CB460" s="546"/>
      <c r="CC460" s="546"/>
      <c r="CD460" s="546"/>
      <c r="CE460" s="546"/>
      <c r="CF460" s="546"/>
      <c r="CG460" s="546"/>
      <c r="CH460" s="546"/>
      <c r="CI460" s="546"/>
      <c r="CJ460" s="546"/>
      <c r="CK460" s="546"/>
      <c r="CL460" s="546"/>
      <c r="CM460" s="546"/>
      <c r="CN460" s="546"/>
      <c r="CO460" s="546"/>
      <c r="CP460" s="546"/>
      <c r="CQ460" s="546"/>
      <c r="CR460" s="546"/>
      <c r="CS460" s="546"/>
      <c r="CT460" s="546"/>
      <c r="CU460" s="546"/>
      <c r="CV460" s="546"/>
      <c r="CW460" s="546"/>
      <c r="CX460" s="546"/>
      <c r="CY460" s="546"/>
    </row>
    <row r="461" spans="1:103" ht="13.2">
      <c r="A461" s="541">
        <v>406163850</v>
      </c>
      <c r="B461" s="542">
        <v>45831</v>
      </c>
      <c r="C461" s="542">
        <v>45837</v>
      </c>
      <c r="D461" s="542">
        <v>45838</v>
      </c>
      <c r="E461" s="543" t="s">
        <v>342</v>
      </c>
      <c r="F461" s="543"/>
      <c r="G461" s="541">
        <v>2927158172981</v>
      </c>
      <c r="H461" s="541">
        <v>0</v>
      </c>
      <c r="I461" s="541">
        <v>0</v>
      </c>
      <c r="J461" s="542"/>
      <c r="K461" s="542"/>
      <c r="L461" s="543"/>
      <c r="M461" s="541">
        <v>0</v>
      </c>
      <c r="N461" s="543"/>
      <c r="O461" s="543"/>
      <c r="P461" s="543"/>
      <c r="Q461" s="543"/>
      <c r="R461" s="543" t="s">
        <v>706</v>
      </c>
      <c r="S461" s="543"/>
      <c r="T461" s="541">
        <v>2</v>
      </c>
      <c r="U461" s="541">
        <v>0</v>
      </c>
      <c r="V461" s="541">
        <v>0</v>
      </c>
      <c r="W461" s="541">
        <v>0</v>
      </c>
      <c r="X461" s="541">
        <v>0</v>
      </c>
      <c r="Y461" s="543"/>
      <c r="Z461" s="543" t="s">
        <v>620</v>
      </c>
      <c r="AA461" s="544">
        <v>45832</v>
      </c>
      <c r="AB461" s="544">
        <v>45832</v>
      </c>
      <c r="AC461" s="542">
        <v>45832</v>
      </c>
      <c r="AD461" s="541">
        <v>37127671031</v>
      </c>
      <c r="AE461" s="541">
        <v>0</v>
      </c>
      <c r="AF461" s="541">
        <v>0</v>
      </c>
      <c r="AG461" s="541">
        <v>0</v>
      </c>
      <c r="AH461" s="541">
        <v>0</v>
      </c>
      <c r="AI461" s="543"/>
      <c r="AJ461" s="541">
        <v>0</v>
      </c>
      <c r="AK461" s="541">
        <v>0</v>
      </c>
      <c r="AL461" s="541">
        <v>0</v>
      </c>
      <c r="AM461" s="541">
        <v>0</v>
      </c>
      <c r="AN461" s="541">
        <v>0</v>
      </c>
      <c r="AO461" s="541">
        <v>0</v>
      </c>
      <c r="AP461" s="541">
        <v>0</v>
      </c>
      <c r="AQ461" s="545" t="b">
        <v>0</v>
      </c>
      <c r="AR461" s="541">
        <v>0</v>
      </c>
      <c r="AS461" s="541">
        <v>0</v>
      </c>
      <c r="AT461" s="541">
        <v>0</v>
      </c>
      <c r="AU461" s="541">
        <v>0</v>
      </c>
      <c r="AV461" s="541">
        <v>0</v>
      </c>
      <c r="AW461" s="543"/>
      <c r="AX461" s="543"/>
      <c r="AY461" s="541">
        <v>-1.1000000000000001</v>
      </c>
      <c r="AZ461" s="541">
        <v>-0.22</v>
      </c>
      <c r="BA461" s="543"/>
      <c r="BB461" s="541">
        <v>0</v>
      </c>
      <c r="BC461" s="541">
        <v>0</v>
      </c>
      <c r="BD461" s="543"/>
      <c r="BE461" s="543"/>
      <c r="BF461" s="543"/>
      <c r="BG461" s="543"/>
      <c r="BH461" s="543" t="s">
        <v>344</v>
      </c>
      <c r="BI461" s="543"/>
      <c r="BJ461" s="545" t="b">
        <v>0</v>
      </c>
      <c r="BK461" s="541">
        <v>0</v>
      </c>
      <c r="BL461" s="541">
        <v>0</v>
      </c>
      <c r="BM461" s="541">
        <v>1.32</v>
      </c>
      <c r="BN461" s="543" t="s">
        <v>754</v>
      </c>
      <c r="BO461" s="541">
        <v>0</v>
      </c>
      <c r="BP461" s="541">
        <v>0</v>
      </c>
      <c r="BQ461" s="541">
        <v>0</v>
      </c>
      <c r="BR461" s="541">
        <v>3512817618</v>
      </c>
      <c r="BS461" s="543" t="s">
        <v>414</v>
      </c>
      <c r="BT461" s="541">
        <v>1</v>
      </c>
      <c r="BU461" s="545" t="b">
        <v>0</v>
      </c>
      <c r="BV461" s="543"/>
      <c r="BW461" s="541">
        <v>0</v>
      </c>
      <c r="BX461" s="541">
        <v>0</v>
      </c>
      <c r="BY461" s="543" t="s">
        <v>346</v>
      </c>
      <c r="BZ461" s="542">
        <v>45849</v>
      </c>
      <c r="CA461" s="541"/>
      <c r="CB461" s="541"/>
      <c r="CC461" s="541"/>
      <c r="CD461" s="541"/>
      <c r="CE461" s="541"/>
      <c r="CF461" s="541"/>
      <c r="CG461" s="541"/>
      <c r="CH461" s="541"/>
      <c r="CI461" s="541"/>
      <c r="CJ461" s="541"/>
      <c r="CK461" s="541"/>
      <c r="CL461" s="541"/>
      <c r="CM461" s="541"/>
      <c r="CN461" s="541"/>
      <c r="CO461" s="541"/>
      <c r="CP461" s="541"/>
      <c r="CQ461" s="541"/>
      <c r="CR461" s="541"/>
      <c r="CS461" s="541"/>
      <c r="CT461" s="541"/>
      <c r="CU461" s="541"/>
      <c r="CV461" s="541"/>
      <c r="CW461" s="541"/>
      <c r="CX461" s="541"/>
      <c r="CY461" s="541"/>
    </row>
    <row r="462" spans="1:103" ht="13.2">
      <c r="A462" s="546">
        <v>406163850</v>
      </c>
      <c r="B462" s="547">
        <v>45831</v>
      </c>
      <c r="C462" s="547">
        <v>45837</v>
      </c>
      <c r="D462" s="547">
        <v>45838</v>
      </c>
      <c r="E462" s="548" t="s">
        <v>342</v>
      </c>
      <c r="F462" s="548"/>
      <c r="G462" s="546">
        <v>2927298033988</v>
      </c>
      <c r="H462" s="546">
        <v>0</v>
      </c>
      <c r="I462" s="546">
        <v>0</v>
      </c>
      <c r="J462" s="547"/>
      <c r="K462" s="547"/>
      <c r="L462" s="548"/>
      <c r="M462" s="546">
        <v>0</v>
      </c>
      <c r="N462" s="548"/>
      <c r="O462" s="548"/>
      <c r="P462" s="548"/>
      <c r="Q462" s="548"/>
      <c r="R462" s="548" t="s">
        <v>706</v>
      </c>
      <c r="S462" s="548"/>
      <c r="T462" s="546">
        <v>2</v>
      </c>
      <c r="U462" s="546">
        <v>0</v>
      </c>
      <c r="V462" s="546">
        <v>0</v>
      </c>
      <c r="W462" s="546">
        <v>0</v>
      </c>
      <c r="X462" s="546">
        <v>0</v>
      </c>
      <c r="Y462" s="548"/>
      <c r="Z462" s="548" t="s">
        <v>620</v>
      </c>
      <c r="AA462" s="549">
        <v>45833</v>
      </c>
      <c r="AB462" s="549">
        <v>45833</v>
      </c>
      <c r="AC462" s="547">
        <v>45833</v>
      </c>
      <c r="AD462" s="546">
        <v>37511687952</v>
      </c>
      <c r="AE462" s="546">
        <v>0</v>
      </c>
      <c r="AF462" s="546">
        <v>0</v>
      </c>
      <c r="AG462" s="546">
        <v>0</v>
      </c>
      <c r="AH462" s="546">
        <v>0</v>
      </c>
      <c r="AI462" s="548"/>
      <c r="AJ462" s="546">
        <v>0</v>
      </c>
      <c r="AK462" s="546">
        <v>0</v>
      </c>
      <c r="AL462" s="546">
        <v>0</v>
      </c>
      <c r="AM462" s="546">
        <v>0</v>
      </c>
      <c r="AN462" s="546">
        <v>0</v>
      </c>
      <c r="AO462" s="546">
        <v>0</v>
      </c>
      <c r="AP462" s="546">
        <v>0</v>
      </c>
      <c r="AQ462" s="550" t="b">
        <v>0</v>
      </c>
      <c r="AR462" s="546">
        <v>0</v>
      </c>
      <c r="AS462" s="546">
        <v>0</v>
      </c>
      <c r="AT462" s="546">
        <v>0</v>
      </c>
      <c r="AU462" s="546">
        <v>0</v>
      </c>
      <c r="AV462" s="546">
        <v>0</v>
      </c>
      <c r="AW462" s="548"/>
      <c r="AX462" s="548"/>
      <c r="AY462" s="546">
        <v>-4.5</v>
      </c>
      <c r="AZ462" s="546">
        <v>-0.9</v>
      </c>
      <c r="BA462" s="548"/>
      <c r="BB462" s="546">
        <v>0</v>
      </c>
      <c r="BC462" s="546">
        <v>0</v>
      </c>
      <c r="BD462" s="548"/>
      <c r="BE462" s="548"/>
      <c r="BF462" s="548"/>
      <c r="BG462" s="548"/>
      <c r="BH462" s="548" t="s">
        <v>344</v>
      </c>
      <c r="BI462" s="548"/>
      <c r="BJ462" s="550" t="b">
        <v>0</v>
      </c>
      <c r="BK462" s="546">
        <v>0</v>
      </c>
      <c r="BL462" s="546">
        <v>0</v>
      </c>
      <c r="BM462" s="546">
        <v>5.4</v>
      </c>
      <c r="BN462" s="548"/>
      <c r="BO462" s="546">
        <v>0</v>
      </c>
      <c r="BP462" s="546">
        <v>0</v>
      </c>
      <c r="BQ462" s="546">
        <v>0</v>
      </c>
      <c r="BR462" s="546">
        <v>0</v>
      </c>
      <c r="BS462" s="548" t="s">
        <v>755</v>
      </c>
      <c r="BT462" s="546">
        <v>1</v>
      </c>
      <c r="BU462" s="550" t="b">
        <v>0</v>
      </c>
      <c r="BV462" s="548"/>
      <c r="BW462" s="546">
        <v>0</v>
      </c>
      <c r="BX462" s="546">
        <v>0</v>
      </c>
      <c r="BY462" s="548" t="s">
        <v>346</v>
      </c>
      <c r="BZ462" s="547">
        <v>45849</v>
      </c>
      <c r="CA462" s="546"/>
      <c r="CB462" s="546"/>
      <c r="CC462" s="546"/>
      <c r="CD462" s="546"/>
      <c r="CE462" s="546"/>
      <c r="CF462" s="546"/>
      <c r="CG462" s="546"/>
      <c r="CH462" s="546"/>
      <c r="CI462" s="546"/>
      <c r="CJ462" s="546"/>
      <c r="CK462" s="546"/>
      <c r="CL462" s="546"/>
      <c r="CM462" s="546"/>
      <c r="CN462" s="546"/>
      <c r="CO462" s="546"/>
      <c r="CP462" s="546"/>
      <c r="CQ462" s="546"/>
      <c r="CR462" s="546"/>
      <c r="CS462" s="546"/>
      <c r="CT462" s="546"/>
      <c r="CU462" s="546"/>
      <c r="CV462" s="546"/>
      <c r="CW462" s="546"/>
      <c r="CX462" s="546"/>
      <c r="CY462" s="546"/>
    </row>
    <row r="463" spans="1:103" ht="13.2">
      <c r="A463" s="541">
        <v>406163850</v>
      </c>
      <c r="B463" s="542">
        <v>45831</v>
      </c>
      <c r="C463" s="542">
        <v>45837</v>
      </c>
      <c r="D463" s="542">
        <v>45838</v>
      </c>
      <c r="E463" s="543" t="s">
        <v>342</v>
      </c>
      <c r="F463" s="543"/>
      <c r="G463" s="541">
        <v>2927298033986</v>
      </c>
      <c r="H463" s="541">
        <v>0</v>
      </c>
      <c r="I463" s="541">
        <v>0</v>
      </c>
      <c r="J463" s="542"/>
      <c r="K463" s="542"/>
      <c r="L463" s="543"/>
      <c r="M463" s="541">
        <v>0</v>
      </c>
      <c r="N463" s="543"/>
      <c r="O463" s="543"/>
      <c r="P463" s="543"/>
      <c r="Q463" s="543"/>
      <c r="R463" s="543" t="s">
        <v>706</v>
      </c>
      <c r="S463" s="543"/>
      <c r="T463" s="541">
        <v>2</v>
      </c>
      <c r="U463" s="541">
        <v>0</v>
      </c>
      <c r="V463" s="541">
        <v>0</v>
      </c>
      <c r="W463" s="541">
        <v>0</v>
      </c>
      <c r="X463" s="541">
        <v>0</v>
      </c>
      <c r="Y463" s="543"/>
      <c r="Z463" s="543" t="s">
        <v>620</v>
      </c>
      <c r="AA463" s="544">
        <v>45833</v>
      </c>
      <c r="AB463" s="544">
        <v>45833</v>
      </c>
      <c r="AC463" s="542">
        <v>45833</v>
      </c>
      <c r="AD463" s="541">
        <v>37468623390</v>
      </c>
      <c r="AE463" s="541">
        <v>0</v>
      </c>
      <c r="AF463" s="541">
        <v>0</v>
      </c>
      <c r="AG463" s="541">
        <v>0</v>
      </c>
      <c r="AH463" s="541">
        <v>0</v>
      </c>
      <c r="AI463" s="543"/>
      <c r="AJ463" s="541">
        <v>0</v>
      </c>
      <c r="AK463" s="541">
        <v>0</v>
      </c>
      <c r="AL463" s="541">
        <v>0</v>
      </c>
      <c r="AM463" s="541">
        <v>0</v>
      </c>
      <c r="AN463" s="541">
        <v>0</v>
      </c>
      <c r="AO463" s="541">
        <v>0</v>
      </c>
      <c r="AP463" s="541">
        <v>0</v>
      </c>
      <c r="AQ463" s="545" t="b">
        <v>0</v>
      </c>
      <c r="AR463" s="541">
        <v>0</v>
      </c>
      <c r="AS463" s="541">
        <v>0</v>
      </c>
      <c r="AT463" s="541">
        <v>0</v>
      </c>
      <c r="AU463" s="541">
        <v>0</v>
      </c>
      <c r="AV463" s="541">
        <v>0</v>
      </c>
      <c r="AW463" s="543"/>
      <c r="AX463" s="543"/>
      <c r="AY463" s="541">
        <v>-1.5249999999999999</v>
      </c>
      <c r="AZ463" s="541">
        <v>-0.31</v>
      </c>
      <c r="BA463" s="543"/>
      <c r="BB463" s="541">
        <v>0</v>
      </c>
      <c r="BC463" s="541">
        <v>0</v>
      </c>
      <c r="BD463" s="543"/>
      <c r="BE463" s="543"/>
      <c r="BF463" s="543"/>
      <c r="BG463" s="543"/>
      <c r="BH463" s="543" t="s">
        <v>344</v>
      </c>
      <c r="BI463" s="543"/>
      <c r="BJ463" s="545" t="b">
        <v>0</v>
      </c>
      <c r="BK463" s="541">
        <v>0</v>
      </c>
      <c r="BL463" s="541">
        <v>0</v>
      </c>
      <c r="BM463" s="541">
        <v>1.83</v>
      </c>
      <c r="BN463" s="543"/>
      <c r="BO463" s="541">
        <v>0</v>
      </c>
      <c r="BP463" s="541">
        <v>0</v>
      </c>
      <c r="BQ463" s="541">
        <v>0</v>
      </c>
      <c r="BR463" s="541">
        <v>0</v>
      </c>
      <c r="BS463" s="543" t="s">
        <v>756</v>
      </c>
      <c r="BT463" s="541">
        <v>1</v>
      </c>
      <c r="BU463" s="545" t="b">
        <v>0</v>
      </c>
      <c r="BV463" s="543"/>
      <c r="BW463" s="541">
        <v>0</v>
      </c>
      <c r="BX463" s="541">
        <v>0</v>
      </c>
      <c r="BY463" s="543" t="s">
        <v>346</v>
      </c>
      <c r="BZ463" s="542">
        <v>45849</v>
      </c>
      <c r="CA463" s="541"/>
      <c r="CB463" s="541"/>
      <c r="CC463" s="541"/>
      <c r="CD463" s="541"/>
      <c r="CE463" s="541"/>
      <c r="CF463" s="541"/>
      <c r="CG463" s="541"/>
      <c r="CH463" s="541"/>
      <c r="CI463" s="541"/>
      <c r="CJ463" s="541"/>
      <c r="CK463" s="541"/>
      <c r="CL463" s="541"/>
      <c r="CM463" s="541"/>
      <c r="CN463" s="541"/>
      <c r="CO463" s="541"/>
      <c r="CP463" s="541"/>
      <c r="CQ463" s="541"/>
      <c r="CR463" s="541"/>
      <c r="CS463" s="541"/>
      <c r="CT463" s="541"/>
      <c r="CU463" s="541"/>
      <c r="CV463" s="541"/>
      <c r="CW463" s="541"/>
      <c r="CX463" s="541"/>
      <c r="CY463" s="541"/>
    </row>
    <row r="464" spans="1:103" ht="13.2">
      <c r="A464" s="546">
        <v>406163850</v>
      </c>
      <c r="B464" s="547">
        <v>45831</v>
      </c>
      <c r="C464" s="547">
        <v>45837</v>
      </c>
      <c r="D464" s="547">
        <v>45838</v>
      </c>
      <c r="E464" s="548" t="s">
        <v>342</v>
      </c>
      <c r="F464" s="548"/>
      <c r="G464" s="546">
        <v>2927298033976</v>
      </c>
      <c r="H464" s="546">
        <v>0</v>
      </c>
      <c r="I464" s="546">
        <v>0</v>
      </c>
      <c r="J464" s="547"/>
      <c r="K464" s="547"/>
      <c r="L464" s="548"/>
      <c r="M464" s="546">
        <v>0</v>
      </c>
      <c r="N464" s="548"/>
      <c r="O464" s="548"/>
      <c r="P464" s="548"/>
      <c r="Q464" s="548"/>
      <c r="R464" s="548" t="s">
        <v>706</v>
      </c>
      <c r="S464" s="548"/>
      <c r="T464" s="546">
        <v>2</v>
      </c>
      <c r="U464" s="546">
        <v>0</v>
      </c>
      <c r="V464" s="546">
        <v>0</v>
      </c>
      <c r="W464" s="546">
        <v>0</v>
      </c>
      <c r="X464" s="546">
        <v>0</v>
      </c>
      <c r="Y464" s="548"/>
      <c r="Z464" s="548" t="s">
        <v>620</v>
      </c>
      <c r="AA464" s="549">
        <v>45833</v>
      </c>
      <c r="AB464" s="549">
        <v>45833</v>
      </c>
      <c r="AC464" s="547">
        <v>45833</v>
      </c>
      <c r="AD464" s="546">
        <v>37113750699</v>
      </c>
      <c r="AE464" s="546">
        <v>0</v>
      </c>
      <c r="AF464" s="546">
        <v>0</v>
      </c>
      <c r="AG464" s="546">
        <v>0</v>
      </c>
      <c r="AH464" s="546">
        <v>0</v>
      </c>
      <c r="AI464" s="548"/>
      <c r="AJ464" s="546">
        <v>0</v>
      </c>
      <c r="AK464" s="546">
        <v>0</v>
      </c>
      <c r="AL464" s="546">
        <v>0</v>
      </c>
      <c r="AM464" s="546">
        <v>0</v>
      </c>
      <c r="AN464" s="546">
        <v>0</v>
      </c>
      <c r="AO464" s="546">
        <v>0</v>
      </c>
      <c r="AP464" s="546">
        <v>0</v>
      </c>
      <c r="AQ464" s="550" t="b">
        <v>0</v>
      </c>
      <c r="AR464" s="546">
        <v>0</v>
      </c>
      <c r="AS464" s="546">
        <v>0</v>
      </c>
      <c r="AT464" s="546">
        <v>0</v>
      </c>
      <c r="AU464" s="546">
        <v>0</v>
      </c>
      <c r="AV464" s="546">
        <v>0</v>
      </c>
      <c r="AW464" s="548"/>
      <c r="AX464" s="548"/>
      <c r="AY464" s="546">
        <v>-0.93333333333333335</v>
      </c>
      <c r="AZ464" s="546">
        <v>-0.19</v>
      </c>
      <c r="BA464" s="548"/>
      <c r="BB464" s="546">
        <v>0</v>
      </c>
      <c r="BC464" s="546">
        <v>0</v>
      </c>
      <c r="BD464" s="548"/>
      <c r="BE464" s="548"/>
      <c r="BF464" s="548"/>
      <c r="BG464" s="548"/>
      <c r="BH464" s="548" t="s">
        <v>344</v>
      </c>
      <c r="BI464" s="548"/>
      <c r="BJ464" s="550" t="b">
        <v>0</v>
      </c>
      <c r="BK464" s="546">
        <v>0</v>
      </c>
      <c r="BL464" s="546">
        <v>0</v>
      </c>
      <c r="BM464" s="546">
        <v>1.1200000000000001</v>
      </c>
      <c r="BN464" s="548" t="s">
        <v>757</v>
      </c>
      <c r="BO464" s="546">
        <v>0</v>
      </c>
      <c r="BP464" s="546">
        <v>0</v>
      </c>
      <c r="BQ464" s="546">
        <v>0</v>
      </c>
      <c r="BR464" s="546">
        <v>3510926437</v>
      </c>
      <c r="BS464" s="548" t="s">
        <v>758</v>
      </c>
      <c r="BT464" s="546">
        <v>1</v>
      </c>
      <c r="BU464" s="550" t="b">
        <v>0</v>
      </c>
      <c r="BV464" s="548"/>
      <c r="BW464" s="546">
        <v>0</v>
      </c>
      <c r="BX464" s="546">
        <v>0</v>
      </c>
      <c r="BY464" s="548" t="s">
        <v>346</v>
      </c>
      <c r="BZ464" s="547">
        <v>45849</v>
      </c>
      <c r="CA464" s="546"/>
      <c r="CB464" s="546"/>
      <c r="CC464" s="546"/>
      <c r="CD464" s="546"/>
      <c r="CE464" s="546"/>
      <c r="CF464" s="546"/>
      <c r="CG464" s="546"/>
      <c r="CH464" s="546"/>
      <c r="CI464" s="546"/>
      <c r="CJ464" s="546"/>
      <c r="CK464" s="546"/>
      <c r="CL464" s="546"/>
      <c r="CM464" s="546"/>
      <c r="CN464" s="546"/>
      <c r="CO464" s="546"/>
      <c r="CP464" s="546"/>
      <c r="CQ464" s="546"/>
      <c r="CR464" s="546"/>
      <c r="CS464" s="546"/>
      <c r="CT464" s="546"/>
      <c r="CU464" s="546"/>
      <c r="CV464" s="546"/>
      <c r="CW464" s="546"/>
      <c r="CX464" s="546"/>
      <c r="CY464" s="546"/>
    </row>
    <row r="465" spans="1:103" ht="13.2">
      <c r="A465" s="541">
        <v>406163850</v>
      </c>
      <c r="B465" s="542">
        <v>45831</v>
      </c>
      <c r="C465" s="542">
        <v>45837</v>
      </c>
      <c r="D465" s="542">
        <v>45838</v>
      </c>
      <c r="E465" s="543" t="s">
        <v>342</v>
      </c>
      <c r="F465" s="543"/>
      <c r="G465" s="541">
        <v>2927298033985</v>
      </c>
      <c r="H465" s="541">
        <v>0</v>
      </c>
      <c r="I465" s="541">
        <v>0</v>
      </c>
      <c r="J465" s="542"/>
      <c r="K465" s="542"/>
      <c r="L465" s="543"/>
      <c r="M465" s="541">
        <v>0</v>
      </c>
      <c r="N465" s="543"/>
      <c r="O465" s="543"/>
      <c r="P465" s="543"/>
      <c r="Q465" s="543"/>
      <c r="R465" s="543" t="s">
        <v>706</v>
      </c>
      <c r="S465" s="543"/>
      <c r="T465" s="541">
        <v>2</v>
      </c>
      <c r="U465" s="541">
        <v>0</v>
      </c>
      <c r="V465" s="541">
        <v>0</v>
      </c>
      <c r="W465" s="541">
        <v>0</v>
      </c>
      <c r="X465" s="541">
        <v>0</v>
      </c>
      <c r="Y465" s="543"/>
      <c r="Z465" s="543" t="s">
        <v>620</v>
      </c>
      <c r="AA465" s="544">
        <v>45833</v>
      </c>
      <c r="AB465" s="544">
        <v>45833</v>
      </c>
      <c r="AC465" s="542">
        <v>45833</v>
      </c>
      <c r="AD465" s="541">
        <v>37462269392</v>
      </c>
      <c r="AE465" s="541">
        <v>0</v>
      </c>
      <c r="AF465" s="541">
        <v>0</v>
      </c>
      <c r="AG465" s="541">
        <v>0</v>
      </c>
      <c r="AH465" s="541">
        <v>0</v>
      </c>
      <c r="AI465" s="543"/>
      <c r="AJ465" s="541">
        <v>0</v>
      </c>
      <c r="AK465" s="541">
        <v>0</v>
      </c>
      <c r="AL465" s="541">
        <v>0</v>
      </c>
      <c r="AM465" s="541">
        <v>0</v>
      </c>
      <c r="AN465" s="541">
        <v>0</v>
      </c>
      <c r="AO465" s="541">
        <v>0</v>
      </c>
      <c r="AP465" s="541">
        <v>0</v>
      </c>
      <c r="AQ465" s="545" t="b">
        <v>0</v>
      </c>
      <c r="AR465" s="541">
        <v>0</v>
      </c>
      <c r="AS465" s="541">
        <v>0</v>
      </c>
      <c r="AT465" s="541">
        <v>0</v>
      </c>
      <c r="AU465" s="541">
        <v>0</v>
      </c>
      <c r="AV465" s="541">
        <v>0</v>
      </c>
      <c r="AW465" s="543"/>
      <c r="AX465" s="543"/>
      <c r="AY465" s="541">
        <v>-1.5166666666666666</v>
      </c>
      <c r="AZ465" s="541">
        <v>-0.3</v>
      </c>
      <c r="BA465" s="543"/>
      <c r="BB465" s="541">
        <v>0</v>
      </c>
      <c r="BC465" s="541">
        <v>0</v>
      </c>
      <c r="BD465" s="543"/>
      <c r="BE465" s="543"/>
      <c r="BF465" s="543"/>
      <c r="BG465" s="543"/>
      <c r="BH465" s="543" t="s">
        <v>344</v>
      </c>
      <c r="BI465" s="543"/>
      <c r="BJ465" s="545" t="b">
        <v>0</v>
      </c>
      <c r="BK465" s="541">
        <v>0</v>
      </c>
      <c r="BL465" s="541">
        <v>0</v>
      </c>
      <c r="BM465" s="541">
        <v>1.82</v>
      </c>
      <c r="BN465" s="543"/>
      <c r="BO465" s="541">
        <v>0</v>
      </c>
      <c r="BP465" s="541">
        <v>0</v>
      </c>
      <c r="BQ465" s="541">
        <v>0</v>
      </c>
      <c r="BR465" s="541">
        <v>0</v>
      </c>
      <c r="BS465" s="543" t="s">
        <v>759</v>
      </c>
      <c r="BT465" s="541">
        <v>1</v>
      </c>
      <c r="BU465" s="545" t="b">
        <v>0</v>
      </c>
      <c r="BV465" s="543"/>
      <c r="BW465" s="541">
        <v>0</v>
      </c>
      <c r="BX465" s="541">
        <v>0</v>
      </c>
      <c r="BY465" s="543" t="s">
        <v>346</v>
      </c>
      <c r="BZ465" s="542">
        <v>45849</v>
      </c>
      <c r="CA465" s="541"/>
      <c r="CB465" s="541"/>
      <c r="CC465" s="541"/>
      <c r="CD465" s="541"/>
      <c r="CE465" s="541"/>
      <c r="CF465" s="541"/>
      <c r="CG465" s="541"/>
      <c r="CH465" s="541"/>
      <c r="CI465" s="541"/>
      <c r="CJ465" s="541"/>
      <c r="CK465" s="541"/>
      <c r="CL465" s="541"/>
      <c r="CM465" s="541"/>
      <c r="CN465" s="541"/>
      <c r="CO465" s="541"/>
      <c r="CP465" s="541"/>
      <c r="CQ465" s="541"/>
      <c r="CR465" s="541"/>
      <c r="CS465" s="541"/>
      <c r="CT465" s="541"/>
      <c r="CU465" s="541"/>
      <c r="CV465" s="541"/>
      <c r="CW465" s="541"/>
      <c r="CX465" s="541"/>
      <c r="CY465" s="541"/>
    </row>
    <row r="466" spans="1:103" ht="13.2">
      <c r="A466" s="546">
        <v>406163850</v>
      </c>
      <c r="B466" s="547">
        <v>45831</v>
      </c>
      <c r="C466" s="547">
        <v>45837</v>
      </c>
      <c r="D466" s="547">
        <v>45838</v>
      </c>
      <c r="E466" s="548" t="s">
        <v>342</v>
      </c>
      <c r="F466" s="548"/>
      <c r="G466" s="546">
        <v>2927298033987</v>
      </c>
      <c r="H466" s="546">
        <v>0</v>
      </c>
      <c r="I466" s="546">
        <v>0</v>
      </c>
      <c r="J466" s="547"/>
      <c r="K466" s="547"/>
      <c r="L466" s="548"/>
      <c r="M466" s="546">
        <v>0</v>
      </c>
      <c r="N466" s="548"/>
      <c r="O466" s="548"/>
      <c r="P466" s="548"/>
      <c r="Q466" s="548"/>
      <c r="R466" s="548" t="s">
        <v>706</v>
      </c>
      <c r="S466" s="548"/>
      <c r="T466" s="546">
        <v>2</v>
      </c>
      <c r="U466" s="546">
        <v>0</v>
      </c>
      <c r="V466" s="546">
        <v>0</v>
      </c>
      <c r="W466" s="546">
        <v>0</v>
      </c>
      <c r="X466" s="546">
        <v>0</v>
      </c>
      <c r="Y466" s="548"/>
      <c r="Z466" s="548" t="s">
        <v>620</v>
      </c>
      <c r="AA466" s="549">
        <v>45833</v>
      </c>
      <c r="AB466" s="549">
        <v>45833</v>
      </c>
      <c r="AC466" s="547">
        <v>45833</v>
      </c>
      <c r="AD466" s="546">
        <v>37496610734</v>
      </c>
      <c r="AE466" s="546">
        <v>0</v>
      </c>
      <c r="AF466" s="546">
        <v>0</v>
      </c>
      <c r="AG466" s="546">
        <v>0</v>
      </c>
      <c r="AH466" s="546">
        <v>0</v>
      </c>
      <c r="AI466" s="548"/>
      <c r="AJ466" s="546">
        <v>0</v>
      </c>
      <c r="AK466" s="546">
        <v>0</v>
      </c>
      <c r="AL466" s="546">
        <v>0</v>
      </c>
      <c r="AM466" s="546">
        <v>0</v>
      </c>
      <c r="AN466" s="546">
        <v>0</v>
      </c>
      <c r="AO466" s="546">
        <v>0</v>
      </c>
      <c r="AP466" s="546">
        <v>0</v>
      </c>
      <c r="AQ466" s="550" t="b">
        <v>0</v>
      </c>
      <c r="AR466" s="546">
        <v>0</v>
      </c>
      <c r="AS466" s="546">
        <v>0</v>
      </c>
      <c r="AT466" s="546">
        <v>0</v>
      </c>
      <c r="AU466" s="546">
        <v>0</v>
      </c>
      <c r="AV466" s="546">
        <v>0</v>
      </c>
      <c r="AW466" s="548"/>
      <c r="AX466" s="548"/>
      <c r="AY466" s="546">
        <v>-3.9333333333333331</v>
      </c>
      <c r="AZ466" s="546">
        <v>-0.79</v>
      </c>
      <c r="BA466" s="548"/>
      <c r="BB466" s="546">
        <v>0</v>
      </c>
      <c r="BC466" s="546">
        <v>0</v>
      </c>
      <c r="BD466" s="548"/>
      <c r="BE466" s="548"/>
      <c r="BF466" s="548"/>
      <c r="BG466" s="548"/>
      <c r="BH466" s="548" t="s">
        <v>344</v>
      </c>
      <c r="BI466" s="548"/>
      <c r="BJ466" s="550" t="b">
        <v>0</v>
      </c>
      <c r="BK466" s="546">
        <v>0</v>
      </c>
      <c r="BL466" s="546">
        <v>0</v>
      </c>
      <c r="BM466" s="546">
        <v>4.72</v>
      </c>
      <c r="BN466" s="548"/>
      <c r="BO466" s="546">
        <v>0</v>
      </c>
      <c r="BP466" s="546">
        <v>0</v>
      </c>
      <c r="BQ466" s="546">
        <v>0</v>
      </c>
      <c r="BR466" s="546">
        <v>0</v>
      </c>
      <c r="BS466" s="548" t="s">
        <v>760</v>
      </c>
      <c r="BT466" s="546">
        <v>1</v>
      </c>
      <c r="BU466" s="550" t="b">
        <v>0</v>
      </c>
      <c r="BV466" s="548"/>
      <c r="BW466" s="546">
        <v>0</v>
      </c>
      <c r="BX466" s="546">
        <v>0</v>
      </c>
      <c r="BY466" s="548" t="s">
        <v>346</v>
      </c>
      <c r="BZ466" s="547">
        <v>45849</v>
      </c>
      <c r="CA466" s="546"/>
      <c r="CB466" s="546"/>
      <c r="CC466" s="546"/>
      <c r="CD466" s="546"/>
      <c r="CE466" s="546"/>
      <c r="CF466" s="546"/>
      <c r="CG466" s="546"/>
      <c r="CH466" s="546"/>
      <c r="CI466" s="546"/>
      <c r="CJ466" s="546"/>
      <c r="CK466" s="546"/>
      <c r="CL466" s="546"/>
      <c r="CM466" s="546"/>
      <c r="CN466" s="546"/>
      <c r="CO466" s="546"/>
      <c r="CP466" s="546"/>
      <c r="CQ466" s="546"/>
      <c r="CR466" s="546"/>
      <c r="CS466" s="546"/>
      <c r="CT466" s="546"/>
      <c r="CU466" s="546"/>
      <c r="CV466" s="546"/>
      <c r="CW466" s="546"/>
      <c r="CX466" s="546"/>
      <c r="CY466" s="546"/>
    </row>
    <row r="467" spans="1:103" ht="13.2">
      <c r="A467" s="541">
        <v>406163850</v>
      </c>
      <c r="B467" s="542">
        <v>45831</v>
      </c>
      <c r="C467" s="542">
        <v>45837</v>
      </c>
      <c r="D467" s="542">
        <v>45838</v>
      </c>
      <c r="E467" s="543" t="s">
        <v>342</v>
      </c>
      <c r="F467" s="543"/>
      <c r="G467" s="541">
        <v>2927298033975</v>
      </c>
      <c r="H467" s="541">
        <v>0</v>
      </c>
      <c r="I467" s="541">
        <v>0</v>
      </c>
      <c r="J467" s="542"/>
      <c r="K467" s="542"/>
      <c r="L467" s="543"/>
      <c r="M467" s="541">
        <v>0</v>
      </c>
      <c r="N467" s="543"/>
      <c r="O467" s="543"/>
      <c r="P467" s="543"/>
      <c r="Q467" s="543"/>
      <c r="R467" s="543" t="s">
        <v>706</v>
      </c>
      <c r="S467" s="543"/>
      <c r="T467" s="541">
        <v>2</v>
      </c>
      <c r="U467" s="541">
        <v>0</v>
      </c>
      <c r="V467" s="541">
        <v>0</v>
      </c>
      <c r="W467" s="541">
        <v>0</v>
      </c>
      <c r="X467" s="541">
        <v>0</v>
      </c>
      <c r="Y467" s="543"/>
      <c r="Z467" s="543" t="s">
        <v>620</v>
      </c>
      <c r="AA467" s="544">
        <v>45833</v>
      </c>
      <c r="AB467" s="544">
        <v>45833</v>
      </c>
      <c r="AC467" s="542">
        <v>45833</v>
      </c>
      <c r="AD467" s="541">
        <v>37352010247</v>
      </c>
      <c r="AE467" s="541">
        <v>0</v>
      </c>
      <c r="AF467" s="541">
        <v>0</v>
      </c>
      <c r="AG467" s="541">
        <v>0</v>
      </c>
      <c r="AH467" s="541">
        <v>0</v>
      </c>
      <c r="AI467" s="543"/>
      <c r="AJ467" s="541">
        <v>0</v>
      </c>
      <c r="AK467" s="541">
        <v>0</v>
      </c>
      <c r="AL467" s="541">
        <v>0</v>
      </c>
      <c r="AM467" s="541">
        <v>0</v>
      </c>
      <c r="AN467" s="541">
        <v>0</v>
      </c>
      <c r="AO467" s="541">
        <v>0</v>
      </c>
      <c r="AP467" s="541">
        <v>0</v>
      </c>
      <c r="AQ467" s="545" t="b">
        <v>0</v>
      </c>
      <c r="AR467" s="541">
        <v>0</v>
      </c>
      <c r="AS467" s="541">
        <v>0</v>
      </c>
      <c r="AT467" s="541">
        <v>0</v>
      </c>
      <c r="AU467" s="541">
        <v>0</v>
      </c>
      <c r="AV467" s="541">
        <v>0</v>
      </c>
      <c r="AW467" s="543"/>
      <c r="AX467" s="543"/>
      <c r="AY467" s="541">
        <v>-1.4583333333333333</v>
      </c>
      <c r="AZ467" s="541">
        <v>-0.28999999999999998</v>
      </c>
      <c r="BA467" s="543"/>
      <c r="BB467" s="541">
        <v>0</v>
      </c>
      <c r="BC467" s="541">
        <v>0</v>
      </c>
      <c r="BD467" s="543"/>
      <c r="BE467" s="543"/>
      <c r="BF467" s="543"/>
      <c r="BG467" s="543"/>
      <c r="BH467" s="543" t="s">
        <v>344</v>
      </c>
      <c r="BI467" s="543"/>
      <c r="BJ467" s="545" t="b">
        <v>0</v>
      </c>
      <c r="BK467" s="541">
        <v>0</v>
      </c>
      <c r="BL467" s="541">
        <v>0</v>
      </c>
      <c r="BM467" s="541">
        <v>1.75</v>
      </c>
      <c r="BN467" s="543" t="s">
        <v>761</v>
      </c>
      <c r="BO467" s="541">
        <v>0</v>
      </c>
      <c r="BP467" s="541">
        <v>0</v>
      </c>
      <c r="BQ467" s="541">
        <v>0</v>
      </c>
      <c r="BR467" s="541">
        <v>3526866050</v>
      </c>
      <c r="BS467" s="543" t="s">
        <v>415</v>
      </c>
      <c r="BT467" s="541">
        <v>1</v>
      </c>
      <c r="BU467" s="545" t="b">
        <v>0</v>
      </c>
      <c r="BV467" s="543"/>
      <c r="BW467" s="541">
        <v>0</v>
      </c>
      <c r="BX467" s="541">
        <v>0</v>
      </c>
      <c r="BY467" s="543" t="s">
        <v>346</v>
      </c>
      <c r="BZ467" s="542">
        <v>45849</v>
      </c>
      <c r="CA467" s="541"/>
      <c r="CB467" s="541"/>
      <c r="CC467" s="541"/>
      <c r="CD467" s="541"/>
      <c r="CE467" s="541"/>
      <c r="CF467" s="541"/>
      <c r="CG467" s="541"/>
      <c r="CH467" s="541"/>
      <c r="CI467" s="541"/>
      <c r="CJ467" s="541"/>
      <c r="CK467" s="541"/>
      <c r="CL467" s="541"/>
      <c r="CM467" s="541"/>
      <c r="CN467" s="541"/>
      <c r="CO467" s="541"/>
      <c r="CP467" s="541"/>
      <c r="CQ467" s="541"/>
      <c r="CR467" s="541"/>
      <c r="CS467" s="541"/>
      <c r="CT467" s="541"/>
      <c r="CU467" s="541"/>
      <c r="CV467" s="541"/>
      <c r="CW467" s="541"/>
      <c r="CX467" s="541"/>
      <c r="CY467" s="541"/>
    </row>
    <row r="468" spans="1:103" ht="13.2">
      <c r="A468" s="546">
        <v>406163850</v>
      </c>
      <c r="B468" s="547">
        <v>45831</v>
      </c>
      <c r="C468" s="547">
        <v>45837</v>
      </c>
      <c r="D468" s="547">
        <v>45838</v>
      </c>
      <c r="E468" s="548" t="s">
        <v>342</v>
      </c>
      <c r="F468" s="548"/>
      <c r="G468" s="546">
        <v>2927298033977</v>
      </c>
      <c r="H468" s="546">
        <v>0</v>
      </c>
      <c r="I468" s="546">
        <v>0</v>
      </c>
      <c r="J468" s="547"/>
      <c r="K468" s="547"/>
      <c r="L468" s="548"/>
      <c r="M468" s="546">
        <v>0</v>
      </c>
      <c r="N468" s="548"/>
      <c r="O468" s="548"/>
      <c r="P468" s="548"/>
      <c r="Q468" s="548"/>
      <c r="R468" s="548" t="s">
        <v>706</v>
      </c>
      <c r="S468" s="548"/>
      <c r="T468" s="546">
        <v>2</v>
      </c>
      <c r="U468" s="546">
        <v>0</v>
      </c>
      <c r="V468" s="546">
        <v>0</v>
      </c>
      <c r="W468" s="546">
        <v>0</v>
      </c>
      <c r="X468" s="546">
        <v>0</v>
      </c>
      <c r="Y468" s="548"/>
      <c r="Z468" s="548" t="s">
        <v>620</v>
      </c>
      <c r="AA468" s="549">
        <v>45833</v>
      </c>
      <c r="AB468" s="549">
        <v>45833</v>
      </c>
      <c r="AC468" s="547">
        <v>45833</v>
      </c>
      <c r="AD468" s="546">
        <v>37363057000</v>
      </c>
      <c r="AE468" s="546">
        <v>0</v>
      </c>
      <c r="AF468" s="546">
        <v>0</v>
      </c>
      <c r="AG468" s="546">
        <v>0</v>
      </c>
      <c r="AH468" s="546">
        <v>0</v>
      </c>
      <c r="AI468" s="548"/>
      <c r="AJ468" s="546">
        <v>0</v>
      </c>
      <c r="AK468" s="546">
        <v>0</v>
      </c>
      <c r="AL468" s="546">
        <v>0</v>
      </c>
      <c r="AM468" s="546">
        <v>0</v>
      </c>
      <c r="AN468" s="546">
        <v>0</v>
      </c>
      <c r="AO468" s="546">
        <v>0</v>
      </c>
      <c r="AP468" s="546">
        <v>0</v>
      </c>
      <c r="AQ468" s="550" t="b">
        <v>0</v>
      </c>
      <c r="AR468" s="546">
        <v>0</v>
      </c>
      <c r="AS468" s="546">
        <v>0</v>
      </c>
      <c r="AT468" s="546">
        <v>0</v>
      </c>
      <c r="AU468" s="546">
        <v>0</v>
      </c>
      <c r="AV468" s="546">
        <v>0</v>
      </c>
      <c r="AW468" s="548"/>
      <c r="AX468" s="548"/>
      <c r="AY468" s="546">
        <v>-0.79166666666666674</v>
      </c>
      <c r="AZ468" s="546">
        <v>-0.16</v>
      </c>
      <c r="BA468" s="548"/>
      <c r="BB468" s="546">
        <v>0</v>
      </c>
      <c r="BC468" s="546">
        <v>0</v>
      </c>
      <c r="BD468" s="548"/>
      <c r="BE468" s="548"/>
      <c r="BF468" s="548"/>
      <c r="BG468" s="548"/>
      <c r="BH468" s="548" t="s">
        <v>344</v>
      </c>
      <c r="BI468" s="548"/>
      <c r="BJ468" s="550" t="b">
        <v>0</v>
      </c>
      <c r="BK468" s="546">
        <v>0</v>
      </c>
      <c r="BL468" s="546">
        <v>0</v>
      </c>
      <c r="BM468" s="546">
        <v>0.95</v>
      </c>
      <c r="BN468" s="548"/>
      <c r="BO468" s="546">
        <v>0</v>
      </c>
      <c r="BP468" s="546">
        <v>0</v>
      </c>
      <c r="BQ468" s="546">
        <v>0</v>
      </c>
      <c r="BR468" s="546">
        <v>3528301842</v>
      </c>
      <c r="BS468" s="548" t="s">
        <v>420</v>
      </c>
      <c r="BT468" s="546">
        <v>1</v>
      </c>
      <c r="BU468" s="550" t="b">
        <v>0</v>
      </c>
      <c r="BV468" s="548"/>
      <c r="BW468" s="546">
        <v>0</v>
      </c>
      <c r="BX468" s="546">
        <v>0</v>
      </c>
      <c r="BY468" s="548" t="s">
        <v>346</v>
      </c>
      <c r="BZ468" s="547">
        <v>45849</v>
      </c>
      <c r="CA468" s="546"/>
      <c r="CB468" s="546"/>
      <c r="CC468" s="546"/>
      <c r="CD468" s="546"/>
      <c r="CE468" s="546"/>
      <c r="CF468" s="546"/>
      <c r="CG468" s="546"/>
      <c r="CH468" s="546"/>
      <c r="CI468" s="546"/>
      <c r="CJ468" s="546"/>
      <c r="CK468" s="546"/>
      <c r="CL468" s="546"/>
      <c r="CM468" s="546"/>
      <c r="CN468" s="546"/>
      <c r="CO468" s="546"/>
      <c r="CP468" s="546"/>
      <c r="CQ468" s="546"/>
      <c r="CR468" s="546"/>
      <c r="CS468" s="546"/>
      <c r="CT468" s="546"/>
      <c r="CU468" s="546"/>
      <c r="CV468" s="546"/>
      <c r="CW468" s="546"/>
      <c r="CX468" s="546"/>
      <c r="CY468" s="546"/>
    </row>
    <row r="469" spans="1:103" ht="13.2">
      <c r="A469" s="541">
        <v>406163850</v>
      </c>
      <c r="B469" s="542">
        <v>45831</v>
      </c>
      <c r="C469" s="542">
        <v>45837</v>
      </c>
      <c r="D469" s="542">
        <v>45838</v>
      </c>
      <c r="E469" s="543" t="s">
        <v>342</v>
      </c>
      <c r="F469" s="543"/>
      <c r="G469" s="541">
        <v>2927298033974</v>
      </c>
      <c r="H469" s="541">
        <v>0</v>
      </c>
      <c r="I469" s="541">
        <v>0</v>
      </c>
      <c r="J469" s="542"/>
      <c r="K469" s="542"/>
      <c r="L469" s="543"/>
      <c r="M469" s="541">
        <v>0</v>
      </c>
      <c r="N469" s="543"/>
      <c r="O469" s="543"/>
      <c r="P469" s="543"/>
      <c r="Q469" s="543"/>
      <c r="R469" s="543" t="s">
        <v>706</v>
      </c>
      <c r="S469" s="543"/>
      <c r="T469" s="541">
        <v>2</v>
      </c>
      <c r="U469" s="541">
        <v>0</v>
      </c>
      <c r="V469" s="541">
        <v>0</v>
      </c>
      <c r="W469" s="541">
        <v>0</v>
      </c>
      <c r="X469" s="541">
        <v>0</v>
      </c>
      <c r="Y469" s="543"/>
      <c r="Z469" s="543" t="s">
        <v>620</v>
      </c>
      <c r="AA469" s="544">
        <v>45833</v>
      </c>
      <c r="AB469" s="544">
        <v>45833</v>
      </c>
      <c r="AC469" s="542">
        <v>45833</v>
      </c>
      <c r="AD469" s="541">
        <v>37351933524</v>
      </c>
      <c r="AE469" s="541">
        <v>0</v>
      </c>
      <c r="AF469" s="541">
        <v>0</v>
      </c>
      <c r="AG469" s="541">
        <v>0</v>
      </c>
      <c r="AH469" s="541">
        <v>0</v>
      </c>
      <c r="AI469" s="543"/>
      <c r="AJ469" s="541">
        <v>0</v>
      </c>
      <c r="AK469" s="541">
        <v>0</v>
      </c>
      <c r="AL469" s="541">
        <v>0</v>
      </c>
      <c r="AM469" s="541">
        <v>0</v>
      </c>
      <c r="AN469" s="541">
        <v>0</v>
      </c>
      <c r="AO469" s="541">
        <v>0</v>
      </c>
      <c r="AP469" s="541">
        <v>0</v>
      </c>
      <c r="AQ469" s="545" t="b">
        <v>0</v>
      </c>
      <c r="AR469" s="541">
        <v>0</v>
      </c>
      <c r="AS469" s="541">
        <v>0</v>
      </c>
      <c r="AT469" s="541">
        <v>0</v>
      </c>
      <c r="AU469" s="541">
        <v>0</v>
      </c>
      <c r="AV469" s="541">
        <v>0</v>
      </c>
      <c r="AW469" s="543"/>
      <c r="AX469" s="543"/>
      <c r="AY469" s="541">
        <v>-2.4833333333333334</v>
      </c>
      <c r="AZ469" s="541">
        <v>-0.5</v>
      </c>
      <c r="BA469" s="543"/>
      <c r="BB469" s="541">
        <v>0</v>
      </c>
      <c r="BC469" s="541">
        <v>0</v>
      </c>
      <c r="BD469" s="543"/>
      <c r="BE469" s="543"/>
      <c r="BF469" s="543"/>
      <c r="BG469" s="543"/>
      <c r="BH469" s="543" t="s">
        <v>344</v>
      </c>
      <c r="BI469" s="543"/>
      <c r="BJ469" s="545" t="b">
        <v>0</v>
      </c>
      <c r="BK469" s="541">
        <v>0</v>
      </c>
      <c r="BL469" s="541">
        <v>0</v>
      </c>
      <c r="BM469" s="541">
        <v>2.98</v>
      </c>
      <c r="BN469" s="543"/>
      <c r="BO469" s="541">
        <v>0</v>
      </c>
      <c r="BP469" s="541">
        <v>0</v>
      </c>
      <c r="BQ469" s="541">
        <v>0</v>
      </c>
      <c r="BR469" s="541">
        <v>3526789011</v>
      </c>
      <c r="BS469" s="543" t="s">
        <v>422</v>
      </c>
      <c r="BT469" s="541">
        <v>1</v>
      </c>
      <c r="BU469" s="545" t="b">
        <v>0</v>
      </c>
      <c r="BV469" s="543"/>
      <c r="BW469" s="541">
        <v>0</v>
      </c>
      <c r="BX469" s="541">
        <v>0</v>
      </c>
      <c r="BY469" s="543" t="s">
        <v>346</v>
      </c>
      <c r="BZ469" s="542">
        <v>45849</v>
      </c>
      <c r="CA469" s="541"/>
      <c r="CB469" s="541"/>
      <c r="CC469" s="541"/>
      <c r="CD469" s="541"/>
      <c r="CE469" s="541"/>
      <c r="CF469" s="541"/>
      <c r="CG469" s="541"/>
      <c r="CH469" s="541"/>
      <c r="CI469" s="541"/>
      <c r="CJ469" s="541"/>
      <c r="CK469" s="541"/>
      <c r="CL469" s="541"/>
      <c r="CM469" s="541"/>
      <c r="CN469" s="541"/>
      <c r="CO469" s="541"/>
      <c r="CP469" s="541"/>
      <c r="CQ469" s="541"/>
      <c r="CR469" s="541"/>
      <c r="CS469" s="541"/>
      <c r="CT469" s="541"/>
      <c r="CU469" s="541"/>
      <c r="CV469" s="541"/>
      <c r="CW469" s="541"/>
      <c r="CX469" s="541"/>
      <c r="CY469" s="541"/>
    </row>
    <row r="470" spans="1:103" ht="13.2">
      <c r="A470" s="546">
        <v>406163850</v>
      </c>
      <c r="B470" s="547">
        <v>45831</v>
      </c>
      <c r="C470" s="547">
        <v>45837</v>
      </c>
      <c r="D470" s="547">
        <v>45838</v>
      </c>
      <c r="E470" s="548" t="s">
        <v>342</v>
      </c>
      <c r="F470" s="548"/>
      <c r="G470" s="546">
        <v>2927495567840</v>
      </c>
      <c r="H470" s="546">
        <v>0</v>
      </c>
      <c r="I470" s="546">
        <v>0</v>
      </c>
      <c r="J470" s="547"/>
      <c r="K470" s="547"/>
      <c r="L470" s="548"/>
      <c r="M470" s="546">
        <v>0</v>
      </c>
      <c r="N470" s="548"/>
      <c r="O470" s="548"/>
      <c r="P470" s="548"/>
      <c r="Q470" s="548"/>
      <c r="R470" s="548" t="s">
        <v>706</v>
      </c>
      <c r="S470" s="548"/>
      <c r="T470" s="546">
        <v>2</v>
      </c>
      <c r="U470" s="546">
        <v>0</v>
      </c>
      <c r="V470" s="546">
        <v>0</v>
      </c>
      <c r="W470" s="546">
        <v>0</v>
      </c>
      <c r="X470" s="546">
        <v>0</v>
      </c>
      <c r="Y470" s="548"/>
      <c r="Z470" s="548" t="s">
        <v>620</v>
      </c>
      <c r="AA470" s="549">
        <v>45834</v>
      </c>
      <c r="AB470" s="549">
        <v>45834</v>
      </c>
      <c r="AC470" s="547">
        <v>45834</v>
      </c>
      <c r="AD470" s="546">
        <v>37468623390</v>
      </c>
      <c r="AE470" s="546">
        <v>0</v>
      </c>
      <c r="AF470" s="546">
        <v>0</v>
      </c>
      <c r="AG470" s="546">
        <v>0</v>
      </c>
      <c r="AH470" s="546">
        <v>0</v>
      </c>
      <c r="AI470" s="548"/>
      <c r="AJ470" s="546">
        <v>0</v>
      </c>
      <c r="AK470" s="546">
        <v>0</v>
      </c>
      <c r="AL470" s="546">
        <v>0</v>
      </c>
      <c r="AM470" s="546">
        <v>0</v>
      </c>
      <c r="AN470" s="546">
        <v>0</v>
      </c>
      <c r="AO470" s="546">
        <v>0</v>
      </c>
      <c r="AP470" s="546">
        <v>0</v>
      </c>
      <c r="AQ470" s="550" t="b">
        <v>0</v>
      </c>
      <c r="AR470" s="546">
        <v>0</v>
      </c>
      <c r="AS470" s="546">
        <v>0</v>
      </c>
      <c r="AT470" s="546">
        <v>0</v>
      </c>
      <c r="AU470" s="546">
        <v>0</v>
      </c>
      <c r="AV470" s="546">
        <v>0</v>
      </c>
      <c r="AW470" s="548"/>
      <c r="AX470" s="548"/>
      <c r="AY470" s="546">
        <v>-0.82499999999999996</v>
      </c>
      <c r="AZ470" s="546">
        <v>-0.17</v>
      </c>
      <c r="BA470" s="548"/>
      <c r="BB470" s="546">
        <v>0</v>
      </c>
      <c r="BC470" s="546">
        <v>0</v>
      </c>
      <c r="BD470" s="548"/>
      <c r="BE470" s="548"/>
      <c r="BF470" s="548"/>
      <c r="BG470" s="548"/>
      <c r="BH470" s="548" t="s">
        <v>344</v>
      </c>
      <c r="BI470" s="548"/>
      <c r="BJ470" s="550" t="b">
        <v>0</v>
      </c>
      <c r="BK470" s="546">
        <v>0</v>
      </c>
      <c r="BL470" s="546">
        <v>0</v>
      </c>
      <c r="BM470" s="546">
        <v>0.99</v>
      </c>
      <c r="BN470" s="548" t="s">
        <v>762</v>
      </c>
      <c r="BO470" s="546">
        <v>0</v>
      </c>
      <c r="BP470" s="546">
        <v>0</v>
      </c>
      <c r="BQ470" s="546">
        <v>0</v>
      </c>
      <c r="BR470" s="546">
        <v>3536718110</v>
      </c>
      <c r="BS470" s="548" t="s">
        <v>428</v>
      </c>
      <c r="BT470" s="546">
        <v>1</v>
      </c>
      <c r="BU470" s="550" t="b">
        <v>0</v>
      </c>
      <c r="BV470" s="548"/>
      <c r="BW470" s="546">
        <v>0</v>
      </c>
      <c r="BX470" s="546">
        <v>0</v>
      </c>
      <c r="BY470" s="548" t="s">
        <v>346</v>
      </c>
      <c r="BZ470" s="547">
        <v>45849</v>
      </c>
      <c r="CA470" s="546"/>
      <c r="CB470" s="546"/>
      <c r="CC470" s="546"/>
      <c r="CD470" s="546"/>
      <c r="CE470" s="546"/>
      <c r="CF470" s="546"/>
      <c r="CG470" s="546"/>
      <c r="CH470" s="546"/>
      <c r="CI470" s="546"/>
      <c r="CJ470" s="546"/>
      <c r="CK470" s="546"/>
      <c r="CL470" s="546"/>
      <c r="CM470" s="546"/>
      <c r="CN470" s="546"/>
      <c r="CO470" s="546"/>
      <c r="CP470" s="546"/>
      <c r="CQ470" s="546"/>
      <c r="CR470" s="546"/>
      <c r="CS470" s="546"/>
      <c r="CT470" s="546"/>
      <c r="CU470" s="546"/>
      <c r="CV470" s="546"/>
      <c r="CW470" s="546"/>
      <c r="CX470" s="546"/>
      <c r="CY470" s="546"/>
    </row>
    <row r="471" spans="1:103" ht="13.2">
      <c r="A471" s="541">
        <v>406163850</v>
      </c>
      <c r="B471" s="542">
        <v>45831</v>
      </c>
      <c r="C471" s="542">
        <v>45837</v>
      </c>
      <c r="D471" s="542">
        <v>45838</v>
      </c>
      <c r="E471" s="543" t="s">
        <v>342</v>
      </c>
      <c r="F471" s="543"/>
      <c r="G471" s="541">
        <v>2927495567839</v>
      </c>
      <c r="H471" s="541">
        <v>0</v>
      </c>
      <c r="I471" s="541">
        <v>0</v>
      </c>
      <c r="J471" s="542"/>
      <c r="K471" s="542"/>
      <c r="L471" s="543"/>
      <c r="M471" s="541">
        <v>0</v>
      </c>
      <c r="N471" s="543"/>
      <c r="O471" s="543"/>
      <c r="P471" s="543"/>
      <c r="Q471" s="543"/>
      <c r="R471" s="543" t="s">
        <v>706</v>
      </c>
      <c r="S471" s="543"/>
      <c r="T471" s="541">
        <v>2</v>
      </c>
      <c r="U471" s="541">
        <v>0</v>
      </c>
      <c r="V471" s="541">
        <v>0</v>
      </c>
      <c r="W471" s="541">
        <v>0</v>
      </c>
      <c r="X471" s="541">
        <v>0</v>
      </c>
      <c r="Y471" s="543"/>
      <c r="Z471" s="543" t="s">
        <v>620</v>
      </c>
      <c r="AA471" s="544">
        <v>45834</v>
      </c>
      <c r="AB471" s="544">
        <v>45834</v>
      </c>
      <c r="AC471" s="542">
        <v>45834</v>
      </c>
      <c r="AD471" s="541">
        <v>37462153781</v>
      </c>
      <c r="AE471" s="541">
        <v>0</v>
      </c>
      <c r="AF471" s="541">
        <v>0</v>
      </c>
      <c r="AG471" s="541">
        <v>0</v>
      </c>
      <c r="AH471" s="541">
        <v>0</v>
      </c>
      <c r="AI471" s="543"/>
      <c r="AJ471" s="541">
        <v>0</v>
      </c>
      <c r="AK471" s="541">
        <v>0</v>
      </c>
      <c r="AL471" s="541">
        <v>0</v>
      </c>
      <c r="AM471" s="541">
        <v>0</v>
      </c>
      <c r="AN471" s="541">
        <v>0</v>
      </c>
      <c r="AO471" s="541">
        <v>0</v>
      </c>
      <c r="AP471" s="541">
        <v>0</v>
      </c>
      <c r="AQ471" s="545" t="b">
        <v>0</v>
      </c>
      <c r="AR471" s="541">
        <v>0</v>
      </c>
      <c r="AS471" s="541">
        <v>0</v>
      </c>
      <c r="AT471" s="541">
        <v>0</v>
      </c>
      <c r="AU471" s="541">
        <v>0</v>
      </c>
      <c r="AV471" s="541">
        <v>0</v>
      </c>
      <c r="AW471" s="543"/>
      <c r="AX471" s="543"/>
      <c r="AY471" s="541">
        <v>-0.89166666666666672</v>
      </c>
      <c r="AZ471" s="541">
        <v>-0.18</v>
      </c>
      <c r="BA471" s="543"/>
      <c r="BB471" s="541">
        <v>0</v>
      </c>
      <c r="BC471" s="541">
        <v>0</v>
      </c>
      <c r="BD471" s="543"/>
      <c r="BE471" s="543"/>
      <c r="BF471" s="543"/>
      <c r="BG471" s="543"/>
      <c r="BH471" s="543" t="s">
        <v>344</v>
      </c>
      <c r="BI471" s="543"/>
      <c r="BJ471" s="545" t="b">
        <v>0</v>
      </c>
      <c r="BK471" s="541">
        <v>0</v>
      </c>
      <c r="BL471" s="541">
        <v>0</v>
      </c>
      <c r="BM471" s="541">
        <v>1.07</v>
      </c>
      <c r="BN471" s="543"/>
      <c r="BO471" s="541">
        <v>0</v>
      </c>
      <c r="BP471" s="541">
        <v>0</v>
      </c>
      <c r="BQ471" s="541">
        <v>0</v>
      </c>
      <c r="BR471" s="541">
        <v>3535775197</v>
      </c>
      <c r="BS471" s="543" t="s">
        <v>427</v>
      </c>
      <c r="BT471" s="541">
        <v>1</v>
      </c>
      <c r="BU471" s="545" t="b">
        <v>0</v>
      </c>
      <c r="BV471" s="543"/>
      <c r="BW471" s="541">
        <v>0</v>
      </c>
      <c r="BX471" s="541">
        <v>0</v>
      </c>
      <c r="BY471" s="543" t="s">
        <v>346</v>
      </c>
      <c r="BZ471" s="542">
        <v>45849</v>
      </c>
      <c r="CA471" s="541"/>
      <c r="CB471" s="541"/>
      <c r="CC471" s="541"/>
      <c r="CD471" s="541"/>
      <c r="CE471" s="541"/>
      <c r="CF471" s="541"/>
      <c r="CG471" s="541"/>
      <c r="CH471" s="541"/>
      <c r="CI471" s="541"/>
      <c r="CJ471" s="541"/>
      <c r="CK471" s="541"/>
      <c r="CL471" s="541"/>
      <c r="CM471" s="541"/>
      <c r="CN471" s="541"/>
      <c r="CO471" s="541"/>
      <c r="CP471" s="541"/>
      <c r="CQ471" s="541"/>
      <c r="CR471" s="541"/>
      <c r="CS471" s="541"/>
      <c r="CT471" s="541"/>
      <c r="CU471" s="541"/>
      <c r="CV471" s="541"/>
      <c r="CW471" s="541"/>
      <c r="CX471" s="541"/>
      <c r="CY471" s="541"/>
    </row>
    <row r="472" spans="1:103" ht="13.2">
      <c r="A472" s="546">
        <v>406163850</v>
      </c>
      <c r="B472" s="547">
        <v>45831</v>
      </c>
      <c r="C472" s="547">
        <v>45837</v>
      </c>
      <c r="D472" s="547">
        <v>45838</v>
      </c>
      <c r="E472" s="548" t="s">
        <v>342</v>
      </c>
      <c r="F472" s="548"/>
      <c r="G472" s="546">
        <v>2927495567838</v>
      </c>
      <c r="H472" s="546">
        <v>0</v>
      </c>
      <c r="I472" s="546">
        <v>0</v>
      </c>
      <c r="J472" s="547"/>
      <c r="K472" s="547"/>
      <c r="L472" s="548"/>
      <c r="M472" s="546">
        <v>0</v>
      </c>
      <c r="N472" s="548"/>
      <c r="O472" s="548"/>
      <c r="P472" s="548"/>
      <c r="Q472" s="548"/>
      <c r="R472" s="548" t="s">
        <v>706</v>
      </c>
      <c r="S472" s="548"/>
      <c r="T472" s="546">
        <v>2</v>
      </c>
      <c r="U472" s="546">
        <v>0</v>
      </c>
      <c r="V472" s="546">
        <v>0</v>
      </c>
      <c r="W472" s="546">
        <v>0</v>
      </c>
      <c r="X472" s="546">
        <v>0</v>
      </c>
      <c r="Y472" s="548"/>
      <c r="Z472" s="548" t="s">
        <v>620</v>
      </c>
      <c r="AA472" s="549">
        <v>45834</v>
      </c>
      <c r="AB472" s="549">
        <v>45834</v>
      </c>
      <c r="AC472" s="547">
        <v>45834</v>
      </c>
      <c r="AD472" s="546">
        <v>37093326580</v>
      </c>
      <c r="AE472" s="546">
        <v>0</v>
      </c>
      <c r="AF472" s="546">
        <v>0</v>
      </c>
      <c r="AG472" s="546">
        <v>0</v>
      </c>
      <c r="AH472" s="546">
        <v>0</v>
      </c>
      <c r="AI472" s="548"/>
      <c r="AJ472" s="546">
        <v>0</v>
      </c>
      <c r="AK472" s="546">
        <v>0</v>
      </c>
      <c r="AL472" s="546">
        <v>0</v>
      </c>
      <c r="AM472" s="546">
        <v>0</v>
      </c>
      <c r="AN472" s="546">
        <v>0</v>
      </c>
      <c r="AO472" s="546">
        <v>0</v>
      </c>
      <c r="AP472" s="546">
        <v>0</v>
      </c>
      <c r="AQ472" s="550" t="b">
        <v>0</v>
      </c>
      <c r="AR472" s="546">
        <v>0</v>
      </c>
      <c r="AS472" s="546">
        <v>0</v>
      </c>
      <c r="AT472" s="546">
        <v>0</v>
      </c>
      <c r="AU472" s="546">
        <v>0</v>
      </c>
      <c r="AV472" s="546">
        <v>0</v>
      </c>
      <c r="AW472" s="548"/>
      <c r="AX472" s="548"/>
      <c r="AY472" s="546">
        <v>-0.7583333333333333</v>
      </c>
      <c r="AZ472" s="546">
        <v>-0.15</v>
      </c>
      <c r="BA472" s="548"/>
      <c r="BB472" s="546">
        <v>0</v>
      </c>
      <c r="BC472" s="546">
        <v>0</v>
      </c>
      <c r="BD472" s="548"/>
      <c r="BE472" s="548"/>
      <c r="BF472" s="548"/>
      <c r="BG472" s="548"/>
      <c r="BH472" s="548" t="s">
        <v>344</v>
      </c>
      <c r="BI472" s="548"/>
      <c r="BJ472" s="550" t="b">
        <v>0</v>
      </c>
      <c r="BK472" s="546">
        <v>0</v>
      </c>
      <c r="BL472" s="546">
        <v>0</v>
      </c>
      <c r="BM472" s="546">
        <v>0.91</v>
      </c>
      <c r="BN472" s="548"/>
      <c r="BO472" s="546">
        <v>0</v>
      </c>
      <c r="BP472" s="546">
        <v>0</v>
      </c>
      <c r="BQ472" s="546">
        <v>0</v>
      </c>
      <c r="BR472" s="546">
        <v>3509290662</v>
      </c>
      <c r="BS472" s="548" t="s">
        <v>423</v>
      </c>
      <c r="BT472" s="546">
        <v>1</v>
      </c>
      <c r="BU472" s="550" t="b">
        <v>0</v>
      </c>
      <c r="BV472" s="548"/>
      <c r="BW472" s="546">
        <v>0</v>
      </c>
      <c r="BX472" s="546">
        <v>0</v>
      </c>
      <c r="BY472" s="548" t="s">
        <v>346</v>
      </c>
      <c r="BZ472" s="547">
        <v>45849</v>
      </c>
      <c r="CA472" s="546"/>
      <c r="CB472" s="546"/>
      <c r="CC472" s="546"/>
      <c r="CD472" s="546"/>
      <c r="CE472" s="546"/>
      <c r="CF472" s="546"/>
      <c r="CG472" s="546"/>
      <c r="CH472" s="546"/>
      <c r="CI472" s="546"/>
      <c r="CJ472" s="546"/>
      <c r="CK472" s="546"/>
      <c r="CL472" s="546"/>
      <c r="CM472" s="546"/>
      <c r="CN472" s="546"/>
      <c r="CO472" s="546"/>
      <c r="CP472" s="546"/>
      <c r="CQ472" s="546"/>
      <c r="CR472" s="546"/>
      <c r="CS472" s="546"/>
      <c r="CT472" s="546"/>
      <c r="CU472" s="546"/>
      <c r="CV472" s="546"/>
      <c r="CW472" s="546"/>
      <c r="CX472" s="546"/>
      <c r="CY472" s="546"/>
    </row>
    <row r="473" spans="1:103" ht="13.2">
      <c r="A473" s="541">
        <v>406163850</v>
      </c>
      <c r="B473" s="542">
        <v>45831</v>
      </c>
      <c r="C473" s="542">
        <v>45837</v>
      </c>
      <c r="D473" s="542">
        <v>45838</v>
      </c>
      <c r="E473" s="543" t="s">
        <v>342</v>
      </c>
      <c r="F473" s="543"/>
      <c r="G473" s="541">
        <v>2927495567837</v>
      </c>
      <c r="H473" s="541">
        <v>0</v>
      </c>
      <c r="I473" s="541">
        <v>0</v>
      </c>
      <c r="J473" s="542"/>
      <c r="K473" s="542"/>
      <c r="L473" s="543"/>
      <c r="M473" s="541">
        <v>0</v>
      </c>
      <c r="N473" s="543"/>
      <c r="O473" s="543"/>
      <c r="P473" s="543"/>
      <c r="Q473" s="543"/>
      <c r="R473" s="543" t="s">
        <v>706</v>
      </c>
      <c r="S473" s="543"/>
      <c r="T473" s="541">
        <v>2</v>
      </c>
      <c r="U473" s="541">
        <v>0</v>
      </c>
      <c r="V473" s="541">
        <v>0</v>
      </c>
      <c r="W473" s="541">
        <v>0</v>
      </c>
      <c r="X473" s="541">
        <v>0</v>
      </c>
      <c r="Y473" s="543"/>
      <c r="Z473" s="543" t="s">
        <v>620</v>
      </c>
      <c r="AA473" s="544">
        <v>45834</v>
      </c>
      <c r="AB473" s="544">
        <v>45834</v>
      </c>
      <c r="AC473" s="542">
        <v>45834</v>
      </c>
      <c r="AD473" s="541">
        <v>37353781802</v>
      </c>
      <c r="AE473" s="541">
        <v>0</v>
      </c>
      <c r="AF473" s="541">
        <v>0</v>
      </c>
      <c r="AG473" s="541">
        <v>0</v>
      </c>
      <c r="AH473" s="541">
        <v>0</v>
      </c>
      <c r="AI473" s="543"/>
      <c r="AJ473" s="541">
        <v>0</v>
      </c>
      <c r="AK473" s="541">
        <v>0</v>
      </c>
      <c r="AL473" s="541">
        <v>0</v>
      </c>
      <c r="AM473" s="541">
        <v>0</v>
      </c>
      <c r="AN473" s="541">
        <v>0</v>
      </c>
      <c r="AO473" s="541">
        <v>0</v>
      </c>
      <c r="AP473" s="541">
        <v>0</v>
      </c>
      <c r="AQ473" s="545" t="b">
        <v>0</v>
      </c>
      <c r="AR473" s="541">
        <v>0</v>
      </c>
      <c r="AS473" s="541">
        <v>0</v>
      </c>
      <c r="AT473" s="541">
        <v>0</v>
      </c>
      <c r="AU473" s="541">
        <v>0</v>
      </c>
      <c r="AV473" s="541">
        <v>0</v>
      </c>
      <c r="AW473" s="543"/>
      <c r="AX473" s="543"/>
      <c r="AY473" s="541">
        <v>-1.4583333333333333</v>
      </c>
      <c r="AZ473" s="541">
        <v>-0.28999999999999998</v>
      </c>
      <c r="BA473" s="543"/>
      <c r="BB473" s="541">
        <v>0</v>
      </c>
      <c r="BC473" s="541">
        <v>0</v>
      </c>
      <c r="BD473" s="543"/>
      <c r="BE473" s="543"/>
      <c r="BF473" s="543"/>
      <c r="BG473" s="543"/>
      <c r="BH473" s="543" t="s">
        <v>344</v>
      </c>
      <c r="BI473" s="543"/>
      <c r="BJ473" s="545" t="b">
        <v>0</v>
      </c>
      <c r="BK473" s="541">
        <v>0</v>
      </c>
      <c r="BL473" s="541">
        <v>0</v>
      </c>
      <c r="BM473" s="541">
        <v>1.75</v>
      </c>
      <c r="BN473" s="543" t="s">
        <v>642</v>
      </c>
      <c r="BO473" s="541">
        <v>0</v>
      </c>
      <c r="BP473" s="541">
        <v>0</v>
      </c>
      <c r="BQ473" s="541">
        <v>0</v>
      </c>
      <c r="BR473" s="541">
        <v>3527488434</v>
      </c>
      <c r="BS473" s="543" t="s">
        <v>418</v>
      </c>
      <c r="BT473" s="541">
        <v>1</v>
      </c>
      <c r="BU473" s="545" t="b">
        <v>0</v>
      </c>
      <c r="BV473" s="543"/>
      <c r="BW473" s="541">
        <v>0</v>
      </c>
      <c r="BX473" s="541">
        <v>0</v>
      </c>
      <c r="BY473" s="543" t="s">
        <v>346</v>
      </c>
      <c r="BZ473" s="542">
        <v>45849</v>
      </c>
      <c r="CA473" s="541"/>
      <c r="CB473" s="541"/>
      <c r="CC473" s="541"/>
      <c r="CD473" s="541"/>
      <c r="CE473" s="541"/>
      <c r="CF473" s="541"/>
      <c r="CG473" s="541"/>
      <c r="CH473" s="541"/>
      <c r="CI473" s="541"/>
      <c r="CJ473" s="541"/>
      <c r="CK473" s="541"/>
      <c r="CL473" s="541"/>
      <c r="CM473" s="541"/>
      <c r="CN473" s="541"/>
      <c r="CO473" s="541"/>
      <c r="CP473" s="541"/>
      <c r="CQ473" s="541"/>
      <c r="CR473" s="541"/>
      <c r="CS473" s="541"/>
      <c r="CT473" s="541"/>
      <c r="CU473" s="541"/>
      <c r="CV473" s="541"/>
      <c r="CW473" s="541"/>
      <c r="CX473" s="541"/>
      <c r="CY473" s="541"/>
    </row>
    <row r="474" spans="1:103" ht="13.2">
      <c r="A474" s="546">
        <v>406163850</v>
      </c>
      <c r="B474" s="547">
        <v>45831</v>
      </c>
      <c r="C474" s="547">
        <v>45837</v>
      </c>
      <c r="D474" s="547">
        <v>45838</v>
      </c>
      <c r="E474" s="548" t="s">
        <v>342</v>
      </c>
      <c r="F474" s="548"/>
      <c r="G474" s="546">
        <v>2927495567836</v>
      </c>
      <c r="H474" s="546">
        <v>0</v>
      </c>
      <c r="I474" s="546">
        <v>0</v>
      </c>
      <c r="J474" s="547"/>
      <c r="K474" s="547"/>
      <c r="L474" s="548"/>
      <c r="M474" s="546">
        <v>0</v>
      </c>
      <c r="N474" s="548"/>
      <c r="O474" s="548"/>
      <c r="P474" s="548"/>
      <c r="Q474" s="548"/>
      <c r="R474" s="548" t="s">
        <v>706</v>
      </c>
      <c r="S474" s="548"/>
      <c r="T474" s="546">
        <v>2</v>
      </c>
      <c r="U474" s="546">
        <v>0</v>
      </c>
      <c r="V474" s="546">
        <v>0</v>
      </c>
      <c r="W474" s="546">
        <v>0</v>
      </c>
      <c r="X474" s="546">
        <v>0</v>
      </c>
      <c r="Y474" s="548"/>
      <c r="Z474" s="548" t="s">
        <v>620</v>
      </c>
      <c r="AA474" s="549">
        <v>45834</v>
      </c>
      <c r="AB474" s="549">
        <v>45834</v>
      </c>
      <c r="AC474" s="547">
        <v>45834</v>
      </c>
      <c r="AD474" s="546">
        <v>37068151786</v>
      </c>
      <c r="AE474" s="546">
        <v>0</v>
      </c>
      <c r="AF474" s="546">
        <v>0</v>
      </c>
      <c r="AG474" s="546">
        <v>0</v>
      </c>
      <c r="AH474" s="546">
        <v>0</v>
      </c>
      <c r="AI474" s="548"/>
      <c r="AJ474" s="546">
        <v>0</v>
      </c>
      <c r="AK474" s="546">
        <v>0</v>
      </c>
      <c r="AL474" s="546">
        <v>0</v>
      </c>
      <c r="AM474" s="546">
        <v>0</v>
      </c>
      <c r="AN474" s="546">
        <v>0</v>
      </c>
      <c r="AO474" s="546">
        <v>0</v>
      </c>
      <c r="AP474" s="546">
        <v>0</v>
      </c>
      <c r="AQ474" s="550" t="b">
        <v>0</v>
      </c>
      <c r="AR474" s="546">
        <v>0</v>
      </c>
      <c r="AS474" s="546">
        <v>0</v>
      </c>
      <c r="AT474" s="546">
        <v>0</v>
      </c>
      <c r="AU474" s="546">
        <v>0</v>
      </c>
      <c r="AV474" s="546">
        <v>0</v>
      </c>
      <c r="AW474" s="548"/>
      <c r="AX474" s="548"/>
      <c r="AY474" s="546">
        <v>-1.9750000000000001</v>
      </c>
      <c r="AZ474" s="546">
        <v>-0.4</v>
      </c>
      <c r="BA474" s="548"/>
      <c r="BB474" s="546">
        <v>0</v>
      </c>
      <c r="BC474" s="546">
        <v>0</v>
      </c>
      <c r="BD474" s="548"/>
      <c r="BE474" s="548"/>
      <c r="BF474" s="548"/>
      <c r="BG474" s="548"/>
      <c r="BH474" s="548" t="s">
        <v>344</v>
      </c>
      <c r="BI474" s="548"/>
      <c r="BJ474" s="550" t="b">
        <v>0</v>
      </c>
      <c r="BK474" s="546">
        <v>0</v>
      </c>
      <c r="BL474" s="546">
        <v>0</v>
      </c>
      <c r="BM474" s="546">
        <v>2.37</v>
      </c>
      <c r="BN474" s="548"/>
      <c r="BO474" s="546">
        <v>0</v>
      </c>
      <c r="BP474" s="546">
        <v>0</v>
      </c>
      <c r="BQ474" s="546">
        <v>0</v>
      </c>
      <c r="BR474" s="546">
        <v>0</v>
      </c>
      <c r="BS474" s="548" t="s">
        <v>421</v>
      </c>
      <c r="BT474" s="546">
        <v>1</v>
      </c>
      <c r="BU474" s="550" t="b">
        <v>0</v>
      </c>
      <c r="BV474" s="548"/>
      <c r="BW474" s="546">
        <v>0</v>
      </c>
      <c r="BX474" s="546">
        <v>0</v>
      </c>
      <c r="BY474" s="548" t="s">
        <v>346</v>
      </c>
      <c r="BZ474" s="547">
        <v>45849</v>
      </c>
      <c r="CA474" s="546"/>
      <c r="CB474" s="546"/>
      <c r="CC474" s="546"/>
      <c r="CD474" s="546"/>
      <c r="CE474" s="546"/>
      <c r="CF474" s="546"/>
      <c r="CG474" s="546"/>
      <c r="CH474" s="546"/>
      <c r="CI474" s="546"/>
      <c r="CJ474" s="546"/>
      <c r="CK474" s="546"/>
      <c r="CL474" s="546"/>
      <c r="CM474" s="546"/>
      <c r="CN474" s="546"/>
      <c r="CO474" s="546"/>
      <c r="CP474" s="546"/>
      <c r="CQ474" s="546"/>
      <c r="CR474" s="546"/>
      <c r="CS474" s="546"/>
      <c r="CT474" s="546"/>
      <c r="CU474" s="546"/>
      <c r="CV474" s="546"/>
      <c r="CW474" s="546"/>
      <c r="CX474" s="546"/>
      <c r="CY474" s="546"/>
    </row>
    <row r="475" spans="1:103" ht="13.2">
      <c r="A475" s="541">
        <v>406163850</v>
      </c>
      <c r="B475" s="542">
        <v>45831</v>
      </c>
      <c r="C475" s="542">
        <v>45837</v>
      </c>
      <c r="D475" s="542">
        <v>45838</v>
      </c>
      <c r="E475" s="543" t="s">
        <v>342</v>
      </c>
      <c r="F475" s="543"/>
      <c r="G475" s="541">
        <v>2927537774347</v>
      </c>
      <c r="H475" s="541">
        <v>0</v>
      </c>
      <c r="I475" s="541">
        <v>0</v>
      </c>
      <c r="J475" s="542"/>
      <c r="K475" s="542"/>
      <c r="L475" s="543"/>
      <c r="M475" s="541">
        <v>0</v>
      </c>
      <c r="N475" s="543"/>
      <c r="O475" s="543"/>
      <c r="P475" s="543"/>
      <c r="Q475" s="543"/>
      <c r="R475" s="543" t="s">
        <v>706</v>
      </c>
      <c r="S475" s="543"/>
      <c r="T475" s="541">
        <v>2</v>
      </c>
      <c r="U475" s="541">
        <v>0</v>
      </c>
      <c r="V475" s="541">
        <v>0</v>
      </c>
      <c r="W475" s="541">
        <v>0</v>
      </c>
      <c r="X475" s="541">
        <v>0</v>
      </c>
      <c r="Y475" s="543"/>
      <c r="Z475" s="543" t="s">
        <v>620</v>
      </c>
      <c r="AA475" s="544">
        <v>45835</v>
      </c>
      <c r="AB475" s="544">
        <v>45835</v>
      </c>
      <c r="AC475" s="542">
        <v>45835</v>
      </c>
      <c r="AD475" s="541">
        <v>37274183666</v>
      </c>
      <c r="AE475" s="541">
        <v>0</v>
      </c>
      <c r="AF475" s="541">
        <v>0</v>
      </c>
      <c r="AG475" s="541">
        <v>0</v>
      </c>
      <c r="AH475" s="541">
        <v>0</v>
      </c>
      <c r="AI475" s="543"/>
      <c r="AJ475" s="541">
        <v>0</v>
      </c>
      <c r="AK475" s="541">
        <v>0</v>
      </c>
      <c r="AL475" s="541">
        <v>0</v>
      </c>
      <c r="AM475" s="541">
        <v>0</v>
      </c>
      <c r="AN475" s="541">
        <v>0</v>
      </c>
      <c r="AO475" s="541">
        <v>0</v>
      </c>
      <c r="AP475" s="541">
        <v>0</v>
      </c>
      <c r="AQ475" s="545" t="b">
        <v>0</v>
      </c>
      <c r="AR475" s="541">
        <v>0</v>
      </c>
      <c r="AS475" s="541">
        <v>0</v>
      </c>
      <c r="AT475" s="541">
        <v>0</v>
      </c>
      <c r="AU475" s="541">
        <v>0</v>
      </c>
      <c r="AV475" s="541">
        <v>0</v>
      </c>
      <c r="AW475" s="543"/>
      <c r="AX475" s="543"/>
      <c r="AY475" s="541">
        <v>-2.2083333333333335</v>
      </c>
      <c r="AZ475" s="541">
        <v>-0.44</v>
      </c>
      <c r="BA475" s="543"/>
      <c r="BB475" s="541">
        <v>0</v>
      </c>
      <c r="BC475" s="541">
        <v>0</v>
      </c>
      <c r="BD475" s="543"/>
      <c r="BE475" s="543"/>
      <c r="BF475" s="543"/>
      <c r="BG475" s="543"/>
      <c r="BH475" s="543" t="s">
        <v>344</v>
      </c>
      <c r="BI475" s="543"/>
      <c r="BJ475" s="545" t="b">
        <v>0</v>
      </c>
      <c r="BK475" s="541">
        <v>0</v>
      </c>
      <c r="BL475" s="541">
        <v>0</v>
      </c>
      <c r="BM475" s="541">
        <v>2.65</v>
      </c>
      <c r="BN475" s="543"/>
      <c r="BO475" s="541">
        <v>0</v>
      </c>
      <c r="BP475" s="541">
        <v>0</v>
      </c>
      <c r="BQ475" s="541">
        <v>0</v>
      </c>
      <c r="BR475" s="541">
        <v>3522062185</v>
      </c>
      <c r="BS475" s="543" t="s">
        <v>425</v>
      </c>
      <c r="BT475" s="541">
        <v>1</v>
      </c>
      <c r="BU475" s="545" t="b">
        <v>0</v>
      </c>
      <c r="BV475" s="543"/>
      <c r="BW475" s="541">
        <v>0</v>
      </c>
      <c r="BX475" s="541">
        <v>0</v>
      </c>
      <c r="BY475" s="543" t="s">
        <v>346</v>
      </c>
      <c r="BZ475" s="542">
        <v>45849</v>
      </c>
      <c r="CA475" s="541"/>
      <c r="CB475" s="541"/>
      <c r="CC475" s="541"/>
      <c r="CD475" s="541"/>
      <c r="CE475" s="541"/>
      <c r="CF475" s="541"/>
      <c r="CG475" s="541"/>
      <c r="CH475" s="541"/>
      <c r="CI475" s="541"/>
      <c r="CJ475" s="541"/>
      <c r="CK475" s="541"/>
      <c r="CL475" s="541"/>
      <c r="CM475" s="541"/>
      <c r="CN475" s="541"/>
      <c r="CO475" s="541"/>
      <c r="CP475" s="541"/>
      <c r="CQ475" s="541"/>
      <c r="CR475" s="541"/>
      <c r="CS475" s="541"/>
      <c r="CT475" s="541"/>
      <c r="CU475" s="541"/>
      <c r="CV475" s="541"/>
      <c r="CW475" s="541"/>
      <c r="CX475" s="541"/>
      <c r="CY475" s="541"/>
    </row>
    <row r="476" spans="1:103" ht="13.2">
      <c r="A476" s="546">
        <v>406163850</v>
      </c>
      <c r="B476" s="547">
        <v>45831</v>
      </c>
      <c r="C476" s="547">
        <v>45837</v>
      </c>
      <c r="D476" s="547">
        <v>45838</v>
      </c>
      <c r="E476" s="548" t="s">
        <v>342</v>
      </c>
      <c r="F476" s="548"/>
      <c r="G476" s="546">
        <v>2927537774348</v>
      </c>
      <c r="H476" s="546">
        <v>0</v>
      </c>
      <c r="I476" s="546">
        <v>0</v>
      </c>
      <c r="J476" s="547"/>
      <c r="K476" s="547"/>
      <c r="L476" s="548"/>
      <c r="M476" s="546">
        <v>0</v>
      </c>
      <c r="N476" s="548"/>
      <c r="O476" s="548"/>
      <c r="P476" s="548"/>
      <c r="Q476" s="548"/>
      <c r="R476" s="548" t="s">
        <v>706</v>
      </c>
      <c r="S476" s="548"/>
      <c r="T476" s="546">
        <v>2</v>
      </c>
      <c r="U476" s="546">
        <v>0</v>
      </c>
      <c r="V476" s="546">
        <v>0</v>
      </c>
      <c r="W476" s="546">
        <v>0</v>
      </c>
      <c r="X476" s="546">
        <v>0</v>
      </c>
      <c r="Y476" s="548"/>
      <c r="Z476" s="548" t="s">
        <v>620</v>
      </c>
      <c r="AA476" s="549">
        <v>45835</v>
      </c>
      <c r="AB476" s="549">
        <v>45835</v>
      </c>
      <c r="AC476" s="547">
        <v>45835</v>
      </c>
      <c r="AD476" s="546">
        <v>37462473613</v>
      </c>
      <c r="AE476" s="546">
        <v>0</v>
      </c>
      <c r="AF476" s="546">
        <v>0</v>
      </c>
      <c r="AG476" s="546">
        <v>0</v>
      </c>
      <c r="AH476" s="546">
        <v>0</v>
      </c>
      <c r="AI476" s="548"/>
      <c r="AJ476" s="546">
        <v>0</v>
      </c>
      <c r="AK476" s="546">
        <v>0</v>
      </c>
      <c r="AL476" s="546">
        <v>0</v>
      </c>
      <c r="AM476" s="546">
        <v>0</v>
      </c>
      <c r="AN476" s="546">
        <v>0</v>
      </c>
      <c r="AO476" s="546">
        <v>0</v>
      </c>
      <c r="AP476" s="546">
        <v>0</v>
      </c>
      <c r="AQ476" s="550" t="b">
        <v>0</v>
      </c>
      <c r="AR476" s="546">
        <v>0</v>
      </c>
      <c r="AS476" s="546">
        <v>0</v>
      </c>
      <c r="AT476" s="546">
        <v>0</v>
      </c>
      <c r="AU476" s="546">
        <v>0</v>
      </c>
      <c r="AV476" s="546">
        <v>0</v>
      </c>
      <c r="AW476" s="548"/>
      <c r="AX476" s="548"/>
      <c r="AY476" s="546">
        <v>-1.125</v>
      </c>
      <c r="AZ476" s="546">
        <v>-0.23</v>
      </c>
      <c r="BA476" s="548"/>
      <c r="BB476" s="546">
        <v>0</v>
      </c>
      <c r="BC476" s="546">
        <v>0</v>
      </c>
      <c r="BD476" s="548"/>
      <c r="BE476" s="548"/>
      <c r="BF476" s="548"/>
      <c r="BG476" s="548"/>
      <c r="BH476" s="548" t="s">
        <v>344</v>
      </c>
      <c r="BI476" s="548"/>
      <c r="BJ476" s="550" t="b">
        <v>0</v>
      </c>
      <c r="BK476" s="546">
        <v>0</v>
      </c>
      <c r="BL476" s="546">
        <v>0</v>
      </c>
      <c r="BM476" s="546">
        <v>1.35</v>
      </c>
      <c r="BN476" s="548" t="s">
        <v>763</v>
      </c>
      <c r="BO476" s="546">
        <v>0</v>
      </c>
      <c r="BP476" s="546">
        <v>0</v>
      </c>
      <c r="BQ476" s="546">
        <v>0</v>
      </c>
      <c r="BR476" s="546">
        <v>3536095420</v>
      </c>
      <c r="BS476" s="548" t="s">
        <v>764</v>
      </c>
      <c r="BT476" s="546">
        <v>1</v>
      </c>
      <c r="BU476" s="550" t="b">
        <v>0</v>
      </c>
      <c r="BV476" s="548"/>
      <c r="BW476" s="546">
        <v>0</v>
      </c>
      <c r="BX476" s="546">
        <v>0</v>
      </c>
      <c r="BY476" s="548" t="s">
        <v>346</v>
      </c>
      <c r="BZ476" s="547">
        <v>45849</v>
      </c>
      <c r="CA476" s="546"/>
      <c r="CB476" s="546"/>
      <c r="CC476" s="546"/>
      <c r="CD476" s="546"/>
      <c r="CE476" s="546"/>
      <c r="CF476" s="546"/>
      <c r="CG476" s="546"/>
      <c r="CH476" s="546"/>
      <c r="CI476" s="546"/>
      <c r="CJ476" s="546"/>
      <c r="CK476" s="546"/>
      <c r="CL476" s="546"/>
      <c r="CM476" s="546"/>
      <c r="CN476" s="546"/>
      <c r="CO476" s="546"/>
      <c r="CP476" s="546"/>
      <c r="CQ476" s="546"/>
      <c r="CR476" s="546"/>
      <c r="CS476" s="546"/>
      <c r="CT476" s="546"/>
      <c r="CU476" s="546"/>
      <c r="CV476" s="546"/>
      <c r="CW476" s="546"/>
      <c r="CX476" s="546"/>
      <c r="CY476" s="546"/>
    </row>
    <row r="477" spans="1:103" ht="13.2">
      <c r="A477" s="541">
        <v>406163850</v>
      </c>
      <c r="B477" s="542">
        <v>45831</v>
      </c>
      <c r="C477" s="542">
        <v>45837</v>
      </c>
      <c r="D477" s="542">
        <v>45838</v>
      </c>
      <c r="E477" s="543" t="s">
        <v>342</v>
      </c>
      <c r="F477" s="543"/>
      <c r="G477" s="541">
        <v>2927537774346</v>
      </c>
      <c r="H477" s="541">
        <v>0</v>
      </c>
      <c r="I477" s="541">
        <v>0</v>
      </c>
      <c r="J477" s="542"/>
      <c r="K477" s="542"/>
      <c r="L477" s="543"/>
      <c r="M477" s="541">
        <v>0</v>
      </c>
      <c r="N477" s="543"/>
      <c r="O477" s="543"/>
      <c r="P477" s="543"/>
      <c r="Q477" s="543"/>
      <c r="R477" s="543" t="s">
        <v>706</v>
      </c>
      <c r="S477" s="543"/>
      <c r="T477" s="541">
        <v>2</v>
      </c>
      <c r="U477" s="541">
        <v>0</v>
      </c>
      <c r="V477" s="541">
        <v>0</v>
      </c>
      <c r="W477" s="541">
        <v>0</v>
      </c>
      <c r="X477" s="541">
        <v>0</v>
      </c>
      <c r="Y477" s="543"/>
      <c r="Z477" s="543" t="s">
        <v>620</v>
      </c>
      <c r="AA477" s="544">
        <v>45835</v>
      </c>
      <c r="AB477" s="544">
        <v>45835</v>
      </c>
      <c r="AC477" s="542">
        <v>45835</v>
      </c>
      <c r="AD477" s="541">
        <v>37375252081</v>
      </c>
      <c r="AE477" s="541">
        <v>0</v>
      </c>
      <c r="AF477" s="541">
        <v>0</v>
      </c>
      <c r="AG477" s="541">
        <v>0</v>
      </c>
      <c r="AH477" s="541">
        <v>0</v>
      </c>
      <c r="AI477" s="543"/>
      <c r="AJ477" s="541">
        <v>0</v>
      </c>
      <c r="AK477" s="541">
        <v>0</v>
      </c>
      <c r="AL477" s="541">
        <v>0</v>
      </c>
      <c r="AM477" s="541">
        <v>0</v>
      </c>
      <c r="AN477" s="541">
        <v>0</v>
      </c>
      <c r="AO477" s="541">
        <v>0</v>
      </c>
      <c r="AP477" s="541">
        <v>0</v>
      </c>
      <c r="AQ477" s="545" t="b">
        <v>0</v>
      </c>
      <c r="AR477" s="541">
        <v>0</v>
      </c>
      <c r="AS477" s="541">
        <v>0</v>
      </c>
      <c r="AT477" s="541">
        <v>0</v>
      </c>
      <c r="AU477" s="541">
        <v>0</v>
      </c>
      <c r="AV477" s="541">
        <v>0</v>
      </c>
      <c r="AW477" s="543"/>
      <c r="AX477" s="543"/>
      <c r="AY477" s="541">
        <v>-1.2</v>
      </c>
      <c r="AZ477" s="541">
        <v>-0.24</v>
      </c>
      <c r="BA477" s="543"/>
      <c r="BB477" s="541">
        <v>0</v>
      </c>
      <c r="BC477" s="541">
        <v>0</v>
      </c>
      <c r="BD477" s="543"/>
      <c r="BE477" s="543"/>
      <c r="BF477" s="543"/>
      <c r="BG477" s="543"/>
      <c r="BH477" s="543" t="s">
        <v>344</v>
      </c>
      <c r="BI477" s="543"/>
      <c r="BJ477" s="545" t="b">
        <v>0</v>
      </c>
      <c r="BK477" s="541">
        <v>0</v>
      </c>
      <c r="BL477" s="541">
        <v>0</v>
      </c>
      <c r="BM477" s="541">
        <v>1.44</v>
      </c>
      <c r="BN477" s="543"/>
      <c r="BO477" s="541">
        <v>0</v>
      </c>
      <c r="BP477" s="541">
        <v>0</v>
      </c>
      <c r="BQ477" s="541">
        <v>0</v>
      </c>
      <c r="BR477" s="541">
        <v>3528470274</v>
      </c>
      <c r="BS477" s="543" t="s">
        <v>419</v>
      </c>
      <c r="BT477" s="541">
        <v>1</v>
      </c>
      <c r="BU477" s="545" t="b">
        <v>0</v>
      </c>
      <c r="BV477" s="543"/>
      <c r="BW477" s="541">
        <v>0</v>
      </c>
      <c r="BX477" s="541">
        <v>0</v>
      </c>
      <c r="BY477" s="543" t="s">
        <v>346</v>
      </c>
      <c r="BZ477" s="542">
        <v>45849</v>
      </c>
      <c r="CA477" s="541"/>
      <c r="CB477" s="541"/>
      <c r="CC477" s="541"/>
      <c r="CD477" s="541"/>
      <c r="CE477" s="541"/>
      <c r="CF477" s="541"/>
      <c r="CG477" s="541"/>
      <c r="CH477" s="541"/>
      <c r="CI477" s="541"/>
      <c r="CJ477" s="541"/>
      <c r="CK477" s="541"/>
      <c r="CL477" s="541"/>
      <c r="CM477" s="541"/>
      <c r="CN477" s="541"/>
      <c r="CO477" s="541"/>
      <c r="CP477" s="541"/>
      <c r="CQ477" s="541"/>
      <c r="CR477" s="541"/>
      <c r="CS477" s="541"/>
      <c r="CT477" s="541"/>
      <c r="CU477" s="541"/>
      <c r="CV477" s="541"/>
      <c r="CW477" s="541"/>
      <c r="CX477" s="541"/>
      <c r="CY477" s="541"/>
    </row>
    <row r="478" spans="1:103" ht="13.2">
      <c r="A478" s="546">
        <v>406163850</v>
      </c>
      <c r="B478" s="547">
        <v>45831</v>
      </c>
      <c r="C478" s="547">
        <v>45837</v>
      </c>
      <c r="D478" s="547">
        <v>45838</v>
      </c>
      <c r="E478" s="548" t="s">
        <v>342</v>
      </c>
      <c r="F478" s="548"/>
      <c r="G478" s="546">
        <v>2927537774351</v>
      </c>
      <c r="H478" s="546">
        <v>0</v>
      </c>
      <c r="I478" s="546">
        <v>0</v>
      </c>
      <c r="J478" s="547"/>
      <c r="K478" s="547"/>
      <c r="L478" s="548"/>
      <c r="M478" s="546">
        <v>0</v>
      </c>
      <c r="N478" s="548"/>
      <c r="O478" s="548"/>
      <c r="P478" s="548"/>
      <c r="Q478" s="548"/>
      <c r="R478" s="548" t="s">
        <v>706</v>
      </c>
      <c r="S478" s="548"/>
      <c r="T478" s="546">
        <v>2</v>
      </c>
      <c r="U478" s="546">
        <v>0</v>
      </c>
      <c r="V478" s="546">
        <v>0</v>
      </c>
      <c r="W478" s="546">
        <v>0</v>
      </c>
      <c r="X478" s="546">
        <v>0</v>
      </c>
      <c r="Y478" s="548"/>
      <c r="Z478" s="548" t="s">
        <v>620</v>
      </c>
      <c r="AA478" s="549">
        <v>45835</v>
      </c>
      <c r="AB478" s="549">
        <v>45835</v>
      </c>
      <c r="AC478" s="547">
        <v>45835</v>
      </c>
      <c r="AD478" s="546">
        <v>37561477715</v>
      </c>
      <c r="AE478" s="546">
        <v>0</v>
      </c>
      <c r="AF478" s="546">
        <v>0</v>
      </c>
      <c r="AG478" s="546">
        <v>0</v>
      </c>
      <c r="AH478" s="546">
        <v>0</v>
      </c>
      <c r="AI478" s="548"/>
      <c r="AJ478" s="546">
        <v>0</v>
      </c>
      <c r="AK478" s="546">
        <v>0</v>
      </c>
      <c r="AL478" s="546">
        <v>0</v>
      </c>
      <c r="AM478" s="546">
        <v>0</v>
      </c>
      <c r="AN478" s="546">
        <v>0</v>
      </c>
      <c r="AO478" s="546">
        <v>0</v>
      </c>
      <c r="AP478" s="546">
        <v>0</v>
      </c>
      <c r="AQ478" s="550" t="b">
        <v>0</v>
      </c>
      <c r="AR478" s="546">
        <v>0</v>
      </c>
      <c r="AS478" s="546">
        <v>0</v>
      </c>
      <c r="AT478" s="546">
        <v>0</v>
      </c>
      <c r="AU478" s="546">
        <v>0</v>
      </c>
      <c r="AV478" s="546">
        <v>0</v>
      </c>
      <c r="AW478" s="548"/>
      <c r="AX478" s="548"/>
      <c r="AY478" s="546">
        <v>-0.66666666666666674</v>
      </c>
      <c r="AZ478" s="546">
        <v>-0.13</v>
      </c>
      <c r="BA478" s="548"/>
      <c r="BB478" s="546">
        <v>0</v>
      </c>
      <c r="BC478" s="546">
        <v>0</v>
      </c>
      <c r="BD478" s="548"/>
      <c r="BE478" s="548"/>
      <c r="BF478" s="548"/>
      <c r="BG478" s="548"/>
      <c r="BH478" s="548" t="s">
        <v>344</v>
      </c>
      <c r="BI478" s="548"/>
      <c r="BJ478" s="550" t="b">
        <v>0</v>
      </c>
      <c r="BK478" s="546">
        <v>0</v>
      </c>
      <c r="BL478" s="546">
        <v>0</v>
      </c>
      <c r="BM478" s="546">
        <v>0.8</v>
      </c>
      <c r="BN478" s="548" t="s">
        <v>643</v>
      </c>
      <c r="BO478" s="546">
        <v>0</v>
      </c>
      <c r="BP478" s="546">
        <v>0</v>
      </c>
      <c r="BQ478" s="546">
        <v>0</v>
      </c>
      <c r="BR478" s="546">
        <v>3542250442</v>
      </c>
      <c r="BS478" s="548" t="s">
        <v>430</v>
      </c>
      <c r="BT478" s="546">
        <v>1</v>
      </c>
      <c r="BU478" s="550" t="b">
        <v>0</v>
      </c>
      <c r="BV478" s="548"/>
      <c r="BW478" s="546">
        <v>0</v>
      </c>
      <c r="BX478" s="546">
        <v>0</v>
      </c>
      <c r="BY478" s="548" t="s">
        <v>346</v>
      </c>
      <c r="BZ478" s="547">
        <v>45849</v>
      </c>
      <c r="CA478" s="546"/>
      <c r="CB478" s="546"/>
      <c r="CC478" s="546"/>
      <c r="CD478" s="546"/>
      <c r="CE478" s="546"/>
      <c r="CF478" s="546"/>
      <c r="CG478" s="546"/>
      <c r="CH478" s="546"/>
      <c r="CI478" s="546"/>
      <c r="CJ478" s="546"/>
      <c r="CK478" s="546"/>
      <c r="CL478" s="546"/>
      <c r="CM478" s="546"/>
      <c r="CN478" s="546"/>
      <c r="CO478" s="546"/>
      <c r="CP478" s="546"/>
      <c r="CQ478" s="546"/>
      <c r="CR478" s="546"/>
      <c r="CS478" s="546"/>
      <c r="CT478" s="546"/>
      <c r="CU478" s="546"/>
      <c r="CV478" s="546"/>
      <c r="CW478" s="546"/>
      <c r="CX478" s="546"/>
      <c r="CY478" s="546"/>
    </row>
    <row r="479" spans="1:103" ht="13.2">
      <c r="A479" s="541">
        <v>406163850</v>
      </c>
      <c r="B479" s="542">
        <v>45831</v>
      </c>
      <c r="C479" s="542">
        <v>45837</v>
      </c>
      <c r="D479" s="542">
        <v>45838</v>
      </c>
      <c r="E479" s="543" t="s">
        <v>342</v>
      </c>
      <c r="F479" s="543"/>
      <c r="G479" s="541">
        <v>2927537774350</v>
      </c>
      <c r="H479" s="541">
        <v>0</v>
      </c>
      <c r="I479" s="541">
        <v>0</v>
      </c>
      <c r="J479" s="542"/>
      <c r="K479" s="542"/>
      <c r="L479" s="543"/>
      <c r="M479" s="541">
        <v>0</v>
      </c>
      <c r="N479" s="543"/>
      <c r="O479" s="543"/>
      <c r="P479" s="543"/>
      <c r="Q479" s="543"/>
      <c r="R479" s="543" t="s">
        <v>706</v>
      </c>
      <c r="S479" s="543"/>
      <c r="T479" s="541">
        <v>2</v>
      </c>
      <c r="U479" s="541">
        <v>0</v>
      </c>
      <c r="V479" s="541">
        <v>0</v>
      </c>
      <c r="W479" s="541">
        <v>0</v>
      </c>
      <c r="X479" s="541">
        <v>0</v>
      </c>
      <c r="Y479" s="543"/>
      <c r="Z479" s="543" t="s">
        <v>620</v>
      </c>
      <c r="AA479" s="544">
        <v>45835</v>
      </c>
      <c r="AB479" s="544">
        <v>45835</v>
      </c>
      <c r="AC479" s="542">
        <v>45835</v>
      </c>
      <c r="AD479" s="541">
        <v>37068834220</v>
      </c>
      <c r="AE479" s="541">
        <v>0</v>
      </c>
      <c r="AF479" s="541">
        <v>0</v>
      </c>
      <c r="AG479" s="541">
        <v>0</v>
      </c>
      <c r="AH479" s="541">
        <v>0</v>
      </c>
      <c r="AI479" s="543"/>
      <c r="AJ479" s="541">
        <v>0</v>
      </c>
      <c r="AK479" s="541">
        <v>0</v>
      </c>
      <c r="AL479" s="541">
        <v>0</v>
      </c>
      <c r="AM479" s="541">
        <v>0</v>
      </c>
      <c r="AN479" s="541">
        <v>0</v>
      </c>
      <c r="AO479" s="541">
        <v>0</v>
      </c>
      <c r="AP479" s="541">
        <v>0</v>
      </c>
      <c r="AQ479" s="545" t="b">
        <v>0</v>
      </c>
      <c r="AR479" s="541">
        <v>0</v>
      </c>
      <c r="AS479" s="541">
        <v>0</v>
      </c>
      <c r="AT479" s="541">
        <v>0</v>
      </c>
      <c r="AU479" s="541">
        <v>0</v>
      </c>
      <c r="AV479" s="541">
        <v>0</v>
      </c>
      <c r="AW479" s="543"/>
      <c r="AX479" s="543"/>
      <c r="AY479" s="541">
        <v>-0.55000000000000004</v>
      </c>
      <c r="AZ479" s="541">
        <v>-0.11</v>
      </c>
      <c r="BA479" s="543"/>
      <c r="BB479" s="541">
        <v>0</v>
      </c>
      <c r="BC479" s="541">
        <v>0</v>
      </c>
      <c r="BD479" s="543"/>
      <c r="BE479" s="543"/>
      <c r="BF479" s="543"/>
      <c r="BG479" s="543"/>
      <c r="BH479" s="543" t="s">
        <v>344</v>
      </c>
      <c r="BI479" s="543"/>
      <c r="BJ479" s="545" t="b">
        <v>0</v>
      </c>
      <c r="BK479" s="541">
        <v>0</v>
      </c>
      <c r="BL479" s="541">
        <v>0</v>
      </c>
      <c r="BM479" s="541">
        <v>0.66</v>
      </c>
      <c r="BN479" s="543" t="s">
        <v>765</v>
      </c>
      <c r="BO479" s="541">
        <v>0</v>
      </c>
      <c r="BP479" s="541">
        <v>0</v>
      </c>
      <c r="BQ479" s="541">
        <v>0</v>
      </c>
      <c r="BR479" s="541">
        <v>3504205003</v>
      </c>
      <c r="BS479" s="543" t="s">
        <v>766</v>
      </c>
      <c r="BT479" s="541">
        <v>1</v>
      </c>
      <c r="BU479" s="545" t="b">
        <v>0</v>
      </c>
      <c r="BV479" s="543"/>
      <c r="BW479" s="541">
        <v>0</v>
      </c>
      <c r="BX479" s="541">
        <v>0</v>
      </c>
      <c r="BY479" s="543" t="s">
        <v>346</v>
      </c>
      <c r="BZ479" s="542">
        <v>45849</v>
      </c>
      <c r="CA479" s="541"/>
      <c r="CB479" s="541"/>
      <c r="CC479" s="541"/>
      <c r="CD479" s="541"/>
      <c r="CE479" s="541"/>
      <c r="CF479" s="541"/>
      <c r="CG479" s="541"/>
      <c r="CH479" s="541"/>
      <c r="CI479" s="541"/>
      <c r="CJ479" s="541"/>
      <c r="CK479" s="541"/>
      <c r="CL479" s="541"/>
      <c r="CM479" s="541"/>
      <c r="CN479" s="541"/>
      <c r="CO479" s="541"/>
      <c r="CP479" s="541"/>
      <c r="CQ479" s="541"/>
      <c r="CR479" s="541"/>
      <c r="CS479" s="541"/>
      <c r="CT479" s="541"/>
      <c r="CU479" s="541"/>
      <c r="CV479" s="541"/>
      <c r="CW479" s="541"/>
      <c r="CX479" s="541"/>
      <c r="CY479" s="541"/>
    </row>
    <row r="480" spans="1:103" ht="13.2">
      <c r="A480" s="546">
        <v>406163850</v>
      </c>
      <c r="B480" s="547">
        <v>45831</v>
      </c>
      <c r="C480" s="547">
        <v>45837</v>
      </c>
      <c r="D480" s="547">
        <v>45838</v>
      </c>
      <c r="E480" s="548" t="s">
        <v>342</v>
      </c>
      <c r="F480" s="548"/>
      <c r="G480" s="546">
        <v>2927537774349</v>
      </c>
      <c r="H480" s="546">
        <v>0</v>
      </c>
      <c r="I480" s="546">
        <v>0</v>
      </c>
      <c r="J480" s="547"/>
      <c r="K480" s="547"/>
      <c r="L480" s="548"/>
      <c r="M480" s="546">
        <v>0</v>
      </c>
      <c r="N480" s="548"/>
      <c r="O480" s="548"/>
      <c r="P480" s="548"/>
      <c r="Q480" s="548"/>
      <c r="R480" s="548" t="s">
        <v>706</v>
      </c>
      <c r="S480" s="548"/>
      <c r="T480" s="546">
        <v>2</v>
      </c>
      <c r="U480" s="546">
        <v>0</v>
      </c>
      <c r="V480" s="546">
        <v>0</v>
      </c>
      <c r="W480" s="546">
        <v>0</v>
      </c>
      <c r="X480" s="546">
        <v>0</v>
      </c>
      <c r="Y480" s="548"/>
      <c r="Z480" s="548" t="s">
        <v>620</v>
      </c>
      <c r="AA480" s="549">
        <v>45835</v>
      </c>
      <c r="AB480" s="549">
        <v>45835</v>
      </c>
      <c r="AC480" s="547">
        <v>45835</v>
      </c>
      <c r="AD480" s="546">
        <v>37511687952</v>
      </c>
      <c r="AE480" s="546">
        <v>0</v>
      </c>
      <c r="AF480" s="546">
        <v>0</v>
      </c>
      <c r="AG480" s="546">
        <v>0</v>
      </c>
      <c r="AH480" s="546">
        <v>0</v>
      </c>
      <c r="AI480" s="548"/>
      <c r="AJ480" s="546">
        <v>0</v>
      </c>
      <c r="AK480" s="546">
        <v>0</v>
      </c>
      <c r="AL480" s="546">
        <v>0</v>
      </c>
      <c r="AM480" s="546">
        <v>0</v>
      </c>
      <c r="AN480" s="546">
        <v>0</v>
      </c>
      <c r="AO480" s="546">
        <v>0</v>
      </c>
      <c r="AP480" s="546">
        <v>0</v>
      </c>
      <c r="AQ480" s="550" t="b">
        <v>0</v>
      </c>
      <c r="AR480" s="546">
        <v>0</v>
      </c>
      <c r="AS480" s="546">
        <v>0</v>
      </c>
      <c r="AT480" s="546">
        <v>0</v>
      </c>
      <c r="AU480" s="546">
        <v>0</v>
      </c>
      <c r="AV480" s="546">
        <v>0</v>
      </c>
      <c r="AW480" s="548"/>
      <c r="AX480" s="548"/>
      <c r="AY480" s="546">
        <v>-1.125</v>
      </c>
      <c r="AZ480" s="546">
        <v>-0.23</v>
      </c>
      <c r="BA480" s="548"/>
      <c r="BB480" s="546">
        <v>0</v>
      </c>
      <c r="BC480" s="546">
        <v>0</v>
      </c>
      <c r="BD480" s="548"/>
      <c r="BE480" s="548"/>
      <c r="BF480" s="548"/>
      <c r="BG480" s="548"/>
      <c r="BH480" s="548" t="s">
        <v>344</v>
      </c>
      <c r="BI480" s="548"/>
      <c r="BJ480" s="550" t="b">
        <v>0</v>
      </c>
      <c r="BK480" s="546">
        <v>0</v>
      </c>
      <c r="BL480" s="546">
        <v>0</v>
      </c>
      <c r="BM480" s="546">
        <v>1.35</v>
      </c>
      <c r="BN480" s="548"/>
      <c r="BO480" s="546">
        <v>0</v>
      </c>
      <c r="BP480" s="546">
        <v>0</v>
      </c>
      <c r="BQ480" s="546">
        <v>0</v>
      </c>
      <c r="BR480" s="546">
        <v>3541383022</v>
      </c>
      <c r="BS480" s="548" t="s">
        <v>429</v>
      </c>
      <c r="BT480" s="546">
        <v>1</v>
      </c>
      <c r="BU480" s="550" t="b">
        <v>0</v>
      </c>
      <c r="BV480" s="548"/>
      <c r="BW480" s="546">
        <v>0</v>
      </c>
      <c r="BX480" s="546">
        <v>0</v>
      </c>
      <c r="BY480" s="548" t="s">
        <v>346</v>
      </c>
      <c r="BZ480" s="547">
        <v>45849</v>
      </c>
      <c r="CA480" s="546"/>
      <c r="CB480" s="546"/>
      <c r="CC480" s="546"/>
      <c r="CD480" s="546"/>
      <c r="CE480" s="546"/>
      <c r="CF480" s="546"/>
      <c r="CG480" s="546"/>
      <c r="CH480" s="546"/>
      <c r="CI480" s="546"/>
      <c r="CJ480" s="546"/>
      <c r="CK480" s="546"/>
      <c r="CL480" s="546"/>
      <c r="CM480" s="546"/>
      <c r="CN480" s="546"/>
      <c r="CO480" s="546"/>
      <c r="CP480" s="546"/>
      <c r="CQ480" s="546"/>
      <c r="CR480" s="546"/>
      <c r="CS480" s="546"/>
      <c r="CT480" s="546"/>
      <c r="CU480" s="546"/>
      <c r="CV480" s="546"/>
      <c r="CW480" s="546"/>
      <c r="CX480" s="546"/>
      <c r="CY480" s="546"/>
    </row>
    <row r="481" spans="1:103" ht="13.2">
      <c r="A481" s="541">
        <v>406163850</v>
      </c>
      <c r="B481" s="542">
        <v>45831</v>
      </c>
      <c r="C481" s="542">
        <v>45837</v>
      </c>
      <c r="D481" s="542">
        <v>45838</v>
      </c>
      <c r="E481" s="543" t="s">
        <v>342</v>
      </c>
      <c r="F481" s="543"/>
      <c r="G481" s="541">
        <v>2927630788188</v>
      </c>
      <c r="H481" s="541">
        <v>0</v>
      </c>
      <c r="I481" s="541">
        <v>0</v>
      </c>
      <c r="J481" s="542"/>
      <c r="K481" s="542"/>
      <c r="L481" s="543"/>
      <c r="M481" s="541">
        <v>0</v>
      </c>
      <c r="N481" s="543"/>
      <c r="O481" s="543"/>
      <c r="P481" s="543"/>
      <c r="Q481" s="543"/>
      <c r="R481" s="543" t="s">
        <v>706</v>
      </c>
      <c r="S481" s="543"/>
      <c r="T481" s="541">
        <v>2</v>
      </c>
      <c r="U481" s="541">
        <v>0</v>
      </c>
      <c r="V481" s="541">
        <v>0</v>
      </c>
      <c r="W481" s="541">
        <v>0</v>
      </c>
      <c r="X481" s="541">
        <v>0</v>
      </c>
      <c r="Y481" s="543"/>
      <c r="Z481" s="543" t="s">
        <v>620</v>
      </c>
      <c r="AA481" s="544">
        <v>45836</v>
      </c>
      <c r="AB481" s="544">
        <v>45836</v>
      </c>
      <c r="AC481" s="542">
        <v>45836</v>
      </c>
      <c r="AD481" s="541">
        <v>37462269392</v>
      </c>
      <c r="AE481" s="541">
        <v>0</v>
      </c>
      <c r="AF481" s="541">
        <v>0</v>
      </c>
      <c r="AG481" s="541">
        <v>0</v>
      </c>
      <c r="AH481" s="541">
        <v>0</v>
      </c>
      <c r="AI481" s="543"/>
      <c r="AJ481" s="541">
        <v>0</v>
      </c>
      <c r="AK481" s="541">
        <v>0</v>
      </c>
      <c r="AL481" s="541">
        <v>0</v>
      </c>
      <c r="AM481" s="541">
        <v>0</v>
      </c>
      <c r="AN481" s="541">
        <v>0</v>
      </c>
      <c r="AO481" s="541">
        <v>0</v>
      </c>
      <c r="AP481" s="541">
        <v>0</v>
      </c>
      <c r="AQ481" s="545" t="b">
        <v>0</v>
      </c>
      <c r="AR481" s="541">
        <v>0</v>
      </c>
      <c r="AS481" s="541">
        <v>0</v>
      </c>
      <c r="AT481" s="541">
        <v>0</v>
      </c>
      <c r="AU481" s="541">
        <v>0</v>
      </c>
      <c r="AV481" s="541">
        <v>0</v>
      </c>
      <c r="AW481" s="543"/>
      <c r="AX481" s="543"/>
      <c r="AY481" s="541">
        <v>-1.4666666666666668</v>
      </c>
      <c r="AZ481" s="541">
        <v>-0.28999999999999998</v>
      </c>
      <c r="BA481" s="543"/>
      <c r="BB481" s="541">
        <v>0</v>
      </c>
      <c r="BC481" s="541">
        <v>0</v>
      </c>
      <c r="BD481" s="543"/>
      <c r="BE481" s="543"/>
      <c r="BF481" s="543"/>
      <c r="BG481" s="543"/>
      <c r="BH481" s="543" t="s">
        <v>344</v>
      </c>
      <c r="BI481" s="543"/>
      <c r="BJ481" s="545" t="b">
        <v>0</v>
      </c>
      <c r="BK481" s="541">
        <v>0</v>
      </c>
      <c r="BL481" s="541">
        <v>0</v>
      </c>
      <c r="BM481" s="541">
        <v>1.76</v>
      </c>
      <c r="BN481" s="543" t="s">
        <v>767</v>
      </c>
      <c r="BO481" s="541">
        <v>0</v>
      </c>
      <c r="BP481" s="541">
        <v>0</v>
      </c>
      <c r="BQ481" s="541">
        <v>0</v>
      </c>
      <c r="BR481" s="541">
        <v>3535889931</v>
      </c>
      <c r="BS481" s="543" t="s">
        <v>424</v>
      </c>
      <c r="BT481" s="541">
        <v>1</v>
      </c>
      <c r="BU481" s="545" t="b">
        <v>0</v>
      </c>
      <c r="BV481" s="543"/>
      <c r="BW481" s="541">
        <v>0</v>
      </c>
      <c r="BX481" s="541">
        <v>0</v>
      </c>
      <c r="BY481" s="543" t="s">
        <v>346</v>
      </c>
      <c r="BZ481" s="542">
        <v>45849</v>
      </c>
      <c r="CA481" s="541"/>
      <c r="CB481" s="541"/>
      <c r="CC481" s="541"/>
      <c r="CD481" s="541"/>
      <c r="CE481" s="541"/>
      <c r="CF481" s="541"/>
      <c r="CG481" s="541"/>
      <c r="CH481" s="541"/>
      <c r="CI481" s="541"/>
      <c r="CJ481" s="541"/>
      <c r="CK481" s="541"/>
      <c r="CL481" s="541"/>
      <c r="CM481" s="541"/>
      <c r="CN481" s="541"/>
      <c r="CO481" s="541"/>
      <c r="CP481" s="541"/>
      <c r="CQ481" s="541"/>
      <c r="CR481" s="541"/>
      <c r="CS481" s="541"/>
      <c r="CT481" s="541"/>
      <c r="CU481" s="541"/>
      <c r="CV481" s="541"/>
      <c r="CW481" s="541"/>
      <c r="CX481" s="541"/>
      <c r="CY481" s="541"/>
    </row>
    <row r="482" spans="1:103" ht="13.2">
      <c r="A482" s="546">
        <v>406163850</v>
      </c>
      <c r="B482" s="547">
        <v>45831</v>
      </c>
      <c r="C482" s="547">
        <v>45837</v>
      </c>
      <c r="D482" s="547">
        <v>45838</v>
      </c>
      <c r="E482" s="548" t="s">
        <v>342</v>
      </c>
      <c r="F482" s="548"/>
      <c r="G482" s="546">
        <v>2927630788193</v>
      </c>
      <c r="H482" s="546">
        <v>0</v>
      </c>
      <c r="I482" s="546">
        <v>0</v>
      </c>
      <c r="J482" s="547"/>
      <c r="K482" s="547"/>
      <c r="L482" s="548"/>
      <c r="M482" s="546">
        <v>0</v>
      </c>
      <c r="N482" s="548"/>
      <c r="O482" s="548"/>
      <c r="P482" s="548"/>
      <c r="Q482" s="548"/>
      <c r="R482" s="548" t="s">
        <v>706</v>
      </c>
      <c r="S482" s="548"/>
      <c r="T482" s="546">
        <v>2</v>
      </c>
      <c r="U482" s="546">
        <v>0</v>
      </c>
      <c r="V482" s="546">
        <v>0</v>
      </c>
      <c r="W482" s="546">
        <v>0</v>
      </c>
      <c r="X482" s="546">
        <v>0</v>
      </c>
      <c r="Y482" s="548"/>
      <c r="Z482" s="548" t="s">
        <v>620</v>
      </c>
      <c r="AA482" s="549">
        <v>45836</v>
      </c>
      <c r="AB482" s="549">
        <v>45836</v>
      </c>
      <c r="AC482" s="547">
        <v>45836</v>
      </c>
      <c r="AD482" s="546">
        <v>37639776783</v>
      </c>
      <c r="AE482" s="546">
        <v>0</v>
      </c>
      <c r="AF482" s="546">
        <v>0</v>
      </c>
      <c r="AG482" s="546">
        <v>0</v>
      </c>
      <c r="AH482" s="546">
        <v>0</v>
      </c>
      <c r="AI482" s="548"/>
      <c r="AJ482" s="546">
        <v>0</v>
      </c>
      <c r="AK482" s="546">
        <v>0</v>
      </c>
      <c r="AL482" s="546">
        <v>0</v>
      </c>
      <c r="AM482" s="546">
        <v>0</v>
      </c>
      <c r="AN482" s="546">
        <v>0</v>
      </c>
      <c r="AO482" s="546">
        <v>0</v>
      </c>
      <c r="AP482" s="546">
        <v>0</v>
      </c>
      <c r="AQ482" s="550" t="b">
        <v>0</v>
      </c>
      <c r="AR482" s="546">
        <v>0</v>
      </c>
      <c r="AS482" s="546">
        <v>0</v>
      </c>
      <c r="AT482" s="546">
        <v>0</v>
      </c>
      <c r="AU482" s="546">
        <v>0</v>
      </c>
      <c r="AV482" s="546">
        <v>0</v>
      </c>
      <c r="AW482" s="548"/>
      <c r="AX482" s="548"/>
      <c r="AY482" s="546">
        <v>-0.58333333333333326</v>
      </c>
      <c r="AZ482" s="546">
        <v>-0.12</v>
      </c>
      <c r="BA482" s="548"/>
      <c r="BB482" s="546">
        <v>0</v>
      </c>
      <c r="BC482" s="546">
        <v>0</v>
      </c>
      <c r="BD482" s="548"/>
      <c r="BE482" s="548"/>
      <c r="BF482" s="548"/>
      <c r="BG482" s="548"/>
      <c r="BH482" s="548" t="s">
        <v>344</v>
      </c>
      <c r="BI482" s="548"/>
      <c r="BJ482" s="550" t="b">
        <v>0</v>
      </c>
      <c r="BK482" s="546">
        <v>0</v>
      </c>
      <c r="BL482" s="546">
        <v>0</v>
      </c>
      <c r="BM482" s="546">
        <v>0.7</v>
      </c>
      <c r="BN482" s="548"/>
      <c r="BO482" s="546">
        <v>0</v>
      </c>
      <c r="BP482" s="546">
        <v>0</v>
      </c>
      <c r="BQ482" s="546">
        <v>0</v>
      </c>
      <c r="BR482" s="546">
        <v>0</v>
      </c>
      <c r="BS482" s="548" t="s">
        <v>768</v>
      </c>
      <c r="BT482" s="546">
        <v>1</v>
      </c>
      <c r="BU482" s="550" t="b">
        <v>0</v>
      </c>
      <c r="BV482" s="548"/>
      <c r="BW482" s="546">
        <v>0</v>
      </c>
      <c r="BX482" s="546">
        <v>0</v>
      </c>
      <c r="BY482" s="548" t="s">
        <v>346</v>
      </c>
      <c r="BZ482" s="547">
        <v>45849</v>
      </c>
      <c r="CA482" s="546"/>
      <c r="CB482" s="546"/>
      <c r="CC482" s="546"/>
      <c r="CD482" s="546"/>
      <c r="CE482" s="546"/>
      <c r="CF482" s="546"/>
      <c r="CG482" s="546"/>
      <c r="CH482" s="546"/>
      <c r="CI482" s="546"/>
      <c r="CJ482" s="546"/>
      <c r="CK482" s="546"/>
      <c r="CL482" s="546"/>
      <c r="CM482" s="546"/>
      <c r="CN482" s="546"/>
      <c r="CO482" s="546"/>
      <c r="CP482" s="546"/>
      <c r="CQ482" s="546"/>
      <c r="CR482" s="546"/>
      <c r="CS482" s="546"/>
      <c r="CT482" s="546"/>
      <c r="CU482" s="546"/>
      <c r="CV482" s="546"/>
      <c r="CW482" s="546"/>
      <c r="CX482" s="546"/>
      <c r="CY482" s="546"/>
    </row>
    <row r="483" spans="1:103" ht="13.2">
      <c r="A483" s="541">
        <v>406163850</v>
      </c>
      <c r="B483" s="542">
        <v>45831</v>
      </c>
      <c r="C483" s="542">
        <v>45837</v>
      </c>
      <c r="D483" s="542">
        <v>45838</v>
      </c>
      <c r="E483" s="543" t="s">
        <v>342</v>
      </c>
      <c r="F483" s="543"/>
      <c r="G483" s="541">
        <v>2927630788189</v>
      </c>
      <c r="H483" s="541">
        <v>0</v>
      </c>
      <c r="I483" s="541">
        <v>0</v>
      </c>
      <c r="J483" s="542"/>
      <c r="K483" s="542"/>
      <c r="L483" s="543"/>
      <c r="M483" s="541">
        <v>0</v>
      </c>
      <c r="N483" s="543"/>
      <c r="O483" s="543"/>
      <c r="P483" s="543"/>
      <c r="Q483" s="543"/>
      <c r="R483" s="543" t="s">
        <v>706</v>
      </c>
      <c r="S483" s="543"/>
      <c r="T483" s="541">
        <v>2</v>
      </c>
      <c r="U483" s="541">
        <v>0</v>
      </c>
      <c r="V483" s="541">
        <v>0</v>
      </c>
      <c r="W483" s="541">
        <v>0</v>
      </c>
      <c r="X483" s="541">
        <v>0</v>
      </c>
      <c r="Y483" s="543"/>
      <c r="Z483" s="543" t="s">
        <v>620</v>
      </c>
      <c r="AA483" s="544">
        <v>45836</v>
      </c>
      <c r="AB483" s="544">
        <v>45836</v>
      </c>
      <c r="AC483" s="542">
        <v>45836</v>
      </c>
      <c r="AD483" s="541">
        <v>37496610734</v>
      </c>
      <c r="AE483" s="541">
        <v>0</v>
      </c>
      <c r="AF483" s="541">
        <v>0</v>
      </c>
      <c r="AG483" s="541">
        <v>0</v>
      </c>
      <c r="AH483" s="541">
        <v>0</v>
      </c>
      <c r="AI483" s="543"/>
      <c r="AJ483" s="541">
        <v>0</v>
      </c>
      <c r="AK483" s="541">
        <v>0</v>
      </c>
      <c r="AL483" s="541">
        <v>0</v>
      </c>
      <c r="AM483" s="541">
        <v>0</v>
      </c>
      <c r="AN483" s="541">
        <v>0</v>
      </c>
      <c r="AO483" s="541">
        <v>0</v>
      </c>
      <c r="AP483" s="541">
        <v>0</v>
      </c>
      <c r="AQ483" s="545" t="b">
        <v>0</v>
      </c>
      <c r="AR483" s="541">
        <v>0</v>
      </c>
      <c r="AS483" s="541">
        <v>0</v>
      </c>
      <c r="AT483" s="541">
        <v>0</v>
      </c>
      <c r="AU483" s="541">
        <v>0</v>
      </c>
      <c r="AV483" s="541">
        <v>0</v>
      </c>
      <c r="AW483" s="543"/>
      <c r="AX483" s="543"/>
      <c r="AY483" s="541">
        <v>-1.0333333333333332</v>
      </c>
      <c r="AZ483" s="541">
        <v>-0.21</v>
      </c>
      <c r="BA483" s="543"/>
      <c r="BB483" s="541">
        <v>0</v>
      </c>
      <c r="BC483" s="541">
        <v>0</v>
      </c>
      <c r="BD483" s="543"/>
      <c r="BE483" s="543"/>
      <c r="BF483" s="543"/>
      <c r="BG483" s="543"/>
      <c r="BH483" s="543" t="s">
        <v>344</v>
      </c>
      <c r="BI483" s="543"/>
      <c r="BJ483" s="545" t="b">
        <v>0</v>
      </c>
      <c r="BK483" s="541">
        <v>0</v>
      </c>
      <c r="BL483" s="541">
        <v>0</v>
      </c>
      <c r="BM483" s="541">
        <v>1.24</v>
      </c>
      <c r="BN483" s="543"/>
      <c r="BO483" s="541">
        <v>0</v>
      </c>
      <c r="BP483" s="541">
        <v>0</v>
      </c>
      <c r="BQ483" s="541">
        <v>0</v>
      </c>
      <c r="BR483" s="541">
        <v>3540407593</v>
      </c>
      <c r="BS483" s="543" t="s">
        <v>426</v>
      </c>
      <c r="BT483" s="541">
        <v>1</v>
      </c>
      <c r="BU483" s="545" t="b">
        <v>0</v>
      </c>
      <c r="BV483" s="543"/>
      <c r="BW483" s="541">
        <v>0</v>
      </c>
      <c r="BX483" s="541">
        <v>0</v>
      </c>
      <c r="BY483" s="543" t="s">
        <v>346</v>
      </c>
      <c r="BZ483" s="542">
        <v>45849</v>
      </c>
      <c r="CA483" s="541"/>
      <c r="CB483" s="541"/>
      <c r="CC483" s="541"/>
      <c r="CD483" s="541"/>
      <c r="CE483" s="541"/>
      <c r="CF483" s="541"/>
      <c r="CG483" s="541"/>
      <c r="CH483" s="541"/>
      <c r="CI483" s="541"/>
      <c r="CJ483" s="541"/>
      <c r="CK483" s="541"/>
      <c r="CL483" s="541"/>
      <c r="CM483" s="541"/>
      <c r="CN483" s="541"/>
      <c r="CO483" s="541"/>
      <c r="CP483" s="541"/>
      <c r="CQ483" s="541"/>
      <c r="CR483" s="541"/>
      <c r="CS483" s="541"/>
      <c r="CT483" s="541"/>
      <c r="CU483" s="541"/>
      <c r="CV483" s="541"/>
      <c r="CW483" s="541"/>
      <c r="CX483" s="541"/>
      <c r="CY483" s="541"/>
    </row>
    <row r="484" spans="1:103" ht="13.2">
      <c r="A484" s="546">
        <v>406163850</v>
      </c>
      <c r="B484" s="547">
        <v>45831</v>
      </c>
      <c r="C484" s="547">
        <v>45837</v>
      </c>
      <c r="D484" s="547">
        <v>45838</v>
      </c>
      <c r="E484" s="548" t="s">
        <v>342</v>
      </c>
      <c r="F484" s="548"/>
      <c r="G484" s="546">
        <v>2927733998927</v>
      </c>
      <c r="H484" s="546">
        <v>0</v>
      </c>
      <c r="I484" s="546">
        <v>0</v>
      </c>
      <c r="J484" s="547"/>
      <c r="K484" s="547"/>
      <c r="L484" s="548"/>
      <c r="M484" s="546">
        <v>0</v>
      </c>
      <c r="N484" s="548"/>
      <c r="O484" s="548"/>
      <c r="P484" s="548"/>
      <c r="Q484" s="548"/>
      <c r="R484" s="548" t="s">
        <v>706</v>
      </c>
      <c r="S484" s="548"/>
      <c r="T484" s="546">
        <v>2</v>
      </c>
      <c r="U484" s="546">
        <v>0</v>
      </c>
      <c r="V484" s="546">
        <v>0</v>
      </c>
      <c r="W484" s="546">
        <v>0</v>
      </c>
      <c r="X484" s="546">
        <v>0</v>
      </c>
      <c r="Y484" s="548"/>
      <c r="Z484" s="548" t="s">
        <v>620</v>
      </c>
      <c r="AA484" s="549">
        <v>45837</v>
      </c>
      <c r="AB484" s="549">
        <v>45837</v>
      </c>
      <c r="AC484" s="547">
        <v>45837</v>
      </c>
      <c r="AD484" s="546">
        <v>37561890657</v>
      </c>
      <c r="AE484" s="546">
        <v>0</v>
      </c>
      <c r="AF484" s="546">
        <v>0</v>
      </c>
      <c r="AG484" s="546">
        <v>0</v>
      </c>
      <c r="AH484" s="546">
        <v>0</v>
      </c>
      <c r="AI484" s="548"/>
      <c r="AJ484" s="546">
        <v>0</v>
      </c>
      <c r="AK484" s="546">
        <v>0</v>
      </c>
      <c r="AL484" s="546">
        <v>0</v>
      </c>
      <c r="AM484" s="546">
        <v>0</v>
      </c>
      <c r="AN484" s="546">
        <v>0</v>
      </c>
      <c r="AO484" s="546">
        <v>0</v>
      </c>
      <c r="AP484" s="546">
        <v>0</v>
      </c>
      <c r="AQ484" s="550" t="b">
        <v>0</v>
      </c>
      <c r="AR484" s="546">
        <v>0</v>
      </c>
      <c r="AS484" s="546">
        <v>0</v>
      </c>
      <c r="AT484" s="546">
        <v>0</v>
      </c>
      <c r="AU484" s="546">
        <v>0</v>
      </c>
      <c r="AV484" s="546">
        <v>0</v>
      </c>
      <c r="AW484" s="548"/>
      <c r="AX484" s="548"/>
      <c r="AY484" s="546">
        <v>-1.4</v>
      </c>
      <c r="AZ484" s="546">
        <v>-0.28000000000000003</v>
      </c>
      <c r="BA484" s="548"/>
      <c r="BB484" s="546">
        <v>0</v>
      </c>
      <c r="BC484" s="546">
        <v>0</v>
      </c>
      <c r="BD484" s="548"/>
      <c r="BE484" s="548"/>
      <c r="BF484" s="548"/>
      <c r="BG484" s="548"/>
      <c r="BH484" s="548" t="s">
        <v>344</v>
      </c>
      <c r="BI484" s="548"/>
      <c r="BJ484" s="550" t="b">
        <v>0</v>
      </c>
      <c r="BK484" s="546">
        <v>0</v>
      </c>
      <c r="BL484" s="546">
        <v>0</v>
      </c>
      <c r="BM484" s="546">
        <v>1.68</v>
      </c>
      <c r="BN484" s="548" t="s">
        <v>761</v>
      </c>
      <c r="BO484" s="546">
        <v>0</v>
      </c>
      <c r="BP484" s="546">
        <v>0</v>
      </c>
      <c r="BQ484" s="546">
        <v>0</v>
      </c>
      <c r="BR484" s="546">
        <v>3542664809</v>
      </c>
      <c r="BS484" s="548" t="s">
        <v>432</v>
      </c>
      <c r="BT484" s="546">
        <v>1</v>
      </c>
      <c r="BU484" s="550" t="b">
        <v>0</v>
      </c>
      <c r="BV484" s="548"/>
      <c r="BW484" s="546">
        <v>0</v>
      </c>
      <c r="BX484" s="546">
        <v>0</v>
      </c>
      <c r="BY484" s="548" t="s">
        <v>346</v>
      </c>
      <c r="BZ484" s="547">
        <v>45849</v>
      </c>
      <c r="CA484" s="546"/>
      <c r="CB484" s="546"/>
      <c r="CC484" s="546"/>
      <c r="CD484" s="546"/>
      <c r="CE484" s="546"/>
      <c r="CF484" s="546"/>
      <c r="CG484" s="546"/>
      <c r="CH484" s="546"/>
      <c r="CI484" s="546"/>
      <c r="CJ484" s="546"/>
      <c r="CK484" s="546"/>
      <c r="CL484" s="546"/>
      <c r="CM484" s="546"/>
      <c r="CN484" s="546"/>
      <c r="CO484" s="546"/>
      <c r="CP484" s="546"/>
      <c r="CQ484" s="546"/>
      <c r="CR484" s="546"/>
      <c r="CS484" s="546"/>
      <c r="CT484" s="546"/>
      <c r="CU484" s="546"/>
      <c r="CV484" s="546"/>
      <c r="CW484" s="546"/>
      <c r="CX484" s="546"/>
      <c r="CY484" s="546"/>
    </row>
    <row r="485" spans="1:103" ht="13.2">
      <c r="A485" s="541">
        <v>406163850</v>
      </c>
      <c r="B485" s="542">
        <v>45831</v>
      </c>
      <c r="C485" s="542">
        <v>45837</v>
      </c>
      <c r="D485" s="542">
        <v>45838</v>
      </c>
      <c r="E485" s="543" t="s">
        <v>342</v>
      </c>
      <c r="F485" s="543"/>
      <c r="G485" s="541">
        <v>2927733998926</v>
      </c>
      <c r="H485" s="541">
        <v>0</v>
      </c>
      <c r="I485" s="541">
        <v>0</v>
      </c>
      <c r="J485" s="542"/>
      <c r="K485" s="542"/>
      <c r="L485" s="543"/>
      <c r="M485" s="541">
        <v>0</v>
      </c>
      <c r="N485" s="543"/>
      <c r="O485" s="543"/>
      <c r="P485" s="543"/>
      <c r="Q485" s="543"/>
      <c r="R485" s="543" t="s">
        <v>706</v>
      </c>
      <c r="S485" s="543"/>
      <c r="T485" s="541">
        <v>2</v>
      </c>
      <c r="U485" s="541">
        <v>0</v>
      </c>
      <c r="V485" s="541">
        <v>0</v>
      </c>
      <c r="W485" s="541">
        <v>0</v>
      </c>
      <c r="X485" s="541">
        <v>0</v>
      </c>
      <c r="Y485" s="543"/>
      <c r="Z485" s="543" t="s">
        <v>620</v>
      </c>
      <c r="AA485" s="544">
        <v>45837</v>
      </c>
      <c r="AB485" s="544">
        <v>45837</v>
      </c>
      <c r="AC485" s="542">
        <v>45837</v>
      </c>
      <c r="AD485" s="541">
        <v>37496392087</v>
      </c>
      <c r="AE485" s="541">
        <v>0</v>
      </c>
      <c r="AF485" s="541">
        <v>0</v>
      </c>
      <c r="AG485" s="541">
        <v>0</v>
      </c>
      <c r="AH485" s="541">
        <v>0</v>
      </c>
      <c r="AI485" s="543"/>
      <c r="AJ485" s="541">
        <v>0</v>
      </c>
      <c r="AK485" s="541">
        <v>0</v>
      </c>
      <c r="AL485" s="541">
        <v>0</v>
      </c>
      <c r="AM485" s="541">
        <v>0</v>
      </c>
      <c r="AN485" s="541">
        <v>0</v>
      </c>
      <c r="AO485" s="541">
        <v>0</v>
      </c>
      <c r="AP485" s="541">
        <v>0</v>
      </c>
      <c r="AQ485" s="545" t="b">
        <v>0</v>
      </c>
      <c r="AR485" s="541">
        <v>0</v>
      </c>
      <c r="AS485" s="541">
        <v>0</v>
      </c>
      <c r="AT485" s="541">
        <v>0</v>
      </c>
      <c r="AU485" s="541">
        <v>0</v>
      </c>
      <c r="AV485" s="541">
        <v>0</v>
      </c>
      <c r="AW485" s="543"/>
      <c r="AX485" s="543"/>
      <c r="AY485" s="541">
        <v>-1.1000000000000001</v>
      </c>
      <c r="AZ485" s="541">
        <v>-0.22</v>
      </c>
      <c r="BA485" s="543"/>
      <c r="BB485" s="541">
        <v>0</v>
      </c>
      <c r="BC485" s="541">
        <v>0</v>
      </c>
      <c r="BD485" s="543"/>
      <c r="BE485" s="543"/>
      <c r="BF485" s="543"/>
      <c r="BG485" s="543"/>
      <c r="BH485" s="543" t="s">
        <v>344</v>
      </c>
      <c r="BI485" s="543"/>
      <c r="BJ485" s="545" t="b">
        <v>0</v>
      </c>
      <c r="BK485" s="541">
        <v>0</v>
      </c>
      <c r="BL485" s="541">
        <v>0</v>
      </c>
      <c r="BM485" s="541">
        <v>1.32</v>
      </c>
      <c r="BN485" s="543" t="s">
        <v>769</v>
      </c>
      <c r="BO485" s="541">
        <v>0</v>
      </c>
      <c r="BP485" s="541">
        <v>0</v>
      </c>
      <c r="BQ485" s="541">
        <v>0</v>
      </c>
      <c r="BR485" s="541">
        <v>3540187989</v>
      </c>
      <c r="BS485" s="543" t="s">
        <v>431</v>
      </c>
      <c r="BT485" s="541">
        <v>1</v>
      </c>
      <c r="BU485" s="545" t="b">
        <v>0</v>
      </c>
      <c r="BV485" s="543"/>
      <c r="BW485" s="541">
        <v>0</v>
      </c>
      <c r="BX485" s="541">
        <v>0</v>
      </c>
      <c r="BY485" s="543" t="s">
        <v>346</v>
      </c>
      <c r="BZ485" s="542">
        <v>45849</v>
      </c>
      <c r="CA485" s="541"/>
      <c r="CB485" s="541"/>
      <c r="CC485" s="541"/>
      <c r="CD485" s="541"/>
      <c r="CE485" s="541"/>
      <c r="CF485" s="541"/>
      <c r="CG485" s="541"/>
      <c r="CH485" s="541"/>
      <c r="CI485" s="541"/>
      <c r="CJ485" s="541"/>
      <c r="CK485" s="541"/>
      <c r="CL485" s="541"/>
      <c r="CM485" s="541"/>
      <c r="CN485" s="541"/>
      <c r="CO485" s="541"/>
      <c r="CP485" s="541"/>
      <c r="CQ485" s="541"/>
      <c r="CR485" s="541"/>
      <c r="CS485" s="541"/>
      <c r="CT485" s="541"/>
      <c r="CU485" s="541"/>
      <c r="CV485" s="541"/>
      <c r="CW485" s="541"/>
      <c r="CX485" s="541"/>
      <c r="CY485" s="541"/>
    </row>
    <row r="486" spans="1:103" ht="13.2">
      <c r="A486" s="546">
        <v>294056455</v>
      </c>
      <c r="B486" s="547">
        <v>45656</v>
      </c>
      <c r="C486" s="547">
        <v>45662</v>
      </c>
      <c r="D486" s="547">
        <v>45663</v>
      </c>
      <c r="E486" s="548" t="s">
        <v>342</v>
      </c>
      <c r="F486" s="548"/>
      <c r="G486" s="546">
        <v>2890277125410</v>
      </c>
      <c r="H486" s="546">
        <v>0</v>
      </c>
      <c r="I486" s="546">
        <v>0</v>
      </c>
      <c r="J486" s="547"/>
      <c r="K486" s="547"/>
      <c r="L486" s="548" t="s">
        <v>770</v>
      </c>
      <c r="M486" s="546">
        <v>90609247</v>
      </c>
      <c r="N486" s="548" t="s">
        <v>771</v>
      </c>
      <c r="O486" s="548" t="s">
        <v>772</v>
      </c>
      <c r="P486" s="548"/>
      <c r="Q486" s="548" t="s">
        <v>344</v>
      </c>
      <c r="R486" s="548" t="s">
        <v>773</v>
      </c>
      <c r="S486" s="548"/>
      <c r="T486" s="546">
        <v>0</v>
      </c>
      <c r="U486" s="546">
        <v>0</v>
      </c>
      <c r="V486" s="546">
        <v>0</v>
      </c>
      <c r="W486" s="546">
        <v>0</v>
      </c>
      <c r="X486" s="546">
        <v>0</v>
      </c>
      <c r="Y486" s="548" t="s">
        <v>774</v>
      </c>
      <c r="Z486" s="548" t="s">
        <v>203</v>
      </c>
      <c r="AA486" s="549">
        <v>45636.003865740742</v>
      </c>
      <c r="AB486" s="549">
        <v>45650.311956018515</v>
      </c>
      <c r="AC486" s="547">
        <v>45661</v>
      </c>
      <c r="AD486" s="546">
        <v>27797760820</v>
      </c>
      <c r="AE486" s="546">
        <v>0</v>
      </c>
      <c r="AF486" s="546">
        <v>1</v>
      </c>
      <c r="AG486" s="546">
        <v>0</v>
      </c>
      <c r="AH486" s="546">
        <v>34.6</v>
      </c>
      <c r="AI486" s="548"/>
      <c r="AJ486" s="546">
        <v>0</v>
      </c>
      <c r="AK486" s="546">
        <v>0</v>
      </c>
      <c r="AL486" s="546">
        <v>0</v>
      </c>
      <c r="AM486" s="546">
        <v>0</v>
      </c>
      <c r="AN486" s="546">
        <v>0</v>
      </c>
      <c r="AO486" s="546">
        <v>0</v>
      </c>
      <c r="AP486" s="546">
        <v>0</v>
      </c>
      <c r="AQ486" s="550" t="b">
        <v>0</v>
      </c>
      <c r="AR486" s="546">
        <v>0</v>
      </c>
      <c r="AS486" s="546">
        <v>0</v>
      </c>
      <c r="AT486" s="546">
        <v>0</v>
      </c>
      <c r="AU486" s="546">
        <v>0</v>
      </c>
      <c r="AV486" s="546">
        <v>0</v>
      </c>
      <c r="AW486" s="548"/>
      <c r="AX486" s="548"/>
      <c r="AY486" s="546">
        <v>0</v>
      </c>
      <c r="AZ486" s="546">
        <v>0</v>
      </c>
      <c r="BA486" s="548"/>
      <c r="BB486" s="546">
        <v>164164</v>
      </c>
      <c r="BC486" s="546">
        <v>0</v>
      </c>
      <c r="BD486" s="548"/>
      <c r="BE486" s="548"/>
      <c r="BF486" s="548"/>
      <c r="BG486" s="548" t="s">
        <v>775</v>
      </c>
      <c r="BH486" s="548" t="s">
        <v>776</v>
      </c>
      <c r="BI486" s="548" t="s">
        <v>777</v>
      </c>
      <c r="BJ486" s="550" t="b">
        <v>0</v>
      </c>
      <c r="BK486" s="546">
        <v>0</v>
      </c>
      <c r="BL486" s="546">
        <v>0</v>
      </c>
      <c r="BM486" s="546">
        <v>0</v>
      </c>
      <c r="BN486" s="548"/>
      <c r="BO486" s="546">
        <v>0</v>
      </c>
      <c r="BP486" s="546">
        <v>0</v>
      </c>
      <c r="BQ486" s="546">
        <v>0</v>
      </c>
      <c r="BR486" s="546">
        <v>2624308477</v>
      </c>
      <c r="BS486" s="548" t="s">
        <v>778</v>
      </c>
      <c r="BT486" s="546">
        <v>1</v>
      </c>
      <c r="BU486" s="550" t="b">
        <v>0</v>
      </c>
      <c r="BV486" s="548"/>
      <c r="BW486" s="546">
        <v>0</v>
      </c>
      <c r="BX486" s="546">
        <v>0</v>
      </c>
      <c r="BY486" s="548" t="s">
        <v>346</v>
      </c>
      <c r="BZ486" s="547">
        <v>45849</v>
      </c>
      <c r="CA486" s="546"/>
      <c r="CB486" s="546"/>
      <c r="CC486" s="546"/>
      <c r="CD486" s="546"/>
      <c r="CE486" s="546"/>
      <c r="CF486" s="546"/>
      <c r="CG486" s="546"/>
      <c r="CH486" s="546"/>
      <c r="CI486" s="546"/>
      <c r="CJ486" s="546"/>
      <c r="CK486" s="546"/>
      <c r="CL486" s="546"/>
      <c r="CM486" s="546"/>
      <c r="CN486" s="546"/>
      <c r="CO486" s="546"/>
      <c r="CP486" s="546"/>
      <c r="CQ486" s="546"/>
      <c r="CR486" s="546"/>
      <c r="CS486" s="546"/>
      <c r="CT486" s="546"/>
      <c r="CU486" s="546"/>
      <c r="CV486" s="546"/>
      <c r="CW486" s="546"/>
      <c r="CX486" s="546"/>
      <c r="CY486" s="546"/>
    </row>
    <row r="487" spans="1:103" ht="13.2">
      <c r="A487" s="541">
        <v>294056455</v>
      </c>
      <c r="B487" s="542">
        <v>45656</v>
      </c>
      <c r="C487" s="542">
        <v>45662</v>
      </c>
      <c r="D487" s="542">
        <v>45663</v>
      </c>
      <c r="E487" s="543" t="s">
        <v>342</v>
      </c>
      <c r="F487" s="543"/>
      <c r="G487" s="541">
        <v>2890277125408</v>
      </c>
      <c r="H487" s="541">
        <v>0</v>
      </c>
      <c r="I487" s="541">
        <v>0</v>
      </c>
      <c r="J487" s="542"/>
      <c r="K487" s="542"/>
      <c r="L487" s="543" t="s">
        <v>770</v>
      </c>
      <c r="M487" s="541">
        <v>90609247</v>
      </c>
      <c r="N487" s="543" t="s">
        <v>771</v>
      </c>
      <c r="O487" s="543" t="s">
        <v>772</v>
      </c>
      <c r="P487" s="543"/>
      <c r="Q487" s="543" t="s">
        <v>344</v>
      </c>
      <c r="R487" s="543" t="s">
        <v>773</v>
      </c>
      <c r="S487" s="543"/>
      <c r="T487" s="541">
        <v>0</v>
      </c>
      <c r="U487" s="541">
        <v>0</v>
      </c>
      <c r="V487" s="541">
        <v>0</v>
      </c>
      <c r="W487" s="541">
        <v>0</v>
      </c>
      <c r="X487" s="541">
        <v>0</v>
      </c>
      <c r="Y487" s="543" t="s">
        <v>774</v>
      </c>
      <c r="Z487" s="543" t="s">
        <v>203</v>
      </c>
      <c r="AA487" s="544">
        <v>45644.179872685185</v>
      </c>
      <c r="AB487" s="544">
        <v>45661.212025462963</v>
      </c>
      <c r="AC487" s="542">
        <v>45661</v>
      </c>
      <c r="AD487" s="541">
        <v>28237088964</v>
      </c>
      <c r="AE487" s="541">
        <v>0</v>
      </c>
      <c r="AF487" s="541">
        <v>1</v>
      </c>
      <c r="AG487" s="541">
        <v>0</v>
      </c>
      <c r="AH487" s="541">
        <v>36.700000000000003</v>
      </c>
      <c r="AI487" s="543"/>
      <c r="AJ487" s="541">
        <v>0</v>
      </c>
      <c r="AK487" s="541">
        <v>0</v>
      </c>
      <c r="AL487" s="541">
        <v>0</v>
      </c>
      <c r="AM487" s="541">
        <v>0</v>
      </c>
      <c r="AN487" s="541">
        <v>0</v>
      </c>
      <c r="AO487" s="541">
        <v>0</v>
      </c>
      <c r="AP487" s="541">
        <v>0</v>
      </c>
      <c r="AQ487" s="545" t="b">
        <v>0</v>
      </c>
      <c r="AR487" s="541">
        <v>0</v>
      </c>
      <c r="AS487" s="541">
        <v>0</v>
      </c>
      <c r="AT487" s="541">
        <v>0</v>
      </c>
      <c r="AU487" s="541">
        <v>0</v>
      </c>
      <c r="AV487" s="541">
        <v>0</v>
      </c>
      <c r="AW487" s="543"/>
      <c r="AX487" s="543"/>
      <c r="AY487" s="541">
        <v>0</v>
      </c>
      <c r="AZ487" s="541">
        <v>0</v>
      </c>
      <c r="BA487" s="543"/>
      <c r="BB487" s="541">
        <v>205904</v>
      </c>
      <c r="BC487" s="541">
        <v>0</v>
      </c>
      <c r="BD487" s="543"/>
      <c r="BE487" s="543"/>
      <c r="BF487" s="543"/>
      <c r="BG487" s="543" t="s">
        <v>775</v>
      </c>
      <c r="BH487" s="543" t="s">
        <v>779</v>
      </c>
      <c r="BI487" s="543" t="s">
        <v>777</v>
      </c>
      <c r="BJ487" s="545" t="b">
        <v>0</v>
      </c>
      <c r="BK487" s="541">
        <v>0</v>
      </c>
      <c r="BL487" s="541">
        <v>0</v>
      </c>
      <c r="BM487" s="541">
        <v>0</v>
      </c>
      <c r="BN487" s="543"/>
      <c r="BO487" s="541">
        <v>0</v>
      </c>
      <c r="BP487" s="541">
        <v>0</v>
      </c>
      <c r="BQ487" s="541">
        <v>0</v>
      </c>
      <c r="BR487" s="541">
        <v>2685233840</v>
      </c>
      <c r="BS487" s="543" t="s">
        <v>621</v>
      </c>
      <c r="BT487" s="541">
        <v>1</v>
      </c>
      <c r="BU487" s="545" t="b">
        <v>0</v>
      </c>
      <c r="BV487" s="543"/>
      <c r="BW487" s="541">
        <v>0</v>
      </c>
      <c r="BX487" s="541">
        <v>0</v>
      </c>
      <c r="BY487" s="543" t="s">
        <v>346</v>
      </c>
      <c r="BZ487" s="542">
        <v>45849</v>
      </c>
      <c r="CA487" s="541"/>
      <c r="CB487" s="541"/>
      <c r="CC487" s="541"/>
      <c r="CD487" s="541"/>
      <c r="CE487" s="541"/>
      <c r="CF487" s="541"/>
      <c r="CG487" s="541"/>
      <c r="CH487" s="541"/>
      <c r="CI487" s="541"/>
      <c r="CJ487" s="541"/>
      <c r="CK487" s="541"/>
      <c r="CL487" s="541"/>
      <c r="CM487" s="541"/>
      <c r="CN487" s="541"/>
      <c r="CO487" s="541"/>
      <c r="CP487" s="541"/>
      <c r="CQ487" s="541"/>
      <c r="CR487" s="541"/>
      <c r="CS487" s="541"/>
      <c r="CT487" s="541"/>
      <c r="CU487" s="541"/>
      <c r="CV487" s="541"/>
      <c r="CW487" s="541"/>
      <c r="CX487" s="541"/>
      <c r="CY487" s="541"/>
    </row>
    <row r="488" spans="1:103" ht="13.2">
      <c r="A488" s="546">
        <v>294056455</v>
      </c>
      <c r="B488" s="547">
        <v>45656</v>
      </c>
      <c r="C488" s="547">
        <v>45662</v>
      </c>
      <c r="D488" s="547">
        <v>45663</v>
      </c>
      <c r="E488" s="548" t="s">
        <v>342</v>
      </c>
      <c r="F488" s="548"/>
      <c r="G488" s="546">
        <v>2890277125412</v>
      </c>
      <c r="H488" s="546">
        <v>0</v>
      </c>
      <c r="I488" s="546">
        <v>0</v>
      </c>
      <c r="J488" s="547"/>
      <c r="K488" s="547"/>
      <c r="L488" s="548" t="s">
        <v>770</v>
      </c>
      <c r="M488" s="546">
        <v>90609247</v>
      </c>
      <c r="N488" s="548" t="s">
        <v>771</v>
      </c>
      <c r="O488" s="548" t="s">
        <v>772</v>
      </c>
      <c r="P488" s="548"/>
      <c r="Q488" s="548" t="s">
        <v>344</v>
      </c>
      <c r="R488" s="548" t="s">
        <v>773</v>
      </c>
      <c r="S488" s="548"/>
      <c r="T488" s="546">
        <v>0</v>
      </c>
      <c r="U488" s="546">
        <v>0</v>
      </c>
      <c r="V488" s="546">
        <v>0</v>
      </c>
      <c r="W488" s="546">
        <v>0</v>
      </c>
      <c r="X488" s="546">
        <v>0</v>
      </c>
      <c r="Y488" s="548" t="s">
        <v>774</v>
      </c>
      <c r="Z488" s="548" t="s">
        <v>203</v>
      </c>
      <c r="AA488" s="549">
        <v>45653.312025462961</v>
      </c>
      <c r="AB488" s="549">
        <v>45661.706956018519</v>
      </c>
      <c r="AC488" s="547">
        <v>45661</v>
      </c>
      <c r="AD488" s="546">
        <v>28618331040</v>
      </c>
      <c r="AE488" s="546">
        <v>0</v>
      </c>
      <c r="AF488" s="546">
        <v>1</v>
      </c>
      <c r="AG488" s="546">
        <v>0</v>
      </c>
      <c r="AH488" s="546">
        <v>36.700000000000003</v>
      </c>
      <c r="AI488" s="548"/>
      <c r="AJ488" s="546">
        <v>0</v>
      </c>
      <c r="AK488" s="546">
        <v>0</v>
      </c>
      <c r="AL488" s="546">
        <v>0</v>
      </c>
      <c r="AM488" s="546">
        <v>0</v>
      </c>
      <c r="AN488" s="546">
        <v>0</v>
      </c>
      <c r="AO488" s="546">
        <v>0</v>
      </c>
      <c r="AP488" s="546">
        <v>0</v>
      </c>
      <c r="AQ488" s="550" t="b">
        <v>0</v>
      </c>
      <c r="AR488" s="546">
        <v>0</v>
      </c>
      <c r="AS488" s="546">
        <v>0</v>
      </c>
      <c r="AT488" s="546">
        <v>0</v>
      </c>
      <c r="AU488" s="546">
        <v>0</v>
      </c>
      <c r="AV488" s="546">
        <v>0</v>
      </c>
      <c r="AW488" s="548"/>
      <c r="AX488" s="548"/>
      <c r="AY488" s="546">
        <v>0</v>
      </c>
      <c r="AZ488" s="546">
        <v>0</v>
      </c>
      <c r="BA488" s="548"/>
      <c r="BB488" s="546">
        <v>162261</v>
      </c>
      <c r="BC488" s="546">
        <v>0</v>
      </c>
      <c r="BD488" s="548"/>
      <c r="BE488" s="548"/>
      <c r="BF488" s="548"/>
      <c r="BG488" s="548" t="s">
        <v>775</v>
      </c>
      <c r="BH488" s="548" t="s">
        <v>780</v>
      </c>
      <c r="BI488" s="548" t="s">
        <v>777</v>
      </c>
      <c r="BJ488" s="550" t="b">
        <v>0</v>
      </c>
      <c r="BK488" s="546">
        <v>0</v>
      </c>
      <c r="BL488" s="546">
        <v>0</v>
      </c>
      <c r="BM488" s="546">
        <v>0</v>
      </c>
      <c r="BN488" s="548"/>
      <c r="BO488" s="546">
        <v>0</v>
      </c>
      <c r="BP488" s="546">
        <v>0</v>
      </c>
      <c r="BQ488" s="546">
        <v>0</v>
      </c>
      <c r="BR488" s="546">
        <v>2749238201</v>
      </c>
      <c r="BS488" s="548" t="s">
        <v>627</v>
      </c>
      <c r="BT488" s="546">
        <v>1</v>
      </c>
      <c r="BU488" s="550" t="b">
        <v>0</v>
      </c>
      <c r="BV488" s="548"/>
      <c r="BW488" s="546">
        <v>0</v>
      </c>
      <c r="BX488" s="546">
        <v>0</v>
      </c>
      <c r="BY488" s="548" t="s">
        <v>346</v>
      </c>
      <c r="BZ488" s="547">
        <v>45849</v>
      </c>
      <c r="CA488" s="546"/>
      <c r="CB488" s="546"/>
      <c r="CC488" s="546"/>
      <c r="CD488" s="546"/>
      <c r="CE488" s="546"/>
      <c r="CF488" s="546"/>
      <c r="CG488" s="546"/>
      <c r="CH488" s="546"/>
      <c r="CI488" s="546"/>
      <c r="CJ488" s="546"/>
      <c r="CK488" s="546"/>
      <c r="CL488" s="546"/>
      <c r="CM488" s="546"/>
      <c r="CN488" s="546"/>
      <c r="CO488" s="546"/>
      <c r="CP488" s="546"/>
      <c r="CQ488" s="546"/>
      <c r="CR488" s="546"/>
      <c r="CS488" s="546"/>
      <c r="CT488" s="546"/>
      <c r="CU488" s="546"/>
      <c r="CV488" s="546"/>
      <c r="CW488" s="546"/>
      <c r="CX488" s="546"/>
      <c r="CY488" s="546"/>
    </row>
    <row r="489" spans="1:103" ht="13.2">
      <c r="A489" s="541">
        <v>294097139</v>
      </c>
      <c r="B489" s="542">
        <v>45656</v>
      </c>
      <c r="C489" s="542">
        <v>45662</v>
      </c>
      <c r="D489" s="542">
        <v>45663</v>
      </c>
      <c r="E489" s="543" t="s">
        <v>342</v>
      </c>
      <c r="F489" s="543"/>
      <c r="G489" s="541">
        <v>2890277127168</v>
      </c>
      <c r="H489" s="541">
        <v>0</v>
      </c>
      <c r="I489" s="541">
        <v>0</v>
      </c>
      <c r="J489" s="542"/>
      <c r="K489" s="542"/>
      <c r="L489" s="543" t="s">
        <v>770</v>
      </c>
      <c r="M489" s="541">
        <v>90609247</v>
      </c>
      <c r="N489" s="543" t="s">
        <v>771</v>
      </c>
      <c r="O489" s="543" t="s">
        <v>772</v>
      </c>
      <c r="P489" s="543"/>
      <c r="Q489" s="543" t="s">
        <v>344</v>
      </c>
      <c r="R489" s="543" t="s">
        <v>773</v>
      </c>
      <c r="S489" s="543"/>
      <c r="T489" s="541">
        <v>0</v>
      </c>
      <c r="U489" s="541">
        <v>0</v>
      </c>
      <c r="V489" s="541">
        <v>0</v>
      </c>
      <c r="W489" s="541">
        <v>0</v>
      </c>
      <c r="X489" s="541">
        <v>0</v>
      </c>
      <c r="Y489" s="543" t="s">
        <v>774</v>
      </c>
      <c r="Z489" s="543" t="s">
        <v>203</v>
      </c>
      <c r="AA489" s="544">
        <v>45651.645185185189</v>
      </c>
      <c r="AB489" s="544">
        <v>45661.713761574079</v>
      </c>
      <c r="AC489" s="542">
        <v>45661</v>
      </c>
      <c r="AD489" s="541">
        <v>28568556220</v>
      </c>
      <c r="AE489" s="541">
        <v>0</v>
      </c>
      <c r="AF489" s="541">
        <v>1</v>
      </c>
      <c r="AG489" s="541">
        <v>0</v>
      </c>
      <c r="AH489" s="541">
        <v>36.700000000000003</v>
      </c>
      <c r="AI489" s="543"/>
      <c r="AJ489" s="541">
        <v>0</v>
      </c>
      <c r="AK489" s="541">
        <v>0</v>
      </c>
      <c r="AL489" s="541">
        <v>0</v>
      </c>
      <c r="AM489" s="541">
        <v>0</v>
      </c>
      <c r="AN489" s="541">
        <v>0</v>
      </c>
      <c r="AO489" s="541">
        <v>0</v>
      </c>
      <c r="AP489" s="541">
        <v>0</v>
      </c>
      <c r="AQ489" s="545" t="b">
        <v>0</v>
      </c>
      <c r="AR489" s="541">
        <v>0</v>
      </c>
      <c r="AS489" s="541">
        <v>0</v>
      </c>
      <c r="AT489" s="541">
        <v>0</v>
      </c>
      <c r="AU489" s="541">
        <v>0</v>
      </c>
      <c r="AV489" s="541">
        <v>0</v>
      </c>
      <c r="AW489" s="543"/>
      <c r="AX489" s="543"/>
      <c r="AY489" s="541">
        <v>0</v>
      </c>
      <c r="AZ489" s="541">
        <v>0</v>
      </c>
      <c r="BA489" s="543"/>
      <c r="BB489" s="541">
        <v>50008924</v>
      </c>
      <c r="BC489" s="541">
        <v>0</v>
      </c>
      <c r="BD489" s="543"/>
      <c r="BE489" s="543"/>
      <c r="BF489" s="543"/>
      <c r="BG489" s="543" t="s">
        <v>775</v>
      </c>
      <c r="BH489" s="543" t="s">
        <v>781</v>
      </c>
      <c r="BI489" s="543" t="s">
        <v>782</v>
      </c>
      <c r="BJ489" s="545" t="b">
        <v>0</v>
      </c>
      <c r="BK489" s="541">
        <v>0</v>
      </c>
      <c r="BL489" s="541">
        <v>0</v>
      </c>
      <c r="BM489" s="541">
        <v>0</v>
      </c>
      <c r="BN489" s="543"/>
      <c r="BO489" s="541">
        <v>0</v>
      </c>
      <c r="BP489" s="541">
        <v>0</v>
      </c>
      <c r="BQ489" s="541">
        <v>0</v>
      </c>
      <c r="BR489" s="541">
        <v>2740260918</v>
      </c>
      <c r="BS489" s="543" t="s">
        <v>630</v>
      </c>
      <c r="BT489" s="541">
        <v>2</v>
      </c>
      <c r="BU489" s="545" t="b">
        <v>0</v>
      </c>
      <c r="BV489" s="543"/>
      <c r="BW489" s="541">
        <v>0</v>
      </c>
      <c r="BX489" s="541">
        <v>0</v>
      </c>
      <c r="BY489" s="543" t="s">
        <v>346</v>
      </c>
      <c r="BZ489" s="542">
        <v>45849</v>
      </c>
      <c r="CA489" s="541"/>
      <c r="CB489" s="541"/>
      <c r="CC489" s="541"/>
      <c r="CD489" s="541"/>
      <c r="CE489" s="541"/>
      <c r="CF489" s="541"/>
      <c r="CG489" s="541"/>
      <c r="CH489" s="541"/>
      <c r="CI489" s="541"/>
      <c r="CJ489" s="541"/>
      <c r="CK489" s="541"/>
      <c r="CL489" s="541"/>
      <c r="CM489" s="541"/>
      <c r="CN489" s="541"/>
      <c r="CO489" s="541"/>
      <c r="CP489" s="541"/>
      <c r="CQ489" s="541"/>
      <c r="CR489" s="541"/>
      <c r="CS489" s="541"/>
      <c r="CT489" s="541"/>
      <c r="CU489" s="541"/>
      <c r="CV489" s="541"/>
      <c r="CW489" s="541"/>
      <c r="CX489" s="541"/>
      <c r="CY489" s="541"/>
    </row>
    <row r="490" spans="1:103" ht="13.2">
      <c r="A490" s="546">
        <v>294056455</v>
      </c>
      <c r="B490" s="547">
        <v>45656</v>
      </c>
      <c r="C490" s="547">
        <v>45662</v>
      </c>
      <c r="D490" s="547">
        <v>45663</v>
      </c>
      <c r="E490" s="548" t="s">
        <v>342</v>
      </c>
      <c r="F490" s="548"/>
      <c r="G490" s="546">
        <v>2890348292150</v>
      </c>
      <c r="H490" s="546">
        <v>0</v>
      </c>
      <c r="I490" s="546">
        <v>0</v>
      </c>
      <c r="J490" s="547"/>
      <c r="K490" s="547"/>
      <c r="L490" s="548" t="s">
        <v>770</v>
      </c>
      <c r="M490" s="546">
        <v>90609247</v>
      </c>
      <c r="N490" s="548" t="s">
        <v>771</v>
      </c>
      <c r="O490" s="548" t="s">
        <v>772</v>
      </c>
      <c r="P490" s="548"/>
      <c r="Q490" s="548" t="s">
        <v>344</v>
      </c>
      <c r="R490" s="548" t="s">
        <v>773</v>
      </c>
      <c r="S490" s="548"/>
      <c r="T490" s="546">
        <v>0</v>
      </c>
      <c r="U490" s="546">
        <v>0</v>
      </c>
      <c r="V490" s="546">
        <v>0</v>
      </c>
      <c r="W490" s="546">
        <v>0</v>
      </c>
      <c r="X490" s="546">
        <v>0</v>
      </c>
      <c r="Y490" s="548" t="s">
        <v>774</v>
      </c>
      <c r="Z490" s="548" t="s">
        <v>203</v>
      </c>
      <c r="AA490" s="549">
        <v>45652.383414351847</v>
      </c>
      <c r="AB490" s="549">
        <v>45662.293460648143</v>
      </c>
      <c r="AC490" s="547">
        <v>45662</v>
      </c>
      <c r="AD490" s="546">
        <v>28586445873</v>
      </c>
      <c r="AE490" s="546">
        <v>0</v>
      </c>
      <c r="AF490" s="546">
        <v>1</v>
      </c>
      <c r="AG490" s="546">
        <v>0</v>
      </c>
      <c r="AH490" s="546">
        <v>36.700000000000003</v>
      </c>
      <c r="AI490" s="548"/>
      <c r="AJ490" s="546">
        <v>0</v>
      </c>
      <c r="AK490" s="546">
        <v>0</v>
      </c>
      <c r="AL490" s="546">
        <v>0</v>
      </c>
      <c r="AM490" s="546">
        <v>0</v>
      </c>
      <c r="AN490" s="546">
        <v>0</v>
      </c>
      <c r="AO490" s="546">
        <v>0</v>
      </c>
      <c r="AP490" s="546">
        <v>0</v>
      </c>
      <c r="AQ490" s="550" t="b">
        <v>0</v>
      </c>
      <c r="AR490" s="546">
        <v>0</v>
      </c>
      <c r="AS490" s="546">
        <v>0</v>
      </c>
      <c r="AT490" s="546">
        <v>0</v>
      </c>
      <c r="AU490" s="546">
        <v>0</v>
      </c>
      <c r="AV490" s="546">
        <v>0</v>
      </c>
      <c r="AW490" s="548"/>
      <c r="AX490" s="548"/>
      <c r="AY490" s="546">
        <v>0</v>
      </c>
      <c r="AZ490" s="546">
        <v>0</v>
      </c>
      <c r="BA490" s="548"/>
      <c r="BB490" s="546">
        <v>140007</v>
      </c>
      <c r="BC490" s="546">
        <v>0</v>
      </c>
      <c r="BD490" s="548"/>
      <c r="BE490" s="548"/>
      <c r="BF490" s="548"/>
      <c r="BG490" s="548" t="s">
        <v>775</v>
      </c>
      <c r="BH490" s="548" t="s">
        <v>783</v>
      </c>
      <c r="BI490" s="548" t="s">
        <v>777</v>
      </c>
      <c r="BJ490" s="550" t="b">
        <v>0</v>
      </c>
      <c r="BK490" s="546">
        <v>0</v>
      </c>
      <c r="BL490" s="546">
        <v>0</v>
      </c>
      <c r="BM490" s="546">
        <v>0</v>
      </c>
      <c r="BN490" s="548"/>
      <c r="BO490" s="546">
        <v>0</v>
      </c>
      <c r="BP490" s="546">
        <v>0</v>
      </c>
      <c r="BQ490" s="546">
        <v>0</v>
      </c>
      <c r="BR490" s="546">
        <v>2744326295</v>
      </c>
      <c r="BS490" s="548" t="s">
        <v>628</v>
      </c>
      <c r="BT490" s="546">
        <v>1</v>
      </c>
      <c r="BU490" s="550" t="b">
        <v>0</v>
      </c>
      <c r="BV490" s="548"/>
      <c r="BW490" s="546">
        <v>0</v>
      </c>
      <c r="BX490" s="546">
        <v>0</v>
      </c>
      <c r="BY490" s="548" t="s">
        <v>346</v>
      </c>
      <c r="BZ490" s="547">
        <v>45849</v>
      </c>
      <c r="CA490" s="546"/>
      <c r="CB490" s="546"/>
      <c r="CC490" s="546"/>
      <c r="CD490" s="546"/>
      <c r="CE490" s="546"/>
      <c r="CF490" s="546"/>
      <c r="CG490" s="546"/>
      <c r="CH490" s="546"/>
      <c r="CI490" s="546"/>
      <c r="CJ490" s="546"/>
      <c r="CK490" s="546"/>
      <c r="CL490" s="546"/>
      <c r="CM490" s="546"/>
      <c r="CN490" s="546"/>
      <c r="CO490" s="546"/>
      <c r="CP490" s="546"/>
      <c r="CQ490" s="546"/>
      <c r="CR490" s="546"/>
      <c r="CS490" s="546"/>
      <c r="CT490" s="546"/>
      <c r="CU490" s="546"/>
      <c r="CV490" s="546"/>
      <c r="CW490" s="546"/>
      <c r="CX490" s="546"/>
      <c r="CY490" s="546"/>
    </row>
    <row r="491" spans="1:103" ht="13.2">
      <c r="A491" s="541">
        <v>294056455</v>
      </c>
      <c r="B491" s="542">
        <v>45656</v>
      </c>
      <c r="C491" s="542">
        <v>45662</v>
      </c>
      <c r="D491" s="542">
        <v>45663</v>
      </c>
      <c r="E491" s="543" t="s">
        <v>342</v>
      </c>
      <c r="F491" s="543"/>
      <c r="G491" s="541">
        <v>2890348292152</v>
      </c>
      <c r="H491" s="541">
        <v>0</v>
      </c>
      <c r="I491" s="541">
        <v>0</v>
      </c>
      <c r="J491" s="542"/>
      <c r="K491" s="542"/>
      <c r="L491" s="543" t="s">
        <v>770</v>
      </c>
      <c r="M491" s="541">
        <v>90609247</v>
      </c>
      <c r="N491" s="543" t="s">
        <v>771</v>
      </c>
      <c r="O491" s="543" t="s">
        <v>772</v>
      </c>
      <c r="P491" s="543"/>
      <c r="Q491" s="543" t="s">
        <v>344</v>
      </c>
      <c r="R491" s="543" t="s">
        <v>773</v>
      </c>
      <c r="S491" s="543"/>
      <c r="T491" s="541">
        <v>0</v>
      </c>
      <c r="U491" s="541">
        <v>0</v>
      </c>
      <c r="V491" s="541">
        <v>0</v>
      </c>
      <c r="W491" s="541">
        <v>0</v>
      </c>
      <c r="X491" s="541">
        <v>0</v>
      </c>
      <c r="Y491" s="543" t="s">
        <v>784</v>
      </c>
      <c r="Z491" s="543" t="s">
        <v>203</v>
      </c>
      <c r="AA491" s="544">
        <v>45653.966874999998</v>
      </c>
      <c r="AB491" s="544">
        <v>45662.727870370371</v>
      </c>
      <c r="AC491" s="542">
        <v>45662</v>
      </c>
      <c r="AD491" s="541">
        <v>26025522472</v>
      </c>
      <c r="AE491" s="541">
        <v>0</v>
      </c>
      <c r="AF491" s="541">
        <v>1</v>
      </c>
      <c r="AG491" s="541">
        <v>0</v>
      </c>
      <c r="AH491" s="541">
        <v>53.21</v>
      </c>
      <c r="AI491" s="543"/>
      <c r="AJ491" s="541">
        <v>0</v>
      </c>
      <c r="AK491" s="541">
        <v>0</v>
      </c>
      <c r="AL491" s="541">
        <v>0</v>
      </c>
      <c r="AM491" s="541">
        <v>0</v>
      </c>
      <c r="AN491" s="541">
        <v>0</v>
      </c>
      <c r="AO491" s="541">
        <v>0</v>
      </c>
      <c r="AP491" s="541">
        <v>0</v>
      </c>
      <c r="AQ491" s="545" t="b">
        <v>0</v>
      </c>
      <c r="AR491" s="541">
        <v>0</v>
      </c>
      <c r="AS491" s="541">
        <v>0</v>
      </c>
      <c r="AT491" s="541">
        <v>0</v>
      </c>
      <c r="AU491" s="541">
        <v>0</v>
      </c>
      <c r="AV491" s="541">
        <v>0</v>
      </c>
      <c r="AW491" s="543"/>
      <c r="AX491" s="543"/>
      <c r="AY491" s="541">
        <v>0</v>
      </c>
      <c r="AZ491" s="541">
        <v>0</v>
      </c>
      <c r="BA491" s="543"/>
      <c r="BB491" s="541">
        <v>2455</v>
      </c>
      <c r="BC491" s="541">
        <v>0</v>
      </c>
      <c r="BD491" s="543"/>
      <c r="BE491" s="543"/>
      <c r="BF491" s="543"/>
      <c r="BG491" s="543" t="s">
        <v>775</v>
      </c>
      <c r="BH491" s="543" t="s">
        <v>344</v>
      </c>
      <c r="BI491" s="543" t="s">
        <v>777</v>
      </c>
      <c r="BJ491" s="545" t="b">
        <v>0</v>
      </c>
      <c r="BK491" s="541">
        <v>0</v>
      </c>
      <c r="BL491" s="541">
        <v>0</v>
      </c>
      <c r="BM491" s="541">
        <v>0</v>
      </c>
      <c r="BN491" s="543"/>
      <c r="BO491" s="541">
        <v>0</v>
      </c>
      <c r="BP491" s="541">
        <v>0</v>
      </c>
      <c r="BQ491" s="541">
        <v>0</v>
      </c>
      <c r="BR491" s="541">
        <v>0</v>
      </c>
      <c r="BS491" s="543" t="s">
        <v>625</v>
      </c>
      <c r="BT491" s="541">
        <v>1</v>
      </c>
      <c r="BU491" s="545" t="b">
        <v>0</v>
      </c>
      <c r="BV491" s="543"/>
      <c r="BW491" s="541">
        <v>0</v>
      </c>
      <c r="BX491" s="541">
        <v>0</v>
      </c>
      <c r="BY491" s="543" t="s">
        <v>346</v>
      </c>
      <c r="BZ491" s="542">
        <v>45849</v>
      </c>
      <c r="CA491" s="541"/>
      <c r="CB491" s="541"/>
      <c r="CC491" s="541"/>
      <c r="CD491" s="541"/>
      <c r="CE491" s="541"/>
      <c r="CF491" s="541"/>
      <c r="CG491" s="541"/>
      <c r="CH491" s="541"/>
      <c r="CI491" s="541"/>
      <c r="CJ491" s="541"/>
      <c r="CK491" s="541"/>
      <c r="CL491" s="541"/>
      <c r="CM491" s="541"/>
      <c r="CN491" s="541"/>
      <c r="CO491" s="541"/>
      <c r="CP491" s="541"/>
      <c r="CQ491" s="541"/>
      <c r="CR491" s="541"/>
      <c r="CS491" s="541"/>
      <c r="CT491" s="541"/>
      <c r="CU491" s="541"/>
      <c r="CV491" s="541"/>
      <c r="CW491" s="541"/>
      <c r="CX491" s="541"/>
      <c r="CY491" s="541"/>
    </row>
    <row r="492" spans="1:103" ht="13.2">
      <c r="A492" s="546">
        <v>294332529</v>
      </c>
      <c r="B492" s="547">
        <v>45663</v>
      </c>
      <c r="C492" s="547">
        <v>45669</v>
      </c>
      <c r="D492" s="547">
        <v>45670</v>
      </c>
      <c r="E492" s="548" t="s">
        <v>342</v>
      </c>
      <c r="F492" s="548"/>
      <c r="G492" s="546">
        <v>2890380685931</v>
      </c>
      <c r="H492" s="546">
        <v>0</v>
      </c>
      <c r="I492" s="546">
        <v>0</v>
      </c>
      <c r="J492" s="547"/>
      <c r="K492" s="547"/>
      <c r="L492" s="548" t="s">
        <v>770</v>
      </c>
      <c r="M492" s="546">
        <v>90609247</v>
      </c>
      <c r="N492" s="548" t="s">
        <v>771</v>
      </c>
      <c r="O492" s="548" t="s">
        <v>772</v>
      </c>
      <c r="P492" s="548"/>
      <c r="Q492" s="548" t="s">
        <v>344</v>
      </c>
      <c r="R492" s="548" t="s">
        <v>773</v>
      </c>
      <c r="S492" s="548"/>
      <c r="T492" s="546">
        <v>0</v>
      </c>
      <c r="U492" s="546">
        <v>0</v>
      </c>
      <c r="V492" s="546">
        <v>0</v>
      </c>
      <c r="W492" s="546">
        <v>0</v>
      </c>
      <c r="X492" s="546">
        <v>0</v>
      </c>
      <c r="Y492" s="548" t="s">
        <v>785</v>
      </c>
      <c r="Z492" s="548" t="s">
        <v>203</v>
      </c>
      <c r="AA492" s="549">
        <v>45660.94930555555</v>
      </c>
      <c r="AB492" s="549">
        <v>45663.317303240736</v>
      </c>
      <c r="AC492" s="547">
        <v>45663</v>
      </c>
      <c r="AD492" s="546">
        <v>28565344927</v>
      </c>
      <c r="AE492" s="546">
        <v>0</v>
      </c>
      <c r="AF492" s="546">
        <v>1</v>
      </c>
      <c r="AG492" s="546">
        <v>0</v>
      </c>
      <c r="AH492" s="546">
        <v>66.06</v>
      </c>
      <c r="AI492" s="548"/>
      <c r="AJ492" s="546">
        <v>0</v>
      </c>
      <c r="AK492" s="546">
        <v>0</v>
      </c>
      <c r="AL492" s="546">
        <v>0</v>
      </c>
      <c r="AM492" s="546">
        <v>0</v>
      </c>
      <c r="AN492" s="546">
        <v>0</v>
      </c>
      <c r="AO492" s="546">
        <v>0</v>
      </c>
      <c r="AP492" s="546">
        <v>0</v>
      </c>
      <c r="AQ492" s="550" t="b">
        <v>0</v>
      </c>
      <c r="AR492" s="546">
        <v>0</v>
      </c>
      <c r="AS492" s="546">
        <v>0</v>
      </c>
      <c r="AT492" s="546">
        <v>0</v>
      </c>
      <c r="AU492" s="546">
        <v>0</v>
      </c>
      <c r="AV492" s="546">
        <v>0</v>
      </c>
      <c r="AW492" s="548"/>
      <c r="AX492" s="548"/>
      <c r="AY492" s="546">
        <v>0</v>
      </c>
      <c r="AZ492" s="546">
        <v>0</v>
      </c>
      <c r="BA492" s="548"/>
      <c r="BB492" s="546">
        <v>153808</v>
      </c>
      <c r="BC492" s="546">
        <v>0</v>
      </c>
      <c r="BD492" s="548"/>
      <c r="BE492" s="548"/>
      <c r="BF492" s="548"/>
      <c r="BG492" s="548" t="s">
        <v>775</v>
      </c>
      <c r="BH492" s="548" t="s">
        <v>344</v>
      </c>
      <c r="BI492" s="548" t="s">
        <v>777</v>
      </c>
      <c r="BJ492" s="550" t="b">
        <v>0</v>
      </c>
      <c r="BK492" s="546">
        <v>0</v>
      </c>
      <c r="BL492" s="546">
        <v>0</v>
      </c>
      <c r="BM492" s="546">
        <v>0</v>
      </c>
      <c r="BN492" s="548"/>
      <c r="BO492" s="546">
        <v>0</v>
      </c>
      <c r="BP492" s="546">
        <v>0</v>
      </c>
      <c r="BQ492" s="546">
        <v>0</v>
      </c>
      <c r="BR492" s="546">
        <v>0</v>
      </c>
      <c r="BS492" s="548" t="s">
        <v>632</v>
      </c>
      <c r="BT492" s="546">
        <v>1</v>
      </c>
      <c r="BU492" s="550" t="b">
        <v>0</v>
      </c>
      <c r="BV492" s="548"/>
      <c r="BW492" s="546">
        <v>0</v>
      </c>
      <c r="BX492" s="546">
        <v>0</v>
      </c>
      <c r="BY492" s="548" t="s">
        <v>346</v>
      </c>
      <c r="BZ492" s="547">
        <v>45849</v>
      </c>
      <c r="CA492" s="546"/>
      <c r="CB492" s="546"/>
      <c r="CC492" s="546"/>
      <c r="CD492" s="546"/>
      <c r="CE492" s="546"/>
      <c r="CF492" s="546"/>
      <c r="CG492" s="546"/>
      <c r="CH492" s="546"/>
      <c r="CI492" s="546"/>
      <c r="CJ492" s="546"/>
      <c r="CK492" s="546"/>
      <c r="CL492" s="546"/>
      <c r="CM492" s="546"/>
      <c r="CN492" s="546"/>
      <c r="CO492" s="546"/>
      <c r="CP492" s="546"/>
      <c r="CQ492" s="546"/>
      <c r="CR492" s="546"/>
      <c r="CS492" s="546"/>
      <c r="CT492" s="546"/>
      <c r="CU492" s="546"/>
      <c r="CV492" s="546"/>
      <c r="CW492" s="546"/>
      <c r="CX492" s="546"/>
      <c r="CY492" s="546"/>
    </row>
    <row r="493" spans="1:103" ht="13.2">
      <c r="A493" s="541">
        <v>294849945</v>
      </c>
      <c r="B493" s="542">
        <v>45663</v>
      </c>
      <c r="C493" s="542">
        <v>45669</v>
      </c>
      <c r="D493" s="542">
        <v>45670</v>
      </c>
      <c r="E493" s="543" t="s">
        <v>342</v>
      </c>
      <c r="F493" s="543"/>
      <c r="G493" s="541">
        <v>2890552206891</v>
      </c>
      <c r="H493" s="541">
        <v>0</v>
      </c>
      <c r="I493" s="541">
        <v>0</v>
      </c>
      <c r="J493" s="542"/>
      <c r="K493" s="542"/>
      <c r="L493" s="543" t="s">
        <v>770</v>
      </c>
      <c r="M493" s="541">
        <v>90609247</v>
      </c>
      <c r="N493" s="543" t="s">
        <v>771</v>
      </c>
      <c r="O493" s="543" t="s">
        <v>772</v>
      </c>
      <c r="P493" s="543"/>
      <c r="Q493" s="543" t="s">
        <v>344</v>
      </c>
      <c r="R493" s="543" t="s">
        <v>773</v>
      </c>
      <c r="S493" s="543"/>
      <c r="T493" s="541">
        <v>0</v>
      </c>
      <c r="U493" s="541">
        <v>0</v>
      </c>
      <c r="V493" s="541">
        <v>0</v>
      </c>
      <c r="W493" s="541">
        <v>0</v>
      </c>
      <c r="X493" s="541">
        <v>0</v>
      </c>
      <c r="Y493" s="543" t="s">
        <v>774</v>
      </c>
      <c r="Z493" s="543" t="s">
        <v>203</v>
      </c>
      <c r="AA493" s="544">
        <v>45652.838310185187</v>
      </c>
      <c r="AB493" s="544">
        <v>45664.311238425929</v>
      </c>
      <c r="AC493" s="542">
        <v>45664</v>
      </c>
      <c r="AD493" s="541">
        <v>28612854975</v>
      </c>
      <c r="AE493" s="541">
        <v>0</v>
      </c>
      <c r="AF493" s="541">
        <v>1</v>
      </c>
      <c r="AG493" s="541">
        <v>0</v>
      </c>
      <c r="AH493" s="541">
        <v>36.700000000000003</v>
      </c>
      <c r="AI493" s="543"/>
      <c r="AJ493" s="541">
        <v>0</v>
      </c>
      <c r="AK493" s="541">
        <v>0</v>
      </c>
      <c r="AL493" s="541">
        <v>0</v>
      </c>
      <c r="AM493" s="541">
        <v>0</v>
      </c>
      <c r="AN493" s="541">
        <v>0</v>
      </c>
      <c r="AO493" s="541">
        <v>0</v>
      </c>
      <c r="AP493" s="541">
        <v>0</v>
      </c>
      <c r="AQ493" s="545" t="b">
        <v>0</v>
      </c>
      <c r="AR493" s="541">
        <v>0</v>
      </c>
      <c r="AS493" s="541">
        <v>0</v>
      </c>
      <c r="AT493" s="541">
        <v>0</v>
      </c>
      <c r="AU493" s="541">
        <v>0</v>
      </c>
      <c r="AV493" s="541">
        <v>0</v>
      </c>
      <c r="AW493" s="543"/>
      <c r="AX493" s="543"/>
      <c r="AY493" s="541">
        <v>0</v>
      </c>
      <c r="AZ493" s="541">
        <v>0</v>
      </c>
      <c r="BA493" s="543"/>
      <c r="BB493" s="541">
        <v>50000836</v>
      </c>
      <c r="BC493" s="541">
        <v>0</v>
      </c>
      <c r="BD493" s="543"/>
      <c r="BE493" s="543"/>
      <c r="BF493" s="543"/>
      <c r="BG493" s="543" t="s">
        <v>775</v>
      </c>
      <c r="BH493" s="543" t="s">
        <v>786</v>
      </c>
      <c r="BI493" s="543" t="s">
        <v>787</v>
      </c>
      <c r="BJ493" s="545" t="b">
        <v>0</v>
      </c>
      <c r="BK493" s="541">
        <v>0</v>
      </c>
      <c r="BL493" s="541">
        <v>0</v>
      </c>
      <c r="BM493" s="541">
        <v>0</v>
      </c>
      <c r="BN493" s="543"/>
      <c r="BO493" s="541">
        <v>0</v>
      </c>
      <c r="BP493" s="541">
        <v>0</v>
      </c>
      <c r="BQ493" s="541">
        <v>0</v>
      </c>
      <c r="BR493" s="541">
        <v>2747793621</v>
      </c>
      <c r="BS493" s="543" t="s">
        <v>635</v>
      </c>
      <c r="BT493" s="541">
        <v>2</v>
      </c>
      <c r="BU493" s="545" t="b">
        <v>0</v>
      </c>
      <c r="BV493" s="543"/>
      <c r="BW493" s="541">
        <v>0</v>
      </c>
      <c r="BX493" s="541">
        <v>0</v>
      </c>
      <c r="BY493" s="543" t="s">
        <v>346</v>
      </c>
      <c r="BZ493" s="542">
        <v>45849</v>
      </c>
      <c r="CA493" s="541"/>
      <c r="CB493" s="541"/>
      <c r="CC493" s="541"/>
      <c r="CD493" s="541"/>
      <c r="CE493" s="541"/>
      <c r="CF493" s="541"/>
      <c r="CG493" s="541"/>
      <c r="CH493" s="541"/>
      <c r="CI493" s="541"/>
      <c r="CJ493" s="541"/>
      <c r="CK493" s="541"/>
      <c r="CL493" s="541"/>
      <c r="CM493" s="541"/>
      <c r="CN493" s="541"/>
      <c r="CO493" s="541"/>
      <c r="CP493" s="541"/>
      <c r="CQ493" s="541"/>
      <c r="CR493" s="541"/>
      <c r="CS493" s="541"/>
      <c r="CT493" s="541"/>
      <c r="CU493" s="541"/>
      <c r="CV493" s="541"/>
      <c r="CW493" s="541"/>
      <c r="CX493" s="541"/>
      <c r="CY493" s="541"/>
    </row>
    <row r="494" spans="1:103" ht="13.2">
      <c r="A494" s="546">
        <v>294332529</v>
      </c>
      <c r="B494" s="547">
        <v>45663</v>
      </c>
      <c r="C494" s="547">
        <v>45669</v>
      </c>
      <c r="D494" s="547">
        <v>45670</v>
      </c>
      <c r="E494" s="548" t="s">
        <v>342</v>
      </c>
      <c r="F494" s="548"/>
      <c r="G494" s="546">
        <v>2890552217918</v>
      </c>
      <c r="H494" s="546">
        <v>0</v>
      </c>
      <c r="I494" s="546">
        <v>0</v>
      </c>
      <c r="J494" s="547"/>
      <c r="K494" s="547"/>
      <c r="L494" s="548" t="s">
        <v>770</v>
      </c>
      <c r="M494" s="546">
        <v>90609247</v>
      </c>
      <c r="N494" s="548" t="s">
        <v>771</v>
      </c>
      <c r="O494" s="548" t="s">
        <v>772</v>
      </c>
      <c r="P494" s="548"/>
      <c r="Q494" s="548" t="s">
        <v>344</v>
      </c>
      <c r="R494" s="548" t="s">
        <v>773</v>
      </c>
      <c r="S494" s="548"/>
      <c r="T494" s="546">
        <v>0</v>
      </c>
      <c r="U494" s="546">
        <v>0</v>
      </c>
      <c r="V494" s="546">
        <v>0</v>
      </c>
      <c r="W494" s="546">
        <v>0</v>
      </c>
      <c r="X494" s="546">
        <v>0</v>
      </c>
      <c r="Y494" s="548" t="s">
        <v>785</v>
      </c>
      <c r="Z494" s="548" t="s">
        <v>203</v>
      </c>
      <c r="AA494" s="549">
        <v>45660.918587962966</v>
      </c>
      <c r="AB494" s="549">
        <v>45664.5308912037</v>
      </c>
      <c r="AC494" s="547">
        <v>45664</v>
      </c>
      <c r="AD494" s="546">
        <v>28503681283</v>
      </c>
      <c r="AE494" s="546">
        <v>0</v>
      </c>
      <c r="AF494" s="546">
        <v>1</v>
      </c>
      <c r="AG494" s="546">
        <v>0</v>
      </c>
      <c r="AH494" s="546">
        <v>66.06</v>
      </c>
      <c r="AI494" s="548"/>
      <c r="AJ494" s="546">
        <v>0</v>
      </c>
      <c r="AK494" s="546">
        <v>0</v>
      </c>
      <c r="AL494" s="546">
        <v>0</v>
      </c>
      <c r="AM494" s="546">
        <v>0</v>
      </c>
      <c r="AN494" s="546">
        <v>0</v>
      </c>
      <c r="AO494" s="546">
        <v>0</v>
      </c>
      <c r="AP494" s="546">
        <v>0</v>
      </c>
      <c r="AQ494" s="550" t="b">
        <v>0</v>
      </c>
      <c r="AR494" s="546">
        <v>0</v>
      </c>
      <c r="AS494" s="546">
        <v>0</v>
      </c>
      <c r="AT494" s="546">
        <v>0</v>
      </c>
      <c r="AU494" s="546">
        <v>0</v>
      </c>
      <c r="AV494" s="546">
        <v>0</v>
      </c>
      <c r="AW494" s="548"/>
      <c r="AX494" s="548"/>
      <c r="AY494" s="546">
        <v>0</v>
      </c>
      <c r="AZ494" s="546">
        <v>0</v>
      </c>
      <c r="BA494" s="548"/>
      <c r="BB494" s="546">
        <v>166851</v>
      </c>
      <c r="BC494" s="546">
        <v>0</v>
      </c>
      <c r="BD494" s="548"/>
      <c r="BE494" s="548"/>
      <c r="BF494" s="548"/>
      <c r="BG494" s="548" t="s">
        <v>775</v>
      </c>
      <c r="BH494" s="548" t="s">
        <v>344</v>
      </c>
      <c r="BI494" s="548" t="s">
        <v>777</v>
      </c>
      <c r="BJ494" s="550" t="b">
        <v>0</v>
      </c>
      <c r="BK494" s="546">
        <v>0</v>
      </c>
      <c r="BL494" s="546">
        <v>0</v>
      </c>
      <c r="BM494" s="546">
        <v>0</v>
      </c>
      <c r="BN494" s="548"/>
      <c r="BO494" s="546">
        <v>0</v>
      </c>
      <c r="BP494" s="546">
        <v>0</v>
      </c>
      <c r="BQ494" s="546">
        <v>0</v>
      </c>
      <c r="BR494" s="546">
        <v>0</v>
      </c>
      <c r="BS494" s="548" t="s">
        <v>637</v>
      </c>
      <c r="BT494" s="546">
        <v>1</v>
      </c>
      <c r="BU494" s="550" t="b">
        <v>0</v>
      </c>
      <c r="BV494" s="548"/>
      <c r="BW494" s="546">
        <v>0</v>
      </c>
      <c r="BX494" s="546">
        <v>0</v>
      </c>
      <c r="BY494" s="548" t="s">
        <v>346</v>
      </c>
      <c r="BZ494" s="547">
        <v>45849</v>
      </c>
      <c r="CA494" s="546"/>
      <c r="CB494" s="546"/>
      <c r="CC494" s="546"/>
      <c r="CD494" s="546"/>
      <c r="CE494" s="546"/>
      <c r="CF494" s="546"/>
      <c r="CG494" s="546"/>
      <c r="CH494" s="546"/>
      <c r="CI494" s="546"/>
      <c r="CJ494" s="546"/>
      <c r="CK494" s="546"/>
      <c r="CL494" s="546"/>
      <c r="CM494" s="546"/>
      <c r="CN494" s="546"/>
      <c r="CO494" s="546"/>
      <c r="CP494" s="546"/>
      <c r="CQ494" s="546"/>
      <c r="CR494" s="546"/>
      <c r="CS494" s="546"/>
      <c r="CT494" s="546"/>
      <c r="CU494" s="546"/>
      <c r="CV494" s="546"/>
      <c r="CW494" s="546"/>
      <c r="CX494" s="546"/>
      <c r="CY494" s="546"/>
    </row>
    <row r="495" spans="1:103" ht="13.2">
      <c r="A495" s="541">
        <v>294332529</v>
      </c>
      <c r="B495" s="542">
        <v>45663</v>
      </c>
      <c r="C495" s="542">
        <v>45669</v>
      </c>
      <c r="D495" s="542">
        <v>45670</v>
      </c>
      <c r="E495" s="543" t="s">
        <v>342</v>
      </c>
      <c r="F495" s="543"/>
      <c r="G495" s="541">
        <v>2890720328070</v>
      </c>
      <c r="H495" s="541">
        <v>0</v>
      </c>
      <c r="I495" s="541">
        <v>0</v>
      </c>
      <c r="J495" s="542"/>
      <c r="K495" s="542"/>
      <c r="L495" s="543" t="s">
        <v>770</v>
      </c>
      <c r="M495" s="541">
        <v>90609247</v>
      </c>
      <c r="N495" s="543" t="s">
        <v>771</v>
      </c>
      <c r="O495" s="543" t="s">
        <v>772</v>
      </c>
      <c r="P495" s="543"/>
      <c r="Q495" s="543" t="s">
        <v>344</v>
      </c>
      <c r="R495" s="543" t="s">
        <v>773</v>
      </c>
      <c r="S495" s="543"/>
      <c r="T495" s="541">
        <v>0</v>
      </c>
      <c r="U495" s="541">
        <v>0</v>
      </c>
      <c r="V495" s="541">
        <v>0</v>
      </c>
      <c r="W495" s="541">
        <v>0</v>
      </c>
      <c r="X495" s="541">
        <v>0</v>
      </c>
      <c r="Y495" s="543" t="s">
        <v>774</v>
      </c>
      <c r="Z495" s="543" t="s">
        <v>203</v>
      </c>
      <c r="AA495" s="544">
        <v>45652.670648148152</v>
      </c>
      <c r="AB495" s="544">
        <v>45666.528796296298</v>
      </c>
      <c r="AC495" s="542">
        <v>45666</v>
      </c>
      <c r="AD495" s="541">
        <v>28588579210</v>
      </c>
      <c r="AE495" s="541">
        <v>0</v>
      </c>
      <c r="AF495" s="541">
        <v>1</v>
      </c>
      <c r="AG495" s="541">
        <v>0</v>
      </c>
      <c r="AH495" s="541">
        <v>36.700000000000003</v>
      </c>
      <c r="AI495" s="543"/>
      <c r="AJ495" s="541">
        <v>0</v>
      </c>
      <c r="AK495" s="541">
        <v>0</v>
      </c>
      <c r="AL495" s="541">
        <v>0</v>
      </c>
      <c r="AM495" s="541">
        <v>0</v>
      </c>
      <c r="AN495" s="541">
        <v>0</v>
      </c>
      <c r="AO495" s="541">
        <v>0</v>
      </c>
      <c r="AP495" s="541">
        <v>0</v>
      </c>
      <c r="AQ495" s="545" t="b">
        <v>0</v>
      </c>
      <c r="AR495" s="541">
        <v>0</v>
      </c>
      <c r="AS495" s="541">
        <v>0</v>
      </c>
      <c r="AT495" s="541">
        <v>0</v>
      </c>
      <c r="AU495" s="541">
        <v>0</v>
      </c>
      <c r="AV495" s="541">
        <v>0</v>
      </c>
      <c r="AW495" s="543"/>
      <c r="AX495" s="543"/>
      <c r="AY495" s="541">
        <v>0</v>
      </c>
      <c r="AZ495" s="541">
        <v>0</v>
      </c>
      <c r="BA495" s="543"/>
      <c r="BB495" s="541">
        <v>162978</v>
      </c>
      <c r="BC495" s="541">
        <v>0</v>
      </c>
      <c r="BD495" s="543"/>
      <c r="BE495" s="543"/>
      <c r="BF495" s="543"/>
      <c r="BG495" s="543" t="s">
        <v>775</v>
      </c>
      <c r="BH495" s="543" t="s">
        <v>788</v>
      </c>
      <c r="BI495" s="543" t="s">
        <v>777</v>
      </c>
      <c r="BJ495" s="545" t="b">
        <v>0</v>
      </c>
      <c r="BK495" s="541">
        <v>0</v>
      </c>
      <c r="BL495" s="541">
        <v>0</v>
      </c>
      <c r="BM495" s="541">
        <v>0</v>
      </c>
      <c r="BN495" s="543"/>
      <c r="BO495" s="541">
        <v>0</v>
      </c>
      <c r="BP495" s="541">
        <v>0</v>
      </c>
      <c r="BQ495" s="541">
        <v>0</v>
      </c>
      <c r="BR495" s="541">
        <v>2746478754</v>
      </c>
      <c r="BS495" s="543" t="s">
        <v>634</v>
      </c>
      <c r="BT495" s="541">
        <v>1</v>
      </c>
      <c r="BU495" s="545" t="b">
        <v>0</v>
      </c>
      <c r="BV495" s="543"/>
      <c r="BW495" s="541">
        <v>0</v>
      </c>
      <c r="BX495" s="541">
        <v>0</v>
      </c>
      <c r="BY495" s="543" t="s">
        <v>346</v>
      </c>
      <c r="BZ495" s="542">
        <v>45849</v>
      </c>
      <c r="CA495" s="541"/>
      <c r="CB495" s="541"/>
      <c r="CC495" s="541"/>
      <c r="CD495" s="541"/>
      <c r="CE495" s="541"/>
      <c r="CF495" s="541"/>
      <c r="CG495" s="541"/>
      <c r="CH495" s="541"/>
      <c r="CI495" s="541"/>
      <c r="CJ495" s="541"/>
      <c r="CK495" s="541"/>
      <c r="CL495" s="541"/>
      <c r="CM495" s="541"/>
      <c r="CN495" s="541"/>
      <c r="CO495" s="541"/>
      <c r="CP495" s="541"/>
      <c r="CQ495" s="541"/>
      <c r="CR495" s="541"/>
      <c r="CS495" s="541"/>
      <c r="CT495" s="541"/>
      <c r="CU495" s="541"/>
      <c r="CV495" s="541"/>
      <c r="CW495" s="541"/>
      <c r="CX495" s="541"/>
      <c r="CY495" s="541"/>
    </row>
    <row r="496" spans="1:103" ht="13.2">
      <c r="A496" s="546">
        <v>294332529</v>
      </c>
      <c r="B496" s="547">
        <v>45663</v>
      </c>
      <c r="C496" s="547">
        <v>45669</v>
      </c>
      <c r="D496" s="547">
        <v>45670</v>
      </c>
      <c r="E496" s="548" t="s">
        <v>342</v>
      </c>
      <c r="F496" s="548"/>
      <c r="G496" s="546">
        <v>2890792734018</v>
      </c>
      <c r="H496" s="546">
        <v>0</v>
      </c>
      <c r="I496" s="546">
        <v>0</v>
      </c>
      <c r="J496" s="547"/>
      <c r="K496" s="547"/>
      <c r="L496" s="548" t="s">
        <v>770</v>
      </c>
      <c r="M496" s="546">
        <v>90609247</v>
      </c>
      <c r="N496" s="548" t="s">
        <v>771</v>
      </c>
      <c r="O496" s="548" t="s">
        <v>772</v>
      </c>
      <c r="P496" s="548"/>
      <c r="Q496" s="548" t="s">
        <v>344</v>
      </c>
      <c r="R496" s="548" t="s">
        <v>773</v>
      </c>
      <c r="S496" s="548"/>
      <c r="T496" s="546">
        <v>0</v>
      </c>
      <c r="U496" s="546">
        <v>0</v>
      </c>
      <c r="V496" s="546">
        <v>0</v>
      </c>
      <c r="W496" s="546">
        <v>0</v>
      </c>
      <c r="X496" s="546">
        <v>0</v>
      </c>
      <c r="Y496" s="548" t="s">
        <v>774</v>
      </c>
      <c r="Z496" s="548" t="s">
        <v>203</v>
      </c>
      <c r="AA496" s="549">
        <v>45645.49618055555</v>
      </c>
      <c r="AB496" s="549">
        <v>45667.072662037041</v>
      </c>
      <c r="AC496" s="547">
        <v>45667</v>
      </c>
      <c r="AD496" s="546">
        <v>28272586164</v>
      </c>
      <c r="AE496" s="546">
        <v>0</v>
      </c>
      <c r="AF496" s="546">
        <v>1</v>
      </c>
      <c r="AG496" s="546">
        <v>0</v>
      </c>
      <c r="AH496" s="546">
        <v>36.700000000000003</v>
      </c>
      <c r="AI496" s="548"/>
      <c r="AJ496" s="546">
        <v>0</v>
      </c>
      <c r="AK496" s="546">
        <v>0</v>
      </c>
      <c r="AL496" s="546">
        <v>0</v>
      </c>
      <c r="AM496" s="546">
        <v>0</v>
      </c>
      <c r="AN496" s="546">
        <v>0</v>
      </c>
      <c r="AO496" s="546">
        <v>0</v>
      </c>
      <c r="AP496" s="546">
        <v>0</v>
      </c>
      <c r="AQ496" s="550" t="b">
        <v>0</v>
      </c>
      <c r="AR496" s="546">
        <v>0</v>
      </c>
      <c r="AS496" s="546">
        <v>0</v>
      </c>
      <c r="AT496" s="546">
        <v>0</v>
      </c>
      <c r="AU496" s="546">
        <v>0</v>
      </c>
      <c r="AV496" s="546">
        <v>0</v>
      </c>
      <c r="AW496" s="548"/>
      <c r="AX496" s="548"/>
      <c r="AY496" s="546">
        <v>0</v>
      </c>
      <c r="AZ496" s="546">
        <v>0</v>
      </c>
      <c r="BA496" s="548"/>
      <c r="BB496" s="546">
        <v>50022309</v>
      </c>
      <c r="BC496" s="546">
        <v>0</v>
      </c>
      <c r="BD496" s="548"/>
      <c r="BE496" s="548"/>
      <c r="BF496" s="548"/>
      <c r="BG496" s="548" t="s">
        <v>789</v>
      </c>
      <c r="BH496" s="548" t="s">
        <v>790</v>
      </c>
      <c r="BI496" s="548" t="s">
        <v>777</v>
      </c>
      <c r="BJ496" s="550" t="b">
        <v>0</v>
      </c>
      <c r="BK496" s="546">
        <v>0</v>
      </c>
      <c r="BL496" s="546">
        <v>0</v>
      </c>
      <c r="BM496" s="546">
        <v>0</v>
      </c>
      <c r="BN496" s="548"/>
      <c r="BO496" s="546">
        <v>0</v>
      </c>
      <c r="BP496" s="546">
        <v>0</v>
      </c>
      <c r="BQ496" s="546">
        <v>0</v>
      </c>
      <c r="BR496" s="546">
        <v>2695729781</v>
      </c>
      <c r="BS496" s="548" t="s">
        <v>639</v>
      </c>
      <c r="BT496" s="546">
        <v>1</v>
      </c>
      <c r="BU496" s="550" t="b">
        <v>0</v>
      </c>
      <c r="BV496" s="548"/>
      <c r="BW496" s="546">
        <v>0</v>
      </c>
      <c r="BX496" s="546">
        <v>0</v>
      </c>
      <c r="BY496" s="548" t="s">
        <v>346</v>
      </c>
      <c r="BZ496" s="547">
        <v>45849</v>
      </c>
      <c r="CA496" s="546"/>
      <c r="CB496" s="546"/>
      <c r="CC496" s="546"/>
      <c r="CD496" s="546"/>
      <c r="CE496" s="546"/>
      <c r="CF496" s="546"/>
      <c r="CG496" s="546"/>
      <c r="CH496" s="546"/>
      <c r="CI496" s="546"/>
      <c r="CJ496" s="546"/>
      <c r="CK496" s="546"/>
      <c r="CL496" s="546"/>
      <c r="CM496" s="546"/>
      <c r="CN496" s="546"/>
      <c r="CO496" s="546"/>
      <c r="CP496" s="546"/>
      <c r="CQ496" s="546"/>
      <c r="CR496" s="546"/>
      <c r="CS496" s="546"/>
      <c r="CT496" s="546"/>
      <c r="CU496" s="546"/>
      <c r="CV496" s="546"/>
      <c r="CW496" s="546"/>
      <c r="CX496" s="546"/>
      <c r="CY496" s="546"/>
    </row>
    <row r="497" spans="1:103" ht="13.2">
      <c r="A497" s="541">
        <v>294332529</v>
      </c>
      <c r="B497" s="542">
        <v>45663</v>
      </c>
      <c r="C497" s="542">
        <v>45669</v>
      </c>
      <c r="D497" s="542">
        <v>45670</v>
      </c>
      <c r="E497" s="543" t="s">
        <v>342</v>
      </c>
      <c r="F497" s="543"/>
      <c r="G497" s="541">
        <v>2890792734019</v>
      </c>
      <c r="H497" s="541">
        <v>0</v>
      </c>
      <c r="I497" s="541">
        <v>0</v>
      </c>
      <c r="J497" s="542"/>
      <c r="K497" s="542"/>
      <c r="L497" s="543" t="s">
        <v>770</v>
      </c>
      <c r="M497" s="541">
        <v>90609247</v>
      </c>
      <c r="N497" s="543" t="s">
        <v>771</v>
      </c>
      <c r="O497" s="543" t="s">
        <v>772</v>
      </c>
      <c r="P497" s="543"/>
      <c r="Q497" s="543" t="s">
        <v>344</v>
      </c>
      <c r="R497" s="543" t="s">
        <v>773</v>
      </c>
      <c r="S497" s="543"/>
      <c r="T497" s="541">
        <v>0</v>
      </c>
      <c r="U497" s="541">
        <v>0</v>
      </c>
      <c r="V497" s="541">
        <v>0</v>
      </c>
      <c r="W497" s="541">
        <v>0</v>
      </c>
      <c r="X497" s="541">
        <v>0</v>
      </c>
      <c r="Y497" s="543" t="s">
        <v>774</v>
      </c>
      <c r="Z497" s="543" t="s">
        <v>203</v>
      </c>
      <c r="AA497" s="544">
        <v>45645.49618055555</v>
      </c>
      <c r="AB497" s="544">
        <v>45667.072662037041</v>
      </c>
      <c r="AC497" s="542">
        <v>45667</v>
      </c>
      <c r="AD497" s="541">
        <v>28272586164</v>
      </c>
      <c r="AE497" s="541">
        <v>0</v>
      </c>
      <c r="AF497" s="541">
        <v>0</v>
      </c>
      <c r="AG497" s="541">
        <v>1</v>
      </c>
      <c r="AH497" s="541">
        <v>50</v>
      </c>
      <c r="AI497" s="543"/>
      <c r="AJ497" s="541">
        <v>0</v>
      </c>
      <c r="AK497" s="541">
        <v>0</v>
      </c>
      <c r="AL497" s="541">
        <v>0</v>
      </c>
      <c r="AM497" s="541">
        <v>0</v>
      </c>
      <c r="AN497" s="541">
        <v>0</v>
      </c>
      <c r="AO497" s="541">
        <v>0</v>
      </c>
      <c r="AP497" s="541">
        <v>0</v>
      </c>
      <c r="AQ497" s="545" t="b">
        <v>0</v>
      </c>
      <c r="AR497" s="541">
        <v>0</v>
      </c>
      <c r="AS497" s="541">
        <v>0</v>
      </c>
      <c r="AT497" s="541">
        <v>0</v>
      </c>
      <c r="AU497" s="541">
        <v>0</v>
      </c>
      <c r="AV497" s="541">
        <v>0</v>
      </c>
      <c r="AW497" s="543"/>
      <c r="AX497" s="543"/>
      <c r="AY497" s="541">
        <v>0</v>
      </c>
      <c r="AZ497" s="541">
        <v>0</v>
      </c>
      <c r="BA497" s="543"/>
      <c r="BB497" s="541">
        <v>50022309</v>
      </c>
      <c r="BC497" s="541">
        <v>0</v>
      </c>
      <c r="BD497" s="543"/>
      <c r="BE497" s="543"/>
      <c r="BF497" s="543"/>
      <c r="BG497" s="543" t="s">
        <v>791</v>
      </c>
      <c r="BH497" s="543" t="s">
        <v>790</v>
      </c>
      <c r="BI497" s="543" t="s">
        <v>777</v>
      </c>
      <c r="BJ497" s="545" t="b">
        <v>0</v>
      </c>
      <c r="BK497" s="541">
        <v>0</v>
      </c>
      <c r="BL497" s="541">
        <v>0</v>
      </c>
      <c r="BM497" s="541">
        <v>0</v>
      </c>
      <c r="BN497" s="543"/>
      <c r="BO497" s="541">
        <v>0</v>
      </c>
      <c r="BP497" s="541">
        <v>0</v>
      </c>
      <c r="BQ497" s="541">
        <v>0</v>
      </c>
      <c r="BR497" s="541">
        <v>2695729781</v>
      </c>
      <c r="BS497" s="543" t="s">
        <v>639</v>
      </c>
      <c r="BT497" s="541">
        <v>1</v>
      </c>
      <c r="BU497" s="545" t="b">
        <v>0</v>
      </c>
      <c r="BV497" s="543"/>
      <c r="BW497" s="541">
        <v>0</v>
      </c>
      <c r="BX497" s="541">
        <v>0</v>
      </c>
      <c r="BY497" s="543" t="s">
        <v>346</v>
      </c>
      <c r="BZ497" s="542">
        <v>45849</v>
      </c>
      <c r="CA497" s="541"/>
      <c r="CB497" s="541"/>
      <c r="CC497" s="541"/>
      <c r="CD497" s="541"/>
      <c r="CE497" s="541"/>
      <c r="CF497" s="541"/>
      <c r="CG497" s="541"/>
      <c r="CH497" s="541"/>
      <c r="CI497" s="541"/>
      <c r="CJ497" s="541"/>
      <c r="CK497" s="541"/>
      <c r="CL497" s="541"/>
      <c r="CM497" s="541"/>
      <c r="CN497" s="541"/>
      <c r="CO497" s="541"/>
      <c r="CP497" s="541"/>
      <c r="CQ497" s="541"/>
      <c r="CR497" s="541"/>
      <c r="CS497" s="541"/>
      <c r="CT497" s="541"/>
      <c r="CU497" s="541"/>
      <c r="CV497" s="541"/>
      <c r="CW497" s="541"/>
      <c r="CX497" s="541"/>
      <c r="CY497" s="541"/>
    </row>
    <row r="498" spans="1:103" ht="13.2">
      <c r="A498" s="546">
        <v>295481871</v>
      </c>
      <c r="B498" s="547">
        <v>45670</v>
      </c>
      <c r="C498" s="547">
        <v>45676</v>
      </c>
      <c r="D498" s="547">
        <v>45677</v>
      </c>
      <c r="E498" s="548" t="s">
        <v>342</v>
      </c>
      <c r="F498" s="548"/>
      <c r="G498" s="546">
        <v>2891399719030</v>
      </c>
      <c r="H498" s="546">
        <v>0</v>
      </c>
      <c r="I498" s="546">
        <v>0</v>
      </c>
      <c r="J498" s="547"/>
      <c r="K498" s="547"/>
      <c r="L498" s="548" t="s">
        <v>770</v>
      </c>
      <c r="M498" s="546">
        <v>90609247</v>
      </c>
      <c r="N498" s="548" t="s">
        <v>771</v>
      </c>
      <c r="O498" s="548" t="s">
        <v>772</v>
      </c>
      <c r="P498" s="548"/>
      <c r="Q498" s="548" t="s">
        <v>344</v>
      </c>
      <c r="R498" s="548" t="s">
        <v>773</v>
      </c>
      <c r="S498" s="548"/>
      <c r="T498" s="546">
        <v>0</v>
      </c>
      <c r="U498" s="546">
        <v>0</v>
      </c>
      <c r="V498" s="546">
        <v>0</v>
      </c>
      <c r="W498" s="546">
        <v>0</v>
      </c>
      <c r="X498" s="546">
        <v>0</v>
      </c>
      <c r="Y498" s="548" t="s">
        <v>774</v>
      </c>
      <c r="Z498" s="548" t="s">
        <v>203</v>
      </c>
      <c r="AA498" s="549">
        <v>45642.491898148146</v>
      </c>
      <c r="AB498" s="549">
        <v>45672.203078703707</v>
      </c>
      <c r="AC498" s="547">
        <v>45672</v>
      </c>
      <c r="AD498" s="546">
        <v>0</v>
      </c>
      <c r="AE498" s="546">
        <v>0</v>
      </c>
      <c r="AF498" s="546">
        <v>1</v>
      </c>
      <c r="AG498" s="546">
        <v>0</v>
      </c>
      <c r="AH498" s="546">
        <v>36.700000000000003</v>
      </c>
      <c r="AI498" s="548"/>
      <c r="AJ498" s="546">
        <v>0</v>
      </c>
      <c r="AK498" s="546">
        <v>0</v>
      </c>
      <c r="AL498" s="546">
        <v>0</v>
      </c>
      <c r="AM498" s="546">
        <v>0</v>
      </c>
      <c r="AN498" s="546">
        <v>0</v>
      </c>
      <c r="AO498" s="546">
        <v>0</v>
      </c>
      <c r="AP498" s="546">
        <v>0</v>
      </c>
      <c r="AQ498" s="550" t="b">
        <v>0</v>
      </c>
      <c r="AR498" s="546">
        <v>0</v>
      </c>
      <c r="AS498" s="546">
        <v>0</v>
      </c>
      <c r="AT498" s="546">
        <v>0</v>
      </c>
      <c r="AU498" s="546">
        <v>0</v>
      </c>
      <c r="AV498" s="546">
        <v>0</v>
      </c>
      <c r="AW498" s="548"/>
      <c r="AX498" s="548"/>
      <c r="AY498" s="546">
        <v>0</v>
      </c>
      <c r="AZ498" s="546">
        <v>0</v>
      </c>
      <c r="BA498" s="548"/>
      <c r="BB498" s="546">
        <v>318285</v>
      </c>
      <c r="BC498" s="546">
        <v>0</v>
      </c>
      <c r="BD498" s="548"/>
      <c r="BE498" s="548"/>
      <c r="BF498" s="548"/>
      <c r="BG498" s="548" t="s">
        <v>789</v>
      </c>
      <c r="BH498" s="548" t="s">
        <v>792</v>
      </c>
      <c r="BI498" s="548" t="s">
        <v>787</v>
      </c>
      <c r="BJ498" s="550" t="b">
        <v>0</v>
      </c>
      <c r="BK498" s="546">
        <v>0</v>
      </c>
      <c r="BL498" s="546">
        <v>0</v>
      </c>
      <c r="BM498" s="546">
        <v>0</v>
      </c>
      <c r="BN498" s="548"/>
      <c r="BO498" s="546">
        <v>0</v>
      </c>
      <c r="BP498" s="546">
        <v>0</v>
      </c>
      <c r="BQ498" s="546">
        <v>0</v>
      </c>
      <c r="BR498" s="546">
        <v>2672284429</v>
      </c>
      <c r="BS498" s="548" t="s">
        <v>793</v>
      </c>
      <c r="BT498" s="546">
        <v>2</v>
      </c>
      <c r="BU498" s="550" t="b">
        <v>0</v>
      </c>
      <c r="BV498" s="548"/>
      <c r="BW498" s="546">
        <v>0</v>
      </c>
      <c r="BX498" s="546">
        <v>0</v>
      </c>
      <c r="BY498" s="548" t="s">
        <v>346</v>
      </c>
      <c r="BZ498" s="547">
        <v>45849</v>
      </c>
      <c r="CA498" s="546"/>
      <c r="CB498" s="546"/>
      <c r="CC498" s="546"/>
      <c r="CD498" s="546"/>
      <c r="CE498" s="546"/>
      <c r="CF498" s="546"/>
      <c r="CG498" s="546"/>
      <c r="CH498" s="546"/>
      <c r="CI498" s="546"/>
      <c r="CJ498" s="546"/>
      <c r="CK498" s="546"/>
      <c r="CL498" s="546"/>
      <c r="CM498" s="546"/>
      <c r="CN498" s="546"/>
      <c r="CO498" s="546"/>
      <c r="CP498" s="546"/>
      <c r="CQ498" s="546"/>
      <c r="CR498" s="546"/>
      <c r="CS498" s="546"/>
      <c r="CT498" s="546"/>
      <c r="CU498" s="546"/>
      <c r="CV498" s="546"/>
      <c r="CW498" s="546"/>
      <c r="CX498" s="546"/>
      <c r="CY498" s="546"/>
    </row>
    <row r="499" spans="1:103" ht="13.2">
      <c r="A499" s="541">
        <v>295481871</v>
      </c>
      <c r="B499" s="542">
        <v>45670</v>
      </c>
      <c r="C499" s="542">
        <v>45676</v>
      </c>
      <c r="D499" s="542">
        <v>45677</v>
      </c>
      <c r="E499" s="543" t="s">
        <v>342</v>
      </c>
      <c r="F499" s="543"/>
      <c r="G499" s="541">
        <v>2891399719028</v>
      </c>
      <c r="H499" s="541">
        <v>0</v>
      </c>
      <c r="I499" s="541">
        <v>0</v>
      </c>
      <c r="J499" s="542"/>
      <c r="K499" s="542"/>
      <c r="L499" s="543" t="s">
        <v>770</v>
      </c>
      <c r="M499" s="541">
        <v>90609247</v>
      </c>
      <c r="N499" s="543" t="s">
        <v>771</v>
      </c>
      <c r="O499" s="543" t="s">
        <v>772</v>
      </c>
      <c r="P499" s="543"/>
      <c r="Q499" s="543" t="s">
        <v>344</v>
      </c>
      <c r="R499" s="543" t="s">
        <v>773</v>
      </c>
      <c r="S499" s="543"/>
      <c r="T499" s="541">
        <v>0</v>
      </c>
      <c r="U499" s="541">
        <v>0</v>
      </c>
      <c r="V499" s="541">
        <v>0</v>
      </c>
      <c r="W499" s="541">
        <v>0</v>
      </c>
      <c r="X499" s="541">
        <v>0</v>
      </c>
      <c r="Y499" s="543" t="s">
        <v>774</v>
      </c>
      <c r="Z499" s="543" t="s">
        <v>203</v>
      </c>
      <c r="AA499" s="544">
        <v>45642.491898148146</v>
      </c>
      <c r="AB499" s="544">
        <v>45672.203078703707</v>
      </c>
      <c r="AC499" s="542">
        <v>45672</v>
      </c>
      <c r="AD499" s="541">
        <v>0</v>
      </c>
      <c r="AE499" s="541">
        <v>0</v>
      </c>
      <c r="AF499" s="541">
        <v>1</v>
      </c>
      <c r="AG499" s="541">
        <v>0</v>
      </c>
      <c r="AH499" s="541">
        <v>36.700000000000003</v>
      </c>
      <c r="AI499" s="543"/>
      <c r="AJ499" s="541">
        <v>0</v>
      </c>
      <c r="AK499" s="541">
        <v>0</v>
      </c>
      <c r="AL499" s="541">
        <v>0</v>
      </c>
      <c r="AM499" s="541">
        <v>0</v>
      </c>
      <c r="AN499" s="541">
        <v>0</v>
      </c>
      <c r="AO499" s="541">
        <v>0</v>
      </c>
      <c r="AP499" s="541">
        <v>0</v>
      </c>
      <c r="AQ499" s="545" t="b">
        <v>0</v>
      </c>
      <c r="AR499" s="541">
        <v>0</v>
      </c>
      <c r="AS499" s="541">
        <v>0</v>
      </c>
      <c r="AT499" s="541">
        <v>0</v>
      </c>
      <c r="AU499" s="541">
        <v>0</v>
      </c>
      <c r="AV499" s="541">
        <v>0</v>
      </c>
      <c r="AW499" s="543"/>
      <c r="AX499" s="543"/>
      <c r="AY499" s="541">
        <v>0</v>
      </c>
      <c r="AZ499" s="541">
        <v>0</v>
      </c>
      <c r="BA499" s="543"/>
      <c r="BB499" s="541">
        <v>318285</v>
      </c>
      <c r="BC499" s="541">
        <v>0</v>
      </c>
      <c r="BD499" s="543"/>
      <c r="BE499" s="543"/>
      <c r="BF499" s="543"/>
      <c r="BG499" s="543" t="s">
        <v>789</v>
      </c>
      <c r="BH499" s="543" t="s">
        <v>794</v>
      </c>
      <c r="BI499" s="543" t="s">
        <v>787</v>
      </c>
      <c r="BJ499" s="545" t="b">
        <v>0</v>
      </c>
      <c r="BK499" s="541">
        <v>0</v>
      </c>
      <c r="BL499" s="541">
        <v>0</v>
      </c>
      <c r="BM499" s="541">
        <v>0</v>
      </c>
      <c r="BN499" s="543"/>
      <c r="BO499" s="541">
        <v>0</v>
      </c>
      <c r="BP499" s="541">
        <v>0</v>
      </c>
      <c r="BQ499" s="541">
        <v>0</v>
      </c>
      <c r="BR499" s="541">
        <v>2672284447</v>
      </c>
      <c r="BS499" s="543" t="s">
        <v>795</v>
      </c>
      <c r="BT499" s="541">
        <v>2</v>
      </c>
      <c r="BU499" s="545" t="b">
        <v>0</v>
      </c>
      <c r="BV499" s="543"/>
      <c r="BW499" s="541">
        <v>0</v>
      </c>
      <c r="BX499" s="541">
        <v>0</v>
      </c>
      <c r="BY499" s="543" t="s">
        <v>346</v>
      </c>
      <c r="BZ499" s="542">
        <v>45849</v>
      </c>
      <c r="CA499" s="541"/>
      <c r="CB499" s="541"/>
      <c r="CC499" s="541"/>
      <c r="CD499" s="541"/>
      <c r="CE499" s="541"/>
      <c r="CF499" s="541"/>
      <c r="CG499" s="541"/>
      <c r="CH499" s="541"/>
      <c r="CI499" s="541"/>
      <c r="CJ499" s="541"/>
      <c r="CK499" s="541"/>
      <c r="CL499" s="541"/>
      <c r="CM499" s="541"/>
      <c r="CN499" s="541"/>
      <c r="CO499" s="541"/>
      <c r="CP499" s="541"/>
      <c r="CQ499" s="541"/>
      <c r="CR499" s="541"/>
      <c r="CS499" s="541"/>
      <c r="CT499" s="541"/>
      <c r="CU499" s="541"/>
      <c r="CV499" s="541"/>
      <c r="CW499" s="541"/>
      <c r="CX499" s="541"/>
      <c r="CY499" s="541"/>
    </row>
    <row r="500" spans="1:103" ht="13.2">
      <c r="A500" s="546">
        <v>295481871</v>
      </c>
      <c r="B500" s="547">
        <v>45670</v>
      </c>
      <c r="C500" s="547">
        <v>45676</v>
      </c>
      <c r="D500" s="547">
        <v>45677</v>
      </c>
      <c r="E500" s="548" t="s">
        <v>342</v>
      </c>
      <c r="F500" s="548"/>
      <c r="G500" s="546">
        <v>2891399719029</v>
      </c>
      <c r="H500" s="546">
        <v>0</v>
      </c>
      <c r="I500" s="546">
        <v>0</v>
      </c>
      <c r="J500" s="547"/>
      <c r="K500" s="547"/>
      <c r="L500" s="548" t="s">
        <v>770</v>
      </c>
      <c r="M500" s="546">
        <v>90609247</v>
      </c>
      <c r="N500" s="548" t="s">
        <v>771</v>
      </c>
      <c r="O500" s="548" t="s">
        <v>772</v>
      </c>
      <c r="P500" s="548"/>
      <c r="Q500" s="548" t="s">
        <v>344</v>
      </c>
      <c r="R500" s="548" t="s">
        <v>773</v>
      </c>
      <c r="S500" s="548"/>
      <c r="T500" s="546">
        <v>0</v>
      </c>
      <c r="U500" s="546">
        <v>0</v>
      </c>
      <c r="V500" s="546">
        <v>0</v>
      </c>
      <c r="W500" s="546">
        <v>0</v>
      </c>
      <c r="X500" s="546">
        <v>0</v>
      </c>
      <c r="Y500" s="548" t="s">
        <v>774</v>
      </c>
      <c r="Z500" s="548" t="s">
        <v>203</v>
      </c>
      <c r="AA500" s="549">
        <v>45642.491898148146</v>
      </c>
      <c r="AB500" s="549">
        <v>45672.203078703707</v>
      </c>
      <c r="AC500" s="547">
        <v>45672</v>
      </c>
      <c r="AD500" s="546">
        <v>0</v>
      </c>
      <c r="AE500" s="546">
        <v>0</v>
      </c>
      <c r="AF500" s="546">
        <v>0</v>
      </c>
      <c r="AG500" s="546">
        <v>1</v>
      </c>
      <c r="AH500" s="546">
        <v>50</v>
      </c>
      <c r="AI500" s="548"/>
      <c r="AJ500" s="546">
        <v>0</v>
      </c>
      <c r="AK500" s="546">
        <v>0</v>
      </c>
      <c r="AL500" s="546">
        <v>0</v>
      </c>
      <c r="AM500" s="546">
        <v>0</v>
      </c>
      <c r="AN500" s="546">
        <v>0</v>
      </c>
      <c r="AO500" s="546">
        <v>0</v>
      </c>
      <c r="AP500" s="546">
        <v>0</v>
      </c>
      <c r="AQ500" s="550" t="b">
        <v>0</v>
      </c>
      <c r="AR500" s="546">
        <v>0</v>
      </c>
      <c r="AS500" s="546">
        <v>0</v>
      </c>
      <c r="AT500" s="546">
        <v>0</v>
      </c>
      <c r="AU500" s="546">
        <v>0</v>
      </c>
      <c r="AV500" s="546">
        <v>0</v>
      </c>
      <c r="AW500" s="548"/>
      <c r="AX500" s="548"/>
      <c r="AY500" s="546">
        <v>0</v>
      </c>
      <c r="AZ500" s="546">
        <v>0</v>
      </c>
      <c r="BA500" s="548"/>
      <c r="BB500" s="546">
        <v>318285</v>
      </c>
      <c r="BC500" s="546">
        <v>0</v>
      </c>
      <c r="BD500" s="548"/>
      <c r="BE500" s="548"/>
      <c r="BF500" s="548"/>
      <c r="BG500" s="548" t="s">
        <v>791</v>
      </c>
      <c r="BH500" s="548" t="s">
        <v>794</v>
      </c>
      <c r="BI500" s="548" t="s">
        <v>787</v>
      </c>
      <c r="BJ500" s="550" t="b">
        <v>0</v>
      </c>
      <c r="BK500" s="546">
        <v>0</v>
      </c>
      <c r="BL500" s="546">
        <v>0</v>
      </c>
      <c r="BM500" s="546">
        <v>0</v>
      </c>
      <c r="BN500" s="548"/>
      <c r="BO500" s="546">
        <v>0</v>
      </c>
      <c r="BP500" s="546">
        <v>0</v>
      </c>
      <c r="BQ500" s="546">
        <v>0</v>
      </c>
      <c r="BR500" s="546">
        <v>2672284447</v>
      </c>
      <c r="BS500" s="548" t="s">
        <v>795</v>
      </c>
      <c r="BT500" s="546">
        <v>2</v>
      </c>
      <c r="BU500" s="550" t="b">
        <v>0</v>
      </c>
      <c r="BV500" s="548"/>
      <c r="BW500" s="546">
        <v>0</v>
      </c>
      <c r="BX500" s="546">
        <v>0</v>
      </c>
      <c r="BY500" s="548" t="s">
        <v>346</v>
      </c>
      <c r="BZ500" s="547">
        <v>45849</v>
      </c>
      <c r="CA500" s="546"/>
      <c r="CB500" s="546"/>
      <c r="CC500" s="546"/>
      <c r="CD500" s="546"/>
      <c r="CE500" s="546"/>
      <c r="CF500" s="546"/>
      <c r="CG500" s="546"/>
      <c r="CH500" s="546"/>
      <c r="CI500" s="546"/>
      <c r="CJ500" s="546"/>
      <c r="CK500" s="546"/>
      <c r="CL500" s="546"/>
      <c r="CM500" s="546"/>
      <c r="CN500" s="546"/>
      <c r="CO500" s="546"/>
      <c r="CP500" s="546"/>
      <c r="CQ500" s="546"/>
      <c r="CR500" s="546"/>
      <c r="CS500" s="546"/>
      <c r="CT500" s="546"/>
      <c r="CU500" s="546"/>
      <c r="CV500" s="546"/>
      <c r="CW500" s="546"/>
      <c r="CX500" s="546"/>
      <c r="CY500" s="546"/>
    </row>
    <row r="501" spans="1:103" ht="13.2">
      <c r="A501" s="541">
        <v>295481871</v>
      </c>
      <c r="B501" s="542">
        <v>45670</v>
      </c>
      <c r="C501" s="542">
        <v>45676</v>
      </c>
      <c r="D501" s="542">
        <v>45677</v>
      </c>
      <c r="E501" s="543" t="s">
        <v>342</v>
      </c>
      <c r="F501" s="543"/>
      <c r="G501" s="541">
        <v>2891399719033</v>
      </c>
      <c r="H501" s="541">
        <v>0</v>
      </c>
      <c r="I501" s="541">
        <v>0</v>
      </c>
      <c r="J501" s="542"/>
      <c r="K501" s="542"/>
      <c r="L501" s="543" t="s">
        <v>770</v>
      </c>
      <c r="M501" s="541">
        <v>90609247</v>
      </c>
      <c r="N501" s="543" t="s">
        <v>771</v>
      </c>
      <c r="O501" s="543" t="s">
        <v>772</v>
      </c>
      <c r="P501" s="543"/>
      <c r="Q501" s="543" t="s">
        <v>344</v>
      </c>
      <c r="R501" s="543" t="s">
        <v>773</v>
      </c>
      <c r="S501" s="543"/>
      <c r="T501" s="541">
        <v>0</v>
      </c>
      <c r="U501" s="541">
        <v>0</v>
      </c>
      <c r="V501" s="541">
        <v>0</v>
      </c>
      <c r="W501" s="541">
        <v>0</v>
      </c>
      <c r="X501" s="541">
        <v>0</v>
      </c>
      <c r="Y501" s="543" t="s">
        <v>774</v>
      </c>
      <c r="Z501" s="543" t="s">
        <v>203</v>
      </c>
      <c r="AA501" s="544">
        <v>45642.491898148146</v>
      </c>
      <c r="AB501" s="544">
        <v>45672.203078703707</v>
      </c>
      <c r="AC501" s="542">
        <v>45672</v>
      </c>
      <c r="AD501" s="541">
        <v>0</v>
      </c>
      <c r="AE501" s="541">
        <v>0</v>
      </c>
      <c r="AF501" s="541">
        <v>0</v>
      </c>
      <c r="AG501" s="541">
        <v>1</v>
      </c>
      <c r="AH501" s="541">
        <v>50</v>
      </c>
      <c r="AI501" s="543"/>
      <c r="AJ501" s="541">
        <v>0</v>
      </c>
      <c r="AK501" s="541">
        <v>0</v>
      </c>
      <c r="AL501" s="541">
        <v>0</v>
      </c>
      <c r="AM501" s="541">
        <v>0</v>
      </c>
      <c r="AN501" s="541">
        <v>0</v>
      </c>
      <c r="AO501" s="541">
        <v>0</v>
      </c>
      <c r="AP501" s="541">
        <v>0</v>
      </c>
      <c r="AQ501" s="545" t="b">
        <v>0</v>
      </c>
      <c r="AR501" s="541">
        <v>0</v>
      </c>
      <c r="AS501" s="541">
        <v>0</v>
      </c>
      <c r="AT501" s="541">
        <v>0</v>
      </c>
      <c r="AU501" s="541">
        <v>0</v>
      </c>
      <c r="AV501" s="541">
        <v>0</v>
      </c>
      <c r="AW501" s="543"/>
      <c r="AX501" s="543"/>
      <c r="AY501" s="541">
        <v>0</v>
      </c>
      <c r="AZ501" s="541">
        <v>0</v>
      </c>
      <c r="BA501" s="543"/>
      <c r="BB501" s="541">
        <v>318285</v>
      </c>
      <c r="BC501" s="541">
        <v>0</v>
      </c>
      <c r="BD501" s="543"/>
      <c r="BE501" s="543"/>
      <c r="BF501" s="543"/>
      <c r="BG501" s="543" t="s">
        <v>791</v>
      </c>
      <c r="BH501" s="543" t="s">
        <v>796</v>
      </c>
      <c r="BI501" s="543" t="s">
        <v>787</v>
      </c>
      <c r="BJ501" s="545" t="b">
        <v>0</v>
      </c>
      <c r="BK501" s="541">
        <v>0</v>
      </c>
      <c r="BL501" s="541">
        <v>0</v>
      </c>
      <c r="BM501" s="541">
        <v>0</v>
      </c>
      <c r="BN501" s="543"/>
      <c r="BO501" s="541">
        <v>0</v>
      </c>
      <c r="BP501" s="541">
        <v>0</v>
      </c>
      <c r="BQ501" s="541">
        <v>0</v>
      </c>
      <c r="BR501" s="541">
        <v>2672284419</v>
      </c>
      <c r="BS501" s="543" t="s">
        <v>797</v>
      </c>
      <c r="BT501" s="541">
        <v>2</v>
      </c>
      <c r="BU501" s="545" t="b">
        <v>0</v>
      </c>
      <c r="BV501" s="543"/>
      <c r="BW501" s="541">
        <v>0</v>
      </c>
      <c r="BX501" s="541">
        <v>0</v>
      </c>
      <c r="BY501" s="543" t="s">
        <v>346</v>
      </c>
      <c r="BZ501" s="542">
        <v>45849</v>
      </c>
      <c r="CA501" s="541"/>
      <c r="CB501" s="541"/>
      <c r="CC501" s="541"/>
      <c r="CD501" s="541"/>
      <c r="CE501" s="541"/>
      <c r="CF501" s="541"/>
      <c r="CG501" s="541"/>
      <c r="CH501" s="541"/>
      <c r="CI501" s="541"/>
      <c r="CJ501" s="541"/>
      <c r="CK501" s="541"/>
      <c r="CL501" s="541"/>
      <c r="CM501" s="541"/>
      <c r="CN501" s="541"/>
      <c r="CO501" s="541"/>
      <c r="CP501" s="541"/>
      <c r="CQ501" s="541"/>
      <c r="CR501" s="541"/>
      <c r="CS501" s="541"/>
      <c r="CT501" s="541"/>
      <c r="CU501" s="541"/>
      <c r="CV501" s="541"/>
      <c r="CW501" s="541"/>
      <c r="CX501" s="541"/>
      <c r="CY501" s="541"/>
    </row>
    <row r="502" spans="1:103" ht="13.2">
      <c r="A502" s="546">
        <v>295481871</v>
      </c>
      <c r="B502" s="547">
        <v>45670</v>
      </c>
      <c r="C502" s="547">
        <v>45676</v>
      </c>
      <c r="D502" s="547">
        <v>45677</v>
      </c>
      <c r="E502" s="548" t="s">
        <v>342</v>
      </c>
      <c r="F502" s="548"/>
      <c r="G502" s="546">
        <v>2891399719032</v>
      </c>
      <c r="H502" s="546">
        <v>0</v>
      </c>
      <c r="I502" s="546">
        <v>0</v>
      </c>
      <c r="J502" s="547"/>
      <c r="K502" s="547"/>
      <c r="L502" s="548" t="s">
        <v>770</v>
      </c>
      <c r="M502" s="546">
        <v>90609247</v>
      </c>
      <c r="N502" s="548" t="s">
        <v>771</v>
      </c>
      <c r="O502" s="548" t="s">
        <v>772</v>
      </c>
      <c r="P502" s="548"/>
      <c r="Q502" s="548" t="s">
        <v>344</v>
      </c>
      <c r="R502" s="548" t="s">
        <v>773</v>
      </c>
      <c r="S502" s="548"/>
      <c r="T502" s="546">
        <v>0</v>
      </c>
      <c r="U502" s="546">
        <v>0</v>
      </c>
      <c r="V502" s="546">
        <v>0</v>
      </c>
      <c r="W502" s="546">
        <v>0</v>
      </c>
      <c r="X502" s="546">
        <v>0</v>
      </c>
      <c r="Y502" s="548" t="s">
        <v>774</v>
      </c>
      <c r="Z502" s="548" t="s">
        <v>203</v>
      </c>
      <c r="AA502" s="549">
        <v>45642.491898148146</v>
      </c>
      <c r="AB502" s="549">
        <v>45672.203078703707</v>
      </c>
      <c r="AC502" s="547">
        <v>45672</v>
      </c>
      <c r="AD502" s="546">
        <v>0</v>
      </c>
      <c r="AE502" s="546">
        <v>0</v>
      </c>
      <c r="AF502" s="546">
        <v>1</v>
      </c>
      <c r="AG502" s="546">
        <v>0</v>
      </c>
      <c r="AH502" s="546">
        <v>36.700000000000003</v>
      </c>
      <c r="AI502" s="548"/>
      <c r="AJ502" s="546">
        <v>0</v>
      </c>
      <c r="AK502" s="546">
        <v>0</v>
      </c>
      <c r="AL502" s="546">
        <v>0</v>
      </c>
      <c r="AM502" s="546">
        <v>0</v>
      </c>
      <c r="AN502" s="546">
        <v>0</v>
      </c>
      <c r="AO502" s="546">
        <v>0</v>
      </c>
      <c r="AP502" s="546">
        <v>0</v>
      </c>
      <c r="AQ502" s="550" t="b">
        <v>0</v>
      </c>
      <c r="AR502" s="546">
        <v>0</v>
      </c>
      <c r="AS502" s="546">
        <v>0</v>
      </c>
      <c r="AT502" s="546">
        <v>0</v>
      </c>
      <c r="AU502" s="546">
        <v>0</v>
      </c>
      <c r="AV502" s="546">
        <v>0</v>
      </c>
      <c r="AW502" s="548"/>
      <c r="AX502" s="548"/>
      <c r="AY502" s="546">
        <v>0</v>
      </c>
      <c r="AZ502" s="546">
        <v>0</v>
      </c>
      <c r="BA502" s="548"/>
      <c r="BB502" s="546">
        <v>318285</v>
      </c>
      <c r="BC502" s="546">
        <v>0</v>
      </c>
      <c r="BD502" s="548"/>
      <c r="BE502" s="548"/>
      <c r="BF502" s="548"/>
      <c r="BG502" s="548" t="s">
        <v>789</v>
      </c>
      <c r="BH502" s="548" t="s">
        <v>796</v>
      </c>
      <c r="BI502" s="548" t="s">
        <v>787</v>
      </c>
      <c r="BJ502" s="550" t="b">
        <v>0</v>
      </c>
      <c r="BK502" s="546">
        <v>0</v>
      </c>
      <c r="BL502" s="546">
        <v>0</v>
      </c>
      <c r="BM502" s="546">
        <v>0</v>
      </c>
      <c r="BN502" s="548"/>
      <c r="BO502" s="546">
        <v>0</v>
      </c>
      <c r="BP502" s="546">
        <v>0</v>
      </c>
      <c r="BQ502" s="546">
        <v>0</v>
      </c>
      <c r="BR502" s="546">
        <v>2672284419</v>
      </c>
      <c r="BS502" s="548" t="s">
        <v>797</v>
      </c>
      <c r="BT502" s="546">
        <v>2</v>
      </c>
      <c r="BU502" s="550" t="b">
        <v>0</v>
      </c>
      <c r="BV502" s="548"/>
      <c r="BW502" s="546">
        <v>0</v>
      </c>
      <c r="BX502" s="546">
        <v>0</v>
      </c>
      <c r="BY502" s="548" t="s">
        <v>346</v>
      </c>
      <c r="BZ502" s="547">
        <v>45849</v>
      </c>
      <c r="CA502" s="546"/>
      <c r="CB502" s="546"/>
      <c r="CC502" s="546"/>
      <c r="CD502" s="546"/>
      <c r="CE502" s="546"/>
      <c r="CF502" s="546"/>
      <c r="CG502" s="546"/>
      <c r="CH502" s="546"/>
      <c r="CI502" s="546"/>
      <c r="CJ502" s="546"/>
      <c r="CK502" s="546"/>
      <c r="CL502" s="546"/>
      <c r="CM502" s="546"/>
      <c r="CN502" s="546"/>
      <c r="CO502" s="546"/>
      <c r="CP502" s="546"/>
      <c r="CQ502" s="546"/>
      <c r="CR502" s="546"/>
      <c r="CS502" s="546"/>
      <c r="CT502" s="546"/>
      <c r="CU502" s="546"/>
      <c r="CV502" s="546"/>
      <c r="CW502" s="546"/>
      <c r="CX502" s="546"/>
      <c r="CY502" s="546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M1000"/>
  <sheetViews>
    <sheetView showGridLines="0" workbookViewId="0">
      <selection activeCell="AA10" sqref="AA10"/>
    </sheetView>
  </sheetViews>
  <sheetFormatPr defaultColWidth="12.6640625" defaultRowHeight="15.75" customHeight="1"/>
  <cols>
    <col min="2" max="2" width="12.109375" customWidth="1"/>
    <col min="3" max="3" width="34.6640625" customWidth="1"/>
    <col min="4" max="4" width="14.6640625" customWidth="1"/>
    <col min="5" max="5" width="14.33203125" customWidth="1"/>
    <col min="6" max="6" width="16.21875" customWidth="1"/>
    <col min="8" max="8" width="67.21875" customWidth="1"/>
    <col min="12" max="12" width="9.77734375" customWidth="1"/>
    <col min="13" max="13" width="40.77734375" customWidth="1"/>
    <col min="15" max="15" width="36.77734375" customWidth="1"/>
    <col min="21" max="21" width="33.44140625" customWidth="1"/>
    <col min="25" max="25" width="9.44140625" customWidth="1"/>
    <col min="26" max="26" width="26" customWidth="1"/>
    <col min="27" max="27" width="15.44140625" customWidth="1"/>
  </cols>
  <sheetData>
    <row r="1" spans="1:65">
      <c r="A1" s="551" t="s">
        <v>798</v>
      </c>
      <c r="B1" s="551" t="s">
        <v>315</v>
      </c>
      <c r="C1" s="551" t="s">
        <v>799</v>
      </c>
      <c r="D1" s="551" t="s">
        <v>800</v>
      </c>
      <c r="E1" s="551" t="s">
        <v>801</v>
      </c>
      <c r="F1" s="551" t="s">
        <v>802</v>
      </c>
      <c r="G1" s="551" t="s">
        <v>803</v>
      </c>
      <c r="H1" s="551" t="s">
        <v>1750</v>
      </c>
      <c r="I1" s="552"/>
      <c r="J1" s="553" t="s">
        <v>804</v>
      </c>
      <c r="K1" s="551" t="s">
        <v>798</v>
      </c>
      <c r="L1" s="551" t="s">
        <v>315</v>
      </c>
      <c r="M1" s="554" t="s">
        <v>805</v>
      </c>
      <c r="N1" s="551" t="s">
        <v>806</v>
      </c>
      <c r="O1" s="551" t="s">
        <v>1750</v>
      </c>
      <c r="P1" s="552"/>
      <c r="Q1" s="552"/>
      <c r="R1" s="553" t="s">
        <v>807</v>
      </c>
      <c r="S1" s="555" t="s">
        <v>808</v>
      </c>
      <c r="T1" s="551" t="s">
        <v>315</v>
      </c>
      <c r="U1" s="551" t="s">
        <v>809</v>
      </c>
      <c r="V1" s="551" t="s">
        <v>810</v>
      </c>
      <c r="W1" s="551" t="s">
        <v>811</v>
      </c>
      <c r="X1" s="551" t="s">
        <v>812</v>
      </c>
      <c r="Y1" s="552" t="s">
        <v>813</v>
      </c>
      <c r="Z1" s="556" t="s">
        <v>1751</v>
      </c>
      <c r="AA1" s="551" t="s">
        <v>21</v>
      </c>
      <c r="AB1" s="557" t="s">
        <v>207</v>
      </c>
      <c r="AC1" s="552"/>
      <c r="AD1" s="552"/>
      <c r="AE1" s="552"/>
      <c r="AF1" s="552"/>
      <c r="AG1" s="552"/>
      <c r="AH1" s="552"/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</row>
    <row r="2" spans="1:65">
      <c r="A2" s="558"/>
      <c r="B2" s="261"/>
      <c r="C2" s="559"/>
      <c r="D2" s="417"/>
      <c r="E2" s="417"/>
      <c r="F2" s="559"/>
      <c r="G2" s="417"/>
      <c r="H2" s="560"/>
      <c r="I2" s="525"/>
      <c r="J2" s="525"/>
      <c r="K2" s="560"/>
      <c r="L2" s="560"/>
      <c r="M2" s="560"/>
      <c r="N2" s="560"/>
      <c r="O2" s="560"/>
      <c r="P2" s="525"/>
      <c r="Q2" s="525"/>
      <c r="R2" s="525"/>
      <c r="S2" s="456"/>
      <c r="T2" s="261"/>
      <c r="U2" s="261"/>
      <c r="V2" s="561"/>
      <c r="W2" s="561"/>
      <c r="X2" s="561"/>
      <c r="Y2" s="562"/>
      <c r="Z2" s="378"/>
      <c r="AA2" s="261"/>
      <c r="AB2" s="261"/>
    </row>
    <row r="3" spans="1:65">
      <c r="A3" s="558"/>
      <c r="B3" s="261"/>
      <c r="C3" s="417"/>
      <c r="D3" s="417"/>
      <c r="E3" s="417"/>
      <c r="F3" s="417"/>
      <c r="G3" s="417"/>
      <c r="H3" s="560"/>
      <c r="I3" s="525"/>
      <c r="J3" s="525"/>
      <c r="K3" s="560"/>
      <c r="L3" s="560"/>
      <c r="M3" s="560"/>
      <c r="N3" s="560"/>
      <c r="O3" s="560"/>
      <c r="P3" s="525"/>
      <c r="Q3" s="525"/>
      <c r="R3" s="525"/>
      <c r="S3" s="456"/>
      <c r="T3" s="261"/>
      <c r="U3" s="558"/>
      <c r="V3" s="561"/>
      <c r="W3" s="561"/>
      <c r="X3" s="561"/>
      <c r="Y3" s="562"/>
      <c r="Z3" s="558"/>
      <c r="AA3" s="261"/>
      <c r="AB3" s="261"/>
    </row>
    <row r="4" spans="1:65">
      <c r="A4" s="558"/>
      <c r="B4" s="261"/>
      <c r="C4" s="417"/>
      <c r="D4" s="417"/>
      <c r="E4" s="417"/>
      <c r="F4" s="417"/>
      <c r="G4" s="417"/>
      <c r="H4" s="560"/>
      <c r="I4" s="525"/>
      <c r="J4" s="525"/>
      <c r="K4" s="560"/>
      <c r="L4" s="560"/>
      <c r="M4" s="560"/>
      <c r="N4" s="560"/>
      <c r="O4" s="560"/>
      <c r="P4" s="525"/>
      <c r="Q4" s="525"/>
      <c r="R4" s="525"/>
      <c r="S4" s="456"/>
      <c r="T4" s="261"/>
      <c r="U4" s="261"/>
      <c r="V4" s="561"/>
      <c r="W4" s="561"/>
      <c r="X4" s="561"/>
      <c r="Y4" s="562"/>
      <c r="Z4" s="563"/>
      <c r="AA4" s="261"/>
      <c r="AB4" s="261"/>
    </row>
    <row r="5" spans="1:65">
      <c r="A5" s="558"/>
      <c r="B5" s="261"/>
      <c r="C5" s="417"/>
      <c r="D5" s="417"/>
      <c r="E5" s="417"/>
      <c r="F5" s="417"/>
      <c r="G5" s="417"/>
      <c r="H5" s="560"/>
      <c r="I5" s="525"/>
      <c r="J5" s="525"/>
      <c r="K5" s="560"/>
      <c r="L5" s="560"/>
      <c r="M5" s="560"/>
      <c r="N5" s="560"/>
      <c r="O5" s="560"/>
      <c r="P5" s="525"/>
      <c r="Q5" s="525"/>
      <c r="R5" s="525"/>
      <c r="S5" s="456"/>
      <c r="T5" s="261"/>
      <c r="U5" s="261"/>
      <c r="V5" s="561"/>
      <c r="W5" s="561"/>
      <c r="X5" s="561"/>
      <c r="Y5" s="562"/>
      <c r="Z5" s="563"/>
      <c r="AA5" s="261"/>
      <c r="AB5" s="261"/>
    </row>
    <row r="6" spans="1:65">
      <c r="A6" s="558"/>
      <c r="B6" s="261"/>
      <c r="C6" s="417"/>
      <c r="D6" s="417"/>
      <c r="E6" s="417"/>
      <c r="F6" s="417"/>
      <c r="G6" s="417"/>
      <c r="H6" s="560"/>
      <c r="I6" s="525"/>
      <c r="J6" s="525"/>
      <c r="K6" s="560"/>
      <c r="L6" s="560"/>
      <c r="M6" s="560"/>
      <c r="N6" s="560"/>
      <c r="O6" s="560"/>
      <c r="P6" s="525"/>
      <c r="Q6" s="525"/>
      <c r="R6" s="525"/>
      <c r="S6" s="456"/>
      <c r="T6" s="261"/>
      <c r="U6" s="261"/>
      <c r="V6" s="561"/>
      <c r="W6" s="561"/>
      <c r="X6" s="561"/>
      <c r="Y6" s="562"/>
      <c r="Z6" s="563"/>
      <c r="AA6" s="261"/>
      <c r="AB6" s="261"/>
    </row>
    <row r="7" spans="1:65">
      <c r="A7" s="558"/>
      <c r="B7" s="261"/>
      <c r="C7" s="417"/>
      <c r="D7" s="417"/>
      <c r="E7" s="417"/>
      <c r="F7" s="417"/>
      <c r="G7" s="417"/>
      <c r="H7" s="560"/>
      <c r="I7" s="525"/>
      <c r="J7" s="525"/>
      <c r="K7" s="560"/>
      <c r="L7" s="560"/>
      <c r="M7" s="560"/>
      <c r="N7" s="560"/>
      <c r="O7" s="560"/>
      <c r="P7" s="525"/>
      <c r="Q7" s="525"/>
      <c r="R7" s="525"/>
      <c r="S7" s="456"/>
      <c r="T7" s="261"/>
      <c r="U7" s="261"/>
      <c r="V7" s="561"/>
      <c r="W7" s="561"/>
      <c r="X7" s="561"/>
      <c r="Y7" s="562"/>
      <c r="Z7" s="563"/>
      <c r="AA7" s="261"/>
      <c r="AB7" s="261"/>
    </row>
    <row r="8" spans="1:65">
      <c r="A8" s="558"/>
      <c r="B8" s="261"/>
      <c r="C8" s="559"/>
      <c r="D8" s="417"/>
      <c r="E8" s="417"/>
      <c r="F8" s="559"/>
      <c r="G8" s="417"/>
      <c r="H8" s="560"/>
      <c r="I8" s="525"/>
      <c r="J8" s="525"/>
      <c r="K8" s="560"/>
      <c r="L8" s="560"/>
      <c r="M8" s="560"/>
      <c r="N8" s="560"/>
      <c r="O8" s="560"/>
      <c r="P8" s="525"/>
      <c r="Q8" s="525"/>
      <c r="R8" s="525"/>
      <c r="S8" s="456"/>
      <c r="T8" s="261"/>
      <c r="U8" s="261"/>
      <c r="V8" s="561"/>
      <c r="W8" s="561"/>
      <c r="X8" s="561"/>
      <c r="Y8" s="562"/>
      <c r="Z8" s="378"/>
      <c r="AA8" s="261"/>
      <c r="AB8" s="261"/>
    </row>
    <row r="9" spans="1:65">
      <c r="A9" s="558"/>
      <c r="B9" s="261"/>
      <c r="C9" s="417"/>
      <c r="D9" s="417"/>
      <c r="E9" s="417"/>
      <c r="F9" s="417"/>
      <c r="G9" s="417"/>
      <c r="H9" s="560"/>
      <c r="I9" s="525"/>
      <c r="J9" s="525"/>
      <c r="K9" s="560"/>
      <c r="L9" s="560"/>
      <c r="M9" s="560"/>
      <c r="N9" s="560"/>
      <c r="O9" s="560"/>
      <c r="P9" s="525"/>
      <c r="Q9" s="525"/>
      <c r="R9" s="525"/>
      <c r="S9" s="456"/>
      <c r="T9" s="261"/>
      <c r="U9" s="261"/>
      <c r="V9" s="561"/>
      <c r="W9" s="561"/>
      <c r="X9" s="561"/>
      <c r="Y9" s="562"/>
      <c r="Z9" s="378"/>
      <c r="AA9" s="261"/>
      <c r="AB9" s="261"/>
    </row>
    <row r="10" spans="1:65">
      <c r="A10" s="558"/>
      <c r="B10" s="261"/>
      <c r="C10" s="417"/>
      <c r="D10" s="417"/>
      <c r="E10" s="417"/>
      <c r="F10" s="417"/>
      <c r="G10" s="417"/>
      <c r="H10" s="560"/>
      <c r="I10" s="525"/>
      <c r="J10" s="525"/>
      <c r="K10" s="560"/>
      <c r="L10" s="560"/>
      <c r="M10" s="560"/>
      <c r="N10" s="560"/>
      <c r="O10" s="560"/>
      <c r="P10" s="525"/>
      <c r="Q10" s="525"/>
      <c r="R10" s="525"/>
      <c r="S10" s="456"/>
      <c r="T10" s="261"/>
      <c r="U10" s="261"/>
      <c r="V10" s="561"/>
      <c r="W10" s="561"/>
      <c r="X10" s="561"/>
      <c r="Y10" s="562"/>
      <c r="Z10" s="378"/>
      <c r="AA10" s="261"/>
      <c r="AB10" s="261"/>
    </row>
    <row r="11" spans="1:65">
      <c r="A11" s="558"/>
      <c r="B11" s="261"/>
      <c r="C11" s="417"/>
      <c r="D11" s="417"/>
      <c r="E11" s="417"/>
      <c r="F11" s="417"/>
      <c r="G11" s="417"/>
      <c r="H11" s="560"/>
      <c r="I11" s="525"/>
      <c r="J11" s="525"/>
      <c r="K11" s="560"/>
      <c r="L11" s="560"/>
      <c r="M11" s="560"/>
      <c r="N11" s="560"/>
      <c r="O11" s="560"/>
      <c r="P11" s="525"/>
      <c r="Q11" s="525"/>
      <c r="R11" s="525"/>
      <c r="S11" s="456"/>
      <c r="T11" s="261"/>
      <c r="U11" s="261"/>
      <c r="V11" s="561"/>
      <c r="W11" s="561"/>
      <c r="X11" s="561"/>
      <c r="Y11" s="562"/>
      <c r="Z11" s="378"/>
      <c r="AA11" s="261"/>
      <c r="AB11" s="261"/>
    </row>
    <row r="12" spans="1:65">
      <c r="A12" s="558"/>
      <c r="B12" s="261"/>
      <c r="C12" s="417"/>
      <c r="D12" s="417"/>
      <c r="E12" s="417"/>
      <c r="F12" s="417"/>
      <c r="G12" s="417"/>
      <c r="H12" s="560"/>
      <c r="I12" s="525"/>
      <c r="J12" s="525"/>
      <c r="K12" s="560"/>
      <c r="L12" s="560"/>
      <c r="M12" s="560"/>
      <c r="N12" s="560"/>
      <c r="O12" s="560"/>
      <c r="P12" s="525"/>
      <c r="Q12" s="525"/>
      <c r="R12" s="525"/>
      <c r="S12" s="456"/>
      <c r="T12" s="261"/>
      <c r="U12" s="261"/>
      <c r="V12" s="561"/>
      <c r="W12" s="561"/>
      <c r="X12" s="561"/>
      <c r="Y12" s="562"/>
      <c r="Z12" s="378"/>
      <c r="AA12" s="261"/>
      <c r="AB12" s="261"/>
    </row>
    <row r="13" spans="1:65">
      <c r="A13" s="558"/>
      <c r="B13" s="261"/>
      <c r="C13" s="417"/>
      <c r="D13" s="417"/>
      <c r="E13" s="417"/>
      <c r="F13" s="417"/>
      <c r="G13" s="417"/>
      <c r="H13" s="560"/>
      <c r="I13" s="525"/>
      <c r="J13" s="525"/>
      <c r="K13" s="560"/>
      <c r="L13" s="560"/>
      <c r="M13" s="560"/>
      <c r="N13" s="560"/>
      <c r="O13" s="560"/>
      <c r="P13" s="525"/>
      <c r="Q13" s="525"/>
      <c r="R13" s="525"/>
      <c r="S13" s="456"/>
      <c r="T13" s="261"/>
      <c r="U13" s="261"/>
      <c r="V13" s="561"/>
      <c r="W13" s="561"/>
      <c r="X13" s="561"/>
      <c r="Y13" s="562"/>
      <c r="Z13" s="378"/>
      <c r="AA13" s="261"/>
      <c r="AB13" s="261"/>
    </row>
    <row r="14" spans="1:65">
      <c r="A14" s="558"/>
      <c r="B14" s="261"/>
      <c r="C14" s="417"/>
      <c r="D14" s="417"/>
      <c r="E14" s="417"/>
      <c r="F14" s="417"/>
      <c r="G14" s="417"/>
      <c r="H14" s="560"/>
      <c r="I14" s="525"/>
      <c r="J14" s="525"/>
      <c r="K14" s="560"/>
      <c r="L14" s="560"/>
      <c r="M14" s="560"/>
      <c r="N14" s="560"/>
      <c r="O14" s="560"/>
      <c r="P14" s="525"/>
      <c r="Q14" s="525"/>
      <c r="R14" s="525"/>
      <c r="S14" s="456"/>
      <c r="T14" s="261"/>
      <c r="U14" s="261"/>
      <c r="V14" s="561"/>
      <c r="W14" s="561"/>
      <c r="X14" s="561"/>
      <c r="Y14" s="562"/>
      <c r="Z14" s="378"/>
      <c r="AA14" s="261"/>
      <c r="AB14" s="261"/>
    </row>
    <row r="15" spans="1:65">
      <c r="A15" s="558"/>
      <c r="B15" s="261"/>
      <c r="C15" s="417"/>
      <c r="D15" s="417"/>
      <c r="E15" s="417"/>
      <c r="F15" s="417"/>
      <c r="G15" s="417"/>
      <c r="H15" s="560"/>
      <c r="I15" s="525"/>
      <c r="J15" s="525"/>
      <c r="K15" s="560"/>
      <c r="L15" s="560"/>
      <c r="M15" s="560"/>
      <c r="N15" s="560"/>
      <c r="O15" s="560"/>
      <c r="P15" s="525"/>
      <c r="Q15" s="525"/>
      <c r="R15" s="525"/>
      <c r="S15" s="456"/>
      <c r="T15" s="261"/>
      <c r="U15" s="261"/>
      <c r="V15" s="561"/>
      <c r="W15" s="561"/>
      <c r="X15" s="561"/>
      <c r="Y15" s="562"/>
      <c r="Z15" s="378"/>
      <c r="AA15" s="261"/>
      <c r="AB15" s="261"/>
    </row>
    <row r="16" spans="1:65">
      <c r="A16" s="558"/>
      <c r="B16" s="261"/>
      <c r="C16" s="417"/>
      <c r="D16" s="417"/>
      <c r="E16" s="417"/>
      <c r="F16" s="417"/>
      <c r="G16" s="417"/>
      <c r="H16" s="560"/>
      <c r="I16" s="525"/>
      <c r="J16" s="525"/>
      <c r="K16" s="560"/>
      <c r="L16" s="560"/>
      <c r="M16" s="560"/>
      <c r="N16" s="560"/>
      <c r="O16" s="560"/>
      <c r="P16" s="525"/>
      <c r="Q16" s="525"/>
      <c r="R16" s="525"/>
      <c r="S16" s="456"/>
      <c r="T16" s="261"/>
      <c r="U16" s="261"/>
      <c r="V16" s="561"/>
      <c r="W16" s="561"/>
      <c r="X16" s="561"/>
      <c r="Y16" s="562"/>
      <c r="Z16" s="378"/>
      <c r="AA16" s="261"/>
      <c r="AB16" s="261"/>
    </row>
    <row r="17" spans="1:28">
      <c r="A17" s="558"/>
      <c r="B17" s="261"/>
      <c r="C17" s="417"/>
      <c r="D17" s="417"/>
      <c r="E17" s="417"/>
      <c r="F17" s="417"/>
      <c r="G17" s="417"/>
      <c r="H17" s="560"/>
      <c r="I17" s="525"/>
      <c r="J17" s="525"/>
      <c r="K17" s="560"/>
      <c r="L17" s="560"/>
      <c r="M17" s="560"/>
      <c r="N17" s="560"/>
      <c r="O17" s="560"/>
      <c r="P17" s="525"/>
      <c r="Q17" s="525"/>
      <c r="R17" s="525"/>
      <c r="S17" s="456"/>
      <c r="T17" s="261"/>
      <c r="U17" s="261"/>
      <c r="V17" s="561"/>
      <c r="W17" s="561"/>
      <c r="X17" s="561"/>
      <c r="Y17" s="562"/>
      <c r="Z17" s="378"/>
      <c r="AA17" s="261"/>
      <c r="AB17" s="261"/>
    </row>
    <row r="18" spans="1:28">
      <c r="A18" s="558"/>
      <c r="B18" s="261"/>
      <c r="C18" s="559"/>
      <c r="D18" s="417"/>
      <c r="E18" s="417"/>
      <c r="F18" s="559"/>
      <c r="G18" s="417"/>
      <c r="H18" s="560"/>
      <c r="I18" s="525"/>
      <c r="J18" s="525"/>
      <c r="K18" s="560"/>
      <c r="L18" s="560"/>
      <c r="M18" s="560"/>
      <c r="N18" s="560"/>
      <c r="O18" s="560"/>
      <c r="P18" s="525"/>
      <c r="Q18" s="525"/>
      <c r="R18" s="525"/>
      <c r="S18" s="456"/>
      <c r="T18" s="261"/>
      <c r="U18" s="261"/>
      <c r="V18" s="561"/>
      <c r="W18" s="561"/>
      <c r="X18" s="561"/>
      <c r="Y18" s="562"/>
      <c r="Z18" s="378"/>
      <c r="AA18" s="261"/>
      <c r="AB18" s="261"/>
    </row>
    <row r="19" spans="1:28">
      <c r="A19" s="558"/>
      <c r="B19" s="261"/>
      <c r="C19" s="559"/>
      <c r="D19" s="417"/>
      <c r="E19" s="417"/>
      <c r="F19" s="559"/>
      <c r="G19" s="417"/>
      <c r="H19" s="560"/>
      <c r="I19" s="525"/>
      <c r="J19" s="525"/>
      <c r="K19" s="560"/>
      <c r="L19" s="560"/>
      <c r="M19" s="560"/>
      <c r="N19" s="560"/>
      <c r="O19" s="560"/>
      <c r="P19" s="525"/>
      <c r="Q19" s="525"/>
      <c r="R19" s="525"/>
      <c r="S19" s="456"/>
      <c r="T19" s="261"/>
      <c r="U19" s="261"/>
      <c r="V19" s="561"/>
      <c r="W19" s="561"/>
      <c r="X19" s="561"/>
      <c r="Y19" s="562"/>
      <c r="Z19" s="378"/>
      <c r="AA19" s="261"/>
      <c r="AB19" s="261"/>
    </row>
    <row r="20" spans="1:28">
      <c r="A20" s="558"/>
      <c r="B20" s="261"/>
      <c r="C20" s="417"/>
      <c r="D20" s="417"/>
      <c r="E20" s="417"/>
      <c r="F20" s="417"/>
      <c r="G20" s="417"/>
      <c r="H20" s="560"/>
      <c r="I20" s="525"/>
      <c r="J20" s="525"/>
      <c r="K20" s="560"/>
      <c r="L20" s="560"/>
      <c r="M20" s="560"/>
      <c r="N20" s="560"/>
      <c r="O20" s="560"/>
      <c r="P20" s="525"/>
      <c r="Q20" s="525"/>
      <c r="R20" s="525"/>
      <c r="S20" s="456"/>
      <c r="T20" s="261"/>
      <c r="U20" s="261"/>
      <c r="V20" s="561"/>
      <c r="W20" s="561"/>
      <c r="X20" s="561"/>
      <c r="Y20" s="562"/>
      <c r="Z20" s="378"/>
      <c r="AA20" s="261"/>
      <c r="AB20" s="261"/>
    </row>
    <row r="21" spans="1:28">
      <c r="A21" s="558"/>
      <c r="B21" s="261"/>
      <c r="C21" s="559"/>
      <c r="D21" s="417"/>
      <c r="E21" s="417"/>
      <c r="F21" s="559"/>
      <c r="G21" s="417"/>
      <c r="H21" s="560"/>
      <c r="I21" s="525"/>
      <c r="J21" s="525"/>
      <c r="K21" s="560"/>
      <c r="L21" s="560"/>
      <c r="M21" s="560"/>
      <c r="N21" s="560"/>
      <c r="O21" s="560"/>
      <c r="P21" s="525"/>
      <c r="Q21" s="525"/>
      <c r="R21" s="525"/>
      <c r="S21" s="456"/>
      <c r="T21" s="261"/>
      <c r="U21" s="261"/>
      <c r="V21" s="561"/>
      <c r="W21" s="561"/>
      <c r="X21" s="561"/>
      <c r="Y21" s="562"/>
      <c r="Z21" s="378"/>
      <c r="AA21" s="261"/>
      <c r="AB21" s="261"/>
    </row>
    <row r="22" spans="1:28">
      <c r="A22" s="558"/>
      <c r="B22" s="261"/>
      <c r="C22" s="417"/>
      <c r="D22" s="417"/>
      <c r="E22" s="417"/>
      <c r="F22" s="417"/>
      <c r="G22" s="417"/>
      <c r="H22" s="560"/>
      <c r="I22" s="525"/>
      <c r="J22" s="525"/>
      <c r="K22" s="560"/>
      <c r="L22" s="560"/>
      <c r="M22" s="560"/>
      <c r="N22" s="560"/>
      <c r="O22" s="560"/>
      <c r="P22" s="525"/>
      <c r="Q22" s="525"/>
      <c r="R22" s="525"/>
      <c r="S22" s="456"/>
      <c r="T22" s="261"/>
      <c r="U22" s="261"/>
      <c r="V22" s="561"/>
      <c r="W22" s="561"/>
      <c r="X22" s="561"/>
      <c r="Y22" s="562"/>
      <c r="Z22" s="378"/>
      <c r="AA22" s="261"/>
      <c r="AB22" s="261"/>
    </row>
    <row r="23" spans="1:28">
      <c r="A23" s="558"/>
      <c r="B23" s="261"/>
      <c r="C23" s="417"/>
      <c r="D23" s="417"/>
      <c r="E23" s="417"/>
      <c r="F23" s="417"/>
      <c r="G23" s="417"/>
      <c r="H23" s="560"/>
      <c r="I23" s="525"/>
      <c r="J23" s="525"/>
      <c r="K23" s="560"/>
      <c r="L23" s="560"/>
      <c r="M23" s="560"/>
      <c r="N23" s="560"/>
      <c r="O23" s="560"/>
      <c r="P23" s="525"/>
      <c r="Q23" s="525"/>
      <c r="R23" s="525"/>
      <c r="S23" s="456"/>
      <c r="T23" s="261"/>
      <c r="U23" s="261"/>
      <c r="V23" s="561"/>
      <c r="W23" s="561"/>
      <c r="X23" s="561"/>
      <c r="Y23" s="562"/>
      <c r="Z23" s="378"/>
      <c r="AA23" s="261"/>
      <c r="AB23" s="261"/>
    </row>
    <row r="24" spans="1:28">
      <c r="A24" s="558"/>
      <c r="B24" s="261"/>
      <c r="C24" s="417"/>
      <c r="D24" s="417"/>
      <c r="E24" s="417"/>
      <c r="F24" s="417"/>
      <c r="G24" s="417"/>
      <c r="H24" s="560"/>
      <c r="I24" s="525"/>
      <c r="J24" s="525"/>
      <c r="K24" s="560"/>
      <c r="L24" s="560"/>
      <c r="M24" s="560"/>
      <c r="N24" s="560"/>
      <c r="O24" s="560"/>
      <c r="P24" s="525"/>
      <c r="Q24" s="525"/>
      <c r="R24" s="525"/>
      <c r="S24" s="456"/>
      <c r="T24" s="261"/>
      <c r="U24" s="261"/>
      <c r="V24" s="561"/>
      <c r="W24" s="561"/>
      <c r="X24" s="561"/>
      <c r="Y24" s="562"/>
      <c r="Z24" s="378"/>
      <c r="AA24" s="261"/>
      <c r="AB24" s="261"/>
    </row>
    <row r="25" spans="1:28">
      <c r="A25" s="558"/>
      <c r="B25" s="261"/>
      <c r="C25" s="417"/>
      <c r="D25" s="417"/>
      <c r="E25" s="417"/>
      <c r="F25" s="417"/>
      <c r="G25" s="417"/>
      <c r="H25" s="560"/>
      <c r="I25" s="525"/>
      <c r="J25" s="525"/>
      <c r="K25" s="560"/>
      <c r="L25" s="560"/>
      <c r="M25" s="560"/>
      <c r="N25" s="560"/>
      <c r="O25" s="560"/>
      <c r="P25" s="525"/>
      <c r="Q25" s="525"/>
      <c r="R25" s="525"/>
      <c r="S25" s="456"/>
      <c r="T25" s="261"/>
      <c r="U25" s="261"/>
      <c r="V25" s="561"/>
      <c r="W25" s="561"/>
      <c r="X25" s="561"/>
      <c r="Y25" s="562"/>
      <c r="Z25" s="378"/>
      <c r="AA25" s="261"/>
      <c r="AB25" s="261"/>
    </row>
    <row r="26" spans="1:28">
      <c r="A26" s="558"/>
      <c r="B26" s="261"/>
      <c r="C26" s="417"/>
      <c r="D26" s="417"/>
      <c r="E26" s="417"/>
      <c r="F26" s="417"/>
      <c r="G26" s="417"/>
      <c r="H26" s="560"/>
      <c r="I26" s="525"/>
      <c r="J26" s="525"/>
      <c r="K26" s="560"/>
      <c r="L26" s="560"/>
      <c r="M26" s="560"/>
      <c r="N26" s="560"/>
      <c r="O26" s="560"/>
      <c r="P26" s="525"/>
      <c r="Q26" s="525"/>
      <c r="R26" s="525"/>
      <c r="S26" s="456"/>
      <c r="T26" s="261"/>
      <c r="U26" s="261"/>
      <c r="V26" s="561"/>
      <c r="W26" s="561"/>
      <c r="X26" s="561"/>
      <c r="Y26" s="562"/>
      <c r="Z26" s="378"/>
      <c r="AA26" s="261"/>
      <c r="AB26" s="261"/>
    </row>
    <row r="27" spans="1:28">
      <c r="A27" s="558"/>
      <c r="B27" s="261"/>
      <c r="C27" s="417"/>
      <c r="D27" s="417"/>
      <c r="E27" s="417"/>
      <c r="F27" s="417"/>
      <c r="G27" s="417"/>
      <c r="H27" s="560"/>
      <c r="I27" s="525"/>
      <c r="J27" s="525"/>
      <c r="K27" s="560"/>
      <c r="L27" s="560"/>
      <c r="M27" s="560"/>
      <c r="N27" s="560"/>
      <c r="O27" s="560"/>
      <c r="P27" s="525"/>
      <c r="Q27" s="525"/>
      <c r="R27" s="525"/>
      <c r="S27" s="456"/>
      <c r="T27" s="261"/>
      <c r="U27" s="261"/>
      <c r="V27" s="561"/>
      <c r="W27" s="561"/>
      <c r="X27" s="561"/>
      <c r="Y27" s="562"/>
      <c r="Z27" s="378"/>
      <c r="AA27" s="261"/>
      <c r="AB27" s="261"/>
    </row>
    <row r="28" spans="1:28">
      <c r="A28" s="558"/>
      <c r="B28" s="261"/>
      <c r="C28" s="417"/>
      <c r="D28" s="417"/>
      <c r="E28" s="417"/>
      <c r="F28" s="417"/>
      <c r="G28" s="417"/>
      <c r="H28" s="560"/>
      <c r="I28" s="525"/>
      <c r="J28" s="525"/>
      <c r="K28" s="560"/>
      <c r="L28" s="560"/>
      <c r="M28" s="560"/>
      <c r="N28" s="560"/>
      <c r="O28" s="560"/>
      <c r="P28" s="525"/>
      <c r="Q28" s="525"/>
      <c r="R28" s="525"/>
      <c r="S28" s="456"/>
      <c r="T28" s="261"/>
      <c r="U28" s="261"/>
      <c r="V28" s="561"/>
      <c r="W28" s="561"/>
      <c r="X28" s="561"/>
      <c r="Y28" s="562"/>
      <c r="Z28" s="378"/>
      <c r="AA28" s="261"/>
      <c r="AB28" s="261"/>
    </row>
    <row r="29" spans="1:28">
      <c r="A29" s="558"/>
      <c r="B29" s="261"/>
      <c r="C29" s="417"/>
      <c r="D29" s="417"/>
      <c r="E29" s="417"/>
      <c r="F29" s="417"/>
      <c r="G29" s="417"/>
      <c r="H29" s="560"/>
      <c r="I29" s="525"/>
      <c r="J29" s="525"/>
      <c r="K29" s="560"/>
      <c r="L29" s="560"/>
      <c r="M29" s="560"/>
      <c r="N29" s="560"/>
      <c r="O29" s="560"/>
      <c r="P29" s="525"/>
      <c r="Q29" s="525"/>
      <c r="R29" s="525"/>
      <c r="S29" s="456"/>
      <c r="T29" s="261"/>
      <c r="U29" s="261"/>
      <c r="V29" s="561"/>
      <c r="W29" s="561"/>
      <c r="X29" s="561"/>
      <c r="Y29" s="562"/>
      <c r="Z29" s="378"/>
      <c r="AA29" s="261"/>
      <c r="AB29" s="261"/>
    </row>
    <row r="30" spans="1:28">
      <c r="A30" s="558"/>
      <c r="B30" s="261"/>
      <c r="C30" s="417"/>
      <c r="D30" s="417"/>
      <c r="E30" s="417"/>
      <c r="F30" s="417"/>
      <c r="G30" s="417"/>
      <c r="H30" s="560"/>
      <c r="I30" s="525"/>
      <c r="J30" s="525"/>
      <c r="K30" s="560"/>
      <c r="L30" s="560"/>
      <c r="M30" s="560"/>
      <c r="N30" s="560"/>
      <c r="O30" s="560"/>
      <c r="P30" s="525"/>
      <c r="Q30" s="525"/>
      <c r="R30" s="525"/>
      <c r="S30" s="456"/>
      <c r="T30" s="261"/>
      <c r="U30" s="261"/>
      <c r="V30" s="561"/>
      <c r="W30" s="561"/>
      <c r="X30" s="561"/>
      <c r="Y30" s="562"/>
      <c r="Z30" s="378"/>
      <c r="AA30" s="261"/>
      <c r="AB30" s="261"/>
    </row>
    <row r="31" spans="1:28">
      <c r="A31" s="558"/>
      <c r="B31" s="261"/>
      <c r="C31" s="417"/>
      <c r="D31" s="417"/>
      <c r="E31" s="417"/>
      <c r="F31" s="417"/>
      <c r="G31" s="417"/>
      <c r="H31" s="560"/>
      <c r="I31" s="525"/>
      <c r="J31" s="525"/>
      <c r="K31" s="560"/>
      <c r="L31" s="560"/>
      <c r="M31" s="560"/>
      <c r="N31" s="560"/>
      <c r="O31" s="560"/>
      <c r="P31" s="525"/>
      <c r="Q31" s="525"/>
      <c r="R31" s="525"/>
      <c r="S31" s="456"/>
      <c r="T31" s="261"/>
      <c r="U31" s="261"/>
      <c r="V31" s="561"/>
      <c r="W31" s="561"/>
      <c r="X31" s="561"/>
      <c r="Y31" s="562"/>
      <c r="Z31" s="378"/>
      <c r="AA31" s="261"/>
      <c r="AB31" s="261"/>
    </row>
    <row r="32" spans="1:28">
      <c r="A32" s="558"/>
      <c r="B32" s="261"/>
      <c r="C32" s="417"/>
      <c r="D32" s="417"/>
      <c r="E32" s="417"/>
      <c r="F32" s="417"/>
      <c r="G32" s="417"/>
      <c r="H32" s="560"/>
      <c r="I32" s="525"/>
      <c r="J32" s="525"/>
      <c r="K32" s="560"/>
      <c r="L32" s="560"/>
      <c r="M32" s="560"/>
      <c r="N32" s="560"/>
      <c r="O32" s="560"/>
      <c r="P32" s="525"/>
      <c r="Q32" s="525"/>
      <c r="R32" s="525"/>
      <c r="S32" s="456"/>
      <c r="T32" s="261"/>
      <c r="U32" s="261"/>
      <c r="V32" s="561"/>
      <c r="W32" s="561"/>
      <c r="X32" s="561"/>
      <c r="Y32" s="562"/>
      <c r="Z32" s="378"/>
      <c r="AA32" s="261"/>
      <c r="AB32" s="261"/>
    </row>
    <row r="33" spans="1:28">
      <c r="A33" s="558"/>
      <c r="B33" s="261"/>
      <c r="C33" s="417"/>
      <c r="D33" s="417"/>
      <c r="E33" s="417"/>
      <c r="F33" s="417"/>
      <c r="G33" s="417"/>
      <c r="H33" s="560"/>
      <c r="I33" s="525"/>
      <c r="J33" s="525"/>
      <c r="K33" s="560"/>
      <c r="L33" s="560"/>
      <c r="M33" s="560"/>
      <c r="N33" s="560"/>
      <c r="O33" s="560"/>
      <c r="P33" s="525"/>
      <c r="Q33" s="525"/>
      <c r="R33" s="525"/>
      <c r="S33" s="456"/>
      <c r="T33" s="261"/>
      <c r="U33" s="261"/>
      <c r="V33" s="561"/>
      <c r="W33" s="561"/>
      <c r="X33" s="561"/>
      <c r="Y33" s="562"/>
      <c r="Z33" s="378"/>
      <c r="AA33" s="261"/>
      <c r="AB33" s="261"/>
    </row>
    <row r="34" spans="1:28">
      <c r="A34" s="558"/>
      <c r="B34" s="261"/>
      <c r="C34" s="417"/>
      <c r="D34" s="417"/>
      <c r="E34" s="417"/>
      <c r="F34" s="417"/>
      <c r="G34" s="417"/>
      <c r="H34" s="560"/>
      <c r="I34" s="525"/>
      <c r="J34" s="525"/>
      <c r="K34" s="560"/>
      <c r="L34" s="560"/>
      <c r="M34" s="560"/>
      <c r="N34" s="560"/>
      <c r="O34" s="560"/>
      <c r="P34" s="525"/>
      <c r="Q34" s="525"/>
      <c r="R34" s="525"/>
      <c r="S34" s="456"/>
      <c r="T34" s="261"/>
      <c r="U34" s="261"/>
      <c r="V34" s="561"/>
      <c r="W34" s="561"/>
      <c r="X34" s="561"/>
      <c r="Y34" s="562"/>
      <c r="Z34" s="378"/>
      <c r="AA34" s="261"/>
      <c r="AB34" s="261"/>
    </row>
    <row r="35" spans="1:28">
      <c r="A35" s="558"/>
      <c r="B35" s="261"/>
      <c r="C35" s="417"/>
      <c r="D35" s="417"/>
      <c r="E35" s="417"/>
      <c r="F35" s="417"/>
      <c r="G35" s="417"/>
      <c r="H35" s="560"/>
      <c r="I35" s="525"/>
      <c r="J35" s="525"/>
      <c r="K35" s="560"/>
      <c r="L35" s="560"/>
      <c r="M35" s="560"/>
      <c r="N35" s="560"/>
      <c r="O35" s="560"/>
      <c r="P35" s="525"/>
      <c r="Q35" s="525"/>
      <c r="R35" s="525"/>
      <c r="S35" s="456"/>
      <c r="T35" s="261"/>
      <c r="U35" s="261"/>
      <c r="V35" s="561"/>
      <c r="W35" s="561"/>
      <c r="X35" s="561"/>
      <c r="Y35" s="562"/>
      <c r="Z35" s="378"/>
      <c r="AA35" s="261"/>
      <c r="AB35" s="261"/>
    </row>
    <row r="36" spans="1:28">
      <c r="A36" s="558"/>
      <c r="B36" s="261"/>
      <c r="C36" s="417"/>
      <c r="D36" s="417"/>
      <c r="E36" s="417"/>
      <c r="F36" s="417"/>
      <c r="G36" s="417"/>
      <c r="H36" s="560"/>
      <c r="I36" s="525"/>
      <c r="J36" s="525"/>
      <c r="K36" s="560"/>
      <c r="L36" s="560"/>
      <c r="M36" s="560"/>
      <c r="N36" s="560"/>
      <c r="O36" s="560"/>
      <c r="P36" s="525"/>
      <c r="Q36" s="525"/>
      <c r="R36" s="525"/>
      <c r="S36" s="456"/>
      <c r="T36" s="261"/>
      <c r="U36" s="261"/>
      <c r="V36" s="561"/>
      <c r="W36" s="561"/>
      <c r="X36" s="561"/>
      <c r="Y36" s="562"/>
      <c r="Z36" s="378"/>
      <c r="AA36" s="261"/>
      <c r="AB36" s="261"/>
    </row>
    <row r="37" spans="1:28">
      <c r="A37" s="558"/>
      <c r="B37" s="261"/>
      <c r="C37" s="417"/>
      <c r="D37" s="417"/>
      <c r="E37" s="417"/>
      <c r="F37" s="417"/>
      <c r="G37" s="417"/>
      <c r="H37" s="560"/>
      <c r="I37" s="525"/>
      <c r="J37" s="525"/>
      <c r="K37" s="560"/>
      <c r="L37" s="560"/>
      <c r="M37" s="560"/>
      <c r="N37" s="560"/>
      <c r="O37" s="560"/>
      <c r="P37" s="525"/>
      <c r="Q37" s="525"/>
      <c r="R37" s="525"/>
      <c r="S37" s="456"/>
      <c r="T37" s="261"/>
      <c r="U37" s="261"/>
      <c r="V37" s="561"/>
      <c r="W37" s="561"/>
      <c r="X37" s="561"/>
      <c r="Y37" s="562"/>
      <c r="Z37" s="378"/>
      <c r="AA37" s="261"/>
      <c r="AB37" s="261"/>
    </row>
    <row r="38" spans="1:28">
      <c r="A38" s="558"/>
      <c r="B38" s="261"/>
      <c r="C38" s="417"/>
      <c r="D38" s="417"/>
      <c r="E38" s="417"/>
      <c r="F38" s="417"/>
      <c r="G38" s="417"/>
      <c r="H38" s="560"/>
      <c r="I38" s="525"/>
      <c r="J38" s="525"/>
      <c r="K38" s="560"/>
      <c r="L38" s="560"/>
      <c r="M38" s="560"/>
      <c r="N38" s="560"/>
      <c r="O38" s="560"/>
      <c r="P38" s="525"/>
      <c r="Q38" s="525"/>
      <c r="R38" s="525"/>
      <c r="S38" s="456"/>
      <c r="T38" s="261"/>
      <c r="U38" s="261"/>
      <c r="V38" s="561"/>
      <c r="W38" s="561"/>
      <c r="X38" s="561"/>
      <c r="Y38" s="562"/>
      <c r="Z38" s="378"/>
      <c r="AA38" s="261"/>
      <c r="AB38" s="261"/>
    </row>
    <row r="39" spans="1:28">
      <c r="A39" s="558"/>
      <c r="B39" s="261"/>
      <c r="C39" s="417"/>
      <c r="D39" s="417"/>
      <c r="E39" s="417"/>
      <c r="F39" s="417"/>
      <c r="G39" s="417"/>
      <c r="H39" s="560"/>
      <c r="I39" s="525"/>
      <c r="J39" s="525"/>
      <c r="K39" s="560"/>
      <c r="L39" s="560"/>
      <c r="M39" s="560"/>
      <c r="N39" s="560"/>
      <c r="O39" s="560"/>
      <c r="P39" s="525"/>
      <c r="Q39" s="525"/>
      <c r="R39" s="525"/>
      <c r="S39" s="456"/>
      <c r="T39" s="261"/>
      <c r="U39" s="261"/>
      <c r="V39" s="561"/>
      <c r="W39" s="561"/>
      <c r="X39" s="561"/>
      <c r="Y39" s="562"/>
      <c r="Z39" s="378"/>
      <c r="AA39" s="261"/>
      <c r="AB39" s="261"/>
    </row>
    <row r="40" spans="1:28">
      <c r="A40" s="558"/>
      <c r="B40" s="261"/>
      <c r="C40" s="417"/>
      <c r="D40" s="417"/>
      <c r="E40" s="417"/>
      <c r="F40" s="417"/>
      <c r="G40" s="417"/>
      <c r="H40" s="560"/>
      <c r="I40" s="525"/>
      <c r="J40" s="525"/>
      <c r="K40" s="560"/>
      <c r="L40" s="560"/>
      <c r="M40" s="560"/>
      <c r="N40" s="560"/>
      <c r="O40" s="560"/>
      <c r="P40" s="525"/>
      <c r="Q40" s="525"/>
      <c r="R40" s="525"/>
      <c r="S40" s="456"/>
      <c r="T40" s="261"/>
      <c r="U40" s="261"/>
      <c r="V40" s="561"/>
      <c r="W40" s="561"/>
      <c r="X40" s="561"/>
      <c r="Y40" s="562"/>
      <c r="Z40" s="378"/>
      <c r="AA40" s="261"/>
      <c r="AB40" s="261"/>
    </row>
    <row r="41" spans="1:28">
      <c r="A41" s="558"/>
      <c r="B41" s="261"/>
      <c r="C41" s="417"/>
      <c r="D41" s="417"/>
      <c r="E41" s="417"/>
      <c r="F41" s="417"/>
      <c r="G41" s="417"/>
      <c r="H41" s="560"/>
      <c r="I41" s="525"/>
      <c r="J41" s="525"/>
      <c r="K41" s="560"/>
      <c r="L41" s="560"/>
      <c r="M41" s="560"/>
      <c r="N41" s="560"/>
      <c r="O41" s="560"/>
      <c r="P41" s="525"/>
      <c r="Q41" s="525"/>
      <c r="R41" s="525"/>
      <c r="S41" s="456"/>
      <c r="T41" s="261"/>
      <c r="U41" s="261"/>
      <c r="V41" s="561"/>
      <c r="W41" s="561"/>
      <c r="X41" s="561"/>
      <c r="Y41" s="562"/>
      <c r="Z41" s="378"/>
      <c r="AA41" s="261"/>
      <c r="AB41" s="261"/>
    </row>
    <row r="42" spans="1:28">
      <c r="A42" s="558"/>
      <c r="B42" s="261"/>
      <c r="C42" s="417"/>
      <c r="D42" s="417"/>
      <c r="E42" s="417"/>
      <c r="F42" s="417"/>
      <c r="G42" s="417"/>
      <c r="H42" s="560"/>
      <c r="I42" s="525"/>
      <c r="J42" s="525"/>
      <c r="K42" s="560"/>
      <c r="L42" s="560"/>
      <c r="M42" s="560"/>
      <c r="N42" s="560"/>
      <c r="O42" s="560"/>
      <c r="P42" s="525"/>
      <c r="Q42" s="525"/>
      <c r="R42" s="525"/>
      <c r="S42" s="456"/>
      <c r="T42" s="261"/>
      <c r="U42" s="261"/>
      <c r="V42" s="561"/>
      <c r="W42" s="561"/>
      <c r="X42" s="561"/>
      <c r="Y42" s="562"/>
      <c r="Z42" s="378"/>
      <c r="AA42" s="261"/>
      <c r="AB42" s="261"/>
    </row>
    <row r="43" spans="1:28">
      <c r="A43" s="558"/>
      <c r="B43" s="261"/>
      <c r="C43" s="417"/>
      <c r="D43" s="417"/>
      <c r="E43" s="417"/>
      <c r="F43" s="417"/>
      <c r="G43" s="417"/>
      <c r="H43" s="560"/>
      <c r="I43" s="525"/>
      <c r="J43" s="525"/>
      <c r="K43" s="560"/>
      <c r="L43" s="560"/>
      <c r="M43" s="560"/>
      <c r="N43" s="560"/>
      <c r="O43" s="560"/>
      <c r="P43" s="525"/>
      <c r="Q43" s="525"/>
      <c r="R43" s="525"/>
      <c r="S43" s="456"/>
      <c r="T43" s="261"/>
      <c r="U43" s="261"/>
      <c r="V43" s="561"/>
      <c r="W43" s="561"/>
      <c r="X43" s="561"/>
      <c r="Y43" s="562"/>
      <c r="Z43" s="378"/>
      <c r="AA43" s="261"/>
      <c r="AB43" s="261"/>
    </row>
    <row r="44" spans="1:28">
      <c r="A44" s="558"/>
      <c r="B44" s="261"/>
      <c r="C44" s="417"/>
      <c r="D44" s="417"/>
      <c r="E44" s="417"/>
      <c r="F44" s="417"/>
      <c r="G44" s="417"/>
      <c r="H44" s="560"/>
      <c r="I44" s="525"/>
      <c r="J44" s="525"/>
      <c r="K44" s="560"/>
      <c r="L44" s="560"/>
      <c r="M44" s="560"/>
      <c r="N44" s="560"/>
      <c r="O44" s="560"/>
      <c r="P44" s="525"/>
      <c r="Q44" s="525"/>
      <c r="R44" s="525"/>
      <c r="S44" s="456"/>
      <c r="T44" s="261"/>
      <c r="U44" s="261"/>
      <c r="V44" s="561"/>
      <c r="W44" s="561"/>
      <c r="X44" s="561"/>
      <c r="Y44" s="562"/>
      <c r="Z44" s="378"/>
      <c r="AA44" s="261"/>
      <c r="AB44" s="261"/>
    </row>
    <row r="45" spans="1:28">
      <c r="A45" s="558"/>
      <c r="B45" s="261"/>
      <c r="C45" s="417"/>
      <c r="D45" s="417"/>
      <c r="E45" s="417"/>
      <c r="F45" s="417"/>
      <c r="G45" s="417"/>
      <c r="H45" s="560"/>
      <c r="I45" s="525"/>
      <c r="J45" s="525"/>
      <c r="K45" s="560"/>
      <c r="L45" s="560"/>
      <c r="M45" s="560"/>
      <c r="N45" s="560"/>
      <c r="O45" s="560"/>
      <c r="P45" s="525"/>
      <c r="Q45" s="525"/>
      <c r="R45" s="525"/>
      <c r="S45" s="456"/>
      <c r="T45" s="261"/>
      <c r="U45" s="261"/>
      <c r="V45" s="561"/>
      <c r="W45" s="561"/>
      <c r="X45" s="561"/>
      <c r="Y45" s="562"/>
      <c r="Z45" s="378"/>
      <c r="AA45" s="261"/>
      <c r="AB45" s="261"/>
    </row>
    <row r="46" spans="1:28">
      <c r="A46" s="558"/>
      <c r="B46" s="261"/>
      <c r="C46" s="417"/>
      <c r="D46" s="417"/>
      <c r="E46" s="417"/>
      <c r="F46" s="417"/>
      <c r="G46" s="417"/>
      <c r="H46" s="560"/>
      <c r="I46" s="525"/>
      <c r="J46" s="525"/>
      <c r="K46" s="560"/>
      <c r="L46" s="560"/>
      <c r="M46" s="560"/>
      <c r="N46" s="560"/>
      <c r="O46" s="560"/>
      <c r="P46" s="525"/>
      <c r="Q46" s="525"/>
      <c r="R46" s="525"/>
      <c r="S46" s="456"/>
      <c r="T46" s="261"/>
      <c r="U46" s="261"/>
      <c r="V46" s="561"/>
      <c r="W46" s="561"/>
      <c r="X46" s="561"/>
      <c r="Y46" s="562"/>
      <c r="Z46" s="378"/>
      <c r="AA46" s="261"/>
      <c r="AB46" s="261"/>
    </row>
    <row r="47" spans="1:28">
      <c r="A47" s="558"/>
      <c r="B47" s="261"/>
      <c r="C47" s="417"/>
      <c r="D47" s="417"/>
      <c r="E47" s="417"/>
      <c r="F47" s="417"/>
      <c r="G47" s="417"/>
      <c r="H47" s="560"/>
      <c r="I47" s="525"/>
      <c r="J47" s="525"/>
      <c r="K47" s="560"/>
      <c r="L47" s="560"/>
      <c r="M47" s="560"/>
      <c r="N47" s="560"/>
      <c r="O47" s="560"/>
      <c r="P47" s="525"/>
      <c r="Q47" s="525"/>
      <c r="R47" s="525"/>
      <c r="S47" s="456"/>
      <c r="T47" s="261"/>
      <c r="U47" s="261"/>
      <c r="V47" s="561"/>
      <c r="W47" s="561"/>
      <c r="X47" s="561"/>
      <c r="Y47" s="562"/>
      <c r="Z47" s="378"/>
      <c r="AA47" s="261"/>
      <c r="AB47" s="261"/>
    </row>
    <row r="48" spans="1:28">
      <c r="A48" s="558"/>
      <c r="B48" s="261"/>
      <c r="C48" s="417"/>
      <c r="D48" s="417"/>
      <c r="E48" s="417"/>
      <c r="F48" s="417"/>
      <c r="G48" s="417"/>
      <c r="H48" s="560"/>
      <c r="I48" s="525"/>
      <c r="J48" s="525"/>
      <c r="K48" s="560"/>
      <c r="L48" s="560"/>
      <c r="M48" s="560"/>
      <c r="N48" s="560"/>
      <c r="O48" s="560"/>
      <c r="P48" s="525"/>
      <c r="Q48" s="525"/>
      <c r="R48" s="525"/>
      <c r="S48" s="456"/>
      <c r="T48" s="261"/>
      <c r="U48" s="261"/>
      <c r="V48" s="561"/>
      <c r="W48" s="561"/>
      <c r="X48" s="561"/>
      <c r="Y48" s="562"/>
      <c r="Z48" s="378"/>
      <c r="AA48" s="261"/>
      <c r="AB48" s="261"/>
    </row>
    <row r="49" spans="1:28">
      <c r="A49" s="558"/>
      <c r="B49" s="261"/>
      <c r="C49" s="417"/>
      <c r="D49" s="417"/>
      <c r="E49" s="417"/>
      <c r="F49" s="417"/>
      <c r="G49" s="417"/>
      <c r="H49" s="560"/>
      <c r="I49" s="525"/>
      <c r="J49" s="525"/>
      <c r="K49" s="560"/>
      <c r="L49" s="560"/>
      <c r="M49" s="560"/>
      <c r="N49" s="560"/>
      <c r="O49" s="560"/>
      <c r="P49" s="525"/>
      <c r="Q49" s="525"/>
      <c r="R49" s="525"/>
      <c r="S49" s="456"/>
      <c r="T49" s="261"/>
      <c r="U49" s="261"/>
      <c r="V49" s="561"/>
      <c r="W49" s="561"/>
      <c r="X49" s="561"/>
      <c r="Y49" s="562"/>
      <c r="Z49" s="378"/>
      <c r="AA49" s="261"/>
      <c r="AB49" s="261"/>
    </row>
    <row r="50" spans="1:28">
      <c r="A50" s="558"/>
      <c r="B50" s="261"/>
      <c r="C50" s="261"/>
      <c r="D50" s="561"/>
      <c r="E50" s="561"/>
      <c r="F50" s="561"/>
      <c r="G50" s="561"/>
      <c r="H50" s="560"/>
      <c r="J50" s="525"/>
      <c r="K50" s="564"/>
      <c r="L50" s="378"/>
      <c r="M50" s="378"/>
      <c r="N50" s="565"/>
      <c r="O50" s="378"/>
      <c r="S50" s="456"/>
      <c r="T50" s="261"/>
      <c r="U50" s="261"/>
      <c r="V50" s="561"/>
      <c r="W50" s="561"/>
      <c r="X50" s="561"/>
      <c r="Y50" s="562"/>
      <c r="Z50" s="378"/>
      <c r="AA50" s="261"/>
      <c r="AB50" s="261"/>
    </row>
    <row r="51" spans="1:28">
      <c r="A51" s="558"/>
      <c r="B51" s="261"/>
      <c r="C51" s="261"/>
      <c r="D51" s="561"/>
      <c r="E51" s="561"/>
      <c r="F51" s="561"/>
      <c r="G51" s="561"/>
      <c r="H51" s="560"/>
      <c r="J51" s="525"/>
      <c r="K51" s="564"/>
      <c r="L51" s="378"/>
      <c r="M51" s="378"/>
      <c r="N51" s="565"/>
      <c r="O51" s="378"/>
      <c r="S51" s="456"/>
      <c r="T51" s="261"/>
      <c r="U51" s="261"/>
      <c r="V51" s="561"/>
      <c r="W51" s="561"/>
      <c r="X51" s="561"/>
      <c r="Y51" s="562"/>
      <c r="Z51" s="378"/>
      <c r="AA51" s="261"/>
      <c r="AB51" s="261"/>
    </row>
    <row r="52" spans="1:28">
      <c r="A52" s="558"/>
      <c r="B52" s="261"/>
      <c r="C52" s="261"/>
      <c r="D52" s="561"/>
      <c r="E52" s="561"/>
      <c r="F52" s="561"/>
      <c r="G52" s="561"/>
      <c r="H52" s="560"/>
      <c r="J52" s="525"/>
      <c r="K52" s="564"/>
      <c r="L52" s="378"/>
      <c r="M52" s="378"/>
      <c r="N52" s="565"/>
      <c r="O52" s="378"/>
      <c r="S52" s="456"/>
      <c r="T52" s="261"/>
      <c r="U52" s="261"/>
      <c r="V52" s="561"/>
      <c r="W52" s="561"/>
      <c r="X52" s="561"/>
      <c r="Y52" s="562"/>
      <c r="Z52" s="378"/>
      <c r="AA52" s="261"/>
      <c r="AB52" s="261"/>
    </row>
    <row r="53" spans="1:28">
      <c r="A53" s="558"/>
      <c r="B53" s="261"/>
      <c r="C53" s="261"/>
      <c r="D53" s="561"/>
      <c r="E53" s="561"/>
      <c r="F53" s="561"/>
      <c r="G53" s="561"/>
      <c r="H53" s="560"/>
      <c r="J53" s="525"/>
      <c r="K53" s="564"/>
      <c r="L53" s="378"/>
      <c r="M53" s="378"/>
      <c r="N53" s="565"/>
      <c r="O53" s="378"/>
      <c r="S53" s="456"/>
      <c r="T53" s="261"/>
      <c r="U53" s="261"/>
      <c r="V53" s="561"/>
      <c r="W53" s="561"/>
      <c r="X53" s="561"/>
      <c r="Y53" s="562"/>
      <c r="Z53" s="378"/>
      <c r="AA53" s="261"/>
      <c r="AB53" s="261"/>
    </row>
    <row r="54" spans="1:28">
      <c r="A54" s="558"/>
      <c r="B54" s="261"/>
      <c r="C54" s="261"/>
      <c r="D54" s="561"/>
      <c r="E54" s="561"/>
      <c r="F54" s="561"/>
      <c r="G54" s="561"/>
      <c r="H54" s="560"/>
      <c r="J54" s="525"/>
      <c r="K54" s="564"/>
      <c r="L54" s="378"/>
      <c r="M54" s="378"/>
      <c r="N54" s="565"/>
      <c r="O54" s="378"/>
      <c r="S54" s="456"/>
      <c r="T54" s="261"/>
      <c r="U54" s="261"/>
      <c r="V54" s="561"/>
      <c r="W54" s="561"/>
      <c r="X54" s="561"/>
      <c r="Y54" s="562"/>
      <c r="Z54" s="378"/>
      <c r="AA54" s="261"/>
      <c r="AB54" s="261"/>
    </row>
    <row r="55" spans="1:28">
      <c r="A55" s="558"/>
      <c r="B55" s="261"/>
      <c r="C55" s="261"/>
      <c r="D55" s="561"/>
      <c r="E55" s="561"/>
      <c r="F55" s="561"/>
      <c r="G55" s="561"/>
      <c r="H55" s="560"/>
      <c r="J55" s="525"/>
      <c r="K55" s="564"/>
      <c r="L55" s="378"/>
      <c r="M55" s="378"/>
      <c r="N55" s="565"/>
      <c r="O55" s="378"/>
      <c r="S55" s="456"/>
      <c r="T55" s="261"/>
      <c r="U55" s="261"/>
      <c r="V55" s="561"/>
      <c r="W55" s="561"/>
      <c r="X55" s="561"/>
      <c r="Y55" s="562"/>
      <c r="Z55" s="378"/>
      <c r="AA55" s="261"/>
      <c r="AB55" s="261"/>
    </row>
    <row r="56" spans="1:28">
      <c r="A56" s="558"/>
      <c r="B56" s="261"/>
      <c r="C56" s="261"/>
      <c r="D56" s="561"/>
      <c r="E56" s="561"/>
      <c r="F56" s="561"/>
      <c r="G56" s="561"/>
      <c r="H56" s="560"/>
      <c r="J56" s="525"/>
      <c r="K56" s="564"/>
      <c r="L56" s="378"/>
      <c r="M56" s="378"/>
      <c r="N56" s="565"/>
      <c r="O56" s="378"/>
      <c r="S56" s="456"/>
      <c r="T56" s="261"/>
      <c r="U56" s="261"/>
      <c r="V56" s="561"/>
      <c r="W56" s="561"/>
      <c r="X56" s="561"/>
      <c r="Y56" s="562"/>
      <c r="Z56" s="378"/>
      <c r="AA56" s="261"/>
      <c r="AB56" s="261"/>
    </row>
    <row r="57" spans="1:28">
      <c r="A57" s="558"/>
      <c r="B57" s="261"/>
      <c r="C57" s="261"/>
      <c r="D57" s="561"/>
      <c r="E57" s="561"/>
      <c r="F57" s="561"/>
      <c r="G57" s="561"/>
      <c r="H57" s="560"/>
      <c r="J57" s="525"/>
      <c r="K57" s="564"/>
      <c r="L57" s="378"/>
      <c r="M57" s="378"/>
      <c r="N57" s="565"/>
      <c r="O57" s="378"/>
      <c r="S57" s="456"/>
      <c r="T57" s="261"/>
      <c r="U57" s="261"/>
      <c r="V57" s="561"/>
      <c r="W57" s="561"/>
      <c r="X57" s="561"/>
      <c r="Y57" s="562"/>
      <c r="Z57" s="378"/>
      <c r="AA57" s="261"/>
      <c r="AB57" s="261"/>
    </row>
    <row r="58" spans="1:28">
      <c r="A58" s="558"/>
      <c r="B58" s="261"/>
      <c r="C58" s="261"/>
      <c r="D58" s="561"/>
      <c r="E58" s="561"/>
      <c r="F58" s="561"/>
      <c r="G58" s="561"/>
      <c r="H58" s="560"/>
      <c r="J58" s="525"/>
      <c r="K58" s="564"/>
      <c r="L58" s="378"/>
      <c r="M58" s="378"/>
      <c r="N58" s="565"/>
      <c r="O58" s="378"/>
      <c r="S58" s="456"/>
      <c r="T58" s="261"/>
      <c r="U58" s="261"/>
      <c r="V58" s="561"/>
      <c r="W58" s="561"/>
      <c r="X58" s="561"/>
      <c r="Y58" s="562"/>
      <c r="Z58" s="378"/>
      <c r="AA58" s="261"/>
      <c r="AB58" s="261"/>
    </row>
    <row r="59" spans="1:28">
      <c r="A59" s="558"/>
      <c r="B59" s="261"/>
      <c r="C59" s="261"/>
      <c r="D59" s="561"/>
      <c r="E59" s="561"/>
      <c r="F59" s="561"/>
      <c r="G59" s="561"/>
      <c r="H59" s="560"/>
      <c r="J59" s="525"/>
      <c r="K59" s="564"/>
      <c r="L59" s="378"/>
      <c r="M59" s="378"/>
      <c r="N59" s="565"/>
      <c r="O59" s="378"/>
      <c r="S59" s="456"/>
      <c r="T59" s="261"/>
      <c r="U59" s="261"/>
      <c r="V59" s="561"/>
      <c r="W59" s="561"/>
      <c r="X59" s="561"/>
      <c r="Y59" s="562"/>
      <c r="Z59" s="378"/>
      <c r="AA59" s="261"/>
      <c r="AB59" s="261"/>
    </row>
    <row r="60" spans="1:28">
      <c r="A60" s="558"/>
      <c r="B60" s="261"/>
      <c r="C60" s="261"/>
      <c r="D60" s="561"/>
      <c r="E60" s="561"/>
      <c r="F60" s="561"/>
      <c r="G60" s="561"/>
      <c r="H60" s="560"/>
      <c r="K60" s="564"/>
      <c r="L60" s="378"/>
      <c r="M60" s="378"/>
      <c r="N60" s="565"/>
      <c r="O60" s="378"/>
      <c r="S60" s="456"/>
      <c r="T60" s="261"/>
      <c r="U60" s="261"/>
      <c r="V60" s="561"/>
      <c r="W60" s="561"/>
      <c r="X60" s="561"/>
      <c r="Y60" s="562"/>
      <c r="Z60" s="378"/>
      <c r="AA60" s="261"/>
      <c r="AB60" s="261"/>
    </row>
    <row r="61" spans="1:28">
      <c r="A61" s="558"/>
      <c r="B61" s="261"/>
      <c r="C61" s="261"/>
      <c r="D61" s="561"/>
      <c r="E61" s="561"/>
      <c r="F61" s="561"/>
      <c r="G61" s="561"/>
      <c r="H61" s="560"/>
      <c r="K61" s="564"/>
      <c r="L61" s="378"/>
      <c r="M61" s="378"/>
      <c r="N61" s="565"/>
      <c r="O61" s="378"/>
      <c r="S61" s="456"/>
      <c r="T61" s="261"/>
      <c r="U61" s="261"/>
      <c r="V61" s="561"/>
      <c r="W61" s="561"/>
      <c r="X61" s="561"/>
      <c r="Y61" s="562"/>
      <c r="Z61" s="378"/>
      <c r="AA61" s="261"/>
      <c r="AB61" s="261"/>
    </row>
    <row r="62" spans="1:28">
      <c r="A62" s="558"/>
      <c r="B62" s="261"/>
      <c r="C62" s="261"/>
      <c r="D62" s="561"/>
      <c r="E62" s="561"/>
      <c r="F62" s="561"/>
      <c r="G62" s="561"/>
      <c r="H62" s="560"/>
      <c r="K62" s="564"/>
      <c r="L62" s="378"/>
      <c r="M62" s="378"/>
      <c r="N62" s="565"/>
      <c r="O62" s="378"/>
      <c r="S62" s="456"/>
      <c r="T62" s="261"/>
      <c r="U62" s="261"/>
      <c r="V62" s="561"/>
      <c r="W62" s="561"/>
      <c r="X62" s="561"/>
      <c r="Y62" s="562"/>
      <c r="Z62" s="378"/>
      <c r="AA62" s="261"/>
      <c r="AB62" s="261"/>
    </row>
    <row r="63" spans="1:28">
      <c r="A63" s="558"/>
      <c r="B63" s="261"/>
      <c r="C63" s="261"/>
      <c r="D63" s="561"/>
      <c r="E63" s="561"/>
      <c r="F63" s="561"/>
      <c r="G63" s="561"/>
      <c r="H63" s="560"/>
      <c r="K63" s="564"/>
      <c r="L63" s="378"/>
      <c r="M63" s="378"/>
      <c r="N63" s="565"/>
      <c r="O63" s="378"/>
      <c r="S63" s="456"/>
      <c r="T63" s="261"/>
      <c r="U63" s="261"/>
      <c r="V63" s="561"/>
      <c r="W63" s="561"/>
      <c r="X63" s="561"/>
      <c r="Y63" s="562"/>
      <c r="Z63" s="378"/>
      <c r="AA63" s="261"/>
      <c r="AB63" s="261"/>
    </row>
    <row r="64" spans="1:28">
      <c r="A64" s="558"/>
      <c r="B64" s="261"/>
      <c r="C64" s="261"/>
      <c r="D64" s="561"/>
      <c r="E64" s="561"/>
      <c r="F64" s="561"/>
      <c r="G64" s="561"/>
      <c r="H64" s="560"/>
      <c r="K64" s="564"/>
      <c r="L64" s="378"/>
      <c r="M64" s="378"/>
      <c r="N64" s="565"/>
      <c r="O64" s="378"/>
      <c r="S64" s="456"/>
      <c r="T64" s="261"/>
      <c r="U64" s="261"/>
      <c r="V64" s="561"/>
      <c r="W64" s="561"/>
      <c r="X64" s="561"/>
      <c r="Y64" s="562"/>
      <c r="Z64" s="378"/>
      <c r="AA64" s="261"/>
      <c r="AB64" s="261"/>
    </row>
    <row r="65" spans="1:28">
      <c r="A65" s="558"/>
      <c r="B65" s="261"/>
      <c r="C65" s="261"/>
      <c r="D65" s="561"/>
      <c r="E65" s="561"/>
      <c r="F65" s="561"/>
      <c r="G65" s="561"/>
      <c r="H65" s="560"/>
      <c r="K65" s="564"/>
      <c r="L65" s="378"/>
      <c r="M65" s="378"/>
      <c r="N65" s="565"/>
      <c r="O65" s="378"/>
      <c r="S65" s="456"/>
      <c r="T65" s="261"/>
      <c r="U65" s="261"/>
      <c r="V65" s="561"/>
      <c r="W65" s="561"/>
      <c r="X65" s="561"/>
      <c r="Y65" s="562"/>
      <c r="Z65" s="378"/>
      <c r="AA65" s="261"/>
      <c r="AB65" s="261"/>
    </row>
    <row r="66" spans="1:28">
      <c r="A66" s="558"/>
      <c r="B66" s="261"/>
      <c r="C66" s="261"/>
      <c r="D66" s="561"/>
      <c r="E66" s="561"/>
      <c r="F66" s="561"/>
      <c r="G66" s="561"/>
      <c r="H66" s="560"/>
      <c r="K66" s="564"/>
      <c r="L66" s="378"/>
      <c r="M66" s="378"/>
      <c r="N66" s="565"/>
      <c r="O66" s="378"/>
      <c r="S66" s="456"/>
      <c r="T66" s="261"/>
      <c r="U66" s="261"/>
      <c r="V66" s="561"/>
      <c r="W66" s="561"/>
      <c r="X66" s="561"/>
      <c r="Y66" s="562"/>
      <c r="Z66" s="378"/>
      <c r="AA66" s="261"/>
      <c r="AB66" s="261"/>
    </row>
    <row r="67" spans="1:28">
      <c r="A67" s="558"/>
      <c r="B67" s="261"/>
      <c r="C67" s="261"/>
      <c r="D67" s="561"/>
      <c r="E67" s="561"/>
      <c r="F67" s="561"/>
      <c r="G67" s="561"/>
      <c r="H67" s="560"/>
      <c r="K67" s="564"/>
      <c r="L67" s="378"/>
      <c r="M67" s="378"/>
      <c r="N67" s="565"/>
      <c r="O67" s="378"/>
      <c r="S67" s="456"/>
      <c r="T67" s="261"/>
      <c r="U67" s="261"/>
      <c r="V67" s="561"/>
      <c r="W67" s="561"/>
      <c r="X67" s="561"/>
      <c r="Y67" s="562"/>
      <c r="Z67" s="378"/>
      <c r="AA67" s="261"/>
      <c r="AB67" s="261"/>
    </row>
    <row r="68" spans="1:28">
      <c r="A68" s="558"/>
      <c r="B68" s="261"/>
      <c r="C68" s="261"/>
      <c r="D68" s="561"/>
      <c r="E68" s="561"/>
      <c r="F68" s="561"/>
      <c r="G68" s="561"/>
      <c r="H68" s="560"/>
      <c r="K68" s="564"/>
      <c r="L68" s="378"/>
      <c r="M68" s="378"/>
      <c r="N68" s="565"/>
      <c r="O68" s="378"/>
      <c r="S68" s="456"/>
      <c r="T68" s="261"/>
      <c r="U68" s="261"/>
      <c r="V68" s="561"/>
      <c r="W68" s="561"/>
      <c r="X68" s="561"/>
      <c r="Y68" s="562"/>
      <c r="Z68" s="378"/>
      <c r="AA68" s="261"/>
      <c r="AB68" s="261"/>
    </row>
    <row r="69" spans="1:28">
      <c r="A69" s="558"/>
      <c r="B69" s="261"/>
      <c r="C69" s="261"/>
      <c r="D69" s="561"/>
      <c r="E69" s="561"/>
      <c r="F69" s="561"/>
      <c r="G69" s="561"/>
      <c r="H69" s="560"/>
      <c r="K69" s="564"/>
      <c r="L69" s="378"/>
      <c r="M69" s="378"/>
      <c r="N69" s="565"/>
      <c r="O69" s="378"/>
      <c r="S69" s="456"/>
      <c r="T69" s="261"/>
      <c r="U69" s="261"/>
      <c r="V69" s="561"/>
      <c r="W69" s="561"/>
      <c r="X69" s="561"/>
      <c r="Y69" s="562"/>
      <c r="Z69" s="378"/>
      <c r="AA69" s="261"/>
      <c r="AB69" s="261"/>
    </row>
    <row r="70" spans="1:28">
      <c r="A70" s="558"/>
      <c r="B70" s="261"/>
      <c r="C70" s="261"/>
      <c r="D70" s="561"/>
      <c r="E70" s="561"/>
      <c r="F70" s="561"/>
      <c r="G70" s="561"/>
      <c r="H70" s="560"/>
      <c r="K70" s="564"/>
      <c r="L70" s="378"/>
      <c r="M70" s="378"/>
      <c r="N70" s="565"/>
      <c r="O70" s="378"/>
      <c r="S70" s="456"/>
      <c r="T70" s="261"/>
      <c r="U70" s="261"/>
      <c r="V70" s="561"/>
      <c r="W70" s="561"/>
      <c r="X70" s="561"/>
      <c r="Y70" s="562"/>
      <c r="Z70" s="378"/>
      <c r="AA70" s="261"/>
      <c r="AB70" s="261"/>
    </row>
    <row r="71" spans="1:28">
      <c r="A71" s="558"/>
      <c r="B71" s="261"/>
      <c r="C71" s="261"/>
      <c r="D71" s="561"/>
      <c r="E71" s="561"/>
      <c r="F71" s="561"/>
      <c r="G71" s="561"/>
      <c r="H71" s="560"/>
      <c r="K71" s="564"/>
      <c r="L71" s="378"/>
      <c r="M71" s="378"/>
      <c r="N71" s="565"/>
      <c r="O71" s="378"/>
      <c r="S71" s="456"/>
      <c r="T71" s="261"/>
      <c r="U71" s="261"/>
      <c r="V71" s="561"/>
      <c r="W71" s="561"/>
      <c r="X71" s="561"/>
      <c r="Y71" s="562"/>
      <c r="Z71" s="378"/>
      <c r="AA71" s="261"/>
      <c r="AB71" s="261"/>
    </row>
    <row r="72" spans="1:28">
      <c r="A72" s="558"/>
      <c r="B72" s="261"/>
      <c r="C72" s="261"/>
      <c r="D72" s="561"/>
      <c r="E72" s="561"/>
      <c r="F72" s="561"/>
      <c r="G72" s="561"/>
      <c r="H72" s="560"/>
      <c r="K72" s="564"/>
      <c r="L72" s="378"/>
      <c r="M72" s="378"/>
      <c r="N72" s="565"/>
      <c r="O72" s="378"/>
      <c r="S72" s="456"/>
      <c r="T72" s="261"/>
      <c r="U72" s="261"/>
      <c r="V72" s="561"/>
      <c r="W72" s="561"/>
      <c r="X72" s="561"/>
      <c r="Y72" s="562"/>
      <c r="Z72" s="378"/>
      <c r="AA72" s="261"/>
      <c r="AB72" s="261"/>
    </row>
    <row r="73" spans="1:28">
      <c r="A73" s="558"/>
      <c r="B73" s="261"/>
      <c r="C73" s="261"/>
      <c r="D73" s="561"/>
      <c r="E73" s="561"/>
      <c r="F73" s="561"/>
      <c r="G73" s="561"/>
      <c r="H73" s="560"/>
      <c r="K73" s="564"/>
      <c r="L73" s="378"/>
      <c r="M73" s="378"/>
      <c r="N73" s="565"/>
      <c r="O73" s="378"/>
      <c r="S73" s="456"/>
      <c r="T73" s="261"/>
      <c r="U73" s="261"/>
      <c r="V73" s="561"/>
      <c r="W73" s="561"/>
      <c r="X73" s="561"/>
      <c r="Y73" s="562"/>
      <c r="Z73" s="378"/>
      <c r="AA73" s="261"/>
      <c r="AB73" s="261"/>
    </row>
    <row r="74" spans="1:28">
      <c r="A74" s="558"/>
      <c r="B74" s="261"/>
      <c r="C74" s="261"/>
      <c r="D74" s="561"/>
      <c r="E74" s="561"/>
      <c r="F74" s="561"/>
      <c r="G74" s="561"/>
      <c r="H74" s="560"/>
      <c r="K74" s="564"/>
      <c r="L74" s="378"/>
      <c r="M74" s="378"/>
      <c r="N74" s="565"/>
      <c r="O74" s="378"/>
      <c r="S74" s="456"/>
      <c r="T74" s="261"/>
      <c r="U74" s="261"/>
      <c r="V74" s="561"/>
      <c r="W74" s="561"/>
      <c r="X74" s="561"/>
      <c r="Y74" s="562"/>
      <c r="Z74" s="378"/>
      <c r="AA74" s="261"/>
      <c r="AB74" s="261"/>
    </row>
    <row r="75" spans="1:28">
      <c r="A75" s="558"/>
      <c r="B75" s="261"/>
      <c r="C75" s="261"/>
      <c r="D75" s="561"/>
      <c r="E75" s="561"/>
      <c r="F75" s="561"/>
      <c r="G75" s="561"/>
      <c r="H75" s="560"/>
      <c r="K75" s="564"/>
      <c r="L75" s="378"/>
      <c r="M75" s="378"/>
      <c r="N75" s="565"/>
      <c r="O75" s="378"/>
      <c r="S75" s="456"/>
      <c r="T75" s="261"/>
      <c r="U75" s="261"/>
      <c r="V75" s="561"/>
      <c r="W75" s="561"/>
      <c r="X75" s="561"/>
      <c r="Y75" s="562"/>
      <c r="Z75" s="378"/>
      <c r="AA75" s="261"/>
      <c r="AB75" s="261"/>
    </row>
    <row r="76" spans="1:28">
      <c r="A76" s="558"/>
      <c r="B76" s="261"/>
      <c r="C76" s="261"/>
      <c r="D76" s="561"/>
      <c r="E76" s="561"/>
      <c r="F76" s="561"/>
      <c r="G76" s="561"/>
      <c r="H76" s="560"/>
      <c r="K76" s="564"/>
      <c r="L76" s="378"/>
      <c r="M76" s="378"/>
      <c r="N76" s="565"/>
      <c r="O76" s="378"/>
      <c r="S76" s="456"/>
      <c r="T76" s="261"/>
      <c r="U76" s="261"/>
      <c r="V76" s="561"/>
      <c r="W76" s="561"/>
      <c r="X76" s="561"/>
      <c r="Y76" s="562"/>
      <c r="Z76" s="378"/>
      <c r="AA76" s="261"/>
      <c r="AB76" s="261"/>
    </row>
    <row r="77" spans="1:28">
      <c r="A77" s="558"/>
      <c r="B77" s="261"/>
      <c r="C77" s="261"/>
      <c r="D77" s="561"/>
      <c r="E77" s="561"/>
      <c r="F77" s="561"/>
      <c r="G77" s="561"/>
      <c r="H77" s="560"/>
      <c r="K77" s="564"/>
      <c r="L77" s="378"/>
      <c r="M77" s="378"/>
      <c r="N77" s="565"/>
      <c r="O77" s="378"/>
      <c r="S77" s="456"/>
      <c r="T77" s="261"/>
      <c r="U77" s="261"/>
      <c r="V77" s="561"/>
      <c r="W77" s="561"/>
      <c r="X77" s="561"/>
      <c r="Y77" s="562"/>
      <c r="Z77" s="378"/>
      <c r="AA77" s="261"/>
      <c r="AB77" s="261"/>
    </row>
    <row r="78" spans="1:28">
      <c r="A78" s="558"/>
      <c r="B78" s="261"/>
      <c r="C78" s="261"/>
      <c r="D78" s="561"/>
      <c r="E78" s="561"/>
      <c r="F78" s="561"/>
      <c r="G78" s="561"/>
      <c r="H78" s="560"/>
      <c r="K78" s="564"/>
      <c r="L78" s="378"/>
      <c r="M78" s="378"/>
      <c r="N78" s="565"/>
      <c r="O78" s="378"/>
      <c r="S78" s="456"/>
      <c r="T78" s="261"/>
      <c r="U78" s="261"/>
      <c r="V78" s="561"/>
      <c r="W78" s="561"/>
      <c r="X78" s="561"/>
      <c r="Y78" s="562"/>
      <c r="Z78" s="378"/>
      <c r="AA78" s="261"/>
      <c r="AB78" s="261"/>
    </row>
    <row r="79" spans="1:28">
      <c r="A79" s="558"/>
      <c r="B79" s="261"/>
      <c r="C79" s="261"/>
      <c r="D79" s="561"/>
      <c r="E79" s="561"/>
      <c r="F79" s="561"/>
      <c r="G79" s="561"/>
      <c r="H79" s="560"/>
      <c r="K79" s="564"/>
      <c r="L79" s="378"/>
      <c r="M79" s="378"/>
      <c r="N79" s="565"/>
      <c r="O79" s="378"/>
      <c r="S79" s="456"/>
      <c r="T79" s="261"/>
      <c r="U79" s="261"/>
      <c r="V79" s="561"/>
      <c r="W79" s="561"/>
      <c r="X79" s="561"/>
      <c r="Y79" s="562"/>
      <c r="Z79" s="378"/>
      <c r="AA79" s="261"/>
      <c r="AB79" s="261"/>
    </row>
    <row r="80" spans="1:28">
      <c r="A80" s="558"/>
      <c r="B80" s="261"/>
      <c r="C80" s="261"/>
      <c r="D80" s="561"/>
      <c r="E80" s="561"/>
      <c r="F80" s="561"/>
      <c r="G80" s="561"/>
      <c r="H80" s="560"/>
      <c r="K80" s="564"/>
      <c r="L80" s="378"/>
      <c r="M80" s="378"/>
      <c r="N80" s="565"/>
      <c r="O80" s="378"/>
      <c r="S80" s="456"/>
      <c r="T80" s="261"/>
      <c r="U80" s="261"/>
      <c r="V80" s="561"/>
      <c r="W80" s="561"/>
      <c r="X80" s="561"/>
      <c r="Y80" s="562"/>
      <c r="Z80" s="378"/>
      <c r="AA80" s="261"/>
      <c r="AB80" s="261"/>
    </row>
    <row r="81" spans="1:28">
      <c r="A81" s="558"/>
      <c r="B81" s="261"/>
      <c r="C81" s="261"/>
      <c r="D81" s="561"/>
      <c r="E81" s="561"/>
      <c r="F81" s="561"/>
      <c r="G81" s="561"/>
      <c r="H81" s="560"/>
      <c r="K81" s="564"/>
      <c r="L81" s="378"/>
      <c r="M81" s="378"/>
      <c r="N81" s="565"/>
      <c r="O81" s="378"/>
      <c r="S81" s="456"/>
      <c r="T81" s="261"/>
      <c r="U81" s="261"/>
      <c r="V81" s="561"/>
      <c r="W81" s="561"/>
      <c r="X81" s="561"/>
      <c r="Y81" s="562"/>
      <c r="Z81" s="378"/>
      <c r="AA81" s="261"/>
      <c r="AB81" s="261"/>
    </row>
    <row r="82" spans="1:28">
      <c r="A82" s="558"/>
      <c r="B82" s="261"/>
      <c r="C82" s="261"/>
      <c r="D82" s="561"/>
      <c r="E82" s="561"/>
      <c r="F82" s="561"/>
      <c r="G82" s="561"/>
      <c r="H82" s="560"/>
      <c r="K82" s="564"/>
      <c r="L82" s="378"/>
      <c r="M82" s="378"/>
      <c r="N82" s="565"/>
      <c r="O82" s="378"/>
      <c r="S82" s="456"/>
      <c r="T82" s="261"/>
      <c r="U82" s="261"/>
      <c r="V82" s="561"/>
      <c r="W82" s="561"/>
      <c r="X82" s="561"/>
      <c r="Y82" s="562"/>
      <c r="Z82" s="378"/>
      <c r="AA82" s="261"/>
      <c r="AB82" s="261"/>
    </row>
    <row r="83" spans="1:28">
      <c r="A83" s="558"/>
      <c r="B83" s="261"/>
      <c r="C83" s="261"/>
      <c r="D83" s="561"/>
      <c r="E83" s="561"/>
      <c r="F83" s="561"/>
      <c r="G83" s="561"/>
      <c r="H83" s="560"/>
      <c r="K83" s="564"/>
      <c r="L83" s="378"/>
      <c r="M83" s="378"/>
      <c r="N83" s="565"/>
      <c r="O83" s="378"/>
      <c r="S83" s="456"/>
      <c r="T83" s="261"/>
      <c r="U83" s="261"/>
      <c r="V83" s="561"/>
      <c r="W83" s="561"/>
      <c r="X83" s="561"/>
      <c r="Y83" s="562"/>
      <c r="Z83" s="378"/>
      <c r="AA83" s="261"/>
      <c r="AB83" s="261"/>
    </row>
    <row r="84" spans="1:28">
      <c r="A84" s="558"/>
      <c r="B84" s="261"/>
      <c r="C84" s="261"/>
      <c r="D84" s="561"/>
      <c r="E84" s="561"/>
      <c r="F84" s="561"/>
      <c r="G84" s="561"/>
      <c r="H84" s="560"/>
      <c r="K84" s="564"/>
      <c r="L84" s="378"/>
      <c r="M84" s="378"/>
      <c r="N84" s="565"/>
      <c r="O84" s="378"/>
      <c r="S84" s="456"/>
      <c r="T84" s="261"/>
      <c r="U84" s="261"/>
      <c r="V84" s="561"/>
      <c r="W84" s="561"/>
      <c r="X84" s="561"/>
      <c r="Y84" s="562"/>
      <c r="Z84" s="378"/>
      <c r="AA84" s="261"/>
      <c r="AB84" s="261"/>
    </row>
    <row r="85" spans="1:28">
      <c r="A85" s="558"/>
      <c r="B85" s="261"/>
      <c r="C85" s="261"/>
      <c r="D85" s="561"/>
      <c r="E85" s="561"/>
      <c r="F85" s="561"/>
      <c r="G85" s="561"/>
      <c r="H85" s="560"/>
      <c r="K85" s="564"/>
      <c r="L85" s="378"/>
      <c r="M85" s="378"/>
      <c r="N85" s="565"/>
      <c r="O85" s="378"/>
      <c r="S85" s="456"/>
      <c r="T85" s="261"/>
      <c r="U85" s="261"/>
      <c r="V85" s="561"/>
      <c r="W85" s="561"/>
      <c r="X85" s="561"/>
      <c r="Y85" s="562"/>
      <c r="Z85" s="378"/>
      <c r="AA85" s="261"/>
      <c r="AB85" s="261"/>
    </row>
    <row r="86" spans="1:28">
      <c r="A86" s="558"/>
      <c r="B86" s="261"/>
      <c r="C86" s="261"/>
      <c r="D86" s="561"/>
      <c r="E86" s="561"/>
      <c r="F86" s="561"/>
      <c r="G86" s="561"/>
      <c r="H86" s="560"/>
      <c r="K86" s="564"/>
      <c r="L86" s="378"/>
      <c r="M86" s="378"/>
      <c r="N86" s="565"/>
      <c r="O86" s="378"/>
      <c r="S86" s="456"/>
      <c r="T86" s="261"/>
      <c r="U86" s="261"/>
      <c r="V86" s="561"/>
      <c r="W86" s="561"/>
      <c r="X86" s="561"/>
      <c r="Y86" s="562"/>
      <c r="Z86" s="378"/>
      <c r="AA86" s="261"/>
      <c r="AB86" s="261"/>
    </row>
    <row r="87" spans="1:28">
      <c r="A87" s="558"/>
      <c r="B87" s="261"/>
      <c r="C87" s="261"/>
      <c r="D87" s="561"/>
      <c r="E87" s="561"/>
      <c r="F87" s="561"/>
      <c r="G87" s="561"/>
      <c r="H87" s="560"/>
      <c r="K87" s="564"/>
      <c r="L87" s="378"/>
      <c r="M87" s="378"/>
      <c r="N87" s="565"/>
      <c r="O87" s="378"/>
      <c r="S87" s="456"/>
      <c r="T87" s="261"/>
      <c r="U87" s="261"/>
      <c r="V87" s="561"/>
      <c r="W87" s="561"/>
      <c r="X87" s="561"/>
      <c r="Y87" s="562"/>
      <c r="Z87" s="378"/>
      <c r="AA87" s="261"/>
      <c r="AB87" s="261"/>
    </row>
    <row r="88" spans="1:28">
      <c r="A88" s="558"/>
      <c r="B88" s="261"/>
      <c r="C88" s="261"/>
      <c r="D88" s="561"/>
      <c r="E88" s="561"/>
      <c r="F88" s="561"/>
      <c r="G88" s="561"/>
      <c r="H88" s="560"/>
      <c r="K88" s="564"/>
      <c r="L88" s="378"/>
      <c r="M88" s="378"/>
      <c r="N88" s="565"/>
      <c r="O88" s="378"/>
      <c r="S88" s="456"/>
      <c r="T88" s="261"/>
      <c r="U88" s="261"/>
      <c r="V88" s="561"/>
      <c r="W88" s="561"/>
      <c r="X88" s="561"/>
      <c r="Y88" s="562"/>
      <c r="Z88" s="378"/>
      <c r="AA88" s="261"/>
      <c r="AB88" s="261"/>
    </row>
    <row r="89" spans="1:28">
      <c r="A89" s="558"/>
      <c r="B89" s="261"/>
      <c r="C89" s="261"/>
      <c r="D89" s="561"/>
      <c r="E89" s="561"/>
      <c r="F89" s="561"/>
      <c r="G89" s="561"/>
      <c r="H89" s="560"/>
      <c r="K89" s="564"/>
      <c r="L89" s="378"/>
      <c r="M89" s="378"/>
      <c r="N89" s="565"/>
      <c r="O89" s="378"/>
      <c r="S89" s="456"/>
      <c r="T89" s="261"/>
      <c r="U89" s="261"/>
      <c r="V89" s="561"/>
      <c r="W89" s="561"/>
      <c r="X89" s="561"/>
      <c r="Y89" s="562"/>
      <c r="Z89" s="378"/>
      <c r="AA89" s="261"/>
      <c r="AB89" s="261"/>
    </row>
    <row r="90" spans="1:28">
      <c r="A90" s="558"/>
      <c r="B90" s="261"/>
      <c r="C90" s="261"/>
      <c r="D90" s="561"/>
      <c r="E90" s="561"/>
      <c r="F90" s="561"/>
      <c r="G90" s="561"/>
      <c r="H90" s="560"/>
      <c r="K90" s="564"/>
      <c r="L90" s="378"/>
      <c r="M90" s="378"/>
      <c r="N90" s="565"/>
      <c r="O90" s="378"/>
      <c r="S90" s="456"/>
      <c r="T90" s="261"/>
      <c r="U90" s="261"/>
      <c r="V90" s="561"/>
      <c r="W90" s="561"/>
      <c r="X90" s="561"/>
      <c r="Y90" s="562"/>
      <c r="Z90" s="378"/>
      <c r="AA90" s="261"/>
      <c r="AB90" s="261"/>
    </row>
    <row r="91" spans="1:28">
      <c r="A91" s="558"/>
      <c r="B91" s="261"/>
      <c r="C91" s="261"/>
      <c r="D91" s="561"/>
      <c r="E91" s="561"/>
      <c r="F91" s="561"/>
      <c r="G91" s="561"/>
      <c r="H91" s="560"/>
      <c r="K91" s="564"/>
      <c r="L91" s="378"/>
      <c r="M91" s="378"/>
      <c r="N91" s="565"/>
      <c r="O91" s="378"/>
      <c r="S91" s="456"/>
      <c r="T91" s="261"/>
      <c r="U91" s="261"/>
      <c r="V91" s="561"/>
      <c r="W91" s="561"/>
      <c r="X91" s="561"/>
      <c r="Y91" s="562"/>
      <c r="Z91" s="378"/>
      <c r="AA91" s="261"/>
      <c r="AB91" s="261"/>
    </row>
    <row r="92" spans="1:28">
      <c r="A92" s="558"/>
      <c r="B92" s="261"/>
      <c r="C92" s="261"/>
      <c r="D92" s="561"/>
      <c r="E92" s="561"/>
      <c r="F92" s="561"/>
      <c r="G92" s="561"/>
      <c r="H92" s="560"/>
      <c r="K92" s="564"/>
      <c r="L92" s="378"/>
      <c r="M92" s="378"/>
      <c r="N92" s="565"/>
      <c r="O92" s="378"/>
      <c r="S92" s="456"/>
      <c r="T92" s="261"/>
      <c r="U92" s="261"/>
      <c r="V92" s="561"/>
      <c r="W92" s="561"/>
      <c r="X92" s="561"/>
      <c r="Y92" s="562"/>
      <c r="Z92" s="378"/>
      <c r="AA92" s="261"/>
      <c r="AB92" s="261"/>
    </row>
    <row r="93" spans="1:28">
      <c r="A93" s="558"/>
      <c r="B93" s="261"/>
      <c r="C93" s="261"/>
      <c r="D93" s="561"/>
      <c r="E93" s="561"/>
      <c r="F93" s="561"/>
      <c r="G93" s="561"/>
      <c r="H93" s="560"/>
      <c r="K93" s="564"/>
      <c r="L93" s="378"/>
      <c r="M93" s="378"/>
      <c r="N93" s="565"/>
      <c r="O93" s="378"/>
      <c r="S93" s="456"/>
      <c r="T93" s="261"/>
      <c r="U93" s="261"/>
      <c r="V93" s="561"/>
      <c r="W93" s="561"/>
      <c r="X93" s="561"/>
      <c r="Y93" s="562"/>
      <c r="Z93" s="378"/>
      <c r="AA93" s="261"/>
      <c r="AB93" s="261"/>
    </row>
    <row r="94" spans="1:28">
      <c r="A94" s="558"/>
      <c r="B94" s="261"/>
      <c r="C94" s="261"/>
      <c r="D94" s="561"/>
      <c r="E94" s="561"/>
      <c r="F94" s="561"/>
      <c r="G94" s="561"/>
      <c r="H94" s="560"/>
      <c r="K94" s="564"/>
      <c r="L94" s="378"/>
      <c r="M94" s="378"/>
      <c r="N94" s="565"/>
      <c r="O94" s="378"/>
      <c r="S94" s="456"/>
      <c r="T94" s="261"/>
      <c r="U94" s="261"/>
      <c r="V94" s="561"/>
      <c r="W94" s="561"/>
      <c r="X94" s="561"/>
      <c r="Y94" s="562"/>
      <c r="Z94" s="378"/>
      <c r="AA94" s="261"/>
      <c r="AB94" s="261"/>
    </row>
    <row r="95" spans="1:28">
      <c r="A95" s="558"/>
      <c r="B95" s="261"/>
      <c r="C95" s="261"/>
      <c r="D95" s="561"/>
      <c r="E95" s="561"/>
      <c r="F95" s="561"/>
      <c r="G95" s="561"/>
      <c r="H95" s="560"/>
      <c r="K95" s="564"/>
      <c r="L95" s="378"/>
      <c r="M95" s="378"/>
      <c r="N95" s="565"/>
      <c r="O95" s="378"/>
      <c r="S95" s="456"/>
      <c r="T95" s="261"/>
      <c r="U95" s="261"/>
      <c r="V95" s="561"/>
      <c r="W95" s="561"/>
      <c r="X95" s="561"/>
      <c r="Y95" s="562"/>
      <c r="Z95" s="378"/>
      <c r="AA95" s="261"/>
      <c r="AB95" s="261"/>
    </row>
    <row r="96" spans="1:28">
      <c r="A96" s="558"/>
      <c r="B96" s="261"/>
      <c r="C96" s="261"/>
      <c r="D96" s="561"/>
      <c r="E96" s="561"/>
      <c r="F96" s="561"/>
      <c r="G96" s="561"/>
      <c r="H96" s="378"/>
      <c r="K96" s="564"/>
      <c r="L96" s="378"/>
      <c r="M96" s="378"/>
      <c r="N96" s="565"/>
      <c r="O96" s="378"/>
      <c r="S96" s="456"/>
      <c r="T96" s="261"/>
      <c r="U96" s="261"/>
      <c r="V96" s="561"/>
      <c r="W96" s="561"/>
      <c r="X96" s="561"/>
      <c r="Y96" s="562"/>
      <c r="Z96" s="378"/>
      <c r="AA96" s="261"/>
      <c r="AB96" s="261"/>
    </row>
    <row r="97" spans="1:28">
      <c r="A97" s="558"/>
      <c r="B97" s="261"/>
      <c r="C97" s="261"/>
      <c r="D97" s="561"/>
      <c r="E97" s="561"/>
      <c r="F97" s="561"/>
      <c r="G97" s="561"/>
      <c r="H97" s="378"/>
      <c r="K97" s="564"/>
      <c r="L97" s="378"/>
      <c r="M97" s="378"/>
      <c r="N97" s="565"/>
      <c r="O97" s="378"/>
      <c r="S97" s="456"/>
      <c r="T97" s="261"/>
      <c r="U97" s="261"/>
      <c r="V97" s="561"/>
      <c r="W97" s="561"/>
      <c r="X97" s="561"/>
      <c r="Y97" s="562"/>
      <c r="Z97" s="378"/>
      <c r="AA97" s="261"/>
      <c r="AB97" s="261"/>
    </row>
    <row r="98" spans="1:28">
      <c r="A98" s="558"/>
      <c r="B98" s="261"/>
      <c r="C98" s="261"/>
      <c r="D98" s="561"/>
      <c r="E98" s="561"/>
      <c r="F98" s="561"/>
      <c r="G98" s="561"/>
      <c r="H98" s="378"/>
      <c r="K98" s="564"/>
      <c r="L98" s="378"/>
      <c r="M98" s="378"/>
      <c r="N98" s="565"/>
      <c r="O98" s="378"/>
      <c r="S98" s="456"/>
      <c r="T98" s="261"/>
      <c r="U98" s="261"/>
      <c r="V98" s="561"/>
      <c r="W98" s="561"/>
      <c r="X98" s="561"/>
      <c r="Y98" s="562"/>
      <c r="Z98" s="378"/>
      <c r="AA98" s="261"/>
      <c r="AB98" s="261"/>
    </row>
    <row r="99" spans="1:28">
      <c r="A99" s="558"/>
      <c r="B99" s="261"/>
      <c r="C99" s="261"/>
      <c r="D99" s="561"/>
      <c r="E99" s="561"/>
      <c r="F99" s="561"/>
      <c r="G99" s="561"/>
      <c r="H99" s="378"/>
      <c r="K99" s="564"/>
      <c r="L99" s="378"/>
      <c r="M99" s="378"/>
      <c r="N99" s="565"/>
      <c r="O99" s="378"/>
      <c r="S99" s="456"/>
      <c r="T99" s="261"/>
      <c r="U99" s="261"/>
      <c r="V99" s="561"/>
      <c r="W99" s="561"/>
      <c r="X99" s="561"/>
      <c r="Y99" s="562"/>
      <c r="Z99" s="378"/>
      <c r="AA99" s="261"/>
      <c r="AB99" s="261"/>
    </row>
    <row r="100" spans="1:28">
      <c r="A100" s="558"/>
      <c r="B100" s="261"/>
      <c r="C100" s="261"/>
      <c r="D100" s="561"/>
      <c r="E100" s="561"/>
      <c r="F100" s="561"/>
      <c r="G100" s="561"/>
      <c r="H100" s="378"/>
      <c r="K100" s="564"/>
      <c r="L100" s="378"/>
      <c r="M100" s="378"/>
      <c r="N100" s="565"/>
      <c r="O100" s="378"/>
      <c r="S100" s="456"/>
      <c r="T100" s="261"/>
      <c r="U100" s="261"/>
      <c r="V100" s="561"/>
      <c r="W100" s="561"/>
      <c r="X100" s="561"/>
      <c r="Y100" s="562"/>
      <c r="Z100" s="378"/>
      <c r="AA100" s="261"/>
      <c r="AB100" s="261"/>
    </row>
    <row r="101" spans="1:28">
      <c r="A101" s="558"/>
      <c r="B101" s="261"/>
      <c r="C101" s="261"/>
      <c r="D101" s="561"/>
      <c r="E101" s="561"/>
      <c r="F101" s="561"/>
      <c r="G101" s="561"/>
      <c r="H101" s="378"/>
      <c r="K101" s="564"/>
      <c r="L101" s="378"/>
      <c r="M101" s="378"/>
      <c r="N101" s="565"/>
      <c r="O101" s="378"/>
      <c r="S101" s="456"/>
      <c r="T101" s="261"/>
      <c r="U101" s="261"/>
      <c r="V101" s="561"/>
      <c r="W101" s="561"/>
      <c r="X101" s="561"/>
      <c r="Y101" s="562"/>
      <c r="Z101" s="378"/>
      <c r="AA101" s="261"/>
      <c r="AB101" s="261"/>
    </row>
    <row r="102" spans="1:28">
      <c r="A102" s="558"/>
      <c r="B102" s="261"/>
      <c r="C102" s="261"/>
      <c r="D102" s="561"/>
      <c r="E102" s="561"/>
      <c r="F102" s="561"/>
      <c r="G102" s="561"/>
      <c r="H102" s="378"/>
      <c r="K102" s="564"/>
      <c r="L102" s="378"/>
      <c r="M102" s="378"/>
      <c r="N102" s="565"/>
      <c r="O102" s="378"/>
      <c r="S102" s="456"/>
      <c r="T102" s="261"/>
      <c r="U102" s="261"/>
      <c r="V102" s="561"/>
      <c r="W102" s="561"/>
      <c r="X102" s="561"/>
      <c r="Y102" s="562"/>
      <c r="Z102" s="378"/>
      <c r="AA102" s="261"/>
      <c r="AB102" s="261"/>
    </row>
    <row r="103" spans="1:28">
      <c r="A103" s="558"/>
      <c r="B103" s="261"/>
      <c r="C103" s="261"/>
      <c r="D103" s="561"/>
      <c r="E103" s="561"/>
      <c r="F103" s="561"/>
      <c r="G103" s="561"/>
      <c r="H103" s="378"/>
      <c r="K103" s="564"/>
      <c r="L103" s="378"/>
      <c r="M103" s="378"/>
      <c r="N103" s="565"/>
      <c r="O103" s="378"/>
      <c r="S103" s="456"/>
      <c r="T103" s="261"/>
      <c r="U103" s="261"/>
      <c r="V103" s="561"/>
      <c r="W103" s="561"/>
      <c r="X103" s="561"/>
      <c r="Y103" s="562"/>
      <c r="Z103" s="378"/>
      <c r="AA103" s="261"/>
      <c r="AB103" s="261"/>
    </row>
    <row r="104" spans="1:28">
      <c r="A104" s="558"/>
      <c r="B104" s="261"/>
      <c r="C104" s="261"/>
      <c r="D104" s="561"/>
      <c r="E104" s="561"/>
      <c r="F104" s="561"/>
      <c r="G104" s="561"/>
      <c r="H104" s="378"/>
      <c r="K104" s="564"/>
      <c r="L104" s="378"/>
      <c r="M104" s="378"/>
      <c r="N104" s="565"/>
      <c r="O104" s="378"/>
      <c r="S104" s="456"/>
      <c r="T104" s="261"/>
      <c r="U104" s="261"/>
      <c r="V104" s="561"/>
      <c r="W104" s="561"/>
      <c r="X104" s="561"/>
      <c r="Y104" s="562"/>
      <c r="Z104" s="378"/>
      <c r="AA104" s="261"/>
      <c r="AB104" s="261"/>
    </row>
    <row r="105" spans="1:28">
      <c r="A105" s="558"/>
      <c r="B105" s="261"/>
      <c r="C105" s="261"/>
      <c r="D105" s="561"/>
      <c r="E105" s="561"/>
      <c r="F105" s="561"/>
      <c r="G105" s="561"/>
      <c r="H105" s="378"/>
      <c r="K105" s="564"/>
      <c r="L105" s="378"/>
      <c r="M105" s="378"/>
      <c r="N105" s="565"/>
      <c r="O105" s="378"/>
      <c r="S105" s="456"/>
      <c r="T105" s="261"/>
      <c r="U105" s="261"/>
      <c r="V105" s="561"/>
      <c r="W105" s="561"/>
      <c r="X105" s="561"/>
      <c r="Y105" s="562"/>
      <c r="Z105" s="378"/>
      <c r="AA105" s="261"/>
      <c r="AB105" s="261"/>
    </row>
    <row r="106" spans="1:28">
      <c r="A106" s="558"/>
      <c r="B106" s="261"/>
      <c r="C106" s="261"/>
      <c r="D106" s="561"/>
      <c r="E106" s="561"/>
      <c r="F106" s="561"/>
      <c r="G106" s="561"/>
      <c r="H106" s="378"/>
      <c r="K106" s="564"/>
      <c r="L106" s="378"/>
      <c r="M106" s="378"/>
      <c r="N106" s="565"/>
      <c r="O106" s="378"/>
      <c r="S106" s="456"/>
      <c r="T106" s="261"/>
      <c r="U106" s="261"/>
      <c r="V106" s="561"/>
      <c r="W106" s="561"/>
      <c r="X106" s="561"/>
      <c r="Y106" s="562"/>
      <c r="Z106" s="378"/>
      <c r="AA106" s="261"/>
      <c r="AB106" s="261"/>
    </row>
    <row r="107" spans="1:28">
      <c r="A107" s="558"/>
      <c r="B107" s="261"/>
      <c r="C107" s="261"/>
      <c r="D107" s="561"/>
      <c r="E107" s="561"/>
      <c r="F107" s="561"/>
      <c r="G107" s="561"/>
      <c r="H107" s="378"/>
      <c r="K107" s="564"/>
      <c r="L107" s="378"/>
      <c r="M107" s="378"/>
      <c r="N107" s="565"/>
      <c r="O107" s="378"/>
      <c r="S107" s="456"/>
      <c r="T107" s="261"/>
      <c r="U107" s="261"/>
      <c r="V107" s="561"/>
      <c r="W107" s="561"/>
      <c r="X107" s="561"/>
      <c r="Y107" s="562"/>
      <c r="Z107" s="378"/>
      <c r="AA107" s="261"/>
      <c r="AB107" s="261"/>
    </row>
    <row r="108" spans="1:28">
      <c r="A108" s="558"/>
      <c r="B108" s="261"/>
      <c r="C108" s="261"/>
      <c r="D108" s="561"/>
      <c r="E108" s="561"/>
      <c r="F108" s="561"/>
      <c r="G108" s="561"/>
      <c r="H108" s="378"/>
      <c r="K108" s="564"/>
      <c r="L108" s="378"/>
      <c r="M108" s="378"/>
      <c r="N108" s="565"/>
      <c r="O108" s="378"/>
      <c r="S108" s="456"/>
      <c r="T108" s="261"/>
      <c r="U108" s="261"/>
      <c r="V108" s="561"/>
      <c r="W108" s="561"/>
      <c r="X108" s="561"/>
      <c r="Y108" s="562"/>
      <c r="Z108" s="378"/>
      <c r="AA108" s="261"/>
      <c r="AB108" s="261"/>
    </row>
    <row r="109" spans="1:28">
      <c r="A109" s="558"/>
      <c r="B109" s="261"/>
      <c r="C109" s="261"/>
      <c r="D109" s="561"/>
      <c r="E109" s="561"/>
      <c r="F109" s="561"/>
      <c r="G109" s="561"/>
      <c r="H109" s="378"/>
      <c r="K109" s="564"/>
      <c r="L109" s="378"/>
      <c r="M109" s="378"/>
      <c r="N109" s="565"/>
      <c r="O109" s="378"/>
      <c r="S109" s="456"/>
      <c r="T109" s="261"/>
      <c r="U109" s="261"/>
      <c r="V109" s="561"/>
      <c r="W109" s="561"/>
      <c r="X109" s="561"/>
      <c r="Y109" s="562"/>
      <c r="Z109" s="378"/>
      <c r="AA109" s="261"/>
      <c r="AB109" s="261"/>
    </row>
    <row r="110" spans="1:28">
      <c r="A110" s="558"/>
      <c r="B110" s="261"/>
      <c r="C110" s="261"/>
      <c r="D110" s="561"/>
      <c r="E110" s="561"/>
      <c r="F110" s="561"/>
      <c r="G110" s="561"/>
      <c r="H110" s="378"/>
      <c r="K110" s="564"/>
      <c r="L110" s="378"/>
      <c r="M110" s="378"/>
      <c r="N110" s="565"/>
      <c r="O110" s="378"/>
      <c r="S110" s="456"/>
      <c r="T110" s="261"/>
      <c r="U110" s="261"/>
      <c r="V110" s="561"/>
      <c r="W110" s="561"/>
      <c r="X110" s="561"/>
      <c r="Y110" s="562"/>
      <c r="Z110" s="378"/>
      <c r="AA110" s="261"/>
      <c r="AB110" s="261"/>
    </row>
    <row r="111" spans="1:28">
      <c r="A111" s="558"/>
      <c r="B111" s="261"/>
      <c r="C111" s="261"/>
      <c r="D111" s="561"/>
      <c r="E111" s="561"/>
      <c r="F111" s="561"/>
      <c r="G111" s="561"/>
      <c r="H111" s="378"/>
      <c r="K111" s="564"/>
      <c r="L111" s="378"/>
      <c r="M111" s="378"/>
      <c r="N111" s="565"/>
      <c r="O111" s="378"/>
      <c r="S111" s="456"/>
      <c r="T111" s="261"/>
      <c r="U111" s="261"/>
      <c r="V111" s="561"/>
      <c r="W111" s="561"/>
      <c r="X111" s="561"/>
      <c r="Y111" s="562"/>
      <c r="Z111" s="378"/>
      <c r="AA111" s="261"/>
      <c r="AB111" s="261"/>
    </row>
    <row r="112" spans="1:28">
      <c r="A112" s="558"/>
      <c r="B112" s="261"/>
      <c r="C112" s="261"/>
      <c r="D112" s="561"/>
      <c r="E112" s="561"/>
      <c r="F112" s="561"/>
      <c r="G112" s="561"/>
      <c r="H112" s="378"/>
      <c r="K112" s="564"/>
      <c r="L112" s="378"/>
      <c r="M112" s="378"/>
      <c r="N112" s="565"/>
      <c r="O112" s="378"/>
      <c r="S112" s="456"/>
      <c r="T112" s="261"/>
      <c r="U112" s="261"/>
      <c r="V112" s="561"/>
      <c r="W112" s="561"/>
      <c r="X112" s="561"/>
      <c r="Y112" s="562"/>
      <c r="Z112" s="378"/>
      <c r="AA112" s="261"/>
      <c r="AB112" s="261"/>
    </row>
    <row r="113" spans="1:28">
      <c r="A113" s="558"/>
      <c r="B113" s="261"/>
      <c r="C113" s="261"/>
      <c r="D113" s="561"/>
      <c r="E113" s="561"/>
      <c r="F113" s="561"/>
      <c r="G113" s="561"/>
      <c r="H113" s="378"/>
      <c r="K113" s="564"/>
      <c r="L113" s="378"/>
      <c r="M113" s="378"/>
      <c r="N113" s="565"/>
      <c r="O113" s="378"/>
      <c r="S113" s="456"/>
      <c r="T113" s="261"/>
      <c r="U113" s="261"/>
      <c r="V113" s="561"/>
      <c r="W113" s="561"/>
      <c r="X113" s="561"/>
      <c r="Y113" s="562"/>
      <c r="Z113" s="378"/>
      <c r="AA113" s="261"/>
      <c r="AB113" s="261"/>
    </row>
    <row r="114" spans="1:28">
      <c r="A114" s="558"/>
      <c r="B114" s="261"/>
      <c r="C114" s="261"/>
      <c r="D114" s="561"/>
      <c r="E114" s="561"/>
      <c r="F114" s="561"/>
      <c r="G114" s="561"/>
      <c r="H114" s="378"/>
      <c r="K114" s="564"/>
      <c r="L114" s="378"/>
      <c r="M114" s="378"/>
      <c r="N114" s="565"/>
      <c r="O114" s="378"/>
      <c r="S114" s="456"/>
      <c r="T114" s="261"/>
      <c r="U114" s="261"/>
      <c r="V114" s="561"/>
      <c r="W114" s="561"/>
      <c r="X114" s="561"/>
      <c r="Y114" s="562"/>
      <c r="Z114" s="378"/>
      <c r="AA114" s="261"/>
      <c r="AB114" s="261"/>
    </row>
    <row r="115" spans="1:28">
      <c r="A115" s="558"/>
      <c r="B115" s="261"/>
      <c r="C115" s="261"/>
      <c r="D115" s="561"/>
      <c r="E115" s="561"/>
      <c r="F115" s="561"/>
      <c r="G115" s="561"/>
      <c r="H115" s="378"/>
      <c r="K115" s="564"/>
      <c r="L115" s="378"/>
      <c r="M115" s="378"/>
      <c r="N115" s="565"/>
      <c r="O115" s="378"/>
      <c r="S115" s="456"/>
      <c r="T115" s="261"/>
      <c r="U115" s="261"/>
      <c r="V115" s="561"/>
      <c r="W115" s="561"/>
      <c r="X115" s="561"/>
      <c r="Y115" s="562"/>
      <c r="Z115" s="378"/>
      <c r="AA115" s="261"/>
      <c r="AB115" s="261"/>
    </row>
    <row r="116" spans="1:28">
      <c r="A116" s="558"/>
      <c r="B116" s="261"/>
      <c r="C116" s="261"/>
      <c r="D116" s="561"/>
      <c r="E116" s="561"/>
      <c r="F116" s="561"/>
      <c r="G116" s="561"/>
      <c r="H116" s="378"/>
      <c r="K116" s="564"/>
      <c r="L116" s="378"/>
      <c r="M116" s="378"/>
      <c r="N116" s="565"/>
      <c r="O116" s="378"/>
      <c r="S116" s="456"/>
      <c r="T116" s="261"/>
      <c r="U116" s="261"/>
      <c r="V116" s="561"/>
      <c r="W116" s="561"/>
      <c r="X116" s="561"/>
      <c r="Y116" s="562"/>
      <c r="Z116" s="378"/>
      <c r="AA116" s="261"/>
      <c r="AB116" s="261"/>
    </row>
    <row r="117" spans="1:28">
      <c r="A117" s="558"/>
      <c r="B117" s="261"/>
      <c r="C117" s="261"/>
      <c r="D117" s="561"/>
      <c r="E117" s="561"/>
      <c r="F117" s="561"/>
      <c r="G117" s="561"/>
      <c r="H117" s="378"/>
      <c r="K117" s="564"/>
      <c r="L117" s="378"/>
      <c r="M117" s="378"/>
      <c r="N117" s="565"/>
      <c r="O117" s="378"/>
      <c r="S117" s="456"/>
      <c r="T117" s="261"/>
      <c r="U117" s="261"/>
      <c r="V117" s="561"/>
      <c r="W117" s="561"/>
      <c r="X117" s="561"/>
      <c r="Y117" s="562"/>
      <c r="Z117" s="378"/>
      <c r="AA117" s="261"/>
      <c r="AB117" s="261"/>
    </row>
    <row r="118" spans="1:28">
      <c r="A118" s="558"/>
      <c r="B118" s="261"/>
      <c r="C118" s="261"/>
      <c r="D118" s="561"/>
      <c r="E118" s="561"/>
      <c r="F118" s="561"/>
      <c r="G118" s="561"/>
      <c r="H118" s="378"/>
      <c r="K118" s="564"/>
      <c r="L118" s="378"/>
      <c r="M118" s="378"/>
      <c r="N118" s="565"/>
      <c r="O118" s="378"/>
      <c r="S118" s="456"/>
      <c r="T118" s="261"/>
      <c r="U118" s="261"/>
      <c r="V118" s="561"/>
      <c r="W118" s="561"/>
      <c r="X118" s="561"/>
      <c r="Y118" s="562"/>
      <c r="Z118" s="378"/>
      <c r="AA118" s="261"/>
      <c r="AB118" s="261"/>
    </row>
    <row r="119" spans="1:28">
      <c r="A119" s="558"/>
      <c r="B119" s="261"/>
      <c r="C119" s="261"/>
      <c r="D119" s="561"/>
      <c r="E119" s="561"/>
      <c r="F119" s="561"/>
      <c r="G119" s="561"/>
      <c r="H119" s="378"/>
      <c r="K119" s="564"/>
      <c r="L119" s="378"/>
      <c r="M119" s="378"/>
      <c r="N119" s="565"/>
      <c r="O119" s="378"/>
      <c r="S119" s="456"/>
      <c r="T119" s="261"/>
      <c r="U119" s="261"/>
      <c r="V119" s="561"/>
      <c r="W119" s="561"/>
      <c r="X119" s="561"/>
      <c r="Y119" s="562"/>
      <c r="Z119" s="378"/>
      <c r="AA119" s="261"/>
      <c r="AB119" s="261"/>
    </row>
    <row r="120" spans="1:28">
      <c r="A120" s="558"/>
      <c r="B120" s="261"/>
      <c r="C120" s="261"/>
      <c r="D120" s="561"/>
      <c r="E120" s="561"/>
      <c r="F120" s="561"/>
      <c r="G120" s="561"/>
      <c r="H120" s="378"/>
      <c r="K120" s="564"/>
      <c r="L120" s="378"/>
      <c r="M120" s="378"/>
      <c r="N120" s="565"/>
      <c r="O120" s="378"/>
      <c r="S120" s="456"/>
      <c r="T120" s="261"/>
      <c r="U120" s="261"/>
      <c r="V120" s="561"/>
      <c r="W120" s="561"/>
      <c r="X120" s="561"/>
      <c r="Y120" s="562"/>
      <c r="Z120" s="378"/>
      <c r="AA120" s="261"/>
      <c r="AB120" s="261"/>
    </row>
    <row r="121" spans="1:28">
      <c r="A121" s="558"/>
      <c r="B121" s="261"/>
      <c r="C121" s="261"/>
      <c r="D121" s="561"/>
      <c r="E121" s="561"/>
      <c r="F121" s="561"/>
      <c r="G121" s="561"/>
      <c r="H121" s="378"/>
      <c r="K121" s="564"/>
      <c r="L121" s="378"/>
      <c r="M121" s="378"/>
      <c r="N121" s="565"/>
      <c r="O121" s="378"/>
      <c r="S121" s="456"/>
      <c r="T121" s="261"/>
      <c r="U121" s="261"/>
      <c r="V121" s="561"/>
      <c r="W121" s="561"/>
      <c r="X121" s="561"/>
      <c r="Y121" s="562"/>
      <c r="Z121" s="378"/>
      <c r="AA121" s="261"/>
      <c r="AB121" s="261"/>
    </row>
    <row r="122" spans="1:28">
      <c r="A122" s="558"/>
      <c r="B122" s="261"/>
      <c r="C122" s="261"/>
      <c r="D122" s="561"/>
      <c r="E122" s="561"/>
      <c r="F122" s="561"/>
      <c r="G122" s="561"/>
      <c r="H122" s="378"/>
      <c r="K122" s="564"/>
      <c r="L122" s="378"/>
      <c r="M122" s="378"/>
      <c r="N122" s="565"/>
      <c r="O122" s="378"/>
      <c r="S122" s="456"/>
      <c r="T122" s="261"/>
      <c r="U122" s="261"/>
      <c r="V122" s="561"/>
      <c r="W122" s="561"/>
      <c r="X122" s="561"/>
      <c r="Y122" s="562"/>
      <c r="Z122" s="378"/>
      <c r="AA122" s="261"/>
      <c r="AB122" s="261"/>
    </row>
    <row r="123" spans="1:28">
      <c r="A123" s="558"/>
      <c r="B123" s="261"/>
      <c r="C123" s="261"/>
      <c r="D123" s="561"/>
      <c r="E123" s="561"/>
      <c r="F123" s="561"/>
      <c r="G123" s="561"/>
      <c r="H123" s="378"/>
      <c r="K123" s="564"/>
      <c r="L123" s="378"/>
      <c r="M123" s="378"/>
      <c r="N123" s="565"/>
      <c r="O123" s="378"/>
      <c r="S123" s="456"/>
      <c r="T123" s="261"/>
      <c r="U123" s="261"/>
      <c r="V123" s="561"/>
      <c r="W123" s="561"/>
      <c r="X123" s="561"/>
      <c r="Y123" s="562"/>
      <c r="Z123" s="378"/>
      <c r="AA123" s="261"/>
      <c r="AB123" s="261"/>
    </row>
    <row r="124" spans="1:28">
      <c r="A124" s="558"/>
      <c r="B124" s="261"/>
      <c r="C124" s="261"/>
      <c r="D124" s="561"/>
      <c r="E124" s="561"/>
      <c r="F124" s="561"/>
      <c r="G124" s="561"/>
      <c r="H124" s="378"/>
      <c r="K124" s="564"/>
      <c r="L124" s="378"/>
      <c r="M124" s="378"/>
      <c r="N124" s="565"/>
      <c r="O124" s="378"/>
      <c r="S124" s="456"/>
      <c r="T124" s="261"/>
      <c r="U124" s="261"/>
      <c r="V124" s="561"/>
      <c r="W124" s="561"/>
      <c r="X124" s="561"/>
      <c r="Y124" s="562"/>
      <c r="Z124" s="378"/>
      <c r="AA124" s="261"/>
      <c r="AB124" s="261"/>
    </row>
    <row r="125" spans="1:28">
      <c r="A125" s="558"/>
      <c r="B125" s="261"/>
      <c r="C125" s="261"/>
      <c r="D125" s="561"/>
      <c r="E125" s="561"/>
      <c r="F125" s="561"/>
      <c r="G125" s="561"/>
      <c r="H125" s="378"/>
      <c r="K125" s="564"/>
      <c r="L125" s="378"/>
      <c r="M125" s="378"/>
      <c r="N125" s="565"/>
      <c r="O125" s="378"/>
      <c r="S125" s="456"/>
      <c r="T125" s="261"/>
      <c r="U125" s="261"/>
      <c r="V125" s="561"/>
      <c r="W125" s="561"/>
      <c r="X125" s="561"/>
      <c r="Y125" s="562"/>
      <c r="Z125" s="378"/>
      <c r="AA125" s="261"/>
      <c r="AB125" s="261"/>
    </row>
    <row r="126" spans="1:28">
      <c r="A126" s="558"/>
      <c r="B126" s="261"/>
      <c r="C126" s="261"/>
      <c r="D126" s="561"/>
      <c r="E126" s="561"/>
      <c r="F126" s="561"/>
      <c r="G126" s="561"/>
      <c r="H126" s="378"/>
      <c r="K126" s="564"/>
      <c r="L126" s="378"/>
      <c r="M126" s="378"/>
      <c r="N126" s="565"/>
      <c r="O126" s="378"/>
      <c r="S126" s="456"/>
      <c r="T126" s="261"/>
      <c r="U126" s="261"/>
      <c r="V126" s="561"/>
      <c r="W126" s="561"/>
      <c r="X126" s="561"/>
      <c r="Y126" s="562"/>
      <c r="Z126" s="378"/>
      <c r="AA126" s="261"/>
      <c r="AB126" s="261"/>
    </row>
    <row r="127" spans="1:28">
      <c r="A127" s="558"/>
      <c r="B127" s="261"/>
      <c r="C127" s="261"/>
      <c r="D127" s="561"/>
      <c r="E127" s="561"/>
      <c r="F127" s="561"/>
      <c r="G127" s="561"/>
      <c r="H127" s="378"/>
      <c r="K127" s="564"/>
      <c r="L127" s="378"/>
      <c r="M127" s="378"/>
      <c r="N127" s="565"/>
      <c r="O127" s="378"/>
      <c r="S127" s="456"/>
      <c r="T127" s="261"/>
      <c r="U127" s="261"/>
      <c r="V127" s="561"/>
      <c r="W127" s="561"/>
      <c r="X127" s="561"/>
      <c r="Y127" s="562"/>
      <c r="Z127" s="378"/>
      <c r="AA127" s="261"/>
      <c r="AB127" s="261"/>
    </row>
    <row r="128" spans="1:28">
      <c r="A128" s="558"/>
      <c r="B128" s="261"/>
      <c r="C128" s="261"/>
      <c r="D128" s="561"/>
      <c r="E128" s="561"/>
      <c r="F128" s="561"/>
      <c r="G128" s="561"/>
      <c r="H128" s="378"/>
      <c r="K128" s="564"/>
      <c r="L128" s="378"/>
      <c r="M128" s="378"/>
      <c r="N128" s="565"/>
      <c r="O128" s="378"/>
      <c r="S128" s="456"/>
      <c r="T128" s="261"/>
      <c r="U128" s="261"/>
      <c r="V128" s="561"/>
      <c r="W128" s="561"/>
      <c r="X128" s="561"/>
      <c r="Y128" s="562"/>
      <c r="Z128" s="378"/>
      <c r="AA128" s="261"/>
      <c r="AB128" s="261"/>
    </row>
    <row r="129" spans="1:28">
      <c r="A129" s="558"/>
      <c r="B129" s="261"/>
      <c r="C129" s="261"/>
      <c r="D129" s="561"/>
      <c r="E129" s="561"/>
      <c r="F129" s="561"/>
      <c r="G129" s="561"/>
      <c r="H129" s="378"/>
      <c r="K129" s="564"/>
      <c r="L129" s="378"/>
      <c r="M129" s="378"/>
      <c r="N129" s="565"/>
      <c r="O129" s="378"/>
      <c r="S129" s="456"/>
      <c r="T129" s="261"/>
      <c r="U129" s="261"/>
      <c r="V129" s="561"/>
      <c r="W129" s="561"/>
      <c r="X129" s="561"/>
      <c r="Y129" s="562"/>
      <c r="Z129" s="378"/>
      <c r="AA129" s="261"/>
      <c r="AB129" s="261"/>
    </row>
    <row r="130" spans="1:28">
      <c r="A130" s="558"/>
      <c r="B130" s="261"/>
      <c r="C130" s="261"/>
      <c r="D130" s="561"/>
      <c r="E130" s="561"/>
      <c r="F130" s="561"/>
      <c r="G130" s="561"/>
      <c r="H130" s="378"/>
      <c r="K130" s="564"/>
      <c r="L130" s="378"/>
      <c r="M130" s="378"/>
      <c r="N130" s="565"/>
      <c r="O130" s="378"/>
      <c r="S130" s="456"/>
      <c r="T130" s="261"/>
      <c r="U130" s="261"/>
      <c r="V130" s="561"/>
      <c r="W130" s="561"/>
      <c r="X130" s="561"/>
      <c r="Y130" s="562"/>
      <c r="Z130" s="378"/>
      <c r="AA130" s="261"/>
      <c r="AB130" s="261"/>
    </row>
    <row r="131" spans="1:28">
      <c r="A131" s="558"/>
      <c r="B131" s="261"/>
      <c r="C131" s="261"/>
      <c r="D131" s="561"/>
      <c r="E131" s="561"/>
      <c r="F131" s="561"/>
      <c r="G131" s="561"/>
      <c r="H131" s="378"/>
      <c r="K131" s="564"/>
      <c r="L131" s="378"/>
      <c r="M131" s="378"/>
      <c r="N131" s="565"/>
      <c r="O131" s="378"/>
      <c r="S131" s="456"/>
      <c r="T131" s="261"/>
      <c r="U131" s="261"/>
      <c r="V131" s="561"/>
      <c r="W131" s="561"/>
      <c r="X131" s="561"/>
      <c r="Y131" s="562"/>
      <c r="Z131" s="378"/>
      <c r="AA131" s="261"/>
      <c r="AB131" s="261"/>
    </row>
    <row r="132" spans="1:28">
      <c r="A132" s="558"/>
      <c r="B132" s="261"/>
      <c r="C132" s="261"/>
      <c r="D132" s="561"/>
      <c r="E132" s="561"/>
      <c r="F132" s="561"/>
      <c r="G132" s="561"/>
      <c r="H132" s="378"/>
      <c r="K132" s="564"/>
      <c r="L132" s="378"/>
      <c r="M132" s="378"/>
      <c r="N132" s="565"/>
      <c r="O132" s="378"/>
      <c r="S132" s="456"/>
      <c r="T132" s="261"/>
      <c r="U132" s="261"/>
      <c r="V132" s="561"/>
      <c r="W132" s="561"/>
      <c r="X132" s="561"/>
      <c r="Y132" s="562"/>
      <c r="Z132" s="378"/>
      <c r="AA132" s="261"/>
      <c r="AB132" s="261"/>
    </row>
    <row r="133" spans="1:28">
      <c r="A133" s="558"/>
      <c r="B133" s="261"/>
      <c r="C133" s="261"/>
      <c r="D133" s="561"/>
      <c r="E133" s="561"/>
      <c r="F133" s="561"/>
      <c r="G133" s="561"/>
      <c r="H133" s="378"/>
      <c r="K133" s="564"/>
      <c r="L133" s="378"/>
      <c r="M133" s="378"/>
      <c r="N133" s="565"/>
      <c r="O133" s="378"/>
      <c r="S133" s="456"/>
      <c r="T133" s="261"/>
      <c r="U133" s="261"/>
      <c r="V133" s="561"/>
      <c r="W133" s="561"/>
      <c r="X133" s="561"/>
      <c r="Y133" s="562"/>
      <c r="Z133" s="378"/>
      <c r="AA133" s="261"/>
      <c r="AB133" s="261"/>
    </row>
    <row r="134" spans="1:28">
      <c r="A134" s="558"/>
      <c r="B134" s="261"/>
      <c r="C134" s="261"/>
      <c r="D134" s="561"/>
      <c r="E134" s="561"/>
      <c r="F134" s="561"/>
      <c r="G134" s="561"/>
      <c r="H134" s="378"/>
      <c r="K134" s="564"/>
      <c r="L134" s="378"/>
      <c r="M134" s="378"/>
      <c r="N134" s="565"/>
      <c r="O134" s="378"/>
      <c r="S134" s="456"/>
      <c r="T134" s="261"/>
      <c r="U134" s="261"/>
      <c r="V134" s="561"/>
      <c r="W134" s="561"/>
      <c r="X134" s="561"/>
      <c r="Y134" s="562"/>
      <c r="Z134" s="378"/>
      <c r="AA134" s="261"/>
      <c r="AB134" s="261"/>
    </row>
    <row r="135" spans="1:28">
      <c r="A135" s="558"/>
      <c r="B135" s="261"/>
      <c r="C135" s="261"/>
      <c r="D135" s="561"/>
      <c r="E135" s="561"/>
      <c r="F135" s="561"/>
      <c r="G135" s="561"/>
      <c r="H135" s="378"/>
      <c r="K135" s="564"/>
      <c r="L135" s="378"/>
      <c r="M135" s="378"/>
      <c r="N135" s="565"/>
      <c r="O135" s="378"/>
      <c r="S135" s="456"/>
      <c r="T135" s="261"/>
      <c r="U135" s="261"/>
      <c r="V135" s="561"/>
      <c r="W135" s="561"/>
      <c r="X135" s="561"/>
      <c r="Y135" s="562"/>
      <c r="Z135" s="378"/>
      <c r="AA135" s="261"/>
      <c r="AB135" s="261"/>
    </row>
    <row r="136" spans="1:28">
      <c r="A136" s="558"/>
      <c r="B136" s="261"/>
      <c r="C136" s="261"/>
      <c r="D136" s="561"/>
      <c r="E136" s="561"/>
      <c r="F136" s="561"/>
      <c r="G136" s="561"/>
      <c r="H136" s="378"/>
      <c r="K136" s="564"/>
      <c r="L136" s="378"/>
      <c r="M136" s="378"/>
      <c r="N136" s="565"/>
      <c r="O136" s="378"/>
      <c r="S136" s="456"/>
      <c r="T136" s="261"/>
      <c r="U136" s="261"/>
      <c r="V136" s="561"/>
      <c r="W136" s="561"/>
      <c r="X136" s="561"/>
      <c r="Y136" s="562"/>
      <c r="Z136" s="378"/>
      <c r="AA136" s="261"/>
      <c r="AB136" s="261"/>
    </row>
    <row r="137" spans="1:28">
      <c r="A137" s="558"/>
      <c r="B137" s="261"/>
      <c r="C137" s="261"/>
      <c r="D137" s="561"/>
      <c r="E137" s="561"/>
      <c r="F137" s="561"/>
      <c r="G137" s="561"/>
      <c r="H137" s="378"/>
      <c r="K137" s="564"/>
      <c r="L137" s="378"/>
      <c r="M137" s="378"/>
      <c r="N137" s="565"/>
      <c r="O137" s="378"/>
      <c r="S137" s="456"/>
      <c r="T137" s="261"/>
      <c r="U137" s="261"/>
      <c r="V137" s="561"/>
      <c r="W137" s="561"/>
      <c r="X137" s="561"/>
      <c r="Y137" s="562"/>
      <c r="Z137" s="378"/>
      <c r="AA137" s="261"/>
      <c r="AB137" s="261"/>
    </row>
    <row r="138" spans="1:28">
      <c r="A138" s="558"/>
      <c r="B138" s="261"/>
      <c r="C138" s="261"/>
      <c r="D138" s="561"/>
      <c r="E138" s="561"/>
      <c r="F138" s="561"/>
      <c r="G138" s="561"/>
      <c r="H138" s="378"/>
      <c r="K138" s="564"/>
      <c r="L138" s="378"/>
      <c r="M138" s="378"/>
      <c r="N138" s="565"/>
      <c r="O138" s="378"/>
      <c r="S138" s="456"/>
      <c r="T138" s="261"/>
      <c r="U138" s="261"/>
      <c r="V138" s="561"/>
      <c r="W138" s="561"/>
      <c r="X138" s="561"/>
      <c r="Y138" s="562"/>
      <c r="Z138" s="378"/>
      <c r="AA138" s="261"/>
      <c r="AB138" s="261"/>
    </row>
    <row r="139" spans="1:28">
      <c r="A139" s="558"/>
      <c r="B139" s="261"/>
      <c r="C139" s="261"/>
      <c r="D139" s="561"/>
      <c r="E139" s="561"/>
      <c r="F139" s="561"/>
      <c r="G139" s="561"/>
      <c r="H139" s="378"/>
      <c r="K139" s="564"/>
      <c r="L139" s="378"/>
      <c r="M139" s="378"/>
      <c r="N139" s="565"/>
      <c r="O139" s="378"/>
      <c r="S139" s="456"/>
      <c r="T139" s="261"/>
      <c r="U139" s="261"/>
      <c r="V139" s="561"/>
      <c r="W139" s="561"/>
      <c r="X139" s="561"/>
      <c r="Y139" s="562"/>
      <c r="Z139" s="378"/>
      <c r="AA139" s="261"/>
      <c r="AB139" s="261"/>
    </row>
    <row r="140" spans="1:28">
      <c r="A140" s="558"/>
      <c r="B140" s="261"/>
      <c r="C140" s="261"/>
      <c r="D140" s="561"/>
      <c r="E140" s="561"/>
      <c r="F140" s="561"/>
      <c r="G140" s="561"/>
      <c r="H140" s="378"/>
      <c r="K140" s="564"/>
      <c r="L140" s="378"/>
      <c r="M140" s="378"/>
      <c r="N140" s="565"/>
      <c r="O140" s="378"/>
      <c r="S140" s="456"/>
      <c r="T140" s="261"/>
      <c r="U140" s="261"/>
      <c r="V140" s="561"/>
      <c r="W140" s="561"/>
      <c r="X140" s="561"/>
      <c r="Y140" s="562"/>
      <c r="Z140" s="378"/>
      <c r="AA140" s="261"/>
      <c r="AB140" s="261"/>
    </row>
    <row r="141" spans="1:28">
      <c r="A141" s="558"/>
      <c r="B141" s="261"/>
      <c r="C141" s="261"/>
      <c r="D141" s="561"/>
      <c r="E141" s="561"/>
      <c r="F141" s="561"/>
      <c r="G141" s="561"/>
      <c r="H141" s="378"/>
      <c r="K141" s="564"/>
      <c r="L141" s="378"/>
      <c r="M141" s="378"/>
      <c r="N141" s="565"/>
      <c r="O141" s="378"/>
      <c r="S141" s="456"/>
      <c r="T141" s="261"/>
      <c r="U141" s="261"/>
      <c r="V141" s="561"/>
      <c r="W141" s="561"/>
      <c r="X141" s="561"/>
      <c r="Y141" s="562"/>
      <c r="Z141" s="378"/>
      <c r="AA141" s="261"/>
      <c r="AB141" s="261"/>
    </row>
    <row r="142" spans="1:28">
      <c r="A142" s="558"/>
      <c r="B142" s="261"/>
      <c r="C142" s="261"/>
      <c r="D142" s="561"/>
      <c r="E142" s="561"/>
      <c r="F142" s="561"/>
      <c r="G142" s="561"/>
      <c r="H142" s="378"/>
      <c r="K142" s="564"/>
      <c r="L142" s="378"/>
      <c r="M142" s="378"/>
      <c r="N142" s="565"/>
      <c r="O142" s="378"/>
      <c r="S142" s="456"/>
      <c r="T142" s="261"/>
      <c r="U142" s="261"/>
      <c r="V142" s="561"/>
      <c r="W142" s="561"/>
      <c r="X142" s="561"/>
      <c r="Y142" s="562"/>
      <c r="Z142" s="378"/>
      <c r="AA142" s="261"/>
      <c r="AB142" s="261"/>
    </row>
    <row r="143" spans="1:28">
      <c r="A143" s="558"/>
      <c r="B143" s="261"/>
      <c r="C143" s="261"/>
      <c r="D143" s="561"/>
      <c r="E143" s="561"/>
      <c r="F143" s="561"/>
      <c r="G143" s="561"/>
      <c r="H143" s="378"/>
      <c r="K143" s="564"/>
      <c r="L143" s="378"/>
      <c r="M143" s="378"/>
      <c r="N143" s="565"/>
      <c r="O143" s="378"/>
      <c r="S143" s="456"/>
      <c r="T143" s="261"/>
      <c r="U143" s="261"/>
      <c r="V143" s="561"/>
      <c r="W143" s="561"/>
      <c r="X143" s="561"/>
      <c r="Y143" s="562"/>
      <c r="Z143" s="378"/>
      <c r="AA143" s="261"/>
      <c r="AB143" s="261"/>
    </row>
    <row r="144" spans="1:28">
      <c r="A144" s="558"/>
      <c r="B144" s="261"/>
      <c r="C144" s="261"/>
      <c r="D144" s="561"/>
      <c r="E144" s="561"/>
      <c r="F144" s="561"/>
      <c r="G144" s="561"/>
      <c r="H144" s="378"/>
      <c r="K144" s="564"/>
      <c r="L144" s="378"/>
      <c r="M144" s="378"/>
      <c r="N144" s="565"/>
      <c r="O144" s="378"/>
      <c r="S144" s="456"/>
      <c r="T144" s="261"/>
      <c r="U144" s="261"/>
      <c r="V144" s="561"/>
      <c r="W144" s="561"/>
      <c r="X144" s="561"/>
      <c r="Y144" s="562"/>
      <c r="Z144" s="378"/>
      <c r="AA144" s="261"/>
      <c r="AB144" s="261"/>
    </row>
    <row r="145" spans="1:28">
      <c r="A145" s="558"/>
      <c r="B145" s="261"/>
      <c r="C145" s="261"/>
      <c r="D145" s="561"/>
      <c r="E145" s="561"/>
      <c r="F145" s="561"/>
      <c r="G145" s="561"/>
      <c r="H145" s="378"/>
      <c r="K145" s="564"/>
      <c r="L145" s="378"/>
      <c r="M145" s="378"/>
      <c r="N145" s="565"/>
      <c r="O145" s="378"/>
      <c r="S145" s="456"/>
      <c r="T145" s="261"/>
      <c r="U145" s="261"/>
      <c r="V145" s="561"/>
      <c r="W145" s="561"/>
      <c r="X145" s="561"/>
      <c r="Y145" s="562"/>
      <c r="Z145" s="378"/>
      <c r="AA145" s="261"/>
      <c r="AB145" s="261"/>
    </row>
    <row r="146" spans="1:28">
      <c r="A146" s="558"/>
      <c r="B146" s="261"/>
      <c r="C146" s="261"/>
      <c r="D146" s="561"/>
      <c r="E146" s="561"/>
      <c r="F146" s="561"/>
      <c r="G146" s="561"/>
      <c r="H146" s="378"/>
      <c r="K146" s="564"/>
      <c r="L146" s="378"/>
      <c r="M146" s="378"/>
      <c r="N146" s="565"/>
      <c r="O146" s="378"/>
      <c r="S146" s="456"/>
      <c r="T146" s="261"/>
      <c r="U146" s="261"/>
      <c r="V146" s="561"/>
      <c r="W146" s="561"/>
      <c r="X146" s="561"/>
      <c r="Y146" s="562"/>
      <c r="Z146" s="378"/>
      <c r="AA146" s="261"/>
      <c r="AB146" s="261"/>
    </row>
    <row r="147" spans="1:28">
      <c r="A147" s="558"/>
      <c r="B147" s="261"/>
      <c r="C147" s="261"/>
      <c r="D147" s="561"/>
      <c r="E147" s="561"/>
      <c r="F147" s="561"/>
      <c r="G147" s="561"/>
      <c r="H147" s="378"/>
      <c r="K147" s="564"/>
      <c r="L147" s="378"/>
      <c r="M147" s="378"/>
      <c r="N147" s="565"/>
      <c r="O147" s="378"/>
      <c r="S147" s="456"/>
      <c r="T147" s="261"/>
      <c r="U147" s="261"/>
      <c r="V147" s="561"/>
      <c r="W147" s="561"/>
      <c r="X147" s="561"/>
      <c r="Y147" s="562"/>
      <c r="Z147" s="378"/>
      <c r="AA147" s="261"/>
      <c r="AB147" s="261"/>
    </row>
    <row r="148" spans="1:28">
      <c r="A148" s="558"/>
      <c r="B148" s="261"/>
      <c r="C148" s="261"/>
      <c r="D148" s="561"/>
      <c r="E148" s="561"/>
      <c r="F148" s="561"/>
      <c r="G148" s="561"/>
      <c r="H148" s="378"/>
      <c r="K148" s="564"/>
      <c r="L148" s="378"/>
      <c r="M148" s="378"/>
      <c r="N148" s="565"/>
      <c r="O148" s="378"/>
      <c r="S148" s="456"/>
      <c r="T148" s="261"/>
      <c r="U148" s="261"/>
      <c r="V148" s="561"/>
      <c r="W148" s="561"/>
      <c r="X148" s="561"/>
      <c r="Y148" s="562"/>
      <c r="Z148" s="378"/>
      <c r="AA148" s="261"/>
      <c r="AB148" s="261"/>
    </row>
    <row r="149" spans="1:28">
      <c r="A149" s="558"/>
      <c r="B149" s="261"/>
      <c r="C149" s="261"/>
      <c r="D149" s="561"/>
      <c r="E149" s="561"/>
      <c r="F149" s="561"/>
      <c r="G149" s="561"/>
      <c r="H149" s="378"/>
      <c r="K149" s="564"/>
      <c r="L149" s="378"/>
      <c r="M149" s="378"/>
      <c r="N149" s="565"/>
      <c r="O149" s="378"/>
      <c r="S149" s="456"/>
      <c r="T149" s="261"/>
      <c r="U149" s="261"/>
      <c r="V149" s="561"/>
      <c r="W149" s="561"/>
      <c r="X149" s="561"/>
      <c r="Y149" s="562"/>
      <c r="Z149" s="378"/>
      <c r="AA149" s="261"/>
      <c r="AB149" s="261"/>
    </row>
    <row r="150" spans="1:28">
      <c r="A150" s="558"/>
      <c r="B150" s="261"/>
      <c r="C150" s="261"/>
      <c r="D150" s="561"/>
      <c r="E150" s="561"/>
      <c r="F150" s="561"/>
      <c r="G150" s="561"/>
      <c r="H150" s="378"/>
      <c r="K150" s="564"/>
      <c r="L150" s="378"/>
      <c r="M150" s="378"/>
      <c r="N150" s="565"/>
      <c r="O150" s="378"/>
      <c r="S150" s="456"/>
      <c r="T150" s="261"/>
      <c r="U150" s="261"/>
      <c r="V150" s="561"/>
      <c r="W150" s="561"/>
      <c r="X150" s="561"/>
      <c r="Y150" s="562"/>
      <c r="Z150" s="378"/>
      <c r="AA150" s="261"/>
      <c r="AB150" s="261"/>
    </row>
    <row r="151" spans="1:28">
      <c r="A151" s="558"/>
      <c r="B151" s="261"/>
      <c r="C151" s="261"/>
      <c r="D151" s="561"/>
      <c r="E151" s="561"/>
      <c r="F151" s="561"/>
      <c r="G151" s="561"/>
      <c r="H151" s="378"/>
      <c r="K151" s="564"/>
      <c r="L151" s="378"/>
      <c r="M151" s="378"/>
      <c r="N151" s="565"/>
      <c r="O151" s="378"/>
      <c r="S151" s="456"/>
      <c r="T151" s="261"/>
      <c r="U151" s="261"/>
      <c r="V151" s="561"/>
      <c r="W151" s="561"/>
      <c r="X151" s="561"/>
      <c r="Y151" s="562"/>
      <c r="Z151" s="378"/>
      <c r="AA151" s="261"/>
      <c r="AB151" s="261"/>
    </row>
    <row r="152" spans="1:28">
      <c r="A152" s="558"/>
      <c r="B152" s="261"/>
      <c r="C152" s="261"/>
      <c r="D152" s="561"/>
      <c r="E152" s="561"/>
      <c r="F152" s="561"/>
      <c r="G152" s="561"/>
      <c r="H152" s="378"/>
      <c r="K152" s="564"/>
      <c r="L152" s="378"/>
      <c r="M152" s="378"/>
      <c r="N152" s="565"/>
      <c r="O152" s="378"/>
      <c r="S152" s="456"/>
      <c r="T152" s="261"/>
      <c r="U152" s="261"/>
      <c r="V152" s="561"/>
      <c r="W152" s="561"/>
      <c r="X152" s="561"/>
      <c r="Y152" s="562"/>
      <c r="Z152" s="378"/>
      <c r="AA152" s="261"/>
      <c r="AB152" s="261"/>
    </row>
    <row r="153" spans="1:28">
      <c r="A153" s="558"/>
      <c r="B153" s="261"/>
      <c r="C153" s="261"/>
      <c r="D153" s="561"/>
      <c r="E153" s="561"/>
      <c r="F153" s="561"/>
      <c r="G153" s="561"/>
      <c r="H153" s="378"/>
      <c r="K153" s="564"/>
      <c r="L153" s="378"/>
      <c r="M153" s="378"/>
      <c r="N153" s="565"/>
      <c r="O153" s="378"/>
      <c r="S153" s="456"/>
      <c r="T153" s="261"/>
      <c r="U153" s="261"/>
      <c r="V153" s="561"/>
      <c r="W153" s="561"/>
      <c r="X153" s="561"/>
      <c r="Y153" s="562"/>
      <c r="Z153" s="378"/>
      <c r="AA153" s="261"/>
      <c r="AB153" s="261"/>
    </row>
    <row r="154" spans="1:28">
      <c r="A154" s="558"/>
      <c r="B154" s="261"/>
      <c r="C154" s="261"/>
      <c r="D154" s="561"/>
      <c r="E154" s="561"/>
      <c r="F154" s="561"/>
      <c r="G154" s="561"/>
      <c r="H154" s="378"/>
      <c r="K154" s="564"/>
      <c r="L154" s="378"/>
      <c r="M154" s="378"/>
      <c r="N154" s="565"/>
      <c r="O154" s="378"/>
      <c r="S154" s="456"/>
      <c r="T154" s="261"/>
      <c r="U154" s="261"/>
      <c r="V154" s="561"/>
      <c r="W154" s="561"/>
      <c r="X154" s="561"/>
      <c r="Y154" s="562"/>
      <c r="Z154" s="378"/>
      <c r="AA154" s="261"/>
      <c r="AB154" s="261"/>
    </row>
    <row r="155" spans="1:28">
      <c r="A155" s="558"/>
      <c r="B155" s="261"/>
      <c r="C155" s="261"/>
      <c r="D155" s="561"/>
      <c r="E155" s="561"/>
      <c r="F155" s="561"/>
      <c r="G155" s="561"/>
      <c r="H155" s="378"/>
      <c r="K155" s="564"/>
      <c r="L155" s="378"/>
      <c r="M155" s="378"/>
      <c r="N155" s="565"/>
      <c r="O155" s="378"/>
      <c r="S155" s="456"/>
      <c r="T155" s="261"/>
      <c r="U155" s="261"/>
      <c r="V155" s="561"/>
      <c r="W155" s="561"/>
      <c r="X155" s="561"/>
      <c r="Y155" s="562"/>
      <c r="Z155" s="378"/>
      <c r="AA155" s="261"/>
      <c r="AB155" s="261"/>
    </row>
    <row r="156" spans="1:28">
      <c r="A156" s="558"/>
      <c r="B156" s="261"/>
      <c r="C156" s="261"/>
      <c r="D156" s="561"/>
      <c r="E156" s="561"/>
      <c r="F156" s="561"/>
      <c r="G156" s="561"/>
      <c r="H156" s="378"/>
      <c r="K156" s="564"/>
      <c r="L156" s="378"/>
      <c r="M156" s="378"/>
      <c r="N156" s="565"/>
      <c r="O156" s="378"/>
      <c r="S156" s="456"/>
      <c r="T156" s="261"/>
      <c r="U156" s="261"/>
      <c r="V156" s="561"/>
      <c r="W156" s="561"/>
      <c r="X156" s="561"/>
      <c r="Y156" s="562"/>
      <c r="Z156" s="378"/>
      <c r="AA156" s="261"/>
      <c r="AB156" s="261"/>
    </row>
    <row r="157" spans="1:28">
      <c r="A157" s="558"/>
      <c r="B157" s="261"/>
      <c r="C157" s="261"/>
      <c r="D157" s="561"/>
      <c r="E157" s="561"/>
      <c r="F157" s="561"/>
      <c r="G157" s="561"/>
      <c r="H157" s="378"/>
      <c r="K157" s="564"/>
      <c r="L157" s="378"/>
      <c r="M157" s="378"/>
      <c r="N157" s="565"/>
      <c r="O157" s="378"/>
      <c r="S157" s="456"/>
      <c r="T157" s="261"/>
      <c r="U157" s="261"/>
      <c r="V157" s="561"/>
      <c r="W157" s="561"/>
      <c r="X157" s="561"/>
      <c r="Y157" s="562"/>
      <c r="Z157" s="378"/>
      <c r="AA157" s="261"/>
      <c r="AB157" s="261"/>
    </row>
    <row r="158" spans="1:28">
      <c r="A158" s="558"/>
      <c r="B158" s="261"/>
      <c r="C158" s="261"/>
      <c r="D158" s="561"/>
      <c r="E158" s="561"/>
      <c r="F158" s="561"/>
      <c r="G158" s="561"/>
      <c r="H158" s="378"/>
      <c r="K158" s="564"/>
      <c r="L158" s="378"/>
      <c r="M158" s="378"/>
      <c r="N158" s="565"/>
      <c r="O158" s="378"/>
      <c r="S158" s="456"/>
      <c r="T158" s="261"/>
      <c r="U158" s="261"/>
      <c r="V158" s="561"/>
      <c r="W158" s="561"/>
      <c r="X158" s="561"/>
      <c r="Y158" s="562"/>
      <c r="Z158" s="378"/>
      <c r="AA158" s="261"/>
      <c r="AB158" s="261"/>
    </row>
    <row r="159" spans="1:28">
      <c r="A159" s="558"/>
      <c r="B159" s="261"/>
      <c r="C159" s="261"/>
      <c r="D159" s="561"/>
      <c r="E159" s="561"/>
      <c r="F159" s="561"/>
      <c r="G159" s="561"/>
      <c r="H159" s="378"/>
      <c r="K159" s="564"/>
      <c r="L159" s="378"/>
      <c r="M159" s="378"/>
      <c r="N159" s="565"/>
      <c r="O159" s="378"/>
      <c r="S159" s="456"/>
      <c r="T159" s="261"/>
      <c r="U159" s="261"/>
      <c r="V159" s="561"/>
      <c r="W159" s="561"/>
      <c r="X159" s="561"/>
      <c r="Y159" s="562"/>
      <c r="Z159" s="378"/>
      <c r="AA159" s="261"/>
      <c r="AB159" s="261"/>
    </row>
    <row r="160" spans="1:28">
      <c r="A160" s="558"/>
      <c r="B160" s="261"/>
      <c r="C160" s="261"/>
      <c r="D160" s="561"/>
      <c r="E160" s="561"/>
      <c r="F160" s="561"/>
      <c r="G160" s="561"/>
      <c r="H160" s="378"/>
      <c r="K160" s="564"/>
      <c r="L160" s="378"/>
      <c r="M160" s="378"/>
      <c r="N160" s="565"/>
      <c r="O160" s="378"/>
      <c r="S160" s="456"/>
      <c r="T160" s="261"/>
      <c r="U160" s="261"/>
      <c r="V160" s="561"/>
      <c r="W160" s="561"/>
      <c r="X160" s="561"/>
      <c r="Y160" s="562"/>
      <c r="Z160" s="378"/>
      <c r="AA160" s="261"/>
      <c r="AB160" s="261"/>
    </row>
    <row r="161" spans="1:28">
      <c r="A161" s="558"/>
      <c r="B161" s="261"/>
      <c r="C161" s="261"/>
      <c r="D161" s="561"/>
      <c r="E161" s="561"/>
      <c r="F161" s="561"/>
      <c r="G161" s="561"/>
      <c r="H161" s="378"/>
      <c r="K161" s="564"/>
      <c r="L161" s="378"/>
      <c r="M161" s="378"/>
      <c r="N161" s="565"/>
      <c r="O161" s="378"/>
      <c r="S161" s="456"/>
      <c r="T161" s="261"/>
      <c r="U161" s="261"/>
      <c r="V161" s="561"/>
      <c r="W161" s="561"/>
      <c r="X161" s="561"/>
      <c r="Y161" s="562"/>
      <c r="Z161" s="378"/>
      <c r="AA161" s="261"/>
      <c r="AB161" s="261"/>
    </row>
    <row r="162" spans="1:28">
      <c r="A162" s="558"/>
      <c r="B162" s="261"/>
      <c r="C162" s="261"/>
      <c r="D162" s="561"/>
      <c r="E162" s="561"/>
      <c r="F162" s="561"/>
      <c r="G162" s="561"/>
      <c r="H162" s="378"/>
      <c r="K162" s="564"/>
      <c r="L162" s="378"/>
      <c r="M162" s="378"/>
      <c r="N162" s="565"/>
      <c r="O162" s="378"/>
      <c r="S162" s="456"/>
      <c r="T162" s="261"/>
      <c r="U162" s="261"/>
      <c r="V162" s="561"/>
      <c r="W162" s="561"/>
      <c r="X162" s="561"/>
      <c r="Y162" s="562"/>
      <c r="Z162" s="378"/>
      <c r="AA162" s="261"/>
      <c r="AB162" s="261"/>
    </row>
    <row r="163" spans="1:28">
      <c r="A163" s="558"/>
      <c r="B163" s="261"/>
      <c r="C163" s="261"/>
      <c r="D163" s="561"/>
      <c r="E163" s="561"/>
      <c r="F163" s="561"/>
      <c r="G163" s="561"/>
      <c r="H163" s="378"/>
      <c r="K163" s="564"/>
      <c r="L163" s="378"/>
      <c r="M163" s="378"/>
      <c r="N163" s="565"/>
      <c r="O163" s="378"/>
      <c r="S163" s="456"/>
      <c r="T163" s="261"/>
      <c r="U163" s="261"/>
      <c r="V163" s="561"/>
      <c r="W163" s="561"/>
      <c r="X163" s="561"/>
      <c r="Y163" s="562"/>
      <c r="Z163" s="378"/>
      <c r="AA163" s="261"/>
      <c r="AB163" s="261"/>
    </row>
    <row r="164" spans="1:28">
      <c r="A164" s="558"/>
      <c r="B164" s="261"/>
      <c r="C164" s="261"/>
      <c r="D164" s="561"/>
      <c r="E164" s="561"/>
      <c r="F164" s="561"/>
      <c r="G164" s="561"/>
      <c r="H164" s="378"/>
      <c r="K164" s="564"/>
      <c r="L164" s="378"/>
      <c r="M164" s="378"/>
      <c r="N164" s="565"/>
      <c r="O164" s="378"/>
      <c r="S164" s="456"/>
      <c r="T164" s="261"/>
      <c r="U164" s="261"/>
      <c r="V164" s="561"/>
      <c r="W164" s="561"/>
      <c r="X164" s="561"/>
      <c r="Y164" s="562"/>
      <c r="Z164" s="378"/>
      <c r="AA164" s="261"/>
      <c r="AB164" s="261"/>
    </row>
    <row r="165" spans="1:28">
      <c r="A165" s="558"/>
      <c r="B165" s="261"/>
      <c r="C165" s="261"/>
      <c r="D165" s="561"/>
      <c r="E165" s="561"/>
      <c r="F165" s="561"/>
      <c r="G165" s="561"/>
      <c r="H165" s="378"/>
      <c r="K165" s="564"/>
      <c r="L165" s="378"/>
      <c r="M165" s="378"/>
      <c r="N165" s="565"/>
      <c r="O165" s="378"/>
      <c r="S165" s="456"/>
      <c r="T165" s="261"/>
      <c r="U165" s="261"/>
      <c r="V165" s="561"/>
      <c r="W165" s="561"/>
      <c r="X165" s="561"/>
      <c r="Y165" s="562"/>
      <c r="Z165" s="378"/>
      <c r="AA165" s="261"/>
      <c r="AB165" s="261"/>
    </row>
    <row r="166" spans="1:28">
      <c r="A166" s="558"/>
      <c r="B166" s="261"/>
      <c r="C166" s="261"/>
      <c r="D166" s="561"/>
      <c r="E166" s="561"/>
      <c r="F166" s="561"/>
      <c r="G166" s="561"/>
      <c r="H166" s="378"/>
      <c r="K166" s="564"/>
      <c r="L166" s="378"/>
      <c r="M166" s="378"/>
      <c r="N166" s="565"/>
      <c r="O166" s="378"/>
      <c r="S166" s="456"/>
      <c r="T166" s="261"/>
      <c r="U166" s="261"/>
      <c r="V166" s="561"/>
      <c r="W166" s="561"/>
      <c r="X166" s="561"/>
      <c r="Y166" s="562"/>
      <c r="Z166" s="378"/>
      <c r="AA166" s="261"/>
      <c r="AB166" s="261"/>
    </row>
    <row r="167" spans="1:28">
      <c r="A167" s="558"/>
      <c r="B167" s="261"/>
      <c r="C167" s="261"/>
      <c r="D167" s="561"/>
      <c r="E167" s="561"/>
      <c r="F167" s="561"/>
      <c r="G167" s="561"/>
      <c r="H167" s="378"/>
      <c r="K167" s="564"/>
      <c r="L167" s="378"/>
      <c r="M167" s="378"/>
      <c r="N167" s="565"/>
      <c r="O167" s="378"/>
      <c r="S167" s="456"/>
      <c r="T167" s="261"/>
      <c r="U167" s="261"/>
      <c r="V167" s="561"/>
      <c r="W167" s="561"/>
      <c r="X167" s="561"/>
      <c r="Y167" s="562"/>
      <c r="Z167" s="378"/>
      <c r="AA167" s="261"/>
      <c r="AB167" s="261"/>
    </row>
    <row r="168" spans="1:28">
      <c r="A168" s="558"/>
      <c r="B168" s="261"/>
      <c r="C168" s="261"/>
      <c r="D168" s="561"/>
      <c r="E168" s="561"/>
      <c r="F168" s="561"/>
      <c r="G168" s="561"/>
      <c r="H168" s="378"/>
      <c r="K168" s="564"/>
      <c r="L168" s="378"/>
      <c r="M168" s="378"/>
      <c r="N168" s="565"/>
      <c r="O168" s="378"/>
      <c r="S168" s="456"/>
      <c r="T168" s="261"/>
      <c r="U168" s="261"/>
      <c r="V168" s="561"/>
      <c r="W168" s="561"/>
      <c r="X168" s="561"/>
      <c r="Y168" s="562"/>
      <c r="Z168" s="378"/>
      <c r="AA168" s="261"/>
      <c r="AB168" s="261"/>
    </row>
    <row r="169" spans="1:28">
      <c r="A169" s="558"/>
      <c r="B169" s="261"/>
      <c r="C169" s="261"/>
      <c r="D169" s="561"/>
      <c r="E169" s="561"/>
      <c r="F169" s="561"/>
      <c r="G169" s="561"/>
      <c r="H169" s="378"/>
      <c r="K169" s="564"/>
      <c r="L169" s="378"/>
      <c r="M169" s="378"/>
      <c r="N169" s="565"/>
      <c r="O169" s="378"/>
      <c r="S169" s="456"/>
      <c r="T169" s="261"/>
      <c r="U169" s="261"/>
      <c r="V169" s="561"/>
      <c r="W169" s="561"/>
      <c r="X169" s="561"/>
      <c r="Y169" s="562"/>
      <c r="Z169" s="378"/>
      <c r="AA169" s="261"/>
      <c r="AB169" s="261"/>
    </row>
    <row r="170" spans="1:28">
      <c r="A170" s="558"/>
      <c r="B170" s="261"/>
      <c r="C170" s="261"/>
      <c r="D170" s="561"/>
      <c r="E170" s="561"/>
      <c r="F170" s="561"/>
      <c r="G170" s="561"/>
      <c r="H170" s="378"/>
      <c r="K170" s="564"/>
      <c r="L170" s="378"/>
      <c r="M170" s="378"/>
      <c r="N170" s="565"/>
      <c r="O170" s="378"/>
      <c r="S170" s="456"/>
      <c r="T170" s="261"/>
      <c r="U170" s="261"/>
      <c r="V170" s="561"/>
      <c r="W170" s="561"/>
      <c r="X170" s="561"/>
      <c r="Y170" s="562"/>
      <c r="Z170" s="378"/>
      <c r="AA170" s="261"/>
      <c r="AB170" s="261"/>
    </row>
    <row r="171" spans="1:28">
      <c r="A171" s="558"/>
      <c r="B171" s="261"/>
      <c r="C171" s="261"/>
      <c r="D171" s="561"/>
      <c r="E171" s="561"/>
      <c r="F171" s="561"/>
      <c r="G171" s="561"/>
      <c r="H171" s="378"/>
      <c r="K171" s="564"/>
      <c r="L171" s="378"/>
      <c r="M171" s="378"/>
      <c r="N171" s="565"/>
      <c r="O171" s="378"/>
      <c r="S171" s="456"/>
      <c r="T171" s="261"/>
      <c r="U171" s="261"/>
      <c r="V171" s="561"/>
      <c r="W171" s="561"/>
      <c r="X171" s="561"/>
      <c r="Y171" s="562"/>
      <c r="Z171" s="378"/>
      <c r="AA171" s="261"/>
      <c r="AB171" s="261"/>
    </row>
    <row r="172" spans="1:28">
      <c r="A172" s="558"/>
      <c r="B172" s="261"/>
      <c r="C172" s="261"/>
      <c r="D172" s="561"/>
      <c r="E172" s="561"/>
      <c r="F172" s="561"/>
      <c r="G172" s="561"/>
      <c r="H172" s="378"/>
      <c r="K172" s="564"/>
      <c r="L172" s="378"/>
      <c r="M172" s="378"/>
      <c r="N172" s="565"/>
      <c r="O172" s="378"/>
      <c r="S172" s="456"/>
      <c r="T172" s="261"/>
      <c r="U172" s="261"/>
      <c r="V172" s="561"/>
      <c r="W172" s="561"/>
      <c r="X172" s="561"/>
      <c r="Y172" s="562"/>
      <c r="Z172" s="378"/>
      <c r="AA172" s="261"/>
      <c r="AB172" s="261"/>
    </row>
    <row r="173" spans="1:28">
      <c r="A173" s="558"/>
      <c r="B173" s="261"/>
      <c r="C173" s="261"/>
      <c r="D173" s="561"/>
      <c r="E173" s="561"/>
      <c r="F173" s="561"/>
      <c r="G173" s="561"/>
      <c r="H173" s="378"/>
      <c r="K173" s="564"/>
      <c r="L173" s="378"/>
      <c r="M173" s="378"/>
      <c r="N173" s="565"/>
      <c r="O173" s="378"/>
      <c r="S173" s="456"/>
      <c r="T173" s="261"/>
      <c r="U173" s="261"/>
      <c r="V173" s="561"/>
      <c r="W173" s="561"/>
      <c r="X173" s="561"/>
      <c r="Y173" s="562"/>
      <c r="Z173" s="378"/>
      <c r="AA173" s="261"/>
      <c r="AB173" s="261"/>
    </row>
    <row r="174" spans="1:28">
      <c r="A174" s="558"/>
      <c r="B174" s="261"/>
      <c r="C174" s="261"/>
      <c r="D174" s="561"/>
      <c r="E174" s="561"/>
      <c r="F174" s="561"/>
      <c r="G174" s="561"/>
      <c r="H174" s="378"/>
      <c r="K174" s="564"/>
      <c r="L174" s="378"/>
      <c r="M174" s="378"/>
      <c r="N174" s="565"/>
      <c r="O174" s="378"/>
      <c r="S174" s="456"/>
      <c r="T174" s="261"/>
      <c r="U174" s="261"/>
      <c r="V174" s="561"/>
      <c r="W174" s="561"/>
      <c r="X174" s="561"/>
      <c r="Y174" s="562"/>
      <c r="Z174" s="378"/>
      <c r="AA174" s="261"/>
      <c r="AB174" s="261"/>
    </row>
    <row r="175" spans="1:28">
      <c r="A175" s="558"/>
      <c r="B175" s="261"/>
      <c r="C175" s="261"/>
      <c r="D175" s="561"/>
      <c r="E175" s="561"/>
      <c r="F175" s="561"/>
      <c r="G175" s="561"/>
      <c r="H175" s="378"/>
      <c r="K175" s="564"/>
      <c r="L175" s="378"/>
      <c r="M175" s="378"/>
      <c r="N175" s="565"/>
      <c r="O175" s="378"/>
      <c r="S175" s="456"/>
      <c r="T175" s="261"/>
      <c r="U175" s="261"/>
      <c r="V175" s="561"/>
      <c r="W175" s="561"/>
      <c r="X175" s="561"/>
      <c r="Y175" s="562"/>
      <c r="Z175" s="378"/>
      <c r="AA175" s="261"/>
      <c r="AB175" s="261"/>
    </row>
    <row r="176" spans="1:28">
      <c r="A176" s="558"/>
      <c r="B176" s="261"/>
      <c r="C176" s="261"/>
      <c r="D176" s="561"/>
      <c r="E176" s="561"/>
      <c r="F176" s="561"/>
      <c r="G176" s="561"/>
      <c r="H176" s="378"/>
      <c r="K176" s="564"/>
      <c r="L176" s="378"/>
      <c r="M176" s="378"/>
      <c r="N176" s="565"/>
      <c r="O176" s="378"/>
      <c r="S176" s="456"/>
      <c r="T176" s="261"/>
      <c r="U176" s="261"/>
      <c r="V176" s="561"/>
      <c r="W176" s="561"/>
      <c r="X176" s="561"/>
      <c r="Y176" s="562"/>
      <c r="Z176" s="378"/>
      <c r="AA176" s="261"/>
      <c r="AB176" s="261"/>
    </row>
    <row r="177" spans="1:28">
      <c r="A177" s="558"/>
      <c r="B177" s="261"/>
      <c r="C177" s="261"/>
      <c r="D177" s="561"/>
      <c r="E177" s="561"/>
      <c r="F177" s="561"/>
      <c r="G177" s="561"/>
      <c r="H177" s="378"/>
      <c r="K177" s="564"/>
      <c r="L177" s="378"/>
      <c r="M177" s="378"/>
      <c r="N177" s="565"/>
      <c r="O177" s="378"/>
      <c r="S177" s="456"/>
      <c r="T177" s="261"/>
      <c r="U177" s="261"/>
      <c r="V177" s="561"/>
      <c r="W177" s="561"/>
      <c r="X177" s="561"/>
      <c r="Y177" s="562"/>
      <c r="Z177" s="378"/>
      <c r="AA177" s="261"/>
      <c r="AB177" s="261"/>
    </row>
    <row r="178" spans="1:28">
      <c r="A178" s="558"/>
      <c r="B178" s="261"/>
      <c r="C178" s="261"/>
      <c r="D178" s="561"/>
      <c r="E178" s="561"/>
      <c r="F178" s="561"/>
      <c r="G178" s="561"/>
      <c r="H178" s="378"/>
      <c r="K178" s="564"/>
      <c r="L178" s="378"/>
      <c r="M178" s="378"/>
      <c r="N178" s="565"/>
      <c r="O178" s="378"/>
      <c r="S178" s="456"/>
      <c r="T178" s="261"/>
      <c r="U178" s="261"/>
      <c r="V178" s="561"/>
      <c r="W178" s="561"/>
      <c r="X178" s="561"/>
      <c r="Y178" s="562"/>
      <c r="Z178" s="378"/>
      <c r="AA178" s="261"/>
      <c r="AB178" s="261"/>
    </row>
    <row r="179" spans="1:28">
      <c r="A179" s="558"/>
      <c r="B179" s="261"/>
      <c r="C179" s="261"/>
      <c r="D179" s="561"/>
      <c r="E179" s="561"/>
      <c r="F179" s="561"/>
      <c r="G179" s="561"/>
      <c r="H179" s="378"/>
      <c r="K179" s="564"/>
      <c r="L179" s="378"/>
      <c r="M179" s="378"/>
      <c r="N179" s="565"/>
      <c r="O179" s="378"/>
      <c r="S179" s="456"/>
      <c r="T179" s="261"/>
      <c r="U179" s="261"/>
      <c r="V179" s="561"/>
      <c r="W179" s="561"/>
      <c r="X179" s="561"/>
      <c r="Y179" s="562"/>
      <c r="Z179" s="378"/>
      <c r="AA179" s="261"/>
      <c r="AB179" s="261"/>
    </row>
    <row r="180" spans="1:28">
      <c r="A180" s="558"/>
      <c r="B180" s="261"/>
      <c r="C180" s="261"/>
      <c r="D180" s="561"/>
      <c r="E180" s="561"/>
      <c r="F180" s="561"/>
      <c r="G180" s="561"/>
      <c r="H180" s="378"/>
      <c r="K180" s="564"/>
      <c r="L180" s="378"/>
      <c r="M180" s="378"/>
      <c r="N180" s="565"/>
      <c r="O180" s="378"/>
      <c r="S180" s="456"/>
      <c r="T180" s="261"/>
      <c r="U180" s="261"/>
      <c r="V180" s="561"/>
      <c r="W180" s="561"/>
      <c r="X180" s="561"/>
      <c r="Y180" s="562"/>
      <c r="Z180" s="378"/>
      <c r="AA180" s="261"/>
      <c r="AB180" s="261"/>
    </row>
    <row r="181" spans="1:28">
      <c r="A181" s="558"/>
      <c r="B181" s="261"/>
      <c r="C181" s="261"/>
      <c r="D181" s="561"/>
      <c r="E181" s="561"/>
      <c r="F181" s="561"/>
      <c r="G181" s="561"/>
      <c r="H181" s="378"/>
      <c r="K181" s="564"/>
      <c r="L181" s="378"/>
      <c r="M181" s="378"/>
      <c r="N181" s="565"/>
      <c r="O181" s="378"/>
      <c r="S181" s="237"/>
      <c r="T181" s="261"/>
      <c r="U181" s="261"/>
      <c r="V181" s="261"/>
      <c r="W181" s="261"/>
      <c r="X181" s="261"/>
      <c r="Z181" s="378"/>
      <c r="AA181" s="261"/>
      <c r="AB181" s="261"/>
    </row>
    <row r="182" spans="1:28">
      <c r="A182" s="558"/>
      <c r="B182" s="261"/>
      <c r="C182" s="261"/>
      <c r="D182" s="561"/>
      <c r="E182" s="561"/>
      <c r="F182" s="561"/>
      <c r="G182" s="561"/>
      <c r="H182" s="378"/>
      <c r="K182" s="564"/>
      <c r="L182" s="378"/>
      <c r="M182" s="378"/>
      <c r="N182" s="565"/>
      <c r="O182" s="378"/>
      <c r="S182" s="237"/>
      <c r="T182" s="261"/>
      <c r="U182" s="261"/>
      <c r="V182" s="261"/>
      <c r="W182" s="261"/>
      <c r="X182" s="261"/>
      <c r="Z182" s="378"/>
      <c r="AA182" s="261"/>
      <c r="AB182" s="261"/>
    </row>
    <row r="183" spans="1:28">
      <c r="A183" s="558"/>
      <c r="B183" s="261"/>
      <c r="C183" s="261"/>
      <c r="D183" s="561"/>
      <c r="E183" s="561"/>
      <c r="F183" s="561"/>
      <c r="G183" s="561"/>
      <c r="H183" s="378"/>
      <c r="K183" s="564"/>
      <c r="L183" s="378"/>
      <c r="M183" s="378"/>
      <c r="N183" s="565"/>
      <c r="O183" s="378"/>
      <c r="S183" s="237"/>
      <c r="T183" s="261"/>
      <c r="U183" s="261"/>
      <c r="V183" s="261"/>
      <c r="W183" s="261"/>
      <c r="X183" s="261"/>
      <c r="Z183" s="378"/>
      <c r="AA183" s="261"/>
      <c r="AB183" s="261"/>
    </row>
    <row r="184" spans="1:28">
      <c r="A184" s="558"/>
      <c r="B184" s="261"/>
      <c r="C184" s="261"/>
      <c r="D184" s="561"/>
      <c r="E184" s="561"/>
      <c r="F184" s="561"/>
      <c r="G184" s="561"/>
      <c r="H184" s="378"/>
      <c r="K184" s="564"/>
      <c r="L184" s="378"/>
      <c r="M184" s="378"/>
      <c r="N184" s="565"/>
      <c r="O184" s="378"/>
      <c r="S184" s="237"/>
      <c r="T184" s="261"/>
      <c r="U184" s="261"/>
      <c r="V184" s="261"/>
      <c r="W184" s="261"/>
      <c r="X184" s="261"/>
      <c r="Z184" s="378"/>
      <c r="AA184" s="261"/>
      <c r="AB184" s="261"/>
    </row>
    <row r="185" spans="1:28">
      <c r="A185" s="558"/>
      <c r="B185" s="261"/>
      <c r="C185" s="261"/>
      <c r="D185" s="561"/>
      <c r="E185" s="561"/>
      <c r="F185" s="561"/>
      <c r="G185" s="561"/>
      <c r="H185" s="378"/>
      <c r="K185" s="564"/>
      <c r="L185" s="378"/>
      <c r="M185" s="378"/>
      <c r="N185" s="565"/>
      <c r="O185" s="378"/>
      <c r="S185" s="237"/>
      <c r="T185" s="261"/>
      <c r="U185" s="261"/>
      <c r="V185" s="261"/>
      <c r="W185" s="261"/>
      <c r="X185" s="261"/>
      <c r="Z185" s="378"/>
      <c r="AA185" s="261"/>
      <c r="AB185" s="261"/>
    </row>
    <row r="186" spans="1:28">
      <c r="A186" s="558"/>
      <c r="B186" s="261"/>
      <c r="C186" s="261"/>
      <c r="D186" s="561"/>
      <c r="E186" s="561"/>
      <c r="F186" s="561"/>
      <c r="G186" s="561"/>
      <c r="H186" s="378"/>
      <c r="K186" s="564"/>
      <c r="L186" s="378"/>
      <c r="M186" s="378"/>
      <c r="N186" s="565"/>
      <c r="O186" s="378"/>
      <c r="S186" s="237"/>
      <c r="T186" s="261"/>
      <c r="U186" s="261"/>
      <c r="V186" s="261"/>
      <c r="W186" s="261"/>
      <c r="X186" s="261"/>
      <c r="Z186" s="378"/>
      <c r="AA186" s="261"/>
      <c r="AB186" s="261"/>
    </row>
    <row r="187" spans="1:28">
      <c r="A187" s="558"/>
      <c r="B187" s="261"/>
      <c r="C187" s="261"/>
      <c r="D187" s="561"/>
      <c r="E187" s="561"/>
      <c r="F187" s="561"/>
      <c r="G187" s="561"/>
      <c r="H187" s="378"/>
      <c r="K187" s="564"/>
      <c r="L187" s="378"/>
      <c r="M187" s="378"/>
      <c r="N187" s="565"/>
      <c r="O187" s="378"/>
      <c r="S187" s="237"/>
      <c r="T187" s="261"/>
      <c r="U187" s="261"/>
      <c r="V187" s="261"/>
      <c r="W187" s="261"/>
      <c r="X187" s="261"/>
      <c r="Z187" s="378"/>
      <c r="AA187" s="261"/>
      <c r="AB187" s="261"/>
    </row>
    <row r="188" spans="1:28">
      <c r="A188" s="558"/>
      <c r="B188" s="261"/>
      <c r="C188" s="261"/>
      <c r="D188" s="561"/>
      <c r="E188" s="561"/>
      <c r="F188" s="561"/>
      <c r="G188" s="561"/>
      <c r="H188" s="378"/>
      <c r="K188" s="564"/>
      <c r="L188" s="378"/>
      <c r="M188" s="378"/>
      <c r="N188" s="565"/>
      <c r="O188" s="378"/>
      <c r="S188" s="237"/>
      <c r="T188" s="261"/>
      <c r="U188" s="261"/>
      <c r="V188" s="261"/>
      <c r="W188" s="261"/>
      <c r="X188" s="261"/>
      <c r="Z188" s="378"/>
      <c r="AA188" s="261"/>
      <c r="AB188" s="261"/>
    </row>
    <row r="189" spans="1:28">
      <c r="A189" s="558"/>
      <c r="B189" s="261"/>
      <c r="C189" s="261"/>
      <c r="D189" s="561"/>
      <c r="E189" s="561"/>
      <c r="F189" s="561"/>
      <c r="G189" s="561"/>
      <c r="H189" s="378"/>
      <c r="K189" s="564"/>
      <c r="L189" s="378"/>
      <c r="M189" s="378"/>
      <c r="N189" s="565"/>
      <c r="O189" s="378"/>
      <c r="S189" s="237"/>
      <c r="T189" s="261"/>
      <c r="U189" s="261"/>
      <c r="V189" s="261"/>
      <c r="W189" s="261"/>
      <c r="X189" s="261"/>
      <c r="Z189" s="378"/>
      <c r="AA189" s="261"/>
      <c r="AB189" s="261"/>
    </row>
    <row r="190" spans="1:28">
      <c r="A190" s="558"/>
      <c r="B190" s="261"/>
      <c r="C190" s="261"/>
      <c r="D190" s="561"/>
      <c r="E190" s="561"/>
      <c r="F190" s="561"/>
      <c r="G190" s="561"/>
      <c r="H190" s="378"/>
      <c r="K190" s="564"/>
      <c r="L190" s="378"/>
      <c r="M190" s="378"/>
      <c r="N190" s="565"/>
      <c r="O190" s="378"/>
      <c r="S190" s="237"/>
      <c r="T190" s="261"/>
      <c r="U190" s="261"/>
      <c r="V190" s="261"/>
      <c r="W190" s="261"/>
      <c r="X190" s="261"/>
      <c r="Z190" s="378"/>
      <c r="AA190" s="261"/>
      <c r="AB190" s="261"/>
    </row>
    <row r="191" spans="1:28">
      <c r="A191" s="558"/>
      <c r="B191" s="261"/>
      <c r="C191" s="261"/>
      <c r="D191" s="561"/>
      <c r="E191" s="561"/>
      <c r="F191" s="561"/>
      <c r="G191" s="561"/>
      <c r="H191" s="378"/>
      <c r="K191" s="564"/>
      <c r="L191" s="378"/>
      <c r="M191" s="378"/>
      <c r="N191" s="565"/>
      <c r="O191" s="378"/>
      <c r="S191" s="237"/>
      <c r="T191" s="261"/>
      <c r="U191" s="261"/>
      <c r="V191" s="261"/>
      <c r="W191" s="261"/>
      <c r="X191" s="261"/>
      <c r="Z191" s="378"/>
      <c r="AA191" s="261"/>
      <c r="AB191" s="261"/>
    </row>
    <row r="192" spans="1:28">
      <c r="A192" s="558"/>
      <c r="B192" s="261"/>
      <c r="C192" s="261"/>
      <c r="D192" s="561"/>
      <c r="E192" s="561"/>
      <c r="F192" s="561"/>
      <c r="G192" s="561"/>
      <c r="H192" s="378"/>
      <c r="K192" s="564"/>
      <c r="L192" s="378"/>
      <c r="M192" s="378"/>
      <c r="N192" s="565"/>
      <c r="O192" s="378"/>
      <c r="S192" s="237"/>
      <c r="T192" s="261"/>
      <c r="U192" s="261"/>
      <c r="V192" s="261"/>
      <c r="W192" s="261"/>
      <c r="X192" s="261"/>
      <c r="Z192" s="378"/>
      <c r="AA192" s="261"/>
      <c r="AB192" s="261"/>
    </row>
    <row r="193" spans="1:28">
      <c r="A193" s="558"/>
      <c r="B193" s="261"/>
      <c r="C193" s="261"/>
      <c r="D193" s="561"/>
      <c r="E193" s="561"/>
      <c r="F193" s="561"/>
      <c r="G193" s="561"/>
      <c r="H193" s="378"/>
      <c r="K193" s="564"/>
      <c r="L193" s="378"/>
      <c r="M193" s="378"/>
      <c r="N193" s="565"/>
      <c r="O193" s="378"/>
      <c r="S193" s="237"/>
      <c r="T193" s="261"/>
      <c r="U193" s="261"/>
      <c r="V193" s="261"/>
      <c r="W193" s="261"/>
      <c r="X193" s="261"/>
      <c r="Z193" s="378"/>
      <c r="AA193" s="261"/>
      <c r="AB193" s="261"/>
    </row>
    <row r="194" spans="1:28">
      <c r="A194" s="558"/>
      <c r="B194" s="261"/>
      <c r="C194" s="261"/>
      <c r="D194" s="561"/>
      <c r="E194" s="561"/>
      <c r="F194" s="561"/>
      <c r="G194" s="561"/>
      <c r="H194" s="378"/>
      <c r="K194" s="564"/>
      <c r="L194" s="378"/>
      <c r="M194" s="378"/>
      <c r="N194" s="565"/>
      <c r="O194" s="378"/>
      <c r="S194" s="237"/>
      <c r="T194" s="261"/>
      <c r="U194" s="261"/>
      <c r="V194" s="261"/>
      <c r="W194" s="261"/>
      <c r="X194" s="261"/>
      <c r="Z194" s="378"/>
      <c r="AA194" s="261"/>
      <c r="AB194" s="261"/>
    </row>
    <row r="195" spans="1:28">
      <c r="A195" s="558"/>
      <c r="B195" s="261"/>
      <c r="C195" s="261"/>
      <c r="D195" s="561"/>
      <c r="E195" s="561"/>
      <c r="F195" s="561"/>
      <c r="G195" s="561"/>
      <c r="H195" s="378"/>
      <c r="K195" s="564"/>
      <c r="L195" s="378"/>
      <c r="M195" s="378"/>
      <c r="N195" s="565"/>
      <c r="O195" s="378"/>
      <c r="S195" s="237"/>
      <c r="T195" s="261"/>
      <c r="U195" s="261"/>
      <c r="V195" s="261"/>
      <c r="W195" s="261"/>
      <c r="X195" s="261"/>
      <c r="Z195" s="378"/>
      <c r="AA195" s="261"/>
      <c r="AB195" s="261"/>
    </row>
    <row r="196" spans="1:28">
      <c r="A196" s="558"/>
      <c r="B196" s="261"/>
      <c r="C196" s="261"/>
      <c r="D196" s="561"/>
      <c r="E196" s="561"/>
      <c r="F196" s="561"/>
      <c r="G196" s="561"/>
      <c r="H196" s="378"/>
      <c r="K196" s="564"/>
      <c r="L196" s="378"/>
      <c r="M196" s="378"/>
      <c r="N196" s="565"/>
      <c r="O196" s="378"/>
      <c r="S196" s="237"/>
      <c r="T196" s="261"/>
      <c r="U196" s="261"/>
      <c r="V196" s="261"/>
      <c r="W196" s="261"/>
      <c r="X196" s="261"/>
      <c r="Z196" s="378"/>
      <c r="AA196" s="261"/>
      <c r="AB196" s="261"/>
    </row>
    <row r="197" spans="1:28">
      <c r="A197" s="558"/>
      <c r="B197" s="261"/>
      <c r="C197" s="261"/>
      <c r="D197" s="561"/>
      <c r="E197" s="561"/>
      <c r="F197" s="561"/>
      <c r="G197" s="561"/>
      <c r="H197" s="378"/>
      <c r="K197" s="564"/>
      <c r="L197" s="378"/>
      <c r="M197" s="378"/>
      <c r="N197" s="565"/>
      <c r="O197" s="378"/>
      <c r="S197" s="237"/>
      <c r="T197" s="261"/>
      <c r="U197" s="261"/>
      <c r="V197" s="261"/>
      <c r="W197" s="261"/>
      <c r="X197" s="261"/>
      <c r="Z197" s="378"/>
      <c r="AA197" s="261"/>
      <c r="AB197" s="261"/>
    </row>
    <row r="198" spans="1:28">
      <c r="A198" s="558"/>
      <c r="B198" s="261"/>
      <c r="C198" s="261"/>
      <c r="D198" s="561"/>
      <c r="E198" s="561"/>
      <c r="F198" s="561"/>
      <c r="G198" s="561"/>
      <c r="H198" s="378"/>
      <c r="K198" s="564"/>
      <c r="L198" s="378"/>
      <c r="M198" s="378"/>
      <c r="N198" s="565"/>
      <c r="O198" s="378"/>
      <c r="S198" s="237"/>
      <c r="T198" s="261"/>
      <c r="U198" s="261"/>
      <c r="V198" s="261"/>
      <c r="W198" s="261"/>
      <c r="X198" s="261"/>
      <c r="Z198" s="378"/>
      <c r="AA198" s="261"/>
      <c r="AB198" s="261"/>
    </row>
    <row r="199" spans="1:28">
      <c r="A199" s="558"/>
      <c r="B199" s="261"/>
      <c r="C199" s="261"/>
      <c r="D199" s="561"/>
      <c r="E199" s="561"/>
      <c r="F199" s="561"/>
      <c r="G199" s="561"/>
      <c r="H199" s="378"/>
      <c r="K199" s="564"/>
      <c r="L199" s="378"/>
      <c r="M199" s="378"/>
      <c r="N199" s="565"/>
      <c r="O199" s="378"/>
      <c r="S199" s="237"/>
      <c r="T199" s="261"/>
      <c r="U199" s="261"/>
      <c r="V199" s="261"/>
      <c r="W199" s="261"/>
      <c r="X199" s="261"/>
      <c r="Z199" s="378"/>
      <c r="AA199" s="261"/>
      <c r="AB199" s="261"/>
    </row>
    <row r="200" spans="1:28">
      <c r="A200" s="558"/>
      <c r="B200" s="261"/>
      <c r="C200" s="261"/>
      <c r="D200" s="561"/>
      <c r="E200" s="561"/>
      <c r="F200" s="561"/>
      <c r="G200" s="561"/>
      <c r="H200" s="378"/>
      <c r="K200" s="378"/>
      <c r="L200" s="378"/>
      <c r="M200" s="378"/>
      <c r="N200" s="378"/>
      <c r="O200" s="378"/>
      <c r="S200" s="237"/>
      <c r="T200" s="261"/>
      <c r="U200" s="261"/>
      <c r="V200" s="261"/>
      <c r="W200" s="261"/>
      <c r="X200" s="261"/>
      <c r="Z200" s="378"/>
      <c r="AA200" s="261"/>
      <c r="AB200" s="261"/>
    </row>
    <row r="201" spans="1:28">
      <c r="A201" s="558"/>
      <c r="B201" s="261"/>
      <c r="C201" s="261"/>
      <c r="D201" s="561"/>
      <c r="E201" s="561"/>
      <c r="F201" s="561"/>
      <c r="G201" s="561"/>
      <c r="H201" s="378"/>
      <c r="K201" s="378"/>
      <c r="L201" s="378"/>
      <c r="M201" s="378"/>
      <c r="N201" s="378"/>
      <c r="O201" s="378"/>
      <c r="S201" s="237"/>
      <c r="T201" s="261"/>
      <c r="U201" s="261"/>
      <c r="V201" s="261"/>
      <c r="W201" s="261"/>
      <c r="X201" s="261"/>
      <c r="Z201" s="378"/>
      <c r="AA201" s="261"/>
      <c r="AB201" s="261"/>
    </row>
    <row r="202" spans="1:28">
      <c r="A202" s="558"/>
      <c r="B202" s="261"/>
      <c r="C202" s="261"/>
      <c r="D202" s="561"/>
      <c r="E202" s="561"/>
      <c r="F202" s="561"/>
      <c r="G202" s="561"/>
      <c r="H202" s="378"/>
      <c r="K202" s="378"/>
      <c r="L202" s="378"/>
      <c r="M202" s="378"/>
      <c r="N202" s="378"/>
      <c r="O202" s="378"/>
      <c r="S202" s="237"/>
      <c r="T202" s="261"/>
      <c r="U202" s="261"/>
      <c r="V202" s="261"/>
      <c r="W202" s="261"/>
      <c r="X202" s="261"/>
      <c r="Z202" s="378"/>
      <c r="AA202" s="261"/>
      <c r="AB202" s="261"/>
    </row>
    <row r="203" spans="1:28">
      <c r="A203" s="558"/>
      <c r="B203" s="261"/>
      <c r="C203" s="261"/>
      <c r="D203" s="561"/>
      <c r="E203" s="561"/>
      <c r="F203" s="561"/>
      <c r="G203" s="561"/>
      <c r="H203" s="378"/>
      <c r="K203" s="378"/>
      <c r="L203" s="378"/>
      <c r="M203" s="378"/>
      <c r="N203" s="378"/>
      <c r="O203" s="378"/>
      <c r="S203" s="237"/>
      <c r="T203" s="261"/>
      <c r="U203" s="261"/>
      <c r="V203" s="261"/>
      <c r="W203" s="261"/>
      <c r="X203" s="261"/>
      <c r="Z203" s="378"/>
      <c r="AA203" s="261"/>
      <c r="AB203" s="261"/>
    </row>
    <row r="204" spans="1:28">
      <c r="A204" s="558"/>
      <c r="B204" s="261"/>
      <c r="C204" s="261"/>
      <c r="D204" s="561"/>
      <c r="E204" s="561"/>
      <c r="F204" s="561"/>
      <c r="G204" s="561"/>
      <c r="H204" s="378"/>
      <c r="K204" s="378"/>
      <c r="L204" s="378"/>
      <c r="M204" s="378"/>
      <c r="N204" s="378"/>
      <c r="O204" s="378"/>
      <c r="S204" s="237"/>
      <c r="T204" s="261"/>
      <c r="U204" s="261"/>
      <c r="V204" s="261"/>
      <c r="W204" s="261"/>
      <c r="X204" s="261"/>
      <c r="Z204" s="378"/>
      <c r="AA204" s="261"/>
      <c r="AB204" s="261"/>
    </row>
    <row r="205" spans="1:28">
      <c r="A205" s="558"/>
      <c r="B205" s="261"/>
      <c r="C205" s="261"/>
      <c r="D205" s="561"/>
      <c r="E205" s="561"/>
      <c r="F205" s="561"/>
      <c r="G205" s="561"/>
      <c r="H205" s="378"/>
      <c r="K205" s="378"/>
      <c r="L205" s="378"/>
      <c r="M205" s="378"/>
      <c r="N205" s="378"/>
      <c r="O205" s="378"/>
      <c r="S205" s="237"/>
      <c r="T205" s="261"/>
      <c r="U205" s="261"/>
      <c r="V205" s="261"/>
      <c r="W205" s="261"/>
      <c r="X205" s="261"/>
      <c r="Z205" s="378"/>
      <c r="AA205" s="261"/>
      <c r="AB205" s="261"/>
    </row>
    <row r="206" spans="1:28">
      <c r="A206" s="558"/>
      <c r="B206" s="261"/>
      <c r="C206" s="261"/>
      <c r="D206" s="561"/>
      <c r="E206" s="561"/>
      <c r="F206" s="561"/>
      <c r="G206" s="561"/>
      <c r="H206" s="378"/>
      <c r="K206" s="378"/>
      <c r="L206" s="378"/>
      <c r="M206" s="378"/>
      <c r="N206" s="378"/>
      <c r="O206" s="378"/>
      <c r="S206" s="237"/>
      <c r="T206" s="261"/>
      <c r="U206" s="261"/>
      <c r="V206" s="261"/>
      <c r="W206" s="261"/>
      <c r="X206" s="261"/>
      <c r="Z206" s="378"/>
      <c r="AA206" s="261"/>
      <c r="AB206" s="261"/>
    </row>
    <row r="207" spans="1:28">
      <c r="A207" s="558"/>
      <c r="B207" s="261"/>
      <c r="C207" s="261"/>
      <c r="D207" s="561"/>
      <c r="E207" s="561"/>
      <c r="F207" s="561"/>
      <c r="G207" s="561"/>
      <c r="H207" s="378"/>
      <c r="K207" s="378"/>
      <c r="L207" s="378"/>
      <c r="M207" s="378"/>
      <c r="N207" s="378"/>
      <c r="O207" s="378"/>
      <c r="S207" s="237"/>
      <c r="T207" s="261"/>
      <c r="U207" s="261"/>
      <c r="V207" s="261"/>
      <c r="W207" s="261"/>
      <c r="X207" s="261"/>
      <c r="Z207" s="378"/>
      <c r="AA207" s="261"/>
      <c r="AB207" s="261"/>
    </row>
    <row r="208" spans="1:28">
      <c r="A208" s="558"/>
      <c r="B208" s="261"/>
      <c r="C208" s="261"/>
      <c r="D208" s="561"/>
      <c r="E208" s="561"/>
      <c r="F208" s="561"/>
      <c r="G208" s="561"/>
      <c r="H208" s="378"/>
      <c r="K208" s="378"/>
      <c r="L208" s="378"/>
      <c r="M208" s="378"/>
      <c r="N208" s="378"/>
      <c r="O208" s="378"/>
      <c r="S208" s="237"/>
      <c r="T208" s="261"/>
      <c r="U208" s="261"/>
      <c r="V208" s="261"/>
      <c r="W208" s="261"/>
      <c r="X208" s="261"/>
      <c r="Z208" s="378"/>
      <c r="AA208" s="261"/>
      <c r="AB208" s="261"/>
    </row>
    <row r="209" spans="1:28">
      <c r="A209" s="558"/>
      <c r="B209" s="261"/>
      <c r="C209" s="261"/>
      <c r="D209" s="561"/>
      <c r="E209" s="561"/>
      <c r="F209" s="561"/>
      <c r="G209" s="561"/>
      <c r="H209" s="378"/>
      <c r="K209" s="378"/>
      <c r="L209" s="378"/>
      <c r="M209" s="378"/>
      <c r="N209" s="378"/>
      <c r="O209" s="378"/>
      <c r="S209" s="237"/>
      <c r="T209" s="261"/>
      <c r="U209" s="261"/>
      <c r="V209" s="261"/>
      <c r="W209" s="261"/>
      <c r="X209" s="261"/>
      <c r="Z209" s="378"/>
      <c r="AA209" s="261"/>
      <c r="AB209" s="261"/>
    </row>
    <row r="210" spans="1:28">
      <c r="A210" s="558"/>
      <c r="B210" s="261"/>
      <c r="C210" s="261"/>
      <c r="D210" s="561"/>
      <c r="E210" s="561"/>
      <c r="F210" s="561"/>
      <c r="G210" s="561"/>
      <c r="H210" s="378"/>
      <c r="K210" s="378"/>
      <c r="L210" s="378"/>
      <c r="M210" s="378"/>
      <c r="N210" s="378"/>
      <c r="O210" s="378"/>
      <c r="S210" s="237"/>
      <c r="T210" s="261"/>
      <c r="U210" s="261"/>
      <c r="V210" s="261"/>
      <c r="W210" s="261"/>
      <c r="X210" s="261"/>
      <c r="Z210" s="378"/>
      <c r="AA210" s="261"/>
      <c r="AB210" s="261"/>
    </row>
    <row r="211" spans="1:28">
      <c r="A211" s="558"/>
      <c r="B211" s="261"/>
      <c r="C211" s="261"/>
      <c r="D211" s="561"/>
      <c r="E211" s="561"/>
      <c r="F211" s="561"/>
      <c r="G211" s="561"/>
      <c r="H211" s="378"/>
      <c r="K211" s="378"/>
      <c r="L211" s="378"/>
      <c r="M211" s="378"/>
      <c r="N211" s="378"/>
      <c r="O211" s="378"/>
      <c r="S211" s="237"/>
      <c r="T211" s="261"/>
      <c r="U211" s="261"/>
      <c r="V211" s="261"/>
      <c r="W211" s="261"/>
      <c r="X211" s="261"/>
      <c r="Z211" s="378"/>
      <c r="AA211" s="261"/>
      <c r="AB211" s="261"/>
    </row>
    <row r="212" spans="1:28">
      <c r="A212" s="558"/>
      <c r="B212" s="261"/>
      <c r="C212" s="261"/>
      <c r="D212" s="561"/>
      <c r="E212" s="561"/>
      <c r="F212" s="561"/>
      <c r="G212" s="561"/>
      <c r="H212" s="378"/>
      <c r="K212" s="378"/>
      <c r="L212" s="378"/>
      <c r="M212" s="378"/>
      <c r="N212" s="378"/>
      <c r="O212" s="378"/>
      <c r="S212" s="237"/>
      <c r="T212" s="261"/>
      <c r="U212" s="261"/>
      <c r="V212" s="261"/>
      <c r="W212" s="261"/>
      <c r="X212" s="261"/>
      <c r="Z212" s="378"/>
      <c r="AA212" s="261"/>
      <c r="AB212" s="261"/>
    </row>
    <row r="213" spans="1:28">
      <c r="A213" s="558"/>
      <c r="B213" s="261"/>
      <c r="C213" s="261"/>
      <c r="D213" s="561"/>
      <c r="E213" s="561"/>
      <c r="F213" s="561"/>
      <c r="G213" s="561"/>
      <c r="H213" s="378"/>
      <c r="K213" s="378"/>
      <c r="L213" s="378"/>
      <c r="M213" s="378"/>
      <c r="N213" s="378"/>
      <c r="O213" s="378"/>
      <c r="S213" s="237"/>
      <c r="T213" s="261"/>
      <c r="U213" s="261"/>
      <c r="V213" s="261"/>
      <c r="W213" s="261"/>
      <c r="X213" s="261"/>
      <c r="Z213" s="378"/>
      <c r="AA213" s="261"/>
      <c r="AB213" s="261"/>
    </row>
    <row r="214" spans="1:28">
      <c r="A214" s="558"/>
      <c r="B214" s="261"/>
      <c r="C214" s="261"/>
      <c r="D214" s="561"/>
      <c r="E214" s="561"/>
      <c r="F214" s="561"/>
      <c r="G214" s="561"/>
      <c r="H214" s="378"/>
      <c r="K214" s="378"/>
      <c r="L214" s="378"/>
      <c r="M214" s="378"/>
      <c r="N214" s="378"/>
      <c r="O214" s="378"/>
      <c r="S214" s="237"/>
      <c r="T214" s="261"/>
      <c r="U214" s="261"/>
      <c r="V214" s="261"/>
      <c r="W214" s="261"/>
      <c r="X214" s="261"/>
      <c r="Z214" s="378"/>
      <c r="AA214" s="261"/>
      <c r="AB214" s="261"/>
    </row>
    <row r="215" spans="1:28">
      <c r="A215" s="558"/>
      <c r="B215" s="261"/>
      <c r="C215" s="261"/>
      <c r="D215" s="561"/>
      <c r="E215" s="561"/>
      <c r="F215" s="561"/>
      <c r="G215" s="561"/>
      <c r="H215" s="378"/>
      <c r="K215" s="378"/>
      <c r="L215" s="378"/>
      <c r="M215" s="378"/>
      <c r="N215" s="378"/>
      <c r="O215" s="378"/>
      <c r="S215" s="237"/>
      <c r="T215" s="261"/>
      <c r="U215" s="261"/>
      <c r="V215" s="261"/>
      <c r="W215" s="261"/>
      <c r="X215" s="261"/>
      <c r="Z215" s="378"/>
      <c r="AA215" s="261"/>
      <c r="AB215" s="261"/>
    </row>
    <row r="216" spans="1:28">
      <c r="A216" s="558"/>
      <c r="B216" s="261"/>
      <c r="C216" s="261"/>
      <c r="D216" s="561"/>
      <c r="E216" s="561"/>
      <c r="F216" s="561"/>
      <c r="G216" s="561"/>
      <c r="H216" s="378"/>
      <c r="K216" s="378"/>
      <c r="L216" s="378"/>
      <c r="M216" s="378"/>
      <c r="N216" s="378"/>
      <c r="O216" s="378"/>
      <c r="S216" s="237"/>
      <c r="T216" s="261"/>
      <c r="U216" s="261"/>
      <c r="V216" s="261"/>
      <c r="W216" s="261"/>
      <c r="X216" s="261"/>
      <c r="Z216" s="378"/>
      <c r="AA216" s="261"/>
      <c r="AB216" s="261"/>
    </row>
    <row r="217" spans="1:28">
      <c r="A217" s="558"/>
      <c r="B217" s="261"/>
      <c r="C217" s="261"/>
      <c r="D217" s="561"/>
      <c r="E217" s="561"/>
      <c r="F217" s="561"/>
      <c r="G217" s="561"/>
      <c r="H217" s="378"/>
      <c r="K217" s="378"/>
      <c r="L217" s="378"/>
      <c r="M217" s="378"/>
      <c r="N217" s="378"/>
      <c r="O217" s="378"/>
      <c r="S217" s="237"/>
      <c r="T217" s="261"/>
      <c r="U217" s="261"/>
      <c r="V217" s="261"/>
      <c r="W217" s="261"/>
      <c r="X217" s="261"/>
      <c r="Z217" s="378"/>
      <c r="AA217" s="261"/>
      <c r="AB217" s="261"/>
    </row>
    <row r="218" spans="1:28">
      <c r="A218" s="558"/>
      <c r="B218" s="261"/>
      <c r="C218" s="261"/>
      <c r="D218" s="561"/>
      <c r="E218" s="561"/>
      <c r="F218" s="561"/>
      <c r="G218" s="561"/>
      <c r="H218" s="378"/>
      <c r="K218" s="378"/>
      <c r="L218" s="378"/>
      <c r="M218" s="378"/>
      <c r="N218" s="378"/>
      <c r="O218" s="378"/>
      <c r="S218" s="237"/>
      <c r="T218" s="261"/>
      <c r="U218" s="261"/>
      <c r="V218" s="261"/>
      <c r="W218" s="261"/>
      <c r="X218" s="261"/>
      <c r="Z218" s="378"/>
      <c r="AA218" s="261"/>
      <c r="AB218" s="261"/>
    </row>
    <row r="219" spans="1:28">
      <c r="A219" s="558"/>
      <c r="B219" s="261"/>
      <c r="C219" s="261"/>
      <c r="D219" s="561"/>
      <c r="E219" s="561"/>
      <c r="F219" s="561"/>
      <c r="G219" s="561"/>
      <c r="H219" s="378"/>
      <c r="K219" s="378"/>
      <c r="L219" s="378"/>
      <c r="M219" s="378"/>
      <c r="N219" s="378"/>
      <c r="O219" s="378"/>
      <c r="S219" s="237"/>
      <c r="T219" s="261"/>
      <c r="U219" s="261"/>
      <c r="V219" s="261"/>
      <c r="W219" s="261"/>
      <c r="X219" s="261"/>
      <c r="Z219" s="378"/>
      <c r="AA219" s="261"/>
      <c r="AB219" s="261"/>
    </row>
    <row r="220" spans="1:28">
      <c r="A220" s="558"/>
      <c r="B220" s="261"/>
      <c r="C220" s="261"/>
      <c r="D220" s="561"/>
      <c r="E220" s="561"/>
      <c r="F220" s="561"/>
      <c r="G220" s="561"/>
      <c r="H220" s="378"/>
      <c r="K220" s="378"/>
      <c r="L220" s="378"/>
      <c r="M220" s="378"/>
      <c r="N220" s="378"/>
      <c r="O220" s="378"/>
      <c r="S220" s="237"/>
      <c r="T220" s="261"/>
      <c r="U220" s="261"/>
      <c r="V220" s="261"/>
      <c r="W220" s="261"/>
      <c r="X220" s="261"/>
      <c r="Z220" s="378"/>
      <c r="AA220" s="261"/>
      <c r="AB220" s="261"/>
    </row>
    <row r="221" spans="1:28">
      <c r="A221" s="558"/>
      <c r="B221" s="261"/>
      <c r="C221" s="261"/>
      <c r="D221" s="561"/>
      <c r="E221" s="561"/>
      <c r="F221" s="561"/>
      <c r="G221" s="561"/>
      <c r="H221" s="378"/>
      <c r="K221" s="378"/>
      <c r="L221" s="378"/>
      <c r="M221" s="378"/>
      <c r="N221" s="378"/>
      <c r="O221" s="378"/>
      <c r="S221" s="237"/>
      <c r="T221" s="261"/>
      <c r="U221" s="261"/>
      <c r="V221" s="261"/>
      <c r="W221" s="261"/>
      <c r="X221" s="261"/>
      <c r="Z221" s="378"/>
      <c r="AA221" s="261"/>
      <c r="AB221" s="261"/>
    </row>
    <row r="222" spans="1:28">
      <c r="A222" s="558"/>
      <c r="B222" s="261"/>
      <c r="C222" s="261"/>
      <c r="D222" s="561"/>
      <c r="E222" s="561"/>
      <c r="F222" s="561"/>
      <c r="G222" s="561"/>
      <c r="H222" s="378"/>
      <c r="K222" s="378"/>
      <c r="L222" s="378"/>
      <c r="M222" s="378"/>
      <c r="N222" s="378"/>
      <c r="O222" s="378"/>
      <c r="S222" s="237"/>
      <c r="T222" s="261"/>
      <c r="U222" s="261"/>
      <c r="V222" s="261"/>
      <c r="W222" s="261"/>
      <c r="X222" s="261"/>
      <c r="Z222" s="378"/>
      <c r="AA222" s="261"/>
      <c r="AB222" s="261"/>
    </row>
    <row r="223" spans="1:28">
      <c r="A223" s="558"/>
      <c r="B223" s="261"/>
      <c r="C223" s="261"/>
      <c r="D223" s="561"/>
      <c r="E223" s="561"/>
      <c r="F223" s="561"/>
      <c r="G223" s="561"/>
      <c r="H223" s="378"/>
      <c r="K223" s="378"/>
      <c r="L223" s="378"/>
      <c r="M223" s="378"/>
      <c r="N223" s="378"/>
      <c r="O223" s="378"/>
      <c r="S223" s="237"/>
      <c r="T223" s="261"/>
      <c r="U223" s="261"/>
      <c r="V223" s="261"/>
      <c r="W223" s="261"/>
      <c r="X223" s="261"/>
      <c r="Z223" s="378"/>
      <c r="AA223" s="261"/>
      <c r="AB223" s="261"/>
    </row>
    <row r="224" spans="1:28">
      <c r="A224" s="558"/>
      <c r="B224" s="261"/>
      <c r="C224" s="261"/>
      <c r="D224" s="561"/>
      <c r="E224" s="561"/>
      <c r="F224" s="561"/>
      <c r="G224" s="561"/>
      <c r="H224" s="378"/>
      <c r="K224" s="378"/>
      <c r="L224" s="378"/>
      <c r="M224" s="378"/>
      <c r="N224" s="378"/>
      <c r="O224" s="378"/>
      <c r="S224" s="237"/>
      <c r="T224" s="261"/>
      <c r="U224" s="261"/>
      <c r="V224" s="261"/>
      <c r="W224" s="261"/>
      <c r="X224" s="261"/>
      <c r="Z224" s="378"/>
      <c r="AA224" s="261"/>
      <c r="AB224" s="261"/>
    </row>
    <row r="225" spans="1:28">
      <c r="A225" s="558"/>
      <c r="B225" s="261"/>
      <c r="C225" s="261"/>
      <c r="D225" s="561"/>
      <c r="E225" s="561"/>
      <c r="F225" s="561"/>
      <c r="G225" s="561"/>
      <c r="H225" s="378"/>
      <c r="K225" s="378"/>
      <c r="L225" s="378"/>
      <c r="M225" s="378"/>
      <c r="N225" s="378"/>
      <c r="O225" s="378"/>
      <c r="S225" s="237"/>
      <c r="T225" s="261"/>
      <c r="U225" s="261"/>
      <c r="V225" s="261"/>
      <c r="W225" s="261"/>
      <c r="X225" s="261"/>
      <c r="Z225" s="378"/>
      <c r="AA225" s="261"/>
      <c r="AB225" s="261"/>
    </row>
    <row r="226" spans="1:28">
      <c r="A226" s="558"/>
      <c r="B226" s="261"/>
      <c r="C226" s="261"/>
      <c r="D226" s="561"/>
      <c r="E226" s="561"/>
      <c r="F226" s="561"/>
      <c r="G226" s="561"/>
      <c r="H226" s="378"/>
      <c r="K226" s="378"/>
      <c r="L226" s="378"/>
      <c r="M226" s="378"/>
      <c r="N226" s="378"/>
      <c r="O226" s="378"/>
      <c r="S226" s="237"/>
      <c r="T226" s="261"/>
      <c r="U226" s="261"/>
      <c r="V226" s="261"/>
      <c r="W226" s="261"/>
      <c r="X226" s="261"/>
      <c r="Z226" s="378"/>
      <c r="AA226" s="261"/>
      <c r="AB226" s="261"/>
    </row>
    <row r="227" spans="1:28">
      <c r="A227" s="558"/>
      <c r="B227" s="261"/>
      <c r="C227" s="261"/>
      <c r="D227" s="561"/>
      <c r="E227" s="561"/>
      <c r="F227" s="561"/>
      <c r="G227" s="561"/>
      <c r="H227" s="378"/>
      <c r="K227" s="378"/>
      <c r="L227" s="378"/>
      <c r="M227" s="378"/>
      <c r="N227" s="378"/>
      <c r="O227" s="378"/>
      <c r="S227" s="237"/>
      <c r="T227" s="261"/>
      <c r="U227" s="261"/>
      <c r="V227" s="261"/>
      <c r="W227" s="261"/>
      <c r="X227" s="261"/>
      <c r="Z227" s="378"/>
      <c r="AA227" s="261"/>
      <c r="AB227" s="261"/>
    </row>
    <row r="228" spans="1:28">
      <c r="A228" s="558"/>
      <c r="B228" s="261"/>
      <c r="C228" s="261"/>
      <c r="D228" s="561"/>
      <c r="E228" s="561"/>
      <c r="F228" s="561"/>
      <c r="G228" s="561"/>
      <c r="H228" s="378"/>
      <c r="K228" s="378"/>
      <c r="L228" s="378"/>
      <c r="M228" s="378"/>
      <c r="N228" s="378"/>
      <c r="O228" s="378"/>
      <c r="S228" s="237"/>
      <c r="T228" s="261"/>
      <c r="U228" s="261"/>
      <c r="V228" s="261"/>
      <c r="W228" s="261"/>
      <c r="X228" s="261"/>
      <c r="Z228" s="378"/>
      <c r="AA228" s="261"/>
      <c r="AB228" s="261"/>
    </row>
    <row r="229" spans="1:28">
      <c r="A229" s="558"/>
      <c r="B229" s="261"/>
      <c r="C229" s="261"/>
      <c r="D229" s="561"/>
      <c r="E229" s="561"/>
      <c r="F229" s="561"/>
      <c r="G229" s="561"/>
      <c r="H229" s="378"/>
      <c r="K229" s="378"/>
      <c r="L229" s="378"/>
      <c r="M229" s="378"/>
      <c r="N229" s="378"/>
      <c r="O229" s="378"/>
      <c r="S229" s="237"/>
      <c r="T229" s="261"/>
      <c r="U229" s="261"/>
      <c r="V229" s="261"/>
      <c r="W229" s="261"/>
      <c r="X229" s="261"/>
      <c r="Z229" s="378"/>
      <c r="AA229" s="261"/>
      <c r="AB229" s="261"/>
    </row>
    <row r="230" spans="1:28">
      <c r="A230" s="558"/>
      <c r="B230" s="261"/>
      <c r="C230" s="261"/>
      <c r="D230" s="561"/>
      <c r="E230" s="561"/>
      <c r="F230" s="561"/>
      <c r="G230" s="561"/>
      <c r="H230" s="378"/>
      <c r="K230" s="378"/>
      <c r="L230" s="378"/>
      <c r="M230" s="378"/>
      <c r="N230" s="378"/>
      <c r="O230" s="378"/>
      <c r="S230" s="237"/>
      <c r="T230" s="261"/>
      <c r="U230" s="261"/>
      <c r="V230" s="261"/>
      <c r="W230" s="261"/>
      <c r="X230" s="261"/>
      <c r="Z230" s="378"/>
      <c r="AA230" s="261"/>
      <c r="AB230" s="261"/>
    </row>
    <row r="231" spans="1:28">
      <c r="A231" s="558"/>
      <c r="B231" s="261"/>
      <c r="C231" s="261"/>
      <c r="D231" s="561"/>
      <c r="E231" s="561"/>
      <c r="F231" s="561"/>
      <c r="G231" s="561"/>
      <c r="H231" s="378"/>
      <c r="K231" s="378"/>
      <c r="L231" s="378"/>
      <c r="M231" s="378"/>
      <c r="N231" s="378"/>
      <c r="O231" s="378"/>
      <c r="S231" s="237"/>
      <c r="T231" s="261"/>
      <c r="U231" s="261"/>
      <c r="V231" s="261"/>
      <c r="W231" s="261"/>
      <c r="X231" s="261"/>
      <c r="Z231" s="378"/>
      <c r="AA231" s="261"/>
      <c r="AB231" s="261"/>
    </row>
    <row r="232" spans="1:28">
      <c r="A232" s="558"/>
      <c r="B232" s="261"/>
      <c r="C232" s="261"/>
      <c r="D232" s="561"/>
      <c r="E232" s="561"/>
      <c r="F232" s="561"/>
      <c r="G232" s="561"/>
      <c r="H232" s="378"/>
      <c r="K232" s="378"/>
      <c r="L232" s="378"/>
      <c r="M232" s="378"/>
      <c r="N232" s="378"/>
      <c r="O232" s="378"/>
      <c r="S232" s="237"/>
      <c r="T232" s="261"/>
      <c r="U232" s="261"/>
      <c r="V232" s="261"/>
      <c r="W232" s="261"/>
      <c r="X232" s="261"/>
      <c r="Z232" s="378"/>
      <c r="AA232" s="261"/>
      <c r="AB232" s="261"/>
    </row>
    <row r="233" spans="1:28">
      <c r="A233" s="558"/>
      <c r="B233" s="261"/>
      <c r="C233" s="261"/>
      <c r="D233" s="561"/>
      <c r="E233" s="561"/>
      <c r="F233" s="561"/>
      <c r="G233" s="561"/>
      <c r="H233" s="378"/>
      <c r="K233" s="378"/>
      <c r="L233" s="378"/>
      <c r="M233" s="378"/>
      <c r="N233" s="378"/>
      <c r="O233" s="378"/>
      <c r="S233" s="237"/>
      <c r="T233" s="261"/>
      <c r="U233" s="261"/>
      <c r="V233" s="261"/>
      <c r="W233" s="261"/>
      <c r="X233" s="261"/>
      <c r="Z233" s="378"/>
      <c r="AA233" s="261"/>
      <c r="AB233" s="261"/>
    </row>
    <row r="234" spans="1:28">
      <c r="A234" s="558"/>
      <c r="B234" s="261"/>
      <c r="C234" s="261"/>
      <c r="D234" s="561"/>
      <c r="E234" s="561"/>
      <c r="F234" s="561"/>
      <c r="G234" s="561"/>
      <c r="H234" s="378"/>
      <c r="K234" s="378"/>
      <c r="L234" s="378"/>
      <c r="M234" s="378"/>
      <c r="N234" s="378"/>
      <c r="O234" s="378"/>
      <c r="S234" s="237"/>
      <c r="T234" s="261"/>
      <c r="U234" s="261"/>
      <c r="V234" s="261"/>
      <c r="W234" s="261"/>
      <c r="X234" s="261"/>
      <c r="Z234" s="378"/>
      <c r="AA234" s="261"/>
      <c r="AB234" s="261"/>
    </row>
    <row r="235" spans="1:28">
      <c r="A235" s="558"/>
      <c r="B235" s="261"/>
      <c r="C235" s="261"/>
      <c r="D235" s="561"/>
      <c r="E235" s="561"/>
      <c r="F235" s="561"/>
      <c r="G235" s="561"/>
      <c r="H235" s="378"/>
      <c r="K235" s="378"/>
      <c r="L235" s="378"/>
      <c r="M235" s="378"/>
      <c r="N235" s="378"/>
      <c r="O235" s="378"/>
      <c r="S235" s="237"/>
      <c r="T235" s="261"/>
      <c r="U235" s="261"/>
      <c r="V235" s="261"/>
      <c r="W235" s="261"/>
      <c r="X235" s="261"/>
      <c r="Z235" s="378"/>
      <c r="AA235" s="261"/>
      <c r="AB235" s="261"/>
    </row>
    <row r="236" spans="1:28">
      <c r="A236" s="558"/>
      <c r="B236" s="261"/>
      <c r="C236" s="261"/>
      <c r="D236" s="561"/>
      <c r="E236" s="561"/>
      <c r="F236" s="561"/>
      <c r="G236" s="561"/>
      <c r="H236" s="378"/>
      <c r="K236" s="378"/>
      <c r="L236" s="378"/>
      <c r="M236" s="378"/>
      <c r="N236" s="378"/>
      <c r="O236" s="378"/>
      <c r="S236" s="237"/>
      <c r="T236" s="261"/>
      <c r="U236" s="261"/>
      <c r="V236" s="261"/>
      <c r="W236" s="261"/>
      <c r="X236" s="261"/>
      <c r="Z236" s="378"/>
      <c r="AA236" s="261"/>
      <c r="AB236" s="261"/>
    </row>
    <row r="237" spans="1:28">
      <c r="A237" s="558"/>
      <c r="B237" s="261"/>
      <c r="C237" s="261"/>
      <c r="D237" s="561"/>
      <c r="E237" s="561"/>
      <c r="F237" s="561"/>
      <c r="G237" s="561"/>
      <c r="H237" s="378"/>
      <c r="K237" s="378"/>
      <c r="L237" s="378"/>
      <c r="M237" s="378"/>
      <c r="N237" s="378"/>
      <c r="O237" s="378"/>
      <c r="S237" s="237"/>
      <c r="T237" s="261"/>
      <c r="U237" s="261"/>
      <c r="V237" s="261"/>
      <c r="W237" s="261"/>
      <c r="X237" s="261"/>
      <c r="Z237" s="378"/>
      <c r="AA237" s="261"/>
      <c r="AB237" s="261"/>
    </row>
    <row r="238" spans="1:28">
      <c r="A238" s="558"/>
      <c r="B238" s="261"/>
      <c r="C238" s="261"/>
      <c r="D238" s="561"/>
      <c r="E238" s="561"/>
      <c r="F238" s="561"/>
      <c r="G238" s="561"/>
      <c r="H238" s="378"/>
      <c r="K238" s="378"/>
      <c r="L238" s="378"/>
      <c r="M238" s="378"/>
      <c r="N238" s="378"/>
      <c r="O238" s="378"/>
      <c r="S238" s="237"/>
      <c r="T238" s="261"/>
      <c r="U238" s="261"/>
      <c r="V238" s="261"/>
      <c r="W238" s="261"/>
      <c r="X238" s="261"/>
      <c r="Z238" s="378"/>
      <c r="AA238" s="261"/>
      <c r="AB238" s="261"/>
    </row>
    <row r="239" spans="1:28">
      <c r="A239" s="558"/>
      <c r="B239" s="261"/>
      <c r="C239" s="261"/>
      <c r="D239" s="561"/>
      <c r="E239" s="561"/>
      <c r="F239" s="561"/>
      <c r="G239" s="561"/>
      <c r="H239" s="378"/>
      <c r="K239" s="378"/>
      <c r="L239" s="378"/>
      <c r="M239" s="378"/>
      <c r="N239" s="378"/>
      <c r="O239" s="378"/>
      <c r="S239" s="237"/>
      <c r="T239" s="261"/>
      <c r="U239" s="261"/>
      <c r="V239" s="261"/>
      <c r="W239" s="261"/>
      <c r="X239" s="261"/>
      <c r="Z239" s="378"/>
      <c r="AA239" s="261"/>
      <c r="AB239" s="261"/>
    </row>
    <row r="240" spans="1:28">
      <c r="A240" s="558"/>
      <c r="B240" s="261"/>
      <c r="C240" s="261"/>
      <c r="D240" s="561"/>
      <c r="E240" s="561"/>
      <c r="F240" s="561"/>
      <c r="G240" s="561"/>
      <c r="H240" s="378"/>
      <c r="K240" s="378"/>
      <c r="L240" s="378"/>
      <c r="M240" s="378"/>
      <c r="N240" s="378"/>
      <c r="O240" s="378"/>
      <c r="S240" s="237"/>
      <c r="T240" s="261"/>
      <c r="U240" s="261"/>
      <c r="V240" s="261"/>
      <c r="W240" s="261"/>
      <c r="X240" s="261"/>
      <c r="Z240" s="378"/>
      <c r="AA240" s="261"/>
      <c r="AB240" s="261"/>
    </row>
    <row r="241" spans="1:28">
      <c r="A241" s="558"/>
      <c r="B241" s="261"/>
      <c r="C241" s="261"/>
      <c r="D241" s="561"/>
      <c r="E241" s="561"/>
      <c r="F241" s="561"/>
      <c r="G241" s="561"/>
      <c r="H241" s="378"/>
      <c r="K241" s="378"/>
      <c r="L241" s="378"/>
      <c r="M241" s="378"/>
      <c r="N241" s="378"/>
      <c r="O241" s="378"/>
      <c r="S241" s="237"/>
      <c r="T241" s="261"/>
      <c r="U241" s="261"/>
      <c r="V241" s="261"/>
      <c r="W241" s="261"/>
      <c r="X241" s="261"/>
      <c r="Z241" s="378"/>
      <c r="AA241" s="261"/>
      <c r="AB241" s="261"/>
    </row>
    <row r="242" spans="1:28">
      <c r="A242" s="558"/>
      <c r="B242" s="261"/>
      <c r="C242" s="261"/>
      <c r="D242" s="561"/>
      <c r="E242" s="561"/>
      <c r="F242" s="561"/>
      <c r="G242" s="561"/>
      <c r="H242" s="378"/>
      <c r="K242" s="378"/>
      <c r="L242" s="378"/>
      <c r="M242" s="378"/>
      <c r="N242" s="378"/>
      <c r="O242" s="378"/>
      <c r="S242" s="237"/>
      <c r="T242" s="261"/>
      <c r="U242" s="261"/>
      <c r="V242" s="261"/>
      <c r="W242" s="261"/>
      <c r="X242" s="261"/>
      <c r="Z242" s="378"/>
      <c r="AA242" s="261"/>
      <c r="AB242" s="261"/>
    </row>
    <row r="243" spans="1:28">
      <c r="A243" s="558"/>
      <c r="B243" s="261"/>
      <c r="C243" s="261"/>
      <c r="D243" s="561"/>
      <c r="E243" s="561"/>
      <c r="F243" s="561"/>
      <c r="G243" s="561"/>
      <c r="H243" s="378"/>
      <c r="K243" s="378"/>
      <c r="L243" s="378"/>
      <c r="M243" s="378"/>
      <c r="N243" s="378"/>
      <c r="O243" s="378"/>
      <c r="S243" s="237"/>
      <c r="T243" s="261"/>
      <c r="U243" s="261"/>
      <c r="V243" s="261"/>
      <c r="W243" s="261"/>
      <c r="X243" s="261"/>
      <c r="Z243" s="378"/>
      <c r="AA243" s="261"/>
      <c r="AB243" s="261"/>
    </row>
    <row r="244" spans="1:28">
      <c r="A244" s="558"/>
      <c r="B244" s="261"/>
      <c r="C244" s="261"/>
      <c r="D244" s="561"/>
      <c r="E244" s="561"/>
      <c r="F244" s="561"/>
      <c r="G244" s="561"/>
      <c r="H244" s="378"/>
      <c r="K244" s="378"/>
      <c r="L244" s="378"/>
      <c r="M244" s="378"/>
      <c r="N244" s="378"/>
      <c r="O244" s="378"/>
      <c r="S244" s="237"/>
      <c r="T244" s="261"/>
      <c r="U244" s="261"/>
      <c r="V244" s="261"/>
      <c r="W244" s="261"/>
      <c r="X244" s="261"/>
      <c r="Z244" s="378"/>
      <c r="AA244" s="261"/>
      <c r="AB244" s="261"/>
    </row>
    <row r="245" spans="1:28">
      <c r="A245" s="558"/>
      <c r="B245" s="261"/>
      <c r="C245" s="261"/>
      <c r="D245" s="561"/>
      <c r="E245" s="561"/>
      <c r="F245" s="561"/>
      <c r="G245" s="561"/>
      <c r="H245" s="378"/>
      <c r="K245" s="378"/>
      <c r="L245" s="378"/>
      <c r="M245" s="378"/>
      <c r="N245" s="378"/>
      <c r="O245" s="378"/>
      <c r="S245" s="237"/>
      <c r="T245" s="261"/>
      <c r="U245" s="261"/>
      <c r="V245" s="261"/>
      <c r="W245" s="261"/>
      <c r="X245" s="261"/>
      <c r="Z245" s="378"/>
      <c r="AA245" s="261"/>
      <c r="AB245" s="261"/>
    </row>
    <row r="246" spans="1:28">
      <c r="A246" s="558"/>
      <c r="B246" s="261"/>
      <c r="C246" s="261"/>
      <c r="D246" s="561"/>
      <c r="E246" s="561"/>
      <c r="F246" s="561"/>
      <c r="G246" s="561"/>
      <c r="H246" s="378"/>
      <c r="K246" s="378"/>
      <c r="L246" s="378"/>
      <c r="M246" s="378"/>
      <c r="N246" s="378"/>
      <c r="O246" s="378"/>
      <c r="S246" s="237"/>
      <c r="T246" s="261"/>
      <c r="U246" s="261"/>
      <c r="V246" s="261"/>
      <c r="W246" s="261"/>
      <c r="X246" s="261"/>
      <c r="Z246" s="378"/>
      <c r="AA246" s="261"/>
      <c r="AB246" s="261"/>
    </row>
    <row r="247" spans="1:28">
      <c r="A247" s="558"/>
      <c r="B247" s="261"/>
      <c r="C247" s="261"/>
      <c r="D247" s="561"/>
      <c r="E247" s="561"/>
      <c r="F247" s="561"/>
      <c r="G247" s="561"/>
      <c r="H247" s="378"/>
      <c r="K247" s="378"/>
      <c r="L247" s="378"/>
      <c r="M247" s="378"/>
      <c r="N247" s="378"/>
      <c r="O247" s="378"/>
      <c r="S247" s="237"/>
      <c r="T247" s="261"/>
      <c r="U247" s="261"/>
      <c r="V247" s="261"/>
      <c r="W247" s="261"/>
      <c r="X247" s="261"/>
      <c r="Z247" s="378"/>
      <c r="AA247" s="261"/>
      <c r="AB247" s="261"/>
    </row>
    <row r="248" spans="1:28">
      <c r="A248" s="558"/>
      <c r="B248" s="261"/>
      <c r="C248" s="261"/>
      <c r="D248" s="561"/>
      <c r="E248" s="561"/>
      <c r="F248" s="561"/>
      <c r="G248" s="561"/>
      <c r="H248" s="378"/>
      <c r="K248" s="378"/>
      <c r="L248" s="378"/>
      <c r="M248" s="378"/>
      <c r="N248" s="378"/>
      <c r="O248" s="378"/>
      <c r="S248" s="237"/>
      <c r="T248" s="261"/>
      <c r="U248" s="261"/>
      <c r="V248" s="261"/>
      <c r="W248" s="261"/>
      <c r="X248" s="261"/>
      <c r="Z248" s="378"/>
      <c r="AA248" s="261"/>
      <c r="AB248" s="261"/>
    </row>
    <row r="249" spans="1:28">
      <c r="A249" s="558"/>
      <c r="B249" s="261"/>
      <c r="C249" s="261"/>
      <c r="D249" s="561"/>
      <c r="E249" s="561"/>
      <c r="F249" s="561"/>
      <c r="G249" s="561"/>
      <c r="H249" s="378"/>
      <c r="K249" s="378"/>
      <c r="L249" s="378"/>
      <c r="M249" s="378"/>
      <c r="N249" s="378"/>
      <c r="O249" s="378"/>
      <c r="S249" s="237"/>
      <c r="T249" s="261"/>
      <c r="U249" s="261"/>
      <c r="V249" s="261"/>
      <c r="W249" s="261"/>
      <c r="X249" s="261"/>
      <c r="Z249" s="378"/>
      <c r="AA249" s="261"/>
      <c r="AB249" s="261"/>
    </row>
    <row r="250" spans="1:28">
      <c r="A250" s="558"/>
      <c r="B250" s="261"/>
      <c r="C250" s="261"/>
      <c r="D250" s="561"/>
      <c r="E250" s="561"/>
      <c r="F250" s="561"/>
      <c r="G250" s="561"/>
      <c r="H250" s="378"/>
      <c r="K250" s="378"/>
      <c r="L250" s="378"/>
      <c r="M250" s="378"/>
      <c r="N250" s="378"/>
      <c r="O250" s="378"/>
      <c r="S250" s="237"/>
      <c r="T250" s="261"/>
      <c r="U250" s="261"/>
      <c r="V250" s="261"/>
      <c r="W250" s="261"/>
      <c r="X250" s="261"/>
      <c r="Z250" s="378"/>
      <c r="AA250" s="261"/>
      <c r="AB250" s="261"/>
    </row>
    <row r="251" spans="1:28">
      <c r="A251" s="558"/>
      <c r="B251" s="261"/>
      <c r="C251" s="261"/>
      <c r="D251" s="561"/>
      <c r="E251" s="561"/>
      <c r="F251" s="561"/>
      <c r="G251" s="561"/>
      <c r="H251" s="378"/>
      <c r="K251" s="378"/>
      <c r="L251" s="378"/>
      <c r="M251" s="378"/>
      <c r="N251" s="378"/>
      <c r="O251" s="378"/>
      <c r="S251" s="237"/>
      <c r="T251" s="261"/>
      <c r="U251" s="261"/>
      <c r="V251" s="261"/>
      <c r="W251" s="261"/>
      <c r="X251" s="261"/>
      <c r="Z251" s="378"/>
      <c r="AA251" s="261"/>
      <c r="AB251" s="261"/>
    </row>
    <row r="252" spans="1:28">
      <c r="A252" s="558"/>
      <c r="B252" s="261"/>
      <c r="C252" s="261"/>
      <c r="D252" s="561"/>
      <c r="E252" s="561"/>
      <c r="F252" s="561"/>
      <c r="G252" s="561"/>
      <c r="H252" s="378"/>
      <c r="K252" s="378"/>
      <c r="L252" s="378"/>
      <c r="M252" s="378"/>
      <c r="N252" s="378"/>
      <c r="O252" s="378"/>
      <c r="S252" s="237"/>
      <c r="T252" s="261"/>
      <c r="U252" s="261"/>
      <c r="V252" s="261"/>
      <c r="W252" s="261"/>
      <c r="X252" s="261"/>
      <c r="Z252" s="378"/>
      <c r="AA252" s="261"/>
      <c r="AB252" s="261"/>
    </row>
    <row r="253" spans="1:28">
      <c r="A253" s="558"/>
      <c r="B253" s="261"/>
      <c r="C253" s="261"/>
      <c r="D253" s="561"/>
      <c r="E253" s="561"/>
      <c r="F253" s="561"/>
      <c r="G253" s="561"/>
      <c r="H253" s="378"/>
      <c r="K253" s="378"/>
      <c r="L253" s="378"/>
      <c r="M253" s="378"/>
      <c r="N253" s="378"/>
      <c r="O253" s="378"/>
      <c r="S253" s="237"/>
      <c r="T253" s="261"/>
      <c r="U253" s="261"/>
      <c r="V253" s="261"/>
      <c r="W253" s="261"/>
      <c r="X253" s="261"/>
      <c r="Z253" s="378"/>
      <c r="AA253" s="261"/>
      <c r="AB253" s="261"/>
    </row>
    <row r="254" spans="1:28">
      <c r="A254" s="558"/>
      <c r="B254" s="261"/>
      <c r="C254" s="261"/>
      <c r="D254" s="561"/>
      <c r="E254" s="561"/>
      <c r="F254" s="561"/>
      <c r="G254" s="561"/>
      <c r="H254" s="378"/>
      <c r="K254" s="378"/>
      <c r="L254" s="378"/>
      <c r="M254" s="378"/>
      <c r="N254" s="378"/>
      <c r="O254" s="378"/>
      <c r="S254" s="237"/>
      <c r="T254" s="261"/>
      <c r="U254" s="261"/>
      <c r="V254" s="261"/>
      <c r="W254" s="261"/>
      <c r="X254" s="261"/>
      <c r="Z254" s="378"/>
      <c r="AA254" s="261"/>
      <c r="AB254" s="261"/>
    </row>
    <row r="255" spans="1:28">
      <c r="A255" s="558"/>
      <c r="B255" s="261"/>
      <c r="C255" s="261"/>
      <c r="D255" s="561"/>
      <c r="E255" s="561"/>
      <c r="F255" s="561"/>
      <c r="G255" s="561"/>
      <c r="H255" s="378"/>
      <c r="K255" s="378"/>
      <c r="L255" s="378"/>
      <c r="M255" s="378"/>
      <c r="N255" s="378"/>
      <c r="O255" s="378"/>
      <c r="S255" s="237"/>
      <c r="T255" s="261"/>
      <c r="U255" s="261"/>
      <c r="V255" s="261"/>
      <c r="W255" s="261"/>
      <c r="X255" s="261"/>
      <c r="Z255" s="378"/>
      <c r="AA255" s="261"/>
      <c r="AB255" s="261"/>
    </row>
    <row r="256" spans="1:28">
      <c r="A256" s="558"/>
      <c r="B256" s="261"/>
      <c r="C256" s="261"/>
      <c r="D256" s="561"/>
      <c r="E256" s="561"/>
      <c r="F256" s="561"/>
      <c r="G256" s="561"/>
      <c r="H256" s="378"/>
      <c r="K256" s="378"/>
      <c r="L256" s="378"/>
      <c r="M256" s="378"/>
      <c r="N256" s="378"/>
      <c r="O256" s="378"/>
      <c r="S256" s="237"/>
      <c r="T256" s="261"/>
      <c r="U256" s="261"/>
      <c r="V256" s="261"/>
      <c r="W256" s="261"/>
      <c r="X256" s="261"/>
      <c r="Z256" s="378"/>
      <c r="AA256" s="261"/>
      <c r="AB256" s="261"/>
    </row>
    <row r="257" spans="1:28">
      <c r="A257" s="558"/>
      <c r="B257" s="261"/>
      <c r="C257" s="261"/>
      <c r="D257" s="561"/>
      <c r="E257" s="561"/>
      <c r="F257" s="561"/>
      <c r="G257" s="561"/>
      <c r="H257" s="378"/>
      <c r="K257" s="378"/>
      <c r="L257" s="378"/>
      <c r="M257" s="378"/>
      <c r="N257" s="378"/>
      <c r="O257" s="378"/>
      <c r="S257" s="237"/>
      <c r="T257" s="261"/>
      <c r="U257" s="261"/>
      <c r="V257" s="261"/>
      <c r="W257" s="261"/>
      <c r="X257" s="261"/>
      <c r="Z257" s="378"/>
      <c r="AA257" s="261"/>
      <c r="AB257" s="261"/>
    </row>
    <row r="258" spans="1:28">
      <c r="A258" s="558"/>
      <c r="B258" s="261"/>
      <c r="C258" s="261"/>
      <c r="D258" s="561"/>
      <c r="E258" s="561"/>
      <c r="F258" s="561"/>
      <c r="G258" s="561"/>
      <c r="H258" s="378"/>
      <c r="K258" s="378"/>
      <c r="L258" s="378"/>
      <c r="M258" s="378"/>
      <c r="N258" s="378"/>
      <c r="O258" s="378"/>
      <c r="S258" s="237"/>
      <c r="T258" s="261"/>
      <c r="U258" s="261"/>
      <c r="V258" s="261"/>
      <c r="W258" s="261"/>
      <c r="X258" s="261"/>
      <c r="Z258" s="378"/>
      <c r="AA258" s="261"/>
      <c r="AB258" s="261"/>
    </row>
    <row r="259" spans="1:28">
      <c r="A259" s="558"/>
      <c r="B259" s="261"/>
      <c r="C259" s="261"/>
      <c r="D259" s="561"/>
      <c r="E259" s="561"/>
      <c r="F259" s="561"/>
      <c r="G259" s="561"/>
      <c r="H259" s="378"/>
      <c r="K259" s="378"/>
      <c r="L259" s="378"/>
      <c r="M259" s="378"/>
      <c r="N259" s="378"/>
      <c r="O259" s="378"/>
      <c r="S259" s="237"/>
      <c r="T259" s="261"/>
      <c r="U259" s="261"/>
      <c r="V259" s="261"/>
      <c r="W259" s="261"/>
      <c r="X259" s="261"/>
      <c r="Z259" s="378"/>
      <c r="AA259" s="261"/>
      <c r="AB259" s="261"/>
    </row>
    <row r="260" spans="1:28">
      <c r="A260" s="558"/>
      <c r="B260" s="261"/>
      <c r="C260" s="261"/>
      <c r="D260" s="561"/>
      <c r="E260" s="561"/>
      <c r="F260" s="561"/>
      <c r="G260" s="561"/>
      <c r="H260" s="378"/>
      <c r="K260" s="378"/>
      <c r="L260" s="378"/>
      <c r="M260" s="378"/>
      <c r="N260" s="378"/>
      <c r="O260" s="378"/>
      <c r="S260" s="237"/>
      <c r="T260" s="261"/>
      <c r="U260" s="261"/>
      <c r="V260" s="261"/>
      <c r="W260" s="261"/>
      <c r="X260" s="261"/>
      <c r="Z260" s="378"/>
      <c r="AA260" s="261"/>
      <c r="AB260" s="261"/>
    </row>
    <row r="261" spans="1:28">
      <c r="A261" s="558"/>
      <c r="B261" s="261"/>
      <c r="C261" s="261"/>
      <c r="D261" s="561"/>
      <c r="E261" s="561"/>
      <c r="F261" s="561"/>
      <c r="G261" s="561"/>
      <c r="H261" s="378"/>
      <c r="K261" s="378"/>
      <c r="L261" s="378"/>
      <c r="M261" s="378"/>
      <c r="N261" s="378"/>
      <c r="O261" s="378"/>
      <c r="S261" s="237"/>
      <c r="T261" s="261"/>
      <c r="U261" s="261"/>
      <c r="V261" s="261"/>
      <c r="W261" s="261"/>
      <c r="X261" s="261"/>
      <c r="Z261" s="378"/>
      <c r="AA261" s="261"/>
      <c r="AB261" s="261"/>
    </row>
    <row r="262" spans="1:28">
      <c r="A262" s="558"/>
      <c r="B262" s="261"/>
      <c r="C262" s="261"/>
      <c r="D262" s="561"/>
      <c r="E262" s="561"/>
      <c r="F262" s="561"/>
      <c r="G262" s="561"/>
      <c r="H262" s="378"/>
      <c r="K262" s="378"/>
      <c r="L262" s="378"/>
      <c r="M262" s="378"/>
      <c r="N262" s="378"/>
      <c r="O262" s="378"/>
      <c r="S262" s="237"/>
      <c r="T262" s="261"/>
      <c r="U262" s="261"/>
      <c r="V262" s="261"/>
      <c r="W262" s="261"/>
      <c r="X262" s="261"/>
      <c r="Z262" s="378"/>
      <c r="AA262" s="261"/>
      <c r="AB262" s="261"/>
    </row>
    <row r="263" spans="1:28">
      <c r="A263" s="558"/>
      <c r="B263" s="261"/>
      <c r="C263" s="261"/>
      <c r="D263" s="561"/>
      <c r="E263" s="561"/>
      <c r="F263" s="561"/>
      <c r="G263" s="561"/>
      <c r="H263" s="378"/>
      <c r="K263" s="378"/>
      <c r="L263" s="378"/>
      <c r="M263" s="378"/>
      <c r="N263" s="378"/>
      <c r="O263" s="378"/>
      <c r="S263" s="237"/>
      <c r="T263" s="261"/>
      <c r="U263" s="261"/>
      <c r="V263" s="261"/>
      <c r="W263" s="261"/>
      <c r="X263" s="261"/>
      <c r="Z263" s="378"/>
      <c r="AA263" s="261"/>
      <c r="AB263" s="261"/>
    </row>
    <row r="264" spans="1:28">
      <c r="A264" s="558"/>
      <c r="B264" s="261"/>
      <c r="C264" s="261"/>
      <c r="D264" s="561"/>
      <c r="E264" s="561"/>
      <c r="F264" s="561"/>
      <c r="G264" s="561"/>
      <c r="H264" s="378"/>
      <c r="K264" s="378"/>
      <c r="L264" s="378"/>
      <c r="M264" s="378"/>
      <c r="N264" s="378"/>
      <c r="O264" s="378"/>
      <c r="S264" s="237"/>
      <c r="T264" s="261"/>
      <c r="U264" s="261"/>
      <c r="V264" s="261"/>
      <c r="W264" s="261"/>
      <c r="X264" s="261"/>
      <c r="Z264" s="378"/>
      <c r="AA264" s="261"/>
      <c r="AB264" s="261"/>
    </row>
    <row r="265" spans="1:28">
      <c r="A265" s="558"/>
      <c r="B265" s="261"/>
      <c r="C265" s="261"/>
      <c r="D265" s="561"/>
      <c r="E265" s="561"/>
      <c r="F265" s="561"/>
      <c r="G265" s="561"/>
      <c r="H265" s="378"/>
      <c r="K265" s="378"/>
      <c r="L265" s="378"/>
      <c r="M265" s="378"/>
      <c r="N265" s="378"/>
      <c r="O265" s="378"/>
      <c r="S265" s="237"/>
      <c r="T265" s="261"/>
      <c r="U265" s="261"/>
      <c r="V265" s="261"/>
      <c r="W265" s="261"/>
      <c r="X265" s="261"/>
      <c r="Z265" s="378"/>
      <c r="AA265" s="261"/>
      <c r="AB265" s="261"/>
    </row>
    <row r="266" spans="1:28">
      <c r="A266" s="558"/>
      <c r="B266" s="261"/>
      <c r="C266" s="261"/>
      <c r="D266" s="561"/>
      <c r="E266" s="561"/>
      <c r="F266" s="561"/>
      <c r="G266" s="561"/>
      <c r="H266" s="378"/>
      <c r="K266" s="378"/>
      <c r="L266" s="378"/>
      <c r="M266" s="378"/>
      <c r="N266" s="378"/>
      <c r="O266" s="378"/>
      <c r="S266" s="237"/>
      <c r="T266" s="261"/>
      <c r="U266" s="261"/>
      <c r="V266" s="261"/>
      <c r="W266" s="261"/>
      <c r="X266" s="261"/>
      <c r="Z266" s="378"/>
      <c r="AA266" s="261"/>
      <c r="AB266" s="261"/>
    </row>
    <row r="267" spans="1:28">
      <c r="A267" s="558"/>
      <c r="B267" s="261"/>
      <c r="C267" s="261"/>
      <c r="D267" s="561"/>
      <c r="E267" s="561"/>
      <c r="F267" s="561"/>
      <c r="G267" s="561"/>
      <c r="H267" s="378"/>
      <c r="K267" s="378"/>
      <c r="L267" s="378"/>
      <c r="M267" s="378"/>
      <c r="N267" s="378"/>
      <c r="O267" s="378"/>
      <c r="S267" s="237"/>
      <c r="T267" s="261"/>
      <c r="U267" s="261"/>
      <c r="V267" s="261"/>
      <c r="W267" s="261"/>
      <c r="X267" s="261"/>
      <c r="Z267" s="378"/>
      <c r="AA267" s="261"/>
      <c r="AB267" s="261"/>
    </row>
    <row r="268" spans="1:28">
      <c r="A268" s="558"/>
      <c r="B268" s="261"/>
      <c r="C268" s="261"/>
      <c r="D268" s="561"/>
      <c r="E268" s="561"/>
      <c r="F268" s="561"/>
      <c r="G268" s="561"/>
      <c r="H268" s="378"/>
      <c r="K268" s="378"/>
      <c r="L268" s="378"/>
      <c r="M268" s="378"/>
      <c r="N268" s="378"/>
      <c r="O268" s="378"/>
      <c r="S268" s="237"/>
      <c r="T268" s="261"/>
      <c r="U268" s="261"/>
      <c r="V268" s="261"/>
      <c r="W268" s="261"/>
      <c r="X268" s="261"/>
      <c r="Z268" s="378"/>
      <c r="AA268" s="261"/>
      <c r="AB268" s="261"/>
    </row>
    <row r="269" spans="1:28">
      <c r="A269" s="558"/>
      <c r="B269" s="261"/>
      <c r="C269" s="261"/>
      <c r="D269" s="561"/>
      <c r="E269" s="561"/>
      <c r="F269" s="561"/>
      <c r="G269" s="561"/>
      <c r="H269" s="378"/>
      <c r="K269" s="378"/>
      <c r="L269" s="378"/>
      <c r="M269" s="378"/>
      <c r="N269" s="378"/>
      <c r="O269" s="378"/>
      <c r="S269" s="237"/>
      <c r="T269" s="261"/>
      <c r="U269" s="261"/>
      <c r="V269" s="261"/>
      <c r="W269" s="261"/>
      <c r="X269" s="261"/>
      <c r="Z269" s="378"/>
      <c r="AA269" s="261"/>
      <c r="AB269" s="261"/>
    </row>
    <row r="270" spans="1:28">
      <c r="A270" s="558"/>
      <c r="B270" s="261"/>
      <c r="C270" s="261"/>
      <c r="D270" s="561"/>
      <c r="E270" s="561"/>
      <c r="F270" s="561"/>
      <c r="G270" s="561"/>
      <c r="H270" s="378"/>
      <c r="K270" s="378"/>
      <c r="L270" s="378"/>
      <c r="M270" s="378"/>
      <c r="N270" s="378"/>
      <c r="O270" s="378"/>
      <c r="S270" s="237"/>
      <c r="T270" s="261"/>
      <c r="U270" s="261"/>
      <c r="V270" s="261"/>
      <c r="W270" s="261"/>
      <c r="X270" s="261"/>
      <c r="Z270" s="378"/>
      <c r="AA270" s="261"/>
      <c r="AB270" s="261"/>
    </row>
    <row r="271" spans="1:28">
      <c r="A271" s="558"/>
      <c r="B271" s="261"/>
      <c r="C271" s="261"/>
      <c r="D271" s="561"/>
      <c r="E271" s="561"/>
      <c r="F271" s="561"/>
      <c r="G271" s="561"/>
      <c r="H271" s="378"/>
      <c r="K271" s="378"/>
      <c r="L271" s="378"/>
      <c r="M271" s="378"/>
      <c r="N271" s="378"/>
      <c r="O271" s="378"/>
      <c r="S271" s="237"/>
      <c r="T271" s="261"/>
      <c r="U271" s="261"/>
      <c r="V271" s="261"/>
      <c r="W271" s="261"/>
      <c r="X271" s="261"/>
      <c r="Z271" s="378"/>
      <c r="AA271" s="261"/>
      <c r="AB271" s="261"/>
    </row>
    <row r="272" spans="1:28">
      <c r="A272" s="558"/>
      <c r="B272" s="261"/>
      <c r="C272" s="261"/>
      <c r="D272" s="561"/>
      <c r="E272" s="561"/>
      <c r="F272" s="561"/>
      <c r="G272" s="561"/>
      <c r="H272" s="378"/>
      <c r="K272" s="378"/>
      <c r="L272" s="378"/>
      <c r="M272" s="378"/>
      <c r="N272" s="378"/>
      <c r="O272" s="378"/>
      <c r="S272" s="237"/>
      <c r="T272" s="261"/>
      <c r="U272" s="261"/>
      <c r="V272" s="261"/>
      <c r="W272" s="261"/>
      <c r="X272" s="261"/>
      <c r="Z272" s="378"/>
      <c r="AA272" s="261"/>
      <c r="AB272" s="261"/>
    </row>
    <row r="273" spans="1:28">
      <c r="A273" s="558"/>
      <c r="B273" s="261"/>
      <c r="C273" s="261"/>
      <c r="D273" s="561"/>
      <c r="E273" s="561"/>
      <c r="F273" s="561"/>
      <c r="G273" s="561"/>
      <c r="H273" s="378"/>
      <c r="K273" s="378"/>
      <c r="L273" s="378"/>
      <c r="M273" s="378"/>
      <c r="N273" s="378"/>
      <c r="O273" s="378"/>
      <c r="S273" s="237"/>
      <c r="T273" s="261"/>
      <c r="U273" s="261"/>
      <c r="V273" s="261"/>
      <c r="W273" s="261"/>
      <c r="X273" s="261"/>
      <c r="Z273" s="378"/>
      <c r="AA273" s="261"/>
      <c r="AB273" s="261"/>
    </row>
    <row r="274" spans="1:28">
      <c r="A274" s="558"/>
      <c r="B274" s="261"/>
      <c r="C274" s="261"/>
      <c r="D274" s="561"/>
      <c r="E274" s="561"/>
      <c r="F274" s="561"/>
      <c r="G274" s="561"/>
      <c r="H274" s="378"/>
      <c r="K274" s="378"/>
      <c r="L274" s="378"/>
      <c r="M274" s="378"/>
      <c r="N274" s="378"/>
      <c r="O274" s="378"/>
      <c r="S274" s="237"/>
      <c r="T274" s="261"/>
      <c r="U274" s="261"/>
      <c r="V274" s="261"/>
      <c r="W274" s="261"/>
      <c r="X274" s="261"/>
      <c r="Z274" s="378"/>
      <c r="AA274" s="261"/>
      <c r="AB274" s="261"/>
    </row>
    <row r="275" spans="1:28">
      <c r="A275" s="558"/>
      <c r="B275" s="261"/>
      <c r="C275" s="261"/>
      <c r="D275" s="561"/>
      <c r="E275" s="561"/>
      <c r="F275" s="561"/>
      <c r="G275" s="561"/>
      <c r="H275" s="378"/>
      <c r="K275" s="378"/>
      <c r="L275" s="378"/>
      <c r="M275" s="378"/>
      <c r="N275" s="378"/>
      <c r="O275" s="378"/>
      <c r="S275" s="237"/>
      <c r="T275" s="261"/>
      <c r="U275" s="261"/>
      <c r="V275" s="261"/>
      <c r="W275" s="261"/>
      <c r="X275" s="261"/>
      <c r="Z275" s="378"/>
      <c r="AA275" s="261"/>
      <c r="AB275" s="261"/>
    </row>
    <row r="276" spans="1:28">
      <c r="A276" s="558"/>
      <c r="B276" s="261"/>
      <c r="C276" s="261"/>
      <c r="D276" s="561"/>
      <c r="E276" s="561"/>
      <c r="F276" s="561"/>
      <c r="G276" s="561"/>
      <c r="H276" s="378"/>
      <c r="K276" s="378"/>
      <c r="L276" s="378"/>
      <c r="M276" s="378"/>
      <c r="N276" s="378"/>
      <c r="O276" s="378"/>
      <c r="S276" s="237"/>
      <c r="T276" s="261"/>
      <c r="U276" s="261"/>
      <c r="V276" s="261"/>
      <c r="W276" s="261"/>
      <c r="X276" s="261"/>
      <c r="Z276" s="378"/>
      <c r="AA276" s="261"/>
      <c r="AB276" s="261"/>
    </row>
    <row r="277" spans="1:28">
      <c r="A277" s="558"/>
      <c r="B277" s="261"/>
      <c r="C277" s="261"/>
      <c r="D277" s="561"/>
      <c r="E277" s="561"/>
      <c r="F277" s="561"/>
      <c r="G277" s="561"/>
      <c r="H277" s="378"/>
      <c r="K277" s="378"/>
      <c r="L277" s="378"/>
      <c r="M277" s="378"/>
      <c r="N277" s="378"/>
      <c r="O277" s="378"/>
      <c r="S277" s="237"/>
      <c r="T277" s="261"/>
      <c r="U277" s="261"/>
      <c r="V277" s="261"/>
      <c r="W277" s="261"/>
      <c r="X277" s="261"/>
      <c r="Z277" s="378"/>
      <c r="AA277" s="261"/>
      <c r="AB277" s="261"/>
    </row>
    <row r="278" spans="1:28">
      <c r="A278" s="558"/>
      <c r="B278" s="261"/>
      <c r="C278" s="261"/>
      <c r="D278" s="561"/>
      <c r="E278" s="561"/>
      <c r="F278" s="561"/>
      <c r="G278" s="561"/>
      <c r="H278" s="378"/>
      <c r="K278" s="378"/>
      <c r="L278" s="378"/>
      <c r="M278" s="378"/>
      <c r="N278" s="378"/>
      <c r="O278" s="378"/>
      <c r="S278" s="237"/>
      <c r="T278" s="261"/>
      <c r="U278" s="261"/>
      <c r="V278" s="261"/>
      <c r="W278" s="261"/>
      <c r="X278" s="261"/>
      <c r="Z278" s="378"/>
      <c r="AA278" s="261"/>
      <c r="AB278" s="261"/>
    </row>
    <row r="279" spans="1:28">
      <c r="A279" s="558"/>
      <c r="B279" s="261"/>
      <c r="C279" s="261"/>
      <c r="D279" s="561"/>
      <c r="E279" s="561"/>
      <c r="F279" s="561"/>
      <c r="G279" s="561"/>
      <c r="H279" s="378"/>
      <c r="K279" s="378"/>
      <c r="L279" s="378"/>
      <c r="M279" s="378"/>
      <c r="N279" s="378"/>
      <c r="O279" s="378"/>
      <c r="S279" s="237"/>
      <c r="T279" s="261"/>
      <c r="U279" s="261"/>
      <c r="V279" s="261"/>
      <c r="W279" s="261"/>
      <c r="X279" s="261"/>
      <c r="Z279" s="378"/>
      <c r="AA279" s="261"/>
      <c r="AB279" s="261"/>
    </row>
    <row r="280" spans="1:28">
      <c r="A280" s="558"/>
      <c r="B280" s="261"/>
      <c r="C280" s="261"/>
      <c r="D280" s="561"/>
      <c r="E280" s="561"/>
      <c r="F280" s="561"/>
      <c r="G280" s="561"/>
      <c r="H280" s="378"/>
      <c r="K280" s="378"/>
      <c r="L280" s="378"/>
      <c r="M280" s="378"/>
      <c r="N280" s="378"/>
      <c r="O280" s="378"/>
      <c r="S280" s="237"/>
      <c r="T280" s="261"/>
      <c r="U280" s="261"/>
      <c r="V280" s="261"/>
      <c r="W280" s="261"/>
      <c r="X280" s="261"/>
      <c r="Z280" s="378"/>
      <c r="AA280" s="261"/>
      <c r="AB280" s="261"/>
    </row>
    <row r="281" spans="1:28">
      <c r="A281" s="558"/>
      <c r="B281" s="261"/>
      <c r="C281" s="261"/>
      <c r="D281" s="561"/>
      <c r="E281" s="561"/>
      <c r="F281" s="561"/>
      <c r="G281" s="561"/>
      <c r="H281" s="378"/>
      <c r="K281" s="378"/>
      <c r="L281" s="378"/>
      <c r="M281" s="378"/>
      <c r="N281" s="378"/>
      <c r="O281" s="378"/>
      <c r="S281" s="237"/>
      <c r="T281" s="261"/>
      <c r="U281" s="261"/>
      <c r="V281" s="261"/>
      <c r="W281" s="261"/>
      <c r="X281" s="261"/>
      <c r="Z281" s="378"/>
      <c r="AA281" s="261"/>
      <c r="AB281" s="261"/>
    </row>
    <row r="282" spans="1:28">
      <c r="A282" s="558"/>
      <c r="B282" s="261"/>
      <c r="C282" s="261"/>
      <c r="D282" s="561"/>
      <c r="E282" s="561"/>
      <c r="F282" s="561"/>
      <c r="G282" s="561"/>
      <c r="H282" s="378"/>
      <c r="K282" s="378"/>
      <c r="L282" s="378"/>
      <c r="M282" s="378"/>
      <c r="N282" s="378"/>
      <c r="O282" s="378"/>
      <c r="S282" s="237"/>
      <c r="T282" s="261"/>
      <c r="U282" s="261"/>
      <c r="V282" s="261"/>
      <c r="W282" s="261"/>
      <c r="X282" s="261"/>
      <c r="Z282" s="378"/>
      <c r="AA282" s="261"/>
      <c r="AB282" s="261"/>
    </row>
    <row r="283" spans="1:28">
      <c r="A283" s="558"/>
      <c r="B283" s="261"/>
      <c r="C283" s="261"/>
      <c r="D283" s="561"/>
      <c r="E283" s="561"/>
      <c r="F283" s="561"/>
      <c r="G283" s="561"/>
      <c r="H283" s="378"/>
      <c r="K283" s="378"/>
      <c r="L283" s="378"/>
      <c r="M283" s="378"/>
      <c r="N283" s="378"/>
      <c r="O283" s="378"/>
      <c r="S283" s="237"/>
      <c r="T283" s="261"/>
      <c r="U283" s="261"/>
      <c r="V283" s="261"/>
      <c r="W283" s="261"/>
      <c r="X283" s="261"/>
      <c r="Z283" s="378"/>
      <c r="AA283" s="261"/>
      <c r="AB283" s="261"/>
    </row>
    <row r="284" spans="1:28">
      <c r="A284" s="558"/>
      <c r="B284" s="261"/>
      <c r="C284" s="261"/>
      <c r="D284" s="561"/>
      <c r="E284" s="561"/>
      <c r="F284" s="561"/>
      <c r="G284" s="561"/>
      <c r="H284" s="378"/>
      <c r="K284" s="378"/>
      <c r="L284" s="378"/>
      <c r="M284" s="378"/>
      <c r="N284" s="378"/>
      <c r="O284" s="378"/>
      <c r="S284" s="237"/>
      <c r="T284" s="261"/>
      <c r="U284" s="261"/>
      <c r="V284" s="261"/>
      <c r="W284" s="261"/>
      <c r="X284" s="261"/>
      <c r="Z284" s="378"/>
      <c r="AA284" s="261"/>
      <c r="AB284" s="261"/>
    </row>
    <row r="285" spans="1:28">
      <c r="A285" s="558"/>
      <c r="B285" s="261"/>
      <c r="C285" s="261"/>
      <c r="D285" s="561"/>
      <c r="E285" s="561"/>
      <c r="F285" s="561"/>
      <c r="G285" s="561"/>
      <c r="H285" s="378"/>
      <c r="K285" s="378"/>
      <c r="L285" s="378"/>
      <c r="M285" s="378"/>
      <c r="N285" s="378"/>
      <c r="O285" s="378"/>
      <c r="S285" s="237"/>
      <c r="T285" s="261"/>
      <c r="U285" s="261"/>
      <c r="V285" s="261"/>
      <c r="W285" s="261"/>
      <c r="X285" s="261"/>
      <c r="Z285" s="378"/>
      <c r="AA285" s="261"/>
      <c r="AB285" s="261"/>
    </row>
    <row r="286" spans="1:28">
      <c r="A286" s="558"/>
      <c r="B286" s="261"/>
      <c r="C286" s="261"/>
      <c r="D286" s="561"/>
      <c r="E286" s="561"/>
      <c r="F286" s="561"/>
      <c r="G286" s="561"/>
      <c r="H286" s="378"/>
      <c r="K286" s="378"/>
      <c r="L286" s="378"/>
      <c r="M286" s="378"/>
      <c r="N286" s="378"/>
      <c r="O286" s="378"/>
      <c r="S286" s="237"/>
      <c r="T286" s="261"/>
      <c r="U286" s="261"/>
      <c r="V286" s="261"/>
      <c r="W286" s="261"/>
      <c r="X286" s="261"/>
      <c r="Z286" s="378"/>
      <c r="AA286" s="261"/>
      <c r="AB286" s="261"/>
    </row>
    <row r="287" spans="1:28">
      <c r="A287" s="558"/>
      <c r="B287" s="261"/>
      <c r="C287" s="261"/>
      <c r="D287" s="561"/>
      <c r="E287" s="561"/>
      <c r="F287" s="561"/>
      <c r="G287" s="561"/>
      <c r="H287" s="378"/>
      <c r="K287" s="378"/>
      <c r="L287" s="378"/>
      <c r="M287" s="378"/>
      <c r="N287" s="378"/>
      <c r="O287" s="378"/>
      <c r="S287" s="237"/>
      <c r="T287" s="261"/>
      <c r="U287" s="261"/>
      <c r="V287" s="261"/>
      <c r="W287" s="261"/>
      <c r="X287" s="261"/>
      <c r="Z287" s="378"/>
      <c r="AA287" s="261"/>
      <c r="AB287" s="261"/>
    </row>
    <row r="288" spans="1:28">
      <c r="A288" s="558"/>
      <c r="B288" s="261"/>
      <c r="C288" s="261"/>
      <c r="D288" s="561"/>
      <c r="E288" s="561"/>
      <c r="F288" s="561"/>
      <c r="G288" s="561"/>
      <c r="H288" s="378"/>
      <c r="K288" s="378"/>
      <c r="L288" s="378"/>
      <c r="M288" s="378"/>
      <c r="N288" s="378"/>
      <c r="O288" s="378"/>
      <c r="S288" s="237"/>
      <c r="T288" s="261"/>
      <c r="U288" s="261"/>
      <c r="V288" s="261"/>
      <c r="W288" s="261"/>
      <c r="X288" s="261"/>
      <c r="Z288" s="378"/>
      <c r="AA288" s="261"/>
      <c r="AB288" s="261"/>
    </row>
    <row r="289" spans="1:28">
      <c r="A289" s="558"/>
      <c r="B289" s="261"/>
      <c r="C289" s="261"/>
      <c r="D289" s="561"/>
      <c r="E289" s="561"/>
      <c r="F289" s="561"/>
      <c r="G289" s="561"/>
      <c r="H289" s="378"/>
      <c r="K289" s="378"/>
      <c r="L289" s="378"/>
      <c r="M289" s="378"/>
      <c r="N289" s="378"/>
      <c r="O289" s="378"/>
      <c r="S289" s="237"/>
      <c r="T289" s="261"/>
      <c r="U289" s="261"/>
      <c r="V289" s="261"/>
      <c r="W289" s="261"/>
      <c r="X289" s="261"/>
      <c r="Z289" s="378"/>
      <c r="AA289" s="261"/>
      <c r="AB289" s="261"/>
    </row>
    <row r="290" spans="1:28">
      <c r="A290" s="558"/>
      <c r="B290" s="261"/>
      <c r="C290" s="261"/>
      <c r="D290" s="561"/>
      <c r="E290" s="561"/>
      <c r="F290" s="561"/>
      <c r="G290" s="561"/>
      <c r="H290" s="378"/>
      <c r="K290" s="378"/>
      <c r="L290" s="378"/>
      <c r="M290" s="378"/>
      <c r="N290" s="378"/>
      <c r="O290" s="378"/>
      <c r="S290" s="237"/>
      <c r="T290" s="261"/>
      <c r="U290" s="261"/>
      <c r="V290" s="261"/>
      <c r="W290" s="261"/>
      <c r="X290" s="261"/>
      <c r="Z290" s="378"/>
      <c r="AA290" s="261"/>
      <c r="AB290" s="261"/>
    </row>
    <row r="291" spans="1:28">
      <c r="A291" s="558"/>
      <c r="B291" s="261"/>
      <c r="C291" s="261"/>
      <c r="D291" s="561"/>
      <c r="E291" s="561"/>
      <c r="F291" s="561"/>
      <c r="G291" s="561"/>
      <c r="H291" s="378"/>
      <c r="K291" s="378"/>
      <c r="L291" s="378"/>
      <c r="M291" s="378"/>
      <c r="N291" s="378"/>
      <c r="O291" s="378"/>
      <c r="S291" s="237"/>
      <c r="T291" s="261"/>
      <c r="U291" s="261"/>
      <c r="V291" s="261"/>
      <c r="W291" s="261"/>
      <c r="X291" s="261"/>
      <c r="Z291" s="378"/>
      <c r="AA291" s="261"/>
      <c r="AB291" s="261"/>
    </row>
    <row r="292" spans="1:28">
      <c r="A292" s="261"/>
      <c r="B292" s="261"/>
      <c r="C292" s="261"/>
      <c r="D292" s="261"/>
      <c r="E292" s="261"/>
      <c r="F292" s="261"/>
      <c r="G292" s="261"/>
      <c r="H292" s="378"/>
      <c r="K292" s="378"/>
      <c r="L292" s="378"/>
      <c r="M292" s="378"/>
      <c r="N292" s="378"/>
      <c r="O292" s="378"/>
      <c r="S292" s="237"/>
      <c r="T292" s="261"/>
      <c r="U292" s="261"/>
      <c r="V292" s="261"/>
      <c r="W292" s="261"/>
      <c r="X292" s="261"/>
      <c r="Z292" s="378"/>
      <c r="AA292" s="261"/>
      <c r="AB292" s="261"/>
    </row>
    <row r="293" spans="1:28">
      <c r="A293" s="261"/>
      <c r="B293" s="261"/>
      <c r="C293" s="261"/>
      <c r="D293" s="261"/>
      <c r="E293" s="261"/>
      <c r="F293" s="261"/>
      <c r="G293" s="261"/>
      <c r="H293" s="378"/>
      <c r="K293" s="378"/>
      <c r="L293" s="378"/>
      <c r="M293" s="378"/>
      <c r="N293" s="378"/>
      <c r="O293" s="378"/>
      <c r="S293" s="237"/>
      <c r="T293" s="261"/>
      <c r="U293" s="261"/>
      <c r="V293" s="261"/>
      <c r="W293" s="261"/>
      <c r="X293" s="261"/>
      <c r="Z293" s="378"/>
      <c r="AA293" s="261"/>
      <c r="AB293" s="261"/>
    </row>
    <row r="294" spans="1:28">
      <c r="A294" s="261"/>
      <c r="B294" s="261"/>
      <c r="C294" s="261"/>
      <c r="D294" s="261"/>
      <c r="E294" s="261"/>
      <c r="F294" s="261"/>
      <c r="G294" s="261"/>
      <c r="H294" s="378"/>
      <c r="K294" s="378"/>
      <c r="L294" s="378"/>
      <c r="M294" s="378"/>
      <c r="N294" s="378"/>
      <c r="O294" s="378"/>
      <c r="S294" s="237"/>
      <c r="T294" s="261"/>
      <c r="U294" s="261"/>
      <c r="V294" s="261"/>
      <c r="W294" s="261"/>
      <c r="X294" s="261"/>
      <c r="Z294" s="378"/>
      <c r="AA294" s="261"/>
      <c r="AB294" s="261"/>
    </row>
    <row r="295" spans="1:28">
      <c r="A295" s="261"/>
      <c r="B295" s="261"/>
      <c r="C295" s="261"/>
      <c r="D295" s="261"/>
      <c r="E295" s="261"/>
      <c r="F295" s="261"/>
      <c r="G295" s="261"/>
      <c r="H295" s="378"/>
      <c r="K295" s="378"/>
      <c r="L295" s="378"/>
      <c r="M295" s="378"/>
      <c r="N295" s="378"/>
      <c r="O295" s="378"/>
      <c r="S295" s="237"/>
      <c r="T295" s="261"/>
      <c r="U295" s="261"/>
      <c r="V295" s="261"/>
      <c r="W295" s="261"/>
      <c r="X295" s="261"/>
      <c r="Z295" s="378"/>
      <c r="AA295" s="261"/>
      <c r="AB295" s="261"/>
    </row>
    <row r="296" spans="1:28">
      <c r="A296" s="261"/>
      <c r="B296" s="261"/>
      <c r="C296" s="261"/>
      <c r="D296" s="261"/>
      <c r="E296" s="261"/>
      <c r="F296" s="261"/>
      <c r="G296" s="261"/>
      <c r="H296" s="378"/>
      <c r="K296" s="378"/>
      <c r="L296" s="378"/>
      <c r="M296" s="378"/>
      <c r="N296" s="378"/>
      <c r="O296" s="378"/>
      <c r="S296" s="237"/>
      <c r="T296" s="261"/>
      <c r="U296" s="261"/>
      <c r="V296" s="261"/>
      <c r="W296" s="261"/>
      <c r="X296" s="261"/>
      <c r="Z296" s="378"/>
      <c r="AA296" s="261"/>
      <c r="AB296" s="261"/>
    </row>
    <row r="297" spans="1:28">
      <c r="A297" s="261"/>
      <c r="B297" s="261"/>
      <c r="C297" s="261"/>
      <c r="D297" s="261"/>
      <c r="E297" s="261"/>
      <c r="F297" s="261"/>
      <c r="G297" s="261"/>
      <c r="H297" s="378"/>
      <c r="K297" s="378"/>
      <c r="L297" s="378"/>
      <c r="M297" s="378"/>
      <c r="N297" s="378"/>
      <c r="O297" s="378"/>
      <c r="S297" s="237"/>
      <c r="T297" s="261"/>
      <c r="U297" s="261"/>
      <c r="V297" s="261"/>
      <c r="W297" s="261"/>
      <c r="X297" s="261"/>
      <c r="Z297" s="378"/>
      <c r="AA297" s="261"/>
      <c r="AB297" s="261"/>
    </row>
    <row r="298" spans="1:28">
      <c r="A298" s="261"/>
      <c r="B298" s="261"/>
      <c r="C298" s="261"/>
      <c r="D298" s="261"/>
      <c r="E298" s="261"/>
      <c r="F298" s="261"/>
      <c r="G298" s="261"/>
      <c r="H298" s="378"/>
      <c r="K298" s="378"/>
      <c r="L298" s="378"/>
      <c r="M298" s="378"/>
      <c r="N298" s="378"/>
      <c r="O298" s="378"/>
      <c r="S298" s="237"/>
      <c r="T298" s="261"/>
      <c r="U298" s="261"/>
      <c r="V298" s="261"/>
      <c r="W298" s="261"/>
      <c r="X298" s="261"/>
      <c r="Z298" s="378"/>
      <c r="AA298" s="261"/>
      <c r="AB298" s="261"/>
    </row>
    <row r="299" spans="1:28">
      <c r="A299" s="261"/>
      <c r="B299" s="261"/>
      <c r="C299" s="261"/>
      <c r="D299" s="261"/>
      <c r="E299" s="261"/>
      <c r="F299" s="261"/>
      <c r="G299" s="261"/>
      <c r="H299" s="378"/>
      <c r="K299" s="378"/>
      <c r="L299" s="378"/>
      <c r="M299" s="378"/>
      <c r="N299" s="378"/>
      <c r="O299" s="378"/>
      <c r="S299" s="237"/>
      <c r="T299" s="261"/>
      <c r="U299" s="261"/>
      <c r="V299" s="261"/>
      <c r="W299" s="261"/>
      <c r="X299" s="261"/>
      <c r="Z299" s="378"/>
      <c r="AA299" s="261"/>
      <c r="AB299" s="261"/>
    </row>
    <row r="300" spans="1:28">
      <c r="A300" s="261"/>
      <c r="B300" s="261"/>
      <c r="C300" s="261"/>
      <c r="D300" s="261"/>
      <c r="E300" s="261"/>
      <c r="F300" s="261"/>
      <c r="G300" s="261"/>
      <c r="H300" s="378"/>
      <c r="K300" s="378"/>
      <c r="L300" s="378"/>
      <c r="M300" s="378"/>
      <c r="N300" s="378"/>
      <c r="O300" s="378"/>
      <c r="S300" s="237"/>
      <c r="T300" s="261"/>
      <c r="U300" s="261"/>
      <c r="V300" s="261"/>
      <c r="W300" s="261"/>
      <c r="X300" s="261"/>
      <c r="Z300" s="378"/>
      <c r="AA300" s="261"/>
      <c r="AB300" s="261"/>
    </row>
    <row r="301" spans="1:28">
      <c r="A301" s="261"/>
      <c r="B301" s="261"/>
      <c r="C301" s="261"/>
      <c r="D301" s="261"/>
      <c r="E301" s="261"/>
      <c r="F301" s="261"/>
      <c r="G301" s="261"/>
      <c r="H301" s="378"/>
      <c r="K301" s="378"/>
      <c r="L301" s="378"/>
      <c r="M301" s="378"/>
      <c r="N301" s="378"/>
      <c r="O301" s="378"/>
      <c r="S301" s="237"/>
      <c r="T301" s="261"/>
      <c r="U301" s="261"/>
      <c r="V301" s="261"/>
      <c r="W301" s="261"/>
      <c r="X301" s="261"/>
      <c r="Z301" s="378"/>
      <c r="AA301" s="261"/>
      <c r="AB301" s="261"/>
    </row>
    <row r="302" spans="1:28">
      <c r="A302" s="261"/>
      <c r="B302" s="261"/>
      <c r="C302" s="261"/>
      <c r="D302" s="261"/>
      <c r="E302" s="261"/>
      <c r="F302" s="261"/>
      <c r="G302" s="261"/>
      <c r="H302" s="378"/>
      <c r="K302" s="378"/>
      <c r="L302" s="378"/>
      <c r="M302" s="378"/>
      <c r="N302" s="378"/>
      <c r="O302" s="378"/>
      <c r="S302" s="237"/>
      <c r="T302" s="261"/>
      <c r="U302" s="261"/>
      <c r="V302" s="261"/>
      <c r="W302" s="261"/>
      <c r="X302" s="261"/>
      <c r="Z302" s="378"/>
      <c r="AA302" s="261"/>
      <c r="AB302" s="261"/>
    </row>
    <row r="303" spans="1:28">
      <c r="A303" s="261"/>
      <c r="B303" s="261"/>
      <c r="C303" s="261"/>
      <c r="D303" s="261"/>
      <c r="E303" s="261"/>
      <c r="F303" s="261"/>
      <c r="G303" s="261"/>
      <c r="H303" s="378"/>
      <c r="K303" s="378"/>
      <c r="L303" s="378"/>
      <c r="M303" s="378"/>
      <c r="N303" s="378"/>
      <c r="O303" s="378"/>
      <c r="S303" s="237"/>
      <c r="T303" s="261"/>
      <c r="U303" s="261"/>
      <c r="V303" s="261"/>
      <c r="W303" s="261"/>
      <c r="X303" s="261"/>
      <c r="Z303" s="378"/>
      <c r="AA303" s="261"/>
      <c r="AB303" s="261"/>
    </row>
    <row r="304" spans="1:28">
      <c r="A304" s="261"/>
      <c r="B304" s="261"/>
      <c r="C304" s="261"/>
      <c r="D304" s="261"/>
      <c r="E304" s="261"/>
      <c r="F304" s="261"/>
      <c r="G304" s="261"/>
      <c r="H304" s="378"/>
      <c r="K304" s="378"/>
      <c r="L304" s="378"/>
      <c r="M304" s="378"/>
      <c r="N304" s="378"/>
      <c r="O304" s="378"/>
      <c r="S304" s="237"/>
      <c r="T304" s="261"/>
      <c r="U304" s="261"/>
      <c r="V304" s="261"/>
      <c r="W304" s="261"/>
      <c r="X304" s="261"/>
      <c r="Z304" s="378"/>
      <c r="AA304" s="261"/>
      <c r="AB304" s="261"/>
    </row>
    <row r="305" spans="1:28">
      <c r="A305" s="261"/>
      <c r="B305" s="261"/>
      <c r="C305" s="261"/>
      <c r="D305" s="261"/>
      <c r="E305" s="261"/>
      <c r="F305" s="261"/>
      <c r="G305" s="261"/>
      <c r="H305" s="378"/>
      <c r="K305" s="378"/>
      <c r="L305" s="378"/>
      <c r="M305" s="378"/>
      <c r="N305" s="378"/>
      <c r="O305" s="378"/>
      <c r="S305" s="237"/>
      <c r="T305" s="261"/>
      <c r="U305" s="261"/>
      <c r="V305" s="261"/>
      <c r="W305" s="261"/>
      <c r="X305" s="261"/>
      <c r="Z305" s="378"/>
      <c r="AA305" s="261"/>
      <c r="AB305" s="261"/>
    </row>
    <row r="306" spans="1:28">
      <c r="A306" s="261"/>
      <c r="B306" s="261"/>
      <c r="C306" s="261"/>
      <c r="D306" s="261"/>
      <c r="E306" s="261"/>
      <c r="F306" s="261"/>
      <c r="G306" s="261"/>
      <c r="H306" s="378"/>
      <c r="K306" s="378"/>
      <c r="L306" s="378"/>
      <c r="M306" s="378"/>
      <c r="N306" s="378"/>
      <c r="O306" s="378"/>
      <c r="S306" s="237"/>
      <c r="T306" s="261"/>
      <c r="U306" s="261"/>
      <c r="V306" s="261"/>
      <c r="W306" s="261"/>
      <c r="X306" s="261"/>
      <c r="Z306" s="378"/>
      <c r="AA306" s="261"/>
      <c r="AB306" s="261"/>
    </row>
    <row r="307" spans="1:28">
      <c r="A307" s="261"/>
      <c r="B307" s="261"/>
      <c r="C307" s="261"/>
      <c r="D307" s="261"/>
      <c r="E307" s="261"/>
      <c r="F307" s="261"/>
      <c r="G307" s="261"/>
      <c r="H307" s="378"/>
      <c r="K307" s="378"/>
      <c r="L307" s="378"/>
      <c r="M307" s="378"/>
      <c r="N307" s="378"/>
      <c r="O307" s="378"/>
      <c r="S307" s="237"/>
      <c r="T307" s="261"/>
      <c r="U307" s="261"/>
      <c r="V307" s="261"/>
      <c r="W307" s="261"/>
      <c r="X307" s="261"/>
      <c r="Z307" s="378"/>
      <c r="AA307" s="261"/>
      <c r="AB307" s="261"/>
    </row>
    <row r="308" spans="1:28">
      <c r="A308" s="261"/>
      <c r="B308" s="261"/>
      <c r="C308" s="261"/>
      <c r="D308" s="261"/>
      <c r="E308" s="261"/>
      <c r="F308" s="261"/>
      <c r="G308" s="261"/>
      <c r="H308" s="378"/>
      <c r="K308" s="378"/>
      <c r="L308" s="378"/>
      <c r="M308" s="378"/>
      <c r="N308" s="378"/>
      <c r="O308" s="378"/>
      <c r="S308" s="237"/>
      <c r="T308" s="261"/>
      <c r="U308" s="261"/>
      <c r="V308" s="261"/>
      <c r="W308" s="261"/>
      <c r="X308" s="261"/>
      <c r="Z308" s="378"/>
      <c r="AA308" s="261"/>
      <c r="AB308" s="261"/>
    </row>
    <row r="309" spans="1:28">
      <c r="A309" s="261"/>
      <c r="B309" s="261"/>
      <c r="C309" s="261"/>
      <c r="D309" s="261"/>
      <c r="E309" s="261"/>
      <c r="F309" s="261"/>
      <c r="G309" s="261"/>
      <c r="H309" s="378"/>
      <c r="K309" s="378"/>
      <c r="L309" s="378"/>
      <c r="M309" s="378"/>
      <c r="N309" s="378"/>
      <c r="O309" s="378"/>
      <c r="S309" s="237"/>
      <c r="T309" s="261"/>
      <c r="U309" s="261"/>
      <c r="V309" s="261"/>
      <c r="W309" s="261"/>
      <c r="X309" s="261"/>
      <c r="Z309" s="378"/>
      <c r="AA309" s="261"/>
      <c r="AB309" s="261"/>
    </row>
    <row r="310" spans="1:28">
      <c r="A310" s="261"/>
      <c r="B310" s="261"/>
      <c r="C310" s="261"/>
      <c r="D310" s="261"/>
      <c r="E310" s="261"/>
      <c r="F310" s="261"/>
      <c r="G310" s="261"/>
      <c r="H310" s="378"/>
      <c r="K310" s="378"/>
      <c r="L310" s="378"/>
      <c r="M310" s="378"/>
      <c r="N310" s="378"/>
      <c r="O310" s="378"/>
      <c r="S310" s="237"/>
      <c r="T310" s="261"/>
      <c r="U310" s="261"/>
      <c r="V310" s="261"/>
      <c r="W310" s="261"/>
      <c r="X310" s="261"/>
      <c r="Z310" s="378"/>
      <c r="AA310" s="261"/>
      <c r="AB310" s="261"/>
    </row>
    <row r="311" spans="1:28">
      <c r="A311" s="261"/>
      <c r="B311" s="261"/>
      <c r="C311" s="261"/>
      <c r="D311" s="261"/>
      <c r="E311" s="261"/>
      <c r="F311" s="261"/>
      <c r="G311" s="261"/>
      <c r="H311" s="378"/>
      <c r="K311" s="378"/>
      <c r="L311" s="378"/>
      <c r="M311" s="378"/>
      <c r="N311" s="378"/>
      <c r="O311" s="378"/>
      <c r="S311" s="237"/>
      <c r="T311" s="261"/>
      <c r="U311" s="261"/>
      <c r="V311" s="261"/>
      <c r="W311" s="261"/>
      <c r="X311" s="261"/>
      <c r="Z311" s="378"/>
      <c r="AA311" s="261"/>
      <c r="AB311" s="261"/>
    </row>
    <row r="312" spans="1:28">
      <c r="A312" s="261"/>
      <c r="B312" s="261"/>
      <c r="C312" s="261"/>
      <c r="D312" s="261"/>
      <c r="E312" s="261"/>
      <c r="F312" s="261"/>
      <c r="G312" s="261"/>
      <c r="H312" s="378"/>
      <c r="K312" s="378"/>
      <c r="L312" s="378"/>
      <c r="M312" s="378"/>
      <c r="N312" s="378"/>
      <c r="O312" s="378"/>
      <c r="S312" s="237"/>
      <c r="T312" s="261"/>
      <c r="U312" s="261"/>
      <c r="V312" s="261"/>
      <c r="W312" s="261"/>
      <c r="X312" s="261"/>
      <c r="Z312" s="378"/>
      <c r="AA312" s="261"/>
      <c r="AB312" s="261"/>
    </row>
    <row r="313" spans="1:28">
      <c r="A313" s="261"/>
      <c r="B313" s="261"/>
      <c r="C313" s="261"/>
      <c r="D313" s="261"/>
      <c r="E313" s="261"/>
      <c r="F313" s="261"/>
      <c r="G313" s="261"/>
      <c r="H313" s="378"/>
      <c r="K313" s="378"/>
      <c r="L313" s="378"/>
      <c r="M313" s="378"/>
      <c r="N313" s="378"/>
      <c r="O313" s="378"/>
      <c r="S313" s="237"/>
      <c r="T313" s="261"/>
      <c r="U313" s="261"/>
      <c r="V313" s="261"/>
      <c r="W313" s="261"/>
      <c r="X313" s="261"/>
      <c r="Z313" s="378"/>
      <c r="AA313" s="261"/>
      <c r="AB313" s="261"/>
    </row>
    <row r="314" spans="1:28">
      <c r="A314" s="261"/>
      <c r="B314" s="261"/>
      <c r="C314" s="261"/>
      <c r="D314" s="261"/>
      <c r="E314" s="261"/>
      <c r="F314" s="261"/>
      <c r="G314" s="261"/>
      <c r="H314" s="378"/>
      <c r="K314" s="378"/>
      <c r="L314" s="378"/>
      <c r="M314" s="378"/>
      <c r="N314" s="378"/>
      <c r="O314" s="378"/>
      <c r="S314" s="237"/>
      <c r="T314" s="261"/>
      <c r="U314" s="261"/>
      <c r="V314" s="261"/>
      <c r="W314" s="261"/>
      <c r="X314" s="261"/>
      <c r="Z314" s="378"/>
      <c r="AA314" s="261"/>
      <c r="AB314" s="261"/>
    </row>
    <row r="315" spans="1:28">
      <c r="A315" s="261"/>
      <c r="B315" s="261"/>
      <c r="C315" s="261"/>
      <c r="D315" s="261"/>
      <c r="E315" s="261"/>
      <c r="F315" s="261"/>
      <c r="G315" s="261"/>
      <c r="H315" s="378"/>
      <c r="K315" s="378"/>
      <c r="L315" s="378"/>
      <c r="M315" s="378"/>
      <c r="N315" s="378"/>
      <c r="O315" s="378"/>
      <c r="S315" s="237"/>
      <c r="T315" s="261"/>
      <c r="U315" s="261"/>
      <c r="V315" s="261"/>
      <c r="W315" s="261"/>
      <c r="X315" s="261"/>
      <c r="Z315" s="378"/>
      <c r="AA315" s="261"/>
      <c r="AB315" s="261"/>
    </row>
    <row r="316" spans="1:28">
      <c r="A316" s="261"/>
      <c r="B316" s="261"/>
      <c r="C316" s="261"/>
      <c r="D316" s="261"/>
      <c r="E316" s="261"/>
      <c r="F316" s="261"/>
      <c r="G316" s="261"/>
      <c r="H316" s="378"/>
      <c r="K316" s="378"/>
      <c r="L316" s="378"/>
      <c r="M316" s="378"/>
      <c r="N316" s="378"/>
      <c r="O316" s="378"/>
      <c r="S316" s="237"/>
      <c r="T316" s="261"/>
      <c r="U316" s="261"/>
      <c r="V316" s="261"/>
      <c r="W316" s="261"/>
      <c r="X316" s="261"/>
      <c r="Z316" s="378"/>
      <c r="AA316" s="261"/>
      <c r="AB316" s="261"/>
    </row>
    <row r="317" spans="1:28">
      <c r="A317" s="261"/>
      <c r="B317" s="261"/>
      <c r="C317" s="261"/>
      <c r="D317" s="261"/>
      <c r="E317" s="261"/>
      <c r="F317" s="261"/>
      <c r="G317" s="261"/>
      <c r="H317" s="378"/>
      <c r="K317" s="378"/>
      <c r="L317" s="378"/>
      <c r="M317" s="378"/>
      <c r="N317" s="378"/>
      <c r="O317" s="378"/>
      <c r="S317" s="237"/>
      <c r="T317" s="261"/>
      <c r="U317" s="261"/>
      <c r="V317" s="261"/>
      <c r="W317" s="261"/>
      <c r="X317" s="261"/>
      <c r="Z317" s="378"/>
      <c r="AA317" s="261"/>
      <c r="AB317" s="261"/>
    </row>
    <row r="318" spans="1:28">
      <c r="A318" s="261"/>
      <c r="B318" s="261"/>
      <c r="C318" s="261"/>
      <c r="D318" s="261"/>
      <c r="E318" s="261"/>
      <c r="F318" s="261"/>
      <c r="G318" s="261"/>
      <c r="H318" s="378"/>
      <c r="K318" s="378"/>
      <c r="L318" s="378"/>
      <c r="M318" s="378"/>
      <c r="N318" s="378"/>
      <c r="O318" s="378"/>
      <c r="S318" s="237"/>
      <c r="T318" s="261"/>
      <c r="U318" s="261"/>
      <c r="V318" s="261"/>
      <c r="W318" s="261"/>
      <c r="X318" s="261"/>
      <c r="Z318" s="378"/>
      <c r="AA318" s="261"/>
      <c r="AB318" s="261"/>
    </row>
    <row r="319" spans="1:28">
      <c r="A319" s="261"/>
      <c r="B319" s="261"/>
      <c r="C319" s="261"/>
      <c r="D319" s="261"/>
      <c r="E319" s="261"/>
      <c r="F319" s="261"/>
      <c r="G319" s="261"/>
      <c r="H319" s="378"/>
      <c r="K319" s="378"/>
      <c r="L319" s="378"/>
      <c r="M319" s="378"/>
      <c r="N319" s="378"/>
      <c r="O319" s="378"/>
      <c r="S319" s="237"/>
      <c r="T319" s="261"/>
      <c r="U319" s="261"/>
      <c r="V319" s="261"/>
      <c r="W319" s="261"/>
      <c r="X319" s="261"/>
      <c r="Z319" s="378"/>
      <c r="AA319" s="261"/>
      <c r="AB319" s="261"/>
    </row>
    <row r="320" spans="1:28">
      <c r="A320" s="261"/>
      <c r="B320" s="261"/>
      <c r="C320" s="261"/>
      <c r="D320" s="261"/>
      <c r="E320" s="261"/>
      <c r="F320" s="261"/>
      <c r="G320" s="261"/>
      <c r="H320" s="378"/>
      <c r="K320" s="378"/>
      <c r="L320" s="378"/>
      <c r="M320" s="378"/>
      <c r="N320" s="378"/>
      <c r="O320" s="378"/>
      <c r="S320" s="237"/>
      <c r="T320" s="261"/>
      <c r="U320" s="261"/>
      <c r="V320" s="261"/>
      <c r="W320" s="261"/>
      <c r="X320" s="261"/>
      <c r="Z320" s="378"/>
      <c r="AA320" s="261"/>
      <c r="AB320" s="261"/>
    </row>
    <row r="321" spans="1:28">
      <c r="A321" s="261"/>
      <c r="B321" s="261"/>
      <c r="C321" s="261"/>
      <c r="D321" s="261"/>
      <c r="E321" s="261"/>
      <c r="F321" s="261"/>
      <c r="G321" s="261"/>
      <c r="H321" s="378"/>
      <c r="K321" s="378"/>
      <c r="L321" s="378"/>
      <c r="M321" s="378"/>
      <c r="N321" s="378"/>
      <c r="O321" s="378"/>
      <c r="S321" s="237"/>
      <c r="T321" s="261"/>
      <c r="U321" s="261"/>
      <c r="V321" s="261"/>
      <c r="W321" s="261"/>
      <c r="X321" s="261"/>
      <c r="Z321" s="378"/>
      <c r="AA321" s="261"/>
      <c r="AB321" s="261"/>
    </row>
    <row r="322" spans="1:28">
      <c r="A322" s="261"/>
      <c r="B322" s="261"/>
      <c r="C322" s="261"/>
      <c r="D322" s="261"/>
      <c r="E322" s="261"/>
      <c r="F322" s="261"/>
      <c r="G322" s="261"/>
      <c r="H322" s="378"/>
      <c r="K322" s="378"/>
      <c r="L322" s="378"/>
      <c r="M322" s="378"/>
      <c r="N322" s="378"/>
      <c r="O322" s="378"/>
      <c r="S322" s="237"/>
      <c r="T322" s="261"/>
      <c r="U322" s="261"/>
      <c r="V322" s="261"/>
      <c r="W322" s="261"/>
      <c r="X322" s="261"/>
      <c r="Z322" s="378"/>
      <c r="AA322" s="261"/>
      <c r="AB322" s="261"/>
    </row>
    <row r="323" spans="1:28">
      <c r="A323" s="261"/>
      <c r="B323" s="261"/>
      <c r="C323" s="261"/>
      <c r="D323" s="261"/>
      <c r="E323" s="261"/>
      <c r="F323" s="261"/>
      <c r="G323" s="261"/>
      <c r="H323" s="378"/>
      <c r="K323" s="378"/>
      <c r="L323" s="378"/>
      <c r="M323" s="378"/>
      <c r="N323" s="378"/>
      <c r="O323" s="378"/>
      <c r="S323" s="237"/>
      <c r="T323" s="261"/>
      <c r="U323" s="261"/>
      <c r="V323" s="261"/>
      <c r="W323" s="261"/>
      <c r="X323" s="261"/>
      <c r="Z323" s="378"/>
      <c r="AA323" s="261"/>
      <c r="AB323" s="261"/>
    </row>
    <row r="324" spans="1:28">
      <c r="A324" s="261"/>
      <c r="B324" s="261"/>
      <c r="C324" s="261"/>
      <c r="D324" s="261"/>
      <c r="E324" s="261"/>
      <c r="F324" s="261"/>
      <c r="G324" s="261"/>
      <c r="H324" s="378"/>
      <c r="K324" s="378"/>
      <c r="L324" s="378"/>
      <c r="M324" s="378"/>
      <c r="N324" s="378"/>
      <c r="O324" s="378"/>
      <c r="S324" s="237"/>
      <c r="T324" s="261"/>
      <c r="U324" s="261"/>
      <c r="V324" s="261"/>
      <c r="W324" s="261"/>
      <c r="X324" s="261"/>
      <c r="Z324" s="378"/>
      <c r="AA324" s="261"/>
      <c r="AB324" s="261"/>
    </row>
    <row r="325" spans="1:28">
      <c r="A325" s="261"/>
      <c r="B325" s="261"/>
      <c r="C325" s="261"/>
      <c r="D325" s="261"/>
      <c r="E325" s="261"/>
      <c r="F325" s="261"/>
      <c r="G325" s="261"/>
      <c r="H325" s="378"/>
      <c r="K325" s="378"/>
      <c r="L325" s="378"/>
      <c r="M325" s="378"/>
      <c r="N325" s="378"/>
      <c r="O325" s="378"/>
      <c r="S325" s="237"/>
      <c r="T325" s="261"/>
      <c r="U325" s="261"/>
      <c r="V325" s="261"/>
      <c r="W325" s="261"/>
      <c r="X325" s="261"/>
      <c r="Z325" s="378"/>
      <c r="AA325" s="261"/>
      <c r="AB325" s="261"/>
    </row>
    <row r="326" spans="1:28">
      <c r="A326" s="261"/>
      <c r="B326" s="261"/>
      <c r="C326" s="261"/>
      <c r="D326" s="261"/>
      <c r="E326" s="261"/>
      <c r="F326" s="261"/>
      <c r="G326" s="261"/>
      <c r="H326" s="378"/>
      <c r="K326" s="378"/>
      <c r="L326" s="378"/>
      <c r="M326" s="378"/>
      <c r="N326" s="378"/>
      <c r="O326" s="378"/>
      <c r="S326" s="237"/>
      <c r="T326" s="261"/>
      <c r="U326" s="261"/>
      <c r="V326" s="261"/>
      <c r="W326" s="261"/>
      <c r="X326" s="261"/>
      <c r="Z326" s="378"/>
      <c r="AA326" s="261"/>
      <c r="AB326" s="261"/>
    </row>
    <row r="327" spans="1:28">
      <c r="A327" s="261"/>
      <c r="B327" s="261"/>
      <c r="C327" s="261"/>
      <c r="D327" s="261"/>
      <c r="E327" s="261"/>
      <c r="F327" s="261"/>
      <c r="G327" s="261"/>
      <c r="H327" s="378"/>
      <c r="K327" s="378"/>
      <c r="L327" s="378"/>
      <c r="M327" s="378"/>
      <c r="N327" s="378"/>
      <c r="O327" s="378"/>
      <c r="S327" s="237"/>
      <c r="T327" s="261"/>
      <c r="U327" s="261"/>
      <c r="V327" s="261"/>
      <c r="W327" s="261"/>
      <c r="X327" s="261"/>
      <c r="Z327" s="378"/>
      <c r="AA327" s="261"/>
      <c r="AB327" s="261"/>
    </row>
    <row r="328" spans="1:28">
      <c r="A328" s="261"/>
      <c r="B328" s="261"/>
      <c r="C328" s="261"/>
      <c r="D328" s="261"/>
      <c r="E328" s="261"/>
      <c r="F328" s="261"/>
      <c r="G328" s="261"/>
      <c r="H328" s="378"/>
      <c r="K328" s="378"/>
      <c r="L328" s="378"/>
      <c r="M328" s="378"/>
      <c r="N328" s="378"/>
      <c r="O328" s="378"/>
      <c r="S328" s="237"/>
      <c r="T328" s="261"/>
      <c r="U328" s="261"/>
      <c r="V328" s="261"/>
      <c r="W328" s="261"/>
      <c r="X328" s="261"/>
      <c r="Z328" s="378"/>
      <c r="AA328" s="261"/>
      <c r="AB328" s="261"/>
    </row>
    <row r="329" spans="1:28">
      <c r="A329" s="261"/>
      <c r="B329" s="261"/>
      <c r="C329" s="261"/>
      <c r="D329" s="261"/>
      <c r="E329" s="261"/>
      <c r="F329" s="261"/>
      <c r="G329" s="261"/>
      <c r="H329" s="378"/>
      <c r="K329" s="378"/>
      <c r="L329" s="378"/>
      <c r="M329" s="378"/>
      <c r="N329" s="378"/>
      <c r="O329" s="378"/>
      <c r="S329" s="237"/>
      <c r="T329" s="261"/>
      <c r="U329" s="261"/>
      <c r="V329" s="261"/>
      <c r="W329" s="261"/>
      <c r="X329" s="261"/>
      <c r="Z329" s="378"/>
      <c r="AA329" s="261"/>
      <c r="AB329" s="261"/>
    </row>
    <row r="330" spans="1:28">
      <c r="A330" s="261"/>
      <c r="B330" s="261"/>
      <c r="C330" s="261"/>
      <c r="D330" s="261"/>
      <c r="E330" s="261"/>
      <c r="F330" s="261"/>
      <c r="G330" s="261"/>
      <c r="H330" s="378"/>
      <c r="K330" s="378"/>
      <c r="L330" s="378"/>
      <c r="M330" s="378"/>
      <c r="N330" s="378"/>
      <c r="O330" s="378"/>
      <c r="S330" s="237"/>
      <c r="T330" s="261"/>
      <c r="U330" s="261"/>
      <c r="V330" s="261"/>
      <c r="W330" s="261"/>
      <c r="X330" s="261"/>
      <c r="Z330" s="378"/>
      <c r="AA330" s="261"/>
      <c r="AB330" s="261"/>
    </row>
    <row r="331" spans="1:28">
      <c r="A331" s="261"/>
      <c r="B331" s="261"/>
      <c r="C331" s="261"/>
      <c r="D331" s="261"/>
      <c r="E331" s="261"/>
      <c r="F331" s="261"/>
      <c r="G331" s="261"/>
      <c r="H331" s="378"/>
      <c r="K331" s="378"/>
      <c r="L331" s="378"/>
      <c r="M331" s="378"/>
      <c r="N331" s="378"/>
      <c r="O331" s="378"/>
      <c r="S331" s="237"/>
      <c r="T331" s="261"/>
      <c r="U331" s="261"/>
      <c r="V331" s="261"/>
      <c r="W331" s="261"/>
      <c r="X331" s="261"/>
      <c r="Z331" s="378"/>
      <c r="AA331" s="261"/>
      <c r="AB331" s="261"/>
    </row>
    <row r="332" spans="1:28">
      <c r="A332" s="261"/>
      <c r="B332" s="261"/>
      <c r="C332" s="261"/>
      <c r="D332" s="261"/>
      <c r="E332" s="261"/>
      <c r="F332" s="261"/>
      <c r="G332" s="261"/>
      <c r="H332" s="378"/>
      <c r="K332" s="378"/>
      <c r="L332" s="378"/>
      <c r="M332" s="378"/>
      <c r="N332" s="378"/>
      <c r="O332" s="378"/>
      <c r="S332" s="237"/>
      <c r="T332" s="261"/>
      <c r="U332" s="261"/>
      <c r="V332" s="261"/>
      <c r="W332" s="261"/>
      <c r="X332" s="261"/>
      <c r="Z332" s="378"/>
      <c r="AA332" s="261"/>
      <c r="AB332" s="261"/>
    </row>
    <row r="333" spans="1:28">
      <c r="A333" s="261"/>
      <c r="B333" s="261"/>
      <c r="C333" s="261"/>
      <c r="D333" s="261"/>
      <c r="E333" s="261"/>
      <c r="F333" s="261"/>
      <c r="G333" s="261"/>
      <c r="H333" s="378"/>
      <c r="K333" s="378"/>
      <c r="L333" s="378"/>
      <c r="M333" s="378"/>
      <c r="N333" s="378"/>
      <c r="O333" s="378"/>
      <c r="S333" s="237"/>
      <c r="T333" s="261"/>
      <c r="U333" s="261"/>
      <c r="V333" s="261"/>
      <c r="W333" s="261"/>
      <c r="X333" s="261"/>
      <c r="Z333" s="378"/>
      <c r="AA333" s="261"/>
      <c r="AB333" s="261"/>
    </row>
    <row r="334" spans="1:28">
      <c r="A334" s="261"/>
      <c r="B334" s="261"/>
      <c r="C334" s="261"/>
      <c r="D334" s="261"/>
      <c r="E334" s="261"/>
      <c r="F334" s="261"/>
      <c r="G334" s="261"/>
      <c r="H334" s="378"/>
      <c r="K334" s="378"/>
      <c r="L334" s="378"/>
      <c r="M334" s="378"/>
      <c r="N334" s="378"/>
      <c r="O334" s="378"/>
      <c r="S334" s="237"/>
      <c r="T334" s="261"/>
      <c r="U334" s="261"/>
      <c r="V334" s="261"/>
      <c r="W334" s="261"/>
      <c r="X334" s="261"/>
      <c r="Z334" s="378"/>
      <c r="AA334" s="261"/>
      <c r="AB334" s="261"/>
    </row>
    <row r="335" spans="1:28">
      <c r="A335" s="261"/>
      <c r="B335" s="261"/>
      <c r="C335" s="261"/>
      <c r="D335" s="261"/>
      <c r="E335" s="261"/>
      <c r="F335" s="261"/>
      <c r="G335" s="261"/>
      <c r="H335" s="378"/>
      <c r="K335" s="378"/>
      <c r="L335" s="378"/>
      <c r="M335" s="378"/>
      <c r="N335" s="378"/>
      <c r="O335" s="378"/>
      <c r="S335" s="237"/>
      <c r="T335" s="261"/>
      <c r="U335" s="261"/>
      <c r="V335" s="261"/>
      <c r="W335" s="261"/>
      <c r="X335" s="261"/>
      <c r="Z335" s="378"/>
      <c r="AA335" s="261"/>
      <c r="AB335" s="261"/>
    </row>
    <row r="336" spans="1:28">
      <c r="A336" s="261"/>
      <c r="B336" s="261"/>
      <c r="C336" s="261"/>
      <c r="D336" s="261"/>
      <c r="E336" s="261"/>
      <c r="F336" s="261"/>
      <c r="G336" s="261"/>
      <c r="H336" s="378"/>
      <c r="K336" s="378"/>
      <c r="L336" s="378"/>
      <c r="M336" s="378"/>
      <c r="N336" s="378"/>
      <c r="O336" s="378"/>
      <c r="S336" s="237"/>
      <c r="T336" s="261"/>
      <c r="U336" s="261"/>
      <c r="V336" s="261"/>
      <c r="W336" s="261"/>
      <c r="X336" s="261"/>
      <c r="Z336" s="378"/>
      <c r="AA336" s="261"/>
      <c r="AB336" s="261"/>
    </row>
    <row r="337" spans="1:28">
      <c r="A337" s="261"/>
      <c r="B337" s="261"/>
      <c r="C337" s="261"/>
      <c r="D337" s="261"/>
      <c r="E337" s="261"/>
      <c r="F337" s="261"/>
      <c r="G337" s="261"/>
      <c r="H337" s="378"/>
      <c r="K337" s="378"/>
      <c r="L337" s="378"/>
      <c r="M337" s="378"/>
      <c r="N337" s="378"/>
      <c r="O337" s="378"/>
      <c r="S337" s="237"/>
      <c r="T337" s="261"/>
      <c r="U337" s="261"/>
      <c r="V337" s="261"/>
      <c r="W337" s="261"/>
      <c r="X337" s="261"/>
      <c r="Z337" s="378"/>
      <c r="AA337" s="261"/>
      <c r="AB337" s="261"/>
    </row>
    <row r="338" spans="1:28">
      <c r="A338" s="261"/>
      <c r="B338" s="261"/>
      <c r="C338" s="261"/>
      <c r="D338" s="261"/>
      <c r="E338" s="261"/>
      <c r="F338" s="261"/>
      <c r="G338" s="261"/>
      <c r="H338" s="378"/>
      <c r="K338" s="378"/>
      <c r="L338" s="378"/>
      <c r="M338" s="378"/>
      <c r="N338" s="378"/>
      <c r="O338" s="378"/>
      <c r="S338" s="237"/>
      <c r="T338" s="261"/>
      <c r="U338" s="261"/>
      <c r="V338" s="261"/>
      <c r="W338" s="261"/>
      <c r="X338" s="261"/>
      <c r="Z338" s="378"/>
      <c r="AA338" s="261"/>
      <c r="AB338" s="261"/>
    </row>
    <row r="339" spans="1:28">
      <c r="A339" s="261"/>
      <c r="B339" s="261"/>
      <c r="C339" s="261"/>
      <c r="D339" s="261"/>
      <c r="E339" s="261"/>
      <c r="F339" s="261"/>
      <c r="G339" s="261"/>
      <c r="H339" s="378"/>
      <c r="K339" s="378"/>
      <c r="L339" s="378"/>
      <c r="M339" s="378"/>
      <c r="N339" s="378"/>
      <c r="O339" s="378"/>
      <c r="S339" s="237"/>
      <c r="T339" s="261"/>
      <c r="U339" s="261"/>
      <c r="V339" s="261"/>
      <c r="W339" s="261"/>
      <c r="X339" s="261"/>
      <c r="Z339" s="378"/>
      <c r="AA339" s="261"/>
      <c r="AB339" s="261"/>
    </row>
    <row r="340" spans="1:28">
      <c r="A340" s="261"/>
      <c r="B340" s="261"/>
      <c r="C340" s="261"/>
      <c r="D340" s="261"/>
      <c r="E340" s="261"/>
      <c r="F340" s="261"/>
      <c r="G340" s="261"/>
      <c r="H340" s="378"/>
      <c r="K340" s="378"/>
      <c r="L340" s="378"/>
      <c r="M340" s="378"/>
      <c r="N340" s="378"/>
      <c r="O340" s="378"/>
      <c r="S340" s="237"/>
      <c r="T340" s="261"/>
      <c r="U340" s="261"/>
      <c r="V340" s="261"/>
      <c r="W340" s="261"/>
      <c r="X340" s="261"/>
      <c r="Z340" s="378"/>
      <c r="AA340" s="261"/>
      <c r="AB340" s="261"/>
    </row>
    <row r="341" spans="1:28">
      <c r="A341" s="261"/>
      <c r="B341" s="261"/>
      <c r="C341" s="261"/>
      <c r="D341" s="261"/>
      <c r="E341" s="261"/>
      <c r="F341" s="261"/>
      <c r="G341" s="261"/>
      <c r="H341" s="378"/>
      <c r="K341" s="378"/>
      <c r="L341" s="378"/>
      <c r="M341" s="378"/>
      <c r="N341" s="378"/>
      <c r="O341" s="378"/>
      <c r="S341" s="237"/>
      <c r="T341" s="261"/>
      <c r="U341" s="261"/>
      <c r="V341" s="261"/>
      <c r="W341" s="261"/>
      <c r="X341" s="261"/>
      <c r="Z341" s="378"/>
      <c r="AA341" s="261"/>
      <c r="AB341" s="261"/>
    </row>
    <row r="342" spans="1:28">
      <c r="A342" s="261"/>
      <c r="B342" s="261"/>
      <c r="C342" s="261"/>
      <c r="D342" s="261"/>
      <c r="E342" s="261"/>
      <c r="F342" s="261"/>
      <c r="G342" s="261"/>
      <c r="H342" s="378"/>
      <c r="K342" s="378"/>
      <c r="L342" s="378"/>
      <c r="M342" s="378"/>
      <c r="N342" s="378"/>
      <c r="O342" s="378"/>
      <c r="S342" s="237"/>
      <c r="T342" s="261"/>
      <c r="U342" s="261"/>
      <c r="V342" s="261"/>
      <c r="W342" s="261"/>
      <c r="X342" s="261"/>
      <c r="Z342" s="378"/>
      <c r="AA342" s="261"/>
      <c r="AB342" s="261"/>
    </row>
    <row r="343" spans="1:28">
      <c r="A343" s="261"/>
      <c r="B343" s="261"/>
      <c r="C343" s="261"/>
      <c r="D343" s="261"/>
      <c r="E343" s="261"/>
      <c r="F343" s="261"/>
      <c r="G343" s="261"/>
      <c r="H343" s="378"/>
      <c r="K343" s="378"/>
      <c r="L343" s="378"/>
      <c r="M343" s="378"/>
      <c r="N343" s="378"/>
      <c r="O343" s="378"/>
      <c r="S343" s="237"/>
      <c r="T343" s="261"/>
      <c r="U343" s="261"/>
      <c r="V343" s="261"/>
      <c r="W343" s="261"/>
      <c r="X343" s="261"/>
      <c r="Z343" s="378"/>
      <c r="AA343" s="261"/>
      <c r="AB343" s="261"/>
    </row>
    <row r="344" spans="1:28">
      <c r="A344" s="261"/>
      <c r="B344" s="261"/>
      <c r="C344" s="261"/>
      <c r="D344" s="261"/>
      <c r="E344" s="261"/>
      <c r="F344" s="261"/>
      <c r="G344" s="261"/>
      <c r="H344" s="378"/>
      <c r="K344" s="378"/>
      <c r="L344" s="378"/>
      <c r="M344" s="378"/>
      <c r="N344" s="378"/>
      <c r="O344" s="378"/>
      <c r="S344" s="237"/>
      <c r="T344" s="261"/>
      <c r="U344" s="261"/>
      <c r="V344" s="261"/>
      <c r="W344" s="261"/>
      <c r="X344" s="261"/>
      <c r="Z344" s="378"/>
      <c r="AA344" s="261"/>
      <c r="AB344" s="261"/>
    </row>
    <row r="345" spans="1:28">
      <c r="A345" s="261"/>
      <c r="B345" s="261"/>
      <c r="C345" s="261"/>
      <c r="D345" s="261"/>
      <c r="E345" s="261"/>
      <c r="F345" s="261"/>
      <c r="G345" s="261"/>
      <c r="H345" s="378"/>
      <c r="K345" s="378"/>
      <c r="L345" s="378"/>
      <c r="M345" s="378"/>
      <c r="N345" s="378"/>
      <c r="O345" s="378"/>
      <c r="S345" s="237"/>
      <c r="T345" s="261"/>
      <c r="U345" s="261"/>
      <c r="V345" s="261"/>
      <c r="W345" s="261"/>
      <c r="X345" s="261"/>
      <c r="Z345" s="378"/>
      <c r="AA345" s="261"/>
      <c r="AB345" s="261"/>
    </row>
    <row r="346" spans="1:28">
      <c r="A346" s="261"/>
      <c r="B346" s="261"/>
      <c r="C346" s="261"/>
      <c r="D346" s="261"/>
      <c r="E346" s="261"/>
      <c r="F346" s="261"/>
      <c r="G346" s="261"/>
      <c r="H346" s="378"/>
      <c r="K346" s="378"/>
      <c r="L346" s="378"/>
      <c r="M346" s="378"/>
      <c r="N346" s="378"/>
      <c r="O346" s="378"/>
      <c r="S346" s="237"/>
      <c r="T346" s="261"/>
      <c r="U346" s="261"/>
      <c r="V346" s="261"/>
      <c r="W346" s="261"/>
      <c r="X346" s="261"/>
      <c r="Z346" s="378"/>
      <c r="AA346" s="261"/>
      <c r="AB346" s="261"/>
    </row>
    <row r="347" spans="1:28">
      <c r="A347" s="261"/>
      <c r="B347" s="261"/>
      <c r="C347" s="261"/>
      <c r="D347" s="261"/>
      <c r="E347" s="261"/>
      <c r="F347" s="261"/>
      <c r="G347" s="261"/>
      <c r="H347" s="378"/>
      <c r="K347" s="378"/>
      <c r="L347" s="378"/>
      <c r="M347" s="378"/>
      <c r="N347" s="378"/>
      <c r="O347" s="378"/>
      <c r="S347" s="237"/>
      <c r="T347" s="261"/>
      <c r="U347" s="261"/>
      <c r="V347" s="261"/>
      <c r="W347" s="261"/>
      <c r="X347" s="261"/>
      <c r="Z347" s="378"/>
      <c r="AA347" s="261"/>
      <c r="AB347" s="261"/>
    </row>
    <row r="348" spans="1:28">
      <c r="A348" s="261"/>
      <c r="B348" s="261"/>
      <c r="C348" s="261"/>
      <c r="D348" s="261"/>
      <c r="E348" s="261"/>
      <c r="F348" s="261"/>
      <c r="G348" s="261"/>
      <c r="H348" s="378"/>
      <c r="K348" s="378"/>
      <c r="L348" s="378"/>
      <c r="M348" s="378"/>
      <c r="N348" s="378"/>
      <c r="O348" s="378"/>
      <c r="S348" s="237"/>
      <c r="T348" s="261"/>
      <c r="U348" s="261"/>
      <c r="V348" s="261"/>
      <c r="W348" s="261"/>
      <c r="X348" s="261"/>
      <c r="Z348" s="378"/>
      <c r="AA348" s="261"/>
      <c r="AB348" s="261"/>
    </row>
    <row r="349" spans="1:28">
      <c r="A349" s="261"/>
      <c r="B349" s="261"/>
      <c r="C349" s="261"/>
      <c r="D349" s="261"/>
      <c r="E349" s="261"/>
      <c r="F349" s="261"/>
      <c r="G349" s="261"/>
      <c r="H349" s="378"/>
      <c r="K349" s="378"/>
      <c r="L349" s="378"/>
      <c r="M349" s="378"/>
      <c r="N349" s="378"/>
      <c r="O349" s="378"/>
      <c r="S349" s="237"/>
      <c r="T349" s="261"/>
      <c r="U349" s="261"/>
      <c r="V349" s="261"/>
      <c r="W349" s="261"/>
      <c r="X349" s="261"/>
      <c r="Z349" s="378"/>
      <c r="AA349" s="261"/>
      <c r="AB349" s="261"/>
    </row>
    <row r="350" spans="1:28">
      <c r="A350" s="261"/>
      <c r="B350" s="261"/>
      <c r="C350" s="261"/>
      <c r="D350" s="261"/>
      <c r="E350" s="261"/>
      <c r="F350" s="261"/>
      <c r="G350" s="261"/>
      <c r="H350" s="378"/>
      <c r="K350" s="378"/>
      <c r="L350" s="378"/>
      <c r="M350" s="378"/>
      <c r="N350" s="378"/>
      <c r="O350" s="378"/>
      <c r="S350" s="237"/>
      <c r="T350" s="261"/>
      <c r="U350" s="261"/>
      <c r="V350" s="261"/>
      <c r="W350" s="261"/>
      <c r="X350" s="261"/>
      <c r="Z350" s="378"/>
      <c r="AA350" s="261"/>
      <c r="AB350" s="261"/>
    </row>
    <row r="351" spans="1:28">
      <c r="A351" s="261"/>
      <c r="B351" s="261"/>
      <c r="C351" s="261"/>
      <c r="D351" s="261"/>
      <c r="E351" s="261"/>
      <c r="F351" s="261"/>
      <c r="G351" s="261"/>
      <c r="H351" s="378"/>
      <c r="K351" s="378"/>
      <c r="L351" s="378"/>
      <c r="M351" s="378"/>
      <c r="N351" s="378"/>
      <c r="O351" s="378"/>
      <c r="S351" s="237"/>
      <c r="T351" s="261"/>
      <c r="U351" s="261"/>
      <c r="V351" s="261"/>
      <c r="W351" s="261"/>
      <c r="X351" s="261"/>
      <c r="Z351" s="378"/>
      <c r="AA351" s="261"/>
      <c r="AB351" s="261"/>
    </row>
    <row r="352" spans="1:28">
      <c r="A352" s="261"/>
      <c r="B352" s="261"/>
      <c r="C352" s="261"/>
      <c r="D352" s="261"/>
      <c r="E352" s="261"/>
      <c r="F352" s="261"/>
      <c r="G352" s="261"/>
      <c r="H352" s="378"/>
      <c r="K352" s="378"/>
      <c r="L352" s="378"/>
      <c r="M352" s="378"/>
      <c r="N352" s="378"/>
      <c r="O352" s="378"/>
      <c r="S352" s="237"/>
      <c r="T352" s="261"/>
      <c r="U352" s="261"/>
      <c r="V352" s="261"/>
      <c r="W352" s="261"/>
      <c r="X352" s="261"/>
      <c r="Z352" s="378"/>
      <c r="AA352" s="261"/>
      <c r="AB352" s="261"/>
    </row>
    <row r="353" spans="1:28">
      <c r="A353" s="261"/>
      <c r="B353" s="261"/>
      <c r="C353" s="261"/>
      <c r="D353" s="261"/>
      <c r="E353" s="261"/>
      <c r="F353" s="261"/>
      <c r="G353" s="261"/>
      <c r="H353" s="378"/>
      <c r="K353" s="378"/>
      <c r="L353" s="378"/>
      <c r="M353" s="378"/>
      <c r="N353" s="378"/>
      <c r="O353" s="378"/>
      <c r="S353" s="237"/>
      <c r="T353" s="261"/>
      <c r="U353" s="261"/>
      <c r="V353" s="261"/>
      <c r="W353" s="261"/>
      <c r="X353" s="261"/>
      <c r="Z353" s="378"/>
      <c r="AA353" s="261"/>
      <c r="AB353" s="261"/>
    </row>
    <row r="354" spans="1:28">
      <c r="A354" s="261"/>
      <c r="B354" s="261"/>
      <c r="C354" s="261"/>
      <c r="D354" s="261"/>
      <c r="E354" s="261"/>
      <c r="F354" s="261"/>
      <c r="G354" s="261"/>
      <c r="H354" s="378"/>
      <c r="K354" s="378"/>
      <c r="L354" s="378"/>
      <c r="M354" s="378"/>
      <c r="N354" s="378"/>
      <c r="O354" s="378"/>
      <c r="S354" s="237"/>
      <c r="T354" s="261"/>
      <c r="U354" s="261"/>
      <c r="V354" s="261"/>
      <c r="W354" s="261"/>
      <c r="X354" s="261"/>
      <c r="Z354" s="378"/>
      <c r="AA354" s="261"/>
      <c r="AB354" s="261"/>
    </row>
    <row r="355" spans="1:28">
      <c r="A355" s="261"/>
      <c r="B355" s="261"/>
      <c r="C355" s="261"/>
      <c r="D355" s="261"/>
      <c r="E355" s="261"/>
      <c r="F355" s="261"/>
      <c r="G355" s="261"/>
      <c r="H355" s="378"/>
      <c r="K355" s="378"/>
      <c r="L355" s="378"/>
      <c r="M355" s="378"/>
      <c r="N355" s="378"/>
      <c r="O355" s="378"/>
      <c r="S355" s="237"/>
      <c r="T355" s="261"/>
      <c r="U355" s="261"/>
      <c r="V355" s="261"/>
      <c r="W355" s="261"/>
      <c r="X355" s="261"/>
      <c r="Z355" s="378"/>
      <c r="AA355" s="261"/>
      <c r="AB355" s="261"/>
    </row>
    <row r="356" spans="1:28">
      <c r="A356" s="261"/>
      <c r="B356" s="261"/>
      <c r="C356" s="261"/>
      <c r="D356" s="261"/>
      <c r="E356" s="261"/>
      <c r="F356" s="261"/>
      <c r="G356" s="261"/>
      <c r="H356" s="378"/>
      <c r="K356" s="378"/>
      <c r="L356" s="378"/>
      <c r="M356" s="378"/>
      <c r="N356" s="378"/>
      <c r="O356" s="378"/>
      <c r="S356" s="237"/>
      <c r="T356" s="261"/>
      <c r="U356" s="261"/>
      <c r="V356" s="261"/>
      <c r="W356" s="261"/>
      <c r="X356" s="261"/>
      <c r="Z356" s="378"/>
      <c r="AA356" s="261"/>
      <c r="AB356" s="261"/>
    </row>
    <row r="357" spans="1:28">
      <c r="A357" s="261"/>
      <c r="B357" s="261"/>
      <c r="C357" s="261"/>
      <c r="D357" s="261"/>
      <c r="E357" s="261"/>
      <c r="F357" s="261"/>
      <c r="G357" s="261"/>
      <c r="H357" s="378"/>
      <c r="K357" s="378"/>
      <c r="L357" s="378"/>
      <c r="M357" s="378"/>
      <c r="N357" s="378"/>
      <c r="O357" s="378"/>
      <c r="S357" s="237"/>
      <c r="T357" s="261"/>
      <c r="U357" s="261"/>
      <c r="V357" s="261"/>
      <c r="W357" s="261"/>
      <c r="X357" s="261"/>
      <c r="Z357" s="378"/>
      <c r="AA357" s="261"/>
      <c r="AB357" s="261"/>
    </row>
    <row r="358" spans="1:28">
      <c r="A358" s="261"/>
      <c r="B358" s="261"/>
      <c r="C358" s="261"/>
      <c r="D358" s="261"/>
      <c r="E358" s="261"/>
      <c r="F358" s="261"/>
      <c r="G358" s="261"/>
      <c r="H358" s="378"/>
      <c r="K358" s="378"/>
      <c r="L358" s="378"/>
      <c r="M358" s="378"/>
      <c r="N358" s="378"/>
      <c r="O358" s="378"/>
      <c r="S358" s="237"/>
      <c r="T358" s="261"/>
      <c r="U358" s="261"/>
      <c r="V358" s="261"/>
      <c r="W358" s="261"/>
      <c r="X358" s="261"/>
      <c r="Z358" s="378"/>
      <c r="AA358" s="261"/>
      <c r="AB358" s="261"/>
    </row>
    <row r="359" spans="1:28">
      <c r="A359" s="261"/>
      <c r="B359" s="261"/>
      <c r="C359" s="261"/>
      <c r="D359" s="261"/>
      <c r="E359" s="261"/>
      <c r="F359" s="261"/>
      <c r="G359" s="261"/>
      <c r="H359" s="378"/>
      <c r="K359" s="378"/>
      <c r="L359" s="378"/>
      <c r="M359" s="378"/>
      <c r="N359" s="378"/>
      <c r="O359" s="378"/>
      <c r="S359" s="237"/>
      <c r="T359" s="261"/>
      <c r="U359" s="261"/>
      <c r="V359" s="261"/>
      <c r="W359" s="261"/>
      <c r="X359" s="261"/>
      <c r="Z359" s="378"/>
      <c r="AA359" s="261"/>
      <c r="AB359" s="261"/>
    </row>
    <row r="360" spans="1:28">
      <c r="A360" s="261"/>
      <c r="B360" s="261"/>
      <c r="C360" s="261"/>
      <c r="D360" s="261"/>
      <c r="E360" s="261"/>
      <c r="F360" s="261"/>
      <c r="G360" s="261"/>
      <c r="H360" s="378"/>
      <c r="K360" s="378"/>
      <c r="L360" s="378"/>
      <c r="M360" s="378"/>
      <c r="N360" s="378"/>
      <c r="O360" s="378"/>
      <c r="S360" s="237"/>
      <c r="T360" s="261"/>
      <c r="U360" s="261"/>
      <c r="V360" s="261"/>
      <c r="W360" s="261"/>
      <c r="X360" s="261"/>
      <c r="Z360" s="378"/>
      <c r="AA360" s="261"/>
      <c r="AB360" s="261"/>
    </row>
    <row r="361" spans="1:28">
      <c r="A361" s="261"/>
      <c r="B361" s="261"/>
      <c r="C361" s="261"/>
      <c r="D361" s="261"/>
      <c r="E361" s="261"/>
      <c r="F361" s="261"/>
      <c r="G361" s="261"/>
      <c r="H361" s="378"/>
      <c r="K361" s="378"/>
      <c r="L361" s="378"/>
      <c r="M361" s="378"/>
      <c r="N361" s="378"/>
      <c r="O361" s="378"/>
      <c r="S361" s="237"/>
      <c r="T361" s="261"/>
      <c r="U361" s="261"/>
      <c r="V361" s="261"/>
      <c r="W361" s="261"/>
      <c r="X361" s="261"/>
      <c r="Z361" s="378"/>
      <c r="AA361" s="261"/>
      <c r="AB361" s="261"/>
    </row>
    <row r="362" spans="1:28">
      <c r="A362" s="261"/>
      <c r="B362" s="261"/>
      <c r="C362" s="261"/>
      <c r="D362" s="261"/>
      <c r="E362" s="261"/>
      <c r="F362" s="261"/>
      <c r="G362" s="261"/>
      <c r="H362" s="378"/>
      <c r="K362" s="378"/>
      <c r="L362" s="378"/>
      <c r="M362" s="378"/>
      <c r="N362" s="378"/>
      <c r="O362" s="378"/>
      <c r="S362" s="237"/>
      <c r="T362" s="261"/>
      <c r="U362" s="261"/>
      <c r="V362" s="261"/>
      <c r="W362" s="261"/>
      <c r="X362" s="261"/>
      <c r="Z362" s="378"/>
      <c r="AA362" s="261"/>
      <c r="AB362" s="261"/>
    </row>
    <row r="363" spans="1:28">
      <c r="A363" s="261"/>
      <c r="B363" s="261"/>
      <c r="C363" s="261"/>
      <c r="D363" s="261"/>
      <c r="E363" s="261"/>
      <c r="F363" s="261"/>
      <c r="G363" s="261"/>
      <c r="H363" s="378"/>
      <c r="K363" s="378"/>
      <c r="L363" s="378"/>
      <c r="M363" s="378"/>
      <c r="N363" s="378"/>
      <c r="O363" s="378"/>
      <c r="S363" s="237"/>
      <c r="T363" s="261"/>
      <c r="U363" s="261"/>
      <c r="V363" s="261"/>
      <c r="W363" s="261"/>
      <c r="X363" s="261"/>
      <c r="Z363" s="378"/>
      <c r="AA363" s="261"/>
      <c r="AB363" s="261"/>
    </row>
    <row r="364" spans="1:28">
      <c r="A364" s="261"/>
      <c r="B364" s="261"/>
      <c r="C364" s="261"/>
      <c r="D364" s="261"/>
      <c r="E364" s="261"/>
      <c r="F364" s="261"/>
      <c r="G364" s="261"/>
      <c r="H364" s="378"/>
      <c r="K364" s="378"/>
      <c r="L364" s="378"/>
      <c r="M364" s="378"/>
      <c r="N364" s="378"/>
      <c r="O364" s="378"/>
      <c r="S364" s="237"/>
      <c r="T364" s="261"/>
      <c r="U364" s="261"/>
      <c r="V364" s="261"/>
      <c r="W364" s="261"/>
      <c r="X364" s="261"/>
      <c r="Z364" s="378"/>
      <c r="AA364" s="261"/>
      <c r="AB364" s="261"/>
    </row>
    <row r="365" spans="1:28">
      <c r="A365" s="261"/>
      <c r="B365" s="261"/>
      <c r="C365" s="261"/>
      <c r="D365" s="261"/>
      <c r="E365" s="261"/>
      <c r="F365" s="261"/>
      <c r="G365" s="261"/>
      <c r="H365" s="378"/>
      <c r="K365" s="378"/>
      <c r="L365" s="378"/>
      <c r="M365" s="378"/>
      <c r="N365" s="378"/>
      <c r="O365" s="378"/>
      <c r="S365" s="237"/>
      <c r="T365" s="261"/>
      <c r="U365" s="261"/>
      <c r="V365" s="261"/>
      <c r="W365" s="261"/>
      <c r="X365" s="261"/>
      <c r="Z365" s="378"/>
      <c r="AA365" s="261"/>
      <c r="AB365" s="261"/>
    </row>
    <row r="366" spans="1:28">
      <c r="A366" s="261"/>
      <c r="B366" s="261"/>
      <c r="C366" s="261"/>
      <c r="D366" s="261"/>
      <c r="E366" s="261"/>
      <c r="F366" s="261"/>
      <c r="G366" s="261"/>
      <c r="H366" s="378"/>
      <c r="K366" s="378"/>
      <c r="L366" s="378"/>
      <c r="M366" s="378"/>
      <c r="N366" s="378"/>
      <c r="O366" s="378"/>
      <c r="S366" s="237"/>
      <c r="T366" s="261"/>
      <c r="U366" s="261"/>
      <c r="V366" s="261"/>
      <c r="W366" s="261"/>
      <c r="X366" s="261"/>
      <c r="Z366" s="378"/>
      <c r="AA366" s="261"/>
      <c r="AB366" s="261"/>
    </row>
    <row r="367" spans="1:28">
      <c r="A367" s="261"/>
      <c r="B367" s="261"/>
      <c r="C367" s="261"/>
      <c r="D367" s="261"/>
      <c r="E367" s="261"/>
      <c r="F367" s="261"/>
      <c r="G367" s="261"/>
      <c r="H367" s="378"/>
      <c r="K367" s="378"/>
      <c r="L367" s="378"/>
      <c r="M367" s="378"/>
      <c r="N367" s="378"/>
      <c r="O367" s="378"/>
      <c r="S367" s="237"/>
      <c r="T367" s="261"/>
      <c r="U367" s="261"/>
      <c r="V367" s="261"/>
      <c r="W367" s="261"/>
      <c r="X367" s="261"/>
      <c r="Z367" s="378"/>
      <c r="AA367" s="261"/>
      <c r="AB367" s="261"/>
    </row>
    <row r="368" spans="1:28">
      <c r="A368" s="261"/>
      <c r="B368" s="261"/>
      <c r="C368" s="261"/>
      <c r="D368" s="261"/>
      <c r="E368" s="261"/>
      <c r="F368" s="261"/>
      <c r="G368" s="261"/>
      <c r="H368" s="378"/>
      <c r="K368" s="378"/>
      <c r="L368" s="378"/>
      <c r="M368" s="378"/>
      <c r="N368" s="378"/>
      <c r="O368" s="378"/>
      <c r="S368" s="237"/>
      <c r="T368" s="261"/>
      <c r="U368" s="261"/>
      <c r="V368" s="261"/>
      <c r="W368" s="261"/>
      <c r="X368" s="261"/>
      <c r="Z368" s="378"/>
      <c r="AA368" s="261"/>
      <c r="AB368" s="261"/>
    </row>
    <row r="369" spans="1:28">
      <c r="A369" s="261"/>
      <c r="B369" s="261"/>
      <c r="C369" s="261"/>
      <c r="D369" s="261"/>
      <c r="E369" s="261"/>
      <c r="F369" s="261"/>
      <c r="G369" s="261"/>
      <c r="H369" s="378"/>
      <c r="K369" s="378"/>
      <c r="L369" s="378"/>
      <c r="M369" s="378"/>
      <c r="N369" s="378"/>
      <c r="O369" s="378"/>
      <c r="S369" s="237"/>
      <c r="T369" s="261"/>
      <c r="U369" s="261"/>
      <c r="V369" s="261"/>
      <c r="W369" s="261"/>
      <c r="X369" s="261"/>
      <c r="Z369" s="378"/>
      <c r="AA369" s="261"/>
      <c r="AB369" s="261"/>
    </row>
    <row r="370" spans="1:28">
      <c r="A370" s="261"/>
      <c r="B370" s="261"/>
      <c r="C370" s="261"/>
      <c r="D370" s="261"/>
      <c r="E370" s="261"/>
      <c r="F370" s="261"/>
      <c r="G370" s="261"/>
      <c r="H370" s="378"/>
      <c r="K370" s="378"/>
      <c r="L370" s="378"/>
      <c r="M370" s="378"/>
      <c r="N370" s="378"/>
      <c r="O370" s="378"/>
      <c r="S370" s="237"/>
      <c r="T370" s="261"/>
      <c r="U370" s="261"/>
      <c r="V370" s="261"/>
      <c r="W370" s="261"/>
      <c r="X370" s="261"/>
      <c r="Z370" s="378"/>
      <c r="AA370" s="261"/>
      <c r="AB370" s="261"/>
    </row>
    <row r="371" spans="1:28">
      <c r="A371" s="261"/>
      <c r="B371" s="261"/>
      <c r="C371" s="261"/>
      <c r="D371" s="261"/>
      <c r="E371" s="261"/>
      <c r="F371" s="261"/>
      <c r="G371" s="261"/>
      <c r="H371" s="378"/>
      <c r="K371" s="378"/>
      <c r="L371" s="378"/>
      <c r="M371" s="378"/>
      <c r="N371" s="378"/>
      <c r="O371" s="378"/>
      <c r="S371" s="237"/>
      <c r="T371" s="261"/>
      <c r="U371" s="261"/>
      <c r="V371" s="261"/>
      <c r="W371" s="261"/>
      <c r="X371" s="261"/>
      <c r="Z371" s="378"/>
      <c r="AA371" s="261"/>
      <c r="AB371" s="261"/>
    </row>
    <row r="372" spans="1:28">
      <c r="A372" s="261"/>
      <c r="B372" s="261"/>
      <c r="C372" s="261"/>
      <c r="D372" s="261"/>
      <c r="E372" s="261"/>
      <c r="F372" s="261"/>
      <c r="G372" s="261"/>
      <c r="H372" s="378"/>
      <c r="K372" s="378"/>
      <c r="L372" s="378"/>
      <c r="M372" s="378"/>
      <c r="N372" s="378"/>
      <c r="O372" s="378"/>
      <c r="S372" s="237"/>
      <c r="T372" s="261"/>
      <c r="U372" s="261"/>
      <c r="V372" s="261"/>
      <c r="W372" s="261"/>
      <c r="X372" s="261"/>
      <c r="Z372" s="378"/>
      <c r="AA372" s="261"/>
      <c r="AB372" s="261"/>
    </row>
    <row r="373" spans="1:28">
      <c r="A373" s="261"/>
      <c r="B373" s="261"/>
      <c r="C373" s="261"/>
      <c r="D373" s="261"/>
      <c r="E373" s="261"/>
      <c r="F373" s="261"/>
      <c r="G373" s="261"/>
      <c r="H373" s="378"/>
      <c r="K373" s="378"/>
      <c r="L373" s="378"/>
      <c r="M373" s="378"/>
      <c r="N373" s="378"/>
      <c r="O373" s="378"/>
      <c r="S373" s="237"/>
      <c r="T373" s="261"/>
      <c r="U373" s="261"/>
      <c r="V373" s="261"/>
      <c r="W373" s="261"/>
      <c r="X373" s="261"/>
      <c r="Z373" s="378"/>
      <c r="AA373" s="261"/>
      <c r="AB373" s="261"/>
    </row>
    <row r="374" spans="1:28">
      <c r="A374" s="261"/>
      <c r="B374" s="261"/>
      <c r="C374" s="261"/>
      <c r="D374" s="261"/>
      <c r="E374" s="261"/>
      <c r="F374" s="261"/>
      <c r="G374" s="261"/>
      <c r="H374" s="378"/>
      <c r="K374" s="378"/>
      <c r="L374" s="378"/>
      <c r="M374" s="378"/>
      <c r="N374" s="378"/>
      <c r="O374" s="378"/>
      <c r="S374" s="237"/>
      <c r="T374" s="261"/>
      <c r="U374" s="261"/>
      <c r="V374" s="261"/>
      <c r="W374" s="261"/>
      <c r="X374" s="261"/>
      <c r="Z374" s="378"/>
      <c r="AA374" s="261"/>
      <c r="AB374" s="261"/>
    </row>
    <row r="375" spans="1:28">
      <c r="A375" s="261"/>
      <c r="B375" s="261"/>
      <c r="C375" s="261"/>
      <c r="D375" s="261"/>
      <c r="E375" s="261"/>
      <c r="F375" s="261"/>
      <c r="G375" s="261"/>
      <c r="H375" s="378"/>
      <c r="K375" s="378"/>
      <c r="L375" s="378"/>
      <c r="M375" s="378"/>
      <c r="N375" s="378"/>
      <c r="O375" s="378"/>
      <c r="S375" s="237"/>
      <c r="T375" s="261"/>
      <c r="U375" s="261"/>
      <c r="V375" s="261"/>
      <c r="W375" s="261"/>
      <c r="X375" s="261"/>
      <c r="Z375" s="378"/>
      <c r="AA375" s="261"/>
      <c r="AB375" s="261"/>
    </row>
    <row r="376" spans="1:28">
      <c r="A376" s="261"/>
      <c r="B376" s="261"/>
      <c r="C376" s="261"/>
      <c r="D376" s="261"/>
      <c r="E376" s="261"/>
      <c r="F376" s="261"/>
      <c r="G376" s="261"/>
      <c r="H376" s="378"/>
      <c r="K376" s="378"/>
      <c r="L376" s="378"/>
      <c r="M376" s="378"/>
      <c r="N376" s="378"/>
      <c r="O376" s="378"/>
      <c r="S376" s="237"/>
      <c r="T376" s="261"/>
      <c r="U376" s="261"/>
      <c r="V376" s="261"/>
      <c r="W376" s="261"/>
      <c r="X376" s="261"/>
      <c r="Z376" s="378"/>
      <c r="AA376" s="261"/>
      <c r="AB376" s="261"/>
    </row>
    <row r="377" spans="1:28">
      <c r="A377" s="261"/>
      <c r="B377" s="261"/>
      <c r="C377" s="261"/>
      <c r="D377" s="261"/>
      <c r="E377" s="261"/>
      <c r="F377" s="261"/>
      <c r="G377" s="261"/>
      <c r="H377" s="378"/>
      <c r="K377" s="378"/>
      <c r="L377" s="378"/>
      <c r="M377" s="378"/>
      <c r="N377" s="378"/>
      <c r="O377" s="378"/>
      <c r="S377" s="237"/>
      <c r="T377" s="261"/>
      <c r="U377" s="261"/>
      <c r="V377" s="261"/>
      <c r="W377" s="261"/>
      <c r="X377" s="261"/>
      <c r="Z377" s="378"/>
      <c r="AA377" s="261"/>
      <c r="AB377" s="261"/>
    </row>
    <row r="378" spans="1:28">
      <c r="A378" s="261"/>
      <c r="B378" s="261"/>
      <c r="C378" s="261"/>
      <c r="D378" s="261"/>
      <c r="E378" s="261"/>
      <c r="F378" s="261"/>
      <c r="G378" s="261"/>
      <c r="H378" s="378"/>
      <c r="K378" s="378"/>
      <c r="L378" s="378"/>
      <c r="M378" s="378"/>
      <c r="N378" s="378"/>
      <c r="O378" s="378"/>
      <c r="S378" s="237"/>
      <c r="T378" s="261"/>
      <c r="U378" s="261"/>
      <c r="V378" s="261"/>
      <c r="W378" s="261"/>
      <c r="X378" s="261"/>
      <c r="Z378" s="378"/>
      <c r="AA378" s="261"/>
      <c r="AB378" s="261"/>
    </row>
    <row r="379" spans="1:28">
      <c r="A379" s="261"/>
      <c r="B379" s="261"/>
      <c r="C379" s="261"/>
      <c r="D379" s="261"/>
      <c r="E379" s="261"/>
      <c r="F379" s="261"/>
      <c r="G379" s="261"/>
      <c r="H379" s="378"/>
      <c r="K379" s="378"/>
      <c r="L379" s="378"/>
      <c r="M379" s="378"/>
      <c r="N379" s="378"/>
      <c r="O379" s="378"/>
      <c r="S379" s="237"/>
      <c r="T379" s="261"/>
      <c r="U379" s="261"/>
      <c r="V379" s="261"/>
      <c r="W379" s="261"/>
      <c r="X379" s="261"/>
      <c r="Z379" s="378"/>
      <c r="AA379" s="261"/>
      <c r="AB379" s="261"/>
    </row>
    <row r="380" spans="1:28">
      <c r="A380" s="261"/>
      <c r="B380" s="261"/>
      <c r="C380" s="261"/>
      <c r="D380" s="261"/>
      <c r="E380" s="261"/>
      <c r="F380" s="261"/>
      <c r="G380" s="261"/>
      <c r="H380" s="378"/>
      <c r="K380" s="378"/>
      <c r="L380" s="378"/>
      <c r="M380" s="378"/>
      <c r="N380" s="378"/>
      <c r="O380" s="378"/>
      <c r="S380" s="237"/>
      <c r="T380" s="261"/>
      <c r="U380" s="261"/>
      <c r="V380" s="261"/>
      <c r="W380" s="261"/>
      <c r="X380" s="261"/>
      <c r="Z380" s="378"/>
      <c r="AA380" s="261"/>
      <c r="AB380" s="261"/>
    </row>
    <row r="381" spans="1:28">
      <c r="A381" s="261"/>
      <c r="B381" s="261"/>
      <c r="C381" s="261"/>
      <c r="D381" s="261"/>
      <c r="E381" s="261"/>
      <c r="F381" s="261"/>
      <c r="G381" s="261"/>
      <c r="H381" s="378"/>
      <c r="K381" s="378"/>
      <c r="L381" s="378"/>
      <c r="M381" s="378"/>
      <c r="N381" s="378"/>
      <c r="O381" s="378"/>
      <c r="S381" s="237"/>
      <c r="T381" s="261"/>
      <c r="U381" s="261"/>
      <c r="V381" s="261"/>
      <c r="W381" s="261"/>
      <c r="X381" s="261"/>
      <c r="Z381" s="378"/>
      <c r="AA381" s="261"/>
      <c r="AB381" s="261"/>
    </row>
    <row r="382" spans="1:28">
      <c r="A382" s="261"/>
      <c r="B382" s="261"/>
      <c r="C382" s="261"/>
      <c r="D382" s="261"/>
      <c r="E382" s="261"/>
      <c r="F382" s="261"/>
      <c r="G382" s="261"/>
      <c r="H382" s="378"/>
      <c r="K382" s="378"/>
      <c r="L382" s="378"/>
      <c r="M382" s="378"/>
      <c r="N382" s="378"/>
      <c r="O382" s="378"/>
      <c r="S382" s="237"/>
      <c r="T382" s="261"/>
      <c r="U382" s="261"/>
      <c r="V382" s="261"/>
      <c r="W382" s="261"/>
      <c r="X382" s="261"/>
      <c r="Z382" s="378"/>
      <c r="AA382" s="261"/>
      <c r="AB382" s="261"/>
    </row>
    <row r="383" spans="1:28">
      <c r="A383" s="261"/>
      <c r="B383" s="261"/>
      <c r="C383" s="261"/>
      <c r="D383" s="261"/>
      <c r="E383" s="261"/>
      <c r="F383" s="261"/>
      <c r="G383" s="261"/>
      <c r="H383" s="378"/>
      <c r="K383" s="378"/>
      <c r="L383" s="378"/>
      <c r="M383" s="378"/>
      <c r="N383" s="378"/>
      <c r="O383" s="378"/>
      <c r="S383" s="237"/>
      <c r="T383" s="261"/>
      <c r="U383" s="261"/>
      <c r="V383" s="261"/>
      <c r="W383" s="261"/>
      <c r="X383" s="261"/>
      <c r="Z383" s="378"/>
      <c r="AA383" s="261"/>
      <c r="AB383" s="261"/>
    </row>
    <row r="384" spans="1:28">
      <c r="A384" s="261"/>
      <c r="B384" s="261"/>
      <c r="C384" s="261"/>
      <c r="D384" s="261"/>
      <c r="E384" s="261"/>
      <c r="F384" s="261"/>
      <c r="G384" s="261"/>
      <c r="H384" s="378"/>
      <c r="K384" s="378"/>
      <c r="L384" s="378"/>
      <c r="M384" s="378"/>
      <c r="N384" s="378"/>
      <c r="O384" s="378"/>
      <c r="S384" s="237"/>
      <c r="T384" s="261"/>
      <c r="U384" s="261"/>
      <c r="V384" s="261"/>
      <c r="W384" s="261"/>
      <c r="X384" s="261"/>
      <c r="Z384" s="378"/>
      <c r="AA384" s="261"/>
      <c r="AB384" s="261"/>
    </row>
    <row r="385" spans="1:28">
      <c r="A385" s="261"/>
      <c r="B385" s="261"/>
      <c r="C385" s="261"/>
      <c r="D385" s="261"/>
      <c r="E385" s="261"/>
      <c r="F385" s="261"/>
      <c r="G385" s="261"/>
      <c r="H385" s="378"/>
      <c r="K385" s="378"/>
      <c r="L385" s="378"/>
      <c r="M385" s="378"/>
      <c r="N385" s="378"/>
      <c r="O385" s="378"/>
      <c r="S385" s="237"/>
      <c r="T385" s="261"/>
      <c r="U385" s="261"/>
      <c r="V385" s="261"/>
      <c r="W385" s="261"/>
      <c r="X385" s="261"/>
      <c r="Z385" s="378"/>
      <c r="AA385" s="261"/>
      <c r="AB385" s="261"/>
    </row>
    <row r="386" spans="1:28">
      <c r="A386" s="261"/>
      <c r="B386" s="261"/>
      <c r="C386" s="261"/>
      <c r="D386" s="261"/>
      <c r="E386" s="261"/>
      <c r="F386" s="261"/>
      <c r="G386" s="261"/>
      <c r="H386" s="378"/>
      <c r="K386" s="378"/>
      <c r="L386" s="378"/>
      <c r="M386" s="378"/>
      <c r="N386" s="378"/>
      <c r="O386" s="378"/>
      <c r="S386" s="237"/>
      <c r="T386" s="261"/>
      <c r="U386" s="261"/>
      <c r="V386" s="261"/>
      <c r="W386" s="261"/>
      <c r="X386" s="261"/>
      <c r="Z386" s="378"/>
      <c r="AA386" s="261"/>
      <c r="AB386" s="261"/>
    </row>
    <row r="387" spans="1:28">
      <c r="A387" s="261"/>
      <c r="B387" s="261"/>
      <c r="C387" s="261"/>
      <c r="D387" s="261"/>
      <c r="E387" s="261"/>
      <c r="F387" s="261"/>
      <c r="G387" s="261"/>
      <c r="H387" s="378"/>
      <c r="K387" s="378"/>
      <c r="L387" s="378"/>
      <c r="M387" s="378"/>
      <c r="N387" s="378"/>
      <c r="O387" s="378"/>
      <c r="S387" s="237"/>
      <c r="T387" s="261"/>
      <c r="U387" s="261"/>
      <c r="V387" s="261"/>
      <c r="W387" s="261"/>
      <c r="X387" s="261"/>
      <c r="Z387" s="378"/>
      <c r="AA387" s="261"/>
      <c r="AB387" s="261"/>
    </row>
    <row r="388" spans="1:28">
      <c r="A388" s="261"/>
      <c r="B388" s="261"/>
      <c r="C388" s="261"/>
      <c r="D388" s="261"/>
      <c r="E388" s="261"/>
      <c r="F388" s="261"/>
      <c r="G388" s="261"/>
      <c r="H388" s="378"/>
      <c r="K388" s="378"/>
      <c r="L388" s="378"/>
      <c r="M388" s="378"/>
      <c r="N388" s="378"/>
      <c r="O388" s="378"/>
      <c r="S388" s="237"/>
      <c r="T388" s="261"/>
      <c r="U388" s="261"/>
      <c r="V388" s="261"/>
      <c r="W388" s="261"/>
      <c r="X388" s="261"/>
      <c r="Z388" s="378"/>
      <c r="AA388" s="261"/>
      <c r="AB388" s="261"/>
    </row>
    <row r="389" spans="1:28">
      <c r="A389" s="261"/>
      <c r="B389" s="261"/>
      <c r="C389" s="261"/>
      <c r="D389" s="261"/>
      <c r="E389" s="261"/>
      <c r="F389" s="261"/>
      <c r="G389" s="261"/>
      <c r="H389" s="378"/>
      <c r="K389" s="378"/>
      <c r="L389" s="378"/>
      <c r="M389" s="378"/>
      <c r="N389" s="378"/>
      <c r="O389" s="378"/>
      <c r="S389" s="237"/>
      <c r="T389" s="261"/>
      <c r="U389" s="261"/>
      <c r="V389" s="261"/>
      <c r="W389" s="261"/>
      <c r="X389" s="261"/>
      <c r="Z389" s="378"/>
      <c r="AA389" s="261"/>
      <c r="AB389" s="261"/>
    </row>
    <row r="390" spans="1:28">
      <c r="A390" s="261"/>
      <c r="B390" s="261"/>
      <c r="C390" s="261"/>
      <c r="D390" s="261"/>
      <c r="E390" s="261"/>
      <c r="F390" s="261"/>
      <c r="G390" s="261"/>
      <c r="H390" s="378"/>
      <c r="K390" s="378"/>
      <c r="L390" s="378"/>
      <c r="M390" s="378"/>
      <c r="N390" s="378"/>
      <c r="O390" s="378"/>
      <c r="S390" s="237"/>
      <c r="T390" s="261"/>
      <c r="U390" s="261"/>
      <c r="V390" s="261"/>
      <c r="W390" s="261"/>
      <c r="X390" s="261"/>
      <c r="Z390" s="378"/>
      <c r="AA390" s="261"/>
      <c r="AB390" s="261"/>
    </row>
    <row r="391" spans="1:28">
      <c r="A391" s="261"/>
      <c r="B391" s="261"/>
      <c r="C391" s="261"/>
      <c r="D391" s="261"/>
      <c r="E391" s="261"/>
      <c r="F391" s="261"/>
      <c r="G391" s="261"/>
      <c r="H391" s="378"/>
      <c r="K391" s="378"/>
      <c r="L391" s="378"/>
      <c r="M391" s="378"/>
      <c r="N391" s="378"/>
      <c r="O391" s="378"/>
      <c r="S391" s="237"/>
      <c r="T391" s="261"/>
      <c r="U391" s="261"/>
      <c r="V391" s="261"/>
      <c r="W391" s="261"/>
      <c r="X391" s="261"/>
      <c r="Z391" s="378"/>
      <c r="AA391" s="261"/>
      <c r="AB391" s="261"/>
    </row>
    <row r="392" spans="1:28">
      <c r="A392" s="261"/>
      <c r="B392" s="261"/>
      <c r="C392" s="261"/>
      <c r="D392" s="261"/>
      <c r="E392" s="261"/>
      <c r="F392" s="261"/>
      <c r="G392" s="261"/>
      <c r="H392" s="378"/>
      <c r="K392" s="378"/>
      <c r="L392" s="378"/>
      <c r="M392" s="378"/>
      <c r="N392" s="378"/>
      <c r="O392" s="378"/>
      <c r="S392" s="237"/>
      <c r="T392" s="261"/>
      <c r="U392" s="261"/>
      <c r="V392" s="261"/>
      <c r="W392" s="261"/>
      <c r="X392" s="261"/>
      <c r="Z392" s="378"/>
      <c r="AA392" s="261"/>
      <c r="AB392" s="261"/>
    </row>
    <row r="393" spans="1:28">
      <c r="A393" s="261"/>
      <c r="B393" s="261"/>
      <c r="C393" s="261"/>
      <c r="D393" s="261"/>
      <c r="E393" s="261"/>
      <c r="F393" s="261"/>
      <c r="G393" s="261"/>
      <c r="H393" s="378"/>
      <c r="K393" s="378"/>
      <c r="L393" s="378"/>
      <c r="M393" s="378"/>
      <c r="N393" s="378"/>
      <c r="O393" s="378"/>
      <c r="S393" s="237"/>
      <c r="T393" s="261"/>
      <c r="U393" s="261"/>
      <c r="V393" s="261"/>
      <c r="W393" s="261"/>
      <c r="X393" s="261"/>
      <c r="Z393" s="378"/>
      <c r="AA393" s="261"/>
      <c r="AB393" s="261"/>
    </row>
    <row r="394" spans="1:28">
      <c r="A394" s="261"/>
      <c r="B394" s="261"/>
      <c r="C394" s="261"/>
      <c r="D394" s="261"/>
      <c r="E394" s="261"/>
      <c r="F394" s="261"/>
      <c r="G394" s="261"/>
      <c r="H394" s="378"/>
      <c r="K394" s="378"/>
      <c r="L394" s="378"/>
      <c r="M394" s="378"/>
      <c r="N394" s="378"/>
      <c r="O394" s="378"/>
      <c r="S394" s="237"/>
      <c r="T394" s="261"/>
      <c r="U394" s="261"/>
      <c r="V394" s="261"/>
      <c r="W394" s="261"/>
      <c r="X394" s="261"/>
      <c r="Z394" s="378"/>
      <c r="AA394" s="261"/>
      <c r="AB394" s="261"/>
    </row>
    <row r="395" spans="1:28">
      <c r="A395" s="261"/>
      <c r="B395" s="261"/>
      <c r="C395" s="261"/>
      <c r="D395" s="261"/>
      <c r="E395" s="261"/>
      <c r="F395" s="261"/>
      <c r="G395" s="261"/>
      <c r="H395" s="378"/>
      <c r="K395" s="378"/>
      <c r="L395" s="378"/>
      <c r="M395" s="378"/>
      <c r="N395" s="378"/>
      <c r="O395" s="378"/>
      <c r="S395" s="237"/>
      <c r="T395" s="261"/>
      <c r="U395" s="261"/>
      <c r="V395" s="261"/>
      <c r="W395" s="261"/>
      <c r="X395" s="261"/>
      <c r="Z395" s="378"/>
      <c r="AA395" s="261"/>
      <c r="AB395" s="261"/>
    </row>
    <row r="396" spans="1:28">
      <c r="A396" s="261"/>
      <c r="B396" s="261"/>
      <c r="C396" s="261"/>
      <c r="D396" s="261"/>
      <c r="E396" s="261"/>
      <c r="F396" s="261"/>
      <c r="G396" s="261"/>
      <c r="H396" s="378"/>
      <c r="K396" s="378"/>
      <c r="L396" s="378"/>
      <c r="M396" s="378"/>
      <c r="N396" s="378"/>
      <c r="O396" s="378"/>
      <c r="S396" s="237"/>
      <c r="T396" s="261"/>
      <c r="U396" s="261"/>
      <c r="V396" s="261"/>
      <c r="W396" s="261"/>
      <c r="X396" s="261"/>
      <c r="Z396" s="378"/>
      <c r="AA396" s="261"/>
      <c r="AB396" s="261"/>
    </row>
    <row r="397" spans="1:28">
      <c r="A397" s="261"/>
      <c r="B397" s="261"/>
      <c r="C397" s="261"/>
      <c r="D397" s="261"/>
      <c r="E397" s="261"/>
      <c r="F397" s="261"/>
      <c r="G397" s="261"/>
      <c r="H397" s="378"/>
      <c r="K397" s="378"/>
      <c r="L397" s="378"/>
      <c r="M397" s="378"/>
      <c r="N397" s="378"/>
      <c r="O397" s="378"/>
      <c r="S397" s="237"/>
      <c r="T397" s="261"/>
      <c r="U397" s="261"/>
      <c r="V397" s="261"/>
      <c r="W397" s="261"/>
      <c r="X397" s="261"/>
      <c r="Z397" s="378"/>
      <c r="AA397" s="261"/>
      <c r="AB397" s="261"/>
    </row>
    <row r="398" spans="1:28">
      <c r="A398" s="261"/>
      <c r="B398" s="261"/>
      <c r="C398" s="261"/>
      <c r="D398" s="261"/>
      <c r="E398" s="261"/>
      <c r="F398" s="261"/>
      <c r="G398" s="261"/>
      <c r="H398" s="378"/>
      <c r="K398" s="378"/>
      <c r="L398" s="378"/>
      <c r="M398" s="378"/>
      <c r="N398" s="378"/>
      <c r="O398" s="378"/>
      <c r="S398" s="237"/>
      <c r="T398" s="261"/>
      <c r="U398" s="261"/>
      <c r="V398" s="261"/>
      <c r="W398" s="261"/>
      <c r="X398" s="261"/>
      <c r="Z398" s="378"/>
      <c r="AA398" s="261"/>
      <c r="AB398" s="261"/>
    </row>
    <row r="399" spans="1:28">
      <c r="A399" s="261"/>
      <c r="B399" s="261"/>
      <c r="C399" s="261"/>
      <c r="D399" s="261"/>
      <c r="E399" s="261"/>
      <c r="F399" s="261"/>
      <c r="G399" s="261"/>
      <c r="H399" s="378"/>
      <c r="K399" s="378"/>
      <c r="L399" s="378"/>
      <c r="M399" s="378"/>
      <c r="N399" s="378"/>
      <c r="O399" s="378"/>
      <c r="S399" s="237"/>
      <c r="T399" s="261"/>
      <c r="U399" s="261"/>
      <c r="V399" s="261"/>
      <c r="W399" s="261"/>
      <c r="X399" s="261"/>
      <c r="Z399" s="378"/>
      <c r="AA399" s="261"/>
      <c r="AB399" s="261"/>
    </row>
    <row r="400" spans="1:28">
      <c r="A400" s="261"/>
      <c r="B400" s="261"/>
      <c r="C400" s="261"/>
      <c r="D400" s="261"/>
      <c r="E400" s="261"/>
      <c r="F400" s="261"/>
      <c r="G400" s="261"/>
      <c r="H400" s="378"/>
      <c r="K400" s="378"/>
      <c r="L400" s="378"/>
      <c r="M400" s="378"/>
      <c r="N400" s="378"/>
      <c r="O400" s="378"/>
      <c r="S400" s="237"/>
      <c r="T400" s="261"/>
      <c r="U400" s="261"/>
      <c r="V400" s="261"/>
      <c r="W400" s="261"/>
      <c r="X400" s="261"/>
      <c r="Z400" s="378"/>
      <c r="AA400" s="261"/>
      <c r="AB400" s="261"/>
    </row>
    <row r="401" spans="1:28">
      <c r="A401" s="261"/>
      <c r="B401" s="261"/>
      <c r="C401" s="261"/>
      <c r="D401" s="261"/>
      <c r="E401" s="261"/>
      <c r="F401" s="261"/>
      <c r="G401" s="261"/>
      <c r="H401" s="378"/>
      <c r="K401" s="378"/>
      <c r="L401" s="378"/>
      <c r="M401" s="378"/>
      <c r="N401" s="378"/>
      <c r="O401" s="378"/>
      <c r="S401" s="237"/>
      <c r="T401" s="261"/>
      <c r="U401" s="261"/>
      <c r="V401" s="261"/>
      <c r="W401" s="261"/>
      <c r="X401" s="261"/>
      <c r="Z401" s="378"/>
      <c r="AA401" s="261"/>
      <c r="AB401" s="261"/>
    </row>
    <row r="402" spans="1:28">
      <c r="A402" s="261"/>
      <c r="B402" s="261"/>
      <c r="C402" s="261"/>
      <c r="D402" s="261"/>
      <c r="E402" s="261"/>
      <c r="F402" s="261"/>
      <c r="G402" s="261"/>
      <c r="H402" s="378"/>
      <c r="K402" s="378"/>
      <c r="L402" s="378"/>
      <c r="M402" s="378"/>
      <c r="N402" s="378"/>
      <c r="O402" s="378"/>
      <c r="S402" s="237"/>
      <c r="T402" s="261"/>
      <c r="U402" s="261"/>
      <c r="V402" s="261"/>
      <c r="W402" s="261"/>
      <c r="X402" s="261"/>
      <c r="Z402" s="378"/>
      <c r="AA402" s="261"/>
      <c r="AB402" s="261"/>
    </row>
    <row r="403" spans="1:28">
      <c r="A403" s="261"/>
      <c r="B403" s="261"/>
      <c r="C403" s="261"/>
      <c r="D403" s="261"/>
      <c r="E403" s="261"/>
      <c r="F403" s="261"/>
      <c r="G403" s="261"/>
      <c r="H403" s="378"/>
      <c r="K403" s="378"/>
      <c r="L403" s="378"/>
      <c r="M403" s="378"/>
      <c r="N403" s="378"/>
      <c r="O403" s="378"/>
      <c r="S403" s="237"/>
      <c r="T403" s="261"/>
      <c r="U403" s="261"/>
      <c r="V403" s="261"/>
      <c r="W403" s="261"/>
      <c r="X403" s="261"/>
      <c r="Z403" s="378"/>
      <c r="AA403" s="261"/>
      <c r="AB403" s="261"/>
    </row>
    <row r="404" spans="1:28">
      <c r="A404" s="261"/>
      <c r="B404" s="261"/>
      <c r="C404" s="261"/>
      <c r="D404" s="261"/>
      <c r="E404" s="261"/>
      <c r="F404" s="261"/>
      <c r="G404" s="261"/>
      <c r="H404" s="378"/>
      <c r="K404" s="378"/>
      <c r="L404" s="378"/>
      <c r="M404" s="378"/>
      <c r="N404" s="378"/>
      <c r="O404" s="378"/>
      <c r="S404" s="237"/>
      <c r="T404" s="261"/>
      <c r="U404" s="261"/>
      <c r="V404" s="261"/>
      <c r="W404" s="261"/>
      <c r="X404" s="261"/>
      <c r="Z404" s="378"/>
      <c r="AA404" s="261"/>
      <c r="AB404" s="261"/>
    </row>
    <row r="405" spans="1:28">
      <c r="A405" s="261"/>
      <c r="B405" s="261"/>
      <c r="C405" s="261"/>
      <c r="D405" s="261"/>
      <c r="E405" s="261"/>
      <c r="F405" s="261"/>
      <c r="G405" s="261"/>
      <c r="H405" s="378"/>
      <c r="K405" s="378"/>
      <c r="L405" s="378"/>
      <c r="M405" s="378"/>
      <c r="N405" s="378"/>
      <c r="O405" s="378"/>
      <c r="S405" s="237"/>
      <c r="T405" s="261"/>
      <c r="U405" s="261"/>
      <c r="V405" s="261"/>
      <c r="W405" s="261"/>
      <c r="X405" s="261"/>
      <c r="Z405" s="378"/>
      <c r="AA405" s="261"/>
      <c r="AB405" s="261"/>
    </row>
    <row r="406" spans="1:28">
      <c r="A406" s="261"/>
      <c r="B406" s="261"/>
      <c r="C406" s="261"/>
      <c r="D406" s="261"/>
      <c r="E406" s="261"/>
      <c r="F406" s="261"/>
      <c r="G406" s="261"/>
      <c r="H406" s="378"/>
      <c r="K406" s="378"/>
      <c r="L406" s="378"/>
      <c r="M406" s="378"/>
      <c r="N406" s="378"/>
      <c r="O406" s="378"/>
      <c r="S406" s="237"/>
      <c r="T406" s="261"/>
      <c r="U406" s="261"/>
      <c r="V406" s="261"/>
      <c r="W406" s="261"/>
      <c r="X406" s="261"/>
      <c r="Z406" s="378"/>
      <c r="AA406" s="261"/>
      <c r="AB406" s="261"/>
    </row>
    <row r="407" spans="1:28">
      <c r="A407" s="261"/>
      <c r="B407" s="261"/>
      <c r="C407" s="261"/>
      <c r="D407" s="261"/>
      <c r="E407" s="261"/>
      <c r="F407" s="261"/>
      <c r="G407" s="261"/>
      <c r="H407" s="378"/>
      <c r="K407" s="378"/>
      <c r="L407" s="378"/>
      <c r="M407" s="378"/>
      <c r="N407" s="378"/>
      <c r="O407" s="378"/>
      <c r="S407" s="237"/>
      <c r="T407" s="261"/>
      <c r="U407" s="261"/>
      <c r="V407" s="261"/>
      <c r="W407" s="261"/>
      <c r="X407" s="261"/>
      <c r="Z407" s="378"/>
      <c r="AA407" s="261"/>
      <c r="AB407" s="261"/>
    </row>
    <row r="408" spans="1:28">
      <c r="A408" s="261"/>
      <c r="B408" s="261"/>
      <c r="C408" s="261"/>
      <c r="D408" s="261"/>
      <c r="E408" s="261"/>
      <c r="F408" s="261"/>
      <c r="G408" s="261"/>
      <c r="H408" s="378"/>
      <c r="K408" s="378"/>
      <c r="L408" s="378"/>
      <c r="M408" s="378"/>
      <c r="N408" s="378"/>
      <c r="O408" s="378"/>
      <c r="S408" s="237"/>
      <c r="T408" s="261"/>
      <c r="U408" s="261"/>
      <c r="V408" s="261"/>
      <c r="W408" s="261"/>
      <c r="X408" s="261"/>
      <c r="Z408" s="378"/>
      <c r="AA408" s="261"/>
      <c r="AB408" s="261"/>
    </row>
    <row r="409" spans="1:28">
      <c r="A409" s="261"/>
      <c r="B409" s="261"/>
      <c r="C409" s="261"/>
      <c r="D409" s="261"/>
      <c r="E409" s="261"/>
      <c r="F409" s="261"/>
      <c r="G409" s="261"/>
      <c r="H409" s="378"/>
      <c r="K409" s="378"/>
      <c r="L409" s="378"/>
      <c r="M409" s="378"/>
      <c r="N409" s="378"/>
      <c r="O409" s="378"/>
      <c r="S409" s="237"/>
      <c r="T409" s="261"/>
      <c r="U409" s="261"/>
      <c r="V409" s="261"/>
      <c r="W409" s="261"/>
      <c r="X409" s="261"/>
      <c r="Z409" s="378"/>
      <c r="AA409" s="261"/>
      <c r="AB409" s="261"/>
    </row>
    <row r="410" spans="1:28">
      <c r="A410" s="261"/>
      <c r="B410" s="261"/>
      <c r="C410" s="261"/>
      <c r="D410" s="261"/>
      <c r="E410" s="261"/>
      <c r="F410" s="261"/>
      <c r="G410" s="261"/>
      <c r="H410" s="378"/>
      <c r="K410" s="378"/>
      <c r="L410" s="378"/>
      <c r="M410" s="378"/>
      <c r="N410" s="378"/>
      <c r="O410" s="378"/>
      <c r="S410" s="237"/>
      <c r="T410" s="261"/>
      <c r="U410" s="261"/>
      <c r="V410" s="261"/>
      <c r="W410" s="261"/>
      <c r="X410" s="261"/>
      <c r="Z410" s="378"/>
      <c r="AA410" s="261"/>
      <c r="AB410" s="261"/>
    </row>
    <row r="411" spans="1:28">
      <c r="A411" s="261"/>
      <c r="B411" s="261"/>
      <c r="C411" s="261"/>
      <c r="D411" s="261"/>
      <c r="E411" s="261"/>
      <c r="F411" s="261"/>
      <c r="G411" s="261"/>
      <c r="H411" s="378"/>
      <c r="K411" s="378"/>
      <c r="L411" s="378"/>
      <c r="M411" s="378"/>
      <c r="N411" s="378"/>
      <c r="O411" s="378"/>
      <c r="S411" s="237"/>
      <c r="T411" s="261"/>
      <c r="U411" s="261"/>
      <c r="V411" s="261"/>
      <c r="W411" s="261"/>
      <c r="X411" s="261"/>
      <c r="Z411" s="378"/>
      <c r="AA411" s="261"/>
      <c r="AB411" s="261"/>
    </row>
    <row r="412" spans="1:28">
      <c r="A412" s="261"/>
      <c r="B412" s="261"/>
      <c r="C412" s="261"/>
      <c r="D412" s="261"/>
      <c r="E412" s="261"/>
      <c r="F412" s="261"/>
      <c r="G412" s="261"/>
      <c r="H412" s="378"/>
      <c r="K412" s="378"/>
      <c r="L412" s="378"/>
      <c r="M412" s="378"/>
      <c r="N412" s="378"/>
      <c r="O412" s="378"/>
      <c r="S412" s="237"/>
      <c r="T412" s="261"/>
      <c r="U412" s="261"/>
      <c r="V412" s="261"/>
      <c r="W412" s="261"/>
      <c r="X412" s="261"/>
      <c r="Z412" s="378"/>
      <c r="AA412" s="261"/>
      <c r="AB412" s="261"/>
    </row>
    <row r="413" spans="1:28">
      <c r="A413" s="261"/>
      <c r="B413" s="261"/>
      <c r="C413" s="261"/>
      <c r="D413" s="261"/>
      <c r="E413" s="261"/>
      <c r="F413" s="261"/>
      <c r="G413" s="261"/>
      <c r="H413" s="378"/>
      <c r="K413" s="378"/>
      <c r="L413" s="378"/>
      <c r="M413" s="378"/>
      <c r="N413" s="378"/>
      <c r="O413" s="378"/>
      <c r="S413" s="237"/>
      <c r="T413" s="261"/>
      <c r="U413" s="261"/>
      <c r="V413" s="261"/>
      <c r="W413" s="261"/>
      <c r="X413" s="261"/>
      <c r="Z413" s="378"/>
      <c r="AA413" s="261"/>
      <c r="AB413" s="261"/>
    </row>
    <row r="414" spans="1:28">
      <c r="A414" s="261"/>
      <c r="B414" s="261"/>
      <c r="C414" s="261"/>
      <c r="D414" s="261"/>
      <c r="E414" s="261"/>
      <c r="F414" s="261"/>
      <c r="G414" s="261"/>
      <c r="H414" s="378"/>
      <c r="K414" s="378"/>
      <c r="L414" s="378"/>
      <c r="M414" s="378"/>
      <c r="N414" s="378"/>
      <c r="O414" s="378"/>
      <c r="S414" s="237"/>
      <c r="T414" s="261"/>
      <c r="U414" s="261"/>
      <c r="V414" s="261"/>
      <c r="W414" s="261"/>
      <c r="X414" s="261"/>
      <c r="Z414" s="378"/>
      <c r="AA414" s="261"/>
      <c r="AB414" s="261"/>
    </row>
    <row r="415" spans="1:28">
      <c r="A415" s="261"/>
      <c r="B415" s="261"/>
      <c r="C415" s="261"/>
      <c r="D415" s="261"/>
      <c r="E415" s="261"/>
      <c r="F415" s="261"/>
      <c r="G415" s="261"/>
      <c r="H415" s="378"/>
      <c r="K415" s="378"/>
      <c r="L415" s="378"/>
      <c r="M415" s="378"/>
      <c r="N415" s="378"/>
      <c r="O415" s="378"/>
      <c r="S415" s="237"/>
      <c r="T415" s="261"/>
      <c r="U415" s="261"/>
      <c r="V415" s="261"/>
      <c r="W415" s="261"/>
      <c r="X415" s="261"/>
      <c r="Z415" s="378"/>
      <c r="AA415" s="261"/>
      <c r="AB415" s="261"/>
    </row>
    <row r="416" spans="1:28">
      <c r="A416" s="261"/>
      <c r="B416" s="261"/>
      <c r="C416" s="261"/>
      <c r="D416" s="261"/>
      <c r="E416" s="261"/>
      <c r="F416" s="261"/>
      <c r="G416" s="261"/>
      <c r="H416" s="378"/>
      <c r="K416" s="378"/>
      <c r="L416" s="378"/>
      <c r="M416" s="378"/>
      <c r="N416" s="378"/>
      <c r="O416" s="378"/>
      <c r="S416" s="237"/>
      <c r="T416" s="261"/>
      <c r="U416" s="261"/>
      <c r="V416" s="261"/>
      <c r="W416" s="261"/>
      <c r="X416" s="261"/>
      <c r="Z416" s="378"/>
      <c r="AA416" s="261"/>
      <c r="AB416" s="261"/>
    </row>
    <row r="417" spans="1:28">
      <c r="A417" s="261"/>
      <c r="B417" s="261"/>
      <c r="C417" s="261"/>
      <c r="D417" s="261"/>
      <c r="E417" s="261"/>
      <c r="F417" s="261"/>
      <c r="G417" s="261"/>
      <c r="H417" s="378"/>
      <c r="K417" s="378"/>
      <c r="L417" s="378"/>
      <c r="M417" s="378"/>
      <c r="N417" s="378"/>
      <c r="O417" s="378"/>
      <c r="S417" s="237"/>
      <c r="T417" s="261"/>
      <c r="U417" s="261"/>
      <c r="V417" s="261"/>
      <c r="W417" s="261"/>
      <c r="X417" s="261"/>
      <c r="Z417" s="378"/>
      <c r="AA417" s="261"/>
      <c r="AB417" s="261"/>
    </row>
    <row r="418" spans="1:28">
      <c r="A418" s="261"/>
      <c r="B418" s="261"/>
      <c r="C418" s="261"/>
      <c r="D418" s="261"/>
      <c r="E418" s="261"/>
      <c r="F418" s="261"/>
      <c r="G418" s="261"/>
      <c r="H418" s="378"/>
      <c r="K418" s="378"/>
      <c r="L418" s="378"/>
      <c r="M418" s="378"/>
      <c r="N418" s="378"/>
      <c r="O418" s="378"/>
      <c r="S418" s="237"/>
      <c r="T418" s="261"/>
      <c r="U418" s="261"/>
      <c r="V418" s="261"/>
      <c r="W418" s="261"/>
      <c r="X418" s="261"/>
      <c r="Z418" s="378"/>
      <c r="AA418" s="261"/>
      <c r="AB418" s="261"/>
    </row>
    <row r="419" spans="1:28">
      <c r="A419" s="261"/>
      <c r="B419" s="261"/>
      <c r="C419" s="261"/>
      <c r="D419" s="261"/>
      <c r="E419" s="261"/>
      <c r="F419" s="261"/>
      <c r="G419" s="261"/>
      <c r="H419" s="378"/>
      <c r="K419" s="378"/>
      <c r="L419" s="378"/>
      <c r="M419" s="378"/>
      <c r="N419" s="378"/>
      <c r="O419" s="378"/>
      <c r="S419" s="237"/>
      <c r="T419" s="261"/>
      <c r="U419" s="261"/>
      <c r="V419" s="261"/>
      <c r="W419" s="261"/>
      <c r="X419" s="261"/>
      <c r="Z419" s="378"/>
      <c r="AA419" s="261"/>
      <c r="AB419" s="261"/>
    </row>
    <row r="420" spans="1:28">
      <c r="A420" s="261"/>
      <c r="B420" s="261"/>
      <c r="C420" s="261"/>
      <c r="D420" s="261"/>
      <c r="E420" s="261"/>
      <c r="F420" s="261"/>
      <c r="G420" s="261"/>
      <c r="H420" s="378"/>
      <c r="K420" s="378"/>
      <c r="L420" s="378"/>
      <c r="M420" s="378"/>
      <c r="N420" s="378"/>
      <c r="O420" s="378"/>
      <c r="S420" s="237"/>
      <c r="T420" s="261"/>
      <c r="U420" s="261"/>
      <c r="V420" s="261"/>
      <c r="W420" s="261"/>
      <c r="X420" s="261"/>
      <c r="Z420" s="378"/>
      <c r="AA420" s="261"/>
      <c r="AB420" s="261"/>
    </row>
    <row r="421" spans="1:28">
      <c r="A421" s="261"/>
      <c r="B421" s="261"/>
      <c r="C421" s="261"/>
      <c r="D421" s="261"/>
      <c r="E421" s="261"/>
      <c r="F421" s="261"/>
      <c r="G421" s="261"/>
      <c r="H421" s="378"/>
      <c r="K421" s="378"/>
      <c r="L421" s="378"/>
      <c r="M421" s="378"/>
      <c r="N421" s="378"/>
      <c r="O421" s="378"/>
      <c r="S421" s="237"/>
      <c r="T421" s="261"/>
      <c r="U421" s="261"/>
      <c r="V421" s="261"/>
      <c r="W421" s="261"/>
      <c r="X421" s="261"/>
      <c r="Z421" s="378"/>
      <c r="AA421" s="261"/>
      <c r="AB421" s="261"/>
    </row>
    <row r="422" spans="1:28">
      <c r="A422" s="261"/>
      <c r="B422" s="261"/>
      <c r="C422" s="261"/>
      <c r="D422" s="261"/>
      <c r="E422" s="261"/>
      <c r="F422" s="261"/>
      <c r="G422" s="261"/>
      <c r="H422" s="378"/>
      <c r="K422" s="378"/>
      <c r="L422" s="378"/>
      <c r="M422" s="378"/>
      <c r="N422" s="378"/>
      <c r="O422" s="378"/>
      <c r="S422" s="237"/>
      <c r="T422" s="261"/>
      <c r="U422" s="261"/>
      <c r="V422" s="261"/>
      <c r="W422" s="261"/>
      <c r="X422" s="261"/>
      <c r="Z422" s="378"/>
      <c r="AA422" s="261"/>
      <c r="AB422" s="261"/>
    </row>
    <row r="423" spans="1:28">
      <c r="A423" s="261"/>
      <c r="B423" s="261"/>
      <c r="C423" s="261"/>
      <c r="D423" s="261"/>
      <c r="E423" s="261"/>
      <c r="F423" s="261"/>
      <c r="G423" s="261"/>
      <c r="H423" s="378"/>
      <c r="K423" s="378"/>
      <c r="L423" s="378"/>
      <c r="M423" s="378"/>
      <c r="N423" s="378"/>
      <c r="O423" s="378"/>
      <c r="S423" s="237"/>
      <c r="T423" s="261"/>
      <c r="U423" s="261"/>
      <c r="V423" s="261"/>
      <c r="W423" s="261"/>
      <c r="X423" s="261"/>
      <c r="Z423" s="378"/>
      <c r="AA423" s="261"/>
      <c r="AB423" s="261"/>
    </row>
    <row r="424" spans="1:28">
      <c r="A424" s="261"/>
      <c r="B424" s="261"/>
      <c r="C424" s="261"/>
      <c r="D424" s="261"/>
      <c r="E424" s="261"/>
      <c r="F424" s="261"/>
      <c r="G424" s="261"/>
      <c r="H424" s="378"/>
      <c r="K424" s="378"/>
      <c r="L424" s="378"/>
      <c r="M424" s="378"/>
      <c r="N424" s="378"/>
      <c r="O424" s="378"/>
      <c r="S424" s="237"/>
      <c r="T424" s="261"/>
      <c r="U424" s="261"/>
      <c r="V424" s="261"/>
      <c r="W424" s="261"/>
      <c r="X424" s="261"/>
      <c r="Z424" s="378"/>
      <c r="AA424" s="261"/>
      <c r="AB424" s="261"/>
    </row>
    <row r="425" spans="1:28">
      <c r="A425" s="261"/>
      <c r="B425" s="261"/>
      <c r="C425" s="261"/>
      <c r="D425" s="261"/>
      <c r="E425" s="261"/>
      <c r="F425" s="261"/>
      <c r="G425" s="261"/>
      <c r="H425" s="378"/>
      <c r="K425" s="378"/>
      <c r="L425" s="378"/>
      <c r="M425" s="378"/>
      <c r="N425" s="378"/>
      <c r="O425" s="378"/>
      <c r="S425" s="237"/>
      <c r="T425" s="261"/>
      <c r="U425" s="261"/>
      <c r="V425" s="261"/>
      <c r="W425" s="261"/>
      <c r="X425" s="261"/>
      <c r="Z425" s="378"/>
      <c r="AA425" s="261"/>
      <c r="AB425" s="261"/>
    </row>
    <row r="426" spans="1:28">
      <c r="A426" s="261"/>
      <c r="B426" s="261"/>
      <c r="C426" s="261"/>
      <c r="D426" s="261"/>
      <c r="E426" s="261"/>
      <c r="F426" s="261"/>
      <c r="G426" s="261"/>
      <c r="H426" s="378"/>
      <c r="K426" s="378"/>
      <c r="L426" s="378"/>
      <c r="M426" s="378"/>
      <c r="N426" s="378"/>
      <c r="O426" s="378"/>
      <c r="S426" s="237"/>
      <c r="T426" s="261"/>
      <c r="U426" s="261"/>
      <c r="V426" s="261"/>
      <c r="W426" s="261"/>
      <c r="X426" s="261"/>
      <c r="Z426" s="378"/>
      <c r="AA426" s="261"/>
      <c r="AB426" s="261"/>
    </row>
    <row r="427" spans="1:28">
      <c r="A427" s="261"/>
      <c r="B427" s="261"/>
      <c r="C427" s="261"/>
      <c r="D427" s="261"/>
      <c r="E427" s="261"/>
      <c r="F427" s="261"/>
      <c r="G427" s="261"/>
      <c r="H427" s="378"/>
      <c r="K427" s="378"/>
      <c r="L427" s="378"/>
      <c r="M427" s="378"/>
      <c r="N427" s="378"/>
      <c r="O427" s="378"/>
      <c r="S427" s="237"/>
      <c r="T427" s="261"/>
      <c r="U427" s="261"/>
      <c r="V427" s="261"/>
      <c r="W427" s="261"/>
      <c r="X427" s="261"/>
      <c r="Z427" s="378"/>
      <c r="AA427" s="261"/>
      <c r="AB427" s="261"/>
    </row>
    <row r="428" spans="1:28">
      <c r="A428" s="261"/>
      <c r="B428" s="261"/>
      <c r="C428" s="261"/>
      <c r="D428" s="261"/>
      <c r="E428" s="261"/>
      <c r="F428" s="261"/>
      <c r="G428" s="261"/>
      <c r="H428" s="378"/>
      <c r="K428" s="378"/>
      <c r="L428" s="378"/>
      <c r="M428" s="378"/>
      <c r="N428" s="378"/>
      <c r="O428" s="378"/>
      <c r="S428" s="237"/>
      <c r="T428" s="261"/>
      <c r="U428" s="261"/>
      <c r="V428" s="261"/>
      <c r="W428" s="261"/>
      <c r="X428" s="261"/>
      <c r="Z428" s="378"/>
      <c r="AA428" s="261"/>
      <c r="AB428" s="261"/>
    </row>
    <row r="429" spans="1:28">
      <c r="A429" s="261"/>
      <c r="B429" s="261"/>
      <c r="C429" s="261"/>
      <c r="D429" s="261"/>
      <c r="E429" s="261"/>
      <c r="F429" s="261"/>
      <c r="G429" s="261"/>
      <c r="H429" s="378"/>
      <c r="K429" s="378"/>
      <c r="L429" s="378"/>
      <c r="M429" s="378"/>
      <c r="N429" s="378"/>
      <c r="O429" s="378"/>
      <c r="S429" s="237"/>
      <c r="T429" s="261"/>
      <c r="U429" s="261"/>
      <c r="V429" s="261"/>
      <c r="W429" s="261"/>
      <c r="X429" s="261"/>
      <c r="Z429" s="378"/>
      <c r="AA429" s="261"/>
      <c r="AB429" s="261"/>
    </row>
    <row r="430" spans="1:28">
      <c r="A430" s="261"/>
      <c r="B430" s="261"/>
      <c r="C430" s="261"/>
      <c r="D430" s="261"/>
      <c r="E430" s="261"/>
      <c r="F430" s="261"/>
      <c r="G430" s="261"/>
      <c r="H430" s="378"/>
      <c r="K430" s="378"/>
      <c r="L430" s="378"/>
      <c r="M430" s="378"/>
      <c r="N430" s="378"/>
      <c r="O430" s="378"/>
      <c r="S430" s="237"/>
      <c r="T430" s="261"/>
      <c r="U430" s="261"/>
      <c r="V430" s="261"/>
      <c r="W430" s="261"/>
      <c r="X430" s="261"/>
      <c r="Z430" s="378"/>
      <c r="AA430" s="261"/>
      <c r="AB430" s="261"/>
    </row>
    <row r="431" spans="1:28">
      <c r="A431" s="261"/>
      <c r="B431" s="261"/>
      <c r="C431" s="261"/>
      <c r="D431" s="261"/>
      <c r="E431" s="261"/>
      <c r="F431" s="261"/>
      <c r="G431" s="261"/>
      <c r="H431" s="378"/>
      <c r="K431" s="378"/>
      <c r="L431" s="378"/>
      <c r="M431" s="378"/>
      <c r="N431" s="378"/>
      <c r="O431" s="378"/>
      <c r="S431" s="237"/>
      <c r="T431" s="261"/>
      <c r="U431" s="261"/>
      <c r="V431" s="261"/>
      <c r="W431" s="261"/>
      <c r="X431" s="261"/>
      <c r="Z431" s="378"/>
      <c r="AA431" s="261"/>
      <c r="AB431" s="261"/>
    </row>
    <row r="432" spans="1:28">
      <c r="A432" s="261"/>
      <c r="B432" s="261"/>
      <c r="C432" s="261"/>
      <c r="D432" s="261"/>
      <c r="E432" s="261"/>
      <c r="F432" s="261"/>
      <c r="G432" s="261"/>
      <c r="H432" s="378"/>
      <c r="K432" s="378"/>
      <c r="L432" s="378"/>
      <c r="M432" s="378"/>
      <c r="N432" s="378"/>
      <c r="O432" s="378"/>
      <c r="S432" s="237"/>
      <c r="T432" s="261"/>
      <c r="U432" s="261"/>
      <c r="V432" s="261"/>
      <c r="W432" s="261"/>
      <c r="X432" s="261"/>
      <c r="Z432" s="378"/>
      <c r="AA432" s="261"/>
      <c r="AB432" s="261"/>
    </row>
    <row r="433" spans="1:28">
      <c r="A433" s="261"/>
      <c r="B433" s="261"/>
      <c r="C433" s="261"/>
      <c r="D433" s="261"/>
      <c r="E433" s="261"/>
      <c r="F433" s="261"/>
      <c r="G433" s="261"/>
      <c r="H433" s="378"/>
      <c r="K433" s="378"/>
      <c r="L433" s="378"/>
      <c r="M433" s="378"/>
      <c r="N433" s="378"/>
      <c r="O433" s="378"/>
      <c r="S433" s="237"/>
      <c r="T433" s="261"/>
      <c r="U433" s="261"/>
      <c r="V433" s="261"/>
      <c r="W433" s="261"/>
      <c r="X433" s="261"/>
      <c r="Z433" s="378"/>
      <c r="AA433" s="261"/>
      <c r="AB433" s="261"/>
    </row>
    <row r="434" spans="1:28">
      <c r="A434" s="261"/>
      <c r="B434" s="261"/>
      <c r="C434" s="261"/>
      <c r="D434" s="261"/>
      <c r="E434" s="261"/>
      <c r="F434" s="261"/>
      <c r="G434" s="261"/>
      <c r="H434" s="378"/>
      <c r="K434" s="378"/>
      <c r="L434" s="378"/>
      <c r="M434" s="378"/>
      <c r="N434" s="378"/>
      <c r="O434" s="378"/>
      <c r="S434" s="237"/>
      <c r="T434" s="261"/>
      <c r="U434" s="261"/>
      <c r="V434" s="261"/>
      <c r="W434" s="261"/>
      <c r="X434" s="261"/>
      <c r="Z434" s="378"/>
      <c r="AA434" s="261"/>
      <c r="AB434" s="261"/>
    </row>
    <row r="435" spans="1:28">
      <c r="A435" s="261"/>
      <c r="B435" s="261"/>
      <c r="C435" s="261"/>
      <c r="D435" s="261"/>
      <c r="E435" s="261"/>
      <c r="F435" s="261"/>
      <c r="G435" s="261"/>
      <c r="H435" s="378"/>
      <c r="K435" s="378"/>
      <c r="L435" s="378"/>
      <c r="M435" s="378"/>
      <c r="N435" s="378"/>
      <c r="O435" s="378"/>
      <c r="S435" s="237"/>
      <c r="T435" s="261"/>
      <c r="U435" s="261"/>
      <c r="V435" s="261"/>
      <c r="W435" s="261"/>
      <c r="X435" s="261"/>
      <c r="Z435" s="378"/>
      <c r="AA435" s="261"/>
      <c r="AB435" s="261"/>
    </row>
    <row r="436" spans="1:28">
      <c r="A436" s="261"/>
      <c r="B436" s="261"/>
      <c r="C436" s="261"/>
      <c r="D436" s="261"/>
      <c r="E436" s="261"/>
      <c r="F436" s="261"/>
      <c r="G436" s="261"/>
      <c r="H436" s="378"/>
      <c r="K436" s="378"/>
      <c r="L436" s="378"/>
      <c r="M436" s="378"/>
      <c r="N436" s="378"/>
      <c r="O436" s="378"/>
      <c r="S436" s="237"/>
      <c r="T436" s="261"/>
      <c r="U436" s="261"/>
      <c r="V436" s="261"/>
      <c r="W436" s="261"/>
      <c r="X436" s="261"/>
      <c r="Z436" s="378"/>
      <c r="AA436" s="261"/>
      <c r="AB436" s="261"/>
    </row>
    <row r="437" spans="1:28">
      <c r="A437" s="261"/>
      <c r="B437" s="261"/>
      <c r="C437" s="261"/>
      <c r="D437" s="261"/>
      <c r="E437" s="261"/>
      <c r="F437" s="261"/>
      <c r="G437" s="261"/>
      <c r="H437" s="378"/>
      <c r="K437" s="378"/>
      <c r="L437" s="378"/>
      <c r="M437" s="378"/>
      <c r="N437" s="378"/>
      <c r="O437" s="378"/>
      <c r="S437" s="237"/>
      <c r="T437" s="261"/>
      <c r="U437" s="261"/>
      <c r="V437" s="261"/>
      <c r="W437" s="261"/>
      <c r="X437" s="261"/>
      <c r="Z437" s="378"/>
      <c r="AA437" s="261"/>
      <c r="AB437" s="261"/>
    </row>
    <row r="438" spans="1:28">
      <c r="A438" s="261"/>
      <c r="B438" s="261"/>
      <c r="C438" s="261"/>
      <c r="D438" s="261"/>
      <c r="E438" s="261"/>
      <c r="F438" s="261"/>
      <c r="G438" s="261"/>
      <c r="H438" s="378"/>
      <c r="K438" s="378"/>
      <c r="L438" s="378"/>
      <c r="M438" s="378"/>
      <c r="N438" s="378"/>
      <c r="O438" s="378"/>
      <c r="S438" s="237"/>
      <c r="T438" s="261"/>
      <c r="U438" s="261"/>
      <c r="V438" s="261"/>
      <c r="W438" s="261"/>
      <c r="X438" s="261"/>
      <c r="Z438" s="378"/>
      <c r="AA438" s="261"/>
      <c r="AB438" s="261"/>
    </row>
    <row r="439" spans="1:28">
      <c r="A439" s="261"/>
      <c r="B439" s="261"/>
      <c r="C439" s="261"/>
      <c r="D439" s="261"/>
      <c r="E439" s="261"/>
      <c r="F439" s="261"/>
      <c r="G439" s="261"/>
      <c r="H439" s="378"/>
      <c r="K439" s="378"/>
      <c r="L439" s="378"/>
      <c r="M439" s="378"/>
      <c r="N439" s="378"/>
      <c r="O439" s="378"/>
      <c r="S439" s="237"/>
      <c r="T439" s="261"/>
      <c r="U439" s="261"/>
      <c r="V439" s="261"/>
      <c r="W439" s="261"/>
      <c r="X439" s="261"/>
      <c r="Z439" s="378"/>
      <c r="AA439" s="261"/>
      <c r="AB439" s="261"/>
    </row>
    <row r="440" spans="1:28">
      <c r="A440" s="261"/>
      <c r="B440" s="261"/>
      <c r="C440" s="261"/>
      <c r="D440" s="261"/>
      <c r="E440" s="261"/>
      <c r="F440" s="261"/>
      <c r="G440" s="261"/>
      <c r="H440" s="378"/>
      <c r="K440" s="378"/>
      <c r="L440" s="378"/>
      <c r="M440" s="378"/>
      <c r="N440" s="378"/>
      <c r="O440" s="378"/>
      <c r="S440" s="237"/>
      <c r="T440" s="261"/>
      <c r="U440" s="261"/>
      <c r="V440" s="261"/>
      <c r="W440" s="261"/>
      <c r="X440" s="261"/>
      <c r="Z440" s="378"/>
      <c r="AA440" s="261"/>
      <c r="AB440" s="261"/>
    </row>
    <row r="441" spans="1:28">
      <c r="A441" s="261"/>
      <c r="B441" s="261"/>
      <c r="C441" s="261"/>
      <c r="D441" s="261"/>
      <c r="E441" s="261"/>
      <c r="F441" s="261"/>
      <c r="G441" s="261"/>
      <c r="H441" s="378"/>
      <c r="K441" s="378"/>
      <c r="L441" s="378"/>
      <c r="M441" s="378"/>
      <c r="N441" s="378"/>
      <c r="O441" s="378"/>
      <c r="S441" s="237"/>
      <c r="T441" s="261"/>
      <c r="U441" s="261"/>
      <c r="V441" s="261"/>
      <c r="W441" s="261"/>
      <c r="X441" s="261"/>
      <c r="Z441" s="378"/>
      <c r="AA441" s="261"/>
      <c r="AB441" s="261"/>
    </row>
    <row r="442" spans="1:28">
      <c r="A442" s="261"/>
      <c r="B442" s="261"/>
      <c r="C442" s="261"/>
      <c r="D442" s="261"/>
      <c r="E442" s="261"/>
      <c r="F442" s="261"/>
      <c r="G442" s="261"/>
      <c r="H442" s="378"/>
      <c r="K442" s="378"/>
      <c r="L442" s="378"/>
      <c r="M442" s="378"/>
      <c r="N442" s="378"/>
      <c r="O442" s="378"/>
      <c r="S442" s="237"/>
      <c r="T442" s="261"/>
      <c r="U442" s="261"/>
      <c r="V442" s="261"/>
      <c r="W442" s="261"/>
      <c r="X442" s="261"/>
      <c r="Z442" s="378"/>
      <c r="AA442" s="261"/>
      <c r="AB442" s="261"/>
    </row>
    <row r="443" spans="1:28">
      <c r="A443" s="261"/>
      <c r="B443" s="261"/>
      <c r="C443" s="261"/>
      <c r="D443" s="261"/>
      <c r="E443" s="261"/>
      <c r="F443" s="261"/>
      <c r="G443" s="261"/>
      <c r="H443" s="378"/>
      <c r="K443" s="378"/>
      <c r="L443" s="378"/>
      <c r="M443" s="378"/>
      <c r="N443" s="378"/>
      <c r="O443" s="378"/>
      <c r="S443" s="237"/>
      <c r="T443" s="261"/>
      <c r="U443" s="261"/>
      <c r="V443" s="261"/>
      <c r="W443" s="261"/>
      <c r="X443" s="261"/>
      <c r="Z443" s="378"/>
      <c r="AA443" s="261"/>
      <c r="AB443" s="261"/>
    </row>
    <row r="444" spans="1:28">
      <c r="A444" s="261"/>
      <c r="B444" s="261"/>
      <c r="C444" s="261"/>
      <c r="D444" s="261"/>
      <c r="E444" s="261"/>
      <c r="F444" s="261"/>
      <c r="G444" s="261"/>
      <c r="H444" s="378"/>
      <c r="K444" s="378"/>
      <c r="L444" s="378"/>
      <c r="M444" s="378"/>
      <c r="N444" s="378"/>
      <c r="O444" s="378"/>
      <c r="S444" s="237"/>
      <c r="T444" s="261"/>
      <c r="U444" s="261"/>
      <c r="V444" s="261"/>
      <c r="W444" s="261"/>
      <c r="X444" s="261"/>
      <c r="Z444" s="378"/>
      <c r="AA444" s="261"/>
      <c r="AB444" s="261"/>
    </row>
    <row r="445" spans="1:28">
      <c r="A445" s="261"/>
      <c r="B445" s="261"/>
      <c r="C445" s="261"/>
      <c r="D445" s="261"/>
      <c r="E445" s="261"/>
      <c r="F445" s="261"/>
      <c r="G445" s="261"/>
      <c r="H445" s="378"/>
      <c r="K445" s="378"/>
      <c r="L445" s="378"/>
      <c r="M445" s="378"/>
      <c r="N445" s="378"/>
      <c r="O445" s="378"/>
      <c r="S445" s="237"/>
      <c r="T445" s="261"/>
      <c r="U445" s="261"/>
      <c r="V445" s="261"/>
      <c r="W445" s="261"/>
      <c r="X445" s="261"/>
      <c r="Z445" s="378"/>
      <c r="AA445" s="261"/>
      <c r="AB445" s="261"/>
    </row>
    <row r="446" spans="1:28">
      <c r="A446" s="261"/>
      <c r="B446" s="261"/>
      <c r="C446" s="261"/>
      <c r="D446" s="261"/>
      <c r="E446" s="261"/>
      <c r="F446" s="261"/>
      <c r="G446" s="261"/>
      <c r="H446" s="378"/>
      <c r="K446" s="378"/>
      <c r="L446" s="378"/>
      <c r="M446" s="378"/>
      <c r="N446" s="378"/>
      <c r="O446" s="378"/>
      <c r="S446" s="237"/>
      <c r="T446" s="261"/>
      <c r="U446" s="261"/>
      <c r="V446" s="261"/>
      <c r="W446" s="261"/>
      <c r="X446" s="261"/>
      <c r="Z446" s="378"/>
      <c r="AA446" s="261"/>
      <c r="AB446" s="261"/>
    </row>
    <row r="447" spans="1:28">
      <c r="A447" s="261"/>
      <c r="B447" s="261"/>
      <c r="C447" s="261"/>
      <c r="D447" s="261"/>
      <c r="E447" s="261"/>
      <c r="F447" s="261"/>
      <c r="G447" s="261"/>
      <c r="H447" s="378"/>
      <c r="K447" s="378"/>
      <c r="L447" s="378"/>
      <c r="M447" s="378"/>
      <c r="N447" s="378"/>
      <c r="O447" s="378"/>
      <c r="S447" s="237"/>
      <c r="T447" s="261"/>
      <c r="U447" s="261"/>
      <c r="V447" s="261"/>
      <c r="W447" s="261"/>
      <c r="X447" s="261"/>
      <c r="Z447" s="378"/>
      <c r="AA447" s="261"/>
      <c r="AB447" s="261"/>
    </row>
    <row r="448" spans="1:28">
      <c r="A448" s="261"/>
      <c r="B448" s="261"/>
      <c r="C448" s="261"/>
      <c r="D448" s="261"/>
      <c r="E448" s="261"/>
      <c r="F448" s="261"/>
      <c r="G448" s="261"/>
      <c r="H448" s="378"/>
      <c r="K448" s="378"/>
      <c r="L448" s="378"/>
      <c r="M448" s="378"/>
      <c r="N448" s="378"/>
      <c r="O448" s="378"/>
      <c r="S448" s="237"/>
      <c r="T448" s="261"/>
      <c r="U448" s="261"/>
      <c r="V448" s="261"/>
      <c r="W448" s="261"/>
      <c r="X448" s="261"/>
      <c r="Z448" s="378"/>
      <c r="AA448" s="261"/>
      <c r="AB448" s="261"/>
    </row>
    <row r="449" spans="1:28">
      <c r="A449" s="261"/>
      <c r="B449" s="261"/>
      <c r="C449" s="261"/>
      <c r="D449" s="261"/>
      <c r="E449" s="261"/>
      <c r="F449" s="261"/>
      <c r="G449" s="261"/>
      <c r="H449" s="378"/>
      <c r="K449" s="378"/>
      <c r="L449" s="378"/>
      <c r="M449" s="378"/>
      <c r="N449" s="378"/>
      <c r="O449" s="378"/>
      <c r="S449" s="237"/>
      <c r="T449" s="261"/>
      <c r="U449" s="261"/>
      <c r="V449" s="261"/>
      <c r="W449" s="261"/>
      <c r="X449" s="261"/>
      <c r="Z449" s="378"/>
      <c r="AA449" s="261"/>
      <c r="AB449" s="261"/>
    </row>
    <row r="450" spans="1:28">
      <c r="A450" s="261"/>
      <c r="B450" s="261"/>
      <c r="C450" s="261"/>
      <c r="D450" s="261"/>
      <c r="E450" s="261"/>
      <c r="F450" s="261"/>
      <c r="G450" s="261"/>
      <c r="H450" s="378"/>
      <c r="K450" s="378"/>
      <c r="L450" s="378"/>
      <c r="M450" s="378"/>
      <c r="N450" s="378"/>
      <c r="O450" s="378"/>
      <c r="S450" s="237"/>
      <c r="T450" s="261"/>
      <c r="U450" s="261"/>
      <c r="V450" s="261"/>
      <c r="W450" s="261"/>
      <c r="X450" s="261"/>
      <c r="Z450" s="378"/>
      <c r="AA450" s="261"/>
      <c r="AB450" s="261"/>
    </row>
    <row r="451" spans="1:28">
      <c r="A451" s="261"/>
      <c r="B451" s="261"/>
      <c r="C451" s="261"/>
      <c r="D451" s="261"/>
      <c r="E451" s="261"/>
      <c r="F451" s="261"/>
      <c r="G451" s="261"/>
      <c r="H451" s="378"/>
      <c r="K451" s="378"/>
      <c r="L451" s="378"/>
      <c r="M451" s="378"/>
      <c r="N451" s="378"/>
      <c r="O451" s="378"/>
      <c r="S451" s="237"/>
      <c r="T451" s="261"/>
      <c r="U451" s="261"/>
      <c r="V451" s="261"/>
      <c r="W451" s="261"/>
      <c r="X451" s="261"/>
      <c r="Z451" s="378"/>
      <c r="AA451" s="261"/>
      <c r="AB451" s="261"/>
    </row>
    <row r="452" spans="1:28">
      <c r="A452" s="261"/>
      <c r="B452" s="261"/>
      <c r="C452" s="261"/>
      <c r="D452" s="261"/>
      <c r="E452" s="261"/>
      <c r="F452" s="261"/>
      <c r="G452" s="261"/>
      <c r="H452" s="378"/>
      <c r="K452" s="378"/>
      <c r="L452" s="378"/>
      <c r="M452" s="378"/>
      <c r="N452" s="378"/>
      <c r="O452" s="378"/>
      <c r="S452" s="237"/>
      <c r="T452" s="261"/>
      <c r="U452" s="261"/>
      <c r="V452" s="261"/>
      <c r="W452" s="261"/>
      <c r="X452" s="261"/>
      <c r="Z452" s="378"/>
      <c r="AA452" s="261"/>
      <c r="AB452" s="261"/>
    </row>
    <row r="453" spans="1:28">
      <c r="A453" s="261"/>
      <c r="B453" s="261"/>
      <c r="C453" s="261"/>
      <c r="D453" s="261"/>
      <c r="E453" s="261"/>
      <c r="F453" s="261"/>
      <c r="G453" s="261"/>
      <c r="H453" s="378"/>
      <c r="K453" s="378"/>
      <c r="L453" s="378"/>
      <c r="M453" s="378"/>
      <c r="N453" s="378"/>
      <c r="O453" s="378"/>
      <c r="S453" s="237"/>
      <c r="T453" s="261"/>
      <c r="U453" s="261"/>
      <c r="V453" s="261"/>
      <c r="W453" s="261"/>
      <c r="X453" s="261"/>
      <c r="Z453" s="378"/>
      <c r="AA453" s="261"/>
      <c r="AB453" s="261"/>
    </row>
    <row r="454" spans="1:28">
      <c r="A454" s="261"/>
      <c r="B454" s="261"/>
      <c r="C454" s="261"/>
      <c r="D454" s="261"/>
      <c r="E454" s="261"/>
      <c r="F454" s="261"/>
      <c r="G454" s="261"/>
      <c r="H454" s="378"/>
      <c r="K454" s="378"/>
      <c r="L454" s="378"/>
      <c r="M454" s="378"/>
      <c r="N454" s="378"/>
      <c r="O454" s="378"/>
      <c r="S454" s="237"/>
      <c r="T454" s="261"/>
      <c r="U454" s="261"/>
      <c r="V454" s="261"/>
      <c r="W454" s="261"/>
      <c r="X454" s="261"/>
      <c r="Z454" s="378"/>
      <c r="AA454" s="261"/>
      <c r="AB454" s="261"/>
    </row>
    <row r="455" spans="1:28">
      <c r="A455" s="261"/>
      <c r="B455" s="261"/>
      <c r="C455" s="261"/>
      <c r="D455" s="261"/>
      <c r="E455" s="261"/>
      <c r="F455" s="261"/>
      <c r="G455" s="261"/>
      <c r="H455" s="378"/>
      <c r="K455" s="378"/>
      <c r="L455" s="378"/>
      <c r="M455" s="378"/>
      <c r="N455" s="378"/>
      <c r="O455" s="378"/>
      <c r="S455" s="237"/>
      <c r="T455" s="261"/>
      <c r="U455" s="261"/>
      <c r="V455" s="261"/>
      <c r="W455" s="261"/>
      <c r="X455" s="261"/>
      <c r="Z455" s="378"/>
      <c r="AA455" s="261"/>
      <c r="AB455" s="261"/>
    </row>
    <row r="456" spans="1:28">
      <c r="A456" s="261"/>
      <c r="B456" s="261"/>
      <c r="C456" s="261"/>
      <c r="D456" s="261"/>
      <c r="E456" s="261"/>
      <c r="F456" s="261"/>
      <c r="G456" s="261"/>
      <c r="H456" s="378"/>
      <c r="K456" s="378"/>
      <c r="L456" s="378"/>
      <c r="M456" s="378"/>
      <c r="N456" s="378"/>
      <c r="O456" s="378"/>
      <c r="S456" s="237"/>
      <c r="T456" s="261"/>
      <c r="U456" s="261"/>
      <c r="V456" s="261"/>
      <c r="W456" s="261"/>
      <c r="X456" s="261"/>
      <c r="Z456" s="378"/>
      <c r="AA456" s="261"/>
      <c r="AB456" s="261"/>
    </row>
    <row r="457" spans="1:28">
      <c r="A457" s="261"/>
      <c r="B457" s="261"/>
      <c r="C457" s="261"/>
      <c r="D457" s="261"/>
      <c r="E457" s="261"/>
      <c r="F457" s="261"/>
      <c r="G457" s="261"/>
      <c r="H457" s="378"/>
      <c r="K457" s="378"/>
      <c r="L457" s="378"/>
      <c r="M457" s="378"/>
      <c r="N457" s="378"/>
      <c r="O457" s="378"/>
      <c r="S457" s="237"/>
      <c r="T457" s="261"/>
      <c r="U457" s="261"/>
      <c r="V457" s="261"/>
      <c r="W457" s="261"/>
      <c r="X457" s="261"/>
      <c r="Z457" s="378"/>
      <c r="AA457" s="261"/>
      <c r="AB457" s="261"/>
    </row>
    <row r="458" spans="1:28">
      <c r="A458" s="261"/>
      <c r="B458" s="261"/>
      <c r="C458" s="261"/>
      <c r="D458" s="261"/>
      <c r="E458" s="261"/>
      <c r="F458" s="261"/>
      <c r="G458" s="261"/>
      <c r="H458" s="378"/>
      <c r="K458" s="378"/>
      <c r="L458" s="378"/>
      <c r="M458" s="378"/>
      <c r="N458" s="378"/>
      <c r="O458" s="378"/>
      <c r="S458" s="237"/>
      <c r="T458" s="261"/>
      <c r="U458" s="261"/>
      <c r="V458" s="261"/>
      <c r="W458" s="261"/>
      <c r="X458" s="261"/>
      <c r="Z458" s="378"/>
      <c r="AA458" s="261"/>
      <c r="AB458" s="261"/>
    </row>
    <row r="459" spans="1:28">
      <c r="A459" s="261"/>
      <c r="B459" s="261"/>
      <c r="C459" s="261"/>
      <c r="D459" s="261"/>
      <c r="E459" s="261"/>
      <c r="F459" s="261"/>
      <c r="G459" s="261"/>
      <c r="H459" s="378"/>
      <c r="K459" s="378"/>
      <c r="L459" s="378"/>
      <c r="M459" s="378"/>
      <c r="N459" s="378"/>
      <c r="O459" s="378"/>
      <c r="S459" s="237"/>
      <c r="T459" s="261"/>
      <c r="U459" s="261"/>
      <c r="V459" s="261"/>
      <c r="W459" s="261"/>
      <c r="X459" s="261"/>
      <c r="Z459" s="378"/>
      <c r="AA459" s="261"/>
      <c r="AB459" s="261"/>
    </row>
    <row r="460" spans="1:28">
      <c r="A460" s="261"/>
      <c r="B460" s="261"/>
      <c r="C460" s="261"/>
      <c r="D460" s="261"/>
      <c r="E460" s="261"/>
      <c r="F460" s="261"/>
      <c r="G460" s="261"/>
      <c r="H460" s="378"/>
      <c r="K460" s="378"/>
      <c r="L460" s="378"/>
      <c r="M460" s="378"/>
      <c r="N460" s="378"/>
      <c r="O460" s="378"/>
      <c r="S460" s="237"/>
      <c r="T460" s="261"/>
      <c r="U460" s="261"/>
      <c r="V460" s="261"/>
      <c r="W460" s="261"/>
      <c r="X460" s="261"/>
      <c r="Z460" s="378"/>
      <c r="AA460" s="261"/>
      <c r="AB460" s="261"/>
    </row>
    <row r="461" spans="1:28">
      <c r="A461" s="261"/>
      <c r="B461" s="261"/>
      <c r="C461" s="261"/>
      <c r="D461" s="261"/>
      <c r="E461" s="261"/>
      <c r="F461" s="261"/>
      <c r="G461" s="261"/>
      <c r="H461" s="378"/>
      <c r="K461" s="378"/>
      <c r="L461" s="378"/>
      <c r="M461" s="378"/>
      <c r="N461" s="378"/>
      <c r="O461" s="378"/>
      <c r="S461" s="237"/>
      <c r="T461" s="261"/>
      <c r="U461" s="261"/>
      <c r="V461" s="261"/>
      <c r="W461" s="261"/>
      <c r="X461" s="261"/>
      <c r="Z461" s="378"/>
      <c r="AA461" s="261"/>
      <c r="AB461" s="261"/>
    </row>
    <row r="462" spans="1:28">
      <c r="A462" s="261"/>
      <c r="B462" s="261"/>
      <c r="C462" s="261"/>
      <c r="D462" s="261"/>
      <c r="E462" s="261"/>
      <c r="F462" s="261"/>
      <c r="G462" s="261"/>
      <c r="H462" s="378"/>
      <c r="K462" s="378"/>
      <c r="L462" s="378"/>
      <c r="M462" s="378"/>
      <c r="N462" s="378"/>
      <c r="O462" s="378"/>
      <c r="S462" s="237"/>
      <c r="T462" s="261"/>
      <c r="U462" s="261"/>
      <c r="V462" s="261"/>
      <c r="W462" s="261"/>
      <c r="X462" s="261"/>
      <c r="Z462" s="378"/>
      <c r="AA462" s="261"/>
      <c r="AB462" s="261"/>
    </row>
    <row r="463" spans="1:28">
      <c r="A463" s="261"/>
      <c r="B463" s="261"/>
      <c r="C463" s="261"/>
      <c r="D463" s="261"/>
      <c r="E463" s="261"/>
      <c r="F463" s="261"/>
      <c r="G463" s="261"/>
      <c r="H463" s="378"/>
      <c r="K463" s="378"/>
      <c r="L463" s="378"/>
      <c r="M463" s="378"/>
      <c r="N463" s="378"/>
      <c r="O463" s="378"/>
      <c r="S463" s="237"/>
      <c r="T463" s="261"/>
      <c r="U463" s="261"/>
      <c r="V463" s="261"/>
      <c r="W463" s="261"/>
      <c r="X463" s="261"/>
      <c r="Z463" s="378"/>
      <c r="AA463" s="261"/>
      <c r="AB463" s="261"/>
    </row>
    <row r="464" spans="1:28">
      <c r="A464" s="261"/>
      <c r="B464" s="261"/>
      <c r="C464" s="261"/>
      <c r="D464" s="261"/>
      <c r="E464" s="261"/>
      <c r="F464" s="261"/>
      <c r="G464" s="261"/>
      <c r="H464" s="378"/>
      <c r="K464" s="378"/>
      <c r="L464" s="378"/>
      <c r="M464" s="378"/>
      <c r="N464" s="378"/>
      <c r="O464" s="378"/>
      <c r="S464" s="237"/>
      <c r="T464" s="261"/>
      <c r="U464" s="261"/>
      <c r="V464" s="261"/>
      <c r="W464" s="261"/>
      <c r="X464" s="261"/>
      <c r="Z464" s="378"/>
      <c r="AA464" s="261"/>
      <c r="AB464" s="261"/>
    </row>
    <row r="465" spans="1:28">
      <c r="A465" s="261"/>
      <c r="B465" s="261"/>
      <c r="C465" s="261"/>
      <c r="D465" s="261"/>
      <c r="E465" s="261"/>
      <c r="F465" s="261"/>
      <c r="G465" s="261"/>
      <c r="H465" s="378"/>
      <c r="K465" s="378"/>
      <c r="L465" s="378"/>
      <c r="M465" s="378"/>
      <c r="N465" s="378"/>
      <c r="O465" s="378"/>
      <c r="S465" s="237"/>
      <c r="T465" s="261"/>
      <c r="U465" s="261"/>
      <c r="V465" s="261"/>
      <c r="W465" s="261"/>
      <c r="X465" s="261"/>
      <c r="Z465" s="378"/>
      <c r="AA465" s="261"/>
      <c r="AB465" s="261"/>
    </row>
    <row r="466" spans="1:28">
      <c r="A466" s="261"/>
      <c r="B466" s="261"/>
      <c r="C466" s="261"/>
      <c r="D466" s="261"/>
      <c r="E466" s="261"/>
      <c r="F466" s="261"/>
      <c r="G466" s="261"/>
      <c r="H466" s="378"/>
      <c r="K466" s="378"/>
      <c r="L466" s="378"/>
      <c r="M466" s="378"/>
      <c r="N466" s="378"/>
      <c r="O466" s="378"/>
      <c r="S466" s="237"/>
      <c r="T466" s="261"/>
      <c r="U466" s="261"/>
      <c r="V466" s="261"/>
      <c r="W466" s="261"/>
      <c r="X466" s="261"/>
      <c r="Z466" s="378"/>
      <c r="AA466" s="261"/>
      <c r="AB466" s="261"/>
    </row>
    <row r="467" spans="1:28">
      <c r="A467" s="261"/>
      <c r="B467" s="261"/>
      <c r="C467" s="261"/>
      <c r="D467" s="261"/>
      <c r="E467" s="261"/>
      <c r="F467" s="261"/>
      <c r="G467" s="261"/>
      <c r="H467" s="378"/>
      <c r="K467" s="378"/>
      <c r="L467" s="378"/>
      <c r="M467" s="378"/>
      <c r="N467" s="378"/>
      <c r="O467" s="378"/>
      <c r="S467" s="237"/>
      <c r="T467" s="261"/>
      <c r="U467" s="261"/>
      <c r="V467" s="261"/>
      <c r="W467" s="261"/>
      <c r="X467" s="261"/>
      <c r="Z467" s="378"/>
      <c r="AA467" s="261"/>
      <c r="AB467" s="261"/>
    </row>
    <row r="468" spans="1:28">
      <c r="A468" s="261"/>
      <c r="B468" s="261"/>
      <c r="C468" s="261"/>
      <c r="D468" s="261"/>
      <c r="E468" s="261"/>
      <c r="F468" s="261"/>
      <c r="G468" s="261"/>
      <c r="H468" s="378"/>
      <c r="K468" s="378"/>
      <c r="L468" s="378"/>
      <c r="M468" s="378"/>
      <c r="N468" s="378"/>
      <c r="O468" s="378"/>
      <c r="S468" s="237"/>
      <c r="T468" s="261"/>
      <c r="U468" s="261"/>
      <c r="V468" s="261"/>
      <c r="W468" s="261"/>
      <c r="X468" s="261"/>
      <c r="Z468" s="378"/>
      <c r="AA468" s="261"/>
      <c r="AB468" s="261"/>
    </row>
    <row r="469" spans="1:28">
      <c r="A469" s="261"/>
      <c r="B469" s="261"/>
      <c r="C469" s="261"/>
      <c r="D469" s="261"/>
      <c r="E469" s="261"/>
      <c r="F469" s="261"/>
      <c r="G469" s="261"/>
      <c r="H469" s="378"/>
      <c r="K469" s="378"/>
      <c r="L469" s="378"/>
      <c r="M469" s="378"/>
      <c r="N469" s="378"/>
      <c r="O469" s="378"/>
      <c r="S469" s="237"/>
      <c r="T469" s="261"/>
      <c r="U469" s="261"/>
      <c r="V469" s="261"/>
      <c r="W469" s="261"/>
      <c r="X469" s="261"/>
      <c r="Z469" s="378"/>
      <c r="AA469" s="261"/>
      <c r="AB469" s="261"/>
    </row>
    <row r="470" spans="1:28">
      <c r="A470" s="261"/>
      <c r="B470" s="261"/>
      <c r="C470" s="261"/>
      <c r="D470" s="261"/>
      <c r="E470" s="261"/>
      <c r="F470" s="261"/>
      <c r="G470" s="261"/>
      <c r="H470" s="378"/>
      <c r="K470" s="378"/>
      <c r="L470" s="378"/>
      <c r="M470" s="378"/>
      <c r="N470" s="378"/>
      <c r="O470" s="378"/>
      <c r="S470" s="237"/>
      <c r="T470" s="261"/>
      <c r="U470" s="261"/>
      <c r="V470" s="261"/>
      <c r="W470" s="261"/>
      <c r="X470" s="261"/>
      <c r="Z470" s="378"/>
      <c r="AA470" s="261"/>
      <c r="AB470" s="261"/>
    </row>
    <row r="471" spans="1:28">
      <c r="A471" s="261"/>
      <c r="B471" s="261"/>
      <c r="C471" s="261"/>
      <c r="D471" s="261"/>
      <c r="E471" s="261"/>
      <c r="F471" s="261"/>
      <c r="G471" s="261"/>
      <c r="H471" s="378"/>
      <c r="K471" s="378"/>
      <c r="L471" s="378"/>
      <c r="M471" s="378"/>
      <c r="N471" s="378"/>
      <c r="O471" s="378"/>
      <c r="S471" s="237"/>
      <c r="T471" s="261"/>
      <c r="U471" s="261"/>
      <c r="V471" s="261"/>
      <c r="W471" s="261"/>
      <c r="X471" s="261"/>
      <c r="Z471" s="378"/>
      <c r="AA471" s="261"/>
      <c r="AB471" s="261"/>
    </row>
    <row r="472" spans="1:28">
      <c r="A472" s="261"/>
      <c r="B472" s="261"/>
      <c r="C472" s="261"/>
      <c r="D472" s="261"/>
      <c r="E472" s="261"/>
      <c r="F472" s="261"/>
      <c r="G472" s="261"/>
      <c r="H472" s="378"/>
      <c r="K472" s="378"/>
      <c r="L472" s="378"/>
      <c r="M472" s="378"/>
      <c r="N472" s="378"/>
      <c r="O472" s="378"/>
      <c r="S472" s="237"/>
      <c r="T472" s="261"/>
      <c r="U472" s="261"/>
      <c r="V472" s="261"/>
      <c r="W472" s="261"/>
      <c r="X472" s="261"/>
      <c r="Z472" s="378"/>
      <c r="AA472" s="261"/>
      <c r="AB472" s="261"/>
    </row>
    <row r="473" spans="1:28">
      <c r="A473" s="261"/>
      <c r="B473" s="261"/>
      <c r="C473" s="261"/>
      <c r="D473" s="261"/>
      <c r="E473" s="261"/>
      <c r="F473" s="261"/>
      <c r="G473" s="261"/>
      <c r="H473" s="378"/>
      <c r="K473" s="378"/>
      <c r="L473" s="378"/>
      <c r="M473" s="378"/>
      <c r="N473" s="378"/>
      <c r="O473" s="378"/>
      <c r="S473" s="237"/>
      <c r="T473" s="261"/>
      <c r="U473" s="261"/>
      <c r="V473" s="261"/>
      <c r="W473" s="261"/>
      <c r="X473" s="261"/>
      <c r="Z473" s="378"/>
      <c r="AA473" s="261"/>
      <c r="AB473" s="261"/>
    </row>
    <row r="474" spans="1:28">
      <c r="A474" s="261"/>
      <c r="B474" s="261"/>
      <c r="C474" s="261"/>
      <c r="D474" s="261"/>
      <c r="E474" s="261"/>
      <c r="F474" s="261"/>
      <c r="G474" s="261"/>
      <c r="H474" s="378"/>
      <c r="K474" s="378"/>
      <c r="L474" s="378"/>
      <c r="M474" s="378"/>
      <c r="N474" s="378"/>
      <c r="O474" s="378"/>
      <c r="S474" s="237"/>
      <c r="T474" s="261"/>
      <c r="U474" s="261"/>
      <c r="V474" s="261"/>
      <c r="W474" s="261"/>
      <c r="X474" s="261"/>
      <c r="Z474" s="378"/>
      <c r="AA474" s="261"/>
      <c r="AB474" s="261"/>
    </row>
    <row r="475" spans="1:28">
      <c r="A475" s="261"/>
      <c r="B475" s="261"/>
      <c r="C475" s="261"/>
      <c r="D475" s="261"/>
      <c r="E475" s="261"/>
      <c r="F475" s="261"/>
      <c r="G475" s="261"/>
      <c r="H475" s="378"/>
      <c r="K475" s="378"/>
      <c r="L475" s="378"/>
      <c r="M475" s="378"/>
      <c r="N475" s="378"/>
      <c r="O475" s="378"/>
      <c r="S475" s="237"/>
      <c r="T475" s="261"/>
      <c r="U475" s="261"/>
      <c r="V475" s="261"/>
      <c r="W475" s="261"/>
      <c r="X475" s="261"/>
      <c r="Z475" s="378"/>
      <c r="AA475" s="261"/>
      <c r="AB475" s="261"/>
    </row>
    <row r="476" spans="1:28">
      <c r="A476" s="261"/>
      <c r="B476" s="261"/>
      <c r="C476" s="261"/>
      <c r="D476" s="261"/>
      <c r="E476" s="261"/>
      <c r="F476" s="261"/>
      <c r="G476" s="261"/>
      <c r="H476" s="378"/>
      <c r="K476" s="378"/>
      <c r="L476" s="378"/>
      <c r="M476" s="378"/>
      <c r="N476" s="378"/>
      <c r="O476" s="378"/>
      <c r="S476" s="237"/>
      <c r="T476" s="261"/>
      <c r="U476" s="261"/>
      <c r="V476" s="261"/>
      <c r="W476" s="261"/>
      <c r="X476" s="261"/>
      <c r="Z476" s="378"/>
      <c r="AA476" s="261"/>
      <c r="AB476" s="261"/>
    </row>
    <row r="477" spans="1:28">
      <c r="A477" s="261"/>
      <c r="B477" s="261"/>
      <c r="C477" s="261"/>
      <c r="D477" s="261"/>
      <c r="E477" s="261"/>
      <c r="F477" s="261"/>
      <c r="G477" s="261"/>
      <c r="H477" s="378"/>
      <c r="K477" s="378"/>
      <c r="L477" s="378"/>
      <c r="M477" s="378"/>
      <c r="N477" s="378"/>
      <c r="O477" s="378"/>
      <c r="S477" s="237"/>
      <c r="T477" s="261"/>
      <c r="U477" s="261"/>
      <c r="V477" s="261"/>
      <c r="W477" s="261"/>
      <c r="X477" s="261"/>
      <c r="Z477" s="378"/>
      <c r="AA477" s="261"/>
      <c r="AB477" s="261"/>
    </row>
    <row r="478" spans="1:28">
      <c r="A478" s="261"/>
      <c r="B478" s="261"/>
      <c r="C478" s="261"/>
      <c r="D478" s="261"/>
      <c r="E478" s="261"/>
      <c r="F478" s="261"/>
      <c r="G478" s="261"/>
      <c r="H478" s="378"/>
      <c r="K478" s="378"/>
      <c r="L478" s="378"/>
      <c r="M478" s="378"/>
      <c r="N478" s="378"/>
      <c r="O478" s="378"/>
      <c r="S478" s="237"/>
      <c r="T478" s="261"/>
      <c r="U478" s="261"/>
      <c r="V478" s="261"/>
      <c r="W478" s="261"/>
      <c r="X478" s="261"/>
      <c r="Z478" s="378"/>
      <c r="AA478" s="261"/>
      <c r="AB478" s="261"/>
    </row>
    <row r="479" spans="1:28">
      <c r="A479" s="261"/>
      <c r="B479" s="261"/>
      <c r="C479" s="261"/>
      <c r="D479" s="261"/>
      <c r="E479" s="261"/>
      <c r="F479" s="261"/>
      <c r="G479" s="261"/>
      <c r="H479" s="378"/>
      <c r="K479" s="378"/>
      <c r="L479" s="378"/>
      <c r="M479" s="378"/>
      <c r="N479" s="378"/>
      <c r="O479" s="378"/>
      <c r="S479" s="237"/>
      <c r="T479" s="261"/>
      <c r="U479" s="261"/>
      <c r="V479" s="261"/>
      <c r="W479" s="261"/>
      <c r="X479" s="261"/>
      <c r="Z479" s="378"/>
      <c r="AA479" s="261"/>
      <c r="AB479" s="261"/>
    </row>
    <row r="480" spans="1:28">
      <c r="A480" s="261"/>
      <c r="B480" s="261"/>
      <c r="C480" s="261"/>
      <c r="D480" s="261"/>
      <c r="E480" s="261"/>
      <c r="F480" s="261"/>
      <c r="G480" s="261"/>
      <c r="H480" s="378"/>
      <c r="K480" s="378"/>
      <c r="L480" s="378"/>
      <c r="M480" s="378"/>
      <c r="N480" s="378"/>
      <c r="O480" s="378"/>
      <c r="S480" s="237"/>
      <c r="T480" s="261"/>
      <c r="U480" s="261"/>
      <c r="V480" s="261"/>
      <c r="W480" s="261"/>
      <c r="X480" s="261"/>
      <c r="Z480" s="378"/>
      <c r="AA480" s="261"/>
      <c r="AB480" s="261"/>
    </row>
    <row r="481" spans="1:28">
      <c r="A481" s="261"/>
      <c r="B481" s="261"/>
      <c r="C481" s="261"/>
      <c r="D481" s="261"/>
      <c r="E481" s="261"/>
      <c r="F481" s="261"/>
      <c r="G481" s="261"/>
      <c r="H481" s="378"/>
      <c r="K481" s="378"/>
      <c r="L481" s="378"/>
      <c r="M481" s="378"/>
      <c r="N481" s="378"/>
      <c r="O481" s="378"/>
      <c r="S481" s="237"/>
      <c r="T481" s="261"/>
      <c r="U481" s="261"/>
      <c r="V481" s="261"/>
      <c r="W481" s="261"/>
      <c r="X481" s="261"/>
      <c r="Z481" s="378"/>
      <c r="AA481" s="261"/>
      <c r="AB481" s="261"/>
    </row>
    <row r="482" spans="1:28">
      <c r="A482" s="261"/>
      <c r="B482" s="261"/>
      <c r="C482" s="261"/>
      <c r="D482" s="261"/>
      <c r="E482" s="261"/>
      <c r="F482" s="261"/>
      <c r="G482" s="261"/>
      <c r="H482" s="378"/>
      <c r="K482" s="378"/>
      <c r="L482" s="378"/>
      <c r="M482" s="378"/>
      <c r="N482" s="378"/>
      <c r="O482" s="378"/>
      <c r="S482" s="237"/>
      <c r="T482" s="261"/>
      <c r="U482" s="261"/>
      <c r="V482" s="261"/>
      <c r="W482" s="261"/>
      <c r="X482" s="261"/>
      <c r="Z482" s="378"/>
      <c r="AA482" s="261"/>
      <c r="AB482" s="261"/>
    </row>
    <row r="483" spans="1:28">
      <c r="A483" s="261"/>
      <c r="B483" s="261"/>
      <c r="C483" s="261"/>
      <c r="D483" s="261"/>
      <c r="E483" s="261"/>
      <c r="F483" s="261"/>
      <c r="G483" s="261"/>
      <c r="H483" s="378"/>
      <c r="K483" s="378"/>
      <c r="L483" s="378"/>
      <c r="M483" s="378"/>
      <c r="N483" s="378"/>
      <c r="O483" s="378"/>
      <c r="S483" s="237"/>
      <c r="T483" s="261"/>
      <c r="U483" s="261"/>
      <c r="V483" s="261"/>
      <c r="W483" s="261"/>
      <c r="X483" s="261"/>
      <c r="Z483" s="378"/>
      <c r="AA483" s="261"/>
      <c r="AB483" s="261"/>
    </row>
    <row r="484" spans="1:28">
      <c r="A484" s="261"/>
      <c r="B484" s="261"/>
      <c r="C484" s="261"/>
      <c r="D484" s="261"/>
      <c r="E484" s="261"/>
      <c r="F484" s="261"/>
      <c r="G484" s="261"/>
      <c r="H484" s="378"/>
      <c r="K484" s="378"/>
      <c r="L484" s="378"/>
      <c r="M484" s="378"/>
      <c r="N484" s="378"/>
      <c r="O484" s="378"/>
      <c r="S484" s="237"/>
      <c r="T484" s="261"/>
      <c r="U484" s="261"/>
      <c r="V484" s="261"/>
      <c r="W484" s="261"/>
      <c r="X484" s="261"/>
      <c r="Z484" s="378"/>
      <c r="AA484" s="261"/>
      <c r="AB484" s="261"/>
    </row>
    <row r="485" spans="1:28">
      <c r="A485" s="261"/>
      <c r="B485" s="261"/>
      <c r="C485" s="261"/>
      <c r="D485" s="261"/>
      <c r="E485" s="261"/>
      <c r="F485" s="261"/>
      <c r="G485" s="261"/>
      <c r="H485" s="378"/>
      <c r="K485" s="378"/>
      <c r="L485" s="378"/>
      <c r="M485" s="378"/>
      <c r="N485" s="378"/>
      <c r="O485" s="378"/>
      <c r="S485" s="237"/>
      <c r="T485" s="261"/>
      <c r="U485" s="261"/>
      <c r="V485" s="261"/>
      <c r="W485" s="261"/>
      <c r="X485" s="261"/>
      <c r="Z485" s="378"/>
      <c r="AA485" s="261"/>
      <c r="AB485" s="261"/>
    </row>
    <row r="486" spans="1:28">
      <c r="A486" s="261"/>
      <c r="B486" s="261"/>
      <c r="C486" s="261"/>
      <c r="D486" s="261"/>
      <c r="E486" s="261"/>
      <c r="F486" s="261"/>
      <c r="G486" s="261"/>
      <c r="H486" s="378"/>
      <c r="K486" s="378"/>
      <c r="L486" s="378"/>
      <c r="M486" s="378"/>
      <c r="N486" s="378"/>
      <c r="O486" s="378"/>
      <c r="S486" s="237"/>
      <c r="T486" s="261"/>
      <c r="U486" s="261"/>
      <c r="V486" s="261"/>
      <c r="W486" s="261"/>
      <c r="X486" s="261"/>
      <c r="Z486" s="378"/>
      <c r="AA486" s="261"/>
      <c r="AB486" s="261"/>
    </row>
    <row r="487" spans="1:28">
      <c r="A487" s="261"/>
      <c r="B487" s="261"/>
      <c r="C487" s="261"/>
      <c r="D487" s="261"/>
      <c r="E487" s="261"/>
      <c r="F487" s="261"/>
      <c r="G487" s="261"/>
      <c r="H487" s="378"/>
      <c r="K487" s="378"/>
      <c r="L487" s="378"/>
      <c r="M487" s="378"/>
      <c r="N487" s="378"/>
      <c r="O487" s="378"/>
      <c r="S487" s="237"/>
      <c r="T487" s="261"/>
      <c r="U487" s="261"/>
      <c r="V487" s="261"/>
      <c r="W487" s="261"/>
      <c r="X487" s="261"/>
      <c r="Z487" s="378"/>
      <c r="AA487" s="261"/>
      <c r="AB487" s="261"/>
    </row>
    <row r="488" spans="1:28">
      <c r="A488" s="261"/>
      <c r="B488" s="261"/>
      <c r="C488" s="261"/>
      <c r="D488" s="261"/>
      <c r="E488" s="261"/>
      <c r="F488" s="261"/>
      <c r="G488" s="261"/>
      <c r="H488" s="378"/>
      <c r="K488" s="378"/>
      <c r="L488" s="378"/>
      <c r="M488" s="378"/>
      <c r="N488" s="378"/>
      <c r="O488" s="378"/>
      <c r="S488" s="237"/>
      <c r="T488" s="261"/>
      <c r="U488" s="261"/>
      <c r="V488" s="261"/>
      <c r="W488" s="261"/>
      <c r="X488" s="261"/>
      <c r="Z488" s="378"/>
      <c r="AA488" s="261"/>
      <c r="AB488" s="261"/>
    </row>
    <row r="489" spans="1:28">
      <c r="A489" s="261"/>
      <c r="B489" s="261"/>
      <c r="C489" s="261"/>
      <c r="D489" s="261"/>
      <c r="E489" s="261"/>
      <c r="F489" s="261"/>
      <c r="G489" s="261"/>
      <c r="H489" s="378"/>
      <c r="K489" s="378"/>
      <c r="L489" s="378"/>
      <c r="M489" s="378"/>
      <c r="N489" s="378"/>
      <c r="O489" s="378"/>
      <c r="S489" s="237"/>
      <c r="T489" s="261"/>
      <c r="U489" s="261"/>
      <c r="V489" s="261"/>
      <c r="W489" s="261"/>
      <c r="X489" s="261"/>
      <c r="Z489" s="378"/>
      <c r="AA489" s="261"/>
      <c r="AB489" s="261"/>
    </row>
    <row r="490" spans="1:28">
      <c r="A490" s="261"/>
      <c r="B490" s="261"/>
      <c r="C490" s="261"/>
      <c r="D490" s="261"/>
      <c r="E490" s="261"/>
      <c r="F490" s="261"/>
      <c r="G490" s="261"/>
      <c r="H490" s="378"/>
      <c r="K490" s="378"/>
      <c r="L490" s="378"/>
      <c r="M490" s="378"/>
      <c r="N490" s="378"/>
      <c r="O490" s="378"/>
      <c r="S490" s="237"/>
      <c r="T490" s="261"/>
      <c r="U490" s="261"/>
      <c r="V490" s="261"/>
      <c r="W490" s="261"/>
      <c r="X490" s="261"/>
      <c r="Z490" s="378"/>
      <c r="AA490" s="261"/>
      <c r="AB490" s="261"/>
    </row>
    <row r="491" spans="1:28">
      <c r="A491" s="261"/>
      <c r="B491" s="261"/>
      <c r="C491" s="261"/>
      <c r="D491" s="261"/>
      <c r="E491" s="261"/>
      <c r="F491" s="261"/>
      <c r="G491" s="261"/>
      <c r="H491" s="378"/>
      <c r="K491" s="378"/>
      <c r="L491" s="378"/>
      <c r="M491" s="378"/>
      <c r="N491" s="378"/>
      <c r="O491" s="378"/>
      <c r="S491" s="237"/>
      <c r="T491" s="261"/>
      <c r="U491" s="261"/>
      <c r="V491" s="261"/>
      <c r="W491" s="261"/>
      <c r="X491" s="261"/>
      <c r="Z491" s="378"/>
      <c r="AA491" s="261"/>
      <c r="AB491" s="261"/>
    </row>
    <row r="492" spans="1:28">
      <c r="A492" s="261"/>
      <c r="B492" s="261"/>
      <c r="C492" s="261"/>
      <c r="D492" s="261"/>
      <c r="E492" s="261"/>
      <c r="F492" s="261"/>
      <c r="G492" s="261"/>
      <c r="H492" s="378"/>
      <c r="K492" s="378"/>
      <c r="L492" s="378"/>
      <c r="M492" s="378"/>
      <c r="N492" s="378"/>
      <c r="O492" s="378"/>
      <c r="S492" s="237"/>
      <c r="T492" s="261"/>
      <c r="U492" s="261"/>
      <c r="V492" s="261"/>
      <c r="W492" s="261"/>
      <c r="X492" s="261"/>
      <c r="Z492" s="378"/>
      <c r="AA492" s="261"/>
      <c r="AB492" s="261"/>
    </row>
    <row r="493" spans="1:28">
      <c r="A493" s="261"/>
      <c r="B493" s="261"/>
      <c r="C493" s="261"/>
      <c r="D493" s="261"/>
      <c r="E493" s="261"/>
      <c r="F493" s="261"/>
      <c r="G493" s="261"/>
      <c r="H493" s="378"/>
      <c r="K493" s="378"/>
      <c r="L493" s="378"/>
      <c r="M493" s="378"/>
      <c r="N493" s="378"/>
      <c r="O493" s="378"/>
      <c r="S493" s="237"/>
      <c r="T493" s="261"/>
      <c r="U493" s="261"/>
      <c r="V493" s="261"/>
      <c r="W493" s="261"/>
      <c r="X493" s="261"/>
      <c r="Z493" s="378"/>
      <c r="AA493" s="261"/>
      <c r="AB493" s="261"/>
    </row>
    <row r="494" spans="1:28">
      <c r="A494" s="261"/>
      <c r="B494" s="261"/>
      <c r="C494" s="261"/>
      <c r="D494" s="261"/>
      <c r="E494" s="261"/>
      <c r="F494" s="261"/>
      <c r="G494" s="261"/>
      <c r="H494" s="378"/>
      <c r="K494" s="378"/>
      <c r="L494" s="378"/>
      <c r="M494" s="378"/>
      <c r="N494" s="378"/>
      <c r="O494" s="378"/>
      <c r="S494" s="237"/>
      <c r="T494" s="261"/>
      <c r="U494" s="261"/>
      <c r="V494" s="261"/>
      <c r="W494" s="261"/>
      <c r="X494" s="261"/>
      <c r="Z494" s="378"/>
      <c r="AA494" s="261"/>
      <c r="AB494" s="261"/>
    </row>
    <row r="495" spans="1:28">
      <c r="A495" s="261"/>
      <c r="B495" s="261"/>
      <c r="C495" s="261"/>
      <c r="D495" s="261"/>
      <c r="E495" s="261"/>
      <c r="F495" s="261"/>
      <c r="G495" s="261"/>
      <c r="H495" s="378"/>
      <c r="K495" s="378"/>
      <c r="L495" s="378"/>
      <c r="M495" s="378"/>
      <c r="N495" s="378"/>
      <c r="O495" s="378"/>
      <c r="S495" s="237"/>
      <c r="T495" s="261"/>
      <c r="U495" s="261"/>
      <c r="V495" s="261"/>
      <c r="W495" s="261"/>
      <c r="X495" s="261"/>
      <c r="Z495" s="378"/>
      <c r="AA495" s="261"/>
      <c r="AB495" s="261"/>
    </row>
    <row r="496" spans="1:28">
      <c r="A496" s="261"/>
      <c r="B496" s="261"/>
      <c r="C496" s="261"/>
      <c r="D496" s="261"/>
      <c r="E496" s="261"/>
      <c r="F496" s="261"/>
      <c r="G496" s="261"/>
      <c r="H496" s="378"/>
      <c r="K496" s="378"/>
      <c r="L496" s="378"/>
      <c r="M496" s="378"/>
      <c r="N496" s="378"/>
      <c r="O496" s="378"/>
      <c r="S496" s="237"/>
      <c r="T496" s="261"/>
      <c r="U496" s="261"/>
      <c r="V496" s="261"/>
      <c r="W496" s="261"/>
      <c r="X496" s="261"/>
      <c r="Z496" s="378"/>
      <c r="AA496" s="261"/>
      <c r="AB496" s="261"/>
    </row>
    <row r="497" spans="1:28">
      <c r="A497" s="261"/>
      <c r="B497" s="261"/>
      <c r="C497" s="261"/>
      <c r="D497" s="261"/>
      <c r="E497" s="261"/>
      <c r="F497" s="261"/>
      <c r="G497" s="261"/>
      <c r="H497" s="378"/>
      <c r="K497" s="378"/>
      <c r="L497" s="378"/>
      <c r="M497" s="378"/>
      <c r="N497" s="378"/>
      <c r="O497" s="378"/>
      <c r="S497" s="237"/>
      <c r="T497" s="261"/>
      <c r="U497" s="261"/>
      <c r="V497" s="261"/>
      <c r="W497" s="261"/>
      <c r="X497" s="261"/>
      <c r="Z497" s="378"/>
      <c r="AA497" s="261"/>
      <c r="AB497" s="261"/>
    </row>
    <row r="498" spans="1:28">
      <c r="A498" s="261"/>
      <c r="B498" s="261"/>
      <c r="C498" s="261"/>
      <c r="D498" s="261"/>
      <c r="E498" s="261"/>
      <c r="F498" s="261"/>
      <c r="G498" s="261"/>
      <c r="H498" s="378"/>
      <c r="K498" s="378"/>
      <c r="L498" s="378"/>
      <c r="M498" s="378"/>
      <c r="N498" s="378"/>
      <c r="O498" s="378"/>
      <c r="S498" s="237"/>
      <c r="T498" s="261"/>
      <c r="U498" s="261"/>
      <c r="V498" s="261"/>
      <c r="W498" s="261"/>
      <c r="X498" s="261"/>
      <c r="Z498" s="378"/>
      <c r="AA498" s="261"/>
      <c r="AB498" s="261"/>
    </row>
    <row r="499" spans="1:28">
      <c r="A499" s="261"/>
      <c r="B499" s="261"/>
      <c r="C499" s="261"/>
      <c r="D499" s="261"/>
      <c r="E499" s="261"/>
      <c r="F499" s="261"/>
      <c r="G499" s="261"/>
      <c r="H499" s="378"/>
      <c r="K499" s="378"/>
      <c r="L499" s="378"/>
      <c r="M499" s="378"/>
      <c r="N499" s="378"/>
      <c r="O499" s="378"/>
      <c r="S499" s="237"/>
      <c r="T499" s="261"/>
      <c r="U499" s="261"/>
      <c r="V499" s="261"/>
      <c r="W499" s="261"/>
      <c r="X499" s="261"/>
      <c r="Z499" s="378"/>
      <c r="AA499" s="261"/>
      <c r="AB499" s="261"/>
    </row>
    <row r="500" spans="1:28">
      <c r="A500" s="261"/>
      <c r="B500" s="261"/>
      <c r="C500" s="261"/>
      <c r="D500" s="261"/>
      <c r="E500" s="261"/>
      <c r="F500" s="261"/>
      <c r="G500" s="261"/>
      <c r="H500" s="378"/>
      <c r="K500" s="378"/>
      <c r="L500" s="378"/>
      <c r="M500" s="378"/>
      <c r="N500" s="378"/>
      <c r="O500" s="378"/>
      <c r="S500" s="237"/>
      <c r="T500" s="261"/>
      <c r="U500" s="261"/>
      <c r="V500" s="261"/>
      <c r="W500" s="261"/>
      <c r="X500" s="261"/>
      <c r="Z500" s="378"/>
      <c r="AA500" s="261"/>
      <c r="AB500" s="261"/>
    </row>
    <row r="501" spans="1:28">
      <c r="A501" s="261"/>
      <c r="B501" s="261"/>
      <c r="C501" s="261"/>
      <c r="D501" s="261"/>
      <c r="E501" s="261"/>
      <c r="F501" s="261"/>
      <c r="G501" s="261"/>
      <c r="H501" s="378"/>
      <c r="K501" s="378"/>
      <c r="L501" s="378"/>
      <c r="M501" s="378"/>
      <c r="N501" s="378"/>
      <c r="O501" s="378"/>
      <c r="S501" s="237"/>
      <c r="T501" s="261"/>
      <c r="U501" s="261"/>
      <c r="V501" s="261"/>
      <c r="W501" s="261"/>
      <c r="X501" s="261"/>
      <c r="Z501" s="378"/>
      <c r="AA501" s="261"/>
      <c r="AB501" s="261"/>
    </row>
    <row r="502" spans="1:28">
      <c r="A502" s="261"/>
      <c r="B502" s="261"/>
      <c r="C502" s="261"/>
      <c r="D502" s="261"/>
      <c r="E502" s="261"/>
      <c r="F502" s="261"/>
      <c r="G502" s="261"/>
      <c r="H502" s="378"/>
      <c r="K502" s="378"/>
      <c r="L502" s="378"/>
      <c r="M502" s="378"/>
      <c r="N502" s="378"/>
      <c r="O502" s="378"/>
      <c r="S502" s="237"/>
      <c r="T502" s="261"/>
      <c r="U502" s="261"/>
      <c r="V502" s="261"/>
      <c r="W502" s="261"/>
      <c r="X502" s="261"/>
      <c r="Z502" s="378"/>
      <c r="AA502" s="261"/>
      <c r="AB502" s="261"/>
    </row>
    <row r="503" spans="1:28">
      <c r="A503" s="261"/>
      <c r="B503" s="261"/>
      <c r="C503" s="261"/>
      <c r="D503" s="261"/>
      <c r="E503" s="261"/>
      <c r="F503" s="261"/>
      <c r="G503" s="261"/>
      <c r="H503" s="378"/>
      <c r="K503" s="378"/>
      <c r="L503" s="378"/>
      <c r="M503" s="378"/>
      <c r="N503" s="378"/>
      <c r="O503" s="378"/>
      <c r="S503" s="237"/>
      <c r="T503" s="261"/>
      <c r="U503" s="261"/>
      <c r="V503" s="261"/>
      <c r="W503" s="261"/>
      <c r="X503" s="261"/>
      <c r="Z503" s="378"/>
      <c r="AA503" s="261"/>
      <c r="AB503" s="261"/>
    </row>
    <row r="504" spans="1:28">
      <c r="A504" s="261"/>
      <c r="B504" s="261"/>
      <c r="C504" s="261"/>
      <c r="D504" s="261"/>
      <c r="E504" s="261"/>
      <c r="F504" s="261"/>
      <c r="G504" s="261"/>
      <c r="H504" s="378"/>
      <c r="K504" s="378"/>
      <c r="L504" s="378"/>
      <c r="M504" s="378"/>
      <c r="N504" s="378"/>
      <c r="O504" s="378"/>
      <c r="S504" s="237"/>
      <c r="T504" s="261"/>
      <c r="U504" s="261"/>
      <c r="V504" s="261"/>
      <c r="W504" s="261"/>
      <c r="X504" s="261"/>
      <c r="Z504" s="378"/>
      <c r="AA504" s="261"/>
      <c r="AB504" s="261"/>
    </row>
    <row r="505" spans="1:28">
      <c r="A505" s="261"/>
      <c r="B505" s="261"/>
      <c r="C505" s="261"/>
      <c r="D505" s="261"/>
      <c r="E505" s="261"/>
      <c r="F505" s="261"/>
      <c r="G505" s="261"/>
      <c r="H505" s="378"/>
      <c r="K505" s="378"/>
      <c r="L505" s="378"/>
      <c r="M505" s="378"/>
      <c r="N505" s="378"/>
      <c r="O505" s="378"/>
      <c r="S505" s="237"/>
      <c r="T505" s="261"/>
      <c r="U505" s="261"/>
      <c r="V505" s="261"/>
      <c r="W505" s="261"/>
      <c r="X505" s="261"/>
      <c r="Z505" s="378"/>
      <c r="AA505" s="261"/>
      <c r="AB505" s="261"/>
    </row>
    <row r="506" spans="1:28">
      <c r="A506" s="261"/>
      <c r="B506" s="261"/>
      <c r="C506" s="261"/>
      <c r="D506" s="261"/>
      <c r="E506" s="261"/>
      <c r="F506" s="261"/>
      <c r="G506" s="261"/>
      <c r="H506" s="378"/>
      <c r="K506" s="378"/>
      <c r="L506" s="378"/>
      <c r="M506" s="378"/>
      <c r="N506" s="378"/>
      <c r="O506" s="378"/>
      <c r="S506" s="237"/>
      <c r="T506" s="261"/>
      <c r="U506" s="261"/>
      <c r="V506" s="261"/>
      <c r="W506" s="261"/>
      <c r="X506" s="261"/>
      <c r="Z506" s="378"/>
      <c r="AA506" s="261"/>
      <c r="AB506" s="261"/>
    </row>
    <row r="507" spans="1:28">
      <c r="A507" s="261"/>
      <c r="B507" s="261"/>
      <c r="C507" s="261"/>
      <c r="D507" s="261"/>
      <c r="E507" s="261"/>
      <c r="F507" s="261"/>
      <c r="G507" s="261"/>
      <c r="H507" s="378"/>
      <c r="K507" s="378"/>
      <c r="L507" s="378"/>
      <c r="M507" s="378"/>
      <c r="N507" s="378"/>
      <c r="O507" s="378"/>
      <c r="S507" s="237"/>
      <c r="T507" s="261"/>
      <c r="U507" s="261"/>
      <c r="V507" s="261"/>
      <c r="W507" s="261"/>
      <c r="X507" s="261"/>
      <c r="Z507" s="378"/>
      <c r="AA507" s="261"/>
      <c r="AB507" s="261"/>
    </row>
    <row r="508" spans="1:28">
      <c r="A508" s="261"/>
      <c r="B508" s="261"/>
      <c r="C508" s="261"/>
      <c r="D508" s="261"/>
      <c r="E508" s="261"/>
      <c r="F508" s="261"/>
      <c r="G508" s="261"/>
      <c r="H508" s="378"/>
      <c r="K508" s="378"/>
      <c r="L508" s="378"/>
      <c r="M508" s="378"/>
      <c r="N508" s="378"/>
      <c r="O508" s="378"/>
      <c r="S508" s="237"/>
      <c r="T508" s="261"/>
      <c r="U508" s="261"/>
      <c r="V508" s="261"/>
      <c r="W508" s="261"/>
      <c r="X508" s="261"/>
      <c r="Z508" s="378"/>
      <c r="AA508" s="261"/>
      <c r="AB508" s="261"/>
    </row>
    <row r="509" spans="1:28">
      <c r="A509" s="261"/>
      <c r="B509" s="261"/>
      <c r="C509" s="261"/>
      <c r="D509" s="261"/>
      <c r="E509" s="261"/>
      <c r="F509" s="261"/>
      <c r="G509" s="261"/>
      <c r="H509" s="378"/>
      <c r="K509" s="378"/>
      <c r="L509" s="378"/>
      <c r="M509" s="378"/>
      <c r="N509" s="378"/>
      <c r="O509" s="378"/>
      <c r="S509" s="237"/>
      <c r="T509" s="261"/>
      <c r="U509" s="261"/>
      <c r="V509" s="261"/>
      <c r="W509" s="261"/>
      <c r="X509" s="261"/>
      <c r="Z509" s="378"/>
      <c r="AA509" s="261"/>
      <c r="AB509" s="261"/>
    </row>
    <row r="510" spans="1:28">
      <c r="A510" s="261"/>
      <c r="B510" s="261"/>
      <c r="C510" s="261"/>
      <c r="D510" s="261"/>
      <c r="E510" s="261"/>
      <c r="F510" s="261"/>
      <c r="G510" s="261"/>
      <c r="H510" s="378"/>
      <c r="K510" s="378"/>
      <c r="L510" s="378"/>
      <c r="M510" s="378"/>
      <c r="N510" s="378"/>
      <c r="O510" s="378"/>
      <c r="S510" s="237"/>
      <c r="T510" s="261"/>
      <c r="U510" s="261"/>
      <c r="V510" s="261"/>
      <c r="W510" s="261"/>
      <c r="X510" s="261"/>
      <c r="Z510" s="378"/>
      <c r="AA510" s="261"/>
      <c r="AB510" s="261"/>
    </row>
    <row r="511" spans="1:28">
      <c r="A511" s="261"/>
      <c r="B511" s="261"/>
      <c r="C511" s="261"/>
      <c r="D511" s="261"/>
      <c r="E511" s="261"/>
      <c r="F511" s="261"/>
      <c r="G511" s="261"/>
      <c r="H511" s="378"/>
      <c r="K511" s="378"/>
      <c r="L511" s="378"/>
      <c r="M511" s="378"/>
      <c r="N511" s="378"/>
      <c r="O511" s="378"/>
      <c r="S511" s="237"/>
      <c r="T511" s="261"/>
      <c r="U511" s="261"/>
      <c r="V511" s="261"/>
      <c r="W511" s="261"/>
      <c r="X511" s="261"/>
      <c r="Z511" s="378"/>
      <c r="AA511" s="261"/>
      <c r="AB511" s="261"/>
    </row>
    <row r="512" spans="1:28">
      <c r="A512" s="261"/>
      <c r="B512" s="261"/>
      <c r="C512" s="261"/>
      <c r="D512" s="261"/>
      <c r="E512" s="261"/>
      <c r="F512" s="261"/>
      <c r="G512" s="261"/>
      <c r="H512" s="378"/>
      <c r="K512" s="378"/>
      <c r="L512" s="378"/>
      <c r="M512" s="378"/>
      <c r="N512" s="378"/>
      <c r="O512" s="378"/>
      <c r="S512" s="237"/>
      <c r="T512" s="261"/>
      <c r="U512" s="261"/>
      <c r="V512" s="261"/>
      <c r="W512" s="261"/>
      <c r="X512" s="261"/>
      <c r="Z512" s="378"/>
      <c r="AA512" s="261"/>
      <c r="AB512" s="261"/>
    </row>
    <row r="513" spans="1:28">
      <c r="A513" s="261"/>
      <c r="B513" s="261"/>
      <c r="C513" s="261"/>
      <c r="D513" s="261"/>
      <c r="E513" s="261"/>
      <c r="F513" s="261"/>
      <c r="G513" s="261"/>
      <c r="H513" s="378"/>
      <c r="K513" s="378"/>
      <c r="L513" s="378"/>
      <c r="M513" s="378"/>
      <c r="N513" s="378"/>
      <c r="O513" s="378"/>
      <c r="S513" s="237"/>
      <c r="T513" s="261"/>
      <c r="U513" s="261"/>
      <c r="V513" s="261"/>
      <c r="W513" s="261"/>
      <c r="X513" s="261"/>
      <c r="Z513" s="378"/>
      <c r="AA513" s="261"/>
      <c r="AB513" s="261"/>
    </row>
    <row r="514" spans="1:28">
      <c r="A514" s="261"/>
      <c r="B514" s="261"/>
      <c r="C514" s="261"/>
      <c r="D514" s="261"/>
      <c r="E514" s="261"/>
      <c r="F514" s="261"/>
      <c r="G514" s="261"/>
      <c r="H514" s="378"/>
      <c r="K514" s="378"/>
      <c r="L514" s="378"/>
      <c r="M514" s="378"/>
      <c r="N514" s="378"/>
      <c r="O514" s="378"/>
      <c r="S514" s="237"/>
      <c r="T514" s="261"/>
      <c r="U514" s="261"/>
      <c r="V514" s="261"/>
      <c r="W514" s="261"/>
      <c r="X514" s="261"/>
      <c r="Z514" s="378"/>
      <c r="AA514" s="261"/>
      <c r="AB514" s="261"/>
    </row>
    <row r="515" spans="1:28">
      <c r="A515" s="261"/>
      <c r="B515" s="261"/>
      <c r="C515" s="261"/>
      <c r="D515" s="261"/>
      <c r="E515" s="261"/>
      <c r="F515" s="261"/>
      <c r="G515" s="261"/>
      <c r="H515" s="378"/>
      <c r="K515" s="378"/>
      <c r="L515" s="378"/>
      <c r="M515" s="378"/>
      <c r="N515" s="378"/>
      <c r="O515" s="378"/>
      <c r="S515" s="237"/>
      <c r="T515" s="261"/>
      <c r="U515" s="261"/>
      <c r="V515" s="261"/>
      <c r="W515" s="261"/>
      <c r="X515" s="261"/>
      <c r="Z515" s="378"/>
      <c r="AA515" s="261"/>
      <c r="AB515" s="261"/>
    </row>
    <row r="516" spans="1:28">
      <c r="A516" s="261"/>
      <c r="B516" s="261"/>
      <c r="C516" s="261"/>
      <c r="D516" s="261"/>
      <c r="E516" s="261"/>
      <c r="F516" s="261"/>
      <c r="G516" s="261"/>
      <c r="H516" s="378"/>
      <c r="K516" s="378"/>
      <c r="L516" s="378"/>
      <c r="M516" s="378"/>
      <c r="N516" s="378"/>
      <c r="O516" s="378"/>
      <c r="S516" s="237"/>
      <c r="T516" s="261"/>
      <c r="U516" s="261"/>
      <c r="V516" s="261"/>
      <c r="W516" s="261"/>
      <c r="X516" s="261"/>
      <c r="Z516" s="378"/>
      <c r="AA516" s="261"/>
      <c r="AB516" s="261"/>
    </row>
    <row r="517" spans="1:28">
      <c r="A517" s="261"/>
      <c r="B517" s="261"/>
      <c r="C517" s="261"/>
      <c r="D517" s="261"/>
      <c r="E517" s="261"/>
      <c r="F517" s="261"/>
      <c r="G517" s="261"/>
      <c r="H517" s="378"/>
      <c r="K517" s="378"/>
      <c r="L517" s="378"/>
      <c r="M517" s="378"/>
      <c r="N517" s="378"/>
      <c r="O517" s="378"/>
      <c r="S517" s="237"/>
      <c r="T517" s="261"/>
      <c r="U517" s="261"/>
      <c r="V517" s="261"/>
      <c r="W517" s="261"/>
      <c r="X517" s="261"/>
      <c r="Z517" s="378"/>
      <c r="AA517" s="261"/>
      <c r="AB517" s="261"/>
    </row>
    <row r="518" spans="1:28">
      <c r="A518" s="261"/>
      <c r="B518" s="261"/>
      <c r="C518" s="261"/>
      <c r="D518" s="261"/>
      <c r="E518" s="261"/>
      <c r="F518" s="261"/>
      <c r="G518" s="261"/>
      <c r="H518" s="378"/>
      <c r="K518" s="378"/>
      <c r="L518" s="378"/>
      <c r="M518" s="378"/>
      <c r="N518" s="378"/>
      <c r="O518" s="378"/>
      <c r="S518" s="237"/>
      <c r="T518" s="261"/>
      <c r="U518" s="261"/>
      <c r="V518" s="261"/>
      <c r="W518" s="261"/>
      <c r="X518" s="261"/>
      <c r="Z518" s="378"/>
      <c r="AA518" s="261"/>
      <c r="AB518" s="261"/>
    </row>
    <row r="519" spans="1:28">
      <c r="A519" s="261"/>
      <c r="B519" s="261"/>
      <c r="C519" s="261"/>
      <c r="D519" s="261"/>
      <c r="E519" s="261"/>
      <c r="F519" s="261"/>
      <c r="G519" s="261"/>
      <c r="H519" s="378"/>
      <c r="K519" s="378"/>
      <c r="L519" s="378"/>
      <c r="M519" s="378"/>
      <c r="N519" s="378"/>
      <c r="O519" s="378"/>
      <c r="S519" s="237"/>
      <c r="T519" s="261"/>
      <c r="U519" s="261"/>
      <c r="V519" s="261"/>
      <c r="W519" s="261"/>
      <c r="X519" s="261"/>
      <c r="Z519" s="378"/>
      <c r="AA519" s="261"/>
      <c r="AB519" s="261"/>
    </row>
    <row r="520" spans="1:28">
      <c r="A520" s="261"/>
      <c r="B520" s="261"/>
      <c r="C520" s="261"/>
      <c r="D520" s="261"/>
      <c r="E520" s="261"/>
      <c r="F520" s="261"/>
      <c r="G520" s="261"/>
      <c r="H520" s="378"/>
      <c r="K520" s="378"/>
      <c r="L520" s="378"/>
      <c r="M520" s="378"/>
      <c r="N520" s="378"/>
      <c r="O520" s="378"/>
      <c r="S520" s="237"/>
      <c r="T520" s="261"/>
      <c r="U520" s="261"/>
      <c r="V520" s="261"/>
      <c r="W520" s="261"/>
      <c r="X520" s="261"/>
      <c r="Z520" s="378"/>
      <c r="AA520" s="261"/>
      <c r="AB520" s="261"/>
    </row>
    <row r="521" spans="1:28">
      <c r="A521" s="261"/>
      <c r="B521" s="261"/>
      <c r="C521" s="261"/>
      <c r="D521" s="261"/>
      <c r="E521" s="261"/>
      <c r="F521" s="261"/>
      <c r="G521" s="261"/>
      <c r="H521" s="378"/>
      <c r="K521" s="378"/>
      <c r="L521" s="378"/>
      <c r="M521" s="378"/>
      <c r="N521" s="378"/>
      <c r="O521" s="378"/>
      <c r="S521" s="237"/>
      <c r="T521" s="261"/>
      <c r="U521" s="261"/>
      <c r="V521" s="261"/>
      <c r="W521" s="261"/>
      <c r="X521" s="261"/>
      <c r="Z521" s="378"/>
      <c r="AA521" s="261"/>
      <c r="AB521" s="261"/>
    </row>
    <row r="522" spans="1:28">
      <c r="A522" s="261"/>
      <c r="B522" s="261"/>
      <c r="C522" s="261"/>
      <c r="D522" s="261"/>
      <c r="E522" s="261"/>
      <c r="F522" s="261"/>
      <c r="G522" s="261"/>
      <c r="H522" s="378"/>
      <c r="K522" s="378"/>
      <c r="L522" s="378"/>
      <c r="M522" s="378"/>
      <c r="N522" s="378"/>
      <c r="O522" s="378"/>
      <c r="S522" s="237"/>
      <c r="T522" s="261"/>
      <c r="U522" s="261"/>
      <c r="V522" s="261"/>
      <c r="W522" s="261"/>
      <c r="X522" s="261"/>
      <c r="Z522" s="378"/>
      <c r="AA522" s="261"/>
      <c r="AB522" s="261"/>
    </row>
    <row r="523" spans="1:28">
      <c r="A523" s="261"/>
      <c r="B523" s="261"/>
      <c r="C523" s="261"/>
      <c r="D523" s="261"/>
      <c r="E523" s="261"/>
      <c r="F523" s="261"/>
      <c r="G523" s="261"/>
      <c r="H523" s="378"/>
      <c r="K523" s="378"/>
      <c r="L523" s="378"/>
      <c r="M523" s="378"/>
      <c r="N523" s="378"/>
      <c r="O523" s="378"/>
      <c r="S523" s="237"/>
      <c r="T523" s="261"/>
      <c r="U523" s="261"/>
      <c r="V523" s="261"/>
      <c r="W523" s="261"/>
      <c r="X523" s="261"/>
      <c r="Z523" s="378"/>
      <c r="AA523" s="261"/>
      <c r="AB523" s="261"/>
    </row>
    <row r="524" spans="1:28">
      <c r="A524" s="261"/>
      <c r="B524" s="261"/>
      <c r="C524" s="261"/>
      <c r="D524" s="261"/>
      <c r="E524" s="261"/>
      <c r="F524" s="261"/>
      <c r="G524" s="261"/>
      <c r="H524" s="378"/>
      <c r="K524" s="378"/>
      <c r="L524" s="378"/>
      <c r="M524" s="378"/>
      <c r="N524" s="378"/>
      <c r="O524" s="378"/>
      <c r="S524" s="237"/>
      <c r="T524" s="261"/>
      <c r="U524" s="261"/>
      <c r="V524" s="261"/>
      <c r="W524" s="261"/>
      <c r="X524" s="261"/>
      <c r="Z524" s="378"/>
      <c r="AA524" s="261"/>
      <c r="AB524" s="261"/>
    </row>
    <row r="525" spans="1:28">
      <c r="A525" s="261"/>
      <c r="B525" s="261"/>
      <c r="C525" s="261"/>
      <c r="D525" s="261"/>
      <c r="E525" s="261"/>
      <c r="F525" s="261"/>
      <c r="G525" s="261"/>
      <c r="H525" s="378"/>
      <c r="K525" s="378"/>
      <c r="L525" s="378"/>
      <c r="M525" s="378"/>
      <c r="N525" s="378"/>
      <c r="O525" s="378"/>
      <c r="S525" s="237"/>
      <c r="T525" s="261"/>
      <c r="U525" s="261"/>
      <c r="V525" s="261"/>
      <c r="W525" s="261"/>
      <c r="X525" s="261"/>
      <c r="Z525" s="378"/>
      <c r="AA525" s="261"/>
      <c r="AB525" s="261"/>
    </row>
    <row r="526" spans="1:28">
      <c r="A526" s="261"/>
      <c r="B526" s="261"/>
      <c r="C526" s="261"/>
      <c r="D526" s="261"/>
      <c r="E526" s="261"/>
      <c r="F526" s="261"/>
      <c r="G526" s="261"/>
      <c r="H526" s="378"/>
      <c r="K526" s="378"/>
      <c r="L526" s="378"/>
      <c r="M526" s="378"/>
      <c r="N526" s="378"/>
      <c r="O526" s="378"/>
      <c r="S526" s="237"/>
      <c r="T526" s="261"/>
      <c r="U526" s="261"/>
      <c r="V526" s="261"/>
      <c r="W526" s="261"/>
      <c r="X526" s="261"/>
      <c r="Z526" s="378"/>
      <c r="AA526" s="261"/>
      <c r="AB526" s="261"/>
    </row>
    <row r="527" spans="1:28">
      <c r="A527" s="261"/>
      <c r="B527" s="261"/>
      <c r="C527" s="261"/>
      <c r="D527" s="261"/>
      <c r="E527" s="261"/>
      <c r="F527" s="261"/>
      <c r="G527" s="261"/>
      <c r="H527" s="378"/>
      <c r="K527" s="378"/>
      <c r="L527" s="378"/>
      <c r="M527" s="378"/>
      <c r="N527" s="378"/>
      <c r="O527" s="378"/>
      <c r="S527" s="237"/>
      <c r="T527" s="261"/>
      <c r="U527" s="261"/>
      <c r="V527" s="261"/>
      <c r="W527" s="261"/>
      <c r="X527" s="261"/>
      <c r="Z527" s="378"/>
      <c r="AA527" s="261"/>
      <c r="AB527" s="261"/>
    </row>
    <row r="528" spans="1:28">
      <c r="A528" s="261"/>
      <c r="B528" s="261"/>
      <c r="C528" s="261"/>
      <c r="D528" s="261"/>
      <c r="E528" s="261"/>
      <c r="F528" s="261"/>
      <c r="G528" s="261"/>
      <c r="H528" s="378"/>
      <c r="K528" s="378"/>
      <c r="L528" s="378"/>
      <c r="M528" s="378"/>
      <c r="N528" s="378"/>
      <c r="O528" s="378"/>
      <c r="S528" s="237"/>
      <c r="T528" s="261"/>
      <c r="U528" s="261"/>
      <c r="V528" s="261"/>
      <c r="W528" s="261"/>
      <c r="X528" s="261"/>
      <c r="Z528" s="378"/>
      <c r="AA528" s="261"/>
      <c r="AB528" s="261"/>
    </row>
    <row r="529" spans="1:28">
      <c r="A529" s="261"/>
      <c r="B529" s="261"/>
      <c r="C529" s="261"/>
      <c r="D529" s="261"/>
      <c r="E529" s="261"/>
      <c r="F529" s="261"/>
      <c r="G529" s="261"/>
      <c r="H529" s="378"/>
      <c r="K529" s="378"/>
      <c r="L529" s="378"/>
      <c r="M529" s="378"/>
      <c r="N529" s="378"/>
      <c r="O529" s="378"/>
      <c r="S529" s="237"/>
      <c r="T529" s="261"/>
      <c r="U529" s="261"/>
      <c r="V529" s="261"/>
      <c r="W529" s="261"/>
      <c r="X529" s="261"/>
      <c r="Z529" s="378"/>
      <c r="AA529" s="261"/>
      <c r="AB529" s="261"/>
    </row>
    <row r="530" spans="1:28">
      <c r="A530" s="261"/>
      <c r="B530" s="261"/>
      <c r="C530" s="261"/>
      <c r="D530" s="261"/>
      <c r="E530" s="261"/>
      <c r="F530" s="261"/>
      <c r="G530" s="261"/>
      <c r="H530" s="378"/>
      <c r="K530" s="378"/>
      <c r="L530" s="378"/>
      <c r="M530" s="378"/>
      <c r="N530" s="378"/>
      <c r="O530" s="378"/>
      <c r="S530" s="237"/>
      <c r="T530" s="261"/>
      <c r="U530" s="261"/>
      <c r="V530" s="261"/>
      <c r="W530" s="261"/>
      <c r="X530" s="261"/>
      <c r="Z530" s="378"/>
      <c r="AA530" s="261"/>
      <c r="AB530" s="261"/>
    </row>
    <row r="531" spans="1:28">
      <c r="A531" s="261"/>
      <c r="B531" s="261"/>
      <c r="C531" s="261"/>
      <c r="D531" s="261"/>
      <c r="E531" s="261"/>
      <c r="F531" s="261"/>
      <c r="G531" s="261"/>
      <c r="H531" s="378"/>
      <c r="K531" s="378"/>
      <c r="L531" s="378"/>
      <c r="M531" s="378"/>
      <c r="N531" s="378"/>
      <c r="O531" s="378"/>
      <c r="S531" s="237"/>
      <c r="T531" s="261"/>
      <c r="U531" s="261"/>
      <c r="V531" s="261"/>
      <c r="W531" s="261"/>
      <c r="X531" s="261"/>
      <c r="Z531" s="378"/>
      <c r="AA531" s="261"/>
      <c r="AB531" s="261"/>
    </row>
    <row r="532" spans="1:28">
      <c r="A532" s="261"/>
      <c r="B532" s="261"/>
      <c r="C532" s="261"/>
      <c r="D532" s="261"/>
      <c r="E532" s="261"/>
      <c r="F532" s="261"/>
      <c r="G532" s="261"/>
      <c r="H532" s="378"/>
      <c r="K532" s="378"/>
      <c r="L532" s="378"/>
      <c r="M532" s="378"/>
      <c r="N532" s="378"/>
      <c r="O532" s="378"/>
      <c r="S532" s="237"/>
      <c r="T532" s="261"/>
      <c r="U532" s="261"/>
      <c r="V532" s="261"/>
      <c r="W532" s="261"/>
      <c r="X532" s="261"/>
      <c r="Z532" s="378"/>
      <c r="AA532" s="261"/>
      <c r="AB532" s="261"/>
    </row>
    <row r="533" spans="1:28">
      <c r="A533" s="261"/>
      <c r="B533" s="261"/>
      <c r="C533" s="261"/>
      <c r="D533" s="261"/>
      <c r="E533" s="261"/>
      <c r="F533" s="261"/>
      <c r="G533" s="261"/>
      <c r="H533" s="378"/>
      <c r="K533" s="378"/>
      <c r="L533" s="378"/>
      <c r="M533" s="378"/>
      <c r="N533" s="378"/>
      <c r="O533" s="378"/>
      <c r="S533" s="237"/>
      <c r="T533" s="261"/>
      <c r="U533" s="261"/>
      <c r="V533" s="261"/>
      <c r="W533" s="261"/>
      <c r="X533" s="261"/>
      <c r="Z533" s="378"/>
      <c r="AA533" s="261"/>
      <c r="AB533" s="261"/>
    </row>
    <row r="534" spans="1:28">
      <c r="A534" s="261"/>
      <c r="B534" s="261"/>
      <c r="C534" s="261"/>
      <c r="D534" s="261"/>
      <c r="E534" s="261"/>
      <c r="F534" s="261"/>
      <c r="G534" s="261"/>
      <c r="H534" s="378"/>
      <c r="K534" s="378"/>
      <c r="L534" s="378"/>
      <c r="M534" s="378"/>
      <c r="N534" s="378"/>
      <c r="O534" s="378"/>
      <c r="S534" s="237"/>
      <c r="T534" s="261"/>
      <c r="U534" s="261"/>
      <c r="V534" s="261"/>
      <c r="W534" s="261"/>
      <c r="X534" s="261"/>
      <c r="Z534" s="378"/>
      <c r="AA534" s="261"/>
      <c r="AB534" s="261"/>
    </row>
    <row r="535" spans="1:28">
      <c r="A535" s="261"/>
      <c r="B535" s="261"/>
      <c r="C535" s="261"/>
      <c r="D535" s="261"/>
      <c r="E535" s="261"/>
      <c r="F535" s="261"/>
      <c r="G535" s="261"/>
      <c r="H535" s="378"/>
      <c r="K535" s="378"/>
      <c r="L535" s="378"/>
      <c r="M535" s="378"/>
      <c r="N535" s="378"/>
      <c r="O535" s="378"/>
      <c r="S535" s="237"/>
      <c r="T535" s="261"/>
      <c r="U535" s="261"/>
      <c r="V535" s="261"/>
      <c r="W535" s="261"/>
      <c r="X535" s="261"/>
      <c r="Z535" s="378"/>
      <c r="AA535" s="261"/>
      <c r="AB535" s="261"/>
    </row>
    <row r="536" spans="1:28">
      <c r="A536" s="261"/>
      <c r="B536" s="261"/>
      <c r="C536" s="261"/>
      <c r="D536" s="261"/>
      <c r="E536" s="261"/>
      <c r="F536" s="261"/>
      <c r="G536" s="261"/>
      <c r="H536" s="378"/>
      <c r="K536" s="378"/>
      <c r="L536" s="378"/>
      <c r="M536" s="378"/>
      <c r="N536" s="378"/>
      <c r="O536" s="378"/>
      <c r="S536" s="237"/>
      <c r="T536" s="261"/>
      <c r="U536" s="261"/>
      <c r="V536" s="261"/>
      <c r="W536" s="261"/>
      <c r="X536" s="261"/>
      <c r="Z536" s="378"/>
      <c r="AA536" s="261"/>
      <c r="AB536" s="261"/>
    </row>
    <row r="537" spans="1:28">
      <c r="A537" s="261"/>
      <c r="B537" s="261"/>
      <c r="C537" s="261"/>
      <c r="D537" s="261"/>
      <c r="E537" s="261"/>
      <c r="F537" s="261"/>
      <c r="G537" s="261"/>
      <c r="H537" s="378"/>
      <c r="K537" s="378"/>
      <c r="L537" s="378"/>
      <c r="M537" s="378"/>
      <c r="N537" s="378"/>
      <c r="O537" s="378"/>
      <c r="S537" s="237"/>
      <c r="T537" s="261"/>
      <c r="U537" s="261"/>
      <c r="V537" s="261"/>
      <c r="W537" s="261"/>
      <c r="X537" s="261"/>
      <c r="Z537" s="378"/>
      <c r="AA537" s="261"/>
      <c r="AB537" s="261"/>
    </row>
    <row r="538" spans="1:28">
      <c r="A538" s="261"/>
      <c r="B538" s="261"/>
      <c r="C538" s="261"/>
      <c r="D538" s="261"/>
      <c r="E538" s="261"/>
      <c r="F538" s="261"/>
      <c r="G538" s="261"/>
      <c r="H538" s="378"/>
      <c r="K538" s="378"/>
      <c r="L538" s="378"/>
      <c r="M538" s="378"/>
      <c r="N538" s="378"/>
      <c r="O538" s="378"/>
      <c r="S538" s="237"/>
      <c r="T538" s="261"/>
      <c r="U538" s="261"/>
      <c r="V538" s="261"/>
      <c r="W538" s="261"/>
      <c r="X538" s="261"/>
      <c r="Z538" s="378"/>
      <c r="AA538" s="261"/>
      <c r="AB538" s="261"/>
    </row>
    <row r="539" spans="1:28">
      <c r="A539" s="261"/>
      <c r="B539" s="261"/>
      <c r="C539" s="261"/>
      <c r="D539" s="261"/>
      <c r="E539" s="261"/>
      <c r="F539" s="261"/>
      <c r="G539" s="261"/>
      <c r="H539" s="378"/>
      <c r="K539" s="378"/>
      <c r="L539" s="378"/>
      <c r="M539" s="378"/>
      <c r="N539" s="378"/>
      <c r="O539" s="378"/>
      <c r="S539" s="237"/>
      <c r="T539" s="261"/>
      <c r="U539" s="261"/>
      <c r="V539" s="261"/>
      <c r="W539" s="261"/>
      <c r="X539" s="261"/>
      <c r="Z539" s="378"/>
      <c r="AA539" s="261"/>
      <c r="AB539" s="261"/>
    </row>
    <row r="540" spans="1:28">
      <c r="A540" s="261"/>
      <c r="B540" s="261"/>
      <c r="C540" s="261"/>
      <c r="D540" s="261"/>
      <c r="E540" s="261"/>
      <c r="F540" s="261"/>
      <c r="G540" s="261"/>
      <c r="H540" s="378"/>
      <c r="K540" s="378"/>
      <c r="L540" s="378"/>
      <c r="M540" s="378"/>
      <c r="N540" s="378"/>
      <c r="O540" s="378"/>
      <c r="S540" s="237"/>
      <c r="T540" s="261"/>
      <c r="U540" s="261"/>
      <c r="V540" s="261"/>
      <c r="W540" s="261"/>
      <c r="X540" s="261"/>
      <c r="Z540" s="378"/>
      <c r="AA540" s="261"/>
      <c r="AB540" s="261"/>
    </row>
    <row r="541" spans="1:28">
      <c r="A541" s="261"/>
      <c r="B541" s="261"/>
      <c r="C541" s="261"/>
      <c r="D541" s="261"/>
      <c r="E541" s="261"/>
      <c r="F541" s="261"/>
      <c r="G541" s="261"/>
      <c r="H541" s="378"/>
      <c r="K541" s="378"/>
      <c r="L541" s="378"/>
      <c r="M541" s="378"/>
      <c r="N541" s="378"/>
      <c r="O541" s="378"/>
      <c r="S541" s="237"/>
      <c r="T541" s="261"/>
      <c r="U541" s="261"/>
      <c r="V541" s="261"/>
      <c r="W541" s="261"/>
      <c r="X541" s="261"/>
      <c r="Z541" s="378"/>
      <c r="AA541" s="261"/>
      <c r="AB541" s="261"/>
    </row>
    <row r="542" spans="1:28">
      <c r="A542" s="261"/>
      <c r="B542" s="261"/>
      <c r="C542" s="261"/>
      <c r="D542" s="261"/>
      <c r="E542" s="261"/>
      <c r="F542" s="261"/>
      <c r="G542" s="261"/>
      <c r="H542" s="378"/>
      <c r="K542" s="378"/>
      <c r="L542" s="378"/>
      <c r="M542" s="378"/>
      <c r="N542" s="378"/>
      <c r="O542" s="378"/>
      <c r="S542" s="237"/>
      <c r="T542" s="261"/>
      <c r="U542" s="261"/>
      <c r="V542" s="261"/>
      <c r="W542" s="261"/>
      <c r="X542" s="261"/>
      <c r="Z542" s="378"/>
      <c r="AA542" s="261"/>
      <c r="AB542" s="261"/>
    </row>
    <row r="543" spans="1:28">
      <c r="A543" s="261"/>
      <c r="B543" s="261"/>
      <c r="C543" s="261"/>
      <c r="D543" s="261"/>
      <c r="E543" s="261"/>
      <c r="F543" s="261"/>
      <c r="G543" s="261"/>
      <c r="H543" s="378"/>
      <c r="K543" s="378"/>
      <c r="L543" s="378"/>
      <c r="M543" s="378"/>
      <c r="N543" s="378"/>
      <c r="O543" s="378"/>
      <c r="S543" s="237"/>
      <c r="T543" s="261"/>
      <c r="U543" s="261"/>
      <c r="V543" s="261"/>
      <c r="W543" s="261"/>
      <c r="X543" s="261"/>
      <c r="Z543" s="378"/>
      <c r="AA543" s="261"/>
      <c r="AB543" s="261"/>
    </row>
    <row r="544" spans="1:28">
      <c r="A544" s="261"/>
      <c r="B544" s="261"/>
      <c r="C544" s="261"/>
      <c r="D544" s="261"/>
      <c r="E544" s="261"/>
      <c r="F544" s="261"/>
      <c r="G544" s="261"/>
      <c r="H544" s="378"/>
      <c r="K544" s="378"/>
      <c r="L544" s="378"/>
      <c r="M544" s="378"/>
      <c r="N544" s="378"/>
      <c r="O544" s="378"/>
      <c r="S544" s="237"/>
      <c r="T544" s="261"/>
      <c r="U544" s="261"/>
      <c r="V544" s="261"/>
      <c r="W544" s="261"/>
      <c r="X544" s="261"/>
      <c r="Z544" s="378"/>
      <c r="AA544" s="261"/>
      <c r="AB544" s="261"/>
    </row>
    <row r="545" spans="1:28">
      <c r="A545" s="261"/>
      <c r="B545" s="261"/>
      <c r="C545" s="261"/>
      <c r="D545" s="261"/>
      <c r="E545" s="261"/>
      <c r="F545" s="261"/>
      <c r="G545" s="261"/>
      <c r="H545" s="378"/>
      <c r="K545" s="378"/>
      <c r="L545" s="378"/>
      <c r="M545" s="378"/>
      <c r="N545" s="378"/>
      <c r="O545" s="378"/>
      <c r="S545" s="237"/>
      <c r="T545" s="261"/>
      <c r="U545" s="261"/>
      <c r="V545" s="261"/>
      <c r="W545" s="261"/>
      <c r="X545" s="261"/>
      <c r="Z545" s="378"/>
      <c r="AA545" s="261"/>
      <c r="AB545" s="261"/>
    </row>
    <row r="546" spans="1:28">
      <c r="A546" s="261"/>
      <c r="B546" s="261"/>
      <c r="C546" s="261"/>
      <c r="D546" s="261"/>
      <c r="E546" s="261"/>
      <c r="F546" s="261"/>
      <c r="G546" s="261"/>
      <c r="H546" s="378"/>
      <c r="K546" s="378"/>
      <c r="L546" s="378"/>
      <c r="M546" s="378"/>
      <c r="N546" s="378"/>
      <c r="O546" s="378"/>
      <c r="S546" s="237"/>
      <c r="T546" s="261"/>
      <c r="U546" s="261"/>
      <c r="V546" s="261"/>
      <c r="W546" s="261"/>
      <c r="X546" s="261"/>
      <c r="Z546" s="378"/>
      <c r="AA546" s="261"/>
      <c r="AB546" s="261"/>
    </row>
    <row r="547" spans="1:28">
      <c r="A547" s="261"/>
      <c r="B547" s="261"/>
      <c r="C547" s="261"/>
      <c r="D547" s="261"/>
      <c r="E547" s="261"/>
      <c r="F547" s="261"/>
      <c r="G547" s="261"/>
      <c r="H547" s="378"/>
      <c r="K547" s="378"/>
      <c r="L547" s="378"/>
      <c r="M547" s="378"/>
      <c r="N547" s="378"/>
      <c r="O547" s="378"/>
      <c r="S547" s="237"/>
      <c r="T547" s="261"/>
      <c r="U547" s="261"/>
      <c r="V547" s="261"/>
      <c r="W547" s="261"/>
      <c r="X547" s="261"/>
      <c r="Z547" s="378"/>
      <c r="AA547" s="261"/>
      <c r="AB547" s="261"/>
    </row>
    <row r="548" spans="1:28">
      <c r="A548" s="261"/>
      <c r="B548" s="261"/>
      <c r="C548" s="261"/>
      <c r="D548" s="261"/>
      <c r="E548" s="261"/>
      <c r="F548" s="261"/>
      <c r="G548" s="261"/>
      <c r="H548" s="378"/>
      <c r="K548" s="378"/>
      <c r="L548" s="378"/>
      <c r="M548" s="378"/>
      <c r="N548" s="378"/>
      <c r="O548" s="378"/>
      <c r="S548" s="237"/>
      <c r="T548" s="261"/>
      <c r="U548" s="261"/>
      <c r="V548" s="261"/>
      <c r="W548" s="261"/>
      <c r="X548" s="261"/>
      <c r="Z548" s="378"/>
      <c r="AA548" s="261"/>
      <c r="AB548" s="261"/>
    </row>
    <row r="549" spans="1:28">
      <c r="A549" s="261"/>
      <c r="B549" s="261"/>
      <c r="C549" s="261"/>
      <c r="D549" s="261"/>
      <c r="E549" s="261"/>
      <c r="F549" s="261"/>
      <c r="G549" s="261"/>
      <c r="H549" s="378"/>
      <c r="K549" s="378"/>
      <c r="L549" s="378"/>
      <c r="M549" s="378"/>
      <c r="N549" s="378"/>
      <c r="O549" s="378"/>
      <c r="S549" s="237"/>
      <c r="T549" s="261"/>
      <c r="U549" s="261"/>
      <c r="V549" s="261"/>
      <c r="W549" s="261"/>
      <c r="X549" s="261"/>
      <c r="Z549" s="378"/>
      <c r="AA549" s="261"/>
      <c r="AB549" s="261"/>
    </row>
    <row r="550" spans="1:28">
      <c r="A550" s="261"/>
      <c r="B550" s="261"/>
      <c r="C550" s="261"/>
      <c r="D550" s="261"/>
      <c r="E550" s="261"/>
      <c r="F550" s="261"/>
      <c r="G550" s="261"/>
      <c r="H550" s="378"/>
      <c r="K550" s="378"/>
      <c r="L550" s="378"/>
      <c r="M550" s="378"/>
      <c r="N550" s="378"/>
      <c r="O550" s="378"/>
      <c r="S550" s="237"/>
      <c r="T550" s="261"/>
      <c r="U550" s="261"/>
      <c r="V550" s="261"/>
      <c r="W550" s="261"/>
      <c r="X550" s="261"/>
      <c r="Z550" s="378"/>
      <c r="AA550" s="261"/>
      <c r="AB550" s="261"/>
    </row>
    <row r="551" spans="1:28">
      <c r="A551" s="261"/>
      <c r="B551" s="261"/>
      <c r="C551" s="261"/>
      <c r="D551" s="261"/>
      <c r="E551" s="261"/>
      <c r="F551" s="261"/>
      <c r="G551" s="261"/>
      <c r="H551" s="378"/>
      <c r="K551" s="378"/>
      <c r="L551" s="378"/>
      <c r="M551" s="378"/>
      <c r="N551" s="378"/>
      <c r="O551" s="378"/>
      <c r="S551" s="237"/>
      <c r="T551" s="261"/>
      <c r="U551" s="261"/>
      <c r="V551" s="261"/>
      <c r="W551" s="261"/>
      <c r="X551" s="261"/>
      <c r="Z551" s="378"/>
      <c r="AA551" s="261"/>
      <c r="AB551" s="261"/>
    </row>
    <row r="552" spans="1:28">
      <c r="A552" s="261"/>
      <c r="B552" s="261"/>
      <c r="C552" s="261"/>
      <c r="D552" s="261"/>
      <c r="E552" s="261"/>
      <c r="F552" s="261"/>
      <c r="G552" s="261"/>
      <c r="H552" s="378"/>
      <c r="K552" s="378"/>
      <c r="L552" s="378"/>
      <c r="M552" s="378"/>
      <c r="N552" s="378"/>
      <c r="O552" s="378"/>
      <c r="S552" s="237"/>
      <c r="T552" s="261"/>
      <c r="U552" s="261"/>
      <c r="V552" s="261"/>
      <c r="W552" s="261"/>
      <c r="X552" s="261"/>
      <c r="Z552" s="378"/>
      <c r="AA552" s="261"/>
      <c r="AB552" s="261"/>
    </row>
    <row r="553" spans="1:28">
      <c r="A553" s="261"/>
      <c r="B553" s="261"/>
      <c r="C553" s="261"/>
      <c r="D553" s="261"/>
      <c r="E553" s="261"/>
      <c r="F553" s="261"/>
      <c r="G553" s="261"/>
      <c r="H553" s="378"/>
      <c r="K553" s="378"/>
      <c r="L553" s="378"/>
      <c r="M553" s="378"/>
      <c r="N553" s="378"/>
      <c r="O553" s="378"/>
      <c r="S553" s="237"/>
      <c r="T553" s="261"/>
      <c r="U553" s="261"/>
      <c r="V553" s="261"/>
      <c r="W553" s="261"/>
      <c r="X553" s="261"/>
      <c r="Z553" s="378"/>
      <c r="AA553" s="261"/>
      <c r="AB553" s="261"/>
    </row>
    <row r="554" spans="1:28">
      <c r="A554" s="261"/>
      <c r="B554" s="261"/>
      <c r="C554" s="261"/>
      <c r="D554" s="261"/>
      <c r="E554" s="261"/>
      <c r="F554" s="261"/>
      <c r="G554" s="261"/>
      <c r="H554" s="378"/>
      <c r="K554" s="378"/>
      <c r="L554" s="378"/>
      <c r="M554" s="378"/>
      <c r="N554" s="378"/>
      <c r="O554" s="378"/>
      <c r="S554" s="237"/>
      <c r="T554" s="261"/>
      <c r="U554" s="261"/>
      <c r="V554" s="261"/>
      <c r="W554" s="261"/>
      <c r="X554" s="261"/>
      <c r="Z554" s="378"/>
      <c r="AA554" s="261"/>
      <c r="AB554" s="261"/>
    </row>
    <row r="555" spans="1:28">
      <c r="A555" s="261"/>
      <c r="B555" s="261"/>
      <c r="C555" s="261"/>
      <c r="D555" s="261"/>
      <c r="E555" s="261"/>
      <c r="F555" s="261"/>
      <c r="G555" s="261"/>
      <c r="H555" s="378"/>
      <c r="K555" s="378"/>
      <c r="L555" s="378"/>
      <c r="M555" s="378"/>
      <c r="N555" s="378"/>
      <c r="O555" s="378"/>
      <c r="S555" s="237"/>
      <c r="T555" s="261"/>
      <c r="U555" s="261"/>
      <c r="V555" s="261"/>
      <c r="W555" s="261"/>
      <c r="X555" s="261"/>
      <c r="Z555" s="378"/>
      <c r="AA555" s="261"/>
      <c r="AB555" s="261"/>
    </row>
    <row r="556" spans="1:28">
      <c r="A556" s="261"/>
      <c r="B556" s="261"/>
      <c r="C556" s="261"/>
      <c r="D556" s="261"/>
      <c r="E556" s="261"/>
      <c r="F556" s="261"/>
      <c r="G556" s="261"/>
      <c r="H556" s="378"/>
      <c r="K556" s="378"/>
      <c r="L556" s="378"/>
      <c r="M556" s="378"/>
      <c r="N556" s="378"/>
      <c r="O556" s="378"/>
      <c r="S556" s="237"/>
      <c r="T556" s="261"/>
      <c r="U556" s="261"/>
      <c r="V556" s="261"/>
      <c r="W556" s="261"/>
      <c r="X556" s="261"/>
      <c r="Z556" s="378"/>
      <c r="AA556" s="261"/>
      <c r="AB556" s="261"/>
    </row>
    <row r="557" spans="1:28">
      <c r="A557" s="261"/>
      <c r="B557" s="261"/>
      <c r="C557" s="261"/>
      <c r="D557" s="261"/>
      <c r="E557" s="261"/>
      <c r="F557" s="261"/>
      <c r="G557" s="261"/>
      <c r="H557" s="378"/>
      <c r="K557" s="378"/>
      <c r="L557" s="378"/>
      <c r="M557" s="378"/>
      <c r="N557" s="378"/>
      <c r="O557" s="378"/>
      <c r="S557" s="237"/>
      <c r="T557" s="261"/>
      <c r="U557" s="261"/>
      <c r="V557" s="261"/>
      <c r="W557" s="261"/>
      <c r="X557" s="261"/>
      <c r="Z557" s="378"/>
      <c r="AA557" s="261"/>
      <c r="AB557" s="261"/>
    </row>
    <row r="558" spans="1:28">
      <c r="A558" s="261"/>
      <c r="B558" s="261"/>
      <c r="C558" s="261"/>
      <c r="D558" s="261"/>
      <c r="E558" s="261"/>
      <c r="F558" s="261"/>
      <c r="G558" s="261"/>
      <c r="H558" s="378"/>
      <c r="K558" s="378"/>
      <c r="L558" s="378"/>
      <c r="M558" s="378"/>
      <c r="N558" s="378"/>
      <c r="O558" s="378"/>
      <c r="S558" s="237"/>
      <c r="T558" s="261"/>
      <c r="U558" s="261"/>
      <c r="V558" s="261"/>
      <c r="W558" s="261"/>
      <c r="X558" s="261"/>
      <c r="Z558" s="378"/>
      <c r="AA558" s="261"/>
      <c r="AB558" s="261"/>
    </row>
    <row r="559" spans="1:28">
      <c r="A559" s="261"/>
      <c r="B559" s="261"/>
      <c r="C559" s="261"/>
      <c r="D559" s="261"/>
      <c r="E559" s="261"/>
      <c r="F559" s="261"/>
      <c r="G559" s="261"/>
      <c r="H559" s="378"/>
      <c r="K559" s="378"/>
      <c r="L559" s="378"/>
      <c r="M559" s="378"/>
      <c r="N559" s="378"/>
      <c r="O559" s="378"/>
      <c r="S559" s="237"/>
      <c r="T559" s="261"/>
      <c r="U559" s="261"/>
      <c r="V559" s="261"/>
      <c r="W559" s="261"/>
      <c r="X559" s="261"/>
      <c r="Z559" s="378"/>
      <c r="AA559" s="261"/>
      <c r="AB559" s="261"/>
    </row>
    <row r="560" spans="1:28">
      <c r="A560" s="261"/>
      <c r="B560" s="261"/>
      <c r="C560" s="261"/>
      <c r="D560" s="261"/>
      <c r="E560" s="261"/>
      <c r="F560" s="261"/>
      <c r="G560" s="261"/>
      <c r="H560" s="378"/>
      <c r="K560" s="378"/>
      <c r="L560" s="378"/>
      <c r="M560" s="378"/>
      <c r="N560" s="378"/>
      <c r="O560" s="378"/>
      <c r="S560" s="237"/>
      <c r="T560" s="261"/>
      <c r="U560" s="261"/>
      <c r="V560" s="261"/>
      <c r="W560" s="261"/>
      <c r="X560" s="261"/>
      <c r="Z560" s="378"/>
      <c r="AA560" s="261"/>
      <c r="AB560" s="261"/>
    </row>
    <row r="561" spans="1:28">
      <c r="A561" s="261"/>
      <c r="B561" s="261"/>
      <c r="C561" s="261"/>
      <c r="D561" s="261"/>
      <c r="E561" s="261"/>
      <c r="F561" s="261"/>
      <c r="G561" s="261"/>
      <c r="H561" s="378"/>
      <c r="K561" s="378"/>
      <c r="L561" s="378"/>
      <c r="M561" s="378"/>
      <c r="N561" s="378"/>
      <c r="O561" s="378"/>
      <c r="S561" s="237"/>
      <c r="T561" s="261"/>
      <c r="U561" s="261"/>
      <c r="V561" s="261"/>
      <c r="W561" s="261"/>
      <c r="X561" s="261"/>
      <c r="Z561" s="378"/>
      <c r="AA561" s="261"/>
      <c r="AB561" s="261"/>
    </row>
    <row r="562" spans="1:28">
      <c r="A562" s="261"/>
      <c r="B562" s="261"/>
      <c r="C562" s="261"/>
      <c r="D562" s="261"/>
      <c r="E562" s="261"/>
      <c r="F562" s="261"/>
      <c r="G562" s="261"/>
      <c r="H562" s="378"/>
      <c r="K562" s="378"/>
      <c r="L562" s="378"/>
      <c r="M562" s="378"/>
      <c r="N562" s="378"/>
      <c r="O562" s="378"/>
      <c r="S562" s="237"/>
      <c r="T562" s="261"/>
      <c r="U562" s="261"/>
      <c r="V562" s="261"/>
      <c r="W562" s="261"/>
      <c r="X562" s="261"/>
      <c r="Z562" s="378"/>
      <c r="AA562" s="261"/>
      <c r="AB562" s="261"/>
    </row>
    <row r="563" spans="1:28">
      <c r="A563" s="261"/>
      <c r="B563" s="261"/>
      <c r="C563" s="261"/>
      <c r="D563" s="261"/>
      <c r="E563" s="261"/>
      <c r="F563" s="261"/>
      <c r="G563" s="261"/>
      <c r="H563" s="378"/>
      <c r="K563" s="378"/>
      <c r="L563" s="378"/>
      <c r="M563" s="378"/>
      <c r="N563" s="378"/>
      <c r="O563" s="378"/>
      <c r="S563" s="237"/>
      <c r="T563" s="261"/>
      <c r="U563" s="261"/>
      <c r="V563" s="261"/>
      <c r="W563" s="261"/>
      <c r="X563" s="261"/>
      <c r="Z563" s="378"/>
      <c r="AA563" s="261"/>
      <c r="AB563" s="261"/>
    </row>
    <row r="564" spans="1:28">
      <c r="A564" s="261"/>
      <c r="B564" s="261"/>
      <c r="C564" s="261"/>
      <c r="D564" s="261"/>
      <c r="E564" s="261"/>
      <c r="F564" s="261"/>
      <c r="G564" s="261"/>
      <c r="H564" s="378"/>
      <c r="K564" s="378"/>
      <c r="L564" s="378"/>
      <c r="M564" s="378"/>
      <c r="N564" s="378"/>
      <c r="O564" s="378"/>
      <c r="S564" s="237"/>
      <c r="T564" s="261"/>
      <c r="U564" s="261"/>
      <c r="V564" s="261"/>
      <c r="W564" s="261"/>
      <c r="X564" s="261"/>
      <c r="Z564" s="378"/>
      <c r="AA564" s="261"/>
      <c r="AB564" s="261"/>
    </row>
    <row r="565" spans="1:28">
      <c r="A565" s="261"/>
      <c r="B565" s="261"/>
      <c r="C565" s="261"/>
      <c r="D565" s="261"/>
      <c r="E565" s="261"/>
      <c r="F565" s="261"/>
      <c r="G565" s="261"/>
      <c r="H565" s="378"/>
      <c r="K565" s="378"/>
      <c r="L565" s="378"/>
      <c r="M565" s="378"/>
      <c r="N565" s="378"/>
      <c r="O565" s="378"/>
      <c r="S565" s="237"/>
      <c r="T565" s="261"/>
      <c r="U565" s="261"/>
      <c r="V565" s="261"/>
      <c r="W565" s="261"/>
      <c r="X565" s="261"/>
      <c r="Z565" s="378"/>
      <c r="AA565" s="261"/>
      <c r="AB565" s="261"/>
    </row>
    <row r="566" spans="1:28">
      <c r="A566" s="261"/>
      <c r="B566" s="261"/>
      <c r="C566" s="261"/>
      <c r="D566" s="261"/>
      <c r="E566" s="261"/>
      <c r="F566" s="261"/>
      <c r="G566" s="261"/>
      <c r="H566" s="378"/>
      <c r="K566" s="378"/>
      <c r="L566" s="378"/>
      <c r="M566" s="378"/>
      <c r="N566" s="378"/>
      <c r="O566" s="378"/>
      <c r="S566" s="237"/>
      <c r="T566" s="261"/>
      <c r="U566" s="261"/>
      <c r="V566" s="261"/>
      <c r="W566" s="261"/>
      <c r="X566" s="261"/>
      <c r="Z566" s="378"/>
      <c r="AA566" s="261"/>
      <c r="AB566" s="261"/>
    </row>
    <row r="567" spans="1:28">
      <c r="A567" s="261"/>
      <c r="B567" s="261"/>
      <c r="C567" s="261"/>
      <c r="D567" s="261"/>
      <c r="E567" s="261"/>
      <c r="F567" s="261"/>
      <c r="G567" s="261"/>
      <c r="H567" s="378"/>
      <c r="K567" s="378"/>
      <c r="L567" s="378"/>
      <c r="M567" s="378"/>
      <c r="N567" s="378"/>
      <c r="O567" s="378"/>
      <c r="S567" s="237"/>
      <c r="T567" s="261"/>
      <c r="U567" s="261"/>
      <c r="V567" s="261"/>
      <c r="W567" s="261"/>
      <c r="X567" s="261"/>
      <c r="Z567" s="378"/>
      <c r="AA567" s="261"/>
      <c r="AB567" s="261"/>
    </row>
    <row r="568" spans="1:28">
      <c r="A568" s="261"/>
      <c r="B568" s="261"/>
      <c r="C568" s="261"/>
      <c r="D568" s="261"/>
      <c r="E568" s="261"/>
      <c r="F568" s="261"/>
      <c r="G568" s="261"/>
      <c r="H568" s="378"/>
      <c r="K568" s="378"/>
      <c r="L568" s="378"/>
      <c r="M568" s="378"/>
      <c r="N568" s="378"/>
      <c r="O568" s="378"/>
      <c r="S568" s="237"/>
      <c r="T568" s="261"/>
      <c r="U568" s="261"/>
      <c r="V568" s="261"/>
      <c r="W568" s="261"/>
      <c r="X568" s="261"/>
      <c r="Z568" s="378"/>
      <c r="AA568" s="261"/>
      <c r="AB568" s="261"/>
    </row>
    <row r="569" spans="1:28">
      <c r="A569" s="261"/>
      <c r="B569" s="261"/>
      <c r="C569" s="261"/>
      <c r="D569" s="261"/>
      <c r="E569" s="261"/>
      <c r="F569" s="261"/>
      <c r="G569" s="261"/>
      <c r="H569" s="378"/>
      <c r="K569" s="378"/>
      <c r="L569" s="378"/>
      <c r="M569" s="378"/>
      <c r="N569" s="378"/>
      <c r="O569" s="378"/>
      <c r="S569" s="237"/>
      <c r="T569" s="261"/>
      <c r="U569" s="261"/>
      <c r="V569" s="261"/>
      <c r="W569" s="261"/>
      <c r="X569" s="261"/>
      <c r="Z569" s="378"/>
      <c r="AA569" s="261"/>
      <c r="AB569" s="261"/>
    </row>
    <row r="570" spans="1:28">
      <c r="A570" s="261"/>
      <c r="B570" s="261"/>
      <c r="C570" s="261"/>
      <c r="D570" s="261"/>
      <c r="E570" s="261"/>
      <c r="F570" s="261"/>
      <c r="G570" s="261"/>
      <c r="H570" s="378"/>
      <c r="K570" s="378"/>
      <c r="L570" s="378"/>
      <c r="M570" s="378"/>
      <c r="N570" s="378"/>
      <c r="O570" s="378"/>
      <c r="S570" s="237"/>
      <c r="T570" s="261"/>
      <c r="U570" s="261"/>
      <c r="V570" s="261"/>
      <c r="W570" s="261"/>
      <c r="X570" s="261"/>
      <c r="Z570" s="378"/>
      <c r="AA570" s="261"/>
      <c r="AB570" s="261"/>
    </row>
    <row r="571" spans="1:28">
      <c r="A571" s="261"/>
      <c r="B571" s="261"/>
      <c r="C571" s="261"/>
      <c r="D571" s="261"/>
      <c r="E571" s="261"/>
      <c r="F571" s="261"/>
      <c r="G571" s="261"/>
      <c r="H571" s="378"/>
      <c r="K571" s="378"/>
      <c r="L571" s="378"/>
      <c r="M571" s="378"/>
      <c r="N571" s="378"/>
      <c r="O571" s="378"/>
      <c r="S571" s="237"/>
      <c r="T571" s="261"/>
      <c r="U571" s="261"/>
      <c r="V571" s="261"/>
      <c r="W571" s="261"/>
      <c r="X571" s="261"/>
      <c r="Z571" s="378"/>
      <c r="AA571" s="261"/>
      <c r="AB571" s="261"/>
    </row>
    <row r="572" spans="1:28">
      <c r="A572" s="261"/>
      <c r="B572" s="261"/>
      <c r="C572" s="261"/>
      <c r="D572" s="261"/>
      <c r="E572" s="261"/>
      <c r="F572" s="261"/>
      <c r="G572" s="261"/>
      <c r="H572" s="378"/>
      <c r="K572" s="378"/>
      <c r="L572" s="378"/>
      <c r="M572" s="378"/>
      <c r="N572" s="378"/>
      <c r="O572" s="378"/>
      <c r="S572" s="237"/>
      <c r="T572" s="261"/>
      <c r="U572" s="261"/>
      <c r="V572" s="261"/>
      <c r="W572" s="261"/>
      <c r="X572" s="261"/>
      <c r="Z572" s="378"/>
      <c r="AA572" s="261"/>
      <c r="AB572" s="261"/>
    </row>
    <row r="573" spans="1:28">
      <c r="A573" s="261"/>
      <c r="B573" s="261"/>
      <c r="C573" s="261"/>
      <c r="D573" s="261"/>
      <c r="E573" s="261"/>
      <c r="F573" s="261"/>
      <c r="G573" s="261"/>
      <c r="H573" s="378"/>
      <c r="K573" s="378"/>
      <c r="L573" s="378"/>
      <c r="M573" s="378"/>
      <c r="N573" s="378"/>
      <c r="O573" s="378"/>
      <c r="S573" s="237"/>
      <c r="T573" s="261"/>
      <c r="U573" s="261"/>
      <c r="V573" s="261"/>
      <c r="W573" s="261"/>
      <c r="X573" s="261"/>
      <c r="Z573" s="378"/>
      <c r="AA573" s="261"/>
      <c r="AB573" s="261"/>
    </row>
    <row r="574" spans="1:28">
      <c r="A574" s="261"/>
      <c r="B574" s="261"/>
      <c r="C574" s="261"/>
      <c r="D574" s="261"/>
      <c r="E574" s="261"/>
      <c r="F574" s="261"/>
      <c r="G574" s="261"/>
      <c r="H574" s="378"/>
      <c r="K574" s="378"/>
      <c r="L574" s="378"/>
      <c r="M574" s="378"/>
      <c r="N574" s="378"/>
      <c r="O574" s="378"/>
      <c r="S574" s="237"/>
      <c r="T574" s="261"/>
      <c r="U574" s="261"/>
      <c r="V574" s="261"/>
      <c r="W574" s="261"/>
      <c r="X574" s="261"/>
      <c r="Z574" s="378"/>
      <c r="AA574" s="261"/>
      <c r="AB574" s="261"/>
    </row>
    <row r="575" spans="1:28">
      <c r="A575" s="261"/>
      <c r="B575" s="261"/>
      <c r="C575" s="261"/>
      <c r="D575" s="261"/>
      <c r="E575" s="261"/>
      <c r="F575" s="261"/>
      <c r="G575" s="261"/>
      <c r="H575" s="378"/>
      <c r="K575" s="378"/>
      <c r="L575" s="378"/>
      <c r="M575" s="378"/>
      <c r="N575" s="378"/>
      <c r="O575" s="378"/>
      <c r="S575" s="237"/>
      <c r="T575" s="261"/>
      <c r="U575" s="261"/>
      <c r="V575" s="261"/>
      <c r="W575" s="261"/>
      <c r="X575" s="261"/>
      <c r="Z575" s="378"/>
      <c r="AA575" s="261"/>
      <c r="AB575" s="261"/>
    </row>
    <row r="576" spans="1:28">
      <c r="A576" s="261"/>
      <c r="B576" s="261"/>
      <c r="C576" s="261"/>
      <c r="D576" s="261"/>
      <c r="E576" s="261"/>
      <c r="F576" s="261"/>
      <c r="G576" s="261"/>
      <c r="H576" s="378"/>
      <c r="K576" s="378"/>
      <c r="L576" s="378"/>
      <c r="M576" s="378"/>
      <c r="N576" s="378"/>
      <c r="O576" s="378"/>
      <c r="S576" s="237"/>
      <c r="T576" s="261"/>
      <c r="U576" s="261"/>
      <c r="V576" s="261"/>
      <c r="W576" s="261"/>
      <c r="X576" s="261"/>
      <c r="Z576" s="378"/>
      <c r="AA576" s="261"/>
      <c r="AB576" s="261"/>
    </row>
    <row r="577" spans="1:28">
      <c r="A577" s="261"/>
      <c r="B577" s="261"/>
      <c r="C577" s="261"/>
      <c r="D577" s="261"/>
      <c r="E577" s="261"/>
      <c r="F577" s="261"/>
      <c r="G577" s="261"/>
      <c r="H577" s="378"/>
      <c r="K577" s="378"/>
      <c r="L577" s="378"/>
      <c r="M577" s="378"/>
      <c r="N577" s="378"/>
      <c r="O577" s="378"/>
      <c r="S577" s="237"/>
      <c r="T577" s="261"/>
      <c r="U577" s="261"/>
      <c r="V577" s="261"/>
      <c r="W577" s="261"/>
      <c r="X577" s="261"/>
      <c r="Z577" s="378"/>
      <c r="AA577" s="261"/>
      <c r="AB577" s="261"/>
    </row>
    <row r="578" spans="1:28">
      <c r="A578" s="261"/>
      <c r="B578" s="261"/>
      <c r="C578" s="261"/>
      <c r="D578" s="261"/>
      <c r="E578" s="261"/>
      <c r="F578" s="261"/>
      <c r="G578" s="261"/>
      <c r="H578" s="378"/>
      <c r="K578" s="378"/>
      <c r="L578" s="378"/>
      <c r="M578" s="378"/>
      <c r="N578" s="378"/>
      <c r="O578" s="378"/>
      <c r="S578" s="237"/>
      <c r="T578" s="261"/>
      <c r="U578" s="261"/>
      <c r="V578" s="261"/>
      <c r="W578" s="261"/>
      <c r="X578" s="261"/>
      <c r="Z578" s="378"/>
      <c r="AA578" s="261"/>
      <c r="AB578" s="261"/>
    </row>
    <row r="579" spans="1:28">
      <c r="A579" s="261"/>
      <c r="B579" s="261"/>
      <c r="C579" s="261"/>
      <c r="D579" s="261"/>
      <c r="E579" s="261"/>
      <c r="F579" s="261"/>
      <c r="G579" s="261"/>
      <c r="H579" s="378"/>
      <c r="K579" s="378"/>
      <c r="L579" s="378"/>
      <c r="M579" s="378"/>
      <c r="N579" s="378"/>
      <c r="O579" s="378"/>
      <c r="S579" s="237"/>
      <c r="T579" s="261"/>
      <c r="U579" s="261"/>
      <c r="V579" s="261"/>
      <c r="W579" s="261"/>
      <c r="X579" s="261"/>
      <c r="Z579" s="378"/>
      <c r="AA579" s="261"/>
      <c r="AB579" s="261"/>
    </row>
    <row r="580" spans="1:28">
      <c r="A580" s="261"/>
      <c r="B580" s="261"/>
      <c r="C580" s="261"/>
      <c r="D580" s="261"/>
      <c r="E580" s="261"/>
      <c r="F580" s="261"/>
      <c r="G580" s="261"/>
      <c r="H580" s="378"/>
      <c r="K580" s="378"/>
      <c r="L580" s="378"/>
      <c r="M580" s="378"/>
      <c r="N580" s="378"/>
      <c r="O580" s="378"/>
      <c r="S580" s="237"/>
      <c r="T580" s="261"/>
      <c r="U580" s="261"/>
      <c r="V580" s="261"/>
      <c r="W580" s="261"/>
      <c r="X580" s="261"/>
      <c r="Z580" s="378"/>
      <c r="AA580" s="261"/>
      <c r="AB580" s="261"/>
    </row>
    <row r="581" spans="1:28">
      <c r="A581" s="261"/>
      <c r="B581" s="261"/>
      <c r="C581" s="261"/>
      <c r="D581" s="261"/>
      <c r="E581" s="261"/>
      <c r="F581" s="261"/>
      <c r="G581" s="261"/>
      <c r="H581" s="378"/>
      <c r="K581" s="378"/>
      <c r="L581" s="378"/>
      <c r="M581" s="378"/>
      <c r="N581" s="378"/>
      <c r="O581" s="378"/>
      <c r="S581" s="237"/>
      <c r="T581" s="261"/>
      <c r="U581" s="261"/>
      <c r="V581" s="261"/>
      <c r="W581" s="261"/>
      <c r="X581" s="261"/>
      <c r="Z581" s="378"/>
      <c r="AA581" s="261"/>
      <c r="AB581" s="261"/>
    </row>
    <row r="582" spans="1:28">
      <c r="A582" s="261"/>
      <c r="B582" s="261"/>
      <c r="C582" s="261"/>
      <c r="D582" s="261"/>
      <c r="E582" s="261"/>
      <c r="F582" s="261"/>
      <c r="G582" s="261"/>
      <c r="H582" s="378"/>
      <c r="K582" s="378"/>
      <c r="L582" s="378"/>
      <c r="M582" s="378"/>
      <c r="N582" s="378"/>
      <c r="O582" s="378"/>
      <c r="S582" s="237"/>
      <c r="T582" s="261"/>
      <c r="U582" s="261"/>
      <c r="V582" s="261"/>
      <c r="W582" s="261"/>
      <c r="X582" s="261"/>
      <c r="Z582" s="378"/>
      <c r="AA582" s="261"/>
      <c r="AB582" s="261"/>
    </row>
    <row r="583" spans="1:28">
      <c r="A583" s="261"/>
      <c r="B583" s="261"/>
      <c r="C583" s="261"/>
      <c r="D583" s="261"/>
      <c r="E583" s="261"/>
      <c r="F583" s="261"/>
      <c r="G583" s="261"/>
      <c r="H583" s="378"/>
      <c r="K583" s="378"/>
      <c r="L583" s="378"/>
      <c r="M583" s="378"/>
      <c r="N583" s="378"/>
      <c r="O583" s="378"/>
      <c r="S583" s="237"/>
      <c r="T583" s="261"/>
      <c r="U583" s="261"/>
      <c r="V583" s="261"/>
      <c r="W583" s="261"/>
      <c r="X583" s="261"/>
      <c r="Z583" s="378"/>
      <c r="AA583" s="261"/>
      <c r="AB583" s="261"/>
    </row>
    <row r="584" spans="1:28">
      <c r="A584" s="261"/>
      <c r="B584" s="261"/>
      <c r="C584" s="261"/>
      <c r="D584" s="261"/>
      <c r="E584" s="261"/>
      <c r="F584" s="261"/>
      <c r="G584" s="261"/>
      <c r="H584" s="378"/>
      <c r="K584" s="378"/>
      <c r="L584" s="378"/>
      <c r="M584" s="378"/>
      <c r="N584" s="378"/>
      <c r="O584" s="378"/>
      <c r="S584" s="237"/>
      <c r="T584" s="261"/>
      <c r="U584" s="261"/>
      <c r="V584" s="261"/>
      <c r="W584" s="261"/>
      <c r="X584" s="261"/>
      <c r="Z584" s="378"/>
      <c r="AA584" s="261"/>
      <c r="AB584" s="261"/>
    </row>
    <row r="585" spans="1:28">
      <c r="A585" s="261"/>
      <c r="B585" s="261"/>
      <c r="C585" s="261"/>
      <c r="D585" s="261"/>
      <c r="E585" s="261"/>
      <c r="F585" s="261"/>
      <c r="G585" s="261"/>
      <c r="H585" s="378"/>
      <c r="K585" s="378"/>
      <c r="L585" s="378"/>
      <c r="M585" s="378"/>
      <c r="N585" s="378"/>
      <c r="O585" s="378"/>
      <c r="S585" s="237"/>
      <c r="T585" s="261"/>
      <c r="U585" s="261"/>
      <c r="V585" s="261"/>
      <c r="W585" s="261"/>
      <c r="X585" s="261"/>
      <c r="Z585" s="378"/>
      <c r="AA585" s="261"/>
      <c r="AB585" s="261"/>
    </row>
    <row r="586" spans="1:28">
      <c r="A586" s="261"/>
      <c r="B586" s="261"/>
      <c r="C586" s="261"/>
      <c r="D586" s="261"/>
      <c r="E586" s="261"/>
      <c r="F586" s="261"/>
      <c r="G586" s="261"/>
      <c r="H586" s="378"/>
      <c r="K586" s="378"/>
      <c r="L586" s="378"/>
      <c r="M586" s="378"/>
      <c r="N586" s="378"/>
      <c r="O586" s="378"/>
      <c r="S586" s="237"/>
      <c r="T586" s="261"/>
      <c r="U586" s="261"/>
      <c r="V586" s="261"/>
      <c r="W586" s="261"/>
      <c r="X586" s="261"/>
      <c r="Z586" s="378"/>
      <c r="AA586" s="261"/>
      <c r="AB586" s="261"/>
    </row>
    <row r="587" spans="1:28">
      <c r="A587" s="261"/>
      <c r="B587" s="261"/>
      <c r="C587" s="261"/>
      <c r="D587" s="261"/>
      <c r="E587" s="261"/>
      <c r="F587" s="261"/>
      <c r="G587" s="261"/>
      <c r="H587" s="378"/>
      <c r="K587" s="378"/>
      <c r="L587" s="378"/>
      <c r="M587" s="378"/>
      <c r="N587" s="378"/>
      <c r="O587" s="378"/>
      <c r="S587" s="237"/>
      <c r="T587" s="261"/>
      <c r="U587" s="261"/>
      <c r="V587" s="261"/>
      <c r="W587" s="261"/>
      <c r="X587" s="261"/>
      <c r="Z587" s="378"/>
      <c r="AA587" s="261"/>
      <c r="AB587" s="261"/>
    </row>
    <row r="588" spans="1:28">
      <c r="A588" s="261"/>
      <c r="B588" s="261"/>
      <c r="C588" s="261"/>
      <c r="D588" s="261"/>
      <c r="E588" s="261"/>
      <c r="F588" s="261"/>
      <c r="G588" s="261"/>
      <c r="H588" s="378"/>
      <c r="K588" s="378"/>
      <c r="L588" s="378"/>
      <c r="M588" s="378"/>
      <c r="N588" s="378"/>
      <c r="O588" s="378"/>
      <c r="S588" s="237"/>
      <c r="T588" s="261"/>
      <c r="U588" s="261"/>
      <c r="V588" s="261"/>
      <c r="W588" s="261"/>
      <c r="X588" s="261"/>
      <c r="Z588" s="378"/>
      <c r="AA588" s="261"/>
      <c r="AB588" s="261"/>
    </row>
    <row r="589" spans="1:28">
      <c r="A589" s="261"/>
      <c r="B589" s="261"/>
      <c r="C589" s="261"/>
      <c r="D589" s="261"/>
      <c r="E589" s="261"/>
      <c r="F589" s="261"/>
      <c r="G589" s="261"/>
      <c r="H589" s="378"/>
      <c r="K589" s="378"/>
      <c r="L589" s="378"/>
      <c r="M589" s="378"/>
      <c r="N589" s="378"/>
      <c r="O589" s="378"/>
      <c r="S589" s="237"/>
      <c r="T589" s="261"/>
      <c r="U589" s="261"/>
      <c r="V589" s="261"/>
      <c r="W589" s="261"/>
      <c r="X589" s="261"/>
      <c r="Z589" s="378"/>
      <c r="AA589" s="261"/>
      <c r="AB589" s="261"/>
    </row>
    <row r="590" spans="1:28">
      <c r="A590" s="261"/>
      <c r="B590" s="261"/>
      <c r="C590" s="261"/>
      <c r="D590" s="261"/>
      <c r="E590" s="261"/>
      <c r="F590" s="261"/>
      <c r="G590" s="261"/>
      <c r="H590" s="378"/>
      <c r="K590" s="378"/>
      <c r="L590" s="378"/>
      <c r="M590" s="378"/>
      <c r="N590" s="378"/>
      <c r="O590" s="378"/>
      <c r="S590" s="237"/>
      <c r="T590" s="261"/>
      <c r="U590" s="261"/>
      <c r="V590" s="261"/>
      <c r="W590" s="261"/>
      <c r="X590" s="261"/>
      <c r="Z590" s="378"/>
      <c r="AA590" s="261"/>
      <c r="AB590" s="261"/>
    </row>
    <row r="591" spans="1:28">
      <c r="A591" s="261"/>
      <c r="B591" s="261"/>
      <c r="C591" s="261"/>
      <c r="D591" s="261"/>
      <c r="E591" s="261"/>
      <c r="F591" s="261"/>
      <c r="G591" s="261"/>
      <c r="H591" s="378"/>
      <c r="K591" s="378"/>
      <c r="L591" s="378"/>
      <c r="M591" s="378"/>
      <c r="N591" s="378"/>
      <c r="O591" s="378"/>
      <c r="S591" s="237"/>
      <c r="T591" s="261"/>
      <c r="U591" s="261"/>
      <c r="V591" s="261"/>
      <c r="W591" s="261"/>
      <c r="X591" s="261"/>
      <c r="Z591" s="378"/>
      <c r="AA591" s="261"/>
      <c r="AB591" s="261"/>
    </row>
    <row r="592" spans="1:28">
      <c r="A592" s="261"/>
      <c r="B592" s="261"/>
      <c r="C592" s="261"/>
      <c r="D592" s="261"/>
      <c r="E592" s="261"/>
      <c r="F592" s="261"/>
      <c r="G592" s="261"/>
      <c r="H592" s="378"/>
      <c r="K592" s="378"/>
      <c r="L592" s="378"/>
      <c r="M592" s="378"/>
      <c r="N592" s="378"/>
      <c r="O592" s="378"/>
      <c r="S592" s="237"/>
      <c r="T592" s="261"/>
      <c r="U592" s="261"/>
      <c r="V592" s="261"/>
      <c r="W592" s="261"/>
      <c r="X592" s="261"/>
      <c r="Z592" s="378"/>
      <c r="AA592" s="261"/>
      <c r="AB592" s="261"/>
    </row>
    <row r="593" spans="1:28">
      <c r="A593" s="261"/>
      <c r="B593" s="261"/>
      <c r="C593" s="261"/>
      <c r="D593" s="261"/>
      <c r="E593" s="261"/>
      <c r="F593" s="261"/>
      <c r="G593" s="261"/>
      <c r="H593" s="378"/>
      <c r="K593" s="378"/>
      <c r="L593" s="378"/>
      <c r="M593" s="378"/>
      <c r="N593" s="378"/>
      <c r="O593" s="378"/>
      <c r="S593" s="237"/>
      <c r="T593" s="261"/>
      <c r="U593" s="261"/>
      <c r="V593" s="261"/>
      <c r="W593" s="261"/>
      <c r="X593" s="261"/>
      <c r="Z593" s="378"/>
      <c r="AA593" s="261"/>
      <c r="AB593" s="261"/>
    </row>
    <row r="594" spans="1:28">
      <c r="A594" s="261"/>
      <c r="B594" s="261"/>
      <c r="C594" s="261"/>
      <c r="D594" s="261"/>
      <c r="E594" s="261"/>
      <c r="F594" s="261"/>
      <c r="G594" s="261"/>
      <c r="H594" s="378"/>
      <c r="K594" s="378"/>
      <c r="L594" s="378"/>
      <c r="M594" s="378"/>
      <c r="N594" s="378"/>
      <c r="O594" s="378"/>
      <c r="S594" s="237"/>
      <c r="T594" s="261"/>
      <c r="U594" s="261"/>
      <c r="V594" s="261"/>
      <c r="W594" s="261"/>
      <c r="X594" s="261"/>
      <c r="Z594" s="378"/>
      <c r="AA594" s="261"/>
      <c r="AB594" s="261"/>
    </row>
    <row r="595" spans="1:28">
      <c r="A595" s="261"/>
      <c r="B595" s="261"/>
      <c r="C595" s="261"/>
      <c r="D595" s="261"/>
      <c r="E595" s="261"/>
      <c r="F595" s="261"/>
      <c r="G595" s="261"/>
      <c r="H595" s="378"/>
      <c r="K595" s="378"/>
      <c r="L595" s="378"/>
      <c r="M595" s="378"/>
      <c r="N595" s="378"/>
      <c r="O595" s="378"/>
      <c r="S595" s="237"/>
      <c r="T595" s="261"/>
      <c r="U595" s="261"/>
      <c r="V595" s="261"/>
      <c r="W595" s="261"/>
      <c r="X595" s="261"/>
      <c r="Z595" s="378"/>
      <c r="AA595" s="261"/>
      <c r="AB595" s="261"/>
    </row>
    <row r="596" spans="1:28">
      <c r="A596" s="261"/>
      <c r="B596" s="261"/>
      <c r="C596" s="261"/>
      <c r="D596" s="261"/>
      <c r="E596" s="261"/>
      <c r="F596" s="261"/>
      <c r="G596" s="261"/>
      <c r="H596" s="378"/>
      <c r="K596" s="378"/>
      <c r="L596" s="378"/>
      <c r="M596" s="378"/>
      <c r="N596" s="378"/>
      <c r="O596" s="378"/>
      <c r="S596" s="237"/>
      <c r="T596" s="261"/>
      <c r="U596" s="261"/>
      <c r="V596" s="261"/>
      <c r="W596" s="261"/>
      <c r="X596" s="261"/>
      <c r="Z596" s="378"/>
      <c r="AA596" s="261"/>
      <c r="AB596" s="261"/>
    </row>
    <row r="597" spans="1:28">
      <c r="A597" s="261"/>
      <c r="B597" s="261"/>
      <c r="C597" s="261"/>
      <c r="D597" s="261"/>
      <c r="E597" s="261"/>
      <c r="F597" s="261"/>
      <c r="G597" s="261"/>
      <c r="H597" s="378"/>
      <c r="K597" s="378"/>
      <c r="L597" s="378"/>
      <c r="M597" s="378"/>
      <c r="N597" s="378"/>
      <c r="O597" s="378"/>
      <c r="S597" s="237"/>
      <c r="T597" s="261"/>
      <c r="U597" s="261"/>
      <c r="V597" s="261"/>
      <c r="W597" s="261"/>
      <c r="X597" s="261"/>
      <c r="Z597" s="378"/>
      <c r="AA597" s="261"/>
      <c r="AB597" s="261"/>
    </row>
    <row r="598" spans="1:28">
      <c r="A598" s="261"/>
      <c r="B598" s="261"/>
      <c r="C598" s="261"/>
      <c r="D598" s="261"/>
      <c r="E598" s="261"/>
      <c r="F598" s="261"/>
      <c r="G598" s="261"/>
      <c r="H598" s="378"/>
      <c r="K598" s="378"/>
      <c r="L598" s="378"/>
      <c r="M598" s="378"/>
      <c r="N598" s="378"/>
      <c r="O598" s="378"/>
      <c r="S598" s="237"/>
      <c r="T598" s="261"/>
      <c r="U598" s="261"/>
      <c r="V598" s="261"/>
      <c r="W598" s="261"/>
      <c r="X598" s="261"/>
      <c r="Z598" s="378"/>
      <c r="AA598" s="261"/>
      <c r="AB598" s="261"/>
    </row>
    <row r="599" spans="1:28">
      <c r="A599" s="261"/>
      <c r="B599" s="261"/>
      <c r="C599" s="261"/>
      <c r="D599" s="261"/>
      <c r="E599" s="261"/>
      <c r="F599" s="261"/>
      <c r="G599" s="261"/>
      <c r="H599" s="378"/>
      <c r="K599" s="378"/>
      <c r="L599" s="378"/>
      <c r="M599" s="378"/>
      <c r="N599" s="378"/>
      <c r="O599" s="378"/>
      <c r="S599" s="237"/>
      <c r="T599" s="261"/>
      <c r="U599" s="261"/>
      <c r="V599" s="261"/>
      <c r="W599" s="261"/>
      <c r="X599" s="261"/>
      <c r="Z599" s="378"/>
      <c r="AA599" s="261"/>
      <c r="AB599" s="261"/>
    </row>
    <row r="600" spans="1:28">
      <c r="A600" s="261"/>
      <c r="B600" s="261"/>
      <c r="C600" s="261"/>
      <c r="D600" s="261"/>
      <c r="E600" s="261"/>
      <c r="F600" s="261"/>
      <c r="G600" s="261"/>
      <c r="H600" s="378"/>
      <c r="K600" s="378"/>
      <c r="L600" s="378"/>
      <c r="M600" s="378"/>
      <c r="N600" s="378"/>
      <c r="O600" s="378"/>
      <c r="S600" s="237"/>
      <c r="T600" s="261"/>
      <c r="U600" s="261"/>
      <c r="V600" s="261"/>
      <c r="W600" s="261"/>
      <c r="X600" s="261"/>
      <c r="Z600" s="378"/>
      <c r="AA600" s="261"/>
      <c r="AB600" s="261"/>
    </row>
    <row r="601" spans="1:28">
      <c r="A601" s="261"/>
      <c r="B601" s="261"/>
      <c r="C601" s="261"/>
      <c r="D601" s="261"/>
      <c r="E601" s="261"/>
      <c r="F601" s="261"/>
      <c r="G601" s="261"/>
      <c r="H601" s="378"/>
      <c r="K601" s="378"/>
      <c r="L601" s="378"/>
      <c r="M601" s="378"/>
      <c r="N601" s="378"/>
      <c r="O601" s="378"/>
      <c r="S601" s="237"/>
      <c r="T601" s="261"/>
      <c r="U601" s="261"/>
      <c r="V601" s="261"/>
      <c r="W601" s="261"/>
      <c r="X601" s="261"/>
      <c r="Z601" s="378"/>
      <c r="AA601" s="261"/>
      <c r="AB601" s="261"/>
    </row>
    <row r="602" spans="1:28">
      <c r="A602" s="261"/>
      <c r="B602" s="261"/>
      <c r="C602" s="261"/>
      <c r="D602" s="261"/>
      <c r="E602" s="261"/>
      <c r="F602" s="261"/>
      <c r="G602" s="261"/>
      <c r="H602" s="378"/>
      <c r="K602" s="378"/>
      <c r="L602" s="378"/>
      <c r="M602" s="378"/>
      <c r="N602" s="378"/>
      <c r="O602" s="378"/>
      <c r="S602" s="237"/>
      <c r="T602" s="261"/>
      <c r="U602" s="261"/>
      <c r="V602" s="261"/>
      <c r="W602" s="261"/>
      <c r="X602" s="261"/>
      <c r="Z602" s="378"/>
      <c r="AA602" s="261"/>
      <c r="AB602" s="261"/>
    </row>
    <row r="603" spans="1:28">
      <c r="A603" s="261"/>
      <c r="B603" s="261"/>
      <c r="C603" s="261"/>
      <c r="D603" s="261"/>
      <c r="E603" s="261"/>
      <c r="F603" s="261"/>
      <c r="G603" s="261"/>
      <c r="H603" s="378"/>
      <c r="K603" s="378"/>
      <c r="L603" s="378"/>
      <c r="M603" s="378"/>
      <c r="N603" s="378"/>
      <c r="O603" s="378"/>
      <c r="S603" s="237"/>
      <c r="T603" s="261"/>
      <c r="U603" s="261"/>
      <c r="V603" s="261"/>
      <c r="W603" s="261"/>
      <c r="X603" s="261"/>
      <c r="Z603" s="378"/>
      <c r="AA603" s="261"/>
      <c r="AB603" s="261"/>
    </row>
    <row r="604" spans="1:28">
      <c r="A604" s="261"/>
      <c r="B604" s="261"/>
      <c r="C604" s="261"/>
      <c r="D604" s="261"/>
      <c r="E604" s="261"/>
      <c r="F604" s="261"/>
      <c r="G604" s="261"/>
      <c r="H604" s="378"/>
      <c r="K604" s="378"/>
      <c r="L604" s="378"/>
      <c r="M604" s="378"/>
      <c r="N604" s="378"/>
      <c r="O604" s="378"/>
      <c r="S604" s="237"/>
      <c r="T604" s="261"/>
      <c r="U604" s="261"/>
      <c r="V604" s="261"/>
      <c r="W604" s="261"/>
      <c r="X604" s="261"/>
      <c r="Z604" s="378"/>
      <c r="AA604" s="261"/>
      <c r="AB604" s="261"/>
    </row>
    <row r="605" spans="1:28">
      <c r="A605" s="261"/>
      <c r="B605" s="261"/>
      <c r="C605" s="261"/>
      <c r="D605" s="261"/>
      <c r="E605" s="261"/>
      <c r="F605" s="261"/>
      <c r="G605" s="261"/>
      <c r="H605" s="378"/>
      <c r="K605" s="378"/>
      <c r="L605" s="378"/>
      <c r="M605" s="378"/>
      <c r="N605" s="378"/>
      <c r="O605" s="378"/>
      <c r="S605" s="237"/>
      <c r="T605" s="261"/>
      <c r="U605" s="261"/>
      <c r="V605" s="261"/>
      <c r="W605" s="261"/>
      <c r="X605" s="261"/>
      <c r="Z605" s="378"/>
      <c r="AA605" s="261"/>
      <c r="AB605" s="261"/>
    </row>
    <row r="606" spans="1:28">
      <c r="A606" s="261"/>
      <c r="B606" s="261"/>
      <c r="C606" s="261"/>
      <c r="D606" s="261"/>
      <c r="E606" s="261"/>
      <c r="F606" s="261"/>
      <c r="G606" s="261"/>
      <c r="H606" s="378"/>
      <c r="K606" s="378"/>
      <c r="L606" s="378"/>
      <c r="M606" s="378"/>
      <c r="N606" s="378"/>
      <c r="O606" s="378"/>
      <c r="S606" s="237"/>
      <c r="T606" s="261"/>
      <c r="U606" s="261"/>
      <c r="V606" s="261"/>
      <c r="W606" s="261"/>
      <c r="X606" s="261"/>
      <c r="Z606" s="378"/>
      <c r="AA606" s="261"/>
      <c r="AB606" s="261"/>
    </row>
    <row r="607" spans="1:28">
      <c r="A607" s="261"/>
      <c r="B607" s="261"/>
      <c r="C607" s="261"/>
      <c r="D607" s="261"/>
      <c r="E607" s="261"/>
      <c r="F607" s="261"/>
      <c r="G607" s="261"/>
      <c r="H607" s="378"/>
      <c r="K607" s="378"/>
      <c r="L607" s="378"/>
      <c r="M607" s="378"/>
      <c r="N607" s="378"/>
      <c r="O607" s="378"/>
      <c r="S607" s="237"/>
      <c r="T607" s="261"/>
      <c r="U607" s="261"/>
      <c r="V607" s="261"/>
      <c r="W607" s="261"/>
      <c r="X607" s="261"/>
      <c r="Z607" s="378"/>
      <c r="AA607" s="261"/>
      <c r="AB607" s="261"/>
    </row>
    <row r="608" spans="1:28">
      <c r="A608" s="261"/>
      <c r="B608" s="261"/>
      <c r="C608" s="261"/>
      <c r="D608" s="261"/>
      <c r="E608" s="261"/>
      <c r="F608" s="261"/>
      <c r="G608" s="261"/>
      <c r="H608" s="378"/>
      <c r="K608" s="378"/>
      <c r="L608" s="378"/>
      <c r="M608" s="378"/>
      <c r="N608" s="378"/>
      <c r="O608" s="378"/>
      <c r="S608" s="237"/>
      <c r="T608" s="261"/>
      <c r="U608" s="261"/>
      <c r="V608" s="261"/>
      <c r="W608" s="261"/>
      <c r="X608" s="261"/>
      <c r="Z608" s="378"/>
      <c r="AA608" s="261"/>
      <c r="AB608" s="261"/>
    </row>
    <row r="609" spans="1:28">
      <c r="A609" s="261"/>
      <c r="B609" s="261"/>
      <c r="C609" s="261"/>
      <c r="D609" s="261"/>
      <c r="E609" s="261"/>
      <c r="F609" s="261"/>
      <c r="G609" s="261"/>
      <c r="H609" s="378"/>
      <c r="K609" s="378"/>
      <c r="L609" s="378"/>
      <c r="M609" s="378"/>
      <c r="N609" s="378"/>
      <c r="O609" s="378"/>
      <c r="S609" s="237"/>
      <c r="T609" s="261"/>
      <c r="U609" s="261"/>
      <c r="V609" s="261"/>
      <c r="W609" s="261"/>
      <c r="X609" s="261"/>
      <c r="Z609" s="378"/>
      <c r="AA609" s="261"/>
      <c r="AB609" s="261"/>
    </row>
    <row r="610" spans="1:28">
      <c r="A610" s="261"/>
      <c r="B610" s="261"/>
      <c r="C610" s="261"/>
      <c r="D610" s="261"/>
      <c r="E610" s="261"/>
      <c r="F610" s="261"/>
      <c r="G610" s="261"/>
      <c r="H610" s="378"/>
      <c r="K610" s="378"/>
      <c r="L610" s="378"/>
      <c r="M610" s="378"/>
      <c r="N610" s="378"/>
      <c r="O610" s="378"/>
      <c r="S610" s="237"/>
      <c r="T610" s="261"/>
      <c r="U610" s="261"/>
      <c r="V610" s="261"/>
      <c r="W610" s="261"/>
      <c r="X610" s="261"/>
      <c r="Z610" s="378"/>
      <c r="AA610" s="261"/>
      <c r="AB610" s="261"/>
    </row>
    <row r="611" spans="1:28">
      <c r="A611" s="261"/>
      <c r="B611" s="261"/>
      <c r="C611" s="261"/>
      <c r="D611" s="261"/>
      <c r="E611" s="261"/>
      <c r="F611" s="261"/>
      <c r="G611" s="261"/>
      <c r="H611" s="378"/>
      <c r="K611" s="378"/>
      <c r="L611" s="378"/>
      <c r="M611" s="378"/>
      <c r="N611" s="378"/>
      <c r="O611" s="378"/>
      <c r="S611" s="237"/>
      <c r="T611" s="261"/>
      <c r="U611" s="261"/>
      <c r="V611" s="261"/>
      <c r="W611" s="261"/>
      <c r="X611" s="261"/>
      <c r="Z611" s="378"/>
      <c r="AA611" s="261"/>
      <c r="AB611" s="261"/>
    </row>
    <row r="612" spans="1:28">
      <c r="A612" s="261"/>
      <c r="B612" s="261"/>
      <c r="C612" s="261"/>
      <c r="D612" s="261"/>
      <c r="E612" s="261"/>
      <c r="F612" s="261"/>
      <c r="G612" s="261"/>
      <c r="H612" s="378"/>
      <c r="K612" s="378"/>
      <c r="L612" s="378"/>
      <c r="M612" s="378"/>
      <c r="N612" s="378"/>
      <c r="O612" s="378"/>
      <c r="S612" s="237"/>
      <c r="T612" s="261"/>
      <c r="U612" s="261"/>
      <c r="V612" s="261"/>
      <c r="W612" s="261"/>
      <c r="X612" s="261"/>
      <c r="Z612" s="378"/>
      <c r="AA612" s="261"/>
      <c r="AB612" s="261"/>
    </row>
    <row r="613" spans="1:28">
      <c r="A613" s="261"/>
      <c r="B613" s="261"/>
      <c r="C613" s="261"/>
      <c r="D613" s="261"/>
      <c r="E613" s="261"/>
      <c r="F613" s="261"/>
      <c r="G613" s="261"/>
      <c r="H613" s="378"/>
      <c r="K613" s="378"/>
      <c r="L613" s="378"/>
      <c r="M613" s="378"/>
      <c r="N613" s="378"/>
      <c r="O613" s="378"/>
      <c r="S613" s="237"/>
      <c r="T613" s="261"/>
      <c r="U613" s="261"/>
      <c r="V613" s="261"/>
      <c r="W613" s="261"/>
      <c r="X613" s="261"/>
      <c r="Z613" s="378"/>
      <c r="AA613" s="261"/>
      <c r="AB613" s="261"/>
    </row>
    <row r="614" spans="1:28">
      <c r="A614" s="261"/>
      <c r="B614" s="261"/>
      <c r="C614" s="261"/>
      <c r="D614" s="261"/>
      <c r="E614" s="261"/>
      <c r="F614" s="261"/>
      <c r="G614" s="261"/>
      <c r="H614" s="378"/>
      <c r="K614" s="378"/>
      <c r="L614" s="378"/>
      <c r="M614" s="378"/>
      <c r="N614" s="378"/>
      <c r="O614" s="378"/>
      <c r="S614" s="237"/>
      <c r="T614" s="261"/>
      <c r="U614" s="261"/>
      <c r="V614" s="261"/>
      <c r="W614" s="261"/>
      <c r="X614" s="261"/>
      <c r="Z614" s="378"/>
      <c r="AA614" s="261"/>
      <c r="AB614" s="261"/>
    </row>
    <row r="615" spans="1:28">
      <c r="A615" s="261"/>
      <c r="B615" s="261"/>
      <c r="C615" s="261"/>
      <c r="D615" s="261"/>
      <c r="E615" s="261"/>
      <c r="F615" s="261"/>
      <c r="G615" s="261"/>
      <c r="H615" s="378"/>
      <c r="K615" s="378"/>
      <c r="L615" s="378"/>
      <c r="M615" s="378"/>
      <c r="N615" s="378"/>
      <c r="O615" s="378"/>
      <c r="S615" s="237"/>
      <c r="T615" s="261"/>
      <c r="U615" s="261"/>
      <c r="V615" s="261"/>
      <c r="W615" s="261"/>
      <c r="X615" s="261"/>
      <c r="Z615" s="378"/>
      <c r="AA615" s="261"/>
      <c r="AB615" s="261"/>
    </row>
    <row r="616" spans="1:28">
      <c r="A616" s="261"/>
      <c r="B616" s="261"/>
      <c r="C616" s="261"/>
      <c r="D616" s="261"/>
      <c r="E616" s="261"/>
      <c r="F616" s="261"/>
      <c r="G616" s="261"/>
      <c r="H616" s="378"/>
      <c r="K616" s="378"/>
      <c r="L616" s="378"/>
      <c r="M616" s="378"/>
      <c r="N616" s="378"/>
      <c r="O616" s="378"/>
      <c r="S616" s="237"/>
      <c r="T616" s="261"/>
      <c r="U616" s="261"/>
      <c r="V616" s="261"/>
      <c r="W616" s="261"/>
      <c r="X616" s="261"/>
      <c r="Z616" s="378"/>
      <c r="AA616" s="261"/>
      <c r="AB616" s="261"/>
    </row>
    <row r="617" spans="1:28">
      <c r="A617" s="261"/>
      <c r="B617" s="261"/>
      <c r="C617" s="261"/>
      <c r="D617" s="261"/>
      <c r="E617" s="261"/>
      <c r="F617" s="261"/>
      <c r="G617" s="261"/>
      <c r="H617" s="378"/>
      <c r="K617" s="378"/>
      <c r="L617" s="378"/>
      <c r="M617" s="378"/>
      <c r="N617" s="378"/>
      <c r="O617" s="378"/>
      <c r="S617" s="237"/>
      <c r="T617" s="261"/>
      <c r="U617" s="261"/>
      <c r="V617" s="261"/>
      <c r="W617" s="261"/>
      <c r="X617" s="261"/>
      <c r="Z617" s="378"/>
      <c r="AA617" s="261"/>
      <c r="AB617" s="261"/>
    </row>
    <row r="618" spans="1:28">
      <c r="A618" s="261"/>
      <c r="B618" s="261"/>
      <c r="C618" s="261"/>
      <c r="D618" s="261"/>
      <c r="E618" s="261"/>
      <c r="F618" s="261"/>
      <c r="G618" s="261"/>
      <c r="H618" s="378"/>
      <c r="K618" s="378"/>
      <c r="L618" s="378"/>
      <c r="M618" s="378"/>
      <c r="N618" s="378"/>
      <c r="O618" s="378"/>
      <c r="S618" s="237"/>
      <c r="T618" s="261"/>
      <c r="U618" s="261"/>
      <c r="V618" s="261"/>
      <c r="W618" s="261"/>
      <c r="X618" s="261"/>
      <c r="Z618" s="378"/>
      <c r="AA618" s="261"/>
      <c r="AB618" s="261"/>
    </row>
    <row r="619" spans="1:28">
      <c r="A619" s="261"/>
      <c r="B619" s="261"/>
      <c r="C619" s="261"/>
      <c r="D619" s="261"/>
      <c r="E619" s="261"/>
      <c r="F619" s="261"/>
      <c r="G619" s="261"/>
      <c r="H619" s="378"/>
      <c r="K619" s="378"/>
      <c r="L619" s="378"/>
      <c r="M619" s="378"/>
      <c r="N619" s="378"/>
      <c r="O619" s="378"/>
      <c r="S619" s="237"/>
      <c r="T619" s="261"/>
      <c r="U619" s="261"/>
      <c r="V619" s="261"/>
      <c r="W619" s="261"/>
      <c r="X619" s="261"/>
      <c r="Z619" s="378"/>
      <c r="AA619" s="261"/>
      <c r="AB619" s="261"/>
    </row>
    <row r="620" spans="1:28">
      <c r="A620" s="261"/>
      <c r="B620" s="261"/>
      <c r="C620" s="261"/>
      <c r="D620" s="261"/>
      <c r="E620" s="261"/>
      <c r="F620" s="261"/>
      <c r="G620" s="261"/>
      <c r="H620" s="378"/>
      <c r="K620" s="378"/>
      <c r="L620" s="378"/>
      <c r="M620" s="378"/>
      <c r="N620" s="378"/>
      <c r="O620" s="378"/>
      <c r="S620" s="237"/>
      <c r="T620" s="261"/>
      <c r="U620" s="261"/>
      <c r="V620" s="261"/>
      <c r="W620" s="261"/>
      <c r="X620" s="261"/>
      <c r="Z620" s="378"/>
      <c r="AA620" s="261"/>
      <c r="AB620" s="261"/>
    </row>
    <row r="621" spans="1:28">
      <c r="A621" s="261"/>
      <c r="B621" s="261"/>
      <c r="C621" s="261"/>
      <c r="D621" s="261"/>
      <c r="E621" s="261"/>
      <c r="F621" s="261"/>
      <c r="G621" s="261"/>
      <c r="H621" s="378"/>
      <c r="K621" s="378"/>
      <c r="L621" s="378"/>
      <c r="M621" s="378"/>
      <c r="N621" s="378"/>
      <c r="O621" s="378"/>
      <c r="S621" s="237"/>
      <c r="T621" s="261"/>
      <c r="U621" s="261"/>
      <c r="V621" s="261"/>
      <c r="W621" s="261"/>
      <c r="X621" s="261"/>
      <c r="Z621" s="378"/>
      <c r="AA621" s="261"/>
      <c r="AB621" s="261"/>
    </row>
    <row r="622" spans="1:28">
      <c r="A622" s="261"/>
      <c r="B622" s="261"/>
      <c r="C622" s="261"/>
      <c r="D622" s="261"/>
      <c r="E622" s="261"/>
      <c r="F622" s="261"/>
      <c r="G622" s="261"/>
      <c r="H622" s="378"/>
      <c r="K622" s="378"/>
      <c r="L622" s="378"/>
      <c r="M622" s="378"/>
      <c r="N622" s="378"/>
      <c r="O622" s="378"/>
      <c r="S622" s="237"/>
      <c r="T622" s="261"/>
      <c r="U622" s="261"/>
      <c r="V622" s="261"/>
      <c r="W622" s="261"/>
      <c r="X622" s="261"/>
      <c r="Z622" s="378"/>
      <c r="AA622" s="261"/>
      <c r="AB622" s="261"/>
    </row>
    <row r="623" spans="1:28">
      <c r="A623" s="261"/>
      <c r="B623" s="261"/>
      <c r="C623" s="261"/>
      <c r="D623" s="261"/>
      <c r="E623" s="261"/>
      <c r="F623" s="261"/>
      <c r="G623" s="261"/>
      <c r="H623" s="378"/>
      <c r="K623" s="378"/>
      <c r="L623" s="378"/>
      <c r="M623" s="378"/>
      <c r="N623" s="378"/>
      <c r="O623" s="378"/>
      <c r="S623" s="237"/>
      <c r="T623" s="261"/>
      <c r="U623" s="261"/>
      <c r="V623" s="261"/>
      <c r="W623" s="261"/>
      <c r="X623" s="261"/>
      <c r="Z623" s="378"/>
      <c r="AA623" s="261"/>
      <c r="AB623" s="261"/>
    </row>
    <row r="624" spans="1:28">
      <c r="A624" s="261"/>
      <c r="B624" s="261"/>
      <c r="C624" s="261"/>
      <c r="D624" s="261"/>
      <c r="E624" s="261"/>
      <c r="F624" s="261"/>
      <c r="G624" s="261"/>
      <c r="H624" s="378"/>
      <c r="K624" s="378"/>
      <c r="L624" s="378"/>
      <c r="M624" s="378"/>
      <c r="N624" s="378"/>
      <c r="O624" s="378"/>
      <c r="S624" s="237"/>
      <c r="T624" s="261"/>
      <c r="U624" s="261"/>
      <c r="V624" s="261"/>
      <c r="W624" s="261"/>
      <c r="X624" s="261"/>
      <c r="Z624" s="378"/>
      <c r="AA624" s="261"/>
      <c r="AB624" s="261"/>
    </row>
    <row r="625" spans="1:28">
      <c r="A625" s="261"/>
      <c r="B625" s="261"/>
      <c r="C625" s="261"/>
      <c r="D625" s="261"/>
      <c r="E625" s="261"/>
      <c r="F625" s="261"/>
      <c r="G625" s="261"/>
      <c r="H625" s="378"/>
      <c r="K625" s="378"/>
      <c r="L625" s="378"/>
      <c r="M625" s="378"/>
      <c r="N625" s="378"/>
      <c r="O625" s="378"/>
      <c r="S625" s="237"/>
      <c r="T625" s="261"/>
      <c r="U625" s="261"/>
      <c r="V625" s="261"/>
      <c r="W625" s="261"/>
      <c r="X625" s="261"/>
      <c r="Z625" s="378"/>
      <c r="AA625" s="261"/>
      <c r="AB625" s="261"/>
    </row>
    <row r="626" spans="1:28">
      <c r="A626" s="261"/>
      <c r="B626" s="261"/>
      <c r="C626" s="261"/>
      <c r="D626" s="261"/>
      <c r="E626" s="261"/>
      <c r="F626" s="261"/>
      <c r="G626" s="261"/>
      <c r="H626" s="378"/>
      <c r="K626" s="378"/>
      <c r="L626" s="378"/>
      <c r="M626" s="378"/>
      <c r="N626" s="378"/>
      <c r="O626" s="378"/>
      <c r="S626" s="237"/>
      <c r="T626" s="261"/>
      <c r="U626" s="261"/>
      <c r="V626" s="261"/>
      <c r="W626" s="261"/>
      <c r="X626" s="261"/>
      <c r="Z626" s="378"/>
      <c r="AA626" s="261"/>
      <c r="AB626" s="261"/>
    </row>
    <row r="627" spans="1:28">
      <c r="A627" s="261"/>
      <c r="B627" s="261"/>
      <c r="C627" s="261"/>
      <c r="D627" s="261"/>
      <c r="E627" s="261"/>
      <c r="F627" s="261"/>
      <c r="G627" s="261"/>
      <c r="H627" s="378"/>
      <c r="K627" s="378"/>
      <c r="L627" s="378"/>
      <c r="M627" s="378"/>
      <c r="N627" s="378"/>
      <c r="O627" s="378"/>
      <c r="S627" s="237"/>
      <c r="T627" s="261"/>
      <c r="U627" s="261"/>
      <c r="V627" s="261"/>
      <c r="W627" s="261"/>
      <c r="X627" s="261"/>
      <c r="Z627" s="378"/>
      <c r="AA627" s="261"/>
      <c r="AB627" s="261"/>
    </row>
    <row r="628" spans="1:28">
      <c r="A628" s="261"/>
      <c r="B628" s="261"/>
      <c r="C628" s="261"/>
      <c r="D628" s="261"/>
      <c r="E628" s="261"/>
      <c r="F628" s="261"/>
      <c r="G628" s="261"/>
      <c r="H628" s="378"/>
      <c r="K628" s="378"/>
      <c r="L628" s="378"/>
      <c r="M628" s="378"/>
      <c r="N628" s="378"/>
      <c r="O628" s="378"/>
      <c r="S628" s="237"/>
      <c r="T628" s="261"/>
      <c r="U628" s="261"/>
      <c r="V628" s="261"/>
      <c r="W628" s="261"/>
      <c r="X628" s="261"/>
      <c r="Z628" s="378"/>
      <c r="AA628" s="261"/>
      <c r="AB628" s="261"/>
    </row>
    <row r="629" spans="1:28">
      <c r="A629" s="261"/>
      <c r="B629" s="261"/>
      <c r="C629" s="261"/>
      <c r="D629" s="261"/>
      <c r="E629" s="261"/>
      <c r="F629" s="261"/>
      <c r="G629" s="261"/>
      <c r="H629" s="378"/>
      <c r="K629" s="378"/>
      <c r="L629" s="378"/>
      <c r="M629" s="378"/>
      <c r="N629" s="378"/>
      <c r="O629" s="378"/>
      <c r="S629" s="237"/>
      <c r="T629" s="261"/>
      <c r="U629" s="261"/>
      <c r="V629" s="261"/>
      <c r="W629" s="261"/>
      <c r="X629" s="261"/>
      <c r="Z629" s="378"/>
      <c r="AA629" s="261"/>
      <c r="AB629" s="261"/>
    </row>
    <row r="630" spans="1:28">
      <c r="A630" s="261"/>
      <c r="B630" s="261"/>
      <c r="C630" s="261"/>
      <c r="D630" s="261"/>
      <c r="E630" s="261"/>
      <c r="F630" s="261"/>
      <c r="G630" s="261"/>
      <c r="H630" s="378"/>
      <c r="K630" s="378"/>
      <c r="L630" s="378"/>
      <c r="M630" s="378"/>
      <c r="N630" s="378"/>
      <c r="O630" s="378"/>
      <c r="S630" s="237"/>
      <c r="T630" s="261"/>
      <c r="U630" s="261"/>
      <c r="V630" s="261"/>
      <c r="W630" s="261"/>
      <c r="X630" s="261"/>
      <c r="Z630" s="378"/>
      <c r="AA630" s="261"/>
      <c r="AB630" s="261"/>
    </row>
    <row r="631" spans="1:28">
      <c r="A631" s="261"/>
      <c r="B631" s="261"/>
      <c r="C631" s="261"/>
      <c r="D631" s="261"/>
      <c r="E631" s="261"/>
      <c r="F631" s="261"/>
      <c r="G631" s="261"/>
      <c r="H631" s="378"/>
      <c r="K631" s="378"/>
      <c r="L631" s="378"/>
      <c r="M631" s="378"/>
      <c r="N631" s="378"/>
      <c r="O631" s="378"/>
      <c r="S631" s="237"/>
      <c r="T631" s="261"/>
      <c r="U631" s="261"/>
      <c r="V631" s="261"/>
      <c r="W631" s="261"/>
      <c r="X631" s="261"/>
      <c r="Z631" s="378"/>
      <c r="AA631" s="261"/>
      <c r="AB631" s="261"/>
    </row>
    <row r="632" spans="1:28">
      <c r="A632" s="261"/>
      <c r="B632" s="261"/>
      <c r="C632" s="261"/>
      <c r="D632" s="261"/>
      <c r="E632" s="261"/>
      <c r="F632" s="261"/>
      <c r="G632" s="261"/>
      <c r="H632" s="378"/>
      <c r="K632" s="378"/>
      <c r="L632" s="378"/>
      <c r="M632" s="378"/>
      <c r="N632" s="378"/>
      <c r="O632" s="378"/>
      <c r="S632" s="237"/>
      <c r="T632" s="261"/>
      <c r="U632" s="261"/>
      <c r="V632" s="261"/>
      <c r="W632" s="261"/>
      <c r="X632" s="261"/>
      <c r="Z632" s="378"/>
      <c r="AA632" s="261"/>
      <c r="AB632" s="261"/>
    </row>
    <row r="633" spans="1:28">
      <c r="A633" s="261"/>
      <c r="B633" s="261"/>
      <c r="C633" s="261"/>
      <c r="D633" s="261"/>
      <c r="E633" s="261"/>
      <c r="F633" s="261"/>
      <c r="G633" s="261"/>
      <c r="H633" s="378"/>
      <c r="K633" s="378"/>
      <c r="L633" s="378"/>
      <c r="M633" s="378"/>
      <c r="N633" s="378"/>
      <c r="O633" s="378"/>
      <c r="S633" s="237"/>
      <c r="T633" s="261"/>
      <c r="U633" s="261"/>
      <c r="V633" s="261"/>
      <c r="W633" s="261"/>
      <c r="X633" s="261"/>
      <c r="Z633" s="378"/>
      <c r="AA633" s="261"/>
      <c r="AB633" s="261"/>
    </row>
    <row r="634" spans="1:28">
      <c r="A634" s="261"/>
      <c r="B634" s="261"/>
      <c r="C634" s="261"/>
      <c r="D634" s="261"/>
      <c r="E634" s="261"/>
      <c r="F634" s="261"/>
      <c r="G634" s="261"/>
      <c r="H634" s="378"/>
      <c r="K634" s="378"/>
      <c r="L634" s="378"/>
      <c r="M634" s="378"/>
      <c r="N634" s="378"/>
      <c r="O634" s="378"/>
      <c r="S634" s="237"/>
      <c r="T634" s="261"/>
      <c r="U634" s="261"/>
      <c r="V634" s="261"/>
      <c r="W634" s="261"/>
      <c r="X634" s="261"/>
      <c r="Z634" s="378"/>
      <c r="AA634" s="261"/>
      <c r="AB634" s="261"/>
    </row>
    <row r="635" spans="1:28">
      <c r="A635" s="261"/>
      <c r="B635" s="261"/>
      <c r="C635" s="261"/>
      <c r="D635" s="261"/>
      <c r="E635" s="261"/>
      <c r="F635" s="261"/>
      <c r="G635" s="261"/>
      <c r="H635" s="378"/>
      <c r="K635" s="378"/>
      <c r="L635" s="378"/>
      <c r="M635" s="378"/>
      <c r="N635" s="378"/>
      <c r="O635" s="378"/>
      <c r="S635" s="237"/>
      <c r="T635" s="261"/>
      <c r="U635" s="261"/>
      <c r="V635" s="261"/>
      <c r="W635" s="261"/>
      <c r="X635" s="261"/>
      <c r="Z635" s="378"/>
      <c r="AA635" s="261"/>
      <c r="AB635" s="261"/>
    </row>
    <row r="636" spans="1:28">
      <c r="A636" s="261"/>
      <c r="B636" s="261"/>
      <c r="C636" s="261"/>
      <c r="D636" s="261"/>
      <c r="E636" s="261"/>
      <c r="F636" s="261"/>
      <c r="G636" s="261"/>
      <c r="H636" s="378"/>
      <c r="K636" s="378"/>
      <c r="L636" s="378"/>
      <c r="M636" s="378"/>
      <c r="N636" s="378"/>
      <c r="O636" s="378"/>
      <c r="S636" s="237"/>
      <c r="T636" s="261"/>
      <c r="U636" s="261"/>
      <c r="V636" s="261"/>
      <c r="W636" s="261"/>
      <c r="X636" s="261"/>
      <c r="Z636" s="378"/>
      <c r="AA636" s="261"/>
      <c r="AB636" s="261"/>
    </row>
    <row r="637" spans="1:28">
      <c r="A637" s="261"/>
      <c r="B637" s="261"/>
      <c r="C637" s="261"/>
      <c r="D637" s="261"/>
      <c r="E637" s="261"/>
      <c r="F637" s="261"/>
      <c r="G637" s="261"/>
      <c r="H637" s="378"/>
      <c r="K637" s="378"/>
      <c r="L637" s="378"/>
      <c r="M637" s="378"/>
      <c r="N637" s="378"/>
      <c r="O637" s="378"/>
      <c r="S637" s="237"/>
      <c r="T637" s="261"/>
      <c r="U637" s="261"/>
      <c r="V637" s="261"/>
      <c r="W637" s="261"/>
      <c r="X637" s="261"/>
      <c r="Z637" s="378"/>
      <c r="AA637" s="261"/>
      <c r="AB637" s="261"/>
    </row>
    <row r="638" spans="1:28">
      <c r="A638" s="261"/>
      <c r="B638" s="261"/>
      <c r="C638" s="261"/>
      <c r="D638" s="261"/>
      <c r="E638" s="261"/>
      <c r="F638" s="261"/>
      <c r="G638" s="261"/>
      <c r="H638" s="378"/>
      <c r="K638" s="378"/>
      <c r="L638" s="378"/>
      <c r="M638" s="378"/>
      <c r="N638" s="378"/>
      <c r="O638" s="378"/>
      <c r="S638" s="237"/>
      <c r="T638" s="261"/>
      <c r="U638" s="261"/>
      <c r="V638" s="261"/>
      <c r="W638" s="261"/>
      <c r="X638" s="261"/>
      <c r="Z638" s="378"/>
      <c r="AA638" s="261"/>
      <c r="AB638" s="261"/>
    </row>
    <row r="639" spans="1:28">
      <c r="A639" s="261"/>
      <c r="B639" s="261"/>
      <c r="C639" s="261"/>
      <c r="D639" s="261"/>
      <c r="E639" s="261"/>
      <c r="F639" s="261"/>
      <c r="G639" s="261"/>
      <c r="H639" s="378"/>
      <c r="K639" s="378"/>
      <c r="L639" s="378"/>
      <c r="M639" s="378"/>
      <c r="N639" s="378"/>
      <c r="O639" s="378"/>
      <c r="S639" s="237"/>
      <c r="T639" s="261"/>
      <c r="U639" s="261"/>
      <c r="V639" s="261"/>
      <c r="W639" s="261"/>
      <c r="X639" s="261"/>
      <c r="Z639" s="378"/>
      <c r="AA639" s="261"/>
      <c r="AB639" s="261"/>
    </row>
    <row r="640" spans="1:28">
      <c r="A640" s="261"/>
      <c r="B640" s="261"/>
      <c r="C640" s="261"/>
      <c r="D640" s="261"/>
      <c r="E640" s="261"/>
      <c r="F640" s="261"/>
      <c r="G640" s="261"/>
      <c r="H640" s="378"/>
      <c r="K640" s="378"/>
      <c r="L640" s="378"/>
      <c r="M640" s="378"/>
      <c r="N640" s="378"/>
      <c r="O640" s="378"/>
      <c r="S640" s="237"/>
      <c r="T640" s="261"/>
      <c r="U640" s="261"/>
      <c r="V640" s="261"/>
      <c r="W640" s="261"/>
      <c r="X640" s="261"/>
      <c r="Z640" s="378"/>
      <c r="AA640" s="261"/>
      <c r="AB640" s="261"/>
    </row>
    <row r="641" spans="1:28">
      <c r="A641" s="261"/>
      <c r="B641" s="261"/>
      <c r="C641" s="261"/>
      <c r="D641" s="261"/>
      <c r="E641" s="261"/>
      <c r="F641" s="261"/>
      <c r="G641" s="261"/>
      <c r="H641" s="378"/>
      <c r="K641" s="378"/>
      <c r="L641" s="378"/>
      <c r="M641" s="378"/>
      <c r="N641" s="378"/>
      <c r="O641" s="378"/>
      <c r="S641" s="237"/>
      <c r="T641" s="261"/>
      <c r="U641" s="261"/>
      <c r="V641" s="261"/>
      <c r="W641" s="261"/>
      <c r="X641" s="261"/>
      <c r="Z641" s="378"/>
      <c r="AA641" s="261"/>
      <c r="AB641" s="261"/>
    </row>
    <row r="642" spans="1:28">
      <c r="A642" s="261"/>
      <c r="B642" s="261"/>
      <c r="C642" s="261"/>
      <c r="D642" s="261"/>
      <c r="E642" s="261"/>
      <c r="F642" s="261"/>
      <c r="G642" s="261"/>
      <c r="H642" s="378"/>
      <c r="K642" s="378"/>
      <c r="L642" s="378"/>
      <c r="M642" s="378"/>
      <c r="N642" s="378"/>
      <c r="O642" s="378"/>
      <c r="S642" s="237"/>
      <c r="T642" s="261"/>
      <c r="U642" s="261"/>
      <c r="V642" s="261"/>
      <c r="W642" s="261"/>
      <c r="X642" s="261"/>
      <c r="Z642" s="378"/>
      <c r="AA642" s="261"/>
      <c r="AB642" s="261"/>
    </row>
    <row r="643" spans="1:28">
      <c r="A643" s="261"/>
      <c r="B643" s="261"/>
      <c r="C643" s="261"/>
      <c r="D643" s="261"/>
      <c r="E643" s="261"/>
      <c r="F643" s="261"/>
      <c r="G643" s="261"/>
      <c r="H643" s="378"/>
      <c r="K643" s="378"/>
      <c r="L643" s="378"/>
      <c r="M643" s="378"/>
      <c r="N643" s="378"/>
      <c r="O643" s="378"/>
      <c r="S643" s="237"/>
      <c r="T643" s="261"/>
      <c r="U643" s="261"/>
      <c r="V643" s="261"/>
      <c r="W643" s="261"/>
      <c r="X643" s="261"/>
      <c r="Z643" s="378"/>
      <c r="AA643" s="261"/>
      <c r="AB643" s="261"/>
    </row>
    <row r="644" spans="1:28">
      <c r="A644" s="261"/>
      <c r="B644" s="261"/>
      <c r="C644" s="261"/>
      <c r="D644" s="261"/>
      <c r="E644" s="261"/>
      <c r="F644" s="261"/>
      <c r="G644" s="261"/>
      <c r="H644" s="378"/>
      <c r="K644" s="378"/>
      <c r="L644" s="378"/>
      <c r="M644" s="378"/>
      <c r="N644" s="378"/>
      <c r="O644" s="378"/>
      <c r="S644" s="237"/>
      <c r="T644" s="261"/>
      <c r="U644" s="261"/>
      <c r="V644" s="261"/>
      <c r="W644" s="261"/>
      <c r="X644" s="261"/>
      <c r="Z644" s="378"/>
      <c r="AA644" s="261"/>
      <c r="AB644" s="261"/>
    </row>
    <row r="645" spans="1:28">
      <c r="A645" s="261"/>
      <c r="B645" s="261"/>
      <c r="C645" s="261"/>
      <c r="D645" s="261"/>
      <c r="E645" s="261"/>
      <c r="F645" s="261"/>
      <c r="G645" s="261"/>
      <c r="H645" s="378"/>
      <c r="K645" s="378"/>
      <c r="L645" s="378"/>
      <c r="M645" s="378"/>
      <c r="N645" s="378"/>
      <c r="O645" s="378"/>
      <c r="S645" s="237"/>
      <c r="T645" s="261"/>
      <c r="U645" s="261"/>
      <c r="V645" s="261"/>
      <c r="W645" s="261"/>
      <c r="X645" s="261"/>
      <c r="Z645" s="378"/>
      <c r="AA645" s="261"/>
      <c r="AB645" s="261"/>
    </row>
    <row r="646" spans="1:28">
      <c r="A646" s="261"/>
      <c r="B646" s="261"/>
      <c r="C646" s="261"/>
      <c r="D646" s="261"/>
      <c r="E646" s="261"/>
      <c r="F646" s="261"/>
      <c r="G646" s="261"/>
      <c r="H646" s="378"/>
      <c r="K646" s="378"/>
      <c r="L646" s="378"/>
      <c r="M646" s="378"/>
      <c r="N646" s="378"/>
      <c r="O646" s="378"/>
      <c r="S646" s="237"/>
      <c r="T646" s="261"/>
      <c r="U646" s="261"/>
      <c r="V646" s="261"/>
      <c r="W646" s="261"/>
      <c r="X646" s="261"/>
      <c r="Z646" s="378"/>
      <c r="AA646" s="261"/>
      <c r="AB646" s="261"/>
    </row>
    <row r="647" spans="1:28">
      <c r="A647" s="261"/>
      <c r="B647" s="261"/>
      <c r="C647" s="261"/>
      <c r="D647" s="261"/>
      <c r="E647" s="261"/>
      <c r="F647" s="261"/>
      <c r="G647" s="261"/>
      <c r="H647" s="378"/>
      <c r="K647" s="378"/>
      <c r="L647" s="378"/>
      <c r="M647" s="378"/>
      <c r="N647" s="378"/>
      <c r="O647" s="378"/>
      <c r="S647" s="237"/>
      <c r="T647" s="261"/>
      <c r="U647" s="261"/>
      <c r="V647" s="261"/>
      <c r="W647" s="261"/>
      <c r="X647" s="261"/>
      <c r="Z647" s="378"/>
      <c r="AA647" s="261"/>
      <c r="AB647" s="261"/>
    </row>
    <row r="648" spans="1:28">
      <c r="A648" s="261"/>
      <c r="B648" s="261"/>
      <c r="C648" s="261"/>
      <c r="D648" s="261"/>
      <c r="E648" s="261"/>
      <c r="F648" s="261"/>
      <c r="G648" s="261"/>
      <c r="H648" s="378"/>
      <c r="K648" s="378"/>
      <c r="L648" s="378"/>
      <c r="M648" s="378"/>
      <c r="N648" s="378"/>
      <c r="O648" s="378"/>
      <c r="S648" s="237"/>
      <c r="T648" s="261"/>
      <c r="U648" s="261"/>
      <c r="V648" s="261"/>
      <c r="W648" s="261"/>
      <c r="X648" s="261"/>
      <c r="Z648" s="378"/>
      <c r="AA648" s="261"/>
      <c r="AB648" s="261"/>
    </row>
    <row r="649" spans="1:28">
      <c r="A649" s="261"/>
      <c r="B649" s="261"/>
      <c r="C649" s="261"/>
      <c r="D649" s="261"/>
      <c r="E649" s="261"/>
      <c r="F649" s="261"/>
      <c r="G649" s="261"/>
      <c r="H649" s="378"/>
      <c r="K649" s="378"/>
      <c r="L649" s="378"/>
      <c r="M649" s="378"/>
      <c r="N649" s="378"/>
      <c r="O649" s="378"/>
      <c r="S649" s="237"/>
      <c r="T649" s="261"/>
      <c r="U649" s="261"/>
      <c r="V649" s="261"/>
      <c r="W649" s="261"/>
      <c r="X649" s="261"/>
      <c r="Z649" s="378"/>
      <c r="AA649" s="261"/>
      <c r="AB649" s="261"/>
    </row>
    <row r="650" spans="1:28">
      <c r="A650" s="261"/>
      <c r="B650" s="261"/>
      <c r="C650" s="261"/>
      <c r="D650" s="261"/>
      <c r="E650" s="261"/>
      <c r="F650" s="261"/>
      <c r="G650" s="261"/>
      <c r="H650" s="378"/>
      <c r="K650" s="378"/>
      <c r="L650" s="378"/>
      <c r="M650" s="378"/>
      <c r="N650" s="378"/>
      <c r="O650" s="378"/>
      <c r="S650" s="237"/>
      <c r="T650" s="261"/>
      <c r="U650" s="261"/>
      <c r="V650" s="261"/>
      <c r="W650" s="261"/>
      <c r="X650" s="261"/>
      <c r="Z650" s="378"/>
      <c r="AA650" s="261"/>
      <c r="AB650" s="261"/>
    </row>
    <row r="651" spans="1:28">
      <c r="A651" s="261"/>
      <c r="B651" s="261"/>
      <c r="C651" s="261"/>
      <c r="D651" s="261"/>
      <c r="E651" s="261"/>
      <c r="F651" s="261"/>
      <c r="G651" s="261"/>
      <c r="H651" s="378"/>
      <c r="K651" s="378"/>
      <c r="L651" s="378"/>
      <c r="M651" s="378"/>
      <c r="N651" s="378"/>
      <c r="O651" s="378"/>
      <c r="S651" s="237"/>
      <c r="T651" s="261"/>
      <c r="U651" s="261"/>
      <c r="V651" s="261"/>
      <c r="W651" s="261"/>
      <c r="X651" s="261"/>
      <c r="Z651" s="378"/>
      <c r="AA651" s="261"/>
      <c r="AB651" s="261"/>
    </row>
    <row r="652" spans="1:28">
      <c r="A652" s="261"/>
      <c r="B652" s="261"/>
      <c r="C652" s="261"/>
      <c r="D652" s="261"/>
      <c r="E652" s="261"/>
      <c r="F652" s="261"/>
      <c r="G652" s="261"/>
      <c r="H652" s="378"/>
      <c r="K652" s="378"/>
      <c r="L652" s="378"/>
      <c r="M652" s="378"/>
      <c r="N652" s="378"/>
      <c r="O652" s="378"/>
      <c r="S652" s="237"/>
      <c r="T652" s="261"/>
      <c r="U652" s="261"/>
      <c r="V652" s="261"/>
      <c r="W652" s="261"/>
      <c r="X652" s="261"/>
      <c r="Z652" s="378"/>
      <c r="AA652" s="261"/>
      <c r="AB652" s="261"/>
    </row>
    <row r="653" spans="1:28">
      <c r="A653" s="261"/>
      <c r="B653" s="261"/>
      <c r="C653" s="261"/>
      <c r="D653" s="261"/>
      <c r="E653" s="261"/>
      <c r="F653" s="261"/>
      <c r="G653" s="261"/>
      <c r="H653" s="378"/>
      <c r="K653" s="378"/>
      <c r="L653" s="378"/>
      <c r="M653" s="378"/>
      <c r="N653" s="378"/>
      <c r="O653" s="378"/>
      <c r="S653" s="237"/>
      <c r="T653" s="261"/>
      <c r="U653" s="261"/>
      <c r="V653" s="261"/>
      <c r="W653" s="261"/>
      <c r="X653" s="261"/>
      <c r="Z653" s="378"/>
      <c r="AA653" s="261"/>
      <c r="AB653" s="261"/>
    </row>
    <row r="654" spans="1:28">
      <c r="A654" s="261"/>
      <c r="B654" s="261"/>
      <c r="C654" s="261"/>
      <c r="D654" s="261"/>
      <c r="E654" s="261"/>
      <c r="F654" s="261"/>
      <c r="G654" s="261"/>
      <c r="H654" s="378"/>
      <c r="K654" s="378"/>
      <c r="L654" s="378"/>
      <c r="M654" s="378"/>
      <c r="N654" s="378"/>
      <c r="O654" s="378"/>
      <c r="S654" s="237"/>
      <c r="T654" s="261"/>
      <c r="U654" s="261"/>
      <c r="V654" s="261"/>
      <c r="W654" s="261"/>
      <c r="X654" s="261"/>
      <c r="Z654" s="378"/>
      <c r="AA654" s="261"/>
      <c r="AB654" s="261"/>
    </row>
    <row r="655" spans="1:28">
      <c r="A655" s="261"/>
      <c r="B655" s="261"/>
      <c r="C655" s="261"/>
      <c r="D655" s="261"/>
      <c r="E655" s="261"/>
      <c r="F655" s="261"/>
      <c r="G655" s="261"/>
      <c r="H655" s="378"/>
      <c r="K655" s="378"/>
      <c r="L655" s="378"/>
      <c r="M655" s="378"/>
      <c r="N655" s="378"/>
      <c r="O655" s="378"/>
      <c r="S655" s="237"/>
      <c r="T655" s="261"/>
      <c r="U655" s="261"/>
      <c r="V655" s="261"/>
      <c r="W655" s="261"/>
      <c r="X655" s="261"/>
      <c r="Z655" s="378"/>
      <c r="AA655" s="261"/>
      <c r="AB655" s="261"/>
    </row>
    <row r="656" spans="1:28">
      <c r="A656" s="261"/>
      <c r="B656" s="261"/>
      <c r="C656" s="261"/>
      <c r="D656" s="261"/>
      <c r="E656" s="261"/>
      <c r="F656" s="261"/>
      <c r="G656" s="261"/>
      <c r="H656" s="378"/>
      <c r="K656" s="378"/>
      <c r="L656" s="378"/>
      <c r="M656" s="378"/>
      <c r="N656" s="378"/>
      <c r="O656" s="378"/>
      <c r="S656" s="237"/>
      <c r="T656" s="261"/>
      <c r="U656" s="261"/>
      <c r="V656" s="261"/>
      <c r="W656" s="261"/>
      <c r="X656" s="261"/>
      <c r="Z656" s="378"/>
      <c r="AA656" s="261"/>
      <c r="AB656" s="261"/>
    </row>
    <row r="657" spans="1:28">
      <c r="A657" s="261"/>
      <c r="B657" s="261"/>
      <c r="C657" s="261"/>
      <c r="D657" s="261"/>
      <c r="E657" s="261"/>
      <c r="F657" s="261"/>
      <c r="G657" s="261"/>
      <c r="H657" s="378"/>
      <c r="K657" s="378"/>
      <c r="L657" s="378"/>
      <c r="M657" s="378"/>
      <c r="N657" s="378"/>
      <c r="O657" s="378"/>
      <c r="S657" s="237"/>
      <c r="T657" s="261"/>
      <c r="U657" s="261"/>
      <c r="V657" s="261"/>
      <c r="W657" s="261"/>
      <c r="X657" s="261"/>
      <c r="Z657" s="378"/>
      <c r="AA657" s="261"/>
      <c r="AB657" s="261"/>
    </row>
    <row r="658" spans="1:28">
      <c r="A658" s="261"/>
      <c r="B658" s="261"/>
      <c r="C658" s="261"/>
      <c r="D658" s="261"/>
      <c r="E658" s="261"/>
      <c r="F658" s="261"/>
      <c r="G658" s="261"/>
      <c r="H658" s="378"/>
      <c r="K658" s="378"/>
      <c r="L658" s="378"/>
      <c r="M658" s="378"/>
      <c r="N658" s="378"/>
      <c r="O658" s="378"/>
      <c r="S658" s="237"/>
      <c r="T658" s="261"/>
      <c r="U658" s="261"/>
      <c r="V658" s="261"/>
      <c r="W658" s="261"/>
      <c r="X658" s="261"/>
      <c r="Z658" s="378"/>
      <c r="AA658" s="261"/>
      <c r="AB658" s="261"/>
    </row>
    <row r="659" spans="1:28">
      <c r="A659" s="261"/>
      <c r="B659" s="261"/>
      <c r="C659" s="261"/>
      <c r="D659" s="261"/>
      <c r="E659" s="261"/>
      <c r="F659" s="261"/>
      <c r="G659" s="261"/>
      <c r="H659" s="378"/>
      <c r="K659" s="378"/>
      <c r="L659" s="378"/>
      <c r="M659" s="378"/>
      <c r="N659" s="378"/>
      <c r="O659" s="378"/>
      <c r="S659" s="237"/>
      <c r="T659" s="261"/>
      <c r="U659" s="261"/>
      <c r="V659" s="261"/>
      <c r="W659" s="261"/>
      <c r="X659" s="261"/>
      <c r="Z659" s="378"/>
      <c r="AA659" s="261"/>
      <c r="AB659" s="261"/>
    </row>
    <row r="660" spans="1:28">
      <c r="A660" s="261"/>
      <c r="B660" s="261"/>
      <c r="C660" s="261"/>
      <c r="D660" s="261"/>
      <c r="E660" s="261"/>
      <c r="F660" s="261"/>
      <c r="G660" s="261"/>
      <c r="H660" s="378"/>
      <c r="K660" s="378"/>
      <c r="L660" s="378"/>
      <c r="M660" s="378"/>
      <c r="N660" s="378"/>
      <c r="O660" s="378"/>
      <c r="S660" s="237"/>
      <c r="T660" s="261"/>
      <c r="U660" s="261"/>
      <c r="V660" s="261"/>
      <c r="W660" s="261"/>
      <c r="X660" s="261"/>
      <c r="Z660" s="378"/>
      <c r="AA660" s="261"/>
      <c r="AB660" s="261"/>
    </row>
    <row r="661" spans="1:28">
      <c r="A661" s="261"/>
      <c r="B661" s="261"/>
      <c r="C661" s="261"/>
      <c r="D661" s="261"/>
      <c r="E661" s="261"/>
      <c r="F661" s="261"/>
      <c r="G661" s="261"/>
      <c r="H661" s="378"/>
      <c r="K661" s="378"/>
      <c r="L661" s="378"/>
      <c r="M661" s="378"/>
      <c r="N661" s="378"/>
      <c r="O661" s="378"/>
      <c r="S661" s="237"/>
      <c r="T661" s="261"/>
      <c r="U661" s="261"/>
      <c r="V661" s="261"/>
      <c r="W661" s="261"/>
      <c r="X661" s="261"/>
      <c r="Z661" s="378"/>
      <c r="AA661" s="261"/>
      <c r="AB661" s="261"/>
    </row>
    <row r="662" spans="1:28">
      <c r="A662" s="261"/>
      <c r="B662" s="261"/>
      <c r="C662" s="261"/>
      <c r="D662" s="261"/>
      <c r="E662" s="261"/>
      <c r="F662" s="261"/>
      <c r="G662" s="261"/>
      <c r="H662" s="378"/>
      <c r="K662" s="378"/>
      <c r="L662" s="378"/>
      <c r="M662" s="378"/>
      <c r="N662" s="378"/>
      <c r="O662" s="378"/>
      <c r="S662" s="237"/>
      <c r="T662" s="261"/>
      <c r="U662" s="261"/>
      <c r="V662" s="261"/>
      <c r="W662" s="261"/>
      <c r="X662" s="261"/>
      <c r="Z662" s="378"/>
      <c r="AA662" s="261"/>
      <c r="AB662" s="261"/>
    </row>
    <row r="663" spans="1:28">
      <c r="A663" s="261"/>
      <c r="B663" s="261"/>
      <c r="C663" s="261"/>
      <c r="D663" s="261"/>
      <c r="E663" s="261"/>
      <c r="F663" s="261"/>
      <c r="G663" s="261"/>
      <c r="H663" s="378"/>
      <c r="K663" s="378"/>
      <c r="L663" s="378"/>
      <c r="M663" s="378"/>
      <c r="N663" s="378"/>
      <c r="O663" s="378"/>
      <c r="S663" s="237"/>
      <c r="T663" s="261"/>
      <c r="U663" s="261"/>
      <c r="V663" s="261"/>
      <c r="W663" s="261"/>
      <c r="X663" s="261"/>
      <c r="Z663" s="378"/>
      <c r="AA663" s="261"/>
      <c r="AB663" s="261"/>
    </row>
    <row r="664" spans="1:28">
      <c r="A664" s="261"/>
      <c r="B664" s="261"/>
      <c r="C664" s="261"/>
      <c r="D664" s="261"/>
      <c r="E664" s="261"/>
      <c r="F664" s="261"/>
      <c r="G664" s="261"/>
      <c r="H664" s="378"/>
      <c r="K664" s="378"/>
      <c r="L664" s="378"/>
      <c r="M664" s="378"/>
      <c r="N664" s="378"/>
      <c r="O664" s="378"/>
      <c r="S664" s="237"/>
      <c r="T664" s="261"/>
      <c r="U664" s="261"/>
      <c r="V664" s="261"/>
      <c r="W664" s="261"/>
      <c r="X664" s="261"/>
      <c r="Z664" s="378"/>
      <c r="AA664" s="261"/>
      <c r="AB664" s="261"/>
    </row>
    <row r="665" spans="1:28">
      <c r="A665" s="261"/>
      <c r="B665" s="261"/>
      <c r="C665" s="261"/>
      <c r="D665" s="261"/>
      <c r="E665" s="261"/>
      <c r="F665" s="261"/>
      <c r="G665" s="261"/>
      <c r="H665" s="378"/>
      <c r="K665" s="378"/>
      <c r="L665" s="378"/>
      <c r="M665" s="378"/>
      <c r="N665" s="378"/>
      <c r="O665" s="378"/>
      <c r="S665" s="237"/>
      <c r="T665" s="261"/>
      <c r="U665" s="261"/>
      <c r="V665" s="261"/>
      <c r="W665" s="261"/>
      <c r="X665" s="261"/>
      <c r="Z665" s="378"/>
      <c r="AA665" s="261"/>
      <c r="AB665" s="261"/>
    </row>
    <row r="666" spans="1:28">
      <c r="A666" s="261"/>
      <c r="B666" s="261"/>
      <c r="C666" s="261"/>
      <c r="D666" s="261"/>
      <c r="E666" s="261"/>
      <c r="F666" s="261"/>
      <c r="G666" s="261"/>
      <c r="H666" s="378"/>
      <c r="K666" s="378"/>
      <c r="L666" s="378"/>
      <c r="M666" s="378"/>
      <c r="N666" s="378"/>
      <c r="O666" s="378"/>
      <c r="S666" s="237"/>
      <c r="T666" s="261"/>
      <c r="U666" s="261"/>
      <c r="V666" s="261"/>
      <c r="W666" s="261"/>
      <c r="X666" s="261"/>
      <c r="Z666" s="378"/>
      <c r="AA666" s="261"/>
      <c r="AB666" s="261"/>
    </row>
    <row r="667" spans="1:28">
      <c r="A667" s="261"/>
      <c r="B667" s="261"/>
      <c r="C667" s="261"/>
      <c r="D667" s="261"/>
      <c r="E667" s="261"/>
      <c r="F667" s="261"/>
      <c r="G667" s="261"/>
      <c r="H667" s="378"/>
      <c r="K667" s="378"/>
      <c r="L667" s="378"/>
      <c r="M667" s="378"/>
      <c r="N667" s="378"/>
      <c r="O667" s="378"/>
      <c r="S667" s="237"/>
      <c r="T667" s="261"/>
      <c r="U667" s="261"/>
      <c r="V667" s="261"/>
      <c r="W667" s="261"/>
      <c r="X667" s="261"/>
      <c r="Z667" s="378"/>
      <c r="AA667" s="261"/>
      <c r="AB667" s="261"/>
    </row>
    <row r="668" spans="1:28">
      <c r="A668" s="261"/>
      <c r="B668" s="261"/>
      <c r="C668" s="261"/>
      <c r="D668" s="261"/>
      <c r="E668" s="261"/>
      <c r="F668" s="261"/>
      <c r="G668" s="261"/>
      <c r="H668" s="378"/>
      <c r="K668" s="378"/>
      <c r="L668" s="378"/>
      <c r="M668" s="378"/>
      <c r="N668" s="378"/>
      <c r="O668" s="378"/>
      <c r="S668" s="237"/>
      <c r="T668" s="261"/>
      <c r="U668" s="261"/>
      <c r="V668" s="261"/>
      <c r="W668" s="261"/>
      <c r="X668" s="261"/>
      <c r="Z668" s="378"/>
      <c r="AA668" s="261"/>
      <c r="AB668" s="261"/>
    </row>
    <row r="669" spans="1:28">
      <c r="A669" s="261"/>
      <c r="B669" s="261"/>
      <c r="C669" s="261"/>
      <c r="D669" s="261"/>
      <c r="E669" s="261"/>
      <c r="F669" s="261"/>
      <c r="G669" s="261"/>
      <c r="H669" s="378"/>
      <c r="K669" s="378"/>
      <c r="L669" s="378"/>
      <c r="M669" s="378"/>
      <c r="N669" s="378"/>
      <c r="O669" s="378"/>
      <c r="S669" s="237"/>
      <c r="T669" s="261"/>
      <c r="U669" s="261"/>
      <c r="V669" s="261"/>
      <c r="W669" s="261"/>
      <c r="X669" s="261"/>
      <c r="Z669" s="378"/>
      <c r="AA669" s="261"/>
      <c r="AB669" s="261"/>
    </row>
    <row r="670" spans="1:28">
      <c r="A670" s="261"/>
      <c r="B670" s="261"/>
      <c r="C670" s="261"/>
      <c r="D670" s="261"/>
      <c r="E670" s="261"/>
      <c r="F670" s="261"/>
      <c r="G670" s="261"/>
      <c r="H670" s="378"/>
      <c r="K670" s="378"/>
      <c r="L670" s="378"/>
      <c r="M670" s="378"/>
      <c r="N670" s="378"/>
      <c r="O670" s="378"/>
      <c r="S670" s="237"/>
      <c r="T670" s="261"/>
      <c r="U670" s="261"/>
      <c r="V670" s="261"/>
      <c r="W670" s="261"/>
      <c r="X670" s="261"/>
      <c r="Z670" s="378"/>
      <c r="AA670" s="261"/>
      <c r="AB670" s="261"/>
    </row>
    <row r="671" spans="1:28">
      <c r="A671" s="261"/>
      <c r="B671" s="261"/>
      <c r="C671" s="261"/>
      <c r="D671" s="261"/>
      <c r="E671" s="261"/>
      <c r="F671" s="261"/>
      <c r="G671" s="261"/>
      <c r="H671" s="378"/>
      <c r="K671" s="378"/>
      <c r="L671" s="378"/>
      <c r="M671" s="378"/>
      <c r="N671" s="378"/>
      <c r="O671" s="378"/>
      <c r="S671" s="237"/>
      <c r="T671" s="261"/>
      <c r="U671" s="261"/>
      <c r="V671" s="261"/>
      <c r="W671" s="261"/>
      <c r="X671" s="261"/>
      <c r="Z671" s="378"/>
      <c r="AA671" s="261"/>
      <c r="AB671" s="261"/>
    </row>
    <row r="672" spans="1:28">
      <c r="A672" s="261"/>
      <c r="B672" s="261"/>
      <c r="C672" s="261"/>
      <c r="D672" s="261"/>
      <c r="E672" s="261"/>
      <c r="F672" s="261"/>
      <c r="G672" s="261"/>
      <c r="H672" s="378"/>
      <c r="K672" s="378"/>
      <c r="L672" s="378"/>
      <c r="M672" s="378"/>
      <c r="N672" s="378"/>
      <c r="O672" s="378"/>
      <c r="S672" s="237"/>
      <c r="T672" s="261"/>
      <c r="U672" s="261"/>
      <c r="V672" s="261"/>
      <c r="W672" s="261"/>
      <c r="X672" s="261"/>
      <c r="Z672" s="378"/>
      <c r="AA672" s="261"/>
      <c r="AB672" s="261"/>
    </row>
    <row r="673" spans="1:28">
      <c r="A673" s="261"/>
      <c r="B673" s="261"/>
      <c r="C673" s="261"/>
      <c r="D673" s="261"/>
      <c r="E673" s="261"/>
      <c r="F673" s="261"/>
      <c r="G673" s="261"/>
      <c r="H673" s="378"/>
      <c r="K673" s="378"/>
      <c r="L673" s="378"/>
      <c r="M673" s="378"/>
      <c r="N673" s="378"/>
      <c r="O673" s="378"/>
      <c r="S673" s="237"/>
      <c r="T673" s="261"/>
      <c r="U673" s="261"/>
      <c r="V673" s="261"/>
      <c r="W673" s="261"/>
      <c r="X673" s="261"/>
      <c r="Z673" s="378"/>
      <c r="AA673" s="261"/>
      <c r="AB673" s="261"/>
    </row>
    <row r="674" spans="1:28">
      <c r="A674" s="261"/>
      <c r="B674" s="261"/>
      <c r="C674" s="261"/>
      <c r="D674" s="261"/>
      <c r="E674" s="261"/>
      <c r="F674" s="261"/>
      <c r="G674" s="261"/>
      <c r="H674" s="378"/>
      <c r="K674" s="378"/>
      <c r="L674" s="378"/>
      <c r="M674" s="378"/>
      <c r="N674" s="378"/>
      <c r="O674" s="378"/>
      <c r="S674" s="237"/>
      <c r="T674" s="261"/>
      <c r="U674" s="261"/>
      <c r="V674" s="261"/>
      <c r="W674" s="261"/>
      <c r="X674" s="261"/>
      <c r="Z674" s="378"/>
      <c r="AA674" s="261"/>
      <c r="AB674" s="261"/>
    </row>
    <row r="675" spans="1:28">
      <c r="A675" s="261"/>
      <c r="B675" s="261"/>
      <c r="C675" s="261"/>
      <c r="D675" s="261"/>
      <c r="E675" s="261"/>
      <c r="F675" s="261"/>
      <c r="G675" s="261"/>
      <c r="H675" s="378"/>
      <c r="K675" s="378"/>
      <c r="L675" s="378"/>
      <c r="M675" s="378"/>
      <c r="N675" s="378"/>
      <c r="O675" s="378"/>
      <c r="S675" s="237"/>
      <c r="T675" s="261"/>
      <c r="U675" s="261"/>
      <c r="V675" s="261"/>
      <c r="W675" s="261"/>
      <c r="X675" s="261"/>
      <c r="Z675" s="378"/>
      <c r="AA675" s="261"/>
      <c r="AB675" s="261"/>
    </row>
    <row r="676" spans="1:28">
      <c r="A676" s="261"/>
      <c r="B676" s="261"/>
      <c r="C676" s="261"/>
      <c r="D676" s="261"/>
      <c r="E676" s="261"/>
      <c r="F676" s="261"/>
      <c r="G676" s="261"/>
      <c r="H676" s="378"/>
      <c r="K676" s="378"/>
      <c r="L676" s="378"/>
      <c r="M676" s="378"/>
      <c r="N676" s="378"/>
      <c r="O676" s="378"/>
      <c r="S676" s="237"/>
      <c r="T676" s="261"/>
      <c r="U676" s="261"/>
      <c r="V676" s="261"/>
      <c r="W676" s="261"/>
      <c r="X676" s="261"/>
      <c r="Z676" s="378"/>
      <c r="AA676" s="261"/>
      <c r="AB676" s="261"/>
    </row>
    <row r="677" spans="1:28">
      <c r="A677" s="261"/>
      <c r="B677" s="261"/>
      <c r="C677" s="261"/>
      <c r="D677" s="261"/>
      <c r="E677" s="261"/>
      <c r="F677" s="261"/>
      <c r="G677" s="261"/>
      <c r="H677" s="378"/>
      <c r="K677" s="378"/>
      <c r="L677" s="378"/>
      <c r="M677" s="378"/>
      <c r="N677" s="378"/>
      <c r="O677" s="378"/>
      <c r="S677" s="237"/>
      <c r="T677" s="261"/>
      <c r="U677" s="261"/>
      <c r="V677" s="261"/>
      <c r="W677" s="261"/>
      <c r="X677" s="261"/>
      <c r="Z677" s="378"/>
      <c r="AA677" s="261"/>
      <c r="AB677" s="261"/>
    </row>
    <row r="678" spans="1:28">
      <c r="A678" s="261"/>
      <c r="B678" s="261"/>
      <c r="C678" s="261"/>
      <c r="D678" s="261"/>
      <c r="E678" s="261"/>
      <c r="F678" s="261"/>
      <c r="G678" s="261"/>
      <c r="H678" s="378"/>
      <c r="K678" s="378"/>
      <c r="L678" s="378"/>
      <c r="M678" s="378"/>
      <c r="N678" s="378"/>
      <c r="O678" s="378"/>
      <c r="S678" s="237"/>
      <c r="T678" s="261"/>
      <c r="U678" s="261"/>
      <c r="V678" s="261"/>
      <c r="W678" s="261"/>
      <c r="X678" s="261"/>
      <c r="Z678" s="378"/>
      <c r="AA678" s="261"/>
      <c r="AB678" s="261"/>
    </row>
    <row r="679" spans="1:28">
      <c r="A679" s="261"/>
      <c r="B679" s="261"/>
      <c r="C679" s="261"/>
      <c r="D679" s="261"/>
      <c r="E679" s="261"/>
      <c r="F679" s="261"/>
      <c r="G679" s="261"/>
      <c r="H679" s="378"/>
      <c r="K679" s="378"/>
      <c r="L679" s="378"/>
      <c r="M679" s="378"/>
      <c r="N679" s="378"/>
      <c r="O679" s="378"/>
      <c r="S679" s="237"/>
      <c r="T679" s="261"/>
      <c r="U679" s="261"/>
      <c r="V679" s="261"/>
      <c r="W679" s="261"/>
      <c r="X679" s="261"/>
      <c r="Z679" s="378"/>
      <c r="AA679" s="261"/>
      <c r="AB679" s="261"/>
    </row>
    <row r="680" spans="1:28">
      <c r="A680" s="261"/>
      <c r="B680" s="261"/>
      <c r="C680" s="261"/>
      <c r="D680" s="261"/>
      <c r="E680" s="261"/>
      <c r="F680" s="261"/>
      <c r="G680" s="261"/>
      <c r="H680" s="378"/>
      <c r="K680" s="378"/>
      <c r="L680" s="378"/>
      <c r="M680" s="378"/>
      <c r="N680" s="378"/>
      <c r="O680" s="378"/>
      <c r="S680" s="237"/>
      <c r="T680" s="261"/>
      <c r="U680" s="261"/>
      <c r="V680" s="261"/>
      <c r="W680" s="261"/>
      <c r="X680" s="261"/>
      <c r="Z680" s="378"/>
      <c r="AA680" s="261"/>
      <c r="AB680" s="261"/>
    </row>
    <row r="681" spans="1:28">
      <c r="A681" s="261"/>
      <c r="B681" s="261"/>
      <c r="C681" s="261"/>
      <c r="D681" s="261"/>
      <c r="E681" s="261"/>
      <c r="F681" s="261"/>
      <c r="G681" s="261"/>
      <c r="H681" s="378"/>
      <c r="K681" s="378"/>
      <c r="L681" s="378"/>
      <c r="M681" s="378"/>
      <c r="N681" s="378"/>
      <c r="O681" s="378"/>
      <c r="S681" s="237"/>
      <c r="T681" s="261"/>
      <c r="U681" s="261"/>
      <c r="V681" s="261"/>
      <c r="W681" s="261"/>
      <c r="X681" s="261"/>
      <c r="Z681" s="378"/>
      <c r="AA681" s="261"/>
      <c r="AB681" s="261"/>
    </row>
    <row r="682" spans="1:28">
      <c r="A682" s="261"/>
      <c r="B682" s="261"/>
      <c r="C682" s="261"/>
      <c r="D682" s="261"/>
      <c r="E682" s="261"/>
      <c r="F682" s="261"/>
      <c r="G682" s="261"/>
      <c r="H682" s="378"/>
      <c r="K682" s="378"/>
      <c r="L682" s="378"/>
      <c r="M682" s="378"/>
      <c r="N682" s="378"/>
      <c r="O682" s="378"/>
      <c r="S682" s="237"/>
      <c r="T682" s="261"/>
      <c r="U682" s="261"/>
      <c r="V682" s="261"/>
      <c r="W682" s="261"/>
      <c r="X682" s="261"/>
      <c r="Z682" s="378"/>
      <c r="AA682" s="261"/>
      <c r="AB682" s="261"/>
    </row>
    <row r="683" spans="1:28">
      <c r="A683" s="261"/>
      <c r="B683" s="261"/>
      <c r="C683" s="261"/>
      <c r="D683" s="261"/>
      <c r="E683" s="261"/>
      <c r="F683" s="261"/>
      <c r="G683" s="261"/>
      <c r="H683" s="378"/>
      <c r="K683" s="378"/>
      <c r="L683" s="378"/>
      <c r="M683" s="378"/>
      <c r="N683" s="378"/>
      <c r="O683" s="378"/>
      <c r="S683" s="237"/>
      <c r="T683" s="261"/>
      <c r="U683" s="261"/>
      <c r="V683" s="261"/>
      <c r="W683" s="261"/>
      <c r="X683" s="261"/>
      <c r="Z683" s="378"/>
      <c r="AA683" s="261"/>
      <c r="AB683" s="261"/>
    </row>
    <row r="684" spans="1:28">
      <c r="A684" s="261"/>
      <c r="B684" s="261"/>
      <c r="C684" s="261"/>
      <c r="D684" s="261"/>
      <c r="E684" s="261"/>
      <c r="F684" s="261"/>
      <c r="G684" s="261"/>
      <c r="H684" s="378"/>
      <c r="K684" s="378"/>
      <c r="L684" s="378"/>
      <c r="M684" s="378"/>
      <c r="N684" s="378"/>
      <c r="O684" s="378"/>
      <c r="S684" s="237"/>
      <c r="T684" s="261"/>
      <c r="U684" s="261"/>
      <c r="V684" s="261"/>
      <c r="W684" s="261"/>
      <c r="X684" s="261"/>
      <c r="Z684" s="378"/>
      <c r="AA684" s="261"/>
      <c r="AB684" s="261"/>
    </row>
    <row r="685" spans="1:28">
      <c r="A685" s="261"/>
      <c r="B685" s="261"/>
      <c r="C685" s="261"/>
      <c r="D685" s="261"/>
      <c r="E685" s="261"/>
      <c r="F685" s="261"/>
      <c r="G685" s="261"/>
      <c r="H685" s="378"/>
      <c r="K685" s="378"/>
      <c r="L685" s="378"/>
      <c r="M685" s="378"/>
      <c r="N685" s="378"/>
      <c r="O685" s="378"/>
      <c r="S685" s="237"/>
      <c r="T685" s="261"/>
      <c r="U685" s="261"/>
      <c r="V685" s="261"/>
      <c r="W685" s="261"/>
      <c r="X685" s="261"/>
      <c r="Z685" s="378"/>
      <c r="AA685" s="261"/>
      <c r="AB685" s="261"/>
    </row>
    <row r="686" spans="1:28">
      <c r="A686" s="261"/>
      <c r="B686" s="261"/>
      <c r="C686" s="261"/>
      <c r="D686" s="261"/>
      <c r="E686" s="261"/>
      <c r="F686" s="261"/>
      <c r="G686" s="261"/>
      <c r="H686" s="378"/>
      <c r="K686" s="378"/>
      <c r="L686" s="378"/>
      <c r="M686" s="378"/>
      <c r="N686" s="378"/>
      <c r="O686" s="378"/>
      <c r="S686" s="237"/>
      <c r="T686" s="261"/>
      <c r="U686" s="261"/>
      <c r="V686" s="261"/>
      <c r="W686" s="261"/>
      <c r="X686" s="261"/>
      <c r="Z686" s="378"/>
      <c r="AA686" s="261"/>
      <c r="AB686" s="261"/>
    </row>
    <row r="687" spans="1:28">
      <c r="A687" s="261"/>
      <c r="B687" s="261"/>
      <c r="C687" s="261"/>
      <c r="D687" s="261"/>
      <c r="E687" s="261"/>
      <c r="F687" s="261"/>
      <c r="G687" s="261"/>
      <c r="H687" s="378"/>
      <c r="K687" s="378"/>
      <c r="L687" s="378"/>
      <c r="M687" s="378"/>
      <c r="N687" s="378"/>
      <c r="O687" s="378"/>
      <c r="S687" s="237"/>
      <c r="T687" s="261"/>
      <c r="U687" s="261"/>
      <c r="V687" s="261"/>
      <c r="W687" s="261"/>
      <c r="X687" s="261"/>
      <c r="Z687" s="378"/>
      <c r="AA687" s="261"/>
      <c r="AB687" s="261"/>
    </row>
    <row r="688" spans="1:28">
      <c r="A688" s="261"/>
      <c r="B688" s="261"/>
      <c r="C688" s="261"/>
      <c r="D688" s="261"/>
      <c r="E688" s="261"/>
      <c r="F688" s="261"/>
      <c r="G688" s="261"/>
      <c r="H688" s="378"/>
      <c r="K688" s="378"/>
      <c r="L688" s="378"/>
      <c r="M688" s="378"/>
      <c r="N688" s="378"/>
      <c r="O688" s="378"/>
      <c r="S688" s="237"/>
      <c r="T688" s="261"/>
      <c r="U688" s="261"/>
      <c r="V688" s="261"/>
      <c r="W688" s="261"/>
      <c r="X688" s="261"/>
      <c r="Z688" s="378"/>
      <c r="AA688" s="261"/>
      <c r="AB688" s="261"/>
    </row>
    <row r="689" spans="1:28">
      <c r="A689" s="261"/>
      <c r="B689" s="261"/>
      <c r="C689" s="261"/>
      <c r="D689" s="261"/>
      <c r="E689" s="261"/>
      <c r="F689" s="261"/>
      <c r="G689" s="261"/>
      <c r="H689" s="378"/>
      <c r="K689" s="378"/>
      <c r="L689" s="378"/>
      <c r="M689" s="378"/>
      <c r="N689" s="378"/>
      <c r="O689" s="378"/>
      <c r="S689" s="237"/>
      <c r="T689" s="261"/>
      <c r="U689" s="261"/>
      <c r="V689" s="261"/>
      <c r="W689" s="261"/>
      <c r="X689" s="261"/>
      <c r="Z689" s="378"/>
      <c r="AA689" s="261"/>
      <c r="AB689" s="261"/>
    </row>
    <row r="690" spans="1:28">
      <c r="A690" s="261"/>
      <c r="B690" s="261"/>
      <c r="C690" s="261"/>
      <c r="D690" s="261"/>
      <c r="E690" s="261"/>
      <c r="F690" s="261"/>
      <c r="G690" s="261"/>
      <c r="H690" s="378"/>
      <c r="K690" s="378"/>
      <c r="L690" s="378"/>
      <c r="M690" s="378"/>
      <c r="N690" s="378"/>
      <c r="O690" s="378"/>
      <c r="S690" s="237"/>
      <c r="T690" s="261"/>
      <c r="U690" s="261"/>
      <c r="V690" s="261"/>
      <c r="W690" s="261"/>
      <c r="X690" s="261"/>
      <c r="Z690" s="378"/>
      <c r="AA690" s="261"/>
      <c r="AB690" s="261"/>
    </row>
    <row r="691" spans="1:28">
      <c r="A691" s="261"/>
      <c r="B691" s="261"/>
      <c r="C691" s="261"/>
      <c r="D691" s="261"/>
      <c r="E691" s="261"/>
      <c r="F691" s="261"/>
      <c r="G691" s="261"/>
      <c r="H691" s="378"/>
      <c r="K691" s="378"/>
      <c r="L691" s="378"/>
      <c r="M691" s="378"/>
      <c r="N691" s="378"/>
      <c r="O691" s="378"/>
      <c r="S691" s="237"/>
      <c r="T691" s="261"/>
      <c r="U691" s="261"/>
      <c r="V691" s="261"/>
      <c r="W691" s="261"/>
      <c r="X691" s="261"/>
      <c r="Z691" s="378"/>
      <c r="AA691" s="261"/>
      <c r="AB691" s="261"/>
    </row>
    <row r="692" spans="1:28">
      <c r="A692" s="261"/>
      <c r="B692" s="261"/>
      <c r="C692" s="261"/>
      <c r="D692" s="261"/>
      <c r="E692" s="261"/>
      <c r="F692" s="261"/>
      <c r="G692" s="261"/>
      <c r="H692" s="378"/>
      <c r="K692" s="378"/>
      <c r="L692" s="378"/>
      <c r="M692" s="378"/>
      <c r="N692" s="378"/>
      <c r="O692" s="378"/>
      <c r="S692" s="237"/>
      <c r="T692" s="261"/>
      <c r="U692" s="261"/>
      <c r="V692" s="261"/>
      <c r="W692" s="261"/>
      <c r="X692" s="261"/>
      <c r="Z692" s="378"/>
      <c r="AA692" s="261"/>
      <c r="AB692" s="261"/>
    </row>
    <row r="693" spans="1:28">
      <c r="A693" s="261"/>
      <c r="B693" s="261"/>
      <c r="C693" s="261"/>
      <c r="D693" s="261"/>
      <c r="E693" s="261"/>
      <c r="F693" s="261"/>
      <c r="G693" s="261"/>
      <c r="H693" s="378"/>
      <c r="K693" s="378"/>
      <c r="L693" s="378"/>
      <c r="M693" s="378"/>
      <c r="N693" s="378"/>
      <c r="O693" s="378"/>
      <c r="S693" s="237"/>
      <c r="T693" s="261"/>
      <c r="U693" s="261"/>
      <c r="V693" s="261"/>
      <c r="W693" s="261"/>
      <c r="X693" s="261"/>
      <c r="Z693" s="378"/>
      <c r="AA693" s="261"/>
      <c r="AB693" s="261"/>
    </row>
    <row r="694" spans="1:28">
      <c r="A694" s="261"/>
      <c r="B694" s="261"/>
      <c r="C694" s="261"/>
      <c r="D694" s="261"/>
      <c r="E694" s="261"/>
      <c r="F694" s="261"/>
      <c r="G694" s="261"/>
      <c r="H694" s="378"/>
      <c r="K694" s="378"/>
      <c r="L694" s="378"/>
      <c r="M694" s="378"/>
      <c r="N694" s="378"/>
      <c r="O694" s="378"/>
      <c r="S694" s="237"/>
      <c r="T694" s="261"/>
      <c r="U694" s="261"/>
      <c r="V694" s="261"/>
      <c r="W694" s="261"/>
      <c r="X694" s="261"/>
      <c r="Z694" s="378"/>
      <c r="AA694" s="261"/>
      <c r="AB694" s="261"/>
    </row>
    <row r="695" spans="1:28">
      <c r="A695" s="261"/>
      <c r="B695" s="261"/>
      <c r="C695" s="261"/>
      <c r="D695" s="261"/>
      <c r="E695" s="261"/>
      <c r="F695" s="261"/>
      <c r="G695" s="261"/>
      <c r="H695" s="378"/>
      <c r="K695" s="378"/>
      <c r="L695" s="378"/>
      <c r="M695" s="378"/>
      <c r="N695" s="378"/>
      <c r="O695" s="378"/>
      <c r="S695" s="237"/>
      <c r="T695" s="261"/>
      <c r="U695" s="261"/>
      <c r="V695" s="261"/>
      <c r="W695" s="261"/>
      <c r="X695" s="261"/>
      <c r="Z695" s="378"/>
      <c r="AA695" s="261"/>
      <c r="AB695" s="261"/>
    </row>
    <row r="696" spans="1:28">
      <c r="A696" s="261"/>
      <c r="B696" s="261"/>
      <c r="C696" s="261"/>
      <c r="D696" s="261"/>
      <c r="E696" s="261"/>
      <c r="F696" s="261"/>
      <c r="G696" s="261"/>
      <c r="H696" s="378"/>
      <c r="K696" s="378"/>
      <c r="L696" s="378"/>
      <c r="M696" s="378"/>
      <c r="N696" s="378"/>
      <c r="O696" s="378"/>
      <c r="S696" s="237"/>
      <c r="T696" s="261"/>
      <c r="U696" s="261"/>
      <c r="V696" s="261"/>
      <c r="W696" s="261"/>
      <c r="X696" s="261"/>
      <c r="Z696" s="378"/>
      <c r="AA696" s="261"/>
      <c r="AB696" s="261"/>
    </row>
    <row r="697" spans="1:28">
      <c r="A697" s="261"/>
      <c r="B697" s="261"/>
      <c r="C697" s="261"/>
      <c r="D697" s="261"/>
      <c r="E697" s="261"/>
      <c r="F697" s="261"/>
      <c r="G697" s="261"/>
      <c r="H697" s="378"/>
      <c r="K697" s="378"/>
      <c r="L697" s="378"/>
      <c r="M697" s="378"/>
      <c r="N697" s="378"/>
      <c r="O697" s="378"/>
      <c r="S697" s="237"/>
      <c r="T697" s="261"/>
      <c r="U697" s="261"/>
      <c r="V697" s="261"/>
      <c r="W697" s="261"/>
      <c r="X697" s="261"/>
      <c r="Z697" s="378"/>
      <c r="AA697" s="261"/>
      <c r="AB697" s="261"/>
    </row>
    <row r="698" spans="1:28">
      <c r="A698" s="261"/>
      <c r="B698" s="261"/>
      <c r="C698" s="261"/>
      <c r="D698" s="261"/>
      <c r="E698" s="261"/>
      <c r="F698" s="261"/>
      <c r="G698" s="261"/>
      <c r="H698" s="378"/>
      <c r="K698" s="378"/>
      <c r="L698" s="378"/>
      <c r="M698" s="378"/>
      <c r="N698" s="378"/>
      <c r="O698" s="378"/>
      <c r="S698" s="237"/>
      <c r="T698" s="261"/>
      <c r="U698" s="261"/>
      <c r="V698" s="261"/>
      <c r="W698" s="261"/>
      <c r="X698" s="261"/>
      <c r="Z698" s="378"/>
      <c r="AA698" s="261"/>
      <c r="AB698" s="261"/>
    </row>
    <row r="699" spans="1:28">
      <c r="A699" s="261"/>
      <c r="B699" s="261"/>
      <c r="C699" s="261"/>
      <c r="D699" s="261"/>
      <c r="E699" s="261"/>
      <c r="F699" s="261"/>
      <c r="G699" s="261"/>
      <c r="H699" s="378"/>
      <c r="K699" s="378"/>
      <c r="L699" s="378"/>
      <c r="M699" s="378"/>
      <c r="N699" s="378"/>
      <c r="O699" s="378"/>
      <c r="S699" s="237"/>
      <c r="T699" s="261"/>
      <c r="U699" s="261"/>
      <c r="V699" s="261"/>
      <c r="W699" s="261"/>
      <c r="X699" s="261"/>
      <c r="Z699" s="378"/>
      <c r="AA699" s="261"/>
      <c r="AB699" s="261"/>
    </row>
    <row r="700" spans="1:28">
      <c r="A700" s="261"/>
      <c r="B700" s="261"/>
      <c r="C700" s="261"/>
      <c r="D700" s="261"/>
      <c r="E700" s="261"/>
      <c r="F700" s="261"/>
      <c r="G700" s="261"/>
      <c r="H700" s="378"/>
      <c r="K700" s="378"/>
      <c r="L700" s="378"/>
      <c r="M700" s="378"/>
      <c r="N700" s="378"/>
      <c r="O700" s="378"/>
      <c r="S700" s="237"/>
      <c r="T700" s="261"/>
      <c r="U700" s="261"/>
      <c r="V700" s="261"/>
      <c r="W700" s="261"/>
      <c r="X700" s="261"/>
      <c r="Z700" s="378"/>
      <c r="AA700" s="261"/>
      <c r="AB700" s="261"/>
    </row>
    <row r="701" spans="1:28">
      <c r="A701" s="261"/>
      <c r="B701" s="261"/>
      <c r="C701" s="261"/>
      <c r="D701" s="261"/>
      <c r="E701" s="261"/>
      <c r="F701" s="261"/>
      <c r="G701" s="261"/>
      <c r="H701" s="378"/>
      <c r="K701" s="378"/>
      <c r="L701" s="378"/>
      <c r="M701" s="378"/>
      <c r="N701" s="378"/>
      <c r="O701" s="378"/>
      <c r="S701" s="237"/>
      <c r="T701" s="261"/>
      <c r="U701" s="261"/>
      <c r="V701" s="261"/>
      <c r="W701" s="261"/>
      <c r="X701" s="261"/>
      <c r="Z701" s="378"/>
      <c r="AA701" s="261"/>
      <c r="AB701" s="261"/>
    </row>
    <row r="702" spans="1:28">
      <c r="A702" s="261"/>
      <c r="B702" s="261"/>
      <c r="C702" s="261"/>
      <c r="D702" s="261"/>
      <c r="E702" s="261"/>
      <c r="F702" s="261"/>
      <c r="G702" s="261"/>
      <c r="H702" s="378"/>
      <c r="K702" s="378"/>
      <c r="L702" s="378"/>
      <c r="M702" s="378"/>
      <c r="N702" s="378"/>
      <c r="O702" s="378"/>
      <c r="S702" s="237"/>
      <c r="T702" s="261"/>
      <c r="U702" s="261"/>
      <c r="V702" s="261"/>
      <c r="W702" s="261"/>
      <c r="X702" s="261"/>
      <c r="Z702" s="378"/>
      <c r="AA702" s="261"/>
      <c r="AB702" s="261"/>
    </row>
    <row r="703" spans="1:28">
      <c r="A703" s="261"/>
      <c r="B703" s="261"/>
      <c r="C703" s="261"/>
      <c r="D703" s="261"/>
      <c r="E703" s="261"/>
      <c r="F703" s="261"/>
      <c r="G703" s="261"/>
      <c r="H703" s="378"/>
      <c r="K703" s="378"/>
      <c r="L703" s="378"/>
      <c r="M703" s="378"/>
      <c r="N703" s="378"/>
      <c r="O703" s="378"/>
      <c r="S703" s="237"/>
      <c r="T703" s="261"/>
      <c r="U703" s="261"/>
      <c r="V703" s="261"/>
      <c r="W703" s="261"/>
      <c r="X703" s="261"/>
      <c r="Z703" s="378"/>
      <c r="AA703" s="261"/>
      <c r="AB703" s="261"/>
    </row>
    <row r="704" spans="1:28">
      <c r="A704" s="261"/>
      <c r="B704" s="261"/>
      <c r="C704" s="261"/>
      <c r="D704" s="261"/>
      <c r="E704" s="261"/>
      <c r="F704" s="261"/>
      <c r="G704" s="261"/>
      <c r="H704" s="378"/>
      <c r="K704" s="378"/>
      <c r="L704" s="378"/>
      <c r="M704" s="378"/>
      <c r="N704" s="378"/>
      <c r="O704" s="378"/>
      <c r="S704" s="237"/>
      <c r="T704" s="261"/>
      <c r="U704" s="261"/>
      <c r="V704" s="261"/>
      <c r="W704" s="261"/>
      <c r="X704" s="261"/>
      <c r="Z704" s="378"/>
      <c r="AA704" s="261"/>
      <c r="AB704" s="261"/>
    </row>
    <row r="705" spans="1:28">
      <c r="A705" s="261"/>
      <c r="B705" s="261"/>
      <c r="C705" s="261"/>
      <c r="D705" s="261"/>
      <c r="E705" s="261"/>
      <c r="F705" s="261"/>
      <c r="G705" s="261"/>
      <c r="H705" s="378"/>
      <c r="K705" s="378"/>
      <c r="L705" s="378"/>
      <c r="M705" s="378"/>
      <c r="N705" s="378"/>
      <c r="O705" s="378"/>
      <c r="S705" s="237"/>
      <c r="T705" s="261"/>
      <c r="U705" s="261"/>
      <c r="V705" s="261"/>
      <c r="W705" s="261"/>
      <c r="X705" s="261"/>
      <c r="Z705" s="378"/>
      <c r="AA705" s="261"/>
      <c r="AB705" s="261"/>
    </row>
    <row r="706" spans="1:28">
      <c r="A706" s="261"/>
      <c r="B706" s="261"/>
      <c r="C706" s="261"/>
      <c r="D706" s="261"/>
      <c r="E706" s="261"/>
      <c r="F706" s="261"/>
      <c r="G706" s="261"/>
      <c r="H706" s="378"/>
      <c r="K706" s="378"/>
      <c r="L706" s="378"/>
      <c r="M706" s="378"/>
      <c r="N706" s="378"/>
      <c r="O706" s="378"/>
      <c r="S706" s="237"/>
      <c r="T706" s="261"/>
      <c r="U706" s="261"/>
      <c r="V706" s="261"/>
      <c r="W706" s="261"/>
      <c r="X706" s="261"/>
      <c r="Z706" s="378"/>
      <c r="AA706" s="261"/>
      <c r="AB706" s="261"/>
    </row>
    <row r="707" spans="1:28">
      <c r="A707" s="261"/>
      <c r="B707" s="261"/>
      <c r="C707" s="261"/>
      <c r="D707" s="261"/>
      <c r="E707" s="261"/>
      <c r="F707" s="261"/>
      <c r="G707" s="261"/>
      <c r="H707" s="378"/>
      <c r="K707" s="378"/>
      <c r="L707" s="378"/>
      <c r="M707" s="378"/>
      <c r="N707" s="378"/>
      <c r="O707" s="378"/>
      <c r="S707" s="237"/>
      <c r="T707" s="261"/>
      <c r="U707" s="261"/>
      <c r="V707" s="261"/>
      <c r="W707" s="261"/>
      <c r="X707" s="261"/>
      <c r="Z707" s="378"/>
      <c r="AA707" s="261"/>
      <c r="AB707" s="261"/>
    </row>
    <row r="708" spans="1:28">
      <c r="A708" s="261"/>
      <c r="B708" s="261"/>
      <c r="C708" s="261"/>
      <c r="D708" s="261"/>
      <c r="E708" s="261"/>
      <c r="F708" s="261"/>
      <c r="G708" s="261"/>
      <c r="H708" s="378"/>
      <c r="K708" s="378"/>
      <c r="L708" s="378"/>
      <c r="M708" s="378"/>
      <c r="N708" s="378"/>
      <c r="O708" s="378"/>
      <c r="S708" s="237"/>
      <c r="T708" s="261"/>
      <c r="U708" s="261"/>
      <c r="V708" s="261"/>
      <c r="W708" s="261"/>
      <c r="X708" s="261"/>
      <c r="Z708" s="378"/>
      <c r="AA708" s="261"/>
      <c r="AB708" s="261"/>
    </row>
    <row r="709" spans="1:28">
      <c r="A709" s="261"/>
      <c r="B709" s="261"/>
      <c r="C709" s="261"/>
      <c r="D709" s="261"/>
      <c r="E709" s="261"/>
      <c r="F709" s="261"/>
      <c r="G709" s="261"/>
      <c r="H709" s="378"/>
      <c r="K709" s="378"/>
      <c r="L709" s="378"/>
      <c r="M709" s="378"/>
      <c r="N709" s="378"/>
      <c r="O709" s="378"/>
      <c r="S709" s="237"/>
      <c r="T709" s="261"/>
      <c r="U709" s="261"/>
      <c r="V709" s="261"/>
      <c r="W709" s="261"/>
      <c r="X709" s="261"/>
      <c r="Z709" s="378"/>
      <c r="AA709" s="261"/>
      <c r="AB709" s="261"/>
    </row>
    <row r="710" spans="1:28">
      <c r="A710" s="261"/>
      <c r="B710" s="261"/>
      <c r="C710" s="261"/>
      <c r="D710" s="261"/>
      <c r="E710" s="261"/>
      <c r="F710" s="261"/>
      <c r="G710" s="261"/>
      <c r="H710" s="378"/>
      <c r="K710" s="378"/>
      <c r="L710" s="378"/>
      <c r="M710" s="378"/>
      <c r="N710" s="378"/>
      <c r="O710" s="378"/>
      <c r="S710" s="237"/>
      <c r="T710" s="261"/>
      <c r="U710" s="261"/>
      <c r="V710" s="261"/>
      <c r="W710" s="261"/>
      <c r="X710" s="261"/>
      <c r="Z710" s="378"/>
      <c r="AA710" s="261"/>
      <c r="AB710" s="261"/>
    </row>
    <row r="711" spans="1:28">
      <c r="A711" s="261"/>
      <c r="B711" s="261"/>
      <c r="C711" s="261"/>
      <c r="D711" s="261"/>
      <c r="E711" s="261"/>
      <c r="F711" s="261"/>
      <c r="G711" s="261"/>
      <c r="H711" s="378"/>
      <c r="K711" s="378"/>
      <c r="L711" s="378"/>
      <c r="M711" s="378"/>
      <c r="N711" s="378"/>
      <c r="O711" s="378"/>
      <c r="S711" s="237"/>
      <c r="T711" s="261"/>
      <c r="U711" s="261"/>
      <c r="V711" s="261"/>
      <c r="W711" s="261"/>
      <c r="X711" s="261"/>
      <c r="Z711" s="378"/>
      <c r="AA711" s="261"/>
      <c r="AB711" s="261"/>
    </row>
    <row r="712" spans="1:28">
      <c r="A712" s="261"/>
      <c r="B712" s="261"/>
      <c r="C712" s="261"/>
      <c r="D712" s="261"/>
      <c r="E712" s="261"/>
      <c r="F712" s="261"/>
      <c r="G712" s="261"/>
      <c r="H712" s="378"/>
      <c r="K712" s="378"/>
      <c r="L712" s="378"/>
      <c r="M712" s="378"/>
      <c r="N712" s="378"/>
      <c r="O712" s="378"/>
      <c r="S712" s="237"/>
      <c r="T712" s="261"/>
      <c r="U712" s="261"/>
      <c r="V712" s="261"/>
      <c r="W712" s="261"/>
      <c r="X712" s="261"/>
      <c r="Z712" s="378"/>
      <c r="AA712" s="261"/>
      <c r="AB712" s="261"/>
    </row>
    <row r="713" spans="1:28">
      <c r="A713" s="261"/>
      <c r="B713" s="261"/>
      <c r="C713" s="261"/>
      <c r="D713" s="261"/>
      <c r="E713" s="261"/>
      <c r="F713" s="261"/>
      <c r="G713" s="261"/>
      <c r="H713" s="378"/>
      <c r="K713" s="378"/>
      <c r="L713" s="378"/>
      <c r="M713" s="378"/>
      <c r="N713" s="378"/>
      <c r="O713" s="378"/>
      <c r="S713" s="237"/>
      <c r="T713" s="261"/>
      <c r="U713" s="261"/>
      <c r="V713" s="261"/>
      <c r="W713" s="261"/>
      <c r="X713" s="261"/>
      <c r="Z713" s="378"/>
      <c r="AA713" s="261"/>
      <c r="AB713" s="261"/>
    </row>
    <row r="714" spans="1:28">
      <c r="A714" s="261"/>
      <c r="B714" s="261"/>
      <c r="C714" s="261"/>
      <c r="D714" s="261"/>
      <c r="E714" s="261"/>
      <c r="F714" s="261"/>
      <c r="G714" s="261"/>
      <c r="H714" s="378"/>
      <c r="K714" s="378"/>
      <c r="L714" s="378"/>
      <c r="M714" s="378"/>
      <c r="N714" s="378"/>
      <c r="O714" s="378"/>
      <c r="S714" s="237"/>
      <c r="T714" s="261"/>
      <c r="U714" s="261"/>
      <c r="V714" s="261"/>
      <c r="W714" s="261"/>
      <c r="X714" s="261"/>
      <c r="Z714" s="378"/>
      <c r="AA714" s="261"/>
      <c r="AB714" s="261"/>
    </row>
    <row r="715" spans="1:28">
      <c r="A715" s="261"/>
      <c r="B715" s="261"/>
      <c r="C715" s="261"/>
      <c r="D715" s="261"/>
      <c r="E715" s="261"/>
      <c r="F715" s="261"/>
      <c r="G715" s="261"/>
      <c r="H715" s="378"/>
      <c r="K715" s="378"/>
      <c r="L715" s="378"/>
      <c r="M715" s="378"/>
      <c r="N715" s="378"/>
      <c r="O715" s="378"/>
      <c r="S715" s="237"/>
      <c r="T715" s="261"/>
      <c r="U715" s="261"/>
      <c r="V715" s="261"/>
      <c r="W715" s="261"/>
      <c r="X715" s="261"/>
      <c r="Z715" s="378"/>
      <c r="AA715" s="261"/>
      <c r="AB715" s="261"/>
    </row>
    <row r="716" spans="1:28">
      <c r="A716" s="261"/>
      <c r="B716" s="261"/>
      <c r="C716" s="261"/>
      <c r="D716" s="261"/>
      <c r="E716" s="261"/>
      <c r="F716" s="261"/>
      <c r="G716" s="261"/>
      <c r="H716" s="378"/>
      <c r="K716" s="378"/>
      <c r="L716" s="378"/>
      <c r="M716" s="378"/>
      <c r="N716" s="378"/>
      <c r="O716" s="378"/>
      <c r="S716" s="237"/>
      <c r="T716" s="261"/>
      <c r="U716" s="261"/>
      <c r="V716" s="261"/>
      <c r="W716" s="261"/>
      <c r="X716" s="261"/>
      <c r="Z716" s="378"/>
      <c r="AA716" s="261"/>
      <c r="AB716" s="261"/>
    </row>
    <row r="717" spans="1:28">
      <c r="A717" s="261"/>
      <c r="B717" s="261"/>
      <c r="C717" s="261"/>
      <c r="D717" s="261"/>
      <c r="E717" s="261"/>
      <c r="F717" s="261"/>
      <c r="G717" s="261"/>
      <c r="H717" s="378"/>
      <c r="K717" s="378"/>
      <c r="L717" s="378"/>
      <c r="M717" s="378"/>
      <c r="N717" s="378"/>
      <c r="O717" s="378"/>
      <c r="S717" s="237"/>
      <c r="T717" s="261"/>
      <c r="U717" s="261"/>
      <c r="V717" s="261"/>
      <c r="W717" s="261"/>
      <c r="X717" s="261"/>
      <c r="Z717" s="378"/>
      <c r="AA717" s="261"/>
      <c r="AB717" s="261"/>
    </row>
    <row r="718" spans="1:28">
      <c r="A718" s="261"/>
      <c r="B718" s="261"/>
      <c r="C718" s="261"/>
      <c r="D718" s="261"/>
      <c r="E718" s="261"/>
      <c r="F718" s="261"/>
      <c r="G718" s="261"/>
      <c r="H718" s="378"/>
      <c r="K718" s="378"/>
      <c r="L718" s="378"/>
      <c r="M718" s="378"/>
      <c r="N718" s="378"/>
      <c r="O718" s="378"/>
      <c r="S718" s="237"/>
      <c r="T718" s="261"/>
      <c r="U718" s="261"/>
      <c r="V718" s="261"/>
      <c r="W718" s="261"/>
      <c r="X718" s="261"/>
      <c r="Z718" s="378"/>
      <c r="AA718" s="261"/>
      <c r="AB718" s="261"/>
    </row>
    <row r="719" spans="1:28">
      <c r="A719" s="261"/>
      <c r="B719" s="261"/>
      <c r="C719" s="261"/>
      <c r="D719" s="261"/>
      <c r="E719" s="261"/>
      <c r="F719" s="261"/>
      <c r="G719" s="261"/>
      <c r="H719" s="378"/>
      <c r="K719" s="378"/>
      <c r="L719" s="378"/>
      <c r="M719" s="378"/>
      <c r="N719" s="378"/>
      <c r="O719" s="378"/>
      <c r="S719" s="237"/>
      <c r="T719" s="261"/>
      <c r="U719" s="261"/>
      <c r="V719" s="261"/>
      <c r="W719" s="261"/>
      <c r="X719" s="261"/>
      <c r="Z719" s="378"/>
      <c r="AA719" s="261"/>
      <c r="AB719" s="261"/>
    </row>
    <row r="720" spans="1:28">
      <c r="A720" s="261"/>
      <c r="B720" s="261"/>
      <c r="C720" s="261"/>
      <c r="D720" s="261"/>
      <c r="E720" s="261"/>
      <c r="F720" s="261"/>
      <c r="G720" s="261"/>
      <c r="H720" s="378"/>
      <c r="K720" s="378"/>
      <c r="L720" s="378"/>
      <c r="M720" s="378"/>
      <c r="N720" s="378"/>
      <c r="O720" s="378"/>
      <c r="S720" s="237"/>
      <c r="T720" s="261"/>
      <c r="U720" s="261"/>
      <c r="V720" s="261"/>
      <c r="W720" s="261"/>
      <c r="X720" s="261"/>
      <c r="Z720" s="378"/>
      <c r="AA720" s="261"/>
      <c r="AB720" s="261"/>
    </row>
    <row r="721" spans="1:28">
      <c r="A721" s="261"/>
      <c r="B721" s="261"/>
      <c r="C721" s="261"/>
      <c r="D721" s="261"/>
      <c r="E721" s="261"/>
      <c r="F721" s="261"/>
      <c r="G721" s="261"/>
      <c r="H721" s="378"/>
      <c r="K721" s="378"/>
      <c r="L721" s="378"/>
      <c r="M721" s="378"/>
      <c r="N721" s="378"/>
      <c r="O721" s="378"/>
      <c r="S721" s="237"/>
      <c r="T721" s="261"/>
      <c r="U721" s="261"/>
      <c r="V721" s="261"/>
      <c r="W721" s="261"/>
      <c r="X721" s="261"/>
      <c r="Z721" s="378"/>
      <c r="AA721" s="261"/>
      <c r="AB721" s="261"/>
    </row>
    <row r="722" spans="1:28">
      <c r="A722" s="261"/>
      <c r="B722" s="261"/>
      <c r="C722" s="261"/>
      <c r="D722" s="261"/>
      <c r="E722" s="261"/>
      <c r="F722" s="261"/>
      <c r="G722" s="261"/>
      <c r="H722" s="378"/>
      <c r="K722" s="378"/>
      <c r="L722" s="378"/>
      <c r="M722" s="378"/>
      <c r="N722" s="378"/>
      <c r="O722" s="378"/>
      <c r="S722" s="237"/>
      <c r="T722" s="261"/>
      <c r="U722" s="261"/>
      <c r="V722" s="261"/>
      <c r="W722" s="261"/>
      <c r="X722" s="261"/>
      <c r="Z722" s="378"/>
      <c r="AA722" s="261"/>
      <c r="AB722" s="261"/>
    </row>
    <row r="723" spans="1:28">
      <c r="A723" s="261"/>
      <c r="B723" s="261"/>
      <c r="C723" s="261"/>
      <c r="D723" s="261"/>
      <c r="E723" s="261"/>
      <c r="F723" s="261"/>
      <c r="G723" s="261"/>
      <c r="H723" s="378"/>
      <c r="K723" s="378"/>
      <c r="L723" s="378"/>
      <c r="M723" s="378"/>
      <c r="N723" s="378"/>
      <c r="O723" s="378"/>
      <c r="S723" s="237"/>
      <c r="T723" s="261"/>
      <c r="U723" s="261"/>
      <c r="V723" s="261"/>
      <c r="W723" s="261"/>
      <c r="X723" s="261"/>
      <c r="Z723" s="378"/>
      <c r="AA723" s="261"/>
      <c r="AB723" s="261"/>
    </row>
    <row r="724" spans="1:28">
      <c r="A724" s="261"/>
      <c r="B724" s="261"/>
      <c r="C724" s="261"/>
      <c r="D724" s="261"/>
      <c r="E724" s="261"/>
      <c r="F724" s="261"/>
      <c r="G724" s="261"/>
      <c r="H724" s="378"/>
      <c r="K724" s="378"/>
      <c r="L724" s="378"/>
      <c r="M724" s="378"/>
      <c r="N724" s="378"/>
      <c r="O724" s="378"/>
      <c r="S724" s="237"/>
      <c r="T724" s="261"/>
      <c r="U724" s="261"/>
      <c r="V724" s="261"/>
      <c r="W724" s="261"/>
      <c r="X724" s="261"/>
      <c r="Z724" s="378"/>
      <c r="AA724" s="261"/>
      <c r="AB724" s="261"/>
    </row>
    <row r="725" spans="1:28">
      <c r="A725" s="261"/>
      <c r="B725" s="261"/>
      <c r="C725" s="261"/>
      <c r="D725" s="261"/>
      <c r="E725" s="261"/>
      <c r="F725" s="261"/>
      <c r="G725" s="261"/>
      <c r="H725" s="378"/>
      <c r="K725" s="378"/>
      <c r="L725" s="378"/>
      <c r="M725" s="378"/>
      <c r="N725" s="378"/>
      <c r="O725" s="378"/>
      <c r="S725" s="237"/>
      <c r="T725" s="261"/>
      <c r="U725" s="261"/>
      <c r="V725" s="261"/>
      <c r="W725" s="261"/>
      <c r="X725" s="261"/>
      <c r="Z725" s="378"/>
      <c r="AA725" s="261"/>
      <c r="AB725" s="261"/>
    </row>
    <row r="726" spans="1:28">
      <c r="A726" s="261"/>
      <c r="B726" s="261"/>
      <c r="C726" s="261"/>
      <c r="D726" s="261"/>
      <c r="E726" s="261"/>
      <c r="F726" s="261"/>
      <c r="G726" s="261"/>
      <c r="H726" s="378"/>
      <c r="K726" s="378"/>
      <c r="L726" s="378"/>
      <c r="M726" s="378"/>
      <c r="N726" s="378"/>
      <c r="O726" s="378"/>
      <c r="S726" s="237"/>
      <c r="T726" s="261"/>
      <c r="U726" s="261"/>
      <c r="V726" s="261"/>
      <c r="W726" s="261"/>
      <c r="X726" s="261"/>
      <c r="Z726" s="378"/>
      <c r="AA726" s="261"/>
      <c r="AB726" s="261"/>
    </row>
    <row r="727" spans="1:28">
      <c r="A727" s="261"/>
      <c r="B727" s="261"/>
      <c r="C727" s="261"/>
      <c r="D727" s="261"/>
      <c r="E727" s="261"/>
      <c r="F727" s="261"/>
      <c r="G727" s="261"/>
      <c r="H727" s="378"/>
      <c r="K727" s="378"/>
      <c r="L727" s="378"/>
      <c r="M727" s="378"/>
      <c r="N727" s="378"/>
      <c r="O727" s="378"/>
      <c r="S727" s="237"/>
      <c r="T727" s="261"/>
      <c r="U727" s="261"/>
      <c r="V727" s="261"/>
      <c r="W727" s="261"/>
      <c r="X727" s="261"/>
      <c r="Z727" s="378"/>
      <c r="AA727" s="261"/>
      <c r="AB727" s="261"/>
    </row>
    <row r="728" spans="1:28">
      <c r="A728" s="261"/>
      <c r="B728" s="261"/>
      <c r="C728" s="261"/>
      <c r="D728" s="261"/>
      <c r="E728" s="261"/>
      <c r="F728" s="261"/>
      <c r="G728" s="261"/>
      <c r="H728" s="378"/>
      <c r="K728" s="378"/>
      <c r="L728" s="378"/>
      <c r="M728" s="378"/>
      <c r="N728" s="378"/>
      <c r="O728" s="378"/>
      <c r="S728" s="237"/>
      <c r="T728" s="261"/>
      <c r="U728" s="261"/>
      <c r="V728" s="261"/>
      <c r="W728" s="261"/>
      <c r="X728" s="261"/>
      <c r="Z728" s="378"/>
      <c r="AA728" s="261"/>
      <c r="AB728" s="261"/>
    </row>
    <row r="729" spans="1:28">
      <c r="A729" s="261"/>
      <c r="B729" s="261"/>
      <c r="C729" s="261"/>
      <c r="D729" s="261"/>
      <c r="E729" s="261"/>
      <c r="F729" s="261"/>
      <c r="G729" s="261"/>
      <c r="H729" s="378"/>
      <c r="K729" s="378"/>
      <c r="L729" s="378"/>
      <c r="M729" s="378"/>
      <c r="N729" s="378"/>
      <c r="O729" s="378"/>
      <c r="S729" s="237"/>
      <c r="T729" s="261"/>
      <c r="U729" s="261"/>
      <c r="V729" s="261"/>
      <c r="W729" s="261"/>
      <c r="X729" s="261"/>
      <c r="Z729" s="378"/>
      <c r="AA729" s="261"/>
      <c r="AB729" s="261"/>
    </row>
    <row r="730" spans="1:28">
      <c r="A730" s="261"/>
      <c r="B730" s="261"/>
      <c r="C730" s="261"/>
      <c r="D730" s="261"/>
      <c r="E730" s="261"/>
      <c r="F730" s="261"/>
      <c r="G730" s="261"/>
      <c r="H730" s="378"/>
      <c r="K730" s="378"/>
      <c r="L730" s="378"/>
      <c r="M730" s="378"/>
      <c r="N730" s="378"/>
      <c r="O730" s="378"/>
      <c r="S730" s="237"/>
      <c r="T730" s="261"/>
      <c r="U730" s="261"/>
      <c r="V730" s="261"/>
      <c r="W730" s="261"/>
      <c r="X730" s="261"/>
      <c r="Z730" s="378"/>
      <c r="AA730" s="261"/>
      <c r="AB730" s="261"/>
    </row>
    <row r="731" spans="1:28">
      <c r="A731" s="261"/>
      <c r="B731" s="261"/>
      <c r="C731" s="261"/>
      <c r="D731" s="261"/>
      <c r="E731" s="261"/>
      <c r="F731" s="261"/>
      <c r="G731" s="261"/>
      <c r="H731" s="378"/>
      <c r="K731" s="378"/>
      <c r="L731" s="378"/>
      <c r="M731" s="378"/>
      <c r="N731" s="378"/>
      <c r="O731" s="378"/>
      <c r="S731" s="237"/>
      <c r="T731" s="261"/>
      <c r="U731" s="261"/>
      <c r="V731" s="261"/>
      <c r="W731" s="261"/>
      <c r="X731" s="261"/>
      <c r="Z731" s="378"/>
      <c r="AA731" s="261"/>
      <c r="AB731" s="261"/>
    </row>
    <row r="732" spans="1:28">
      <c r="A732" s="261"/>
      <c r="B732" s="261"/>
      <c r="C732" s="261"/>
      <c r="D732" s="261"/>
      <c r="E732" s="261"/>
      <c r="F732" s="261"/>
      <c r="G732" s="261"/>
      <c r="H732" s="378"/>
      <c r="K732" s="378"/>
      <c r="L732" s="378"/>
      <c r="M732" s="378"/>
      <c r="N732" s="378"/>
      <c r="O732" s="378"/>
      <c r="S732" s="237"/>
      <c r="T732" s="261"/>
      <c r="U732" s="261"/>
      <c r="V732" s="261"/>
      <c r="W732" s="261"/>
      <c r="X732" s="261"/>
      <c r="Z732" s="378"/>
      <c r="AA732" s="261"/>
      <c r="AB732" s="261"/>
    </row>
    <row r="733" spans="1:28">
      <c r="A733" s="261"/>
      <c r="B733" s="261"/>
      <c r="C733" s="261"/>
      <c r="D733" s="261"/>
      <c r="E733" s="261"/>
      <c r="F733" s="261"/>
      <c r="G733" s="261"/>
      <c r="H733" s="378"/>
      <c r="K733" s="378"/>
      <c r="L733" s="378"/>
      <c r="M733" s="378"/>
      <c r="N733" s="378"/>
      <c r="O733" s="378"/>
      <c r="S733" s="237"/>
      <c r="T733" s="261"/>
      <c r="U733" s="261"/>
      <c r="V733" s="261"/>
      <c r="W733" s="261"/>
      <c r="X733" s="261"/>
      <c r="Z733" s="378"/>
      <c r="AA733" s="261"/>
      <c r="AB733" s="261"/>
    </row>
    <row r="734" spans="1:28">
      <c r="A734" s="261"/>
      <c r="B734" s="261"/>
      <c r="C734" s="261"/>
      <c r="D734" s="261"/>
      <c r="E734" s="261"/>
      <c r="F734" s="261"/>
      <c r="G734" s="261"/>
      <c r="H734" s="378"/>
      <c r="K734" s="378"/>
      <c r="L734" s="378"/>
      <c r="M734" s="378"/>
      <c r="N734" s="378"/>
      <c r="O734" s="378"/>
      <c r="S734" s="237"/>
      <c r="T734" s="261"/>
      <c r="U734" s="261"/>
      <c r="V734" s="261"/>
      <c r="W734" s="261"/>
      <c r="X734" s="261"/>
      <c r="Z734" s="378"/>
      <c r="AA734" s="261"/>
      <c r="AB734" s="261"/>
    </row>
    <row r="735" spans="1:28">
      <c r="A735" s="261"/>
      <c r="B735" s="261"/>
      <c r="C735" s="261"/>
      <c r="D735" s="261"/>
      <c r="E735" s="261"/>
      <c r="F735" s="261"/>
      <c r="G735" s="261"/>
      <c r="H735" s="378"/>
      <c r="K735" s="378"/>
      <c r="L735" s="378"/>
      <c r="M735" s="378"/>
      <c r="N735" s="378"/>
      <c r="O735" s="378"/>
      <c r="S735" s="237"/>
      <c r="T735" s="261"/>
      <c r="U735" s="261"/>
      <c r="V735" s="261"/>
      <c r="W735" s="261"/>
      <c r="X735" s="261"/>
      <c r="Z735" s="378"/>
      <c r="AA735" s="261"/>
      <c r="AB735" s="261"/>
    </row>
    <row r="736" spans="1:28">
      <c r="A736" s="261"/>
      <c r="B736" s="261"/>
      <c r="C736" s="261"/>
      <c r="D736" s="261"/>
      <c r="E736" s="261"/>
      <c r="F736" s="261"/>
      <c r="G736" s="261"/>
      <c r="H736" s="378"/>
      <c r="K736" s="378"/>
      <c r="L736" s="378"/>
      <c r="M736" s="378"/>
      <c r="N736" s="378"/>
      <c r="O736" s="378"/>
      <c r="S736" s="237"/>
      <c r="T736" s="261"/>
      <c r="U736" s="261"/>
      <c r="V736" s="261"/>
      <c r="W736" s="261"/>
      <c r="X736" s="261"/>
      <c r="Z736" s="378"/>
      <c r="AA736" s="261"/>
      <c r="AB736" s="261"/>
    </row>
    <row r="737" spans="1:28">
      <c r="A737" s="261"/>
      <c r="B737" s="261"/>
      <c r="C737" s="261"/>
      <c r="D737" s="261"/>
      <c r="E737" s="261"/>
      <c r="F737" s="261"/>
      <c r="G737" s="261"/>
      <c r="H737" s="378"/>
      <c r="K737" s="378"/>
      <c r="L737" s="378"/>
      <c r="M737" s="378"/>
      <c r="N737" s="378"/>
      <c r="O737" s="378"/>
      <c r="S737" s="237"/>
      <c r="T737" s="261"/>
      <c r="U737" s="261"/>
      <c r="V737" s="261"/>
      <c r="W737" s="261"/>
      <c r="X737" s="261"/>
      <c r="Z737" s="378"/>
      <c r="AA737" s="261"/>
      <c r="AB737" s="261"/>
    </row>
    <row r="738" spans="1:28">
      <c r="A738" s="261"/>
      <c r="B738" s="261"/>
      <c r="C738" s="261"/>
      <c r="D738" s="261"/>
      <c r="E738" s="261"/>
      <c r="F738" s="261"/>
      <c r="G738" s="261"/>
      <c r="H738" s="378"/>
      <c r="K738" s="378"/>
      <c r="L738" s="378"/>
      <c r="M738" s="378"/>
      <c r="N738" s="378"/>
      <c r="O738" s="378"/>
      <c r="S738" s="237"/>
      <c r="T738" s="261"/>
      <c r="U738" s="261"/>
      <c r="V738" s="261"/>
      <c r="W738" s="261"/>
      <c r="X738" s="261"/>
      <c r="Z738" s="378"/>
      <c r="AA738" s="261"/>
      <c r="AB738" s="261"/>
    </row>
    <row r="739" spans="1:28">
      <c r="A739" s="261"/>
      <c r="B739" s="261"/>
      <c r="C739" s="261"/>
      <c r="D739" s="261"/>
      <c r="E739" s="261"/>
      <c r="F739" s="261"/>
      <c r="G739" s="261"/>
      <c r="H739" s="378"/>
      <c r="K739" s="378"/>
      <c r="L739" s="378"/>
      <c r="M739" s="378"/>
      <c r="N739" s="378"/>
      <c r="O739" s="378"/>
      <c r="S739" s="237"/>
      <c r="T739" s="261"/>
      <c r="U739" s="261"/>
      <c r="V739" s="261"/>
      <c r="W739" s="261"/>
      <c r="X739" s="261"/>
      <c r="Z739" s="378"/>
      <c r="AA739" s="261"/>
      <c r="AB739" s="261"/>
    </row>
    <row r="740" spans="1:28">
      <c r="A740" s="261"/>
      <c r="B740" s="261"/>
      <c r="C740" s="261"/>
      <c r="D740" s="261"/>
      <c r="E740" s="261"/>
      <c r="F740" s="261"/>
      <c r="G740" s="261"/>
      <c r="H740" s="378"/>
      <c r="K740" s="378"/>
      <c r="L740" s="378"/>
      <c r="M740" s="378"/>
      <c r="N740" s="378"/>
      <c r="O740" s="378"/>
      <c r="S740" s="237"/>
      <c r="T740" s="261"/>
      <c r="U740" s="261"/>
      <c r="V740" s="261"/>
      <c r="W740" s="261"/>
      <c r="X740" s="261"/>
      <c r="Z740" s="378"/>
      <c r="AA740" s="261"/>
      <c r="AB740" s="261"/>
    </row>
    <row r="741" spans="1:28">
      <c r="A741" s="261"/>
      <c r="B741" s="261"/>
      <c r="C741" s="261"/>
      <c r="D741" s="261"/>
      <c r="E741" s="261"/>
      <c r="F741" s="261"/>
      <c r="G741" s="261"/>
      <c r="H741" s="378"/>
      <c r="K741" s="378"/>
      <c r="L741" s="378"/>
      <c r="M741" s="378"/>
      <c r="N741" s="378"/>
      <c r="O741" s="378"/>
      <c r="S741" s="237"/>
      <c r="T741" s="261"/>
      <c r="U741" s="261"/>
      <c r="V741" s="261"/>
      <c r="W741" s="261"/>
      <c r="X741" s="261"/>
      <c r="Z741" s="378"/>
      <c r="AA741" s="261"/>
      <c r="AB741" s="261"/>
    </row>
    <row r="742" spans="1:28">
      <c r="A742" s="261"/>
      <c r="B742" s="261"/>
      <c r="C742" s="261"/>
      <c r="D742" s="261"/>
      <c r="E742" s="261"/>
      <c r="F742" s="261"/>
      <c r="G742" s="261"/>
      <c r="H742" s="378"/>
      <c r="K742" s="378"/>
      <c r="L742" s="378"/>
      <c r="M742" s="378"/>
      <c r="N742" s="378"/>
      <c r="O742" s="378"/>
      <c r="S742" s="237"/>
      <c r="T742" s="261"/>
      <c r="U742" s="261"/>
      <c r="V742" s="261"/>
      <c r="W742" s="261"/>
      <c r="X742" s="261"/>
      <c r="Z742" s="378"/>
      <c r="AA742" s="261"/>
      <c r="AB742" s="261"/>
    </row>
    <row r="743" spans="1:28">
      <c r="A743" s="261"/>
      <c r="B743" s="261"/>
      <c r="C743" s="261"/>
      <c r="D743" s="261"/>
      <c r="E743" s="261"/>
      <c r="F743" s="261"/>
      <c r="G743" s="261"/>
      <c r="H743" s="378"/>
      <c r="K743" s="378"/>
      <c r="L743" s="378"/>
      <c r="M743" s="378"/>
      <c r="N743" s="378"/>
      <c r="O743" s="378"/>
      <c r="S743" s="237"/>
      <c r="T743" s="261"/>
      <c r="U743" s="261"/>
      <c r="V743" s="261"/>
      <c r="W743" s="261"/>
      <c r="X743" s="261"/>
      <c r="Z743" s="378"/>
      <c r="AA743" s="261"/>
      <c r="AB743" s="261"/>
    </row>
    <row r="744" spans="1:28">
      <c r="A744" s="261"/>
      <c r="B744" s="261"/>
      <c r="C744" s="261"/>
      <c r="D744" s="261"/>
      <c r="E744" s="261"/>
      <c r="F744" s="261"/>
      <c r="G744" s="261"/>
      <c r="H744" s="378"/>
      <c r="K744" s="378"/>
      <c r="L744" s="378"/>
      <c r="M744" s="378"/>
      <c r="N744" s="378"/>
      <c r="O744" s="378"/>
      <c r="S744" s="237"/>
      <c r="T744" s="261"/>
      <c r="U744" s="261"/>
      <c r="V744" s="261"/>
      <c r="W744" s="261"/>
      <c r="X744" s="261"/>
      <c r="Z744" s="378"/>
      <c r="AA744" s="261"/>
      <c r="AB744" s="261"/>
    </row>
    <row r="745" spans="1:28">
      <c r="A745" s="261"/>
      <c r="B745" s="261"/>
      <c r="C745" s="261"/>
      <c r="D745" s="261"/>
      <c r="E745" s="261"/>
      <c r="F745" s="261"/>
      <c r="G745" s="261"/>
      <c r="H745" s="378"/>
      <c r="K745" s="378"/>
      <c r="L745" s="378"/>
      <c r="M745" s="378"/>
      <c r="N745" s="378"/>
      <c r="O745" s="378"/>
      <c r="S745" s="237"/>
      <c r="T745" s="261"/>
      <c r="U745" s="261"/>
      <c r="V745" s="261"/>
      <c r="W745" s="261"/>
      <c r="X745" s="261"/>
      <c r="Z745" s="378"/>
      <c r="AA745" s="261"/>
      <c r="AB745" s="261"/>
    </row>
    <row r="746" spans="1:28">
      <c r="A746" s="261"/>
      <c r="B746" s="261"/>
      <c r="C746" s="261"/>
      <c r="D746" s="261"/>
      <c r="E746" s="261"/>
      <c r="F746" s="261"/>
      <c r="G746" s="261"/>
      <c r="H746" s="378"/>
      <c r="K746" s="378"/>
      <c r="L746" s="378"/>
      <c r="M746" s="378"/>
      <c r="N746" s="378"/>
      <c r="O746" s="378"/>
      <c r="S746" s="237"/>
      <c r="T746" s="261"/>
      <c r="U746" s="261"/>
      <c r="V746" s="261"/>
      <c r="W746" s="261"/>
      <c r="X746" s="261"/>
      <c r="Z746" s="378"/>
      <c r="AA746" s="261"/>
      <c r="AB746" s="261"/>
    </row>
    <row r="747" spans="1:28">
      <c r="A747" s="261"/>
      <c r="B747" s="261"/>
      <c r="C747" s="261"/>
      <c r="D747" s="261"/>
      <c r="E747" s="261"/>
      <c r="F747" s="261"/>
      <c r="G747" s="261"/>
      <c r="H747" s="378"/>
      <c r="K747" s="378"/>
      <c r="L747" s="378"/>
      <c r="M747" s="378"/>
      <c r="N747" s="378"/>
      <c r="O747" s="378"/>
      <c r="S747" s="237"/>
      <c r="T747" s="261"/>
      <c r="U747" s="261"/>
      <c r="V747" s="261"/>
      <c r="W747" s="261"/>
      <c r="X747" s="261"/>
      <c r="Z747" s="378"/>
      <c r="AA747" s="261"/>
      <c r="AB747" s="261"/>
    </row>
    <row r="748" spans="1:28">
      <c r="A748" s="261"/>
      <c r="B748" s="261"/>
      <c r="C748" s="261"/>
      <c r="D748" s="261"/>
      <c r="E748" s="261"/>
      <c r="F748" s="261"/>
      <c r="G748" s="261"/>
      <c r="H748" s="378"/>
      <c r="K748" s="378"/>
      <c r="L748" s="378"/>
      <c r="M748" s="378"/>
      <c r="N748" s="378"/>
      <c r="O748" s="378"/>
      <c r="S748" s="237"/>
      <c r="T748" s="261"/>
      <c r="U748" s="261"/>
      <c r="V748" s="261"/>
      <c r="W748" s="261"/>
      <c r="X748" s="261"/>
      <c r="Z748" s="378"/>
      <c r="AA748" s="261"/>
      <c r="AB748" s="261"/>
    </row>
    <row r="749" spans="1:28">
      <c r="A749" s="261"/>
      <c r="B749" s="261"/>
      <c r="C749" s="261"/>
      <c r="D749" s="261"/>
      <c r="E749" s="261"/>
      <c r="F749" s="261"/>
      <c r="G749" s="261"/>
      <c r="H749" s="378"/>
      <c r="K749" s="378"/>
      <c r="L749" s="378"/>
      <c r="M749" s="378"/>
      <c r="N749" s="378"/>
      <c r="O749" s="378"/>
      <c r="S749" s="237"/>
      <c r="T749" s="261"/>
      <c r="U749" s="261"/>
      <c r="V749" s="261"/>
      <c r="W749" s="261"/>
      <c r="X749" s="261"/>
      <c r="Z749" s="378"/>
      <c r="AA749" s="261"/>
      <c r="AB749" s="261"/>
    </row>
    <row r="750" spans="1:28">
      <c r="A750" s="261"/>
      <c r="B750" s="261"/>
      <c r="C750" s="261"/>
      <c r="D750" s="261"/>
      <c r="E750" s="261"/>
      <c r="F750" s="261"/>
      <c r="G750" s="261"/>
      <c r="H750" s="378"/>
      <c r="K750" s="378"/>
      <c r="L750" s="378"/>
      <c r="M750" s="378"/>
      <c r="N750" s="378"/>
      <c r="O750" s="378"/>
      <c r="S750" s="237"/>
      <c r="T750" s="261"/>
      <c r="U750" s="261"/>
      <c r="V750" s="261"/>
      <c r="W750" s="261"/>
      <c r="X750" s="261"/>
      <c r="Z750" s="378"/>
      <c r="AA750" s="261"/>
      <c r="AB750" s="261"/>
    </row>
    <row r="751" spans="1:28">
      <c r="A751" s="261"/>
      <c r="B751" s="261"/>
      <c r="C751" s="261"/>
      <c r="D751" s="261"/>
      <c r="E751" s="261"/>
      <c r="F751" s="261"/>
      <c r="G751" s="261"/>
      <c r="H751" s="378"/>
      <c r="K751" s="378"/>
      <c r="L751" s="378"/>
      <c r="M751" s="378"/>
      <c r="N751" s="378"/>
      <c r="O751" s="378"/>
      <c r="S751" s="237"/>
      <c r="T751" s="261"/>
      <c r="U751" s="261"/>
      <c r="V751" s="261"/>
      <c r="W751" s="261"/>
      <c r="X751" s="261"/>
      <c r="Z751" s="378"/>
      <c r="AA751" s="261"/>
      <c r="AB751" s="261"/>
    </row>
    <row r="752" spans="1:28">
      <c r="A752" s="261"/>
      <c r="B752" s="261"/>
      <c r="C752" s="261"/>
      <c r="D752" s="261"/>
      <c r="E752" s="261"/>
      <c r="F752" s="261"/>
      <c r="G752" s="261"/>
      <c r="H752" s="378"/>
      <c r="K752" s="378"/>
      <c r="L752" s="378"/>
      <c r="M752" s="378"/>
      <c r="N752" s="378"/>
      <c r="O752" s="378"/>
      <c r="S752" s="237"/>
      <c r="T752" s="261"/>
      <c r="U752" s="261"/>
      <c r="V752" s="261"/>
      <c r="W752" s="261"/>
      <c r="X752" s="261"/>
      <c r="Z752" s="378"/>
      <c r="AA752" s="261"/>
      <c r="AB752" s="261"/>
    </row>
    <row r="753" spans="1:28">
      <c r="A753" s="261"/>
      <c r="B753" s="261"/>
      <c r="C753" s="261"/>
      <c r="D753" s="261"/>
      <c r="E753" s="261"/>
      <c r="F753" s="261"/>
      <c r="G753" s="261"/>
      <c r="H753" s="378"/>
      <c r="K753" s="378"/>
      <c r="L753" s="378"/>
      <c r="M753" s="378"/>
      <c r="N753" s="378"/>
      <c r="O753" s="378"/>
      <c r="S753" s="237"/>
      <c r="T753" s="261"/>
      <c r="U753" s="261"/>
      <c r="V753" s="261"/>
      <c r="W753" s="261"/>
      <c r="X753" s="261"/>
      <c r="Z753" s="378"/>
      <c r="AA753" s="261"/>
      <c r="AB753" s="261"/>
    </row>
    <row r="754" spans="1:28">
      <c r="A754" s="261"/>
      <c r="B754" s="261"/>
      <c r="C754" s="261"/>
      <c r="D754" s="261"/>
      <c r="E754" s="261"/>
      <c r="F754" s="261"/>
      <c r="G754" s="261"/>
      <c r="H754" s="378"/>
      <c r="K754" s="378"/>
      <c r="L754" s="378"/>
      <c r="M754" s="378"/>
      <c r="N754" s="378"/>
      <c r="O754" s="378"/>
      <c r="S754" s="237"/>
      <c r="T754" s="261"/>
      <c r="U754" s="261"/>
      <c r="V754" s="261"/>
      <c r="W754" s="261"/>
      <c r="X754" s="261"/>
      <c r="Z754" s="378"/>
      <c r="AA754" s="261"/>
      <c r="AB754" s="261"/>
    </row>
    <row r="755" spans="1:28">
      <c r="A755" s="261"/>
      <c r="B755" s="261"/>
      <c r="C755" s="261"/>
      <c r="D755" s="261"/>
      <c r="E755" s="261"/>
      <c r="F755" s="261"/>
      <c r="G755" s="261"/>
      <c r="H755" s="378"/>
      <c r="K755" s="378"/>
      <c r="L755" s="378"/>
      <c r="M755" s="378"/>
      <c r="N755" s="378"/>
      <c r="O755" s="378"/>
      <c r="S755" s="237"/>
      <c r="T755" s="261"/>
      <c r="U755" s="261"/>
      <c r="V755" s="261"/>
      <c r="W755" s="261"/>
      <c r="X755" s="261"/>
      <c r="Z755" s="378"/>
      <c r="AA755" s="261"/>
      <c r="AB755" s="261"/>
    </row>
    <row r="756" spans="1:28">
      <c r="A756" s="261"/>
      <c r="B756" s="261"/>
      <c r="C756" s="261"/>
      <c r="D756" s="261"/>
      <c r="E756" s="261"/>
      <c r="F756" s="261"/>
      <c r="G756" s="261"/>
      <c r="H756" s="378"/>
      <c r="K756" s="378"/>
      <c r="L756" s="378"/>
      <c r="M756" s="378"/>
      <c r="N756" s="378"/>
      <c r="O756" s="378"/>
      <c r="S756" s="237"/>
      <c r="T756" s="261"/>
      <c r="U756" s="261"/>
      <c r="V756" s="261"/>
      <c r="W756" s="261"/>
      <c r="X756" s="261"/>
      <c r="Z756" s="378"/>
      <c r="AA756" s="261"/>
      <c r="AB756" s="261"/>
    </row>
    <row r="757" spans="1:28">
      <c r="A757" s="261"/>
      <c r="B757" s="261"/>
      <c r="C757" s="261"/>
      <c r="D757" s="261"/>
      <c r="E757" s="261"/>
      <c r="F757" s="261"/>
      <c r="G757" s="261"/>
      <c r="H757" s="378"/>
      <c r="K757" s="378"/>
      <c r="L757" s="378"/>
      <c r="M757" s="378"/>
      <c r="N757" s="378"/>
      <c r="O757" s="378"/>
      <c r="S757" s="237"/>
      <c r="T757" s="261"/>
      <c r="U757" s="261"/>
      <c r="V757" s="261"/>
      <c r="W757" s="261"/>
      <c r="X757" s="261"/>
      <c r="Z757" s="378"/>
      <c r="AA757" s="261"/>
      <c r="AB757" s="261"/>
    </row>
    <row r="758" spans="1:28">
      <c r="A758" s="261"/>
      <c r="B758" s="261"/>
      <c r="C758" s="261"/>
      <c r="D758" s="261"/>
      <c r="E758" s="261"/>
      <c r="F758" s="261"/>
      <c r="G758" s="261"/>
      <c r="H758" s="378"/>
      <c r="K758" s="378"/>
      <c r="L758" s="378"/>
      <c r="M758" s="378"/>
      <c r="N758" s="378"/>
      <c r="O758" s="378"/>
      <c r="S758" s="237"/>
      <c r="T758" s="261"/>
      <c r="U758" s="261"/>
      <c r="V758" s="261"/>
      <c r="W758" s="261"/>
      <c r="X758" s="261"/>
      <c r="Z758" s="378"/>
      <c r="AA758" s="261"/>
      <c r="AB758" s="261"/>
    </row>
    <row r="759" spans="1:28">
      <c r="A759" s="261"/>
      <c r="B759" s="261"/>
      <c r="C759" s="261"/>
      <c r="D759" s="261"/>
      <c r="E759" s="261"/>
      <c r="F759" s="261"/>
      <c r="G759" s="261"/>
      <c r="H759" s="378"/>
      <c r="K759" s="378"/>
      <c r="L759" s="378"/>
      <c r="M759" s="378"/>
      <c r="N759" s="378"/>
      <c r="O759" s="378"/>
      <c r="S759" s="237"/>
      <c r="T759" s="261"/>
      <c r="U759" s="261"/>
      <c r="V759" s="261"/>
      <c r="W759" s="261"/>
      <c r="X759" s="261"/>
      <c r="Z759" s="378"/>
      <c r="AA759" s="261"/>
      <c r="AB759" s="261"/>
    </row>
    <row r="760" spans="1:28">
      <c r="A760" s="261"/>
      <c r="B760" s="261"/>
      <c r="C760" s="261"/>
      <c r="D760" s="261"/>
      <c r="E760" s="261"/>
      <c r="F760" s="261"/>
      <c r="G760" s="261"/>
      <c r="H760" s="378"/>
      <c r="K760" s="378"/>
      <c r="L760" s="378"/>
      <c r="M760" s="378"/>
      <c r="N760" s="378"/>
      <c r="O760" s="378"/>
      <c r="S760" s="237"/>
      <c r="T760" s="261"/>
      <c r="U760" s="261"/>
      <c r="V760" s="261"/>
      <c r="W760" s="261"/>
      <c r="X760" s="261"/>
      <c r="Z760" s="378"/>
      <c r="AA760" s="261"/>
      <c r="AB760" s="261"/>
    </row>
    <row r="761" spans="1:28">
      <c r="A761" s="261"/>
      <c r="B761" s="261"/>
      <c r="C761" s="261"/>
      <c r="D761" s="261"/>
      <c r="E761" s="261"/>
      <c r="F761" s="261"/>
      <c r="G761" s="261"/>
      <c r="H761" s="378"/>
      <c r="K761" s="378"/>
      <c r="L761" s="378"/>
      <c r="M761" s="378"/>
      <c r="N761" s="378"/>
      <c r="O761" s="378"/>
      <c r="S761" s="237"/>
      <c r="T761" s="261"/>
      <c r="U761" s="261"/>
      <c r="V761" s="261"/>
      <c r="W761" s="261"/>
      <c r="X761" s="261"/>
      <c r="Z761" s="378"/>
      <c r="AA761" s="261"/>
      <c r="AB761" s="261"/>
    </row>
    <row r="762" spans="1:28">
      <c r="A762" s="261"/>
      <c r="B762" s="261"/>
      <c r="C762" s="261"/>
      <c r="D762" s="261"/>
      <c r="E762" s="261"/>
      <c r="F762" s="261"/>
      <c r="G762" s="261"/>
      <c r="H762" s="378"/>
      <c r="K762" s="378"/>
      <c r="L762" s="378"/>
      <c r="M762" s="378"/>
      <c r="N762" s="378"/>
      <c r="O762" s="378"/>
      <c r="S762" s="237"/>
      <c r="T762" s="261"/>
      <c r="U762" s="261"/>
      <c r="V762" s="261"/>
      <c r="W762" s="261"/>
      <c r="X762" s="261"/>
      <c r="Z762" s="378"/>
      <c r="AA762" s="261"/>
      <c r="AB762" s="261"/>
    </row>
    <row r="763" spans="1:28">
      <c r="A763" s="261"/>
      <c r="B763" s="261"/>
      <c r="C763" s="261"/>
      <c r="D763" s="261"/>
      <c r="E763" s="261"/>
      <c r="F763" s="261"/>
      <c r="G763" s="261"/>
      <c r="H763" s="378"/>
      <c r="K763" s="378"/>
      <c r="L763" s="378"/>
      <c r="M763" s="378"/>
      <c r="N763" s="378"/>
      <c r="O763" s="378"/>
      <c r="S763" s="237"/>
      <c r="T763" s="261"/>
      <c r="U763" s="261"/>
      <c r="V763" s="261"/>
      <c r="W763" s="261"/>
      <c r="X763" s="261"/>
      <c r="Z763" s="378"/>
      <c r="AA763" s="261"/>
      <c r="AB763" s="261"/>
    </row>
    <row r="764" spans="1:28">
      <c r="A764" s="261"/>
      <c r="B764" s="261"/>
      <c r="C764" s="261"/>
      <c r="D764" s="261"/>
      <c r="E764" s="261"/>
      <c r="F764" s="261"/>
      <c r="G764" s="261"/>
      <c r="H764" s="378"/>
      <c r="K764" s="378"/>
      <c r="L764" s="378"/>
      <c r="M764" s="378"/>
      <c r="N764" s="378"/>
      <c r="O764" s="378"/>
      <c r="S764" s="237"/>
      <c r="T764" s="261"/>
      <c r="U764" s="261"/>
      <c r="V764" s="261"/>
      <c r="W764" s="261"/>
      <c r="X764" s="261"/>
      <c r="Z764" s="378"/>
      <c r="AA764" s="261"/>
      <c r="AB764" s="261"/>
    </row>
    <row r="765" spans="1:28">
      <c r="A765" s="261"/>
      <c r="B765" s="261"/>
      <c r="C765" s="261"/>
      <c r="D765" s="261"/>
      <c r="E765" s="261"/>
      <c r="F765" s="261"/>
      <c r="G765" s="261"/>
      <c r="H765" s="378"/>
      <c r="K765" s="378"/>
      <c r="L765" s="378"/>
      <c r="M765" s="378"/>
      <c r="N765" s="378"/>
      <c r="O765" s="378"/>
      <c r="S765" s="237"/>
      <c r="T765" s="261"/>
      <c r="U765" s="261"/>
      <c r="V765" s="261"/>
      <c r="W765" s="261"/>
      <c r="X765" s="261"/>
      <c r="Z765" s="378"/>
      <c r="AA765" s="261"/>
      <c r="AB765" s="261"/>
    </row>
    <row r="766" spans="1:28">
      <c r="A766" s="261"/>
      <c r="B766" s="261"/>
      <c r="C766" s="261"/>
      <c r="D766" s="261"/>
      <c r="E766" s="261"/>
      <c r="F766" s="261"/>
      <c r="G766" s="261"/>
      <c r="H766" s="378"/>
      <c r="K766" s="378"/>
      <c r="L766" s="378"/>
      <c r="M766" s="378"/>
      <c r="N766" s="378"/>
      <c r="O766" s="378"/>
      <c r="S766" s="237"/>
      <c r="T766" s="261"/>
      <c r="U766" s="261"/>
      <c r="V766" s="261"/>
      <c r="W766" s="261"/>
      <c r="X766" s="261"/>
      <c r="Z766" s="378"/>
      <c r="AA766" s="261"/>
      <c r="AB766" s="261"/>
    </row>
    <row r="767" spans="1:28">
      <c r="A767" s="261"/>
      <c r="B767" s="261"/>
      <c r="C767" s="261"/>
      <c r="D767" s="261"/>
      <c r="E767" s="261"/>
      <c r="F767" s="261"/>
      <c r="G767" s="261"/>
      <c r="H767" s="378"/>
      <c r="K767" s="378"/>
      <c r="L767" s="378"/>
      <c r="M767" s="378"/>
      <c r="N767" s="378"/>
      <c r="O767" s="378"/>
      <c r="S767" s="237"/>
      <c r="T767" s="261"/>
      <c r="U767" s="261"/>
      <c r="V767" s="261"/>
      <c r="W767" s="261"/>
      <c r="X767" s="261"/>
      <c r="Z767" s="378"/>
      <c r="AA767" s="261"/>
      <c r="AB767" s="261"/>
    </row>
    <row r="768" spans="1:28">
      <c r="A768" s="261"/>
      <c r="B768" s="261"/>
      <c r="C768" s="261"/>
      <c r="D768" s="261"/>
      <c r="E768" s="261"/>
      <c r="F768" s="261"/>
      <c r="G768" s="261"/>
      <c r="H768" s="378"/>
      <c r="K768" s="378"/>
      <c r="L768" s="378"/>
      <c r="M768" s="378"/>
      <c r="N768" s="378"/>
      <c r="O768" s="378"/>
      <c r="S768" s="237"/>
      <c r="T768" s="261"/>
      <c r="U768" s="261"/>
      <c r="V768" s="261"/>
      <c r="W768" s="261"/>
      <c r="X768" s="261"/>
      <c r="Z768" s="378"/>
      <c r="AA768" s="261"/>
      <c r="AB768" s="261"/>
    </row>
    <row r="769" spans="1:28">
      <c r="A769" s="261"/>
      <c r="B769" s="261"/>
      <c r="C769" s="261"/>
      <c r="D769" s="261"/>
      <c r="E769" s="261"/>
      <c r="F769" s="261"/>
      <c r="G769" s="261"/>
      <c r="H769" s="378"/>
      <c r="K769" s="378"/>
      <c r="L769" s="378"/>
      <c r="M769" s="378"/>
      <c r="N769" s="378"/>
      <c r="O769" s="378"/>
      <c r="S769" s="237"/>
      <c r="T769" s="261"/>
      <c r="U769" s="261"/>
      <c r="V769" s="261"/>
      <c r="W769" s="261"/>
      <c r="X769" s="261"/>
      <c r="Z769" s="378"/>
      <c r="AA769" s="261"/>
      <c r="AB769" s="261"/>
    </row>
    <row r="770" spans="1:28">
      <c r="A770" s="261"/>
      <c r="B770" s="261"/>
      <c r="C770" s="261"/>
      <c r="D770" s="261"/>
      <c r="E770" s="261"/>
      <c r="F770" s="261"/>
      <c r="G770" s="261"/>
      <c r="H770" s="378"/>
      <c r="K770" s="378"/>
      <c r="L770" s="378"/>
      <c r="M770" s="378"/>
      <c r="N770" s="378"/>
      <c r="O770" s="378"/>
      <c r="S770" s="237"/>
      <c r="T770" s="261"/>
      <c r="U770" s="261"/>
      <c r="V770" s="261"/>
      <c r="W770" s="261"/>
      <c r="X770" s="261"/>
      <c r="Z770" s="378"/>
      <c r="AA770" s="261"/>
      <c r="AB770" s="261"/>
    </row>
    <row r="771" spans="1:28">
      <c r="A771" s="261"/>
      <c r="B771" s="261"/>
      <c r="C771" s="261"/>
      <c r="D771" s="261"/>
      <c r="E771" s="261"/>
      <c r="F771" s="261"/>
      <c r="G771" s="261"/>
      <c r="H771" s="378"/>
      <c r="K771" s="378"/>
      <c r="L771" s="378"/>
      <c r="M771" s="378"/>
      <c r="N771" s="378"/>
      <c r="O771" s="378"/>
      <c r="S771" s="237"/>
      <c r="T771" s="261"/>
      <c r="U771" s="261"/>
      <c r="V771" s="261"/>
      <c r="W771" s="261"/>
      <c r="X771" s="261"/>
      <c r="Z771" s="378"/>
      <c r="AA771" s="261"/>
      <c r="AB771" s="261"/>
    </row>
    <row r="772" spans="1:28">
      <c r="A772" s="261"/>
      <c r="B772" s="261"/>
      <c r="C772" s="261"/>
      <c r="D772" s="261"/>
      <c r="E772" s="261"/>
      <c r="F772" s="261"/>
      <c r="G772" s="261"/>
      <c r="H772" s="378"/>
      <c r="K772" s="378"/>
      <c r="L772" s="378"/>
      <c r="M772" s="378"/>
      <c r="N772" s="378"/>
      <c r="O772" s="378"/>
      <c r="S772" s="237"/>
      <c r="T772" s="261"/>
      <c r="U772" s="261"/>
      <c r="V772" s="261"/>
      <c r="W772" s="261"/>
      <c r="X772" s="261"/>
      <c r="Z772" s="378"/>
      <c r="AA772" s="261"/>
      <c r="AB772" s="261"/>
    </row>
    <row r="773" spans="1:28">
      <c r="A773" s="261"/>
      <c r="B773" s="261"/>
      <c r="C773" s="261"/>
      <c r="D773" s="261"/>
      <c r="E773" s="261"/>
      <c r="F773" s="261"/>
      <c r="G773" s="261"/>
      <c r="H773" s="378"/>
      <c r="K773" s="378"/>
      <c r="L773" s="378"/>
      <c r="M773" s="378"/>
      <c r="N773" s="378"/>
      <c r="O773" s="378"/>
      <c r="S773" s="237"/>
      <c r="T773" s="261"/>
      <c r="U773" s="261"/>
      <c r="V773" s="261"/>
      <c r="W773" s="261"/>
      <c r="X773" s="261"/>
      <c r="Z773" s="378"/>
      <c r="AA773" s="261"/>
      <c r="AB773" s="261"/>
    </row>
    <row r="774" spans="1:28">
      <c r="A774" s="261"/>
      <c r="B774" s="261"/>
      <c r="C774" s="261"/>
      <c r="D774" s="261"/>
      <c r="E774" s="261"/>
      <c r="F774" s="261"/>
      <c r="G774" s="261"/>
      <c r="H774" s="378"/>
      <c r="K774" s="378"/>
      <c r="L774" s="378"/>
      <c r="M774" s="378"/>
      <c r="N774" s="378"/>
      <c r="O774" s="378"/>
      <c r="S774" s="237"/>
      <c r="T774" s="261"/>
      <c r="U774" s="261"/>
      <c r="V774" s="261"/>
      <c r="W774" s="261"/>
      <c r="X774" s="261"/>
      <c r="Z774" s="378"/>
      <c r="AA774" s="261"/>
      <c r="AB774" s="261"/>
    </row>
    <row r="775" spans="1:28">
      <c r="A775" s="261"/>
      <c r="B775" s="261"/>
      <c r="C775" s="261"/>
      <c r="D775" s="261"/>
      <c r="E775" s="261"/>
      <c r="F775" s="261"/>
      <c r="G775" s="261"/>
      <c r="H775" s="378"/>
      <c r="K775" s="378"/>
      <c r="L775" s="378"/>
      <c r="M775" s="378"/>
      <c r="N775" s="378"/>
      <c r="O775" s="378"/>
      <c r="S775" s="237"/>
      <c r="T775" s="261"/>
      <c r="U775" s="261"/>
      <c r="V775" s="261"/>
      <c r="W775" s="261"/>
      <c r="X775" s="261"/>
      <c r="Z775" s="378"/>
      <c r="AA775" s="261"/>
      <c r="AB775" s="261"/>
    </row>
    <row r="776" spans="1:28">
      <c r="A776" s="261"/>
      <c r="B776" s="261"/>
      <c r="C776" s="261"/>
      <c r="D776" s="261"/>
      <c r="E776" s="261"/>
      <c r="F776" s="261"/>
      <c r="G776" s="261"/>
      <c r="H776" s="378"/>
      <c r="K776" s="378"/>
      <c r="L776" s="378"/>
      <c r="M776" s="378"/>
      <c r="N776" s="378"/>
      <c r="O776" s="378"/>
      <c r="S776" s="237"/>
      <c r="T776" s="261"/>
      <c r="U776" s="261"/>
      <c r="V776" s="261"/>
      <c r="W776" s="261"/>
      <c r="X776" s="261"/>
      <c r="Z776" s="378"/>
      <c r="AA776" s="261"/>
      <c r="AB776" s="261"/>
    </row>
    <row r="777" spans="1:28">
      <c r="A777" s="261"/>
      <c r="B777" s="261"/>
      <c r="C777" s="261"/>
      <c r="D777" s="261"/>
      <c r="E777" s="261"/>
      <c r="F777" s="261"/>
      <c r="G777" s="261"/>
      <c r="H777" s="378"/>
      <c r="K777" s="378"/>
      <c r="L777" s="378"/>
      <c r="M777" s="378"/>
      <c r="N777" s="378"/>
      <c r="O777" s="378"/>
      <c r="S777" s="237"/>
      <c r="T777" s="261"/>
      <c r="U777" s="261"/>
      <c r="V777" s="261"/>
      <c r="W777" s="261"/>
      <c r="X777" s="261"/>
      <c r="Z777" s="378"/>
      <c r="AA777" s="261"/>
      <c r="AB777" s="261"/>
    </row>
    <row r="778" spans="1:28">
      <c r="A778" s="261"/>
      <c r="B778" s="261"/>
      <c r="C778" s="261"/>
      <c r="D778" s="261"/>
      <c r="E778" s="261"/>
      <c r="F778" s="261"/>
      <c r="G778" s="261"/>
      <c r="H778" s="378"/>
      <c r="K778" s="378"/>
      <c r="L778" s="378"/>
      <c r="M778" s="378"/>
      <c r="N778" s="378"/>
      <c r="O778" s="378"/>
      <c r="S778" s="237"/>
      <c r="T778" s="261"/>
      <c r="U778" s="261"/>
      <c r="V778" s="261"/>
      <c r="W778" s="261"/>
      <c r="X778" s="261"/>
      <c r="Z778" s="378"/>
      <c r="AA778" s="261"/>
      <c r="AB778" s="261"/>
    </row>
    <row r="779" spans="1:28">
      <c r="A779" s="261"/>
      <c r="B779" s="261"/>
      <c r="C779" s="261"/>
      <c r="D779" s="261"/>
      <c r="E779" s="261"/>
      <c r="F779" s="261"/>
      <c r="G779" s="261"/>
      <c r="H779" s="378"/>
      <c r="K779" s="378"/>
      <c r="L779" s="378"/>
      <c r="M779" s="378"/>
      <c r="N779" s="378"/>
      <c r="O779" s="378"/>
      <c r="S779" s="237"/>
      <c r="T779" s="261"/>
      <c r="U779" s="261"/>
      <c r="V779" s="261"/>
      <c r="W779" s="261"/>
      <c r="X779" s="261"/>
      <c r="Z779" s="378"/>
      <c r="AA779" s="261"/>
      <c r="AB779" s="261"/>
    </row>
    <row r="780" spans="1:28">
      <c r="A780" s="261"/>
      <c r="B780" s="261"/>
      <c r="C780" s="261"/>
      <c r="D780" s="261"/>
      <c r="E780" s="261"/>
      <c r="F780" s="261"/>
      <c r="G780" s="261"/>
      <c r="H780" s="378"/>
      <c r="K780" s="378"/>
      <c r="L780" s="378"/>
      <c r="M780" s="378"/>
      <c r="N780" s="378"/>
      <c r="O780" s="378"/>
      <c r="S780" s="237"/>
      <c r="T780" s="261"/>
      <c r="U780" s="261"/>
      <c r="V780" s="261"/>
      <c r="W780" s="261"/>
      <c r="X780" s="261"/>
      <c r="Z780" s="378"/>
      <c r="AA780" s="261"/>
      <c r="AB780" s="261"/>
    </row>
    <row r="781" spans="1:28">
      <c r="A781" s="261"/>
      <c r="B781" s="261"/>
      <c r="C781" s="261"/>
      <c r="D781" s="261"/>
      <c r="E781" s="261"/>
      <c r="F781" s="261"/>
      <c r="G781" s="261"/>
      <c r="H781" s="378"/>
      <c r="K781" s="378"/>
      <c r="L781" s="378"/>
      <c r="M781" s="378"/>
      <c r="N781" s="378"/>
      <c r="O781" s="378"/>
      <c r="S781" s="237"/>
      <c r="T781" s="261"/>
      <c r="U781" s="261"/>
      <c r="V781" s="261"/>
      <c r="W781" s="261"/>
      <c r="X781" s="261"/>
      <c r="Z781" s="378"/>
      <c r="AA781" s="261"/>
      <c r="AB781" s="261"/>
    </row>
    <row r="782" spans="1:28">
      <c r="A782" s="261"/>
      <c r="B782" s="261"/>
      <c r="C782" s="261"/>
      <c r="D782" s="261"/>
      <c r="E782" s="261"/>
      <c r="F782" s="261"/>
      <c r="G782" s="261"/>
      <c r="H782" s="378"/>
      <c r="K782" s="378"/>
      <c r="L782" s="378"/>
      <c r="M782" s="378"/>
      <c r="N782" s="378"/>
      <c r="O782" s="378"/>
      <c r="S782" s="237"/>
      <c r="T782" s="261"/>
      <c r="U782" s="261"/>
      <c r="V782" s="261"/>
      <c r="W782" s="261"/>
      <c r="X782" s="261"/>
      <c r="Z782" s="378"/>
      <c r="AA782" s="261"/>
      <c r="AB782" s="261"/>
    </row>
    <row r="783" spans="1:28">
      <c r="A783" s="261"/>
      <c r="B783" s="261"/>
      <c r="C783" s="261"/>
      <c r="D783" s="261"/>
      <c r="E783" s="261"/>
      <c r="F783" s="261"/>
      <c r="G783" s="261"/>
      <c r="H783" s="378"/>
      <c r="K783" s="378"/>
      <c r="L783" s="378"/>
      <c r="M783" s="378"/>
      <c r="N783" s="378"/>
      <c r="O783" s="378"/>
      <c r="S783" s="237"/>
      <c r="T783" s="261"/>
      <c r="U783" s="261"/>
      <c r="V783" s="261"/>
      <c r="W783" s="261"/>
      <c r="X783" s="261"/>
      <c r="Z783" s="378"/>
      <c r="AA783" s="261"/>
      <c r="AB783" s="261"/>
    </row>
    <row r="784" spans="1:28">
      <c r="A784" s="261"/>
      <c r="B784" s="261"/>
      <c r="C784" s="261"/>
      <c r="D784" s="261"/>
      <c r="E784" s="261"/>
      <c r="F784" s="261"/>
      <c r="G784" s="261"/>
      <c r="H784" s="378"/>
      <c r="K784" s="378"/>
      <c r="L784" s="378"/>
      <c r="M784" s="378"/>
      <c r="N784" s="378"/>
      <c r="O784" s="378"/>
      <c r="S784" s="237"/>
      <c r="T784" s="261"/>
      <c r="U784" s="261"/>
      <c r="V784" s="261"/>
      <c r="W784" s="261"/>
      <c r="X784" s="261"/>
      <c r="Z784" s="378"/>
      <c r="AA784" s="261"/>
      <c r="AB784" s="261"/>
    </row>
    <row r="785" spans="1:28">
      <c r="A785" s="261"/>
      <c r="B785" s="261"/>
      <c r="C785" s="261"/>
      <c r="D785" s="261"/>
      <c r="E785" s="261"/>
      <c r="F785" s="261"/>
      <c r="G785" s="261"/>
      <c r="H785" s="378"/>
      <c r="K785" s="378"/>
      <c r="L785" s="378"/>
      <c r="M785" s="378"/>
      <c r="N785" s="378"/>
      <c r="O785" s="378"/>
      <c r="S785" s="237"/>
      <c r="T785" s="261"/>
      <c r="U785" s="261"/>
      <c r="V785" s="261"/>
      <c r="W785" s="261"/>
      <c r="X785" s="261"/>
      <c r="Z785" s="378"/>
      <c r="AA785" s="261"/>
      <c r="AB785" s="261"/>
    </row>
    <row r="786" spans="1:28">
      <c r="A786" s="261"/>
      <c r="B786" s="261"/>
      <c r="C786" s="261"/>
      <c r="D786" s="261"/>
      <c r="E786" s="261"/>
      <c r="F786" s="261"/>
      <c r="G786" s="261"/>
      <c r="H786" s="378"/>
      <c r="K786" s="378"/>
      <c r="L786" s="378"/>
      <c r="M786" s="378"/>
      <c r="N786" s="378"/>
      <c r="O786" s="378"/>
      <c r="S786" s="237"/>
      <c r="T786" s="261"/>
      <c r="U786" s="261"/>
      <c r="V786" s="261"/>
      <c r="W786" s="261"/>
      <c r="X786" s="261"/>
      <c r="Z786" s="378"/>
      <c r="AA786" s="261"/>
      <c r="AB786" s="261"/>
    </row>
    <row r="787" spans="1:28">
      <c r="A787" s="261"/>
      <c r="B787" s="261"/>
      <c r="C787" s="261"/>
      <c r="D787" s="261"/>
      <c r="E787" s="261"/>
      <c r="F787" s="261"/>
      <c r="G787" s="261"/>
      <c r="H787" s="378"/>
      <c r="K787" s="378"/>
      <c r="L787" s="378"/>
      <c r="M787" s="378"/>
      <c r="N787" s="378"/>
      <c r="O787" s="378"/>
      <c r="S787" s="237"/>
      <c r="T787" s="261"/>
      <c r="U787" s="261"/>
      <c r="V787" s="261"/>
      <c r="W787" s="261"/>
      <c r="X787" s="261"/>
      <c r="Z787" s="378"/>
      <c r="AA787" s="261"/>
      <c r="AB787" s="261"/>
    </row>
    <row r="788" spans="1:28">
      <c r="A788" s="261"/>
      <c r="B788" s="261"/>
      <c r="C788" s="261"/>
      <c r="D788" s="261"/>
      <c r="E788" s="261"/>
      <c r="F788" s="261"/>
      <c r="G788" s="261"/>
      <c r="H788" s="378"/>
      <c r="K788" s="378"/>
      <c r="L788" s="378"/>
      <c r="M788" s="378"/>
      <c r="N788" s="378"/>
      <c r="O788" s="378"/>
      <c r="S788" s="237"/>
      <c r="T788" s="261"/>
      <c r="U788" s="261"/>
      <c r="V788" s="261"/>
      <c r="W788" s="261"/>
      <c r="X788" s="261"/>
      <c r="Z788" s="378"/>
      <c r="AA788" s="261"/>
      <c r="AB788" s="261"/>
    </row>
    <row r="789" spans="1:28">
      <c r="A789" s="261"/>
      <c r="B789" s="261"/>
      <c r="C789" s="261"/>
      <c r="D789" s="261"/>
      <c r="E789" s="261"/>
      <c r="F789" s="261"/>
      <c r="G789" s="261"/>
      <c r="H789" s="378"/>
      <c r="K789" s="378"/>
      <c r="L789" s="378"/>
      <c r="M789" s="378"/>
      <c r="N789" s="378"/>
      <c r="O789" s="378"/>
      <c r="S789" s="237"/>
      <c r="T789" s="261"/>
      <c r="U789" s="261"/>
      <c r="V789" s="261"/>
      <c r="W789" s="261"/>
      <c r="X789" s="261"/>
      <c r="Z789" s="378"/>
      <c r="AA789" s="261"/>
      <c r="AB789" s="261"/>
    </row>
    <row r="790" spans="1:28">
      <c r="A790" s="261"/>
      <c r="B790" s="261"/>
      <c r="C790" s="261"/>
      <c r="D790" s="261"/>
      <c r="E790" s="261"/>
      <c r="F790" s="261"/>
      <c r="G790" s="261"/>
      <c r="H790" s="378"/>
      <c r="K790" s="378"/>
      <c r="L790" s="378"/>
      <c r="M790" s="378"/>
      <c r="N790" s="378"/>
      <c r="O790" s="378"/>
      <c r="S790" s="237"/>
      <c r="T790" s="261"/>
      <c r="U790" s="261"/>
      <c r="V790" s="261"/>
      <c r="W790" s="261"/>
      <c r="X790" s="261"/>
      <c r="Z790" s="378"/>
      <c r="AA790" s="261"/>
      <c r="AB790" s="261"/>
    </row>
    <row r="791" spans="1:28">
      <c r="A791" s="261"/>
      <c r="B791" s="261"/>
      <c r="C791" s="261"/>
      <c r="D791" s="261"/>
      <c r="E791" s="261"/>
      <c r="F791" s="261"/>
      <c r="G791" s="261"/>
      <c r="H791" s="378"/>
      <c r="K791" s="378"/>
      <c r="L791" s="378"/>
      <c r="M791" s="378"/>
      <c r="N791" s="378"/>
      <c r="O791" s="378"/>
      <c r="S791" s="237"/>
      <c r="T791" s="261"/>
      <c r="U791" s="261"/>
      <c r="V791" s="261"/>
      <c r="W791" s="261"/>
      <c r="X791" s="261"/>
      <c r="Z791" s="378"/>
      <c r="AA791" s="261"/>
      <c r="AB791" s="261"/>
    </row>
    <row r="792" spans="1:28">
      <c r="A792" s="261"/>
      <c r="B792" s="261"/>
      <c r="C792" s="261"/>
      <c r="D792" s="261"/>
      <c r="E792" s="261"/>
      <c r="F792" s="261"/>
      <c r="G792" s="261"/>
      <c r="H792" s="378"/>
      <c r="K792" s="378"/>
      <c r="L792" s="378"/>
      <c r="M792" s="378"/>
      <c r="N792" s="378"/>
      <c r="O792" s="378"/>
      <c r="S792" s="237"/>
      <c r="T792" s="261"/>
      <c r="U792" s="261"/>
      <c r="V792" s="261"/>
      <c r="W792" s="261"/>
      <c r="X792" s="261"/>
      <c r="Z792" s="378"/>
      <c r="AA792" s="261"/>
      <c r="AB792" s="261"/>
    </row>
    <row r="793" spans="1:28">
      <c r="A793" s="261"/>
      <c r="B793" s="261"/>
      <c r="C793" s="261"/>
      <c r="D793" s="261"/>
      <c r="E793" s="261"/>
      <c r="F793" s="261"/>
      <c r="G793" s="261"/>
      <c r="H793" s="378"/>
      <c r="K793" s="378"/>
      <c r="L793" s="378"/>
      <c r="M793" s="378"/>
      <c r="N793" s="378"/>
      <c r="O793" s="378"/>
      <c r="S793" s="237"/>
      <c r="T793" s="261"/>
      <c r="U793" s="261"/>
      <c r="V793" s="261"/>
      <c r="W793" s="261"/>
      <c r="X793" s="261"/>
      <c r="Z793" s="378"/>
      <c r="AA793" s="261"/>
      <c r="AB793" s="261"/>
    </row>
    <row r="794" spans="1:28">
      <c r="A794" s="261"/>
      <c r="B794" s="261"/>
      <c r="C794" s="261"/>
      <c r="D794" s="261"/>
      <c r="E794" s="261"/>
      <c r="F794" s="261"/>
      <c r="G794" s="261"/>
      <c r="H794" s="378"/>
      <c r="K794" s="378"/>
      <c r="L794" s="378"/>
      <c r="M794" s="378"/>
      <c r="N794" s="378"/>
      <c r="O794" s="378"/>
      <c r="S794" s="237"/>
      <c r="T794" s="261"/>
      <c r="U794" s="261"/>
      <c r="V794" s="261"/>
      <c r="W794" s="261"/>
      <c r="X794" s="261"/>
      <c r="Z794" s="378"/>
      <c r="AA794" s="261"/>
      <c r="AB794" s="261"/>
    </row>
    <row r="795" spans="1:28">
      <c r="A795" s="261"/>
      <c r="B795" s="261"/>
      <c r="C795" s="261"/>
      <c r="D795" s="261"/>
      <c r="E795" s="261"/>
      <c r="F795" s="261"/>
      <c r="G795" s="261"/>
      <c r="H795" s="378"/>
      <c r="K795" s="378"/>
      <c r="L795" s="378"/>
      <c r="M795" s="378"/>
      <c r="N795" s="378"/>
      <c r="O795" s="378"/>
      <c r="S795" s="237"/>
      <c r="T795" s="261"/>
      <c r="U795" s="261"/>
      <c r="V795" s="261"/>
      <c r="W795" s="261"/>
      <c r="X795" s="261"/>
      <c r="Z795" s="378"/>
      <c r="AA795" s="261"/>
      <c r="AB795" s="261"/>
    </row>
    <row r="796" spans="1:28">
      <c r="A796" s="261"/>
      <c r="B796" s="261"/>
      <c r="C796" s="261"/>
      <c r="D796" s="261"/>
      <c r="E796" s="261"/>
      <c r="F796" s="261"/>
      <c r="G796" s="261"/>
      <c r="H796" s="378"/>
      <c r="K796" s="378"/>
      <c r="L796" s="378"/>
      <c r="M796" s="378"/>
      <c r="N796" s="378"/>
      <c r="O796" s="378"/>
      <c r="S796" s="237"/>
      <c r="T796" s="261"/>
      <c r="U796" s="261"/>
      <c r="V796" s="261"/>
      <c r="W796" s="261"/>
      <c r="X796" s="261"/>
      <c r="Z796" s="378"/>
      <c r="AA796" s="261"/>
      <c r="AB796" s="261"/>
    </row>
    <row r="797" spans="1:28">
      <c r="A797" s="261"/>
      <c r="B797" s="261"/>
      <c r="C797" s="261"/>
      <c r="D797" s="261"/>
      <c r="E797" s="261"/>
      <c r="F797" s="261"/>
      <c r="G797" s="261"/>
      <c r="H797" s="378"/>
      <c r="K797" s="378"/>
      <c r="L797" s="378"/>
      <c r="M797" s="378"/>
      <c r="N797" s="378"/>
      <c r="O797" s="378"/>
      <c r="S797" s="237"/>
      <c r="T797" s="261"/>
      <c r="U797" s="261"/>
      <c r="V797" s="261"/>
      <c r="W797" s="261"/>
      <c r="X797" s="261"/>
      <c r="Z797" s="378"/>
      <c r="AA797" s="261"/>
      <c r="AB797" s="261"/>
    </row>
    <row r="798" spans="1:28">
      <c r="A798" s="261"/>
      <c r="B798" s="261"/>
      <c r="C798" s="261"/>
      <c r="D798" s="261"/>
      <c r="E798" s="261"/>
      <c r="F798" s="261"/>
      <c r="G798" s="261"/>
      <c r="H798" s="378"/>
      <c r="K798" s="378"/>
      <c r="L798" s="378"/>
      <c r="M798" s="378"/>
      <c r="N798" s="378"/>
      <c r="O798" s="378"/>
      <c r="S798" s="237"/>
      <c r="T798" s="261"/>
      <c r="U798" s="261"/>
      <c r="V798" s="261"/>
      <c r="W798" s="261"/>
      <c r="X798" s="261"/>
      <c r="Z798" s="378"/>
      <c r="AA798" s="261"/>
      <c r="AB798" s="261"/>
    </row>
    <row r="799" spans="1:28">
      <c r="A799" s="261"/>
      <c r="B799" s="261"/>
      <c r="C799" s="261"/>
      <c r="D799" s="261"/>
      <c r="E799" s="261"/>
      <c r="F799" s="261"/>
      <c r="G799" s="261"/>
      <c r="H799" s="378"/>
      <c r="K799" s="378"/>
      <c r="L799" s="378"/>
      <c r="M799" s="378"/>
      <c r="N799" s="378"/>
      <c r="O799" s="378"/>
      <c r="S799" s="237"/>
      <c r="T799" s="261"/>
      <c r="U799" s="261"/>
      <c r="V799" s="261"/>
      <c r="W799" s="261"/>
      <c r="X799" s="261"/>
      <c r="Z799" s="378"/>
      <c r="AA799" s="261"/>
      <c r="AB799" s="261"/>
    </row>
    <row r="800" spans="1:28">
      <c r="A800" s="261"/>
      <c r="B800" s="261"/>
      <c r="C800" s="261"/>
      <c r="D800" s="261"/>
      <c r="E800" s="261"/>
      <c r="F800" s="261"/>
      <c r="G800" s="261"/>
      <c r="H800" s="378"/>
      <c r="K800" s="378"/>
      <c r="L800" s="378"/>
      <c r="M800" s="378"/>
      <c r="N800" s="378"/>
      <c r="O800" s="378"/>
      <c r="S800" s="237"/>
      <c r="T800" s="261"/>
      <c r="U800" s="261"/>
      <c r="V800" s="261"/>
      <c r="W800" s="261"/>
      <c r="X800" s="261"/>
      <c r="Z800" s="378"/>
      <c r="AA800" s="261"/>
      <c r="AB800" s="261"/>
    </row>
    <row r="801" spans="1:28">
      <c r="A801" s="261"/>
      <c r="B801" s="261"/>
      <c r="C801" s="261"/>
      <c r="D801" s="261"/>
      <c r="E801" s="261"/>
      <c r="F801" s="261"/>
      <c r="G801" s="261"/>
      <c r="H801" s="378"/>
      <c r="K801" s="378"/>
      <c r="L801" s="378"/>
      <c r="M801" s="378"/>
      <c r="N801" s="378"/>
      <c r="O801" s="378"/>
      <c r="S801" s="237"/>
      <c r="T801" s="261"/>
      <c r="U801" s="261"/>
      <c r="V801" s="261"/>
      <c r="W801" s="261"/>
      <c r="X801" s="261"/>
      <c r="Z801" s="378"/>
      <c r="AA801" s="261"/>
      <c r="AB801" s="261"/>
    </row>
    <row r="802" spans="1:28">
      <c r="A802" s="261"/>
      <c r="B802" s="261"/>
      <c r="C802" s="261"/>
      <c r="D802" s="261"/>
      <c r="E802" s="261"/>
      <c r="F802" s="261"/>
      <c r="G802" s="261"/>
      <c r="H802" s="378"/>
      <c r="K802" s="378"/>
      <c r="L802" s="378"/>
      <c r="M802" s="378"/>
      <c r="N802" s="378"/>
      <c r="O802" s="378"/>
      <c r="S802" s="237"/>
      <c r="T802" s="261"/>
      <c r="U802" s="261"/>
      <c r="V802" s="261"/>
      <c r="W802" s="261"/>
      <c r="X802" s="261"/>
      <c r="Z802" s="378"/>
      <c r="AA802" s="261"/>
      <c r="AB802" s="261"/>
    </row>
    <row r="803" spans="1:28">
      <c r="A803" s="261"/>
      <c r="B803" s="261"/>
      <c r="C803" s="261"/>
      <c r="D803" s="261"/>
      <c r="E803" s="261"/>
      <c r="F803" s="261"/>
      <c r="G803" s="261"/>
      <c r="H803" s="378"/>
      <c r="K803" s="378"/>
      <c r="L803" s="378"/>
      <c r="M803" s="378"/>
      <c r="N803" s="378"/>
      <c r="O803" s="378"/>
      <c r="S803" s="237"/>
      <c r="T803" s="261"/>
      <c r="U803" s="261"/>
      <c r="V803" s="261"/>
      <c r="W803" s="261"/>
      <c r="X803" s="261"/>
      <c r="Z803" s="378"/>
      <c r="AA803" s="261"/>
      <c r="AB803" s="261"/>
    </row>
    <row r="804" spans="1:28">
      <c r="A804" s="261"/>
      <c r="B804" s="261"/>
      <c r="C804" s="261"/>
      <c r="D804" s="261"/>
      <c r="E804" s="261"/>
      <c r="F804" s="261"/>
      <c r="G804" s="261"/>
      <c r="H804" s="378"/>
      <c r="K804" s="378"/>
      <c r="L804" s="378"/>
      <c r="M804" s="378"/>
      <c r="N804" s="378"/>
      <c r="O804" s="378"/>
      <c r="S804" s="237"/>
      <c r="T804" s="261"/>
      <c r="U804" s="261"/>
      <c r="V804" s="261"/>
      <c r="W804" s="261"/>
      <c r="X804" s="261"/>
      <c r="Z804" s="378"/>
      <c r="AA804" s="261"/>
      <c r="AB804" s="261"/>
    </row>
    <row r="805" spans="1:28">
      <c r="A805" s="261"/>
      <c r="B805" s="261"/>
      <c r="C805" s="261"/>
      <c r="D805" s="261"/>
      <c r="E805" s="261"/>
      <c r="F805" s="261"/>
      <c r="G805" s="261"/>
      <c r="H805" s="378"/>
      <c r="K805" s="378"/>
      <c r="L805" s="378"/>
      <c r="M805" s="378"/>
      <c r="N805" s="378"/>
      <c r="O805" s="378"/>
      <c r="S805" s="237"/>
      <c r="T805" s="261"/>
      <c r="U805" s="261"/>
      <c r="V805" s="261"/>
      <c r="W805" s="261"/>
      <c r="X805" s="261"/>
      <c r="Z805" s="378"/>
      <c r="AA805" s="261"/>
      <c r="AB805" s="261"/>
    </row>
    <row r="806" spans="1:28">
      <c r="A806" s="261"/>
      <c r="B806" s="261"/>
      <c r="C806" s="261"/>
      <c r="D806" s="261"/>
      <c r="E806" s="261"/>
      <c r="F806" s="261"/>
      <c r="G806" s="261"/>
      <c r="H806" s="378"/>
      <c r="K806" s="378"/>
      <c r="L806" s="378"/>
      <c r="M806" s="378"/>
      <c r="N806" s="378"/>
      <c r="O806" s="378"/>
      <c r="S806" s="237"/>
      <c r="T806" s="261"/>
      <c r="U806" s="261"/>
      <c r="V806" s="261"/>
      <c r="W806" s="261"/>
      <c r="X806" s="261"/>
      <c r="Z806" s="378"/>
      <c r="AA806" s="261"/>
      <c r="AB806" s="261"/>
    </row>
    <row r="807" spans="1:28">
      <c r="A807" s="261"/>
      <c r="B807" s="261"/>
      <c r="C807" s="261"/>
      <c r="D807" s="261"/>
      <c r="E807" s="261"/>
      <c r="F807" s="261"/>
      <c r="G807" s="261"/>
      <c r="H807" s="378"/>
      <c r="K807" s="378"/>
      <c r="L807" s="378"/>
      <c r="M807" s="378"/>
      <c r="N807" s="378"/>
      <c r="O807" s="378"/>
      <c r="S807" s="237"/>
      <c r="T807" s="261"/>
      <c r="U807" s="261"/>
      <c r="V807" s="261"/>
      <c r="W807" s="261"/>
      <c r="X807" s="261"/>
      <c r="Z807" s="378"/>
      <c r="AA807" s="261"/>
      <c r="AB807" s="261"/>
    </row>
    <row r="808" spans="1:28">
      <c r="A808" s="261"/>
      <c r="B808" s="261"/>
      <c r="C808" s="261"/>
      <c r="D808" s="261"/>
      <c r="E808" s="261"/>
      <c r="F808" s="261"/>
      <c r="G808" s="261"/>
      <c r="H808" s="378"/>
      <c r="K808" s="378"/>
      <c r="L808" s="378"/>
      <c r="M808" s="378"/>
      <c r="N808" s="378"/>
      <c r="O808" s="378"/>
      <c r="S808" s="237"/>
      <c r="T808" s="261"/>
      <c r="U808" s="261"/>
      <c r="V808" s="261"/>
      <c r="W808" s="261"/>
      <c r="X808" s="261"/>
      <c r="Z808" s="378"/>
      <c r="AA808" s="261"/>
      <c r="AB808" s="261"/>
    </row>
    <row r="809" spans="1:28">
      <c r="A809" s="261"/>
      <c r="B809" s="261"/>
      <c r="C809" s="261"/>
      <c r="D809" s="261"/>
      <c r="E809" s="261"/>
      <c r="F809" s="261"/>
      <c r="G809" s="261"/>
      <c r="H809" s="378"/>
      <c r="K809" s="378"/>
      <c r="L809" s="378"/>
      <c r="M809" s="378"/>
      <c r="N809" s="378"/>
      <c r="O809" s="378"/>
      <c r="S809" s="237"/>
      <c r="T809" s="261"/>
      <c r="U809" s="261"/>
      <c r="V809" s="261"/>
      <c r="W809" s="261"/>
      <c r="X809" s="261"/>
      <c r="Z809" s="378"/>
      <c r="AA809" s="261"/>
      <c r="AB809" s="261"/>
    </row>
    <row r="810" spans="1:28">
      <c r="A810" s="261"/>
      <c r="B810" s="261"/>
      <c r="C810" s="261"/>
      <c r="D810" s="261"/>
      <c r="E810" s="261"/>
      <c r="F810" s="261"/>
      <c r="G810" s="261"/>
      <c r="H810" s="378"/>
      <c r="K810" s="378"/>
      <c r="L810" s="378"/>
      <c r="M810" s="378"/>
      <c r="N810" s="378"/>
      <c r="O810" s="378"/>
      <c r="S810" s="237"/>
      <c r="T810" s="261"/>
      <c r="U810" s="261"/>
      <c r="V810" s="261"/>
      <c r="W810" s="261"/>
      <c r="X810" s="261"/>
      <c r="Z810" s="378"/>
      <c r="AA810" s="261"/>
      <c r="AB810" s="261"/>
    </row>
    <row r="811" spans="1:28">
      <c r="A811" s="261"/>
      <c r="B811" s="261"/>
      <c r="C811" s="261"/>
      <c r="D811" s="261"/>
      <c r="E811" s="261"/>
      <c r="F811" s="261"/>
      <c r="G811" s="261"/>
      <c r="H811" s="378"/>
      <c r="K811" s="378"/>
      <c r="L811" s="378"/>
      <c r="M811" s="378"/>
      <c r="N811" s="378"/>
      <c r="O811" s="378"/>
      <c r="S811" s="237"/>
      <c r="T811" s="261"/>
      <c r="U811" s="261"/>
      <c r="V811" s="261"/>
      <c r="W811" s="261"/>
      <c r="X811" s="261"/>
      <c r="Z811" s="378"/>
      <c r="AA811" s="261"/>
      <c r="AB811" s="261"/>
    </row>
    <row r="812" spans="1:28">
      <c r="A812" s="261"/>
      <c r="B812" s="261"/>
      <c r="C812" s="261"/>
      <c r="D812" s="261"/>
      <c r="E812" s="261"/>
      <c r="F812" s="261"/>
      <c r="G812" s="261"/>
      <c r="H812" s="378"/>
      <c r="K812" s="378"/>
      <c r="L812" s="378"/>
      <c r="M812" s="378"/>
      <c r="N812" s="378"/>
      <c r="O812" s="378"/>
      <c r="S812" s="237"/>
      <c r="T812" s="261"/>
      <c r="U812" s="261"/>
      <c r="V812" s="261"/>
      <c r="W812" s="261"/>
      <c r="X812" s="261"/>
      <c r="Z812" s="378"/>
      <c r="AA812" s="261"/>
      <c r="AB812" s="261"/>
    </row>
    <row r="813" spans="1:28">
      <c r="A813" s="261"/>
      <c r="B813" s="261"/>
      <c r="C813" s="261"/>
      <c r="D813" s="261"/>
      <c r="E813" s="261"/>
      <c r="F813" s="261"/>
      <c r="G813" s="261"/>
      <c r="H813" s="378"/>
      <c r="K813" s="378"/>
      <c r="L813" s="378"/>
      <c r="M813" s="378"/>
      <c r="N813" s="378"/>
      <c r="O813" s="378"/>
      <c r="S813" s="237"/>
      <c r="T813" s="261"/>
      <c r="U813" s="261"/>
      <c r="V813" s="261"/>
      <c r="W813" s="261"/>
      <c r="X813" s="261"/>
      <c r="Z813" s="378"/>
      <c r="AA813" s="261"/>
      <c r="AB813" s="261"/>
    </row>
    <row r="814" spans="1:28">
      <c r="A814" s="261"/>
      <c r="B814" s="261"/>
      <c r="C814" s="261"/>
      <c r="D814" s="261"/>
      <c r="E814" s="261"/>
      <c r="F814" s="261"/>
      <c r="G814" s="261"/>
      <c r="H814" s="378"/>
      <c r="K814" s="378"/>
      <c r="L814" s="378"/>
      <c r="M814" s="378"/>
      <c r="N814" s="378"/>
      <c r="O814" s="378"/>
      <c r="S814" s="237"/>
      <c r="T814" s="261"/>
      <c r="U814" s="261"/>
      <c r="V814" s="261"/>
      <c r="W814" s="261"/>
      <c r="X814" s="261"/>
      <c r="Z814" s="378"/>
      <c r="AA814" s="261"/>
      <c r="AB814" s="261"/>
    </row>
    <row r="815" spans="1:28">
      <c r="A815" s="261"/>
      <c r="B815" s="261"/>
      <c r="C815" s="261"/>
      <c r="D815" s="261"/>
      <c r="E815" s="261"/>
      <c r="F815" s="261"/>
      <c r="G815" s="261"/>
      <c r="H815" s="378"/>
      <c r="K815" s="378"/>
      <c r="L815" s="378"/>
      <c r="M815" s="378"/>
      <c r="N815" s="378"/>
      <c r="O815" s="378"/>
      <c r="S815" s="237"/>
      <c r="T815" s="261"/>
      <c r="U815" s="261"/>
      <c r="V815" s="261"/>
      <c r="W815" s="261"/>
      <c r="X815" s="261"/>
      <c r="Z815" s="378"/>
      <c r="AA815" s="261"/>
      <c r="AB815" s="261"/>
    </row>
    <row r="816" spans="1:28">
      <c r="A816" s="261"/>
      <c r="B816" s="261"/>
      <c r="C816" s="261"/>
      <c r="D816" s="261"/>
      <c r="E816" s="261"/>
      <c r="F816" s="261"/>
      <c r="G816" s="261"/>
      <c r="H816" s="378"/>
      <c r="K816" s="378"/>
      <c r="L816" s="378"/>
      <c r="M816" s="378"/>
      <c r="N816" s="378"/>
      <c r="O816" s="378"/>
      <c r="S816" s="237"/>
      <c r="T816" s="261"/>
      <c r="U816" s="261"/>
      <c r="V816" s="261"/>
      <c r="W816" s="261"/>
      <c r="X816" s="261"/>
      <c r="Z816" s="378"/>
      <c r="AA816" s="261"/>
      <c r="AB816" s="261"/>
    </row>
    <row r="817" spans="1:28">
      <c r="A817" s="261"/>
      <c r="B817" s="261"/>
      <c r="C817" s="261"/>
      <c r="D817" s="261"/>
      <c r="E817" s="261"/>
      <c r="F817" s="261"/>
      <c r="G817" s="261"/>
      <c r="H817" s="378"/>
      <c r="K817" s="378"/>
      <c r="L817" s="378"/>
      <c r="M817" s="378"/>
      <c r="N817" s="378"/>
      <c r="O817" s="378"/>
      <c r="S817" s="237"/>
      <c r="T817" s="261"/>
      <c r="U817" s="261"/>
      <c r="V817" s="261"/>
      <c r="W817" s="261"/>
      <c r="X817" s="261"/>
      <c r="Z817" s="378"/>
      <c r="AA817" s="261"/>
      <c r="AB817" s="261"/>
    </row>
    <row r="818" spans="1:28">
      <c r="A818" s="261"/>
      <c r="B818" s="261"/>
      <c r="C818" s="261"/>
      <c r="D818" s="261"/>
      <c r="E818" s="261"/>
      <c r="F818" s="261"/>
      <c r="G818" s="261"/>
      <c r="H818" s="378"/>
      <c r="K818" s="378"/>
      <c r="L818" s="378"/>
      <c r="M818" s="378"/>
      <c r="N818" s="378"/>
      <c r="O818" s="378"/>
      <c r="S818" s="237"/>
      <c r="T818" s="261"/>
      <c r="U818" s="261"/>
      <c r="V818" s="261"/>
      <c r="W818" s="261"/>
      <c r="X818" s="261"/>
      <c r="Z818" s="378"/>
      <c r="AA818" s="261"/>
      <c r="AB818" s="261"/>
    </row>
    <row r="819" spans="1:28">
      <c r="A819" s="261"/>
      <c r="B819" s="261"/>
      <c r="C819" s="261"/>
      <c r="D819" s="261"/>
      <c r="E819" s="261"/>
      <c r="F819" s="261"/>
      <c r="G819" s="261"/>
      <c r="H819" s="378"/>
      <c r="K819" s="378"/>
      <c r="L819" s="378"/>
      <c r="M819" s="378"/>
      <c r="N819" s="378"/>
      <c r="O819" s="378"/>
      <c r="S819" s="237"/>
      <c r="T819" s="261"/>
      <c r="U819" s="261"/>
      <c r="V819" s="261"/>
      <c r="W819" s="261"/>
      <c r="X819" s="261"/>
      <c r="Z819" s="378"/>
      <c r="AA819" s="261"/>
      <c r="AB819" s="261"/>
    </row>
    <row r="820" spans="1:28">
      <c r="A820" s="261"/>
      <c r="B820" s="261"/>
      <c r="C820" s="261"/>
      <c r="D820" s="261"/>
      <c r="E820" s="261"/>
      <c r="F820" s="261"/>
      <c r="G820" s="261"/>
      <c r="H820" s="378"/>
      <c r="K820" s="378"/>
      <c r="L820" s="378"/>
      <c r="M820" s="378"/>
      <c r="N820" s="378"/>
      <c r="O820" s="378"/>
      <c r="S820" s="237"/>
      <c r="T820" s="261"/>
      <c r="U820" s="261"/>
      <c r="V820" s="261"/>
      <c r="W820" s="261"/>
      <c r="X820" s="261"/>
      <c r="Z820" s="378"/>
      <c r="AA820" s="261"/>
      <c r="AB820" s="261"/>
    </row>
    <row r="821" spans="1:28">
      <c r="A821" s="261"/>
      <c r="B821" s="261"/>
      <c r="C821" s="261"/>
      <c r="D821" s="261"/>
      <c r="E821" s="261"/>
      <c r="F821" s="261"/>
      <c r="G821" s="261"/>
      <c r="H821" s="378"/>
      <c r="K821" s="378"/>
      <c r="L821" s="378"/>
      <c r="M821" s="378"/>
      <c r="N821" s="378"/>
      <c r="O821" s="378"/>
      <c r="S821" s="237"/>
      <c r="T821" s="261"/>
      <c r="U821" s="261"/>
      <c r="V821" s="261"/>
      <c r="W821" s="261"/>
      <c r="X821" s="261"/>
      <c r="Z821" s="378"/>
      <c r="AA821" s="261"/>
      <c r="AB821" s="261"/>
    </row>
    <row r="822" spans="1:28">
      <c r="A822" s="261"/>
      <c r="B822" s="261"/>
      <c r="C822" s="261"/>
      <c r="D822" s="261"/>
      <c r="E822" s="261"/>
      <c r="F822" s="261"/>
      <c r="G822" s="261"/>
      <c r="H822" s="378"/>
      <c r="K822" s="378"/>
      <c r="L822" s="378"/>
      <c r="M822" s="378"/>
      <c r="N822" s="378"/>
      <c r="O822" s="378"/>
      <c r="S822" s="237"/>
      <c r="T822" s="261"/>
      <c r="U822" s="261"/>
      <c r="V822" s="261"/>
      <c r="W822" s="261"/>
      <c r="X822" s="261"/>
      <c r="Z822" s="378"/>
      <c r="AA822" s="261"/>
      <c r="AB822" s="261"/>
    </row>
    <row r="823" spans="1:28">
      <c r="A823" s="261"/>
      <c r="B823" s="261"/>
      <c r="C823" s="261"/>
      <c r="D823" s="261"/>
      <c r="E823" s="261"/>
      <c r="F823" s="261"/>
      <c r="G823" s="261"/>
      <c r="H823" s="378"/>
      <c r="K823" s="378"/>
      <c r="L823" s="378"/>
      <c r="M823" s="378"/>
      <c r="N823" s="378"/>
      <c r="O823" s="378"/>
      <c r="S823" s="237"/>
      <c r="T823" s="261"/>
      <c r="U823" s="261"/>
      <c r="V823" s="261"/>
      <c r="W823" s="261"/>
      <c r="X823" s="261"/>
      <c r="Z823" s="378"/>
      <c r="AA823" s="261"/>
      <c r="AB823" s="261"/>
    </row>
    <row r="824" spans="1:28">
      <c r="A824" s="261"/>
      <c r="B824" s="261"/>
      <c r="C824" s="261"/>
      <c r="D824" s="261"/>
      <c r="E824" s="261"/>
      <c r="F824" s="261"/>
      <c r="G824" s="261"/>
      <c r="H824" s="378"/>
      <c r="K824" s="378"/>
      <c r="L824" s="378"/>
      <c r="M824" s="378"/>
      <c r="N824" s="378"/>
      <c r="O824" s="378"/>
      <c r="S824" s="237"/>
      <c r="T824" s="261"/>
      <c r="U824" s="261"/>
      <c r="V824" s="261"/>
      <c r="W824" s="261"/>
      <c r="X824" s="261"/>
      <c r="Z824" s="378"/>
      <c r="AA824" s="261"/>
      <c r="AB824" s="261"/>
    </row>
    <row r="825" spans="1:28">
      <c r="A825" s="261"/>
      <c r="B825" s="261"/>
      <c r="C825" s="261"/>
      <c r="D825" s="261"/>
      <c r="E825" s="261"/>
      <c r="F825" s="261"/>
      <c r="G825" s="261"/>
      <c r="H825" s="378"/>
      <c r="K825" s="378"/>
      <c r="L825" s="378"/>
      <c r="M825" s="378"/>
      <c r="N825" s="378"/>
      <c r="O825" s="378"/>
      <c r="S825" s="237"/>
      <c r="T825" s="261"/>
      <c r="U825" s="261"/>
      <c r="V825" s="261"/>
      <c r="W825" s="261"/>
      <c r="X825" s="261"/>
      <c r="Z825" s="378"/>
      <c r="AA825" s="261"/>
      <c r="AB825" s="261"/>
    </row>
    <row r="826" spans="1:28">
      <c r="A826" s="261"/>
      <c r="B826" s="261"/>
      <c r="C826" s="261"/>
      <c r="D826" s="261"/>
      <c r="E826" s="261"/>
      <c r="F826" s="261"/>
      <c r="G826" s="261"/>
      <c r="H826" s="378"/>
      <c r="K826" s="378"/>
      <c r="L826" s="378"/>
      <c r="M826" s="378"/>
      <c r="N826" s="378"/>
      <c r="O826" s="378"/>
      <c r="S826" s="237"/>
      <c r="T826" s="261"/>
      <c r="U826" s="261"/>
      <c r="V826" s="261"/>
      <c r="W826" s="261"/>
      <c r="X826" s="261"/>
      <c r="Z826" s="378"/>
      <c r="AA826" s="261"/>
      <c r="AB826" s="261"/>
    </row>
    <row r="827" spans="1:28">
      <c r="A827" s="261"/>
      <c r="B827" s="261"/>
      <c r="C827" s="261"/>
      <c r="D827" s="261"/>
      <c r="E827" s="261"/>
      <c r="F827" s="261"/>
      <c r="G827" s="261"/>
      <c r="H827" s="378"/>
      <c r="K827" s="378"/>
      <c r="L827" s="378"/>
      <c r="M827" s="378"/>
      <c r="N827" s="378"/>
      <c r="O827" s="378"/>
      <c r="S827" s="237"/>
      <c r="T827" s="261"/>
      <c r="U827" s="261"/>
      <c r="V827" s="261"/>
      <c r="W827" s="261"/>
      <c r="X827" s="261"/>
      <c r="Z827" s="378"/>
      <c r="AA827" s="261"/>
      <c r="AB827" s="261"/>
    </row>
    <row r="828" spans="1:28">
      <c r="A828" s="261"/>
      <c r="B828" s="261"/>
      <c r="C828" s="261"/>
      <c r="D828" s="261"/>
      <c r="E828" s="261"/>
      <c r="F828" s="261"/>
      <c r="G828" s="261"/>
      <c r="H828" s="378"/>
      <c r="K828" s="378"/>
      <c r="L828" s="378"/>
      <c r="M828" s="378"/>
      <c r="N828" s="378"/>
      <c r="O828" s="378"/>
      <c r="S828" s="237"/>
      <c r="T828" s="261"/>
      <c r="U828" s="261"/>
      <c r="V828" s="261"/>
      <c r="W828" s="261"/>
      <c r="X828" s="261"/>
      <c r="Z828" s="378"/>
      <c r="AA828" s="261"/>
      <c r="AB828" s="261"/>
    </row>
    <row r="829" spans="1:28">
      <c r="A829" s="261"/>
      <c r="B829" s="261"/>
      <c r="C829" s="261"/>
      <c r="D829" s="261"/>
      <c r="E829" s="261"/>
      <c r="F829" s="261"/>
      <c r="G829" s="261"/>
      <c r="H829" s="378"/>
      <c r="K829" s="378"/>
      <c r="L829" s="378"/>
      <c r="M829" s="378"/>
      <c r="N829" s="378"/>
      <c r="O829" s="378"/>
      <c r="S829" s="237"/>
      <c r="T829" s="261"/>
      <c r="U829" s="261"/>
      <c r="V829" s="261"/>
      <c r="W829" s="261"/>
      <c r="X829" s="261"/>
      <c r="Z829" s="378"/>
      <c r="AA829" s="261"/>
      <c r="AB829" s="261"/>
    </row>
    <row r="830" spans="1:28">
      <c r="A830" s="261"/>
      <c r="B830" s="261"/>
      <c r="C830" s="261"/>
      <c r="D830" s="261"/>
      <c r="E830" s="261"/>
      <c r="F830" s="261"/>
      <c r="G830" s="261"/>
      <c r="H830" s="378"/>
      <c r="K830" s="378"/>
      <c r="L830" s="378"/>
      <c r="M830" s="378"/>
      <c r="N830" s="378"/>
      <c r="O830" s="378"/>
      <c r="S830" s="237"/>
      <c r="T830" s="261"/>
      <c r="U830" s="261"/>
      <c r="V830" s="261"/>
      <c r="W830" s="261"/>
      <c r="X830" s="261"/>
      <c r="Z830" s="378"/>
      <c r="AA830" s="261"/>
      <c r="AB830" s="261"/>
    </row>
    <row r="831" spans="1:28">
      <c r="A831" s="261"/>
      <c r="B831" s="261"/>
      <c r="C831" s="261"/>
      <c r="D831" s="261"/>
      <c r="E831" s="261"/>
      <c r="F831" s="261"/>
      <c r="G831" s="261"/>
      <c r="H831" s="378"/>
      <c r="K831" s="378"/>
      <c r="L831" s="378"/>
      <c r="M831" s="378"/>
      <c r="N831" s="378"/>
      <c r="O831" s="378"/>
      <c r="S831" s="237"/>
      <c r="T831" s="261"/>
      <c r="U831" s="261"/>
      <c r="V831" s="261"/>
      <c r="W831" s="261"/>
      <c r="X831" s="261"/>
      <c r="Z831" s="378"/>
      <c r="AA831" s="261"/>
      <c r="AB831" s="261"/>
    </row>
    <row r="832" spans="1:28">
      <c r="A832" s="261"/>
      <c r="B832" s="261"/>
      <c r="C832" s="261"/>
      <c r="D832" s="261"/>
      <c r="E832" s="261"/>
      <c r="F832" s="261"/>
      <c r="G832" s="261"/>
      <c r="H832" s="378"/>
      <c r="K832" s="378"/>
      <c r="L832" s="378"/>
      <c r="M832" s="378"/>
      <c r="N832" s="378"/>
      <c r="O832" s="378"/>
      <c r="S832" s="237"/>
      <c r="T832" s="261"/>
      <c r="U832" s="261"/>
      <c r="V832" s="261"/>
      <c r="W832" s="261"/>
      <c r="X832" s="261"/>
      <c r="Z832" s="378"/>
      <c r="AA832" s="261"/>
      <c r="AB832" s="261"/>
    </row>
    <row r="833" spans="1:28">
      <c r="A833" s="261"/>
      <c r="B833" s="261"/>
      <c r="C833" s="261"/>
      <c r="D833" s="261"/>
      <c r="E833" s="261"/>
      <c r="F833" s="261"/>
      <c r="G833" s="261"/>
      <c r="H833" s="378"/>
      <c r="K833" s="378"/>
      <c r="L833" s="378"/>
      <c r="M833" s="378"/>
      <c r="N833" s="378"/>
      <c r="O833" s="378"/>
      <c r="S833" s="237"/>
      <c r="T833" s="261"/>
      <c r="U833" s="261"/>
      <c r="V833" s="261"/>
      <c r="W833" s="261"/>
      <c r="X833" s="261"/>
      <c r="Z833" s="378"/>
      <c r="AA833" s="261"/>
      <c r="AB833" s="261"/>
    </row>
    <row r="834" spans="1:28">
      <c r="A834" s="261"/>
      <c r="B834" s="261"/>
      <c r="C834" s="261"/>
      <c r="D834" s="261"/>
      <c r="E834" s="261"/>
      <c r="F834" s="261"/>
      <c r="G834" s="261"/>
      <c r="H834" s="378"/>
      <c r="K834" s="378"/>
      <c r="L834" s="378"/>
      <c r="M834" s="378"/>
      <c r="N834" s="378"/>
      <c r="O834" s="378"/>
      <c r="S834" s="237"/>
      <c r="T834" s="261"/>
      <c r="U834" s="261"/>
      <c r="V834" s="261"/>
      <c r="W834" s="261"/>
      <c r="X834" s="261"/>
      <c r="Z834" s="378"/>
      <c r="AA834" s="261"/>
      <c r="AB834" s="261"/>
    </row>
    <row r="835" spans="1:28">
      <c r="A835" s="261"/>
      <c r="B835" s="261"/>
      <c r="C835" s="261"/>
      <c r="D835" s="261"/>
      <c r="E835" s="261"/>
      <c r="F835" s="261"/>
      <c r="G835" s="261"/>
      <c r="H835" s="378"/>
      <c r="K835" s="378"/>
      <c r="L835" s="378"/>
      <c r="M835" s="378"/>
      <c r="N835" s="378"/>
      <c r="O835" s="378"/>
      <c r="S835" s="237"/>
      <c r="T835" s="261"/>
      <c r="U835" s="261"/>
      <c r="V835" s="261"/>
      <c r="W835" s="261"/>
      <c r="X835" s="261"/>
      <c r="Z835" s="378"/>
      <c r="AA835" s="261"/>
      <c r="AB835" s="261"/>
    </row>
    <row r="836" spans="1:28">
      <c r="A836" s="261"/>
      <c r="B836" s="261"/>
      <c r="C836" s="261"/>
      <c r="D836" s="261"/>
      <c r="E836" s="261"/>
      <c r="F836" s="261"/>
      <c r="G836" s="261"/>
      <c r="H836" s="378"/>
      <c r="K836" s="378"/>
      <c r="L836" s="378"/>
      <c r="M836" s="378"/>
      <c r="N836" s="378"/>
      <c r="O836" s="378"/>
      <c r="S836" s="237"/>
      <c r="T836" s="261"/>
      <c r="U836" s="261"/>
      <c r="V836" s="261"/>
      <c r="W836" s="261"/>
      <c r="X836" s="261"/>
      <c r="Z836" s="378"/>
      <c r="AA836" s="261"/>
      <c r="AB836" s="261"/>
    </row>
    <row r="837" spans="1:28">
      <c r="A837" s="261"/>
      <c r="B837" s="261"/>
      <c r="C837" s="261"/>
      <c r="D837" s="261"/>
      <c r="E837" s="261"/>
      <c r="F837" s="261"/>
      <c r="G837" s="261"/>
      <c r="H837" s="378"/>
      <c r="K837" s="378"/>
      <c r="L837" s="378"/>
      <c r="M837" s="378"/>
      <c r="N837" s="378"/>
      <c r="O837" s="378"/>
      <c r="S837" s="237"/>
      <c r="T837" s="261"/>
      <c r="U837" s="261"/>
      <c r="V837" s="261"/>
      <c r="W837" s="261"/>
      <c r="X837" s="261"/>
      <c r="Z837" s="378"/>
      <c r="AA837" s="261"/>
      <c r="AB837" s="261"/>
    </row>
    <row r="838" spans="1:28">
      <c r="A838" s="261"/>
      <c r="B838" s="261"/>
      <c r="C838" s="261"/>
      <c r="D838" s="261"/>
      <c r="E838" s="261"/>
      <c r="F838" s="261"/>
      <c r="G838" s="261"/>
      <c r="H838" s="378"/>
      <c r="K838" s="378"/>
      <c r="L838" s="378"/>
      <c r="M838" s="378"/>
      <c r="N838" s="378"/>
      <c r="O838" s="378"/>
      <c r="S838" s="237"/>
      <c r="T838" s="261"/>
      <c r="U838" s="261"/>
      <c r="V838" s="261"/>
      <c r="W838" s="261"/>
      <c r="X838" s="261"/>
      <c r="Z838" s="378"/>
      <c r="AA838" s="261"/>
      <c r="AB838" s="261"/>
    </row>
    <row r="839" spans="1:28">
      <c r="A839" s="261"/>
      <c r="B839" s="261"/>
      <c r="C839" s="261"/>
      <c r="D839" s="261"/>
      <c r="E839" s="261"/>
      <c r="F839" s="261"/>
      <c r="G839" s="261"/>
      <c r="H839" s="378"/>
      <c r="K839" s="378"/>
      <c r="L839" s="378"/>
      <c r="M839" s="378"/>
      <c r="N839" s="378"/>
      <c r="O839" s="378"/>
      <c r="S839" s="237"/>
      <c r="T839" s="261"/>
      <c r="U839" s="261"/>
      <c r="V839" s="261"/>
      <c r="W839" s="261"/>
      <c r="X839" s="261"/>
      <c r="Z839" s="378"/>
      <c r="AA839" s="261"/>
      <c r="AB839" s="261"/>
    </row>
    <row r="840" spans="1:28">
      <c r="A840" s="261"/>
      <c r="B840" s="261"/>
      <c r="C840" s="261"/>
      <c r="D840" s="261"/>
      <c r="E840" s="261"/>
      <c r="F840" s="261"/>
      <c r="G840" s="261"/>
      <c r="H840" s="378"/>
      <c r="K840" s="378"/>
      <c r="L840" s="378"/>
      <c r="M840" s="378"/>
      <c r="N840" s="378"/>
      <c r="O840" s="378"/>
      <c r="S840" s="237"/>
      <c r="T840" s="261"/>
      <c r="U840" s="261"/>
      <c r="V840" s="261"/>
      <c r="W840" s="261"/>
      <c r="X840" s="261"/>
      <c r="Z840" s="378"/>
      <c r="AA840" s="261"/>
      <c r="AB840" s="261"/>
    </row>
    <row r="841" spans="1:28">
      <c r="A841" s="261"/>
      <c r="B841" s="261"/>
      <c r="C841" s="261"/>
      <c r="D841" s="261"/>
      <c r="E841" s="261"/>
      <c r="F841" s="261"/>
      <c r="G841" s="261"/>
      <c r="H841" s="378"/>
      <c r="K841" s="378"/>
      <c r="L841" s="378"/>
      <c r="M841" s="378"/>
      <c r="N841" s="378"/>
      <c r="O841" s="378"/>
      <c r="S841" s="237"/>
      <c r="T841" s="261"/>
      <c r="U841" s="261"/>
      <c r="V841" s="261"/>
      <c r="W841" s="261"/>
      <c r="X841" s="261"/>
      <c r="Z841" s="378"/>
      <c r="AA841" s="261"/>
      <c r="AB841" s="261"/>
    </row>
    <row r="842" spans="1:28">
      <c r="A842" s="261"/>
      <c r="B842" s="261"/>
      <c r="C842" s="261"/>
      <c r="D842" s="261"/>
      <c r="E842" s="261"/>
      <c r="F842" s="261"/>
      <c r="G842" s="261"/>
      <c r="H842" s="378"/>
      <c r="K842" s="378"/>
      <c r="L842" s="378"/>
      <c r="M842" s="378"/>
      <c r="N842" s="378"/>
      <c r="O842" s="378"/>
      <c r="S842" s="237"/>
      <c r="T842" s="261"/>
      <c r="U842" s="261"/>
      <c r="V842" s="261"/>
      <c r="W842" s="261"/>
      <c r="X842" s="261"/>
      <c r="Z842" s="378"/>
      <c r="AA842" s="261"/>
      <c r="AB842" s="261"/>
    </row>
    <row r="843" spans="1:28">
      <c r="A843" s="261"/>
      <c r="B843" s="261"/>
      <c r="C843" s="261"/>
      <c r="D843" s="261"/>
      <c r="E843" s="261"/>
      <c r="F843" s="261"/>
      <c r="G843" s="261"/>
      <c r="H843" s="378"/>
      <c r="K843" s="378"/>
      <c r="L843" s="378"/>
      <c r="M843" s="378"/>
      <c r="N843" s="378"/>
      <c r="O843" s="378"/>
      <c r="S843" s="237"/>
      <c r="T843" s="261"/>
      <c r="U843" s="261"/>
      <c r="V843" s="261"/>
      <c r="W843" s="261"/>
      <c r="X843" s="261"/>
      <c r="Z843" s="378"/>
      <c r="AA843" s="261"/>
      <c r="AB843" s="261"/>
    </row>
    <row r="844" spans="1:28">
      <c r="A844" s="261"/>
      <c r="B844" s="261"/>
      <c r="C844" s="261"/>
      <c r="D844" s="261"/>
      <c r="E844" s="261"/>
      <c r="F844" s="261"/>
      <c r="G844" s="261"/>
      <c r="H844" s="378"/>
      <c r="K844" s="378"/>
      <c r="L844" s="378"/>
      <c r="M844" s="378"/>
      <c r="N844" s="378"/>
      <c r="O844" s="378"/>
      <c r="S844" s="237"/>
      <c r="T844" s="261"/>
      <c r="U844" s="261"/>
      <c r="V844" s="261"/>
      <c r="W844" s="261"/>
      <c r="X844" s="261"/>
      <c r="Z844" s="378"/>
      <c r="AA844" s="261"/>
      <c r="AB844" s="261"/>
    </row>
    <row r="845" spans="1:28">
      <c r="A845" s="261"/>
      <c r="B845" s="261"/>
      <c r="C845" s="261"/>
      <c r="D845" s="261"/>
      <c r="E845" s="261"/>
      <c r="F845" s="261"/>
      <c r="G845" s="261"/>
      <c r="H845" s="378"/>
      <c r="K845" s="378"/>
      <c r="L845" s="378"/>
      <c r="M845" s="378"/>
      <c r="N845" s="378"/>
      <c r="O845" s="378"/>
      <c r="S845" s="237"/>
      <c r="T845" s="261"/>
      <c r="U845" s="261"/>
      <c r="V845" s="261"/>
      <c r="W845" s="261"/>
      <c r="X845" s="261"/>
      <c r="Z845" s="378"/>
      <c r="AA845" s="261"/>
      <c r="AB845" s="261"/>
    </row>
    <row r="846" spans="1:28">
      <c r="A846" s="261"/>
      <c r="B846" s="261"/>
      <c r="C846" s="261"/>
      <c r="D846" s="261"/>
      <c r="E846" s="261"/>
      <c r="F846" s="261"/>
      <c r="G846" s="261"/>
      <c r="H846" s="378"/>
      <c r="K846" s="378"/>
      <c r="L846" s="378"/>
      <c r="M846" s="378"/>
      <c r="N846" s="378"/>
      <c r="O846" s="378"/>
      <c r="S846" s="237"/>
      <c r="T846" s="261"/>
      <c r="U846" s="261"/>
      <c r="V846" s="261"/>
      <c r="W846" s="261"/>
      <c r="X846" s="261"/>
      <c r="Z846" s="378"/>
      <c r="AA846" s="261"/>
      <c r="AB846" s="261"/>
    </row>
    <row r="847" spans="1:28">
      <c r="A847" s="261"/>
      <c r="B847" s="261"/>
      <c r="C847" s="261"/>
      <c r="D847" s="261"/>
      <c r="E847" s="261"/>
      <c r="F847" s="261"/>
      <c r="G847" s="261"/>
      <c r="H847" s="378"/>
      <c r="K847" s="378"/>
      <c r="L847" s="378"/>
      <c r="M847" s="378"/>
      <c r="N847" s="378"/>
      <c r="O847" s="378"/>
      <c r="S847" s="237"/>
      <c r="T847" s="261"/>
      <c r="U847" s="261"/>
      <c r="V847" s="261"/>
      <c r="W847" s="261"/>
      <c r="X847" s="261"/>
      <c r="Z847" s="378"/>
      <c r="AA847" s="261"/>
      <c r="AB847" s="261"/>
    </row>
    <row r="848" spans="1:28">
      <c r="A848" s="261"/>
      <c r="B848" s="261"/>
      <c r="C848" s="261"/>
      <c r="D848" s="261"/>
      <c r="E848" s="261"/>
      <c r="F848" s="261"/>
      <c r="G848" s="261"/>
      <c r="H848" s="378"/>
      <c r="K848" s="378"/>
      <c r="L848" s="378"/>
      <c r="M848" s="378"/>
      <c r="N848" s="378"/>
      <c r="O848" s="378"/>
      <c r="S848" s="237"/>
      <c r="T848" s="261"/>
      <c r="U848" s="261"/>
      <c r="V848" s="261"/>
      <c r="W848" s="261"/>
      <c r="X848" s="261"/>
      <c r="Z848" s="378"/>
      <c r="AA848" s="261"/>
      <c r="AB848" s="261"/>
    </row>
    <row r="849" spans="1:28">
      <c r="A849" s="261"/>
      <c r="B849" s="261"/>
      <c r="C849" s="261"/>
      <c r="D849" s="261"/>
      <c r="E849" s="261"/>
      <c r="F849" s="261"/>
      <c r="G849" s="261"/>
      <c r="H849" s="378"/>
      <c r="K849" s="378"/>
      <c r="L849" s="378"/>
      <c r="M849" s="378"/>
      <c r="N849" s="378"/>
      <c r="O849" s="378"/>
      <c r="S849" s="237"/>
      <c r="T849" s="261"/>
      <c r="U849" s="261"/>
      <c r="V849" s="261"/>
      <c r="W849" s="261"/>
      <c r="X849" s="261"/>
      <c r="Z849" s="378"/>
      <c r="AA849" s="261"/>
      <c r="AB849" s="261"/>
    </row>
    <row r="850" spans="1:28">
      <c r="A850" s="261"/>
      <c r="B850" s="261"/>
      <c r="C850" s="261"/>
      <c r="D850" s="261"/>
      <c r="E850" s="261"/>
      <c r="F850" s="261"/>
      <c r="G850" s="261"/>
      <c r="H850" s="378"/>
      <c r="K850" s="378"/>
      <c r="L850" s="378"/>
      <c r="M850" s="378"/>
      <c r="N850" s="378"/>
      <c r="O850" s="378"/>
      <c r="S850" s="237"/>
      <c r="T850" s="261"/>
      <c r="U850" s="261"/>
      <c r="V850" s="261"/>
      <c r="W850" s="261"/>
      <c r="X850" s="261"/>
      <c r="Z850" s="378"/>
      <c r="AA850" s="261"/>
      <c r="AB850" s="261"/>
    </row>
    <row r="851" spans="1:28">
      <c r="A851" s="261"/>
      <c r="B851" s="261"/>
      <c r="C851" s="261"/>
      <c r="D851" s="261"/>
      <c r="E851" s="261"/>
      <c r="F851" s="261"/>
      <c r="G851" s="261"/>
      <c r="H851" s="378"/>
      <c r="K851" s="378"/>
      <c r="L851" s="378"/>
      <c r="M851" s="378"/>
      <c r="N851" s="378"/>
      <c r="O851" s="378"/>
      <c r="S851" s="237"/>
      <c r="T851" s="261"/>
      <c r="U851" s="261"/>
      <c r="V851" s="261"/>
      <c r="W851" s="261"/>
      <c r="X851" s="261"/>
      <c r="Z851" s="378"/>
      <c r="AA851" s="261"/>
      <c r="AB851" s="261"/>
    </row>
    <row r="852" spans="1:28">
      <c r="A852" s="261"/>
      <c r="B852" s="261"/>
      <c r="C852" s="261"/>
      <c r="D852" s="261"/>
      <c r="E852" s="261"/>
      <c r="F852" s="261"/>
      <c r="G852" s="261"/>
      <c r="H852" s="378"/>
      <c r="K852" s="378"/>
      <c r="L852" s="378"/>
      <c r="M852" s="378"/>
      <c r="N852" s="378"/>
      <c r="O852" s="378"/>
      <c r="S852" s="237"/>
      <c r="T852" s="261"/>
      <c r="U852" s="261"/>
      <c r="V852" s="261"/>
      <c r="W852" s="261"/>
      <c r="X852" s="261"/>
      <c r="Z852" s="378"/>
      <c r="AA852" s="261"/>
      <c r="AB852" s="261"/>
    </row>
    <row r="853" spans="1:28">
      <c r="A853" s="261"/>
      <c r="B853" s="261"/>
      <c r="C853" s="261"/>
      <c r="D853" s="261"/>
      <c r="E853" s="261"/>
      <c r="F853" s="261"/>
      <c r="G853" s="261"/>
      <c r="H853" s="378"/>
      <c r="K853" s="378"/>
      <c r="L853" s="378"/>
      <c r="M853" s="378"/>
      <c r="N853" s="378"/>
      <c r="O853" s="378"/>
      <c r="S853" s="237"/>
      <c r="T853" s="261"/>
      <c r="U853" s="261"/>
      <c r="V853" s="261"/>
      <c r="W853" s="261"/>
      <c r="X853" s="261"/>
      <c r="Z853" s="378"/>
      <c r="AA853" s="261"/>
      <c r="AB853" s="261"/>
    </row>
    <row r="854" spans="1:28">
      <c r="A854" s="261"/>
      <c r="B854" s="261"/>
      <c r="C854" s="261"/>
      <c r="D854" s="261"/>
      <c r="E854" s="261"/>
      <c r="F854" s="261"/>
      <c r="G854" s="261"/>
      <c r="H854" s="378"/>
      <c r="K854" s="378"/>
      <c r="L854" s="378"/>
      <c r="M854" s="378"/>
      <c r="N854" s="378"/>
      <c r="O854" s="378"/>
      <c r="S854" s="237"/>
      <c r="T854" s="261"/>
      <c r="U854" s="261"/>
      <c r="V854" s="261"/>
      <c r="W854" s="261"/>
      <c r="X854" s="261"/>
      <c r="Z854" s="378"/>
      <c r="AA854" s="261"/>
      <c r="AB854" s="261"/>
    </row>
    <row r="855" spans="1:28">
      <c r="A855" s="261"/>
      <c r="B855" s="261"/>
      <c r="C855" s="261"/>
      <c r="D855" s="261"/>
      <c r="E855" s="261"/>
      <c r="F855" s="261"/>
      <c r="G855" s="261"/>
      <c r="H855" s="378"/>
      <c r="K855" s="378"/>
      <c r="L855" s="378"/>
      <c r="M855" s="378"/>
      <c r="N855" s="378"/>
      <c r="O855" s="378"/>
      <c r="S855" s="237"/>
      <c r="T855" s="261"/>
      <c r="U855" s="261"/>
      <c r="V855" s="261"/>
      <c r="W855" s="261"/>
      <c r="X855" s="261"/>
      <c r="Z855" s="378"/>
      <c r="AA855" s="261"/>
      <c r="AB855" s="261"/>
    </row>
    <row r="856" spans="1:28">
      <c r="A856" s="261"/>
      <c r="B856" s="261"/>
      <c r="C856" s="261"/>
      <c r="D856" s="261"/>
      <c r="E856" s="261"/>
      <c r="F856" s="261"/>
      <c r="G856" s="261"/>
      <c r="H856" s="378"/>
      <c r="K856" s="378"/>
      <c r="L856" s="378"/>
      <c r="M856" s="378"/>
      <c r="N856" s="378"/>
      <c r="O856" s="378"/>
      <c r="S856" s="237"/>
      <c r="T856" s="261"/>
      <c r="U856" s="261"/>
      <c r="V856" s="261"/>
      <c r="W856" s="261"/>
      <c r="X856" s="261"/>
      <c r="Z856" s="378"/>
      <c r="AA856" s="261"/>
      <c r="AB856" s="261"/>
    </row>
    <row r="857" spans="1:28">
      <c r="A857" s="261"/>
      <c r="B857" s="261"/>
      <c r="C857" s="261"/>
      <c r="D857" s="261"/>
      <c r="E857" s="261"/>
      <c r="F857" s="261"/>
      <c r="G857" s="261"/>
      <c r="H857" s="378"/>
      <c r="K857" s="378"/>
      <c r="L857" s="378"/>
      <c r="M857" s="378"/>
      <c r="N857" s="378"/>
      <c r="O857" s="378"/>
      <c r="S857" s="237"/>
      <c r="T857" s="261"/>
      <c r="U857" s="261"/>
      <c r="V857" s="261"/>
      <c r="W857" s="261"/>
      <c r="X857" s="261"/>
      <c r="Z857" s="378"/>
      <c r="AA857" s="261"/>
      <c r="AB857" s="261"/>
    </row>
    <row r="858" spans="1:28">
      <c r="A858" s="261"/>
      <c r="B858" s="261"/>
      <c r="C858" s="261"/>
      <c r="D858" s="261"/>
      <c r="E858" s="261"/>
      <c r="F858" s="261"/>
      <c r="G858" s="261"/>
      <c r="H858" s="378"/>
      <c r="K858" s="378"/>
      <c r="L858" s="378"/>
      <c r="M858" s="378"/>
      <c r="N858" s="378"/>
      <c r="O858" s="378"/>
      <c r="S858" s="237"/>
      <c r="T858" s="261"/>
      <c r="U858" s="261"/>
      <c r="V858" s="261"/>
      <c r="W858" s="261"/>
      <c r="X858" s="261"/>
      <c r="Z858" s="378"/>
      <c r="AA858" s="261"/>
      <c r="AB858" s="261"/>
    </row>
    <row r="859" spans="1:28">
      <c r="A859" s="261"/>
      <c r="B859" s="261"/>
      <c r="C859" s="261"/>
      <c r="D859" s="261"/>
      <c r="E859" s="261"/>
      <c r="F859" s="261"/>
      <c r="G859" s="261"/>
      <c r="H859" s="378"/>
      <c r="K859" s="378"/>
      <c r="L859" s="378"/>
      <c r="M859" s="378"/>
      <c r="N859" s="378"/>
      <c r="O859" s="378"/>
      <c r="S859" s="237"/>
      <c r="T859" s="261"/>
      <c r="U859" s="261"/>
      <c r="V859" s="261"/>
      <c r="W859" s="261"/>
      <c r="X859" s="261"/>
      <c r="Z859" s="378"/>
      <c r="AA859" s="261"/>
      <c r="AB859" s="261"/>
    </row>
    <row r="860" spans="1:28">
      <c r="A860" s="261"/>
      <c r="B860" s="261"/>
      <c r="C860" s="261"/>
      <c r="D860" s="261"/>
      <c r="E860" s="261"/>
      <c r="F860" s="261"/>
      <c r="G860" s="261"/>
      <c r="H860" s="378"/>
      <c r="K860" s="378"/>
      <c r="L860" s="378"/>
      <c r="M860" s="378"/>
      <c r="N860" s="378"/>
      <c r="O860" s="378"/>
      <c r="S860" s="237"/>
      <c r="T860" s="261"/>
      <c r="U860" s="261"/>
      <c r="V860" s="261"/>
      <c r="W860" s="261"/>
      <c r="X860" s="261"/>
      <c r="Z860" s="378"/>
      <c r="AA860" s="261"/>
      <c r="AB860" s="261"/>
    </row>
    <row r="861" spans="1:28">
      <c r="A861" s="261"/>
      <c r="B861" s="261"/>
      <c r="C861" s="261"/>
      <c r="D861" s="261"/>
      <c r="E861" s="261"/>
      <c r="F861" s="261"/>
      <c r="G861" s="261"/>
      <c r="H861" s="378"/>
      <c r="K861" s="378"/>
      <c r="L861" s="378"/>
      <c r="M861" s="378"/>
      <c r="N861" s="378"/>
      <c r="O861" s="378"/>
      <c r="S861" s="237"/>
      <c r="T861" s="261"/>
      <c r="U861" s="261"/>
      <c r="V861" s="261"/>
      <c r="W861" s="261"/>
      <c r="X861" s="261"/>
      <c r="Z861" s="378"/>
      <c r="AA861" s="261"/>
      <c r="AB861" s="261"/>
    </row>
    <row r="862" spans="1:28">
      <c r="A862" s="261"/>
      <c r="B862" s="261"/>
      <c r="C862" s="261"/>
      <c r="D862" s="261"/>
      <c r="E862" s="261"/>
      <c r="F862" s="261"/>
      <c r="G862" s="261"/>
      <c r="H862" s="378"/>
      <c r="K862" s="378"/>
      <c r="L862" s="378"/>
      <c r="M862" s="378"/>
      <c r="N862" s="378"/>
      <c r="O862" s="378"/>
      <c r="S862" s="237"/>
      <c r="T862" s="261"/>
      <c r="U862" s="261"/>
      <c r="V862" s="261"/>
      <c r="W862" s="261"/>
      <c r="X862" s="261"/>
      <c r="Z862" s="378"/>
      <c r="AA862" s="261"/>
      <c r="AB862" s="261"/>
    </row>
    <row r="863" spans="1:28">
      <c r="A863" s="261"/>
      <c r="B863" s="261"/>
      <c r="C863" s="261"/>
      <c r="D863" s="261"/>
      <c r="E863" s="261"/>
      <c r="F863" s="261"/>
      <c r="G863" s="261"/>
      <c r="H863" s="378"/>
      <c r="K863" s="378"/>
      <c r="L863" s="378"/>
      <c r="M863" s="378"/>
      <c r="N863" s="378"/>
      <c r="O863" s="378"/>
      <c r="S863" s="237"/>
      <c r="T863" s="261"/>
      <c r="U863" s="261"/>
      <c r="V863" s="261"/>
      <c r="W863" s="261"/>
      <c r="X863" s="261"/>
      <c r="Z863" s="378"/>
      <c r="AA863" s="261"/>
      <c r="AB863" s="261"/>
    </row>
    <row r="864" spans="1:28">
      <c r="A864" s="261"/>
      <c r="B864" s="261"/>
      <c r="C864" s="261"/>
      <c r="D864" s="261"/>
      <c r="E864" s="261"/>
      <c r="F864" s="261"/>
      <c r="G864" s="261"/>
      <c r="H864" s="378"/>
      <c r="K864" s="378"/>
      <c r="L864" s="378"/>
      <c r="M864" s="378"/>
      <c r="N864" s="378"/>
      <c r="O864" s="378"/>
      <c r="S864" s="237"/>
      <c r="T864" s="261"/>
      <c r="U864" s="261"/>
      <c r="V864" s="261"/>
      <c r="W864" s="261"/>
      <c r="X864" s="261"/>
      <c r="Z864" s="378"/>
      <c r="AA864" s="261"/>
      <c r="AB864" s="261"/>
    </row>
    <row r="865" spans="1:28">
      <c r="A865" s="261"/>
      <c r="B865" s="261"/>
      <c r="C865" s="261"/>
      <c r="D865" s="261"/>
      <c r="E865" s="261"/>
      <c r="F865" s="261"/>
      <c r="G865" s="261"/>
      <c r="H865" s="378"/>
      <c r="K865" s="378"/>
      <c r="L865" s="378"/>
      <c r="M865" s="378"/>
      <c r="N865" s="378"/>
      <c r="O865" s="378"/>
      <c r="S865" s="237"/>
      <c r="T865" s="261"/>
      <c r="U865" s="261"/>
      <c r="V865" s="261"/>
      <c r="W865" s="261"/>
      <c r="X865" s="261"/>
      <c r="Z865" s="378"/>
      <c r="AA865" s="261"/>
      <c r="AB865" s="261"/>
    </row>
    <row r="866" spans="1:28">
      <c r="A866" s="261"/>
      <c r="B866" s="261"/>
      <c r="C866" s="261"/>
      <c r="D866" s="261"/>
      <c r="E866" s="261"/>
      <c r="F866" s="261"/>
      <c r="G866" s="261"/>
      <c r="H866" s="378"/>
      <c r="K866" s="378"/>
      <c r="L866" s="378"/>
      <c r="M866" s="378"/>
      <c r="N866" s="378"/>
      <c r="O866" s="378"/>
      <c r="S866" s="237"/>
      <c r="T866" s="261"/>
      <c r="U866" s="261"/>
      <c r="V866" s="261"/>
      <c r="W866" s="261"/>
      <c r="X866" s="261"/>
      <c r="Z866" s="378"/>
      <c r="AA866" s="261"/>
      <c r="AB866" s="261"/>
    </row>
    <row r="867" spans="1:28">
      <c r="A867" s="261"/>
      <c r="B867" s="261"/>
      <c r="C867" s="261"/>
      <c r="D867" s="261"/>
      <c r="E867" s="261"/>
      <c r="F867" s="261"/>
      <c r="G867" s="261"/>
      <c r="H867" s="378"/>
      <c r="K867" s="378"/>
      <c r="L867" s="378"/>
      <c r="M867" s="378"/>
      <c r="N867" s="378"/>
      <c r="O867" s="378"/>
      <c r="S867" s="237"/>
      <c r="T867" s="261"/>
      <c r="U867" s="261"/>
      <c r="V867" s="261"/>
      <c r="W867" s="261"/>
      <c r="X867" s="261"/>
      <c r="Z867" s="378"/>
      <c r="AA867" s="261"/>
      <c r="AB867" s="261"/>
    </row>
    <row r="868" spans="1:28">
      <c r="A868" s="261"/>
      <c r="B868" s="261"/>
      <c r="C868" s="261"/>
      <c r="D868" s="261"/>
      <c r="E868" s="261"/>
      <c r="F868" s="261"/>
      <c r="G868" s="261"/>
      <c r="H868" s="378"/>
      <c r="K868" s="378"/>
      <c r="L868" s="378"/>
      <c r="M868" s="378"/>
      <c r="N868" s="378"/>
      <c r="O868" s="378"/>
      <c r="S868" s="237"/>
      <c r="T868" s="261"/>
      <c r="U868" s="261"/>
      <c r="V868" s="261"/>
      <c r="W868" s="261"/>
      <c r="X868" s="261"/>
      <c r="Z868" s="378"/>
      <c r="AA868" s="261"/>
      <c r="AB868" s="261"/>
    </row>
    <row r="869" spans="1:28">
      <c r="A869" s="261"/>
      <c r="B869" s="261"/>
      <c r="C869" s="261"/>
      <c r="D869" s="261"/>
      <c r="E869" s="261"/>
      <c r="F869" s="261"/>
      <c r="G869" s="261"/>
      <c r="H869" s="378"/>
      <c r="K869" s="378"/>
      <c r="L869" s="378"/>
      <c r="M869" s="378"/>
      <c r="N869" s="378"/>
      <c r="O869" s="378"/>
      <c r="S869" s="237"/>
      <c r="T869" s="261"/>
      <c r="U869" s="261"/>
      <c r="V869" s="261"/>
      <c r="W869" s="261"/>
      <c r="X869" s="261"/>
      <c r="Z869" s="378"/>
      <c r="AA869" s="261"/>
      <c r="AB869" s="261"/>
    </row>
    <row r="870" spans="1:28">
      <c r="A870" s="261"/>
      <c r="B870" s="261"/>
      <c r="C870" s="261"/>
      <c r="D870" s="261"/>
      <c r="E870" s="261"/>
      <c r="F870" s="261"/>
      <c r="G870" s="261"/>
      <c r="H870" s="378"/>
      <c r="K870" s="378"/>
      <c r="L870" s="378"/>
      <c r="M870" s="378"/>
      <c r="N870" s="378"/>
      <c r="O870" s="378"/>
      <c r="S870" s="237"/>
      <c r="T870" s="261"/>
      <c r="U870" s="261"/>
      <c r="V870" s="261"/>
      <c r="W870" s="261"/>
      <c r="X870" s="261"/>
      <c r="Z870" s="378"/>
      <c r="AA870" s="261"/>
      <c r="AB870" s="261"/>
    </row>
    <row r="871" spans="1:28">
      <c r="A871" s="261"/>
      <c r="B871" s="261"/>
      <c r="C871" s="261"/>
      <c r="D871" s="261"/>
      <c r="E871" s="261"/>
      <c r="F871" s="261"/>
      <c r="G871" s="261"/>
      <c r="H871" s="378"/>
      <c r="K871" s="378"/>
      <c r="L871" s="378"/>
      <c r="M871" s="378"/>
      <c r="N871" s="378"/>
      <c r="O871" s="378"/>
      <c r="S871" s="237"/>
      <c r="T871" s="261"/>
      <c r="U871" s="261"/>
      <c r="V871" s="261"/>
      <c r="W871" s="261"/>
      <c r="X871" s="261"/>
      <c r="Z871" s="378"/>
      <c r="AA871" s="261"/>
      <c r="AB871" s="261"/>
    </row>
    <row r="872" spans="1:28">
      <c r="A872" s="261"/>
      <c r="B872" s="261"/>
      <c r="C872" s="261"/>
      <c r="D872" s="261"/>
      <c r="E872" s="261"/>
      <c r="F872" s="261"/>
      <c r="G872" s="261"/>
      <c r="H872" s="378"/>
      <c r="K872" s="378"/>
      <c r="L872" s="378"/>
      <c r="M872" s="378"/>
      <c r="N872" s="378"/>
      <c r="O872" s="378"/>
      <c r="S872" s="237"/>
      <c r="T872" s="261"/>
      <c r="U872" s="261"/>
      <c r="V872" s="261"/>
      <c r="W872" s="261"/>
      <c r="X872" s="261"/>
      <c r="Z872" s="378"/>
      <c r="AA872" s="261"/>
      <c r="AB872" s="261"/>
    </row>
    <row r="873" spans="1:28">
      <c r="A873" s="261"/>
      <c r="B873" s="261"/>
      <c r="C873" s="261"/>
      <c r="D873" s="261"/>
      <c r="E873" s="261"/>
      <c r="F873" s="261"/>
      <c r="G873" s="261"/>
      <c r="H873" s="378"/>
      <c r="K873" s="378"/>
      <c r="L873" s="378"/>
      <c r="M873" s="378"/>
      <c r="N873" s="378"/>
      <c r="O873" s="378"/>
      <c r="S873" s="237"/>
      <c r="T873" s="261"/>
      <c r="U873" s="261"/>
      <c r="V873" s="261"/>
      <c r="W873" s="261"/>
      <c r="X873" s="261"/>
      <c r="Z873" s="378"/>
      <c r="AA873" s="261"/>
      <c r="AB873" s="261"/>
    </row>
    <row r="874" spans="1:28">
      <c r="A874" s="261"/>
      <c r="B874" s="261"/>
      <c r="C874" s="261"/>
      <c r="D874" s="261"/>
      <c r="E874" s="261"/>
      <c r="F874" s="261"/>
      <c r="G874" s="261"/>
      <c r="H874" s="378"/>
      <c r="K874" s="378"/>
      <c r="L874" s="378"/>
      <c r="M874" s="378"/>
      <c r="N874" s="378"/>
      <c r="O874" s="378"/>
      <c r="S874" s="237"/>
      <c r="T874" s="261"/>
      <c r="U874" s="261"/>
      <c r="V874" s="261"/>
      <c r="W874" s="261"/>
      <c r="X874" s="261"/>
      <c r="Z874" s="378"/>
      <c r="AA874" s="261"/>
      <c r="AB874" s="261"/>
    </row>
    <row r="875" spans="1:28">
      <c r="A875" s="261"/>
      <c r="B875" s="261"/>
      <c r="C875" s="261"/>
      <c r="D875" s="261"/>
      <c r="E875" s="261"/>
      <c r="F875" s="261"/>
      <c r="G875" s="261"/>
      <c r="H875" s="378"/>
      <c r="K875" s="378"/>
      <c r="L875" s="378"/>
      <c r="M875" s="378"/>
      <c r="N875" s="378"/>
      <c r="O875" s="378"/>
      <c r="S875" s="237"/>
      <c r="T875" s="261"/>
      <c r="U875" s="261"/>
      <c r="V875" s="261"/>
      <c r="W875" s="261"/>
      <c r="X875" s="261"/>
      <c r="Z875" s="378"/>
      <c r="AA875" s="261"/>
      <c r="AB875" s="261"/>
    </row>
    <row r="876" spans="1:28">
      <c r="A876" s="261"/>
      <c r="B876" s="261"/>
      <c r="C876" s="261"/>
      <c r="D876" s="261"/>
      <c r="E876" s="261"/>
      <c r="F876" s="261"/>
      <c r="G876" s="261"/>
      <c r="H876" s="378"/>
      <c r="K876" s="378"/>
      <c r="L876" s="378"/>
      <c r="M876" s="378"/>
      <c r="N876" s="378"/>
      <c r="O876" s="378"/>
      <c r="S876" s="237"/>
      <c r="T876" s="261"/>
      <c r="U876" s="261"/>
      <c r="V876" s="261"/>
      <c r="W876" s="261"/>
      <c r="X876" s="261"/>
      <c r="Z876" s="378"/>
      <c r="AA876" s="261"/>
      <c r="AB876" s="261"/>
    </row>
    <row r="877" spans="1:28">
      <c r="A877" s="261"/>
      <c r="B877" s="261"/>
      <c r="C877" s="261"/>
      <c r="D877" s="261"/>
      <c r="E877" s="261"/>
      <c r="F877" s="261"/>
      <c r="G877" s="261"/>
      <c r="H877" s="378"/>
      <c r="K877" s="378"/>
      <c r="L877" s="378"/>
      <c r="M877" s="378"/>
      <c r="N877" s="378"/>
      <c r="O877" s="378"/>
      <c r="S877" s="237"/>
      <c r="T877" s="261"/>
      <c r="U877" s="261"/>
      <c r="V877" s="261"/>
      <c r="W877" s="261"/>
      <c r="X877" s="261"/>
      <c r="Z877" s="378"/>
      <c r="AA877" s="261"/>
      <c r="AB877" s="261"/>
    </row>
    <row r="878" spans="1:28">
      <c r="A878" s="261"/>
      <c r="B878" s="261"/>
      <c r="C878" s="261"/>
      <c r="D878" s="261"/>
      <c r="E878" s="261"/>
      <c r="F878" s="261"/>
      <c r="G878" s="261"/>
      <c r="H878" s="378"/>
      <c r="K878" s="378"/>
      <c r="L878" s="378"/>
      <c r="M878" s="378"/>
      <c r="N878" s="378"/>
      <c r="O878" s="378"/>
      <c r="S878" s="237"/>
      <c r="T878" s="261"/>
      <c r="U878" s="261"/>
      <c r="V878" s="261"/>
      <c r="W878" s="261"/>
      <c r="X878" s="261"/>
      <c r="Z878" s="378"/>
      <c r="AA878" s="261"/>
      <c r="AB878" s="261"/>
    </row>
    <row r="879" spans="1:28">
      <c r="A879" s="261"/>
      <c r="B879" s="261"/>
      <c r="C879" s="261"/>
      <c r="D879" s="261"/>
      <c r="E879" s="261"/>
      <c r="F879" s="261"/>
      <c r="G879" s="261"/>
      <c r="H879" s="378"/>
      <c r="K879" s="378"/>
      <c r="L879" s="378"/>
      <c r="M879" s="378"/>
      <c r="N879" s="378"/>
      <c r="O879" s="378"/>
      <c r="S879" s="237"/>
      <c r="T879" s="261"/>
      <c r="U879" s="261"/>
      <c r="V879" s="261"/>
      <c r="W879" s="261"/>
      <c r="X879" s="261"/>
      <c r="Z879" s="378"/>
      <c r="AA879" s="261"/>
      <c r="AB879" s="261"/>
    </row>
    <row r="880" spans="1:28">
      <c r="A880" s="261"/>
      <c r="B880" s="261"/>
      <c r="C880" s="261"/>
      <c r="D880" s="261"/>
      <c r="E880" s="261"/>
      <c r="F880" s="261"/>
      <c r="G880" s="261"/>
      <c r="H880" s="378"/>
      <c r="K880" s="378"/>
      <c r="L880" s="378"/>
      <c r="M880" s="378"/>
      <c r="N880" s="378"/>
      <c r="O880" s="378"/>
      <c r="S880" s="237"/>
      <c r="T880" s="261"/>
      <c r="U880" s="261"/>
      <c r="V880" s="261"/>
      <c r="W880" s="261"/>
      <c r="X880" s="261"/>
      <c r="Z880" s="378"/>
      <c r="AA880" s="261"/>
      <c r="AB880" s="261"/>
    </row>
    <row r="881" spans="1:28">
      <c r="A881" s="261"/>
      <c r="B881" s="261"/>
      <c r="C881" s="261"/>
      <c r="D881" s="261"/>
      <c r="E881" s="261"/>
      <c r="F881" s="261"/>
      <c r="G881" s="261"/>
      <c r="H881" s="378"/>
      <c r="K881" s="378"/>
      <c r="L881" s="378"/>
      <c r="M881" s="378"/>
      <c r="N881" s="378"/>
      <c r="O881" s="378"/>
      <c r="S881" s="237"/>
      <c r="T881" s="261"/>
      <c r="U881" s="261"/>
      <c r="V881" s="261"/>
      <c r="W881" s="261"/>
      <c r="X881" s="261"/>
      <c r="Z881" s="378"/>
      <c r="AA881" s="261"/>
      <c r="AB881" s="261"/>
    </row>
    <row r="882" spans="1:28">
      <c r="A882" s="261"/>
      <c r="B882" s="261"/>
      <c r="C882" s="261"/>
      <c r="D882" s="261"/>
      <c r="E882" s="261"/>
      <c r="F882" s="261"/>
      <c r="G882" s="261"/>
      <c r="H882" s="378"/>
      <c r="K882" s="378"/>
      <c r="L882" s="378"/>
      <c r="M882" s="378"/>
      <c r="N882" s="378"/>
      <c r="O882" s="378"/>
      <c r="S882" s="237"/>
      <c r="T882" s="261"/>
      <c r="U882" s="261"/>
      <c r="V882" s="261"/>
      <c r="W882" s="261"/>
      <c r="X882" s="261"/>
      <c r="Z882" s="378"/>
      <c r="AA882" s="261"/>
      <c r="AB882" s="261"/>
    </row>
    <row r="883" spans="1:28">
      <c r="A883" s="261"/>
      <c r="B883" s="261"/>
      <c r="C883" s="261"/>
      <c r="D883" s="261"/>
      <c r="E883" s="261"/>
      <c r="F883" s="261"/>
      <c r="G883" s="261"/>
      <c r="H883" s="378"/>
      <c r="K883" s="378"/>
      <c r="L883" s="378"/>
      <c r="M883" s="378"/>
      <c r="N883" s="378"/>
      <c r="O883" s="378"/>
      <c r="S883" s="237"/>
      <c r="T883" s="261"/>
      <c r="U883" s="261"/>
      <c r="V883" s="261"/>
      <c r="W883" s="261"/>
      <c r="X883" s="261"/>
      <c r="Z883" s="378"/>
      <c r="AA883" s="261"/>
      <c r="AB883" s="261"/>
    </row>
    <row r="884" spans="1:28">
      <c r="A884" s="261"/>
      <c r="B884" s="261"/>
      <c r="C884" s="261"/>
      <c r="D884" s="261"/>
      <c r="E884" s="261"/>
      <c r="F884" s="261"/>
      <c r="G884" s="261"/>
      <c r="H884" s="378"/>
      <c r="K884" s="378"/>
      <c r="L884" s="378"/>
      <c r="M884" s="378"/>
      <c r="N884" s="378"/>
      <c r="O884" s="378"/>
      <c r="S884" s="237"/>
      <c r="T884" s="261"/>
      <c r="U884" s="261"/>
      <c r="V884" s="261"/>
      <c r="W884" s="261"/>
      <c r="X884" s="261"/>
      <c r="Z884" s="378"/>
      <c r="AA884" s="261"/>
      <c r="AB884" s="261"/>
    </row>
    <row r="885" spans="1:28">
      <c r="A885" s="261"/>
      <c r="B885" s="261"/>
      <c r="C885" s="261"/>
      <c r="D885" s="261"/>
      <c r="E885" s="261"/>
      <c r="F885" s="261"/>
      <c r="G885" s="261"/>
      <c r="H885" s="378"/>
      <c r="K885" s="378"/>
      <c r="L885" s="378"/>
      <c r="M885" s="378"/>
      <c r="N885" s="378"/>
      <c r="O885" s="378"/>
      <c r="S885" s="237"/>
      <c r="T885" s="261"/>
      <c r="U885" s="261"/>
      <c r="V885" s="261"/>
      <c r="W885" s="261"/>
      <c r="X885" s="261"/>
      <c r="Z885" s="378"/>
      <c r="AA885" s="261"/>
      <c r="AB885" s="261"/>
    </row>
    <row r="886" spans="1:28">
      <c r="A886" s="261"/>
      <c r="B886" s="261"/>
      <c r="C886" s="261"/>
      <c r="D886" s="261"/>
      <c r="E886" s="261"/>
      <c r="F886" s="261"/>
      <c r="G886" s="261"/>
      <c r="H886" s="378"/>
      <c r="K886" s="378"/>
      <c r="L886" s="378"/>
      <c r="M886" s="378"/>
      <c r="N886" s="378"/>
      <c r="O886" s="378"/>
      <c r="S886" s="237"/>
      <c r="T886" s="261"/>
      <c r="U886" s="261"/>
      <c r="V886" s="261"/>
      <c r="W886" s="261"/>
      <c r="X886" s="261"/>
      <c r="Z886" s="378"/>
      <c r="AA886" s="261"/>
      <c r="AB886" s="261"/>
    </row>
    <row r="887" spans="1:28">
      <c r="A887" s="261"/>
      <c r="B887" s="261"/>
      <c r="C887" s="261"/>
      <c r="D887" s="261"/>
      <c r="E887" s="261"/>
      <c r="F887" s="261"/>
      <c r="G887" s="261"/>
      <c r="H887" s="378"/>
      <c r="K887" s="378"/>
      <c r="L887" s="378"/>
      <c r="M887" s="378"/>
      <c r="N887" s="378"/>
      <c r="O887" s="378"/>
      <c r="S887" s="237"/>
      <c r="T887" s="261"/>
      <c r="U887" s="261"/>
      <c r="V887" s="261"/>
      <c r="W887" s="261"/>
      <c r="X887" s="261"/>
      <c r="Z887" s="378"/>
      <c r="AA887" s="261"/>
      <c r="AB887" s="261"/>
    </row>
    <row r="888" spans="1:28">
      <c r="A888" s="261"/>
      <c r="B888" s="261"/>
      <c r="C888" s="261"/>
      <c r="D888" s="261"/>
      <c r="E888" s="261"/>
      <c r="F888" s="261"/>
      <c r="G888" s="261"/>
      <c r="H888" s="378"/>
      <c r="K888" s="378"/>
      <c r="L888" s="378"/>
      <c r="M888" s="378"/>
      <c r="N888" s="378"/>
      <c r="O888" s="378"/>
      <c r="S888" s="237"/>
      <c r="T888" s="261"/>
      <c r="U888" s="261"/>
      <c r="V888" s="261"/>
      <c r="W888" s="261"/>
      <c r="X888" s="261"/>
      <c r="Z888" s="378"/>
      <c r="AA888" s="261"/>
      <c r="AB888" s="261"/>
    </row>
    <row r="889" spans="1:28">
      <c r="A889" s="261"/>
      <c r="B889" s="261"/>
      <c r="C889" s="261"/>
      <c r="D889" s="261"/>
      <c r="E889" s="261"/>
      <c r="F889" s="261"/>
      <c r="G889" s="261"/>
      <c r="H889" s="378"/>
      <c r="K889" s="378"/>
      <c r="L889" s="378"/>
      <c r="M889" s="378"/>
      <c r="N889" s="378"/>
      <c r="O889" s="378"/>
      <c r="S889" s="237"/>
      <c r="T889" s="261"/>
      <c r="U889" s="261"/>
      <c r="V889" s="261"/>
      <c r="W889" s="261"/>
      <c r="X889" s="261"/>
      <c r="Z889" s="378"/>
      <c r="AA889" s="261"/>
      <c r="AB889" s="261"/>
    </row>
    <row r="890" spans="1:28">
      <c r="A890" s="261"/>
      <c r="B890" s="261"/>
      <c r="C890" s="261"/>
      <c r="D890" s="261"/>
      <c r="E890" s="261"/>
      <c r="F890" s="261"/>
      <c r="G890" s="261"/>
      <c r="H890" s="378"/>
      <c r="K890" s="378"/>
      <c r="L890" s="378"/>
      <c r="M890" s="378"/>
      <c r="N890" s="378"/>
      <c r="O890" s="378"/>
      <c r="S890" s="237"/>
      <c r="T890" s="261"/>
      <c r="U890" s="261"/>
      <c r="V890" s="261"/>
      <c r="W890" s="261"/>
      <c r="X890" s="261"/>
      <c r="Z890" s="378"/>
      <c r="AA890" s="261"/>
      <c r="AB890" s="261"/>
    </row>
    <row r="891" spans="1:28">
      <c r="A891" s="261"/>
      <c r="B891" s="261"/>
      <c r="C891" s="261"/>
      <c r="D891" s="261"/>
      <c r="E891" s="261"/>
      <c r="F891" s="261"/>
      <c r="G891" s="261"/>
      <c r="H891" s="378"/>
      <c r="K891" s="378"/>
      <c r="L891" s="378"/>
      <c r="M891" s="378"/>
      <c r="N891" s="378"/>
      <c r="O891" s="378"/>
      <c r="S891" s="237"/>
      <c r="T891" s="261"/>
      <c r="U891" s="261"/>
      <c r="V891" s="261"/>
      <c r="W891" s="261"/>
      <c r="X891" s="261"/>
      <c r="Z891" s="378"/>
      <c r="AA891" s="261"/>
      <c r="AB891" s="261"/>
    </row>
    <row r="892" spans="1:28">
      <c r="A892" s="261"/>
      <c r="B892" s="261"/>
      <c r="C892" s="261"/>
      <c r="D892" s="261"/>
      <c r="E892" s="261"/>
      <c r="F892" s="261"/>
      <c r="G892" s="261"/>
      <c r="H892" s="378"/>
      <c r="K892" s="378"/>
      <c r="L892" s="378"/>
      <c r="M892" s="378"/>
      <c r="N892" s="378"/>
      <c r="O892" s="378"/>
      <c r="S892" s="237"/>
      <c r="T892" s="261"/>
      <c r="U892" s="261"/>
      <c r="V892" s="261"/>
      <c r="W892" s="261"/>
      <c r="X892" s="261"/>
      <c r="Z892" s="378"/>
      <c r="AA892" s="261"/>
      <c r="AB892" s="261"/>
    </row>
    <row r="893" spans="1:28">
      <c r="A893" s="261"/>
      <c r="B893" s="261"/>
      <c r="C893" s="261"/>
      <c r="D893" s="261"/>
      <c r="E893" s="261"/>
      <c r="F893" s="261"/>
      <c r="G893" s="261"/>
      <c r="H893" s="378"/>
      <c r="K893" s="378"/>
      <c r="L893" s="378"/>
      <c r="M893" s="378"/>
      <c r="N893" s="378"/>
      <c r="O893" s="378"/>
      <c r="S893" s="237"/>
      <c r="T893" s="261"/>
      <c r="U893" s="261"/>
      <c r="V893" s="261"/>
      <c r="W893" s="261"/>
      <c r="X893" s="261"/>
      <c r="Z893" s="378"/>
      <c r="AA893" s="261"/>
      <c r="AB893" s="261"/>
    </row>
    <row r="894" spans="1:28">
      <c r="A894" s="261"/>
      <c r="B894" s="261"/>
      <c r="C894" s="261"/>
      <c r="D894" s="261"/>
      <c r="E894" s="261"/>
      <c r="F894" s="261"/>
      <c r="G894" s="261"/>
      <c r="H894" s="378"/>
      <c r="K894" s="378"/>
      <c r="L894" s="378"/>
      <c r="M894" s="378"/>
      <c r="N894" s="378"/>
      <c r="O894" s="378"/>
      <c r="S894" s="237"/>
      <c r="T894" s="261"/>
      <c r="U894" s="261"/>
      <c r="V894" s="261"/>
      <c r="W894" s="261"/>
      <c r="X894" s="261"/>
      <c r="Z894" s="378"/>
      <c r="AA894" s="261"/>
      <c r="AB894" s="261"/>
    </row>
    <row r="895" spans="1:28">
      <c r="A895" s="261"/>
      <c r="B895" s="261"/>
      <c r="C895" s="261"/>
      <c r="D895" s="261"/>
      <c r="E895" s="261"/>
      <c r="F895" s="261"/>
      <c r="G895" s="261"/>
      <c r="H895" s="378"/>
      <c r="K895" s="378"/>
      <c r="L895" s="378"/>
      <c r="M895" s="378"/>
      <c r="N895" s="378"/>
      <c r="O895" s="378"/>
      <c r="S895" s="237"/>
      <c r="T895" s="261"/>
      <c r="U895" s="261"/>
      <c r="V895" s="261"/>
      <c r="W895" s="261"/>
      <c r="X895" s="261"/>
      <c r="Z895" s="378"/>
      <c r="AA895" s="261"/>
      <c r="AB895" s="261"/>
    </row>
    <row r="896" spans="1:28">
      <c r="A896" s="261"/>
      <c r="B896" s="261"/>
      <c r="C896" s="261"/>
      <c r="D896" s="261"/>
      <c r="E896" s="261"/>
      <c r="F896" s="261"/>
      <c r="G896" s="261"/>
      <c r="H896" s="378"/>
      <c r="K896" s="378"/>
      <c r="L896" s="378"/>
      <c r="M896" s="378"/>
      <c r="N896" s="378"/>
      <c r="O896" s="378"/>
      <c r="S896" s="237"/>
      <c r="T896" s="261"/>
      <c r="U896" s="261"/>
      <c r="V896" s="261"/>
      <c r="W896" s="261"/>
      <c r="X896" s="261"/>
      <c r="Z896" s="378"/>
      <c r="AA896" s="261"/>
      <c r="AB896" s="261"/>
    </row>
    <row r="897" spans="1:28">
      <c r="A897" s="261"/>
      <c r="B897" s="261"/>
      <c r="C897" s="261"/>
      <c r="D897" s="261"/>
      <c r="E897" s="261"/>
      <c r="F897" s="261"/>
      <c r="G897" s="261"/>
      <c r="H897" s="378"/>
      <c r="K897" s="378"/>
      <c r="L897" s="378"/>
      <c r="M897" s="378"/>
      <c r="N897" s="378"/>
      <c r="O897" s="378"/>
      <c r="S897" s="237"/>
      <c r="T897" s="261"/>
      <c r="U897" s="261"/>
      <c r="V897" s="261"/>
      <c r="W897" s="261"/>
      <c r="X897" s="261"/>
      <c r="Z897" s="378"/>
      <c r="AA897" s="261"/>
      <c r="AB897" s="261"/>
    </row>
    <row r="898" spans="1:28">
      <c r="A898" s="261"/>
      <c r="B898" s="261"/>
      <c r="C898" s="261"/>
      <c r="D898" s="261"/>
      <c r="E898" s="261"/>
      <c r="F898" s="261"/>
      <c r="G898" s="261"/>
      <c r="H898" s="378"/>
      <c r="K898" s="378"/>
      <c r="L898" s="378"/>
      <c r="M898" s="378"/>
      <c r="N898" s="378"/>
      <c r="O898" s="378"/>
      <c r="S898" s="237"/>
      <c r="T898" s="261"/>
      <c r="U898" s="261"/>
      <c r="V898" s="261"/>
      <c r="W898" s="261"/>
      <c r="X898" s="261"/>
      <c r="Z898" s="378"/>
      <c r="AA898" s="261"/>
      <c r="AB898" s="261"/>
    </row>
    <row r="899" spans="1:28">
      <c r="A899" s="261"/>
      <c r="B899" s="261"/>
      <c r="C899" s="261"/>
      <c r="D899" s="261"/>
      <c r="E899" s="261"/>
      <c r="F899" s="261"/>
      <c r="G899" s="261"/>
      <c r="H899" s="378"/>
      <c r="K899" s="378"/>
      <c r="L899" s="378"/>
      <c r="M899" s="378"/>
      <c r="N899" s="378"/>
      <c r="O899" s="378"/>
      <c r="S899" s="237"/>
      <c r="T899" s="261"/>
      <c r="U899" s="261"/>
      <c r="V899" s="261"/>
      <c r="W899" s="261"/>
      <c r="X899" s="261"/>
      <c r="Z899" s="378"/>
      <c r="AA899" s="261"/>
      <c r="AB899" s="261"/>
    </row>
    <row r="900" spans="1:28">
      <c r="A900" s="261"/>
      <c r="B900" s="261"/>
      <c r="C900" s="261"/>
      <c r="D900" s="261"/>
      <c r="E900" s="261"/>
      <c r="F900" s="261"/>
      <c r="G900" s="261"/>
      <c r="H900" s="378"/>
      <c r="K900" s="378"/>
      <c r="L900" s="378"/>
      <c r="M900" s="378"/>
      <c r="N900" s="378"/>
      <c r="O900" s="378"/>
      <c r="S900" s="237"/>
      <c r="T900" s="261"/>
      <c r="U900" s="261"/>
      <c r="V900" s="261"/>
      <c r="W900" s="261"/>
      <c r="X900" s="261"/>
      <c r="Z900" s="378"/>
      <c r="AA900" s="261"/>
      <c r="AB900" s="261"/>
    </row>
    <row r="901" spans="1:28">
      <c r="A901" s="261"/>
      <c r="B901" s="261"/>
      <c r="C901" s="261"/>
      <c r="D901" s="261"/>
      <c r="E901" s="261"/>
      <c r="F901" s="261"/>
      <c r="G901" s="261"/>
      <c r="H901" s="378"/>
      <c r="K901" s="378"/>
      <c r="L901" s="378"/>
      <c r="M901" s="378"/>
      <c r="N901" s="378"/>
      <c r="O901" s="378"/>
      <c r="S901" s="237"/>
      <c r="T901" s="261"/>
      <c r="U901" s="261"/>
      <c r="V901" s="261"/>
      <c r="W901" s="261"/>
      <c r="X901" s="261"/>
      <c r="Z901" s="378"/>
      <c r="AA901" s="261"/>
      <c r="AB901" s="261"/>
    </row>
    <row r="902" spans="1:28">
      <c r="A902" s="261"/>
      <c r="B902" s="261"/>
      <c r="C902" s="261"/>
      <c r="D902" s="261"/>
      <c r="E902" s="261"/>
      <c r="F902" s="261"/>
      <c r="G902" s="261"/>
      <c r="H902" s="378"/>
      <c r="K902" s="378"/>
      <c r="L902" s="378"/>
      <c r="M902" s="378"/>
      <c r="N902" s="378"/>
      <c r="O902" s="378"/>
      <c r="S902" s="237"/>
      <c r="T902" s="261"/>
      <c r="U902" s="261"/>
      <c r="V902" s="261"/>
      <c r="W902" s="261"/>
      <c r="X902" s="261"/>
      <c r="Z902" s="378"/>
      <c r="AA902" s="261"/>
      <c r="AB902" s="261"/>
    </row>
    <row r="903" spans="1:28">
      <c r="A903" s="261"/>
      <c r="B903" s="261"/>
      <c r="C903" s="261"/>
      <c r="D903" s="261"/>
      <c r="E903" s="261"/>
      <c r="F903" s="261"/>
      <c r="G903" s="261"/>
      <c r="H903" s="378"/>
      <c r="K903" s="378"/>
      <c r="L903" s="378"/>
      <c r="M903" s="378"/>
      <c r="N903" s="378"/>
      <c r="O903" s="378"/>
      <c r="S903" s="237"/>
      <c r="T903" s="261"/>
      <c r="U903" s="261"/>
      <c r="V903" s="261"/>
      <c r="W903" s="261"/>
      <c r="X903" s="261"/>
      <c r="Z903" s="378"/>
      <c r="AA903" s="261"/>
      <c r="AB903" s="261"/>
    </row>
    <row r="904" spans="1:28">
      <c r="A904" s="261"/>
      <c r="B904" s="261"/>
      <c r="C904" s="261"/>
      <c r="D904" s="261"/>
      <c r="E904" s="261"/>
      <c r="F904" s="261"/>
      <c r="G904" s="261"/>
      <c r="H904" s="378"/>
      <c r="K904" s="378"/>
      <c r="L904" s="378"/>
      <c r="M904" s="378"/>
      <c r="N904" s="378"/>
      <c r="O904" s="378"/>
      <c r="S904" s="237"/>
      <c r="T904" s="261"/>
      <c r="U904" s="261"/>
      <c r="V904" s="261"/>
      <c r="W904" s="261"/>
      <c r="X904" s="261"/>
      <c r="Z904" s="378"/>
      <c r="AA904" s="261"/>
      <c r="AB904" s="261"/>
    </row>
    <row r="905" spans="1:28">
      <c r="A905" s="261"/>
      <c r="B905" s="261"/>
      <c r="C905" s="261"/>
      <c r="D905" s="261"/>
      <c r="E905" s="261"/>
      <c r="F905" s="261"/>
      <c r="G905" s="261"/>
      <c r="H905" s="378"/>
      <c r="K905" s="378"/>
      <c r="L905" s="378"/>
      <c r="M905" s="378"/>
      <c r="N905" s="378"/>
      <c r="O905" s="378"/>
      <c r="S905" s="237"/>
      <c r="T905" s="261"/>
      <c r="U905" s="261"/>
      <c r="V905" s="261"/>
      <c r="W905" s="261"/>
      <c r="X905" s="261"/>
      <c r="Z905" s="378"/>
      <c r="AA905" s="261"/>
      <c r="AB905" s="261"/>
    </row>
    <row r="906" spans="1:28">
      <c r="A906" s="261"/>
      <c r="B906" s="261"/>
      <c r="C906" s="261"/>
      <c r="D906" s="261"/>
      <c r="E906" s="261"/>
      <c r="F906" s="261"/>
      <c r="G906" s="261"/>
      <c r="H906" s="378"/>
      <c r="K906" s="378"/>
      <c r="L906" s="378"/>
      <c r="M906" s="378"/>
      <c r="N906" s="378"/>
      <c r="O906" s="378"/>
      <c r="S906" s="237"/>
      <c r="T906" s="261"/>
      <c r="U906" s="261"/>
      <c r="V906" s="261"/>
      <c r="W906" s="261"/>
      <c r="X906" s="261"/>
      <c r="Z906" s="378"/>
      <c r="AA906" s="261"/>
      <c r="AB906" s="261"/>
    </row>
    <row r="907" spans="1:28">
      <c r="A907" s="261"/>
      <c r="B907" s="261"/>
      <c r="C907" s="261"/>
      <c r="D907" s="261"/>
      <c r="E907" s="261"/>
      <c r="F907" s="261"/>
      <c r="G907" s="261"/>
      <c r="H907" s="378"/>
      <c r="K907" s="378"/>
      <c r="L907" s="378"/>
      <c r="M907" s="378"/>
      <c r="N907" s="378"/>
      <c r="O907" s="378"/>
      <c r="S907" s="237"/>
      <c r="T907" s="261"/>
      <c r="U907" s="261"/>
      <c r="V907" s="261"/>
      <c r="W907" s="261"/>
      <c r="X907" s="261"/>
      <c r="Z907" s="378"/>
      <c r="AA907" s="261"/>
      <c r="AB907" s="261"/>
    </row>
    <row r="908" spans="1:28">
      <c r="A908" s="261"/>
      <c r="B908" s="261"/>
      <c r="C908" s="261"/>
      <c r="D908" s="261"/>
      <c r="E908" s="261"/>
      <c r="F908" s="261"/>
      <c r="G908" s="261"/>
      <c r="H908" s="378"/>
      <c r="K908" s="378"/>
      <c r="L908" s="378"/>
      <c r="M908" s="378"/>
      <c r="N908" s="378"/>
      <c r="O908" s="378"/>
      <c r="S908" s="237"/>
      <c r="T908" s="261"/>
      <c r="U908" s="261"/>
      <c r="V908" s="261"/>
      <c r="W908" s="261"/>
      <c r="X908" s="261"/>
      <c r="Z908" s="378"/>
      <c r="AA908" s="261"/>
      <c r="AB908" s="261"/>
    </row>
    <row r="909" spans="1:28">
      <c r="A909" s="261"/>
      <c r="B909" s="261"/>
      <c r="C909" s="261"/>
      <c r="D909" s="261"/>
      <c r="E909" s="261"/>
      <c r="F909" s="261"/>
      <c r="G909" s="261"/>
      <c r="H909" s="378"/>
      <c r="K909" s="378"/>
      <c r="L909" s="378"/>
      <c r="M909" s="378"/>
      <c r="N909" s="378"/>
      <c r="O909" s="378"/>
      <c r="S909" s="237"/>
      <c r="T909" s="261"/>
      <c r="U909" s="261"/>
      <c r="V909" s="261"/>
      <c r="W909" s="261"/>
      <c r="X909" s="261"/>
      <c r="Z909" s="378"/>
      <c r="AA909" s="261"/>
      <c r="AB909" s="261"/>
    </row>
    <row r="910" spans="1:28">
      <c r="A910" s="261"/>
      <c r="B910" s="261"/>
      <c r="C910" s="261"/>
      <c r="D910" s="261"/>
      <c r="E910" s="261"/>
      <c r="F910" s="261"/>
      <c r="G910" s="261"/>
      <c r="H910" s="378"/>
      <c r="K910" s="378"/>
      <c r="L910" s="378"/>
      <c r="M910" s="378"/>
      <c r="N910" s="378"/>
      <c r="O910" s="378"/>
      <c r="S910" s="237"/>
      <c r="T910" s="261"/>
      <c r="U910" s="261"/>
      <c r="V910" s="261"/>
      <c r="W910" s="261"/>
      <c r="X910" s="261"/>
      <c r="Z910" s="378"/>
      <c r="AA910" s="261"/>
      <c r="AB910" s="261"/>
    </row>
    <row r="911" spans="1:28">
      <c r="A911" s="261"/>
      <c r="B911" s="261"/>
      <c r="C911" s="261"/>
      <c r="D911" s="261"/>
      <c r="E911" s="261"/>
      <c r="F911" s="261"/>
      <c r="G911" s="261"/>
      <c r="H911" s="378"/>
      <c r="K911" s="378"/>
      <c r="L911" s="378"/>
      <c r="M911" s="378"/>
      <c r="N911" s="378"/>
      <c r="O911" s="378"/>
      <c r="S911" s="237"/>
      <c r="T911" s="261"/>
      <c r="U911" s="261"/>
      <c r="V911" s="261"/>
      <c r="W911" s="261"/>
      <c r="X911" s="261"/>
      <c r="Z911" s="378"/>
      <c r="AA911" s="261"/>
      <c r="AB911" s="261"/>
    </row>
    <row r="912" spans="1:28">
      <c r="A912" s="261"/>
      <c r="B912" s="261"/>
      <c r="C912" s="261"/>
      <c r="D912" s="261"/>
      <c r="E912" s="261"/>
      <c r="F912" s="261"/>
      <c r="G912" s="261"/>
      <c r="H912" s="378"/>
      <c r="K912" s="378"/>
      <c r="L912" s="378"/>
      <c r="M912" s="378"/>
      <c r="N912" s="378"/>
      <c r="O912" s="378"/>
      <c r="S912" s="237"/>
      <c r="T912" s="261"/>
      <c r="U912" s="261"/>
      <c r="V912" s="261"/>
      <c r="W912" s="261"/>
      <c r="X912" s="261"/>
      <c r="Z912" s="378"/>
      <c r="AA912" s="261"/>
      <c r="AB912" s="261"/>
    </row>
    <row r="913" spans="1:28">
      <c r="A913" s="261"/>
      <c r="B913" s="261"/>
      <c r="C913" s="261"/>
      <c r="D913" s="261"/>
      <c r="E913" s="261"/>
      <c r="F913" s="261"/>
      <c r="G913" s="261"/>
      <c r="H913" s="378"/>
      <c r="K913" s="378"/>
      <c r="L913" s="378"/>
      <c r="M913" s="378"/>
      <c r="N913" s="378"/>
      <c r="O913" s="378"/>
      <c r="S913" s="237"/>
      <c r="T913" s="261"/>
      <c r="U913" s="261"/>
      <c r="V913" s="261"/>
      <c r="W913" s="261"/>
      <c r="X913" s="261"/>
      <c r="Z913" s="378"/>
      <c r="AA913" s="261"/>
      <c r="AB913" s="261"/>
    </row>
    <row r="914" spans="1:28">
      <c r="A914" s="261"/>
      <c r="B914" s="261"/>
      <c r="C914" s="261"/>
      <c r="D914" s="261"/>
      <c r="E914" s="261"/>
      <c r="F914" s="261"/>
      <c r="G914" s="261"/>
      <c r="H914" s="378"/>
      <c r="K914" s="378"/>
      <c r="L914" s="378"/>
      <c r="M914" s="378"/>
      <c r="N914" s="378"/>
      <c r="O914" s="378"/>
      <c r="S914" s="237"/>
      <c r="T914" s="261"/>
      <c r="U914" s="261"/>
      <c r="V914" s="261"/>
      <c r="W914" s="261"/>
      <c r="X914" s="261"/>
      <c r="Z914" s="378"/>
      <c r="AA914" s="261"/>
      <c r="AB914" s="261"/>
    </row>
    <row r="915" spans="1:28">
      <c r="A915" s="261"/>
      <c r="B915" s="261"/>
      <c r="C915" s="261"/>
      <c r="D915" s="261"/>
      <c r="E915" s="261"/>
      <c r="F915" s="261"/>
      <c r="G915" s="261"/>
      <c r="H915" s="378"/>
      <c r="K915" s="378"/>
      <c r="L915" s="378"/>
      <c r="M915" s="378"/>
      <c r="N915" s="378"/>
      <c r="O915" s="378"/>
      <c r="S915" s="237"/>
      <c r="T915" s="261"/>
      <c r="U915" s="261"/>
      <c r="V915" s="261"/>
      <c r="W915" s="261"/>
      <c r="X915" s="261"/>
      <c r="Z915" s="378"/>
      <c r="AA915" s="261"/>
      <c r="AB915" s="261"/>
    </row>
    <row r="916" spans="1:28">
      <c r="A916" s="261"/>
      <c r="B916" s="261"/>
      <c r="C916" s="261"/>
      <c r="D916" s="261"/>
      <c r="E916" s="261"/>
      <c r="F916" s="261"/>
      <c r="G916" s="261"/>
      <c r="H916" s="378"/>
      <c r="K916" s="378"/>
      <c r="L916" s="378"/>
      <c r="M916" s="378"/>
      <c r="N916" s="378"/>
      <c r="O916" s="378"/>
      <c r="S916" s="237"/>
      <c r="T916" s="261"/>
      <c r="U916" s="261"/>
      <c r="V916" s="261"/>
      <c r="W916" s="261"/>
      <c r="X916" s="261"/>
      <c r="Z916" s="378"/>
      <c r="AA916" s="261"/>
      <c r="AB916" s="261"/>
    </row>
    <row r="917" spans="1:28">
      <c r="A917" s="261"/>
      <c r="B917" s="261"/>
      <c r="C917" s="261"/>
      <c r="D917" s="261"/>
      <c r="E917" s="261"/>
      <c r="F917" s="261"/>
      <c r="G917" s="261"/>
      <c r="H917" s="378"/>
      <c r="K917" s="378"/>
      <c r="L917" s="378"/>
      <c r="M917" s="378"/>
      <c r="N917" s="378"/>
      <c r="O917" s="378"/>
      <c r="S917" s="237"/>
      <c r="T917" s="261"/>
      <c r="U917" s="261"/>
      <c r="V917" s="261"/>
      <c r="W917" s="261"/>
      <c r="X917" s="261"/>
      <c r="Z917" s="378"/>
      <c r="AA917" s="261"/>
      <c r="AB917" s="261"/>
    </row>
    <row r="918" spans="1:28">
      <c r="A918" s="261"/>
      <c r="B918" s="261"/>
      <c r="C918" s="261"/>
      <c r="D918" s="261"/>
      <c r="E918" s="261"/>
      <c r="F918" s="261"/>
      <c r="G918" s="261"/>
      <c r="H918" s="378"/>
      <c r="K918" s="378"/>
      <c r="L918" s="378"/>
      <c r="M918" s="378"/>
      <c r="N918" s="378"/>
      <c r="O918" s="378"/>
      <c r="S918" s="237"/>
      <c r="T918" s="261"/>
      <c r="U918" s="261"/>
      <c r="V918" s="261"/>
      <c r="W918" s="261"/>
      <c r="X918" s="261"/>
      <c r="Z918" s="378"/>
      <c r="AA918" s="261"/>
      <c r="AB918" s="261"/>
    </row>
    <row r="919" spans="1:28">
      <c r="A919" s="261"/>
      <c r="B919" s="261"/>
      <c r="C919" s="261"/>
      <c r="D919" s="261"/>
      <c r="E919" s="261"/>
      <c r="F919" s="261"/>
      <c r="G919" s="261"/>
      <c r="H919" s="378"/>
      <c r="K919" s="378"/>
      <c r="L919" s="378"/>
      <c r="M919" s="378"/>
      <c r="N919" s="378"/>
      <c r="O919" s="378"/>
      <c r="S919" s="237"/>
      <c r="T919" s="261"/>
      <c r="U919" s="261"/>
      <c r="V919" s="261"/>
      <c r="W919" s="261"/>
      <c r="X919" s="261"/>
      <c r="Z919" s="378"/>
      <c r="AA919" s="261"/>
      <c r="AB919" s="261"/>
    </row>
    <row r="920" spans="1:28">
      <c r="A920" s="261"/>
      <c r="B920" s="261"/>
      <c r="C920" s="261"/>
      <c r="D920" s="261"/>
      <c r="E920" s="261"/>
      <c r="F920" s="261"/>
      <c r="G920" s="261"/>
      <c r="H920" s="378"/>
      <c r="K920" s="378"/>
      <c r="L920" s="378"/>
      <c r="M920" s="378"/>
      <c r="N920" s="378"/>
      <c r="O920" s="378"/>
      <c r="S920" s="237"/>
      <c r="T920" s="261"/>
      <c r="U920" s="261"/>
      <c r="V920" s="261"/>
      <c r="W920" s="261"/>
      <c r="X920" s="261"/>
      <c r="Z920" s="378"/>
      <c r="AA920" s="261"/>
      <c r="AB920" s="261"/>
    </row>
    <row r="921" spans="1:28">
      <c r="A921" s="261"/>
      <c r="B921" s="261"/>
      <c r="C921" s="261"/>
      <c r="D921" s="261"/>
      <c r="E921" s="261"/>
      <c r="F921" s="261"/>
      <c r="G921" s="261"/>
      <c r="H921" s="378"/>
      <c r="K921" s="378"/>
      <c r="L921" s="378"/>
      <c r="M921" s="378"/>
      <c r="N921" s="378"/>
      <c r="O921" s="378"/>
      <c r="S921" s="237"/>
      <c r="T921" s="261"/>
      <c r="U921" s="261"/>
      <c r="V921" s="261"/>
      <c r="W921" s="261"/>
      <c r="X921" s="261"/>
      <c r="Z921" s="378"/>
      <c r="AA921" s="261"/>
      <c r="AB921" s="261"/>
    </row>
    <row r="922" spans="1:28">
      <c r="A922" s="261"/>
      <c r="B922" s="261"/>
      <c r="C922" s="261"/>
      <c r="D922" s="261"/>
      <c r="E922" s="261"/>
      <c r="F922" s="261"/>
      <c r="G922" s="261"/>
      <c r="H922" s="378"/>
      <c r="K922" s="378"/>
      <c r="L922" s="378"/>
      <c r="M922" s="378"/>
      <c r="N922" s="378"/>
      <c r="O922" s="378"/>
      <c r="S922" s="237"/>
      <c r="T922" s="261"/>
      <c r="U922" s="261"/>
      <c r="V922" s="261"/>
      <c r="W922" s="261"/>
      <c r="X922" s="261"/>
      <c r="Z922" s="378"/>
      <c r="AA922" s="261"/>
      <c r="AB922" s="261"/>
    </row>
    <row r="923" spans="1:28">
      <c r="A923" s="261"/>
      <c r="B923" s="261"/>
      <c r="C923" s="261"/>
      <c r="D923" s="261"/>
      <c r="E923" s="261"/>
      <c r="F923" s="261"/>
      <c r="G923" s="261"/>
      <c r="H923" s="378"/>
      <c r="K923" s="378"/>
      <c r="L923" s="378"/>
      <c r="M923" s="378"/>
      <c r="N923" s="378"/>
      <c r="O923" s="378"/>
      <c r="S923" s="237"/>
      <c r="T923" s="261"/>
      <c r="U923" s="261"/>
      <c r="V923" s="261"/>
      <c r="W923" s="261"/>
      <c r="X923" s="261"/>
      <c r="Z923" s="378"/>
      <c r="AA923" s="261"/>
      <c r="AB923" s="261"/>
    </row>
    <row r="924" spans="1:28">
      <c r="A924" s="261"/>
      <c r="B924" s="261"/>
      <c r="C924" s="261"/>
      <c r="D924" s="261"/>
      <c r="E924" s="261"/>
      <c r="F924" s="261"/>
      <c r="G924" s="261"/>
      <c r="H924" s="378"/>
      <c r="K924" s="378"/>
      <c r="L924" s="378"/>
      <c r="M924" s="378"/>
      <c r="N924" s="378"/>
      <c r="O924" s="378"/>
      <c r="S924" s="237"/>
      <c r="T924" s="261"/>
      <c r="U924" s="261"/>
      <c r="V924" s="261"/>
      <c r="W924" s="261"/>
      <c r="X924" s="261"/>
      <c r="Z924" s="378"/>
      <c r="AA924" s="261"/>
      <c r="AB924" s="261"/>
    </row>
    <row r="925" spans="1:28">
      <c r="A925" s="261"/>
      <c r="B925" s="261"/>
      <c r="C925" s="261"/>
      <c r="D925" s="261"/>
      <c r="E925" s="261"/>
      <c r="F925" s="261"/>
      <c r="G925" s="261"/>
      <c r="H925" s="378"/>
      <c r="K925" s="378"/>
      <c r="L925" s="378"/>
      <c r="M925" s="378"/>
      <c r="N925" s="378"/>
      <c r="O925" s="378"/>
      <c r="S925" s="237"/>
      <c r="T925" s="261"/>
      <c r="U925" s="261"/>
      <c r="V925" s="261"/>
      <c r="W925" s="261"/>
      <c r="X925" s="261"/>
      <c r="Z925" s="378"/>
      <c r="AA925" s="261"/>
      <c r="AB925" s="261"/>
    </row>
    <row r="926" spans="1:28">
      <c r="A926" s="261"/>
      <c r="B926" s="261"/>
      <c r="C926" s="261"/>
      <c r="D926" s="261"/>
      <c r="E926" s="261"/>
      <c r="F926" s="261"/>
      <c r="G926" s="261"/>
      <c r="H926" s="378"/>
      <c r="K926" s="378"/>
      <c r="L926" s="378"/>
      <c r="M926" s="378"/>
      <c r="N926" s="378"/>
      <c r="O926" s="378"/>
      <c r="S926" s="237"/>
      <c r="T926" s="261"/>
      <c r="U926" s="261"/>
      <c r="V926" s="261"/>
      <c r="W926" s="261"/>
      <c r="X926" s="261"/>
      <c r="Z926" s="378"/>
      <c r="AA926" s="261"/>
      <c r="AB926" s="261"/>
    </row>
    <row r="927" spans="1:28">
      <c r="A927" s="261"/>
      <c r="B927" s="261"/>
      <c r="C927" s="261"/>
      <c r="D927" s="261"/>
      <c r="E927" s="261"/>
      <c r="F927" s="261"/>
      <c r="G927" s="261"/>
      <c r="H927" s="378"/>
      <c r="K927" s="378"/>
      <c r="L927" s="378"/>
      <c r="M927" s="378"/>
      <c r="N927" s="378"/>
      <c r="O927" s="378"/>
      <c r="S927" s="237"/>
      <c r="T927" s="261"/>
      <c r="U927" s="261"/>
      <c r="V927" s="261"/>
      <c r="W927" s="261"/>
      <c r="X927" s="261"/>
      <c r="Z927" s="378"/>
      <c r="AA927" s="261"/>
      <c r="AB927" s="261"/>
    </row>
    <row r="928" spans="1:28">
      <c r="A928" s="261"/>
      <c r="B928" s="261"/>
      <c r="C928" s="261"/>
      <c r="D928" s="261"/>
      <c r="E928" s="261"/>
      <c r="F928" s="261"/>
      <c r="G928" s="261"/>
      <c r="H928" s="378"/>
      <c r="K928" s="378"/>
      <c r="L928" s="378"/>
      <c r="M928" s="378"/>
      <c r="N928" s="378"/>
      <c r="O928" s="378"/>
      <c r="S928" s="237"/>
      <c r="T928" s="261"/>
      <c r="U928" s="261"/>
      <c r="V928" s="261"/>
      <c r="W928" s="261"/>
      <c r="X928" s="261"/>
      <c r="Z928" s="378"/>
      <c r="AA928" s="261"/>
      <c r="AB928" s="261"/>
    </row>
    <row r="929" spans="1:28">
      <c r="A929" s="261"/>
      <c r="B929" s="261"/>
      <c r="C929" s="261"/>
      <c r="D929" s="261"/>
      <c r="E929" s="261"/>
      <c r="F929" s="261"/>
      <c r="G929" s="261"/>
      <c r="H929" s="378"/>
      <c r="K929" s="378"/>
      <c r="L929" s="378"/>
      <c r="M929" s="378"/>
      <c r="N929" s="378"/>
      <c r="O929" s="378"/>
      <c r="S929" s="237"/>
      <c r="T929" s="261"/>
      <c r="U929" s="261"/>
      <c r="V929" s="261"/>
      <c r="W929" s="261"/>
      <c r="X929" s="261"/>
      <c r="Z929" s="378"/>
      <c r="AA929" s="261"/>
      <c r="AB929" s="261"/>
    </row>
    <row r="930" spans="1:28">
      <c r="A930" s="261"/>
      <c r="B930" s="261"/>
      <c r="C930" s="261"/>
      <c r="D930" s="261"/>
      <c r="E930" s="261"/>
      <c r="F930" s="261"/>
      <c r="G930" s="261"/>
      <c r="H930" s="378"/>
      <c r="K930" s="378"/>
      <c r="L930" s="378"/>
      <c r="M930" s="378"/>
      <c r="N930" s="378"/>
      <c r="O930" s="378"/>
      <c r="S930" s="237"/>
      <c r="T930" s="261"/>
      <c r="U930" s="261"/>
      <c r="V930" s="261"/>
      <c r="W930" s="261"/>
      <c r="X930" s="261"/>
      <c r="Z930" s="378"/>
      <c r="AA930" s="261"/>
      <c r="AB930" s="261"/>
    </row>
    <row r="931" spans="1:28">
      <c r="A931" s="261"/>
      <c r="B931" s="261"/>
      <c r="C931" s="261"/>
      <c r="D931" s="261"/>
      <c r="E931" s="261"/>
      <c r="F931" s="261"/>
      <c r="G931" s="261"/>
      <c r="H931" s="378"/>
      <c r="K931" s="378"/>
      <c r="L931" s="378"/>
      <c r="M931" s="378"/>
      <c r="N931" s="378"/>
      <c r="O931" s="378"/>
      <c r="S931" s="237"/>
      <c r="T931" s="261"/>
      <c r="U931" s="261"/>
      <c r="V931" s="261"/>
      <c r="W931" s="261"/>
      <c r="X931" s="261"/>
      <c r="Z931" s="378"/>
      <c r="AA931" s="261"/>
      <c r="AB931" s="261"/>
    </row>
    <row r="932" spans="1:28">
      <c r="A932" s="261"/>
      <c r="B932" s="261"/>
      <c r="C932" s="261"/>
      <c r="D932" s="261"/>
      <c r="E932" s="261"/>
      <c r="F932" s="261"/>
      <c r="G932" s="261"/>
      <c r="H932" s="378"/>
      <c r="K932" s="378"/>
      <c r="L932" s="378"/>
      <c r="M932" s="378"/>
      <c r="N932" s="378"/>
      <c r="O932" s="378"/>
      <c r="S932" s="237"/>
      <c r="T932" s="261"/>
      <c r="U932" s="261"/>
      <c r="V932" s="261"/>
      <c r="W932" s="261"/>
      <c r="X932" s="261"/>
      <c r="Z932" s="378"/>
      <c r="AA932" s="261"/>
      <c r="AB932" s="261"/>
    </row>
    <row r="933" spans="1:28">
      <c r="A933" s="261"/>
      <c r="B933" s="261"/>
      <c r="C933" s="261"/>
      <c r="D933" s="261"/>
      <c r="E933" s="261"/>
      <c r="F933" s="261"/>
      <c r="G933" s="261"/>
      <c r="H933" s="378"/>
      <c r="K933" s="378"/>
      <c r="L933" s="378"/>
      <c r="M933" s="378"/>
      <c r="N933" s="378"/>
      <c r="O933" s="378"/>
      <c r="S933" s="237"/>
      <c r="T933" s="261"/>
      <c r="U933" s="261"/>
      <c r="V933" s="261"/>
      <c r="W933" s="261"/>
      <c r="X933" s="261"/>
      <c r="Z933" s="378"/>
      <c r="AA933" s="261"/>
      <c r="AB933" s="261"/>
    </row>
    <row r="934" spans="1:28">
      <c r="A934" s="261"/>
      <c r="B934" s="261"/>
      <c r="C934" s="261"/>
      <c r="D934" s="261"/>
      <c r="E934" s="261"/>
      <c r="F934" s="261"/>
      <c r="G934" s="261"/>
      <c r="H934" s="378"/>
      <c r="K934" s="378"/>
      <c r="L934" s="378"/>
      <c r="M934" s="378"/>
      <c r="N934" s="378"/>
      <c r="O934" s="378"/>
      <c r="S934" s="237"/>
      <c r="T934" s="261"/>
      <c r="U934" s="261"/>
      <c r="V934" s="261"/>
      <c r="W934" s="261"/>
      <c r="X934" s="261"/>
      <c r="Z934" s="378"/>
      <c r="AA934" s="261"/>
      <c r="AB934" s="261"/>
    </row>
    <row r="935" spans="1:28">
      <c r="A935" s="261"/>
      <c r="B935" s="261"/>
      <c r="C935" s="261"/>
      <c r="D935" s="261"/>
      <c r="E935" s="261"/>
      <c r="F935" s="261"/>
      <c r="G935" s="261"/>
      <c r="H935" s="378"/>
      <c r="K935" s="378"/>
      <c r="L935" s="378"/>
      <c r="M935" s="378"/>
      <c r="N935" s="378"/>
      <c r="O935" s="378"/>
      <c r="S935" s="237"/>
      <c r="T935" s="261"/>
      <c r="U935" s="261"/>
      <c r="V935" s="261"/>
      <c r="W935" s="261"/>
      <c r="X935" s="261"/>
      <c r="Z935" s="378"/>
      <c r="AA935" s="261"/>
      <c r="AB935" s="261"/>
    </row>
    <row r="936" spans="1:28">
      <c r="A936" s="261"/>
      <c r="B936" s="261"/>
      <c r="C936" s="261"/>
      <c r="D936" s="261"/>
      <c r="E936" s="261"/>
      <c r="F936" s="261"/>
      <c r="G936" s="261"/>
      <c r="H936" s="378"/>
      <c r="K936" s="378"/>
      <c r="L936" s="378"/>
      <c r="M936" s="378"/>
      <c r="N936" s="378"/>
      <c r="O936" s="378"/>
      <c r="S936" s="237"/>
      <c r="T936" s="261"/>
      <c r="U936" s="261"/>
      <c r="V936" s="261"/>
      <c r="W936" s="261"/>
      <c r="X936" s="261"/>
      <c r="Z936" s="378"/>
      <c r="AA936" s="261"/>
      <c r="AB936" s="261"/>
    </row>
    <row r="937" spans="1:28">
      <c r="A937" s="261"/>
      <c r="B937" s="261"/>
      <c r="C937" s="261"/>
      <c r="D937" s="261"/>
      <c r="E937" s="261"/>
      <c r="F937" s="261"/>
      <c r="G937" s="261"/>
      <c r="H937" s="378"/>
      <c r="K937" s="378"/>
      <c r="L937" s="378"/>
      <c r="M937" s="378"/>
      <c r="N937" s="378"/>
      <c r="O937" s="378"/>
      <c r="S937" s="237"/>
      <c r="T937" s="261"/>
      <c r="U937" s="261"/>
      <c r="V937" s="261"/>
      <c r="W937" s="261"/>
      <c r="X937" s="261"/>
      <c r="Z937" s="378"/>
      <c r="AA937" s="261"/>
      <c r="AB937" s="261"/>
    </row>
    <row r="938" spans="1:28">
      <c r="A938" s="261"/>
      <c r="B938" s="261"/>
      <c r="C938" s="261"/>
      <c r="D938" s="261"/>
      <c r="E938" s="261"/>
      <c r="F938" s="261"/>
      <c r="G938" s="261"/>
      <c r="H938" s="378"/>
      <c r="K938" s="378"/>
      <c r="L938" s="378"/>
      <c r="M938" s="378"/>
      <c r="N938" s="378"/>
      <c r="O938" s="378"/>
      <c r="S938" s="237"/>
      <c r="T938" s="261"/>
      <c r="U938" s="261"/>
      <c r="V938" s="261"/>
      <c r="W938" s="261"/>
      <c r="X938" s="261"/>
      <c r="Z938" s="378"/>
      <c r="AA938" s="261"/>
      <c r="AB938" s="261"/>
    </row>
    <row r="939" spans="1:28">
      <c r="A939" s="261"/>
      <c r="B939" s="261"/>
      <c r="C939" s="261"/>
      <c r="D939" s="261"/>
      <c r="E939" s="261"/>
      <c r="F939" s="261"/>
      <c r="G939" s="261"/>
      <c r="H939" s="378"/>
      <c r="K939" s="378"/>
      <c r="L939" s="378"/>
      <c r="M939" s="378"/>
      <c r="N939" s="378"/>
      <c r="O939" s="378"/>
      <c r="S939" s="237"/>
      <c r="T939" s="261"/>
      <c r="U939" s="261"/>
      <c r="V939" s="261"/>
      <c r="W939" s="261"/>
      <c r="X939" s="261"/>
      <c r="Z939" s="378"/>
      <c r="AA939" s="261"/>
      <c r="AB939" s="261"/>
    </row>
    <row r="940" spans="1:28">
      <c r="A940" s="261"/>
      <c r="B940" s="261"/>
      <c r="C940" s="261"/>
      <c r="D940" s="261"/>
      <c r="E940" s="261"/>
      <c r="F940" s="261"/>
      <c r="G940" s="261"/>
      <c r="H940" s="378"/>
      <c r="K940" s="378"/>
      <c r="L940" s="378"/>
      <c r="M940" s="378"/>
      <c r="N940" s="378"/>
      <c r="O940" s="378"/>
      <c r="S940" s="237"/>
      <c r="T940" s="261"/>
      <c r="U940" s="261"/>
      <c r="V940" s="261"/>
      <c r="W940" s="261"/>
      <c r="X940" s="261"/>
      <c r="Z940" s="378"/>
      <c r="AA940" s="261"/>
      <c r="AB940" s="261"/>
    </row>
    <row r="941" spans="1:28">
      <c r="A941" s="261"/>
      <c r="B941" s="261"/>
      <c r="C941" s="261"/>
      <c r="D941" s="261"/>
      <c r="E941" s="261"/>
      <c r="F941" s="261"/>
      <c r="G941" s="261"/>
      <c r="H941" s="378"/>
      <c r="K941" s="378"/>
      <c r="L941" s="378"/>
      <c r="M941" s="378"/>
      <c r="N941" s="378"/>
      <c r="O941" s="378"/>
      <c r="S941" s="237"/>
      <c r="T941" s="261"/>
      <c r="U941" s="261"/>
      <c r="V941" s="261"/>
      <c r="W941" s="261"/>
      <c r="X941" s="261"/>
      <c r="Z941" s="378"/>
      <c r="AA941" s="261"/>
      <c r="AB941" s="261"/>
    </row>
    <row r="942" spans="1:28">
      <c r="A942" s="261"/>
      <c r="B942" s="261"/>
      <c r="C942" s="261"/>
      <c r="D942" s="261"/>
      <c r="E942" s="261"/>
      <c r="F942" s="261"/>
      <c r="G942" s="261"/>
      <c r="H942" s="378"/>
      <c r="K942" s="378"/>
      <c r="L942" s="378"/>
      <c r="M942" s="378"/>
      <c r="N942" s="378"/>
      <c r="O942" s="378"/>
      <c r="S942" s="237"/>
      <c r="T942" s="261"/>
      <c r="U942" s="261"/>
      <c r="V942" s="261"/>
      <c r="W942" s="261"/>
      <c r="X942" s="261"/>
      <c r="Z942" s="378"/>
      <c r="AA942" s="261"/>
      <c r="AB942" s="261"/>
    </row>
    <row r="943" spans="1:28">
      <c r="A943" s="261"/>
      <c r="B943" s="261"/>
      <c r="C943" s="261"/>
      <c r="D943" s="261"/>
      <c r="E943" s="261"/>
      <c r="F943" s="261"/>
      <c r="G943" s="261"/>
      <c r="H943" s="378"/>
      <c r="K943" s="378"/>
      <c r="L943" s="378"/>
      <c r="M943" s="378"/>
      <c r="N943" s="378"/>
      <c r="O943" s="378"/>
      <c r="S943" s="237"/>
      <c r="T943" s="261"/>
      <c r="U943" s="261"/>
      <c r="V943" s="261"/>
      <c r="W943" s="261"/>
      <c r="X943" s="261"/>
      <c r="Z943" s="378"/>
      <c r="AA943" s="261"/>
      <c r="AB943" s="261"/>
    </row>
    <row r="944" spans="1:28">
      <c r="A944" s="261"/>
      <c r="B944" s="261"/>
      <c r="C944" s="261"/>
      <c r="D944" s="261"/>
      <c r="E944" s="261"/>
      <c r="F944" s="261"/>
      <c r="G944" s="261"/>
      <c r="H944" s="378"/>
      <c r="K944" s="378"/>
      <c r="L944" s="378"/>
      <c r="M944" s="378"/>
      <c r="N944" s="378"/>
      <c r="O944" s="378"/>
      <c r="S944" s="237"/>
      <c r="T944" s="261"/>
      <c r="U944" s="261"/>
      <c r="V944" s="261"/>
      <c r="W944" s="261"/>
      <c r="X944" s="261"/>
      <c r="Z944" s="378"/>
      <c r="AA944" s="261"/>
      <c r="AB944" s="261"/>
    </row>
    <row r="945" spans="1:28">
      <c r="A945" s="261"/>
      <c r="B945" s="261"/>
      <c r="C945" s="261"/>
      <c r="D945" s="261"/>
      <c r="E945" s="261"/>
      <c r="F945" s="261"/>
      <c r="G945" s="261"/>
      <c r="H945" s="378"/>
      <c r="K945" s="378"/>
      <c r="L945" s="378"/>
      <c r="M945" s="378"/>
      <c r="N945" s="378"/>
      <c r="O945" s="378"/>
      <c r="S945" s="237"/>
      <c r="T945" s="261"/>
      <c r="U945" s="261"/>
      <c r="V945" s="261"/>
      <c r="W945" s="261"/>
      <c r="X945" s="261"/>
      <c r="Z945" s="378"/>
      <c r="AA945" s="261"/>
      <c r="AB945" s="261"/>
    </row>
    <row r="946" spans="1:28">
      <c r="A946" s="261"/>
      <c r="B946" s="261"/>
      <c r="C946" s="261"/>
      <c r="D946" s="261"/>
      <c r="E946" s="261"/>
      <c r="F946" s="261"/>
      <c r="G946" s="261"/>
      <c r="H946" s="378"/>
      <c r="K946" s="378"/>
      <c r="L946" s="378"/>
      <c r="M946" s="378"/>
      <c r="N946" s="378"/>
      <c r="O946" s="378"/>
      <c r="S946" s="237"/>
      <c r="T946" s="261"/>
      <c r="U946" s="261"/>
      <c r="V946" s="261"/>
      <c r="W946" s="261"/>
      <c r="X946" s="261"/>
      <c r="Z946" s="378"/>
      <c r="AA946" s="261"/>
      <c r="AB946" s="261"/>
    </row>
    <row r="947" spans="1:28">
      <c r="A947" s="261"/>
      <c r="B947" s="261"/>
      <c r="C947" s="261"/>
      <c r="D947" s="261"/>
      <c r="E947" s="261"/>
      <c r="F947" s="261"/>
      <c r="G947" s="261"/>
      <c r="H947" s="378"/>
      <c r="K947" s="378"/>
      <c r="L947" s="378"/>
      <c r="M947" s="378"/>
      <c r="N947" s="378"/>
      <c r="O947" s="378"/>
      <c r="S947" s="237"/>
      <c r="T947" s="261"/>
      <c r="U947" s="261"/>
      <c r="V947" s="261"/>
      <c r="W947" s="261"/>
      <c r="X947" s="261"/>
      <c r="Z947" s="378"/>
      <c r="AA947" s="261"/>
      <c r="AB947" s="261"/>
    </row>
    <row r="948" spans="1:28">
      <c r="A948" s="261"/>
      <c r="B948" s="261"/>
      <c r="C948" s="261"/>
      <c r="D948" s="261"/>
      <c r="E948" s="261"/>
      <c r="F948" s="261"/>
      <c r="G948" s="261"/>
      <c r="H948" s="378"/>
      <c r="K948" s="378"/>
      <c r="L948" s="378"/>
      <c r="M948" s="378"/>
      <c r="N948" s="378"/>
      <c r="O948" s="378"/>
      <c r="S948" s="237"/>
      <c r="T948" s="261"/>
      <c r="U948" s="261"/>
      <c r="V948" s="261"/>
      <c r="W948" s="261"/>
      <c r="X948" s="261"/>
      <c r="Z948" s="378"/>
      <c r="AA948" s="261"/>
      <c r="AB948" s="261"/>
    </row>
    <row r="949" spans="1:28">
      <c r="A949" s="261"/>
      <c r="B949" s="261"/>
      <c r="C949" s="261"/>
      <c r="D949" s="261"/>
      <c r="E949" s="261"/>
      <c r="F949" s="261"/>
      <c r="G949" s="261"/>
      <c r="H949" s="378"/>
      <c r="K949" s="378"/>
      <c r="L949" s="378"/>
      <c r="M949" s="378"/>
      <c r="N949" s="378"/>
      <c r="O949" s="378"/>
      <c r="S949" s="237"/>
      <c r="T949" s="261"/>
      <c r="U949" s="261"/>
      <c r="V949" s="261"/>
      <c r="W949" s="261"/>
      <c r="X949" s="261"/>
      <c r="Z949" s="378"/>
      <c r="AA949" s="261"/>
      <c r="AB949" s="261"/>
    </row>
    <row r="950" spans="1:28">
      <c r="A950" s="261"/>
      <c r="B950" s="261"/>
      <c r="C950" s="261"/>
      <c r="D950" s="261"/>
      <c r="E950" s="261"/>
      <c r="F950" s="261"/>
      <c r="G950" s="261"/>
      <c r="H950" s="378"/>
      <c r="K950" s="378"/>
      <c r="L950" s="378"/>
      <c r="M950" s="378"/>
      <c r="N950" s="378"/>
      <c r="O950" s="378"/>
      <c r="S950" s="237"/>
      <c r="T950" s="261"/>
      <c r="U950" s="261"/>
      <c r="V950" s="261"/>
      <c r="W950" s="261"/>
      <c r="X950" s="261"/>
      <c r="Z950" s="378"/>
      <c r="AA950" s="261"/>
      <c r="AB950" s="261"/>
    </row>
    <row r="951" spans="1:28">
      <c r="A951" s="261"/>
      <c r="B951" s="261"/>
      <c r="C951" s="261"/>
      <c r="D951" s="261"/>
      <c r="E951" s="261"/>
      <c r="F951" s="261"/>
      <c r="G951" s="261"/>
      <c r="H951" s="378"/>
      <c r="K951" s="378"/>
      <c r="L951" s="378"/>
      <c r="M951" s="378"/>
      <c r="N951" s="378"/>
      <c r="O951" s="378"/>
      <c r="S951" s="237"/>
      <c r="T951" s="261"/>
      <c r="U951" s="261"/>
      <c r="V951" s="261"/>
      <c r="W951" s="261"/>
      <c r="X951" s="261"/>
      <c r="Z951" s="378"/>
      <c r="AA951" s="261"/>
      <c r="AB951" s="261"/>
    </row>
    <row r="952" spans="1:28">
      <c r="A952" s="261"/>
      <c r="B952" s="261"/>
      <c r="C952" s="261"/>
      <c r="D952" s="261"/>
      <c r="E952" s="261"/>
      <c r="F952" s="261"/>
      <c r="G952" s="261"/>
      <c r="H952" s="378"/>
      <c r="K952" s="378"/>
      <c r="L952" s="378"/>
      <c r="M952" s="378"/>
      <c r="N952" s="378"/>
      <c r="O952" s="378"/>
      <c r="S952" s="237"/>
      <c r="T952" s="261"/>
      <c r="U952" s="261"/>
      <c r="V952" s="261"/>
      <c r="W952" s="261"/>
      <c r="X952" s="261"/>
      <c r="Z952" s="378"/>
      <c r="AA952" s="261"/>
      <c r="AB952" s="261"/>
    </row>
    <row r="953" spans="1:28">
      <c r="A953" s="261"/>
      <c r="B953" s="261"/>
      <c r="C953" s="261"/>
      <c r="D953" s="261"/>
      <c r="E953" s="261"/>
      <c r="F953" s="261"/>
      <c r="G953" s="261"/>
      <c r="H953" s="378"/>
      <c r="K953" s="378"/>
      <c r="L953" s="378"/>
      <c r="M953" s="378"/>
      <c r="N953" s="378"/>
      <c r="O953" s="378"/>
      <c r="S953" s="237"/>
      <c r="T953" s="261"/>
      <c r="U953" s="261"/>
      <c r="V953" s="261"/>
      <c r="W953" s="261"/>
      <c r="X953" s="261"/>
      <c r="Z953" s="378"/>
      <c r="AA953" s="261"/>
      <c r="AB953" s="261"/>
    </row>
    <row r="954" spans="1:28">
      <c r="A954" s="261"/>
      <c r="B954" s="261"/>
      <c r="C954" s="261"/>
      <c r="D954" s="261"/>
      <c r="E954" s="261"/>
      <c r="F954" s="261"/>
      <c r="G954" s="261"/>
      <c r="H954" s="378"/>
      <c r="K954" s="378"/>
      <c r="L954" s="378"/>
      <c r="M954" s="378"/>
      <c r="N954" s="378"/>
      <c r="O954" s="378"/>
      <c r="S954" s="237"/>
      <c r="T954" s="261"/>
      <c r="U954" s="261"/>
      <c r="V954" s="261"/>
      <c r="W954" s="261"/>
      <c r="X954" s="261"/>
      <c r="Z954" s="378"/>
      <c r="AA954" s="261"/>
      <c r="AB954" s="261"/>
    </row>
    <row r="955" spans="1:28">
      <c r="A955" s="261"/>
      <c r="B955" s="261"/>
      <c r="C955" s="261"/>
      <c r="D955" s="261"/>
      <c r="E955" s="261"/>
      <c r="F955" s="261"/>
      <c r="G955" s="261"/>
      <c r="H955" s="378"/>
      <c r="K955" s="378"/>
      <c r="L955" s="378"/>
      <c r="M955" s="378"/>
      <c r="N955" s="378"/>
      <c r="O955" s="378"/>
      <c r="S955" s="237"/>
      <c r="T955" s="261"/>
      <c r="U955" s="261"/>
      <c r="V955" s="261"/>
      <c r="W955" s="261"/>
      <c r="X955" s="261"/>
      <c r="Z955" s="378"/>
      <c r="AA955" s="261"/>
      <c r="AB955" s="261"/>
    </row>
    <row r="956" spans="1:28">
      <c r="A956" s="261"/>
      <c r="B956" s="261"/>
      <c r="C956" s="261"/>
      <c r="D956" s="261"/>
      <c r="E956" s="261"/>
      <c r="F956" s="261"/>
      <c r="G956" s="261"/>
      <c r="H956" s="378"/>
      <c r="K956" s="378"/>
      <c r="L956" s="378"/>
      <c r="M956" s="378"/>
      <c r="N956" s="378"/>
      <c r="O956" s="378"/>
      <c r="S956" s="237"/>
      <c r="T956" s="261"/>
      <c r="U956" s="261"/>
      <c r="V956" s="261"/>
      <c r="W956" s="261"/>
      <c r="X956" s="261"/>
      <c r="Z956" s="378"/>
      <c r="AA956" s="261"/>
      <c r="AB956" s="261"/>
    </row>
    <row r="957" spans="1:28">
      <c r="A957" s="261"/>
      <c r="B957" s="261"/>
      <c r="C957" s="261"/>
      <c r="D957" s="261"/>
      <c r="E957" s="261"/>
      <c r="F957" s="261"/>
      <c r="G957" s="261"/>
      <c r="H957" s="378"/>
      <c r="K957" s="378"/>
      <c r="L957" s="378"/>
      <c r="M957" s="378"/>
      <c r="N957" s="378"/>
      <c r="O957" s="378"/>
      <c r="S957" s="237"/>
      <c r="T957" s="261"/>
      <c r="U957" s="261"/>
      <c r="V957" s="261"/>
      <c r="W957" s="261"/>
      <c r="X957" s="261"/>
      <c r="Z957" s="378"/>
      <c r="AA957" s="261"/>
      <c r="AB957" s="261"/>
    </row>
    <row r="958" spans="1:28">
      <c r="A958" s="261"/>
      <c r="B958" s="261"/>
      <c r="C958" s="261"/>
      <c r="D958" s="261"/>
      <c r="E958" s="261"/>
      <c r="F958" s="261"/>
      <c r="G958" s="261"/>
      <c r="H958" s="378"/>
      <c r="K958" s="378"/>
      <c r="L958" s="378"/>
      <c r="M958" s="378"/>
      <c r="N958" s="378"/>
      <c r="O958" s="378"/>
      <c r="S958" s="237"/>
      <c r="T958" s="261"/>
      <c r="U958" s="261"/>
      <c r="V958" s="261"/>
      <c r="W958" s="261"/>
      <c r="X958" s="261"/>
      <c r="Z958" s="378"/>
      <c r="AA958" s="261"/>
      <c r="AB958" s="261"/>
    </row>
    <row r="959" spans="1:28">
      <c r="A959" s="261"/>
      <c r="B959" s="261"/>
      <c r="C959" s="261"/>
      <c r="D959" s="261"/>
      <c r="E959" s="261"/>
      <c r="F959" s="261"/>
      <c r="G959" s="261"/>
      <c r="H959" s="378"/>
      <c r="K959" s="378"/>
      <c r="L959" s="378"/>
      <c r="M959" s="378"/>
      <c r="N959" s="378"/>
      <c r="O959" s="378"/>
      <c r="S959" s="237"/>
      <c r="T959" s="261"/>
      <c r="U959" s="261"/>
      <c r="V959" s="261"/>
      <c r="W959" s="261"/>
      <c r="X959" s="261"/>
      <c r="Z959" s="378"/>
      <c r="AA959" s="261"/>
      <c r="AB959" s="261"/>
    </row>
    <row r="960" spans="1:28">
      <c r="A960" s="261"/>
      <c r="B960" s="261"/>
      <c r="C960" s="261"/>
      <c r="D960" s="261"/>
      <c r="E960" s="261"/>
      <c r="F960" s="261"/>
      <c r="G960" s="261"/>
      <c r="H960" s="378"/>
      <c r="K960" s="378"/>
      <c r="L960" s="378"/>
      <c r="M960" s="378"/>
      <c r="N960" s="378"/>
      <c r="O960" s="378"/>
      <c r="S960" s="237"/>
      <c r="T960" s="261"/>
      <c r="U960" s="261"/>
      <c r="V960" s="261"/>
      <c r="W960" s="261"/>
      <c r="X960" s="261"/>
      <c r="Z960" s="378"/>
      <c r="AA960" s="261"/>
      <c r="AB960" s="261"/>
    </row>
    <row r="961" spans="1:28">
      <c r="A961" s="261"/>
      <c r="B961" s="261"/>
      <c r="C961" s="261"/>
      <c r="D961" s="261"/>
      <c r="E961" s="261"/>
      <c r="F961" s="261"/>
      <c r="G961" s="261"/>
      <c r="H961" s="378"/>
      <c r="K961" s="378"/>
      <c r="L961" s="378"/>
      <c r="M961" s="378"/>
      <c r="N961" s="378"/>
      <c r="O961" s="378"/>
      <c r="S961" s="237"/>
      <c r="T961" s="261"/>
      <c r="U961" s="261"/>
      <c r="V961" s="261"/>
      <c r="W961" s="261"/>
      <c r="X961" s="261"/>
      <c r="Z961" s="378"/>
      <c r="AA961" s="261"/>
      <c r="AB961" s="261"/>
    </row>
    <row r="962" spans="1:28">
      <c r="A962" s="261"/>
      <c r="B962" s="261"/>
      <c r="C962" s="261"/>
      <c r="D962" s="261"/>
      <c r="E962" s="261"/>
      <c r="F962" s="261"/>
      <c r="G962" s="261"/>
      <c r="H962" s="378"/>
      <c r="K962" s="378"/>
      <c r="L962" s="378"/>
      <c r="M962" s="378"/>
      <c r="N962" s="378"/>
      <c r="O962" s="378"/>
      <c r="S962" s="237"/>
      <c r="T962" s="261"/>
      <c r="U962" s="261"/>
      <c r="V962" s="261"/>
      <c r="W962" s="261"/>
      <c r="X962" s="261"/>
      <c r="Z962" s="378"/>
      <c r="AA962" s="261"/>
      <c r="AB962" s="261"/>
    </row>
    <row r="963" spans="1:28">
      <c r="A963" s="261"/>
      <c r="B963" s="261"/>
      <c r="C963" s="261"/>
      <c r="D963" s="261"/>
      <c r="E963" s="261"/>
      <c r="F963" s="261"/>
      <c r="G963" s="261"/>
      <c r="H963" s="378"/>
      <c r="K963" s="378"/>
      <c r="L963" s="378"/>
      <c r="M963" s="378"/>
      <c r="N963" s="378"/>
      <c r="O963" s="378"/>
      <c r="S963" s="237"/>
      <c r="T963" s="261"/>
      <c r="U963" s="261"/>
      <c r="V963" s="261"/>
      <c r="W963" s="261"/>
      <c r="X963" s="261"/>
      <c r="Z963" s="378"/>
      <c r="AA963" s="261"/>
      <c r="AB963" s="261"/>
    </row>
    <row r="964" spans="1:28">
      <c r="A964" s="261"/>
      <c r="B964" s="261"/>
      <c r="C964" s="261"/>
      <c r="D964" s="261"/>
      <c r="E964" s="261"/>
      <c r="F964" s="261"/>
      <c r="G964" s="261"/>
      <c r="H964" s="378"/>
      <c r="K964" s="378"/>
      <c r="L964" s="378"/>
      <c r="M964" s="378"/>
      <c r="N964" s="378"/>
      <c r="O964" s="378"/>
      <c r="S964" s="237"/>
      <c r="T964" s="261"/>
      <c r="U964" s="261"/>
      <c r="V964" s="261"/>
      <c r="W964" s="261"/>
      <c r="X964" s="261"/>
      <c r="Z964" s="378"/>
      <c r="AA964" s="261"/>
      <c r="AB964" s="261"/>
    </row>
    <row r="965" spans="1:28">
      <c r="A965" s="261"/>
      <c r="B965" s="261"/>
      <c r="C965" s="261"/>
      <c r="D965" s="261"/>
      <c r="E965" s="261"/>
      <c r="F965" s="261"/>
      <c r="G965" s="261"/>
      <c r="H965" s="378"/>
      <c r="K965" s="378"/>
      <c r="L965" s="378"/>
      <c r="M965" s="378"/>
      <c r="N965" s="378"/>
      <c r="O965" s="378"/>
      <c r="S965" s="237"/>
      <c r="T965" s="261"/>
      <c r="U965" s="261"/>
      <c r="V965" s="261"/>
      <c r="W965" s="261"/>
      <c r="X965" s="261"/>
      <c r="Z965" s="378"/>
      <c r="AA965" s="261"/>
      <c r="AB965" s="261"/>
    </row>
    <row r="966" spans="1:28">
      <c r="A966" s="261"/>
      <c r="B966" s="261"/>
      <c r="C966" s="261"/>
      <c r="D966" s="261"/>
      <c r="E966" s="261"/>
      <c r="F966" s="261"/>
      <c r="G966" s="261"/>
      <c r="H966" s="378"/>
      <c r="K966" s="378"/>
      <c r="L966" s="378"/>
      <c r="M966" s="378"/>
      <c r="N966" s="378"/>
      <c r="O966" s="378"/>
      <c r="S966" s="237"/>
      <c r="T966" s="261"/>
      <c r="U966" s="261"/>
      <c r="V966" s="261"/>
      <c r="W966" s="261"/>
      <c r="X966" s="261"/>
      <c r="Z966" s="378"/>
      <c r="AA966" s="261"/>
      <c r="AB966" s="261"/>
    </row>
    <row r="967" spans="1:28">
      <c r="A967" s="261"/>
      <c r="B967" s="261"/>
      <c r="C967" s="261"/>
      <c r="D967" s="261"/>
      <c r="E967" s="261"/>
      <c r="F967" s="261"/>
      <c r="G967" s="261"/>
      <c r="H967" s="378"/>
      <c r="K967" s="378"/>
      <c r="L967" s="378"/>
      <c r="M967" s="378"/>
      <c r="N967" s="378"/>
      <c r="O967" s="378"/>
      <c r="S967" s="237"/>
      <c r="T967" s="261"/>
      <c r="U967" s="261"/>
      <c r="V967" s="261"/>
      <c r="W967" s="261"/>
      <c r="X967" s="261"/>
      <c r="Z967" s="378"/>
      <c r="AA967" s="261"/>
      <c r="AB967" s="261"/>
    </row>
    <row r="968" spans="1:28">
      <c r="A968" s="261"/>
      <c r="B968" s="261"/>
      <c r="C968" s="261"/>
      <c r="D968" s="261"/>
      <c r="E968" s="261"/>
      <c r="F968" s="261"/>
      <c r="G968" s="261"/>
      <c r="H968" s="378"/>
      <c r="K968" s="378"/>
      <c r="L968" s="378"/>
      <c r="M968" s="378"/>
      <c r="N968" s="378"/>
      <c r="O968" s="378"/>
      <c r="S968" s="237"/>
      <c r="T968" s="261"/>
      <c r="U968" s="261"/>
      <c r="V968" s="261"/>
      <c r="W968" s="261"/>
      <c r="X968" s="261"/>
      <c r="Z968" s="378"/>
      <c r="AA968" s="261"/>
      <c r="AB968" s="261"/>
    </row>
    <row r="969" spans="1:28">
      <c r="A969" s="261"/>
      <c r="B969" s="261"/>
      <c r="C969" s="261"/>
      <c r="D969" s="261"/>
      <c r="E969" s="261"/>
      <c r="F969" s="261"/>
      <c r="G969" s="261"/>
      <c r="H969" s="378"/>
      <c r="K969" s="378"/>
      <c r="L969" s="378"/>
      <c r="M969" s="378"/>
      <c r="N969" s="378"/>
      <c r="O969" s="378"/>
      <c r="S969" s="237"/>
      <c r="T969" s="261"/>
      <c r="U969" s="261"/>
      <c r="V969" s="261"/>
      <c r="W969" s="261"/>
      <c r="X969" s="261"/>
      <c r="Z969" s="378"/>
      <c r="AA969" s="261"/>
      <c r="AB969" s="261"/>
    </row>
    <row r="970" spans="1:28">
      <c r="A970" s="261"/>
      <c r="B970" s="261"/>
      <c r="C970" s="261"/>
      <c r="D970" s="261"/>
      <c r="E970" s="261"/>
      <c r="F970" s="261"/>
      <c r="G970" s="261"/>
      <c r="H970" s="378"/>
      <c r="K970" s="378"/>
      <c r="L970" s="378"/>
      <c r="M970" s="378"/>
      <c r="N970" s="378"/>
      <c r="O970" s="378"/>
      <c r="S970" s="237"/>
      <c r="T970" s="261"/>
      <c r="U970" s="261"/>
      <c r="V970" s="261"/>
      <c r="W970" s="261"/>
      <c r="X970" s="261"/>
      <c r="Z970" s="378"/>
      <c r="AA970" s="261"/>
      <c r="AB970" s="261"/>
    </row>
    <row r="971" spans="1:28">
      <c r="A971" s="261"/>
      <c r="B971" s="261"/>
      <c r="C971" s="261"/>
      <c r="D971" s="261"/>
      <c r="E971" s="261"/>
      <c r="F971" s="261"/>
      <c r="G971" s="261"/>
      <c r="H971" s="378"/>
      <c r="K971" s="378"/>
      <c r="L971" s="378"/>
      <c r="M971" s="378"/>
      <c r="N971" s="378"/>
      <c r="O971" s="378"/>
      <c r="S971" s="237"/>
      <c r="T971" s="261"/>
      <c r="U971" s="261"/>
      <c r="V971" s="261"/>
      <c r="W971" s="261"/>
      <c r="X971" s="261"/>
      <c r="Z971" s="378"/>
      <c r="AA971" s="261"/>
      <c r="AB971" s="261"/>
    </row>
    <row r="972" spans="1:28">
      <c r="A972" s="261"/>
      <c r="B972" s="261"/>
      <c r="C972" s="261"/>
      <c r="D972" s="261"/>
      <c r="E972" s="261"/>
      <c r="F972" s="261"/>
      <c r="G972" s="261"/>
      <c r="H972" s="378"/>
      <c r="K972" s="378"/>
      <c r="L972" s="378"/>
      <c r="M972" s="378"/>
      <c r="N972" s="378"/>
      <c r="O972" s="378"/>
      <c r="S972" s="237"/>
      <c r="T972" s="261"/>
      <c r="U972" s="261"/>
      <c r="V972" s="261"/>
      <c r="W972" s="261"/>
      <c r="X972" s="261"/>
      <c r="Z972" s="378"/>
      <c r="AA972" s="261"/>
      <c r="AB972" s="261"/>
    </row>
    <row r="973" spans="1:28">
      <c r="A973" s="261"/>
      <c r="B973" s="261"/>
      <c r="C973" s="261"/>
      <c r="D973" s="261"/>
      <c r="E973" s="261"/>
      <c r="F973" s="261"/>
      <c r="G973" s="261"/>
      <c r="H973" s="378"/>
      <c r="K973" s="378"/>
      <c r="L973" s="378"/>
      <c r="M973" s="378"/>
      <c r="N973" s="378"/>
      <c r="O973" s="378"/>
      <c r="S973" s="237"/>
      <c r="T973" s="261"/>
      <c r="U973" s="261"/>
      <c r="V973" s="261"/>
      <c r="W973" s="261"/>
      <c r="X973" s="261"/>
      <c r="Z973" s="378"/>
      <c r="AA973" s="261"/>
      <c r="AB973" s="261"/>
    </row>
    <row r="974" spans="1:28">
      <c r="A974" s="261"/>
      <c r="B974" s="261"/>
      <c r="C974" s="261"/>
      <c r="D974" s="261"/>
      <c r="E974" s="261"/>
      <c r="F974" s="261"/>
      <c r="G974" s="261"/>
      <c r="H974" s="378"/>
      <c r="K974" s="378"/>
      <c r="L974" s="378"/>
      <c r="M974" s="378"/>
      <c r="N974" s="378"/>
      <c r="O974" s="378"/>
      <c r="S974" s="237"/>
      <c r="T974" s="261"/>
      <c r="U974" s="261"/>
      <c r="V974" s="261"/>
      <c r="W974" s="261"/>
      <c r="X974" s="261"/>
      <c r="Z974" s="378"/>
      <c r="AA974" s="261"/>
      <c r="AB974" s="261"/>
    </row>
    <row r="975" spans="1:28">
      <c r="A975" s="261"/>
      <c r="B975" s="261"/>
      <c r="C975" s="261"/>
      <c r="D975" s="261"/>
      <c r="E975" s="261"/>
      <c r="F975" s="261"/>
      <c r="G975" s="261"/>
      <c r="H975" s="378"/>
      <c r="K975" s="378"/>
      <c r="L975" s="378"/>
      <c r="M975" s="378"/>
      <c r="N975" s="378"/>
      <c r="O975" s="378"/>
      <c r="S975" s="237"/>
      <c r="T975" s="261"/>
      <c r="U975" s="261"/>
      <c r="V975" s="261"/>
      <c r="W975" s="261"/>
      <c r="X975" s="261"/>
      <c r="Z975" s="378"/>
      <c r="AA975" s="261"/>
      <c r="AB975" s="261"/>
    </row>
    <row r="976" spans="1:28">
      <c r="A976" s="261"/>
      <c r="B976" s="261"/>
      <c r="C976" s="261"/>
      <c r="D976" s="261"/>
      <c r="E976" s="261"/>
      <c r="F976" s="261"/>
      <c r="G976" s="261"/>
      <c r="H976" s="378"/>
      <c r="K976" s="378"/>
      <c r="L976" s="378"/>
      <c r="M976" s="378"/>
      <c r="N976" s="378"/>
      <c r="O976" s="378"/>
      <c r="S976" s="237"/>
      <c r="T976" s="261"/>
      <c r="U976" s="261"/>
      <c r="V976" s="261"/>
      <c r="W976" s="261"/>
      <c r="X976" s="261"/>
      <c r="Z976" s="378"/>
      <c r="AA976" s="261"/>
      <c r="AB976" s="261"/>
    </row>
    <row r="977" spans="1:28">
      <c r="A977" s="261"/>
      <c r="B977" s="261"/>
      <c r="C977" s="261"/>
      <c r="D977" s="261"/>
      <c r="E977" s="261"/>
      <c r="F977" s="261"/>
      <c r="G977" s="261"/>
      <c r="H977" s="378"/>
      <c r="K977" s="378"/>
      <c r="L977" s="378"/>
      <c r="M977" s="378"/>
      <c r="N977" s="378"/>
      <c r="O977" s="378"/>
      <c r="S977" s="237"/>
      <c r="T977" s="261"/>
      <c r="U977" s="261"/>
      <c r="V977" s="261"/>
      <c r="W977" s="261"/>
      <c r="X977" s="261"/>
      <c r="Z977" s="378"/>
      <c r="AA977" s="261"/>
      <c r="AB977" s="261"/>
    </row>
    <row r="978" spans="1:28">
      <c r="A978" s="261"/>
      <c r="B978" s="261"/>
      <c r="C978" s="261"/>
      <c r="D978" s="261"/>
      <c r="E978" s="261"/>
      <c r="F978" s="261"/>
      <c r="G978" s="261"/>
      <c r="H978" s="378"/>
      <c r="K978" s="378"/>
      <c r="L978" s="378"/>
      <c r="M978" s="378"/>
      <c r="N978" s="378"/>
      <c r="O978" s="378"/>
      <c r="S978" s="237"/>
      <c r="T978" s="261"/>
      <c r="U978" s="261"/>
      <c r="V978" s="261"/>
      <c r="W978" s="261"/>
      <c r="X978" s="261"/>
      <c r="Z978" s="378"/>
      <c r="AA978" s="261"/>
      <c r="AB978" s="261"/>
    </row>
    <row r="979" spans="1:28">
      <c r="A979" s="261"/>
      <c r="B979" s="261"/>
      <c r="C979" s="261"/>
      <c r="D979" s="261"/>
      <c r="E979" s="261"/>
      <c r="F979" s="261"/>
      <c r="G979" s="261"/>
      <c r="H979" s="378"/>
      <c r="K979" s="378"/>
      <c r="L979" s="378"/>
      <c r="M979" s="378"/>
      <c r="N979" s="378"/>
      <c r="O979" s="378"/>
      <c r="S979" s="237"/>
      <c r="T979" s="261"/>
      <c r="U979" s="261"/>
      <c r="V979" s="261"/>
      <c r="W979" s="261"/>
      <c r="X979" s="261"/>
      <c r="Z979" s="378"/>
      <c r="AA979" s="261"/>
      <c r="AB979" s="261"/>
    </row>
    <row r="980" spans="1:28">
      <c r="A980" s="261"/>
      <c r="B980" s="261"/>
      <c r="C980" s="261"/>
      <c r="D980" s="261"/>
      <c r="E980" s="261"/>
      <c r="F980" s="261"/>
      <c r="G980" s="261"/>
      <c r="H980" s="378"/>
      <c r="K980" s="378"/>
      <c r="L980" s="378"/>
      <c r="M980" s="378"/>
      <c r="N980" s="378"/>
      <c r="O980" s="378"/>
      <c r="S980" s="237"/>
      <c r="T980" s="261"/>
      <c r="U980" s="261"/>
      <c r="V980" s="261"/>
      <c r="W980" s="261"/>
      <c r="X980" s="261"/>
      <c r="Z980" s="378"/>
      <c r="AA980" s="261"/>
      <c r="AB980" s="261"/>
    </row>
    <row r="981" spans="1:28">
      <c r="A981" s="261"/>
      <c r="B981" s="261"/>
      <c r="C981" s="261"/>
      <c r="D981" s="261"/>
      <c r="E981" s="261"/>
      <c r="F981" s="261"/>
      <c r="G981" s="261"/>
      <c r="H981" s="378"/>
      <c r="K981" s="378"/>
      <c r="L981" s="378"/>
      <c r="M981" s="378"/>
      <c r="N981" s="378"/>
      <c r="O981" s="378"/>
      <c r="S981" s="237"/>
      <c r="T981" s="261"/>
      <c r="U981" s="261"/>
      <c r="V981" s="261"/>
      <c r="W981" s="261"/>
      <c r="X981" s="261"/>
      <c r="Z981" s="378"/>
      <c r="AA981" s="261"/>
      <c r="AB981" s="261"/>
    </row>
    <row r="982" spans="1:28">
      <c r="A982" s="261"/>
      <c r="B982" s="261"/>
      <c r="C982" s="261"/>
      <c r="D982" s="261"/>
      <c r="E982" s="261"/>
      <c r="F982" s="261"/>
      <c r="G982" s="261"/>
      <c r="H982" s="378"/>
      <c r="K982" s="378"/>
      <c r="L982" s="378"/>
      <c r="M982" s="378"/>
      <c r="N982" s="378"/>
      <c r="O982" s="378"/>
      <c r="S982" s="237"/>
      <c r="T982" s="261"/>
      <c r="U982" s="261"/>
      <c r="V982" s="261"/>
      <c r="W982" s="261"/>
      <c r="X982" s="261"/>
      <c r="Z982" s="378"/>
      <c r="AA982" s="261"/>
      <c r="AB982" s="261"/>
    </row>
    <row r="983" spans="1:28">
      <c r="A983" s="261"/>
      <c r="B983" s="261"/>
      <c r="C983" s="261"/>
      <c r="D983" s="261"/>
      <c r="E983" s="261"/>
      <c r="F983" s="261"/>
      <c r="G983" s="261"/>
      <c r="H983" s="378"/>
      <c r="K983" s="378"/>
      <c r="L983" s="378"/>
      <c r="M983" s="378"/>
      <c r="N983" s="378"/>
      <c r="O983" s="378"/>
      <c r="S983" s="237"/>
      <c r="T983" s="261"/>
      <c r="U983" s="261"/>
      <c r="V983" s="261"/>
      <c r="W983" s="261"/>
      <c r="X983" s="261"/>
      <c r="Z983" s="378"/>
      <c r="AA983" s="261"/>
      <c r="AB983" s="261"/>
    </row>
    <row r="984" spans="1:28">
      <c r="A984" s="261"/>
      <c r="B984" s="261"/>
      <c r="C984" s="261"/>
      <c r="D984" s="261"/>
      <c r="E984" s="261"/>
      <c r="F984" s="261"/>
      <c r="G984" s="261"/>
      <c r="H984" s="378"/>
      <c r="K984" s="378"/>
      <c r="L984" s="378"/>
      <c r="M984" s="378"/>
      <c r="N984" s="378"/>
      <c r="O984" s="378"/>
      <c r="S984" s="237"/>
      <c r="T984" s="261"/>
      <c r="U984" s="261"/>
      <c r="V984" s="261"/>
      <c r="W984" s="261"/>
      <c r="X984" s="261"/>
      <c r="Z984" s="378"/>
      <c r="AA984" s="261"/>
      <c r="AB984" s="261"/>
    </row>
    <row r="985" spans="1:28">
      <c r="A985" s="261"/>
      <c r="B985" s="261"/>
      <c r="C985" s="261"/>
      <c r="D985" s="261"/>
      <c r="E985" s="261"/>
      <c r="F985" s="261"/>
      <c r="G985" s="261"/>
      <c r="H985" s="378"/>
      <c r="K985" s="378"/>
      <c r="L985" s="378"/>
      <c r="M985" s="378"/>
      <c r="N985" s="378"/>
      <c r="O985" s="378"/>
      <c r="S985" s="237"/>
      <c r="T985" s="261"/>
      <c r="U985" s="261"/>
      <c r="V985" s="261"/>
      <c r="W985" s="261"/>
      <c r="X985" s="261"/>
      <c r="Z985" s="378"/>
      <c r="AA985" s="261"/>
      <c r="AB985" s="261"/>
    </row>
    <row r="986" spans="1:28">
      <c r="A986" s="261"/>
      <c r="B986" s="261"/>
      <c r="C986" s="261"/>
      <c r="D986" s="261"/>
      <c r="E986" s="261"/>
      <c r="F986" s="261"/>
      <c r="G986" s="261"/>
      <c r="H986" s="378"/>
      <c r="K986" s="378"/>
      <c r="L986" s="378"/>
      <c r="M986" s="378"/>
      <c r="N986" s="378"/>
      <c r="O986" s="378"/>
      <c r="S986" s="237"/>
      <c r="T986" s="261"/>
      <c r="U986" s="261"/>
      <c r="V986" s="261"/>
      <c r="W986" s="261"/>
      <c r="X986" s="261"/>
      <c r="Z986" s="378"/>
      <c r="AA986" s="261"/>
      <c r="AB986" s="261"/>
    </row>
    <row r="987" spans="1:28">
      <c r="A987" s="261"/>
      <c r="B987" s="261"/>
      <c r="C987" s="261"/>
      <c r="D987" s="261"/>
      <c r="E987" s="261"/>
      <c r="F987" s="261"/>
      <c r="G987" s="261"/>
      <c r="H987" s="378"/>
      <c r="K987" s="378"/>
      <c r="L987" s="378"/>
      <c r="M987" s="378"/>
      <c r="N987" s="378"/>
      <c r="O987" s="378"/>
      <c r="S987" s="237"/>
      <c r="T987" s="261"/>
      <c r="U987" s="261"/>
      <c r="V987" s="261"/>
      <c r="W987" s="261"/>
      <c r="X987" s="261"/>
      <c r="Z987" s="378"/>
      <c r="AA987" s="261"/>
      <c r="AB987" s="261"/>
    </row>
    <row r="988" spans="1:28">
      <c r="A988" s="261"/>
      <c r="B988" s="261"/>
      <c r="C988" s="261"/>
      <c r="D988" s="261"/>
      <c r="E988" s="261"/>
      <c r="F988" s="261"/>
      <c r="G988" s="261"/>
      <c r="H988" s="378"/>
      <c r="K988" s="378"/>
      <c r="L988" s="378"/>
      <c r="M988" s="378"/>
      <c r="N988" s="378"/>
      <c r="O988" s="378"/>
      <c r="S988" s="237"/>
      <c r="T988" s="261"/>
      <c r="U988" s="261"/>
      <c r="V988" s="261"/>
      <c r="W988" s="261"/>
      <c r="X988" s="261"/>
      <c r="Z988" s="378"/>
      <c r="AA988" s="261"/>
      <c r="AB988" s="261"/>
    </row>
    <row r="989" spans="1:28">
      <c r="A989" s="261"/>
      <c r="B989" s="261"/>
      <c r="C989" s="261"/>
      <c r="D989" s="261"/>
      <c r="E989" s="261"/>
      <c r="F989" s="261"/>
      <c r="G989" s="261"/>
      <c r="H989" s="378"/>
      <c r="K989" s="378"/>
      <c r="L989" s="378"/>
      <c r="M989" s="378"/>
      <c r="N989" s="378"/>
      <c r="O989" s="378"/>
      <c r="S989" s="237"/>
      <c r="T989" s="261"/>
      <c r="U989" s="261"/>
      <c r="V989" s="261"/>
      <c r="W989" s="261"/>
      <c r="X989" s="261"/>
      <c r="Z989" s="378"/>
      <c r="AA989" s="261"/>
      <c r="AB989" s="261"/>
    </row>
    <row r="990" spans="1:28">
      <c r="A990" s="261"/>
      <c r="B990" s="261"/>
      <c r="C990" s="261"/>
      <c r="D990" s="261"/>
      <c r="E990" s="261"/>
      <c r="F990" s="261"/>
      <c r="G990" s="261"/>
      <c r="H990" s="378"/>
      <c r="K990" s="378"/>
      <c r="L990" s="378"/>
      <c r="M990" s="378"/>
      <c r="N990" s="378"/>
      <c r="O990" s="378"/>
      <c r="S990" s="237"/>
      <c r="T990" s="261"/>
      <c r="U990" s="261"/>
      <c r="V990" s="261"/>
      <c r="W990" s="261"/>
      <c r="X990" s="261"/>
      <c r="Z990" s="378"/>
      <c r="AA990" s="261"/>
      <c r="AB990" s="261"/>
    </row>
    <row r="991" spans="1:28">
      <c r="A991" s="261"/>
      <c r="B991" s="261"/>
      <c r="C991" s="261"/>
      <c r="D991" s="261"/>
      <c r="E991" s="261"/>
      <c r="F991" s="261"/>
      <c r="G991" s="261"/>
      <c r="H991" s="378"/>
      <c r="K991" s="378"/>
      <c r="L991" s="378"/>
      <c r="M991" s="378"/>
      <c r="N991" s="378"/>
      <c r="O991" s="378"/>
      <c r="S991" s="237"/>
      <c r="T991" s="261"/>
      <c r="U991" s="261"/>
      <c r="V991" s="261"/>
      <c r="W991" s="261"/>
      <c r="X991" s="261"/>
      <c r="Z991" s="378"/>
      <c r="AA991" s="261"/>
      <c r="AB991" s="261"/>
    </row>
    <row r="992" spans="1:28">
      <c r="A992" s="261"/>
      <c r="B992" s="261"/>
      <c r="C992" s="261"/>
      <c r="D992" s="261"/>
      <c r="E992" s="261"/>
      <c r="F992" s="261"/>
      <c r="G992" s="261"/>
      <c r="H992" s="378"/>
      <c r="K992" s="378"/>
      <c r="L992" s="378"/>
      <c r="M992" s="378"/>
      <c r="N992" s="378"/>
      <c r="O992" s="378"/>
      <c r="S992" s="237"/>
      <c r="T992" s="261"/>
      <c r="U992" s="261"/>
      <c r="V992" s="261"/>
      <c r="W992" s="261"/>
      <c r="X992" s="261"/>
      <c r="Z992" s="378"/>
      <c r="AA992" s="261"/>
      <c r="AB992" s="261"/>
    </row>
    <row r="993" spans="1:28">
      <c r="A993" s="261"/>
      <c r="B993" s="261"/>
      <c r="C993" s="261"/>
      <c r="D993" s="261"/>
      <c r="E993" s="261"/>
      <c r="F993" s="261"/>
      <c r="G993" s="261"/>
      <c r="H993" s="378"/>
      <c r="K993" s="378"/>
      <c r="L993" s="378"/>
      <c r="M993" s="378"/>
      <c r="N993" s="378"/>
      <c r="O993" s="378"/>
      <c r="S993" s="237"/>
      <c r="T993" s="261"/>
      <c r="U993" s="261"/>
      <c r="V993" s="261"/>
      <c r="W993" s="261"/>
      <c r="X993" s="261"/>
      <c r="Z993" s="378"/>
      <c r="AA993" s="261"/>
      <c r="AB993" s="261"/>
    </row>
    <row r="994" spans="1:28">
      <c r="A994" s="261"/>
      <c r="B994" s="261"/>
      <c r="C994" s="261"/>
      <c r="D994" s="261"/>
      <c r="E994" s="261"/>
      <c r="F994" s="261"/>
      <c r="G994" s="261"/>
      <c r="H994" s="378"/>
      <c r="K994" s="378"/>
      <c r="L994" s="378"/>
      <c r="M994" s="378"/>
      <c r="N994" s="378"/>
      <c r="O994" s="378"/>
      <c r="S994" s="237"/>
      <c r="T994" s="261"/>
      <c r="U994" s="261"/>
      <c r="V994" s="261"/>
      <c r="W994" s="261"/>
      <c r="X994" s="261"/>
      <c r="Z994" s="378"/>
      <c r="AA994" s="261"/>
      <c r="AB994" s="261"/>
    </row>
    <row r="995" spans="1:28">
      <c r="A995" s="261"/>
      <c r="B995" s="261"/>
      <c r="C995" s="261"/>
      <c r="D995" s="261"/>
      <c r="E995" s="261"/>
      <c r="F995" s="261"/>
      <c r="G995" s="261"/>
      <c r="H995" s="378"/>
      <c r="K995" s="378"/>
      <c r="L995" s="378"/>
      <c r="M995" s="378"/>
      <c r="N995" s="378"/>
      <c r="O995" s="378"/>
      <c r="S995" s="237"/>
      <c r="T995" s="261"/>
      <c r="U995" s="261"/>
      <c r="V995" s="261"/>
      <c r="W995" s="261"/>
      <c r="X995" s="261"/>
      <c r="Z995" s="378"/>
      <c r="AA995" s="261"/>
      <c r="AB995" s="261"/>
    </row>
    <row r="996" spans="1:28">
      <c r="A996" s="261"/>
      <c r="B996" s="261"/>
      <c r="C996" s="261"/>
      <c r="D996" s="261"/>
      <c r="E996" s="261"/>
      <c r="F996" s="261"/>
      <c r="G996" s="261"/>
      <c r="H996" s="378"/>
      <c r="K996" s="378"/>
      <c r="L996" s="378"/>
      <c r="M996" s="378"/>
      <c r="N996" s="378"/>
      <c r="O996" s="378"/>
      <c r="S996" s="237"/>
      <c r="T996" s="261"/>
      <c r="U996" s="261"/>
      <c r="V996" s="261"/>
      <c r="W996" s="261"/>
      <c r="X996" s="261"/>
      <c r="Z996" s="378"/>
      <c r="AA996" s="261"/>
      <c r="AB996" s="261"/>
    </row>
    <row r="997" spans="1:28">
      <c r="A997" s="261"/>
      <c r="B997" s="261"/>
      <c r="C997" s="261"/>
      <c r="D997" s="261"/>
      <c r="E997" s="261"/>
      <c r="F997" s="261"/>
      <c r="G997" s="261"/>
      <c r="H997" s="378"/>
      <c r="K997" s="378"/>
      <c r="L997" s="378"/>
      <c r="M997" s="378"/>
      <c r="N997" s="378"/>
      <c r="O997" s="378"/>
      <c r="S997" s="237"/>
      <c r="T997" s="261"/>
      <c r="U997" s="261"/>
      <c r="V997" s="261"/>
      <c r="W997" s="261"/>
      <c r="X997" s="261"/>
      <c r="Z997" s="378"/>
      <c r="AA997" s="261"/>
      <c r="AB997" s="261"/>
    </row>
    <row r="998" spans="1:28">
      <c r="A998" s="261"/>
      <c r="B998" s="261"/>
      <c r="C998" s="261"/>
      <c r="D998" s="261"/>
      <c r="E998" s="261"/>
      <c r="F998" s="261"/>
      <c r="G998" s="261"/>
      <c r="H998" s="378"/>
      <c r="K998" s="378"/>
      <c r="L998" s="378"/>
      <c r="M998" s="378"/>
      <c r="N998" s="378"/>
      <c r="O998" s="378"/>
      <c r="S998" s="237"/>
      <c r="T998" s="261"/>
      <c r="U998" s="261"/>
      <c r="V998" s="261"/>
      <c r="W998" s="261"/>
      <c r="X998" s="261"/>
      <c r="Z998" s="378"/>
      <c r="AA998" s="261"/>
      <c r="AB998" s="261"/>
    </row>
    <row r="999" spans="1:28">
      <c r="A999" s="261"/>
      <c r="B999" s="261"/>
      <c r="C999" s="261"/>
      <c r="D999" s="261"/>
      <c r="E999" s="261"/>
      <c r="F999" s="261"/>
      <c r="G999" s="261"/>
      <c r="H999" s="378"/>
      <c r="K999" s="378"/>
      <c r="L999" s="378"/>
      <c r="M999" s="378"/>
      <c r="N999" s="378"/>
      <c r="O999" s="378"/>
      <c r="S999" s="237"/>
      <c r="T999" s="261"/>
      <c r="U999" s="261"/>
      <c r="V999" s="261"/>
      <c r="W999" s="261"/>
      <c r="X999" s="261"/>
      <c r="Z999" s="378"/>
      <c r="AA999" s="261"/>
      <c r="AB999" s="261"/>
    </row>
    <row r="1000" spans="1:28">
      <c r="A1000" s="261"/>
      <c r="B1000" s="261"/>
      <c r="C1000" s="261"/>
      <c r="D1000" s="261"/>
      <c r="E1000" s="261"/>
      <c r="F1000" s="261"/>
      <c r="G1000" s="261"/>
      <c r="H1000" s="378"/>
      <c r="K1000" s="378"/>
      <c r="L1000" s="378"/>
      <c r="M1000" s="378"/>
      <c r="N1000" s="378"/>
      <c r="O1000" s="378"/>
      <c r="S1000" s="237"/>
      <c r="T1000" s="261"/>
      <c r="U1000" s="261"/>
      <c r="V1000" s="261"/>
      <c r="W1000" s="261"/>
      <c r="X1000" s="261"/>
      <c r="Z1000" s="378"/>
      <c r="AA1000" s="261"/>
      <c r="AB1000" s="261"/>
    </row>
  </sheetData>
  <conditionalFormatting sqref="AA3:AA1000">
    <cfRule type="expression" dxfId="3" priority="1">
      <formula>AND($S3&lt;&gt;"", AA3="")</formula>
    </cfRule>
  </conditionalFormatting>
  <hyperlinks>
    <hyperlink ref="M1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19</vt:i4>
      </vt:variant>
    </vt:vector>
  </HeadingPairs>
  <TitlesOfParts>
    <vt:vector size="19" baseType="lpstr">
      <vt:lpstr>OZON</vt:lpstr>
      <vt:lpstr>ОДДС</vt:lpstr>
      <vt:lpstr>БАЛАНС</vt:lpstr>
      <vt:lpstr>Журнал</vt:lpstr>
      <vt:lpstr>Закупки</vt:lpstr>
      <vt:lpstr>WB</vt:lpstr>
      <vt:lpstr>PNL</vt:lpstr>
      <vt:lpstr>wb_reports_ext</vt:lpstr>
      <vt:lpstr>ozonSV</vt:lpstr>
      <vt:lpstr>wbSV</vt:lpstr>
      <vt:lpstr>Справочник</vt:lpstr>
      <vt:lpstr>realization</vt:lpstr>
      <vt:lpstr>Себестоимость</vt:lpstr>
      <vt:lpstr>УтильВыкупы</vt:lpstr>
      <vt:lpstr>Остатки1st</vt:lpstr>
      <vt:lpstr>transactions</vt:lpstr>
      <vt:lpstr>Регламент</vt:lpstr>
      <vt:lpstr>stocks</vt:lpstr>
      <vt:lpstr>Себес отстатки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Матвей</dc:creator>
  <cp:lastModifiedBy>RePack by Diakov</cp:lastModifiedBy>
  <dcterms:created xsi:type="dcterms:W3CDTF">2026-05-16T12:02:32Z</dcterms:created>
  <dcterms:modified xsi:type="dcterms:W3CDTF">2026-05-16T12:02:32Z</dcterms:modified>
</cp:coreProperties>
</file>